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0" windowWidth="10260" windowHeight="10125" tabRatio="891" activeTab="1"/>
  </bookViews>
  <sheets>
    <sheet name="Read ME" sheetId="1" r:id="rId1"/>
    <sheet name="IBRF" sheetId="2" r:id="rId2"/>
    <sheet name="Score" sheetId="3" r:id="rId3"/>
    <sheet name="Penalties" sheetId="4" r:id="rId4"/>
    <sheet name="Lineups" sheetId="5" r:id="rId5"/>
    <sheet name="Expulsion-Suspension Form" sheetId="6" r:id="rId6"/>
    <sheet name="Official Reviews" sheetId="18" r:id="rId7"/>
    <sheet name="Bout Summary" sheetId="7" r:id="rId8"/>
    <sheet name="Penalty Summary" sheetId="8" r:id="rId9"/>
    <sheet name="Actions" sheetId="9" r:id="rId10"/>
    <sheet name="Errors" sheetId="10" r:id="rId11"/>
    <sheet name="Bout Clock" sheetId="11" r:id="rId12"/>
    <sheet name="One Penalty Tracker" sheetId="12" r:id="rId13"/>
    <sheet name="Penalty Box" sheetId="13" r:id="rId14"/>
    <sheet name="Whiteboards" sheetId="14" r:id="rId15"/>
    <sheet name="SK" sheetId="15" r:id="rId16"/>
    <sheet name="PT" sheetId="16" r:id="rId17"/>
    <sheet name="LU" sheetId="17" r:id="rId18"/>
  </sheets>
  <definedNames>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9">Actions!$A$1:$R$94</definedName>
    <definedName name="_xlnm.Print_Area" localSheetId="11">'Bout Clock'!$A$1:$I$82</definedName>
    <definedName name="_xlnm.Print_Area" localSheetId="7">'Bout Summary'!$A$1:$BX$48</definedName>
    <definedName name="_xlnm.Print_Area" localSheetId="10">Errors!$A$1:$R$94</definedName>
    <definedName name="_xlnm.Print_Area" localSheetId="5">'Expulsion-Suspension Form'!$A$1:$F$21</definedName>
    <definedName name="_xlnm.Print_Area" localSheetId="1">IBRF!$A$1:$L$83</definedName>
    <definedName name="_xlnm.Print_Area" localSheetId="4">Lineups!$A$1:$AK$134</definedName>
    <definedName name="_xlnm.Print_Area" localSheetId="6">'Official Reviews'!$A$1:$I$45</definedName>
    <definedName name="_xlnm.Print_Area" localSheetId="12">'One Penalty Tracker'!$A$1:$BX$89</definedName>
    <definedName name="_xlnm.Print_Area" localSheetId="3">Penalties!$A$1:$BZ$92</definedName>
    <definedName name="_xlnm.Print_Area" localSheetId="13">'Penalty Box'!$A$1:$P$79</definedName>
    <definedName name="_xlnm.Print_Area" localSheetId="8">'Penalty Summary'!$A$1:$X$98</definedName>
    <definedName name="_xlnm.Print_Area" localSheetId="0">'Read ME'!$A$1:$K$80</definedName>
    <definedName name="_xlnm.Print_Area" localSheetId="2">Score!$A$1:$CA$138</definedName>
  </definedNames>
  <calcPr calcId="145621" concurrentCalc="0"/>
</workbook>
</file>

<file path=xl/calcChain.xml><?xml version="1.0" encoding="utf-8"?>
<calcChain xmlns="http://schemas.openxmlformats.org/spreadsheetml/2006/main">
  <c r="A3" i="5" l="1"/>
  <c r="I41" i="13"/>
  <c r="I1" i="13"/>
  <c r="AC68" i="5"/>
  <c r="J68" i="5"/>
  <c r="AC1" i="5"/>
  <c r="J1" i="5"/>
  <c r="BG47" i="4"/>
  <c r="T47" i="4"/>
  <c r="BG1" i="4"/>
  <c r="T1" i="4"/>
  <c r="L70" i="3"/>
  <c r="BC70" i="3"/>
  <c r="BC1" i="3"/>
  <c r="L1" i="3"/>
  <c r="T128" i="5"/>
  <c r="AA72" i="15"/>
  <c r="AA73" i="15"/>
  <c r="AA74" i="15"/>
  <c r="AA75" i="15"/>
  <c r="AA76" i="15"/>
  <c r="AA77" i="15"/>
  <c r="AA78" i="15"/>
  <c r="AA79" i="15"/>
  <c r="AA80" i="15"/>
  <c r="AA81" i="15"/>
  <c r="AA82" i="15"/>
  <c r="AA83" i="15"/>
  <c r="AA84" i="15"/>
  <c r="AA85" i="15"/>
  <c r="AA86" i="15"/>
  <c r="AA87" i="15"/>
  <c r="AA88" i="15"/>
  <c r="AA89" i="15"/>
  <c r="AA90" i="15"/>
  <c r="AA91" i="15"/>
  <c r="AA92" i="15"/>
  <c r="AA93" i="15"/>
  <c r="AA94" i="15"/>
  <c r="AA95" i="15"/>
  <c r="AA96" i="15"/>
  <c r="AA97" i="15"/>
  <c r="AA98" i="15"/>
  <c r="AA99" i="15"/>
  <c r="AA100" i="15"/>
  <c r="AA101" i="15"/>
  <c r="AA102" i="15"/>
  <c r="AA103" i="15"/>
  <c r="AA104" i="15"/>
  <c r="AA105" i="15"/>
  <c r="AA106" i="15"/>
  <c r="AA107" i="15"/>
  <c r="AA108" i="15"/>
  <c r="AA109" i="15"/>
  <c r="AA110" i="15"/>
  <c r="AA111" i="15"/>
  <c r="AA112" i="15"/>
  <c r="AA113" i="15"/>
  <c r="AA114" i="15"/>
  <c r="AR132" i="3"/>
  <c r="AA115" i="15"/>
  <c r="AA116" i="15"/>
  <c r="AA117" i="15"/>
  <c r="AA118" i="15"/>
  <c r="AA119" i="15"/>
  <c r="AA120" i="15"/>
  <c r="AA121" i="15"/>
  <c r="AA122" i="15"/>
  <c r="AA123" i="15"/>
  <c r="AA124" i="15"/>
  <c r="AA125" i="15"/>
  <c r="AA126" i="15"/>
  <c r="AA127" i="15"/>
  <c r="AA128" i="15"/>
  <c r="AA129" i="15"/>
  <c r="AA130" i="15"/>
  <c r="AA131" i="15"/>
  <c r="BZ72" i="3"/>
  <c r="AC72" i="15"/>
  <c r="AC73" i="15"/>
  <c r="BZ74" i="3"/>
  <c r="AC74" i="15"/>
  <c r="BZ76" i="3"/>
  <c r="AC75" i="15"/>
  <c r="BZ78" i="3"/>
  <c r="AC76" i="15"/>
  <c r="AC77" i="15"/>
  <c r="BZ80" i="3"/>
  <c r="AC78" i="15"/>
  <c r="BZ82" i="3"/>
  <c r="AC79" i="15"/>
  <c r="BZ84" i="3"/>
  <c r="AC80" i="15"/>
  <c r="AC81" i="15"/>
  <c r="BZ86" i="3"/>
  <c r="AC82" i="15"/>
  <c r="AC83" i="15"/>
  <c r="BZ88" i="3"/>
  <c r="AC84" i="15"/>
  <c r="BZ90" i="3"/>
  <c r="AC85" i="15"/>
  <c r="BZ92" i="3"/>
  <c r="AC86" i="15"/>
  <c r="AC87" i="15"/>
  <c r="BZ94" i="3"/>
  <c r="AC88" i="15"/>
  <c r="BZ96" i="3"/>
  <c r="AC89" i="15"/>
  <c r="BZ98" i="3"/>
  <c r="AC90" i="15"/>
  <c r="BZ100" i="3"/>
  <c r="AC91" i="15"/>
  <c r="BZ102" i="3"/>
  <c r="AC92" i="15"/>
  <c r="AC93" i="15"/>
  <c r="BZ104" i="3"/>
  <c r="AC94" i="15"/>
  <c r="AC95" i="15"/>
  <c r="BZ106" i="3"/>
  <c r="AC96" i="15"/>
  <c r="AC97" i="15"/>
  <c r="BZ108" i="3"/>
  <c r="AC98" i="15"/>
  <c r="AC99" i="15"/>
  <c r="BZ110" i="3"/>
  <c r="AC100" i="15"/>
  <c r="AC101" i="15"/>
  <c r="BZ112" i="3"/>
  <c r="AC102" i="15"/>
  <c r="BZ114" i="3"/>
  <c r="AC103" i="15"/>
  <c r="BZ116" i="3"/>
  <c r="AC104" i="15"/>
  <c r="AC105" i="15"/>
  <c r="BZ118" i="3"/>
  <c r="AC106" i="15"/>
  <c r="BZ120" i="3"/>
  <c r="AC107" i="15"/>
  <c r="BZ122" i="3"/>
  <c r="AC108" i="15"/>
  <c r="AC109" i="15"/>
  <c r="BZ124" i="3"/>
  <c r="AC110" i="15"/>
  <c r="BZ126" i="3"/>
  <c r="AC111" i="15"/>
  <c r="BZ128" i="3"/>
  <c r="AC112" i="15"/>
  <c r="AC113" i="15"/>
  <c r="BZ130" i="3"/>
  <c r="AC114" i="15"/>
  <c r="AC115" i="15"/>
  <c r="AC116" i="15"/>
  <c r="AC117" i="15"/>
  <c r="AC118" i="15"/>
  <c r="AC119" i="15"/>
  <c r="AC120" i="15"/>
  <c r="AC121" i="15"/>
  <c r="AC122" i="15"/>
  <c r="AC123" i="15"/>
  <c r="AC124" i="15"/>
  <c r="AC125" i="15"/>
  <c r="AC126" i="15"/>
  <c r="AC127" i="15"/>
  <c r="AC128" i="15"/>
  <c r="AC129" i="15"/>
  <c r="AC130" i="15"/>
  <c r="AC131" i="15"/>
  <c r="AL128" i="5"/>
  <c r="T126" i="5"/>
  <c r="AL126" i="5"/>
  <c r="T124" i="5"/>
  <c r="AL124" i="5"/>
  <c r="T122" i="5"/>
  <c r="AL122" i="5"/>
  <c r="T120" i="5"/>
  <c r="AL120" i="5"/>
  <c r="T118" i="5"/>
  <c r="AL118" i="5"/>
  <c r="T116" i="5"/>
  <c r="AL116" i="5"/>
  <c r="T114" i="5"/>
  <c r="AL114" i="5"/>
  <c r="T112" i="5"/>
  <c r="AL112" i="5"/>
  <c r="T110" i="5"/>
  <c r="AL110" i="5"/>
  <c r="T108" i="5"/>
  <c r="AL108" i="5"/>
  <c r="T106" i="5"/>
  <c r="AL106" i="5"/>
  <c r="T104" i="5"/>
  <c r="AL104" i="5"/>
  <c r="T102" i="5"/>
  <c r="AL102" i="5"/>
  <c r="T100" i="5"/>
  <c r="AL100" i="5"/>
  <c r="T98" i="5"/>
  <c r="AL98" i="5"/>
  <c r="T96" i="5"/>
  <c r="AL96" i="5"/>
  <c r="T94" i="5"/>
  <c r="AL94" i="5"/>
  <c r="T92" i="5"/>
  <c r="AL92" i="5"/>
  <c r="T90" i="5"/>
  <c r="AL90" i="5"/>
  <c r="T88" i="5"/>
  <c r="AL88" i="5"/>
  <c r="T86" i="5"/>
  <c r="AL86" i="5"/>
  <c r="T84" i="5"/>
  <c r="AL84" i="5"/>
  <c r="T82" i="5"/>
  <c r="AL82" i="5"/>
  <c r="T80" i="5"/>
  <c r="AL80" i="5"/>
  <c r="T78" i="5"/>
  <c r="AL78" i="5"/>
  <c r="T76" i="5"/>
  <c r="AL76" i="5"/>
  <c r="T74" i="5"/>
  <c r="AL74" i="5"/>
  <c r="T72" i="5"/>
  <c r="AL72" i="5"/>
  <c r="T70" i="5"/>
  <c r="AL70" i="5"/>
  <c r="A128" i="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AI72" i="3"/>
  <c r="D72" i="15"/>
  <c r="AI74" i="3"/>
  <c r="D73" i="15"/>
  <c r="AI76" i="3"/>
  <c r="D74" i="15"/>
  <c r="D75" i="15"/>
  <c r="AI78" i="3"/>
  <c r="D76" i="15"/>
  <c r="AI80" i="3"/>
  <c r="D77" i="15"/>
  <c r="AI82" i="3"/>
  <c r="D78" i="15"/>
  <c r="AI84" i="3"/>
  <c r="D79" i="15"/>
  <c r="AI86" i="3"/>
  <c r="D80" i="15"/>
  <c r="D81" i="15"/>
  <c r="AI88" i="3"/>
  <c r="D82" i="15"/>
  <c r="D83" i="15"/>
  <c r="AI90" i="3"/>
  <c r="D84" i="15"/>
  <c r="AI92" i="3"/>
  <c r="D85" i="15"/>
  <c r="AI94" i="3"/>
  <c r="D86" i="15"/>
  <c r="D87" i="15"/>
  <c r="AI96" i="3"/>
  <c r="D88" i="15"/>
  <c r="D89" i="15"/>
  <c r="AI98" i="3"/>
  <c r="D90" i="15"/>
  <c r="D91" i="15"/>
  <c r="AI100" i="3"/>
  <c r="D92" i="15"/>
  <c r="AI102" i="3"/>
  <c r="D93" i="15"/>
  <c r="AI104" i="3"/>
  <c r="D94" i="15"/>
  <c r="AI106" i="3"/>
  <c r="D95" i="15"/>
  <c r="AI108" i="3"/>
  <c r="D96" i="15"/>
  <c r="D97" i="15"/>
  <c r="AI110" i="3"/>
  <c r="D98" i="15"/>
  <c r="D99" i="15"/>
  <c r="AI112" i="3"/>
  <c r="D100" i="15"/>
  <c r="D101" i="15"/>
  <c r="AI114" i="3"/>
  <c r="D102" i="15"/>
  <c r="D103" i="15"/>
  <c r="AI116" i="3"/>
  <c r="D104" i="15"/>
  <c r="AI118" i="3"/>
  <c r="D105" i="15"/>
  <c r="AI120" i="3"/>
  <c r="D106" i="15"/>
  <c r="D107" i="15"/>
  <c r="AI122" i="3"/>
  <c r="D108" i="15"/>
  <c r="D109" i="15"/>
  <c r="AI124" i="3"/>
  <c r="D110" i="15"/>
  <c r="D111" i="15"/>
  <c r="AI126" i="3"/>
  <c r="D112" i="15"/>
  <c r="D113" i="15"/>
  <c r="AI128" i="3"/>
  <c r="D114" i="15"/>
  <c r="AI130" i="3"/>
  <c r="D115" i="15"/>
  <c r="D116" i="15"/>
  <c r="D117" i="15"/>
  <c r="D118" i="15"/>
  <c r="D119" i="15"/>
  <c r="D120" i="15"/>
  <c r="D121" i="15"/>
  <c r="D122" i="15"/>
  <c r="D123" i="15"/>
  <c r="D124" i="15"/>
  <c r="D125" i="15"/>
  <c r="D126" i="15"/>
  <c r="D127" i="15"/>
  <c r="D128" i="15"/>
  <c r="D129" i="15"/>
  <c r="D130" i="15"/>
  <c r="D131" i="15"/>
  <c r="S128" i="5"/>
  <c r="A126" i="5"/>
  <c r="S126" i="5"/>
  <c r="A124" i="5"/>
  <c r="S124" i="5"/>
  <c r="A122" i="5"/>
  <c r="S122" i="5"/>
  <c r="A120" i="5"/>
  <c r="S120" i="5"/>
  <c r="A118" i="5"/>
  <c r="S118" i="5"/>
  <c r="A116" i="5"/>
  <c r="S116" i="5"/>
  <c r="A114" i="5"/>
  <c r="S114" i="5"/>
  <c r="A112" i="5"/>
  <c r="S112" i="5"/>
  <c r="A110" i="5"/>
  <c r="S110" i="5"/>
  <c r="A108" i="5"/>
  <c r="S108" i="5"/>
  <c r="A106" i="5"/>
  <c r="S106" i="5"/>
  <c r="A104" i="5"/>
  <c r="S104" i="5"/>
  <c r="A102" i="5"/>
  <c r="S102" i="5"/>
  <c r="A100" i="5"/>
  <c r="S100" i="5"/>
  <c r="A98" i="5"/>
  <c r="S98" i="5"/>
  <c r="A96" i="5"/>
  <c r="S96" i="5"/>
  <c r="A94" i="5"/>
  <c r="S94" i="5"/>
  <c r="A92" i="5"/>
  <c r="S92" i="5"/>
  <c r="A90" i="5"/>
  <c r="S90" i="5"/>
  <c r="A88" i="5"/>
  <c r="S88" i="5"/>
  <c r="A86" i="5"/>
  <c r="S86" i="5"/>
  <c r="A84" i="5"/>
  <c r="S84" i="5"/>
  <c r="A82" i="5"/>
  <c r="S82" i="5"/>
  <c r="A80" i="5"/>
  <c r="S80" i="5"/>
  <c r="A78" i="5"/>
  <c r="S78" i="5"/>
  <c r="A76" i="5"/>
  <c r="S76" i="5"/>
  <c r="A74" i="5"/>
  <c r="S74" i="5"/>
  <c r="A72" i="5"/>
  <c r="S72" i="5"/>
  <c r="A70" i="5"/>
  <c r="S70" i="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AI3" i="3"/>
  <c r="D3" i="15"/>
  <c r="D4" i="15"/>
  <c r="AI5" i="3"/>
  <c r="D5" i="15"/>
  <c r="D6" i="15"/>
  <c r="AI7" i="3"/>
  <c r="D7" i="15"/>
  <c r="D8" i="15"/>
  <c r="AI9" i="3"/>
  <c r="D9" i="15"/>
  <c r="D10" i="15"/>
  <c r="AI11" i="3"/>
  <c r="D11" i="15"/>
  <c r="D12" i="15"/>
  <c r="AI13" i="3"/>
  <c r="D13" i="15"/>
  <c r="D14" i="15"/>
  <c r="AI15" i="3"/>
  <c r="D15" i="15"/>
  <c r="D16" i="15"/>
  <c r="AI17" i="3"/>
  <c r="D17" i="15"/>
  <c r="D18" i="15"/>
  <c r="AI19" i="3"/>
  <c r="D19" i="15"/>
  <c r="D20" i="15"/>
  <c r="AI21" i="3"/>
  <c r="D21" i="15"/>
  <c r="D22" i="15"/>
  <c r="AI23" i="3"/>
  <c r="D23" i="15"/>
  <c r="D24" i="15"/>
  <c r="AI25" i="3"/>
  <c r="D25" i="15"/>
  <c r="D26" i="15"/>
  <c r="AI27" i="3"/>
  <c r="D27" i="15"/>
  <c r="D28" i="15"/>
  <c r="AI29" i="3"/>
  <c r="D29" i="15"/>
  <c r="D30" i="15"/>
  <c r="AI31" i="3"/>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T61" i="5"/>
  <c r="AA3" i="15"/>
  <c r="AA4" i="15"/>
  <c r="AA5" i="15"/>
  <c r="AA6" i="15"/>
  <c r="AA7" i="15"/>
  <c r="AA8" i="15"/>
  <c r="AA9" i="15"/>
  <c r="AA10" i="15"/>
  <c r="AA11" i="15"/>
  <c r="AA12" i="15"/>
  <c r="AA13" i="15"/>
  <c r="AA14"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41" i="15"/>
  <c r="AA42" i="15"/>
  <c r="AA43" i="15"/>
  <c r="AA44" i="15"/>
  <c r="AA45" i="15"/>
  <c r="AA46" i="15"/>
  <c r="AA47" i="15"/>
  <c r="AA48" i="15"/>
  <c r="AA49" i="15"/>
  <c r="AA50" i="15"/>
  <c r="AA51" i="15"/>
  <c r="AA52" i="15"/>
  <c r="AA53" i="15"/>
  <c r="AA54" i="15"/>
  <c r="AA55" i="15"/>
  <c r="AA56" i="15"/>
  <c r="AA57" i="15"/>
  <c r="AA58" i="15"/>
  <c r="AA59" i="15"/>
  <c r="AA60" i="15"/>
  <c r="AA61" i="15"/>
  <c r="AA62" i="15"/>
  <c r="BZ3" i="3"/>
  <c r="AC3" i="15"/>
  <c r="BZ5" i="3"/>
  <c r="AC4" i="15"/>
  <c r="BZ7" i="3"/>
  <c r="AC5" i="15"/>
  <c r="AC6" i="15"/>
  <c r="BZ9" i="3"/>
  <c r="AC7" i="15"/>
  <c r="BZ11" i="3"/>
  <c r="AC8" i="15"/>
  <c r="BZ13" i="3"/>
  <c r="AC9" i="15"/>
  <c r="BZ15" i="3"/>
  <c r="AC10" i="15"/>
  <c r="BZ17" i="3"/>
  <c r="AC11" i="15"/>
  <c r="AC12" i="15"/>
  <c r="BZ19" i="3"/>
  <c r="AC13" i="15"/>
  <c r="AC14" i="15"/>
  <c r="BZ21" i="3"/>
  <c r="AC15" i="15"/>
  <c r="BZ23" i="3"/>
  <c r="AC16" i="15"/>
  <c r="BZ25" i="3"/>
  <c r="AC17" i="15"/>
  <c r="AC18" i="15"/>
  <c r="BZ27" i="3"/>
  <c r="AC19" i="15"/>
  <c r="AC20" i="15"/>
  <c r="BZ29" i="3"/>
  <c r="AC21" i="15"/>
  <c r="AC22" i="15"/>
  <c r="BZ31" i="3"/>
  <c r="AC23" i="15"/>
  <c r="BZ33" i="3"/>
  <c r="AC24" i="15"/>
  <c r="BZ35" i="3"/>
  <c r="AC25" i="15"/>
  <c r="BZ37" i="3"/>
  <c r="AC26" i="15"/>
  <c r="BZ39" i="3"/>
  <c r="AC27" i="15"/>
  <c r="AC28" i="15"/>
  <c r="BZ41" i="3"/>
  <c r="AC29" i="15"/>
  <c r="AC30" i="15"/>
  <c r="BZ43" i="3"/>
  <c r="AC31" i="15"/>
  <c r="AC32" i="15"/>
  <c r="BZ45" i="3"/>
  <c r="AC33" i="15"/>
  <c r="AC34" i="15"/>
  <c r="BZ47" i="3"/>
  <c r="AC35" i="15"/>
  <c r="BZ49" i="3"/>
  <c r="AC36" i="15"/>
  <c r="BZ51" i="3"/>
  <c r="AC37" i="15"/>
  <c r="AC38" i="15"/>
  <c r="BZ53" i="3"/>
  <c r="AC39" i="15"/>
  <c r="AC40" i="15"/>
  <c r="BZ55" i="3"/>
  <c r="AC41" i="15"/>
  <c r="AC42" i="15"/>
  <c r="BZ57" i="3"/>
  <c r="AC43" i="15"/>
  <c r="AC44" i="15"/>
  <c r="BZ59" i="3"/>
  <c r="AC45" i="15"/>
  <c r="BZ61" i="3"/>
  <c r="AC46" i="15"/>
  <c r="AC47" i="15"/>
  <c r="AC48" i="15"/>
  <c r="AC49" i="15"/>
  <c r="AC50" i="15"/>
  <c r="AC51" i="15"/>
  <c r="AC52" i="15"/>
  <c r="AC53" i="15"/>
  <c r="AC54" i="15"/>
  <c r="AC55" i="15"/>
  <c r="AC56" i="15"/>
  <c r="AC57" i="15"/>
  <c r="AC58" i="15"/>
  <c r="AC59" i="15"/>
  <c r="AC60" i="15"/>
  <c r="AC61" i="15"/>
  <c r="AC62" i="15"/>
  <c r="AL61" i="5"/>
  <c r="T59" i="5"/>
  <c r="AL59" i="5"/>
  <c r="T57" i="5"/>
  <c r="AL57" i="5"/>
  <c r="T55" i="5"/>
  <c r="AL55" i="5"/>
  <c r="T53" i="5"/>
  <c r="AL53" i="5"/>
  <c r="T51" i="5"/>
  <c r="AL51" i="5"/>
  <c r="T49" i="5"/>
  <c r="AL49" i="5"/>
  <c r="T47" i="5"/>
  <c r="AL47" i="5"/>
  <c r="T45" i="5"/>
  <c r="AL45" i="5"/>
  <c r="T43" i="5"/>
  <c r="AL43" i="5"/>
  <c r="T41" i="5"/>
  <c r="AL41" i="5"/>
  <c r="T39" i="5"/>
  <c r="AL39" i="5"/>
  <c r="T37" i="5"/>
  <c r="AL37" i="5"/>
  <c r="T35" i="5"/>
  <c r="AL35" i="5"/>
  <c r="T33" i="5"/>
  <c r="AL33" i="5"/>
  <c r="T31" i="5"/>
  <c r="AL31" i="5"/>
  <c r="T29" i="5"/>
  <c r="AL29" i="5"/>
  <c r="T27" i="5"/>
  <c r="AL27" i="5"/>
  <c r="T25" i="5"/>
  <c r="AL25" i="5"/>
  <c r="T23" i="5"/>
  <c r="AL23" i="5"/>
  <c r="T21" i="5"/>
  <c r="AL21" i="5"/>
  <c r="T19" i="5"/>
  <c r="AL19" i="5"/>
  <c r="T17" i="5"/>
  <c r="AL17" i="5"/>
  <c r="T15" i="5"/>
  <c r="AL15" i="5"/>
  <c r="T13" i="5"/>
  <c r="AL13" i="5"/>
  <c r="T11" i="5"/>
  <c r="AL11" i="5"/>
  <c r="T9" i="5"/>
  <c r="AL9" i="5"/>
  <c r="T7" i="5"/>
  <c r="AL7" i="5"/>
  <c r="T5" i="5"/>
  <c r="AL5" i="5"/>
  <c r="T3" i="5"/>
  <c r="AL3" i="5"/>
  <c r="A61" i="5"/>
  <c r="A63" i="3"/>
  <c r="AI33" i="3"/>
  <c r="AI35" i="3"/>
  <c r="AI37" i="3"/>
  <c r="AI39" i="3"/>
  <c r="AI41" i="3"/>
  <c r="AI43" i="3"/>
  <c r="AI45" i="3"/>
  <c r="AI47" i="3"/>
  <c r="AI49" i="3"/>
  <c r="AI51" i="3"/>
  <c r="AI53" i="3"/>
  <c r="AI55" i="3"/>
  <c r="AI57" i="3"/>
  <c r="AI59" i="3"/>
  <c r="AI61" i="3"/>
  <c r="S61" i="5"/>
  <c r="A59" i="5"/>
  <c r="S59" i="5"/>
  <c r="A57" i="5"/>
  <c r="S57" i="5"/>
  <c r="A55" i="5"/>
  <c r="S55" i="5"/>
  <c r="A53" i="5"/>
  <c r="S53" i="5"/>
  <c r="A51" i="5"/>
  <c r="S51" i="5"/>
  <c r="A49" i="5"/>
  <c r="S49" i="5"/>
  <c r="A47" i="5"/>
  <c r="S47" i="5"/>
  <c r="A45" i="5"/>
  <c r="S45" i="5"/>
  <c r="A43" i="5"/>
  <c r="S43" i="5"/>
  <c r="A41" i="5"/>
  <c r="S41" i="5"/>
  <c r="A39" i="5"/>
  <c r="S39" i="5"/>
  <c r="A37" i="5"/>
  <c r="S37" i="5"/>
  <c r="A35" i="5"/>
  <c r="S35" i="5"/>
  <c r="A33" i="5"/>
  <c r="S33" i="5"/>
  <c r="A31" i="5"/>
  <c r="S31" i="5"/>
  <c r="A29" i="5"/>
  <c r="S29" i="5"/>
  <c r="A27" i="5"/>
  <c r="S27" i="5"/>
  <c r="A25" i="5"/>
  <c r="S25" i="5"/>
  <c r="A23" i="5"/>
  <c r="S23" i="5"/>
  <c r="A21" i="5"/>
  <c r="S21" i="5"/>
  <c r="A19" i="5"/>
  <c r="S19" i="5"/>
  <c r="A17" i="5"/>
  <c r="S17" i="5"/>
  <c r="A15" i="5"/>
  <c r="S15" i="5"/>
  <c r="A13" i="5"/>
  <c r="S13" i="5"/>
  <c r="A11" i="5"/>
  <c r="S11" i="5"/>
  <c r="A9" i="5"/>
  <c r="S9" i="5"/>
  <c r="A7" i="5"/>
  <c r="S7" i="5"/>
  <c r="A5" i="5"/>
  <c r="S5" i="5"/>
  <c r="S3" i="5"/>
  <c r="E5" i="15"/>
  <c r="E7" i="15"/>
  <c r="E9" i="15"/>
  <c r="E11" i="15"/>
  <c r="E13" i="15"/>
  <c r="E61" i="15"/>
  <c r="E59" i="15"/>
  <c r="E57" i="15"/>
  <c r="E55" i="15"/>
  <c r="E53" i="15"/>
  <c r="E51" i="15"/>
  <c r="C5" i="18"/>
  <c r="G3" i="18"/>
  <c r="B127" i="17"/>
  <c r="N127" i="17"/>
  <c r="B126" i="17"/>
  <c r="N126" i="17"/>
  <c r="B125" i="17"/>
  <c r="N125" i="17"/>
  <c r="B124" i="17"/>
  <c r="N124" i="17"/>
  <c r="B24" i="17"/>
  <c r="B123" i="17"/>
  <c r="B185"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E186" i="15"/>
  <c r="N123" i="17"/>
  <c r="N28" i="17"/>
  <c r="N27" i="17"/>
  <c r="N26" i="17"/>
  <c r="N25" i="17"/>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E185" i="15"/>
  <c r="N24" i="17"/>
  <c r="AG28" i="17"/>
  <c r="AG27" i="17"/>
  <c r="AG26" i="17"/>
  <c r="AG25" i="17"/>
  <c r="AG24" i="17"/>
  <c r="C3" i="18"/>
  <c r="AS1" i="3"/>
  <c r="G2" i="14"/>
  <c r="B1" i="3"/>
  <c r="B2" i="14"/>
  <c r="C41" i="13"/>
  <c r="C1" i="13"/>
  <c r="B43" i="12"/>
  <c r="B1" i="12"/>
  <c r="H5" i="11"/>
  <c r="H3" i="11"/>
  <c r="C48" i="10"/>
  <c r="C1" i="10"/>
  <c r="C48" i="9"/>
  <c r="C1" i="9"/>
  <c r="U1" i="5"/>
  <c r="B1" i="5"/>
  <c r="B47" i="4"/>
  <c r="B1" i="4"/>
  <c r="Z124" i="15"/>
  <c r="Z122" i="15"/>
  <c r="A122" i="15"/>
  <c r="Z55" i="15"/>
  <c r="Z53" i="15"/>
  <c r="A53" i="15"/>
  <c r="A34" i="11"/>
  <c r="A75" i="11"/>
  <c r="A124" i="15"/>
  <c r="Z126" i="15"/>
  <c r="Z57" i="15"/>
  <c r="A55" i="15"/>
  <c r="O70" i="5"/>
  <c r="O72" i="5"/>
  <c r="O74" i="5"/>
  <c r="O76" i="5"/>
  <c r="O78" i="5"/>
  <c r="O80" i="5"/>
  <c r="O82" i="5"/>
  <c r="O84" i="5"/>
  <c r="O86" i="5"/>
  <c r="O88" i="5"/>
  <c r="O90" i="5"/>
  <c r="O92" i="5"/>
  <c r="AH70" i="5"/>
  <c r="AH72" i="5"/>
  <c r="AH74" i="5"/>
  <c r="AH76" i="5"/>
  <c r="AH78" i="5"/>
  <c r="AH80" i="5"/>
  <c r="AH82" i="5"/>
  <c r="AH84" i="5"/>
  <c r="AH86" i="5"/>
  <c r="AH88" i="5"/>
  <c r="AH90" i="5"/>
  <c r="AH92" i="5"/>
  <c r="AH3" i="5"/>
  <c r="AH5" i="5"/>
  <c r="AH7" i="5"/>
  <c r="AH9" i="5"/>
  <c r="AH11" i="5"/>
  <c r="AH13" i="5"/>
  <c r="AH15" i="5"/>
  <c r="AH17" i="5"/>
  <c r="AH19" i="5"/>
  <c r="AH21" i="5"/>
  <c r="AH23" i="5"/>
  <c r="AH25" i="5"/>
  <c r="AH27" i="5"/>
  <c r="AH29" i="5"/>
  <c r="AH31" i="5"/>
  <c r="O3" i="5"/>
  <c r="O5" i="5"/>
  <c r="O7" i="5"/>
  <c r="O9" i="5"/>
  <c r="O11" i="5"/>
  <c r="O13" i="5"/>
  <c r="O15" i="5"/>
  <c r="O17" i="5"/>
  <c r="O19" i="5"/>
  <c r="O21" i="5"/>
  <c r="O23" i="5"/>
  <c r="O25" i="5"/>
  <c r="O27" i="5"/>
  <c r="O29" i="5"/>
  <c r="O31" i="5"/>
  <c r="AR122" i="15"/>
  <c r="AG122" i="15"/>
  <c r="H122" i="15"/>
  <c r="AF53" i="15"/>
  <c r="T53" i="15"/>
  <c r="G122" i="15"/>
  <c r="P122" i="15"/>
  <c r="AS53" i="15"/>
  <c r="AO53" i="15"/>
  <c r="O53" i="15"/>
  <c r="AM122" i="15"/>
  <c r="K122" i="15"/>
  <c r="AK53" i="15"/>
  <c r="N53" i="15"/>
  <c r="AF122" i="15"/>
  <c r="L122" i="15"/>
  <c r="S53" i="15"/>
  <c r="AJ122" i="15"/>
  <c r="AQ53" i="15"/>
  <c r="AI122" i="15"/>
  <c r="P53" i="15"/>
  <c r="G53" i="15"/>
  <c r="J53" i="15"/>
  <c r="R122" i="15"/>
  <c r="T122" i="15"/>
  <c r="AL122" i="15"/>
  <c r="AQ122" i="15"/>
  <c r="S122" i="15"/>
  <c r="AR53" i="15"/>
  <c r="H53" i="15"/>
  <c r="R53" i="15"/>
  <c r="AS122" i="15"/>
  <c r="AO122" i="15"/>
  <c r="N122" i="15"/>
  <c r="AB53" i="15"/>
  <c r="AJ53" i="15"/>
  <c r="K53" i="15"/>
  <c r="AK122" i="15"/>
  <c r="AB122" i="15"/>
  <c r="J122" i="15"/>
  <c r="AM53" i="15"/>
  <c r="AI53" i="15"/>
  <c r="L53" i="15"/>
  <c r="AG53" i="15"/>
  <c r="O122" i="15"/>
  <c r="AH122" i="15"/>
  <c r="AT122" i="15"/>
  <c r="AU122" i="15"/>
  <c r="M123" i="15"/>
  <c r="V123" i="15"/>
  <c r="I122" i="15"/>
  <c r="Q122" i="15"/>
  <c r="U122" i="15"/>
  <c r="L123" i="15"/>
  <c r="N123" i="15"/>
  <c r="S123" i="15"/>
  <c r="R123" i="15"/>
  <c r="Q123" i="15"/>
  <c r="U123" i="15"/>
  <c r="O123" i="15"/>
  <c r="K123" i="15"/>
  <c r="P123" i="15"/>
  <c r="J123" i="15"/>
  <c r="T123" i="15"/>
  <c r="AR54" i="15"/>
  <c r="AT53" i="15"/>
  <c r="AH53" i="15"/>
  <c r="U53" i="15"/>
  <c r="Q53" i="15"/>
  <c r="I53" i="15"/>
  <c r="AM54" i="15"/>
  <c r="AQ54" i="15"/>
  <c r="AT54" i="15"/>
  <c r="AO54" i="15"/>
  <c r="AB54" i="15"/>
  <c r="AI54" i="15"/>
  <c r="AJ54" i="15"/>
  <c r="AL54" i="15"/>
  <c r="AU54" i="15"/>
  <c r="AS54" i="15"/>
  <c r="Z128" i="15"/>
  <c r="A76" i="11"/>
  <c r="A126" i="15"/>
  <c r="AO123" i="15"/>
  <c r="AB123" i="15"/>
  <c r="AS123" i="15"/>
  <c r="AJ123" i="15"/>
  <c r="AQ123" i="15"/>
  <c r="AP123" i="15"/>
  <c r="AM123" i="15"/>
  <c r="AL123" i="15"/>
  <c r="AU123" i="15"/>
  <c r="AN123" i="15"/>
  <c r="AK123" i="15"/>
  <c r="AI123" i="15"/>
  <c r="AT123" i="15"/>
  <c r="AR123" i="15"/>
  <c r="AP54" i="15"/>
  <c r="AK54" i="15"/>
  <c r="AN54" i="15"/>
  <c r="A35" i="11"/>
  <c r="A57" i="15"/>
  <c r="Z59" i="15"/>
  <c r="S54" i="15"/>
  <c r="K54" i="15"/>
  <c r="P54" i="15"/>
  <c r="T54" i="15"/>
  <c r="R54" i="15"/>
  <c r="Q54" i="15"/>
  <c r="O54" i="15"/>
  <c r="N54" i="15"/>
  <c r="M54" i="15"/>
  <c r="V54" i="15"/>
  <c r="J54" i="15"/>
  <c r="U54" i="15"/>
  <c r="L54" i="15"/>
  <c r="AM124" i="15"/>
  <c r="AJ124" i="15"/>
  <c r="AM55" i="15"/>
  <c r="AR124" i="15"/>
  <c r="AG124" i="15"/>
  <c r="AK124" i="15"/>
  <c r="AJ55" i="15"/>
  <c r="AQ124" i="15"/>
  <c r="AR55" i="15"/>
  <c r="AQ55" i="15"/>
  <c r="AB124" i="15"/>
  <c r="AO55" i="15"/>
  <c r="AK55" i="15"/>
  <c r="AS124" i="15"/>
  <c r="AI55" i="15"/>
  <c r="AF55" i="15"/>
  <c r="AI124" i="15"/>
  <c r="AL124" i="15"/>
  <c r="AG55" i="15"/>
  <c r="AB55" i="15"/>
  <c r="AO124" i="15"/>
  <c r="AF124" i="15"/>
  <c r="AS55" i="15"/>
  <c r="AH124" i="15"/>
  <c r="AU124" i="15"/>
  <c r="AT124" i="15"/>
  <c r="AH55" i="15"/>
  <c r="AT55" i="15"/>
  <c r="AO125" i="15"/>
  <c r="AB125" i="15"/>
  <c r="AN125" i="15"/>
  <c r="AP125" i="15"/>
  <c r="AL125" i="15"/>
  <c r="AU125" i="15"/>
  <c r="AK125" i="15"/>
  <c r="AS125" i="15"/>
  <c r="AI125" i="15"/>
  <c r="AR125" i="15"/>
  <c r="AM125" i="15"/>
  <c r="AJ125" i="15"/>
  <c r="AT125" i="15"/>
  <c r="AQ125" i="15"/>
  <c r="Z130" i="15"/>
  <c r="A77" i="11"/>
  <c r="A128" i="15"/>
  <c r="Z61" i="15"/>
  <c r="A36" i="11"/>
  <c r="A59" i="15"/>
  <c r="AR56" i="15"/>
  <c r="AJ56" i="15"/>
  <c r="AQ56" i="15"/>
  <c r="AI56" i="15"/>
  <c r="AO56" i="15"/>
  <c r="AB56" i="15"/>
  <c r="AM56" i="15"/>
  <c r="AL56" i="15"/>
  <c r="AU56" i="15"/>
  <c r="AK56" i="15"/>
  <c r="AT56" i="15"/>
  <c r="AS56" i="15"/>
  <c r="AP56" i="15"/>
  <c r="AN56" i="15"/>
  <c r="AH110" i="5"/>
  <c r="AH112" i="5"/>
  <c r="AH114" i="5"/>
  <c r="AH116" i="5"/>
  <c r="AH118" i="5"/>
  <c r="AH120" i="5"/>
  <c r="AH122" i="5"/>
  <c r="AH124" i="5"/>
  <c r="AH126" i="5"/>
  <c r="AH128" i="5"/>
  <c r="O110" i="5"/>
  <c r="O112" i="5"/>
  <c r="O114" i="5"/>
  <c r="O116" i="5"/>
  <c r="O118" i="5"/>
  <c r="O120" i="5"/>
  <c r="O122" i="5"/>
  <c r="O124" i="5"/>
  <c r="O126" i="5"/>
  <c r="O128" i="5"/>
  <c r="AM126" i="15"/>
  <c r="AO126" i="15"/>
  <c r="AB57" i="15"/>
  <c r="AR57" i="15"/>
  <c r="H55" i="15"/>
  <c r="AJ126" i="15"/>
  <c r="AK126" i="15"/>
  <c r="G124" i="15"/>
  <c r="AO57" i="15"/>
  <c r="AS57" i="15"/>
  <c r="AF126" i="15"/>
  <c r="J124" i="15"/>
  <c r="N124" i="15"/>
  <c r="AM57" i="15"/>
  <c r="AF57" i="15"/>
  <c r="K55" i="15"/>
  <c r="AS126" i="15"/>
  <c r="T124" i="15"/>
  <c r="AG57" i="15"/>
  <c r="P55" i="15"/>
  <c r="AG126" i="15"/>
  <c r="L124" i="15"/>
  <c r="L55" i="15"/>
  <c r="S124" i="15"/>
  <c r="S55" i="15"/>
  <c r="AR126" i="15"/>
  <c r="AQ126" i="15"/>
  <c r="AB126" i="15"/>
  <c r="P124" i="15"/>
  <c r="AJ57" i="15"/>
  <c r="G55" i="15"/>
  <c r="R55" i="15"/>
  <c r="AI126" i="15"/>
  <c r="K124" i="15"/>
  <c r="AQ57" i="15"/>
  <c r="AK57" i="15"/>
  <c r="O55" i="15"/>
  <c r="O124" i="15"/>
  <c r="J55" i="15"/>
  <c r="H124" i="15"/>
  <c r="AI57" i="15"/>
  <c r="T55" i="15"/>
  <c r="AL126" i="15"/>
  <c r="R124" i="15"/>
  <c r="N55" i="15"/>
  <c r="AU126" i="15"/>
  <c r="AH126" i="15"/>
  <c r="AT126" i="15"/>
  <c r="U124" i="15"/>
  <c r="Q124" i="15"/>
  <c r="I124" i="15"/>
  <c r="AH57" i="15"/>
  <c r="AT57" i="15"/>
  <c r="U55" i="15"/>
  <c r="I55" i="15"/>
  <c r="Q55" i="15"/>
  <c r="A78" i="11"/>
  <c r="H78" i="11"/>
  <c r="A130" i="15"/>
  <c r="P125" i="15"/>
  <c r="O125" i="15"/>
  <c r="U125" i="15"/>
  <c r="K125" i="15"/>
  <c r="S125" i="15"/>
  <c r="R125" i="15"/>
  <c r="N125" i="15"/>
  <c r="M125" i="15"/>
  <c r="V125" i="15"/>
  <c r="J125" i="15"/>
  <c r="T125" i="15"/>
  <c r="Q125" i="15"/>
  <c r="L125" i="15"/>
  <c r="AQ130" i="15"/>
  <c r="AI130" i="15"/>
  <c r="AP130" i="15"/>
  <c r="AL130" i="15"/>
  <c r="AU130" i="15"/>
  <c r="AB130" i="15"/>
  <c r="AK130" i="15"/>
  <c r="AT130" i="15"/>
  <c r="AJ130" i="15"/>
  <c r="AS130" i="15"/>
  <c r="AG130" i="15"/>
  <c r="AH130" i="15"/>
  <c r="AO130" i="15"/>
  <c r="AE130" i="15"/>
  <c r="AN130" i="15"/>
  <c r="AD130" i="15"/>
  <c r="AM130" i="15"/>
  <c r="AF130" i="15"/>
  <c r="AR130" i="15"/>
  <c r="AO127" i="15"/>
  <c r="AB127" i="15"/>
  <c r="AN127" i="15"/>
  <c r="AT127" i="15"/>
  <c r="AJ127" i="15"/>
  <c r="AS127" i="15"/>
  <c r="AI127" i="15"/>
  <c r="AR127" i="15"/>
  <c r="AQ127" i="15"/>
  <c r="AM127" i="15"/>
  <c r="AL127" i="15"/>
  <c r="AU127" i="15"/>
  <c r="AP127" i="15"/>
  <c r="AK127" i="15"/>
  <c r="AQ128" i="15"/>
  <c r="AI128" i="15"/>
  <c r="AP128" i="15"/>
  <c r="AR128" i="15"/>
  <c r="AF128" i="15"/>
  <c r="AO128" i="15"/>
  <c r="AE128" i="15"/>
  <c r="AN128" i="15"/>
  <c r="AD128" i="15"/>
  <c r="AM128" i="15"/>
  <c r="AK128" i="15"/>
  <c r="AT128" i="15"/>
  <c r="AJ128" i="15"/>
  <c r="AB128" i="15"/>
  <c r="AS128" i="15"/>
  <c r="AL128" i="15"/>
  <c r="AU128" i="15"/>
  <c r="AG128" i="15"/>
  <c r="AH128" i="15"/>
  <c r="A37" i="11"/>
  <c r="I37" i="11"/>
  <c r="A61" i="15"/>
  <c r="AR58" i="15"/>
  <c r="AJ58" i="15"/>
  <c r="AQ58" i="15"/>
  <c r="AI58" i="15"/>
  <c r="AO58" i="15"/>
  <c r="AB58" i="15"/>
  <c r="AN58" i="15"/>
  <c r="AT58" i="15"/>
  <c r="AS58" i="15"/>
  <c r="AP58" i="15"/>
  <c r="AM58" i="15"/>
  <c r="AL58" i="15"/>
  <c r="AU58" i="15"/>
  <c r="AK58" i="15"/>
  <c r="S56" i="15"/>
  <c r="K56" i="15"/>
  <c r="R56" i="15"/>
  <c r="J56" i="15"/>
  <c r="P56" i="15"/>
  <c r="Q56" i="15"/>
  <c r="O56" i="15"/>
  <c r="N56" i="15"/>
  <c r="M56" i="15"/>
  <c r="V56" i="15"/>
  <c r="L56" i="15"/>
  <c r="U56" i="15"/>
  <c r="T56" i="15"/>
  <c r="AL35" i="16"/>
  <c r="AN35" i="16"/>
  <c r="AR35" i="16"/>
  <c r="AS35" i="16"/>
  <c r="AT35" i="16"/>
  <c r="AV35" i="16"/>
  <c r="AN36" i="16"/>
  <c r="AO36" i="16"/>
  <c r="AP36" i="16"/>
  <c r="AR36" i="16"/>
  <c r="AV36" i="16"/>
  <c r="AW36" i="16"/>
  <c r="AL37" i="16"/>
  <c r="AN37" i="16"/>
  <c r="AR37" i="16"/>
  <c r="AS37" i="16"/>
  <c r="AT37" i="16"/>
  <c r="AV37" i="16"/>
  <c r="AN38" i="16"/>
  <c r="AO38" i="16"/>
  <c r="AP38" i="16"/>
  <c r="AR38" i="16"/>
  <c r="AV38" i="16"/>
  <c r="AW38" i="16"/>
  <c r="AL39" i="16"/>
  <c r="AN39" i="16"/>
  <c r="AR39" i="16"/>
  <c r="AS39" i="16"/>
  <c r="AT39" i="16"/>
  <c r="AV39" i="16"/>
  <c r="AN40" i="16"/>
  <c r="AO40" i="16"/>
  <c r="AP40" i="16"/>
  <c r="AR40" i="16"/>
  <c r="AV40" i="16"/>
  <c r="AW40" i="16"/>
  <c r="AL41" i="16"/>
  <c r="AN41" i="16"/>
  <c r="AR41" i="16"/>
  <c r="AS41" i="16"/>
  <c r="AT41" i="16"/>
  <c r="AV41" i="16"/>
  <c r="AN42" i="16"/>
  <c r="AO42" i="16"/>
  <c r="AP42" i="16"/>
  <c r="AR42" i="16"/>
  <c r="AV42" i="16"/>
  <c r="AW42" i="16"/>
  <c r="AK35" i="16"/>
  <c r="AK37" i="16"/>
  <c r="AK41" i="16"/>
  <c r="AK42" i="16"/>
  <c r="AJ3" i="3"/>
  <c r="CA3" i="3"/>
  <c r="CA5" i="3"/>
  <c r="CA7" i="3"/>
  <c r="CA9" i="3"/>
  <c r="CA11" i="3"/>
  <c r="CA13" i="3"/>
  <c r="CA15" i="3"/>
  <c r="CA17" i="3"/>
  <c r="CA19" i="3"/>
  <c r="CA21" i="3"/>
  <c r="CA23" i="3"/>
  <c r="CA25" i="3"/>
  <c r="CA27" i="3"/>
  <c r="CA29" i="3"/>
  <c r="CA31" i="3"/>
  <c r="CA33" i="3"/>
  <c r="CB74" i="3"/>
  <c r="CC74" i="3"/>
  <c r="CE74" i="3"/>
  <c r="CF74" i="3"/>
  <c r="CG74" i="3"/>
  <c r="CH74" i="3"/>
  <c r="CB76" i="3"/>
  <c r="CC76" i="3"/>
  <c r="CE76" i="3"/>
  <c r="CF76" i="3"/>
  <c r="CG76" i="3"/>
  <c r="CH76" i="3"/>
  <c r="CB78" i="3"/>
  <c r="CC78" i="3"/>
  <c r="CE78" i="3"/>
  <c r="CF78" i="3"/>
  <c r="CG78" i="3"/>
  <c r="CH78" i="3"/>
  <c r="CB80" i="3"/>
  <c r="CC80" i="3"/>
  <c r="CE80" i="3"/>
  <c r="CF80" i="3"/>
  <c r="CG80" i="3"/>
  <c r="CH80" i="3"/>
  <c r="CB82" i="3"/>
  <c r="CC82" i="3"/>
  <c r="CE82" i="3"/>
  <c r="CF82" i="3"/>
  <c r="CG82" i="3"/>
  <c r="CH82" i="3"/>
  <c r="CB84" i="3"/>
  <c r="CC84" i="3"/>
  <c r="CE84" i="3"/>
  <c r="CF84" i="3"/>
  <c r="CG84" i="3"/>
  <c r="CH84" i="3"/>
  <c r="CB86" i="3"/>
  <c r="CC86" i="3"/>
  <c r="CE86" i="3"/>
  <c r="CF86" i="3"/>
  <c r="CG86" i="3"/>
  <c r="CH86" i="3"/>
  <c r="CB88" i="3"/>
  <c r="CC88" i="3"/>
  <c r="CE88" i="3"/>
  <c r="CF88" i="3"/>
  <c r="CG88" i="3"/>
  <c r="CH88" i="3"/>
  <c r="CB90" i="3"/>
  <c r="CC90" i="3"/>
  <c r="CE90" i="3"/>
  <c r="CF90" i="3"/>
  <c r="CG90" i="3"/>
  <c r="CH90" i="3"/>
  <c r="CB92" i="3"/>
  <c r="CC92" i="3"/>
  <c r="CE92" i="3"/>
  <c r="CF92" i="3"/>
  <c r="CG92" i="3"/>
  <c r="CH92" i="3"/>
  <c r="CB94" i="3"/>
  <c r="CC94" i="3"/>
  <c r="CE94" i="3"/>
  <c r="CF94" i="3"/>
  <c r="CG94" i="3"/>
  <c r="CH94" i="3"/>
  <c r="CB96" i="3"/>
  <c r="CC96" i="3"/>
  <c r="CE96" i="3"/>
  <c r="CF96" i="3"/>
  <c r="CG96" i="3"/>
  <c r="CH96" i="3"/>
  <c r="CB98" i="3"/>
  <c r="CC98" i="3"/>
  <c r="CE98" i="3"/>
  <c r="CF98" i="3"/>
  <c r="CG98" i="3"/>
  <c r="CH98" i="3"/>
  <c r="CB100" i="3"/>
  <c r="CC100" i="3"/>
  <c r="CE100" i="3"/>
  <c r="CF100" i="3"/>
  <c r="CG100" i="3"/>
  <c r="CH100" i="3"/>
  <c r="CB102" i="3"/>
  <c r="CC102" i="3"/>
  <c r="CE102" i="3"/>
  <c r="CF102" i="3"/>
  <c r="CG102" i="3"/>
  <c r="CH102" i="3"/>
  <c r="CB104" i="3"/>
  <c r="CC104" i="3"/>
  <c r="CE104" i="3"/>
  <c r="CF104" i="3"/>
  <c r="CG104" i="3"/>
  <c r="CH104" i="3"/>
  <c r="CB106" i="3"/>
  <c r="CC106" i="3"/>
  <c r="CE106" i="3"/>
  <c r="CF106" i="3"/>
  <c r="CG106" i="3"/>
  <c r="CH106" i="3"/>
  <c r="CB108" i="3"/>
  <c r="CC108" i="3"/>
  <c r="CE108" i="3"/>
  <c r="CF108" i="3"/>
  <c r="CG108" i="3"/>
  <c r="CH108" i="3"/>
  <c r="CB110" i="3"/>
  <c r="CC110" i="3"/>
  <c r="CE110" i="3"/>
  <c r="CF110" i="3"/>
  <c r="CG110" i="3"/>
  <c r="CH110" i="3"/>
  <c r="CB112" i="3"/>
  <c r="CC112" i="3"/>
  <c r="CE112" i="3"/>
  <c r="CF112" i="3"/>
  <c r="CG112" i="3"/>
  <c r="CH112" i="3"/>
  <c r="CB114" i="3"/>
  <c r="CC114" i="3"/>
  <c r="CE114" i="3"/>
  <c r="CF114" i="3"/>
  <c r="CG114" i="3"/>
  <c r="CH114" i="3"/>
  <c r="CB116" i="3"/>
  <c r="CC116" i="3"/>
  <c r="CE116" i="3"/>
  <c r="CF116" i="3"/>
  <c r="CG116" i="3"/>
  <c r="CH116" i="3"/>
  <c r="CB118" i="3"/>
  <c r="CC118" i="3"/>
  <c r="CE118" i="3"/>
  <c r="CF118" i="3"/>
  <c r="CG118" i="3"/>
  <c r="CH118" i="3"/>
  <c r="CB120" i="3"/>
  <c r="CC120" i="3"/>
  <c r="CE120" i="3"/>
  <c r="CF120" i="3"/>
  <c r="CG120" i="3"/>
  <c r="CH120" i="3"/>
  <c r="CB122" i="3"/>
  <c r="CC122" i="3"/>
  <c r="CE122" i="3"/>
  <c r="CF122" i="3"/>
  <c r="CG122" i="3"/>
  <c r="CH122" i="3"/>
  <c r="CB124" i="3"/>
  <c r="CC124" i="3"/>
  <c r="CE124" i="3"/>
  <c r="CF124" i="3"/>
  <c r="CG124" i="3"/>
  <c r="CH124" i="3"/>
  <c r="CB126" i="3"/>
  <c r="CC126" i="3"/>
  <c r="CE126" i="3"/>
  <c r="CF126" i="3"/>
  <c r="CG126" i="3"/>
  <c r="CH126" i="3"/>
  <c r="CB128" i="3"/>
  <c r="CC128" i="3"/>
  <c r="CE128" i="3"/>
  <c r="CF128" i="3"/>
  <c r="CG128" i="3"/>
  <c r="CH128" i="3"/>
  <c r="CB130" i="3"/>
  <c r="CC130" i="3"/>
  <c r="CE130" i="3"/>
  <c r="CF130" i="3"/>
  <c r="CG130" i="3"/>
  <c r="CH130" i="3"/>
  <c r="CH72" i="3"/>
  <c r="CG72" i="3"/>
  <c r="CF72" i="3"/>
  <c r="CE72" i="3"/>
  <c r="CC72" i="3"/>
  <c r="CB72" i="3"/>
  <c r="CB5" i="3"/>
  <c r="CC5" i="3"/>
  <c r="CE5" i="3"/>
  <c r="CF5" i="3"/>
  <c r="CG5" i="3"/>
  <c r="CH5" i="3"/>
  <c r="CB7" i="3"/>
  <c r="CC7" i="3"/>
  <c r="CE7" i="3"/>
  <c r="CF7" i="3"/>
  <c r="CG7" i="3"/>
  <c r="CH7" i="3"/>
  <c r="CB9" i="3"/>
  <c r="CC9" i="3"/>
  <c r="CE9" i="3"/>
  <c r="CF9" i="3"/>
  <c r="CG9" i="3"/>
  <c r="CH9" i="3"/>
  <c r="CB11" i="3"/>
  <c r="CC11" i="3"/>
  <c r="CE11" i="3"/>
  <c r="CF11" i="3"/>
  <c r="CG11" i="3"/>
  <c r="CH11" i="3"/>
  <c r="CB13" i="3"/>
  <c r="CC13" i="3"/>
  <c r="CE13" i="3"/>
  <c r="CF13" i="3"/>
  <c r="CG13" i="3"/>
  <c r="CH13" i="3"/>
  <c r="CB15" i="3"/>
  <c r="CC15" i="3"/>
  <c r="CE15" i="3"/>
  <c r="CF15" i="3"/>
  <c r="CG15" i="3"/>
  <c r="CH15" i="3"/>
  <c r="CB17" i="3"/>
  <c r="CC17" i="3"/>
  <c r="CE17" i="3"/>
  <c r="CF17" i="3"/>
  <c r="CG17" i="3"/>
  <c r="CH17" i="3"/>
  <c r="CB19" i="3"/>
  <c r="CC19" i="3"/>
  <c r="CE19" i="3"/>
  <c r="CF19" i="3"/>
  <c r="CG19" i="3"/>
  <c r="CH19" i="3"/>
  <c r="CB21" i="3"/>
  <c r="CC21" i="3"/>
  <c r="CE21" i="3"/>
  <c r="CF21" i="3"/>
  <c r="CG21" i="3"/>
  <c r="CH21" i="3"/>
  <c r="CB23" i="3"/>
  <c r="CC23" i="3"/>
  <c r="CE23" i="3"/>
  <c r="CF23" i="3"/>
  <c r="CG23" i="3"/>
  <c r="CH23" i="3"/>
  <c r="CB25" i="3"/>
  <c r="CC25" i="3"/>
  <c r="CE25" i="3"/>
  <c r="CF25" i="3"/>
  <c r="CG25" i="3"/>
  <c r="CH25" i="3"/>
  <c r="CB27" i="3"/>
  <c r="CC27" i="3"/>
  <c r="CE27" i="3"/>
  <c r="CF27" i="3"/>
  <c r="CG27" i="3"/>
  <c r="CH27" i="3"/>
  <c r="CB29" i="3"/>
  <c r="CC29" i="3"/>
  <c r="CE29" i="3"/>
  <c r="CF29" i="3"/>
  <c r="CG29" i="3"/>
  <c r="CH29" i="3"/>
  <c r="CB31" i="3"/>
  <c r="CC31" i="3"/>
  <c r="CE31" i="3"/>
  <c r="CF31" i="3"/>
  <c r="CG31" i="3"/>
  <c r="CH31" i="3"/>
  <c r="CB33" i="3"/>
  <c r="CC33" i="3"/>
  <c r="CE33" i="3"/>
  <c r="CF33" i="3"/>
  <c r="CG33" i="3"/>
  <c r="CH33" i="3"/>
  <c r="CB35" i="3"/>
  <c r="CC35" i="3"/>
  <c r="CE35" i="3"/>
  <c r="CF35" i="3"/>
  <c r="CG35" i="3"/>
  <c r="CH35" i="3"/>
  <c r="CB37" i="3"/>
  <c r="CC37" i="3"/>
  <c r="CE37" i="3"/>
  <c r="CF37" i="3"/>
  <c r="CG37" i="3"/>
  <c r="CH37" i="3"/>
  <c r="CB39" i="3"/>
  <c r="CC39" i="3"/>
  <c r="CE39" i="3"/>
  <c r="CF39" i="3"/>
  <c r="CG39" i="3"/>
  <c r="CH39" i="3"/>
  <c r="CB41" i="3"/>
  <c r="CC41" i="3"/>
  <c r="CE41" i="3"/>
  <c r="CF41" i="3"/>
  <c r="CG41" i="3"/>
  <c r="CH41" i="3"/>
  <c r="CB43" i="3"/>
  <c r="CC43" i="3"/>
  <c r="CE43" i="3"/>
  <c r="CF43" i="3"/>
  <c r="CG43" i="3"/>
  <c r="CH43" i="3"/>
  <c r="CB45" i="3"/>
  <c r="CC45" i="3"/>
  <c r="CE45" i="3"/>
  <c r="CF45" i="3"/>
  <c r="CG45" i="3"/>
  <c r="CH45" i="3"/>
  <c r="CB47" i="3"/>
  <c r="CC47" i="3"/>
  <c r="CE47" i="3"/>
  <c r="CF47" i="3"/>
  <c r="CG47" i="3"/>
  <c r="CH47" i="3"/>
  <c r="CB49" i="3"/>
  <c r="CC49" i="3"/>
  <c r="CE49" i="3"/>
  <c r="CF49" i="3"/>
  <c r="CG49" i="3"/>
  <c r="CH49" i="3"/>
  <c r="CB51" i="3"/>
  <c r="CC51" i="3"/>
  <c r="CE51" i="3"/>
  <c r="CF51" i="3"/>
  <c r="CG51" i="3"/>
  <c r="CH51" i="3"/>
  <c r="CB53" i="3"/>
  <c r="CC53" i="3"/>
  <c r="CE53" i="3"/>
  <c r="CF53" i="3"/>
  <c r="CG53" i="3"/>
  <c r="CH53" i="3"/>
  <c r="CB55" i="3"/>
  <c r="CC55" i="3"/>
  <c r="CE55" i="3"/>
  <c r="CF55" i="3"/>
  <c r="CG55" i="3"/>
  <c r="CH55" i="3"/>
  <c r="CB57" i="3"/>
  <c r="CC57" i="3"/>
  <c r="CE57" i="3"/>
  <c r="CF57" i="3"/>
  <c r="CG57" i="3"/>
  <c r="CH57" i="3"/>
  <c r="CB59" i="3"/>
  <c r="CC59" i="3"/>
  <c r="CE59" i="3"/>
  <c r="CF59" i="3"/>
  <c r="CG59" i="3"/>
  <c r="CH59" i="3"/>
  <c r="CB61" i="3"/>
  <c r="CC61" i="3"/>
  <c r="CE61" i="3"/>
  <c r="CF61" i="3"/>
  <c r="CG61" i="3"/>
  <c r="CH61" i="3"/>
  <c r="CH3" i="3"/>
  <c r="CG3" i="3"/>
  <c r="CF3" i="3"/>
  <c r="CE3" i="3"/>
  <c r="CC3" i="3"/>
  <c r="CB3" i="3"/>
  <c r="AK74" i="3"/>
  <c r="AL74" i="3"/>
  <c r="AM74" i="3"/>
  <c r="AN74" i="3"/>
  <c r="AO74" i="3"/>
  <c r="AP74" i="3"/>
  <c r="AQ74" i="3"/>
  <c r="AK76" i="3"/>
  <c r="AL76" i="3"/>
  <c r="AM76" i="3"/>
  <c r="AN76" i="3"/>
  <c r="AO76" i="3"/>
  <c r="AP76" i="3"/>
  <c r="AQ76" i="3"/>
  <c r="AK78" i="3"/>
  <c r="AL78" i="3"/>
  <c r="AM78" i="3"/>
  <c r="AN78" i="3"/>
  <c r="AO78" i="3"/>
  <c r="AP78" i="3"/>
  <c r="AQ78" i="3"/>
  <c r="AK80" i="3"/>
  <c r="AL80" i="3"/>
  <c r="AM80" i="3"/>
  <c r="AN80" i="3"/>
  <c r="AO80" i="3"/>
  <c r="AP80" i="3"/>
  <c r="AQ80" i="3"/>
  <c r="AK82" i="3"/>
  <c r="AL82" i="3"/>
  <c r="AM82" i="3"/>
  <c r="AN82" i="3"/>
  <c r="AO82" i="3"/>
  <c r="AP82" i="3"/>
  <c r="AQ82" i="3"/>
  <c r="AK84" i="3"/>
  <c r="AL84" i="3"/>
  <c r="AM84" i="3"/>
  <c r="AN84" i="3"/>
  <c r="AO84" i="3"/>
  <c r="AP84" i="3"/>
  <c r="AQ84" i="3"/>
  <c r="AK86" i="3"/>
  <c r="AL86" i="3"/>
  <c r="AM86" i="3"/>
  <c r="AN86" i="3"/>
  <c r="AO86" i="3"/>
  <c r="AP86" i="3"/>
  <c r="AQ86" i="3"/>
  <c r="AK88" i="3"/>
  <c r="AL88" i="3"/>
  <c r="AM88" i="3"/>
  <c r="AN88" i="3"/>
  <c r="AO88" i="3"/>
  <c r="AP88" i="3"/>
  <c r="AQ88" i="3"/>
  <c r="AK90" i="3"/>
  <c r="AL90" i="3"/>
  <c r="AM90" i="3"/>
  <c r="AN90" i="3"/>
  <c r="AO90" i="3"/>
  <c r="AP90" i="3"/>
  <c r="AQ90" i="3"/>
  <c r="AK92" i="3"/>
  <c r="AL92" i="3"/>
  <c r="AM92" i="3"/>
  <c r="AN92" i="3"/>
  <c r="AO92" i="3"/>
  <c r="AP92" i="3"/>
  <c r="AQ92" i="3"/>
  <c r="AK94" i="3"/>
  <c r="AL94" i="3"/>
  <c r="AM94" i="3"/>
  <c r="AN94" i="3"/>
  <c r="AO94" i="3"/>
  <c r="AP94" i="3"/>
  <c r="AQ94" i="3"/>
  <c r="AK96" i="3"/>
  <c r="AL96" i="3"/>
  <c r="AM96" i="3"/>
  <c r="AN96" i="3"/>
  <c r="AO96" i="3"/>
  <c r="AP96" i="3"/>
  <c r="AQ96" i="3"/>
  <c r="AK98" i="3"/>
  <c r="AL98" i="3"/>
  <c r="AM98" i="3"/>
  <c r="AN98" i="3"/>
  <c r="AO98" i="3"/>
  <c r="AP98" i="3"/>
  <c r="AQ98" i="3"/>
  <c r="AK100" i="3"/>
  <c r="AL100" i="3"/>
  <c r="AM100" i="3"/>
  <c r="AN100" i="3"/>
  <c r="AO100" i="3"/>
  <c r="AP100" i="3"/>
  <c r="AQ100" i="3"/>
  <c r="AK102" i="3"/>
  <c r="AL102" i="3"/>
  <c r="AM102" i="3"/>
  <c r="AN102" i="3"/>
  <c r="AO102" i="3"/>
  <c r="AP102" i="3"/>
  <c r="AQ102" i="3"/>
  <c r="AK104" i="3"/>
  <c r="AL104" i="3"/>
  <c r="AM104" i="3"/>
  <c r="AN104" i="3"/>
  <c r="AO104" i="3"/>
  <c r="AP104" i="3"/>
  <c r="AQ104" i="3"/>
  <c r="AK106" i="3"/>
  <c r="AL106" i="3"/>
  <c r="AM106" i="3"/>
  <c r="AN106" i="3"/>
  <c r="AO106" i="3"/>
  <c r="AP106" i="3"/>
  <c r="AQ106" i="3"/>
  <c r="AK108" i="3"/>
  <c r="AL108" i="3"/>
  <c r="AM108" i="3"/>
  <c r="AN108" i="3"/>
  <c r="AO108" i="3"/>
  <c r="AP108" i="3"/>
  <c r="AQ108" i="3"/>
  <c r="AK110" i="3"/>
  <c r="AL110" i="3"/>
  <c r="AM110" i="3"/>
  <c r="AN110" i="3"/>
  <c r="AO110" i="3"/>
  <c r="AP110" i="3"/>
  <c r="AQ110" i="3"/>
  <c r="AK112" i="3"/>
  <c r="AL112" i="3"/>
  <c r="AM112" i="3"/>
  <c r="AN112" i="3"/>
  <c r="AO112" i="3"/>
  <c r="AP112" i="3"/>
  <c r="AQ112" i="3"/>
  <c r="AK114" i="3"/>
  <c r="AL114" i="3"/>
  <c r="AM114" i="3"/>
  <c r="AN114" i="3"/>
  <c r="AO114" i="3"/>
  <c r="AP114" i="3"/>
  <c r="AQ114" i="3"/>
  <c r="AK116" i="3"/>
  <c r="AL116" i="3"/>
  <c r="AM116" i="3"/>
  <c r="AN116" i="3"/>
  <c r="AO116" i="3"/>
  <c r="AP116" i="3"/>
  <c r="AQ116" i="3"/>
  <c r="AK118" i="3"/>
  <c r="AL118" i="3"/>
  <c r="AM118" i="3"/>
  <c r="AN118" i="3"/>
  <c r="AO118" i="3"/>
  <c r="AP118" i="3"/>
  <c r="AQ118" i="3"/>
  <c r="AK120" i="3"/>
  <c r="AL120" i="3"/>
  <c r="AM120" i="3"/>
  <c r="AN120" i="3"/>
  <c r="AO120" i="3"/>
  <c r="AP120" i="3"/>
  <c r="AQ120" i="3"/>
  <c r="AK122" i="3"/>
  <c r="AL122" i="3"/>
  <c r="AM122" i="3"/>
  <c r="AN122" i="3"/>
  <c r="AO122" i="3"/>
  <c r="AP122" i="3"/>
  <c r="AQ122" i="3"/>
  <c r="AK124" i="3"/>
  <c r="AL124" i="3"/>
  <c r="AM124" i="3"/>
  <c r="AN124" i="3"/>
  <c r="AO124" i="3"/>
  <c r="AP124" i="3"/>
  <c r="AQ124" i="3"/>
  <c r="AK126" i="3"/>
  <c r="AL126" i="3"/>
  <c r="AM126" i="3"/>
  <c r="AN126" i="3"/>
  <c r="AO126" i="3"/>
  <c r="AP126" i="3"/>
  <c r="AQ126" i="3"/>
  <c r="AK128" i="3"/>
  <c r="AL128" i="3"/>
  <c r="AM128" i="3"/>
  <c r="AN128" i="3"/>
  <c r="AO128" i="3"/>
  <c r="AP128" i="3"/>
  <c r="AQ128" i="3"/>
  <c r="AK130" i="3"/>
  <c r="AL130" i="3"/>
  <c r="AM130" i="3"/>
  <c r="AN130" i="3"/>
  <c r="AO130" i="3"/>
  <c r="AP130" i="3"/>
  <c r="AQ130" i="3"/>
  <c r="AQ72" i="3"/>
  <c r="AP72" i="3"/>
  <c r="AO72" i="3"/>
  <c r="AN72" i="3"/>
  <c r="AM72" i="3"/>
  <c r="AL72" i="3"/>
  <c r="AK72" i="3"/>
  <c r="AK5" i="3"/>
  <c r="AL5" i="3"/>
  <c r="AM5" i="3"/>
  <c r="AN5" i="3"/>
  <c r="AO5" i="3"/>
  <c r="AP5" i="3"/>
  <c r="AQ5" i="3"/>
  <c r="AK7" i="3"/>
  <c r="AL7" i="3"/>
  <c r="AM7" i="3"/>
  <c r="AN7" i="3"/>
  <c r="AO7" i="3"/>
  <c r="AP7" i="3"/>
  <c r="AQ7" i="3"/>
  <c r="AK9" i="3"/>
  <c r="AL9" i="3"/>
  <c r="AM9" i="3"/>
  <c r="AN9" i="3"/>
  <c r="AO9" i="3"/>
  <c r="AP9" i="3"/>
  <c r="AQ9" i="3"/>
  <c r="AK11" i="3"/>
  <c r="AL11" i="3"/>
  <c r="AM11" i="3"/>
  <c r="AN11" i="3"/>
  <c r="AO11" i="3"/>
  <c r="AP11" i="3"/>
  <c r="AQ11" i="3"/>
  <c r="AK13" i="3"/>
  <c r="AL13" i="3"/>
  <c r="AM13" i="3"/>
  <c r="AN13" i="3"/>
  <c r="AO13" i="3"/>
  <c r="AP13" i="3"/>
  <c r="AQ13" i="3"/>
  <c r="AK15" i="3"/>
  <c r="AL15" i="3"/>
  <c r="AM15" i="3"/>
  <c r="AN15" i="3"/>
  <c r="AO15" i="3"/>
  <c r="AP15" i="3"/>
  <c r="AQ15" i="3"/>
  <c r="AK17" i="3"/>
  <c r="AL17" i="3"/>
  <c r="AM17" i="3"/>
  <c r="AN17" i="3"/>
  <c r="AO17" i="3"/>
  <c r="AP17" i="3"/>
  <c r="AQ17" i="3"/>
  <c r="AK19" i="3"/>
  <c r="AL19" i="3"/>
  <c r="AM19" i="3"/>
  <c r="AN19" i="3"/>
  <c r="AO19" i="3"/>
  <c r="AP19" i="3"/>
  <c r="AQ19" i="3"/>
  <c r="AK21" i="3"/>
  <c r="AL21" i="3"/>
  <c r="AM21" i="3"/>
  <c r="AN21" i="3"/>
  <c r="AO21" i="3"/>
  <c r="AP21" i="3"/>
  <c r="AQ21" i="3"/>
  <c r="AK23" i="3"/>
  <c r="AL23" i="3"/>
  <c r="AM23" i="3"/>
  <c r="AN23" i="3"/>
  <c r="AO23" i="3"/>
  <c r="AP23" i="3"/>
  <c r="AQ23" i="3"/>
  <c r="AK25" i="3"/>
  <c r="AL25" i="3"/>
  <c r="AM25" i="3"/>
  <c r="AN25" i="3"/>
  <c r="AO25" i="3"/>
  <c r="AP25" i="3"/>
  <c r="AQ25" i="3"/>
  <c r="AK27" i="3"/>
  <c r="AL27" i="3"/>
  <c r="AM27" i="3"/>
  <c r="AN27" i="3"/>
  <c r="AO27" i="3"/>
  <c r="AP27" i="3"/>
  <c r="AQ27" i="3"/>
  <c r="AK29" i="3"/>
  <c r="AL29" i="3"/>
  <c r="AM29" i="3"/>
  <c r="AN29" i="3"/>
  <c r="AO29" i="3"/>
  <c r="AP29" i="3"/>
  <c r="AQ29" i="3"/>
  <c r="AK31" i="3"/>
  <c r="AL31" i="3"/>
  <c r="AM31" i="3"/>
  <c r="AN31" i="3"/>
  <c r="AO31" i="3"/>
  <c r="AP31" i="3"/>
  <c r="AQ31" i="3"/>
  <c r="AK33" i="3"/>
  <c r="AL33" i="3"/>
  <c r="AM33" i="3"/>
  <c r="AN33" i="3"/>
  <c r="AO33" i="3"/>
  <c r="AP33" i="3"/>
  <c r="AQ33" i="3"/>
  <c r="AK35" i="3"/>
  <c r="AL35" i="3"/>
  <c r="AM35" i="3"/>
  <c r="AN35" i="3"/>
  <c r="AO35" i="3"/>
  <c r="AP35" i="3"/>
  <c r="AQ35" i="3"/>
  <c r="AK37" i="3"/>
  <c r="AL37" i="3"/>
  <c r="AM37" i="3"/>
  <c r="AN37" i="3"/>
  <c r="AO37" i="3"/>
  <c r="AP37" i="3"/>
  <c r="AQ37" i="3"/>
  <c r="AK39" i="3"/>
  <c r="AL39" i="3"/>
  <c r="AM39" i="3"/>
  <c r="AN39" i="3"/>
  <c r="AO39" i="3"/>
  <c r="AP39" i="3"/>
  <c r="AQ39" i="3"/>
  <c r="AK41" i="3"/>
  <c r="AL41" i="3"/>
  <c r="AM41" i="3"/>
  <c r="AN41" i="3"/>
  <c r="AO41" i="3"/>
  <c r="AP41" i="3"/>
  <c r="AQ41" i="3"/>
  <c r="AK43" i="3"/>
  <c r="AL43" i="3"/>
  <c r="AM43" i="3"/>
  <c r="AN43" i="3"/>
  <c r="AO43" i="3"/>
  <c r="AP43" i="3"/>
  <c r="AQ43" i="3"/>
  <c r="AK45" i="3"/>
  <c r="AL45" i="3"/>
  <c r="AM45" i="3"/>
  <c r="AN45" i="3"/>
  <c r="AO45" i="3"/>
  <c r="AP45" i="3"/>
  <c r="AQ45" i="3"/>
  <c r="AK47" i="3"/>
  <c r="AL47" i="3"/>
  <c r="AM47" i="3"/>
  <c r="AN47" i="3"/>
  <c r="AO47" i="3"/>
  <c r="AP47" i="3"/>
  <c r="AQ47" i="3"/>
  <c r="AK49" i="3"/>
  <c r="AL49" i="3"/>
  <c r="AM49" i="3"/>
  <c r="AN49" i="3"/>
  <c r="AO49" i="3"/>
  <c r="AP49" i="3"/>
  <c r="AQ49" i="3"/>
  <c r="AK51" i="3"/>
  <c r="AL51" i="3"/>
  <c r="AM51" i="3"/>
  <c r="AN51" i="3"/>
  <c r="AO51" i="3"/>
  <c r="AP51" i="3"/>
  <c r="AQ51" i="3"/>
  <c r="AK53" i="3"/>
  <c r="AL53" i="3"/>
  <c r="AM53" i="3"/>
  <c r="AN53" i="3"/>
  <c r="AO53" i="3"/>
  <c r="AP53" i="3"/>
  <c r="AQ53" i="3"/>
  <c r="AK55" i="3"/>
  <c r="AL55" i="3"/>
  <c r="AM55" i="3"/>
  <c r="AN55" i="3"/>
  <c r="AO55" i="3"/>
  <c r="AP55" i="3"/>
  <c r="AQ55" i="3"/>
  <c r="AK57" i="3"/>
  <c r="AL57" i="3"/>
  <c r="AM57" i="3"/>
  <c r="AN57" i="3"/>
  <c r="AO57" i="3"/>
  <c r="AP57" i="3"/>
  <c r="AQ57" i="3"/>
  <c r="AK59" i="3"/>
  <c r="AL59" i="3"/>
  <c r="AM59" i="3"/>
  <c r="AN59" i="3"/>
  <c r="AO59" i="3"/>
  <c r="AP59" i="3"/>
  <c r="AQ59" i="3"/>
  <c r="AK61" i="3"/>
  <c r="AL61" i="3"/>
  <c r="AM61" i="3"/>
  <c r="AN61" i="3"/>
  <c r="AO61" i="3"/>
  <c r="AP61" i="3"/>
  <c r="AQ61" i="3"/>
  <c r="AQ3" i="3"/>
  <c r="AP3" i="3"/>
  <c r="AO3" i="3"/>
  <c r="AN3" i="3"/>
  <c r="AM3" i="3"/>
  <c r="AL3" i="3"/>
  <c r="AK3" i="3"/>
  <c r="V1" i="8"/>
  <c r="V50" i="8"/>
  <c r="E52" i="8"/>
  <c r="F52" i="8"/>
  <c r="G52" i="8"/>
  <c r="H52" i="8"/>
  <c r="I52" i="8"/>
  <c r="J52" i="8"/>
  <c r="K52" i="8"/>
  <c r="L52" i="8"/>
  <c r="M52" i="8"/>
  <c r="N52" i="8"/>
  <c r="O52" i="8"/>
  <c r="P52" i="8"/>
  <c r="Q52" i="8"/>
  <c r="R52" i="8"/>
  <c r="D52" i="8"/>
  <c r="AO1" i="4"/>
  <c r="H77" i="11"/>
  <c r="I77" i="11"/>
  <c r="AK68" i="5"/>
  <c r="B70" i="3"/>
  <c r="AC1" i="3"/>
  <c r="AF1" i="3"/>
  <c r="AF70" i="3"/>
  <c r="BW70" i="3"/>
  <c r="AS70" i="3"/>
  <c r="BT1" i="3"/>
  <c r="AJ5" i="3"/>
  <c r="AJ7" i="3"/>
  <c r="AJ9" i="3"/>
  <c r="AJ11" i="3"/>
  <c r="AJ13" i="3"/>
  <c r="AJ15" i="3"/>
  <c r="AJ17" i="3"/>
  <c r="AJ19" i="3"/>
  <c r="AJ21" i="3"/>
  <c r="AJ23" i="3"/>
  <c r="AJ25" i="3"/>
  <c r="AJ27" i="3"/>
  <c r="AJ29" i="3"/>
  <c r="AJ31" i="3"/>
  <c r="AJ33" i="3"/>
  <c r="H63" i="3"/>
  <c r="K63" i="3"/>
  <c r="N63" i="3"/>
  <c r="Q63" i="3"/>
  <c r="T63" i="3"/>
  <c r="W63" i="3"/>
  <c r="Z63" i="3"/>
  <c r="AC63" i="3"/>
  <c r="AF63" i="3"/>
  <c r="AY63" i="3"/>
  <c r="BB63" i="3"/>
  <c r="BE63" i="3"/>
  <c r="BH63" i="3"/>
  <c r="BK63" i="3"/>
  <c r="BN63" i="3"/>
  <c r="BQ63" i="3"/>
  <c r="BT63" i="3"/>
  <c r="BW63" i="3"/>
  <c r="AC70" i="3"/>
  <c r="BT70" i="3"/>
  <c r="A132" i="3"/>
  <c r="H132" i="3"/>
  <c r="K132" i="3"/>
  <c r="N132" i="3"/>
  <c r="Q132" i="3"/>
  <c r="T132" i="3"/>
  <c r="W132" i="3"/>
  <c r="Z132" i="3"/>
  <c r="AC132" i="3"/>
  <c r="AF132" i="3"/>
  <c r="AY132" i="3"/>
  <c r="BB132" i="3"/>
  <c r="BE132" i="3"/>
  <c r="BH132" i="3"/>
  <c r="BK132" i="3"/>
  <c r="BT132" i="3"/>
  <c r="BW132" i="3"/>
  <c r="AD1" i="4"/>
  <c r="BQ47" i="4"/>
  <c r="AK1" i="4"/>
  <c r="AK47" i="4"/>
  <c r="A3" i="4"/>
  <c r="AN3" i="4"/>
  <c r="A5" i="4"/>
  <c r="AN5" i="4"/>
  <c r="A7" i="4"/>
  <c r="AN7" i="4"/>
  <c r="A9" i="4"/>
  <c r="A11" i="4"/>
  <c r="AN11" i="4"/>
  <c r="A13" i="4"/>
  <c r="AN13" i="4"/>
  <c r="A15" i="4"/>
  <c r="AN15" i="4"/>
  <c r="A17" i="4"/>
  <c r="AN17" i="4"/>
  <c r="A19" i="4"/>
  <c r="AN19" i="4"/>
  <c r="A21" i="4"/>
  <c r="AN21" i="4"/>
  <c r="A23" i="4"/>
  <c r="AN23" i="4"/>
  <c r="A25" i="4"/>
  <c r="AN25" i="4"/>
  <c r="A27" i="4"/>
  <c r="AN27" i="4"/>
  <c r="A29" i="4"/>
  <c r="A31" i="4"/>
  <c r="AN31" i="4"/>
  <c r="A33" i="4"/>
  <c r="AN33" i="4"/>
  <c r="A35" i="4"/>
  <c r="AN35" i="4"/>
  <c r="A37" i="4"/>
  <c r="AN37" i="4"/>
  <c r="A39" i="4"/>
  <c r="AN39" i="4"/>
  <c r="A41" i="4"/>
  <c r="AN41" i="4"/>
  <c r="AO47" i="4"/>
  <c r="AD47" i="4"/>
  <c r="A49" i="4"/>
  <c r="AN49" i="4"/>
  <c r="A51" i="4"/>
  <c r="AN51" i="4"/>
  <c r="A53" i="4"/>
  <c r="AN53" i="4"/>
  <c r="A55" i="4"/>
  <c r="AN55" i="4"/>
  <c r="A57" i="4"/>
  <c r="AN57" i="4"/>
  <c r="A59" i="4"/>
  <c r="AN59" i="4"/>
  <c r="A61" i="4"/>
  <c r="AN61" i="4"/>
  <c r="A63" i="4"/>
  <c r="AN63" i="4"/>
  <c r="A65" i="4"/>
  <c r="AN65" i="4"/>
  <c r="A67" i="4"/>
  <c r="AN67" i="4"/>
  <c r="A69" i="4"/>
  <c r="AN69" i="4"/>
  <c r="A71" i="4"/>
  <c r="AN71" i="4"/>
  <c r="A73" i="4"/>
  <c r="AN73" i="4"/>
  <c r="A75" i="4"/>
  <c r="AN75" i="4"/>
  <c r="A77" i="4"/>
  <c r="AN77" i="4"/>
  <c r="A79" i="4"/>
  <c r="AN79" i="4"/>
  <c r="A81" i="4"/>
  <c r="AN81" i="4"/>
  <c r="A83" i="4"/>
  <c r="AN83" i="4"/>
  <c r="A85" i="4"/>
  <c r="AN85" i="4"/>
  <c r="A87" i="4"/>
  <c r="AN87" i="4"/>
  <c r="B68" i="5"/>
  <c r="O1" i="5"/>
  <c r="AH1" i="5"/>
  <c r="AH68" i="5"/>
  <c r="R1" i="5"/>
  <c r="U68" i="5"/>
  <c r="AK1" i="5"/>
  <c r="O33" i="5"/>
  <c r="AH33" i="5"/>
  <c r="O35" i="5"/>
  <c r="AH35" i="5"/>
  <c r="O37" i="5"/>
  <c r="AH37" i="5"/>
  <c r="O39" i="5"/>
  <c r="AH39" i="5"/>
  <c r="O41" i="5"/>
  <c r="AH41" i="5"/>
  <c r="O43" i="5"/>
  <c r="AH43" i="5"/>
  <c r="O45" i="5"/>
  <c r="AH45" i="5"/>
  <c r="O47" i="5"/>
  <c r="AH47" i="5"/>
  <c r="O49" i="5"/>
  <c r="AH49" i="5"/>
  <c r="O51" i="5"/>
  <c r="AH51" i="5"/>
  <c r="O53" i="5"/>
  <c r="AH53" i="5"/>
  <c r="O55" i="5"/>
  <c r="AH55" i="5"/>
  <c r="O57" i="5"/>
  <c r="AH57" i="5"/>
  <c r="O59" i="5"/>
  <c r="AH59" i="5"/>
  <c r="O61" i="5"/>
  <c r="AH61" i="5"/>
  <c r="R68" i="5"/>
  <c r="O94" i="5"/>
  <c r="AH94" i="5"/>
  <c r="O96" i="5"/>
  <c r="AH96" i="5"/>
  <c r="O98" i="5"/>
  <c r="AH98" i="5"/>
  <c r="O100" i="5"/>
  <c r="AH100" i="5"/>
  <c r="O102" i="5"/>
  <c r="AH102" i="5"/>
  <c r="O104" i="5"/>
  <c r="AH104" i="5"/>
  <c r="O106" i="5"/>
  <c r="AH106" i="5"/>
  <c r="O108" i="5"/>
  <c r="AH108" i="5"/>
  <c r="A2" i="7"/>
  <c r="AN2" i="7"/>
  <c r="A3" i="7"/>
  <c r="AN3" i="7"/>
  <c r="B5" i="7"/>
  <c r="AO5" i="7"/>
  <c r="A6" i="7"/>
  <c r="B6" i="7"/>
  <c r="AO6" i="7"/>
  <c r="A7" i="7"/>
  <c r="AN7" i="7"/>
  <c r="B7" i="7"/>
  <c r="AO7" i="7"/>
  <c r="A8" i="7"/>
  <c r="AN8" i="7"/>
  <c r="B8" i="7"/>
  <c r="AO8" i="7"/>
  <c r="A9" i="7"/>
  <c r="AN9" i="7"/>
  <c r="B9" i="7"/>
  <c r="AO9" i="7"/>
  <c r="A10" i="7"/>
  <c r="AN10" i="7"/>
  <c r="B10" i="7"/>
  <c r="AO10" i="7"/>
  <c r="A11" i="7"/>
  <c r="AN11" i="7"/>
  <c r="B11" i="7"/>
  <c r="AO11" i="7"/>
  <c r="A12" i="7"/>
  <c r="B12" i="7"/>
  <c r="AO12" i="7"/>
  <c r="A13" i="7"/>
  <c r="B13" i="7"/>
  <c r="AO13" i="7"/>
  <c r="A14" i="7"/>
  <c r="B14" i="7"/>
  <c r="AO14" i="7"/>
  <c r="A15" i="7"/>
  <c r="AN15" i="7"/>
  <c r="B15" i="7"/>
  <c r="AO15" i="7"/>
  <c r="A16" i="7"/>
  <c r="AN16" i="7"/>
  <c r="B16" i="7"/>
  <c r="AO16" i="7"/>
  <c r="A17" i="7"/>
  <c r="B17" i="7"/>
  <c r="AO17" i="7"/>
  <c r="A18" i="7"/>
  <c r="B18" i="7"/>
  <c r="AO18" i="7"/>
  <c r="A19" i="7"/>
  <c r="B19" i="7"/>
  <c r="AO19" i="7"/>
  <c r="A20" i="7"/>
  <c r="B20" i="7"/>
  <c r="AO20" i="7"/>
  <c r="A21" i="7"/>
  <c r="B21" i="7"/>
  <c r="AO21" i="7"/>
  <c r="A22" i="7"/>
  <c r="D22" i="7"/>
  <c r="Z22" i="7"/>
  <c r="B22" i="7"/>
  <c r="C22" i="7"/>
  <c r="M22" i="7"/>
  <c r="E22" i="7"/>
  <c r="AI22" i="7"/>
  <c r="AO22" i="7"/>
  <c r="A23" i="7"/>
  <c r="C23" i="7"/>
  <c r="Q23" i="7"/>
  <c r="B23" i="7"/>
  <c r="AO23" i="7"/>
  <c r="A24" i="7"/>
  <c r="E24" i="7"/>
  <c r="AB24" i="7"/>
  <c r="B24" i="7"/>
  <c r="C24" i="7"/>
  <c r="Q24" i="7"/>
  <c r="AO24" i="7"/>
  <c r="A25" i="7"/>
  <c r="E25" i="7"/>
  <c r="AI25" i="7"/>
  <c r="B25" i="7"/>
  <c r="AO25" i="7"/>
  <c r="B27" i="7"/>
  <c r="AO27" i="7"/>
  <c r="A28" i="7"/>
  <c r="B28" i="7"/>
  <c r="AO28" i="7"/>
  <c r="A29" i="7"/>
  <c r="AN29" i="7"/>
  <c r="B29" i="7"/>
  <c r="AO29" i="7"/>
  <c r="A30" i="7"/>
  <c r="AN30" i="7"/>
  <c r="B30" i="7"/>
  <c r="AO30" i="7"/>
  <c r="A31" i="7"/>
  <c r="B31" i="7"/>
  <c r="AO31" i="7"/>
  <c r="A32" i="7"/>
  <c r="AN32" i="7"/>
  <c r="B32" i="7"/>
  <c r="AO32" i="7"/>
  <c r="A33" i="7"/>
  <c r="B33" i="7"/>
  <c r="AO33" i="7"/>
  <c r="A34" i="7"/>
  <c r="B34" i="7"/>
  <c r="AO34" i="7"/>
  <c r="A35" i="7"/>
  <c r="B35" i="7"/>
  <c r="AO35" i="7"/>
  <c r="A36" i="7"/>
  <c r="B36" i="7"/>
  <c r="AO36" i="7"/>
  <c r="A37" i="7"/>
  <c r="B37" i="7"/>
  <c r="AO37" i="7"/>
  <c r="A38" i="7"/>
  <c r="AN38" i="7"/>
  <c r="B38" i="7"/>
  <c r="AO38" i="7"/>
  <c r="A39" i="7"/>
  <c r="B39" i="7"/>
  <c r="AO39" i="7"/>
  <c r="AN39" i="7"/>
  <c r="A40" i="7"/>
  <c r="B40" i="7"/>
  <c r="AO40" i="7"/>
  <c r="A41" i="7"/>
  <c r="AN41" i="7"/>
  <c r="B41" i="7"/>
  <c r="AO41" i="7"/>
  <c r="A42" i="7"/>
  <c r="AN42" i="7"/>
  <c r="B42" i="7"/>
  <c r="AO42" i="7"/>
  <c r="A43" i="7"/>
  <c r="AN43" i="7"/>
  <c r="B43" i="7"/>
  <c r="AO43" i="7"/>
  <c r="A44" i="7"/>
  <c r="B44" i="7"/>
  <c r="AO44" i="7"/>
  <c r="C44" i="7"/>
  <c r="H44" i="7"/>
  <c r="D44" i="7"/>
  <c r="Y44" i="7"/>
  <c r="E44" i="7"/>
  <c r="AA44" i="7"/>
  <c r="F44" i="7"/>
  <c r="AV44" i="7"/>
  <c r="AN44" i="7"/>
  <c r="A45" i="7"/>
  <c r="B45" i="7"/>
  <c r="AO45" i="7"/>
  <c r="C45" i="7"/>
  <c r="I45" i="7"/>
  <c r="D45" i="7"/>
  <c r="Y45" i="7"/>
  <c r="E45" i="7"/>
  <c r="AB45" i="7"/>
  <c r="F45" i="7"/>
  <c r="T45" i="7"/>
  <c r="AN45" i="7"/>
  <c r="A46" i="7"/>
  <c r="D46" i="7"/>
  <c r="Y46" i="7"/>
  <c r="B46" i="7"/>
  <c r="AO46" i="7"/>
  <c r="C46" i="7"/>
  <c r="K46" i="7"/>
  <c r="E46" i="7"/>
  <c r="AB46" i="7"/>
  <c r="A47" i="7"/>
  <c r="AN47" i="7"/>
  <c r="D47" i="7"/>
  <c r="Y47" i="7"/>
  <c r="B47" i="7"/>
  <c r="AO47" i="7"/>
  <c r="A1" i="8"/>
  <c r="A2" i="8"/>
  <c r="A4" i="8"/>
  <c r="B4" i="8"/>
  <c r="A6" i="8"/>
  <c r="B6" i="8"/>
  <c r="A8" i="8"/>
  <c r="B8" i="8"/>
  <c r="A10" i="8"/>
  <c r="B10" i="8"/>
  <c r="A12" i="8"/>
  <c r="B12" i="8"/>
  <c r="A14" i="8"/>
  <c r="B14" i="8"/>
  <c r="A16" i="8"/>
  <c r="B16" i="8"/>
  <c r="A18" i="8"/>
  <c r="B18" i="8"/>
  <c r="A20" i="8"/>
  <c r="B20" i="8"/>
  <c r="A22" i="8"/>
  <c r="B22" i="8"/>
  <c r="A24" i="8"/>
  <c r="B24" i="8"/>
  <c r="A26" i="8"/>
  <c r="B26" i="8"/>
  <c r="A28" i="8"/>
  <c r="B28" i="8"/>
  <c r="A30" i="8"/>
  <c r="B30" i="8"/>
  <c r="A32" i="8"/>
  <c r="B32" i="8"/>
  <c r="A34" i="8"/>
  <c r="B34" i="8"/>
  <c r="A36" i="8"/>
  <c r="D37" i="8"/>
  <c r="B36" i="8"/>
  <c r="H36" i="8"/>
  <c r="P36" i="8"/>
  <c r="U36" i="8"/>
  <c r="I37" i="8"/>
  <c r="A38" i="8"/>
  <c r="D39" i="8"/>
  <c r="B38" i="8"/>
  <c r="H38" i="8"/>
  <c r="P38" i="8"/>
  <c r="U38" i="8"/>
  <c r="I39" i="8"/>
  <c r="A40" i="8"/>
  <c r="D41" i="8"/>
  <c r="B40" i="8"/>
  <c r="H40" i="8"/>
  <c r="P40" i="8"/>
  <c r="U40" i="8"/>
  <c r="I41" i="8"/>
  <c r="A42" i="8"/>
  <c r="D43" i="8"/>
  <c r="B42" i="8"/>
  <c r="H42" i="8"/>
  <c r="P42" i="8"/>
  <c r="U42" i="8"/>
  <c r="I43" i="8"/>
  <c r="A50" i="8"/>
  <c r="A51" i="8"/>
  <c r="A53" i="8"/>
  <c r="B53" i="8"/>
  <c r="A55" i="8"/>
  <c r="B55" i="8"/>
  <c r="A57" i="8"/>
  <c r="B57" i="8"/>
  <c r="A59" i="8"/>
  <c r="B59" i="8"/>
  <c r="A61" i="8"/>
  <c r="B61" i="8"/>
  <c r="A63" i="8"/>
  <c r="B63" i="8"/>
  <c r="A65" i="8"/>
  <c r="B65" i="8"/>
  <c r="A67" i="8"/>
  <c r="B67" i="8"/>
  <c r="A69" i="8"/>
  <c r="B69" i="8"/>
  <c r="A71" i="8"/>
  <c r="B71" i="8"/>
  <c r="A73" i="8"/>
  <c r="B73" i="8"/>
  <c r="A75" i="8"/>
  <c r="B75" i="8"/>
  <c r="A77" i="8"/>
  <c r="B77" i="8"/>
  <c r="A79" i="8"/>
  <c r="B79" i="8"/>
  <c r="A81" i="8"/>
  <c r="B81" i="8"/>
  <c r="A83" i="8"/>
  <c r="B83" i="8"/>
  <c r="A85" i="8"/>
  <c r="K85" i="8"/>
  <c r="B85" i="8"/>
  <c r="E85" i="8"/>
  <c r="F85" i="8"/>
  <c r="H85" i="8"/>
  <c r="I85" i="8"/>
  <c r="J85" i="8"/>
  <c r="L85" i="8"/>
  <c r="M85" i="8"/>
  <c r="P85" i="8"/>
  <c r="T85" i="8"/>
  <c r="V85" i="8"/>
  <c r="U85" i="8"/>
  <c r="E86" i="8"/>
  <c r="F86" i="8"/>
  <c r="G86" i="8"/>
  <c r="I86" i="8"/>
  <c r="J86" i="8"/>
  <c r="K86" i="8"/>
  <c r="M86" i="8"/>
  <c r="N86" i="8"/>
  <c r="O86" i="8"/>
  <c r="Q86" i="8"/>
  <c r="R86" i="8"/>
  <c r="A87" i="8"/>
  <c r="J87" i="8"/>
  <c r="B87" i="8"/>
  <c r="H87" i="8"/>
  <c r="I87" i="8"/>
  <c r="M87" i="8"/>
  <c r="U87" i="8"/>
  <c r="E88" i="8"/>
  <c r="F88" i="8"/>
  <c r="I88" i="8"/>
  <c r="N88" i="8"/>
  <c r="O88" i="8"/>
  <c r="A89" i="8"/>
  <c r="B89" i="8"/>
  <c r="J89" i="8"/>
  <c r="N89" i="8"/>
  <c r="F90" i="8"/>
  <c r="I90" i="8"/>
  <c r="A91" i="8"/>
  <c r="J91" i="8"/>
  <c r="B91" i="8"/>
  <c r="E91" i="8"/>
  <c r="K92" i="8"/>
  <c r="O92" i="8"/>
  <c r="L1" i="9"/>
  <c r="G1" i="9"/>
  <c r="G48" i="9"/>
  <c r="H1" i="9"/>
  <c r="H48" i="9"/>
  <c r="B2" i="9"/>
  <c r="K2" i="9"/>
  <c r="A3" i="9"/>
  <c r="J3" i="9"/>
  <c r="B3" i="9"/>
  <c r="H3" i="9"/>
  <c r="A4" i="9"/>
  <c r="J4" i="9"/>
  <c r="B4" i="9"/>
  <c r="K4" i="9"/>
  <c r="Q4" i="9"/>
  <c r="A5" i="9"/>
  <c r="J5" i="9"/>
  <c r="B5" i="9"/>
  <c r="H5" i="9"/>
  <c r="A6" i="9"/>
  <c r="J6" i="9"/>
  <c r="B6" i="9"/>
  <c r="K6" i="9"/>
  <c r="Q6" i="9"/>
  <c r="A7" i="9"/>
  <c r="J7" i="9"/>
  <c r="B7" i="9"/>
  <c r="K7" i="9"/>
  <c r="Q7" i="9"/>
  <c r="A8" i="9"/>
  <c r="J8" i="9"/>
  <c r="B8" i="9"/>
  <c r="H8" i="9"/>
  <c r="A9" i="9"/>
  <c r="J9" i="9"/>
  <c r="B9" i="9"/>
  <c r="H9" i="9"/>
  <c r="A10" i="9"/>
  <c r="J10" i="9"/>
  <c r="B10" i="9"/>
  <c r="H10" i="9"/>
  <c r="A11" i="9"/>
  <c r="J11" i="9"/>
  <c r="B11" i="9"/>
  <c r="H11" i="9"/>
  <c r="A12" i="9"/>
  <c r="J12" i="9"/>
  <c r="B12" i="9"/>
  <c r="H12" i="9"/>
  <c r="A13" i="9"/>
  <c r="J13" i="9"/>
  <c r="B13" i="9"/>
  <c r="H13" i="9"/>
  <c r="K13" i="9"/>
  <c r="Q13" i="9"/>
  <c r="A14" i="9"/>
  <c r="J14" i="9"/>
  <c r="B14" i="9"/>
  <c r="H14" i="9"/>
  <c r="A15" i="9"/>
  <c r="J15" i="9"/>
  <c r="B15" i="9"/>
  <c r="H15" i="9"/>
  <c r="A16" i="9"/>
  <c r="J16" i="9"/>
  <c r="B16" i="9"/>
  <c r="K16" i="9"/>
  <c r="Q16" i="9"/>
  <c r="A17" i="9"/>
  <c r="J17" i="9"/>
  <c r="B17" i="9"/>
  <c r="H17" i="9"/>
  <c r="A18" i="9"/>
  <c r="J18" i="9"/>
  <c r="B18" i="9"/>
  <c r="H18" i="9"/>
  <c r="A19" i="9"/>
  <c r="J19" i="9"/>
  <c r="B19" i="9"/>
  <c r="H19" i="9"/>
  <c r="K19" i="9"/>
  <c r="Q19" i="9"/>
  <c r="A20" i="9"/>
  <c r="J20" i="9"/>
  <c r="B20" i="9"/>
  <c r="H20" i="9"/>
  <c r="K20" i="9"/>
  <c r="Q20" i="9"/>
  <c r="A21" i="9"/>
  <c r="J21" i="9"/>
  <c r="B21" i="9"/>
  <c r="A22" i="9"/>
  <c r="J22" i="9"/>
  <c r="B22" i="9"/>
  <c r="H22" i="9"/>
  <c r="B23" i="9"/>
  <c r="K23" i="9"/>
  <c r="A24" i="9"/>
  <c r="J24" i="9"/>
  <c r="B24" i="9"/>
  <c r="H24" i="9"/>
  <c r="A25" i="9"/>
  <c r="J25" i="9"/>
  <c r="B25" i="9"/>
  <c r="K25" i="9"/>
  <c r="Q25" i="9"/>
  <c r="A26" i="9"/>
  <c r="J26" i="9"/>
  <c r="B26" i="9"/>
  <c r="H26" i="9"/>
  <c r="A27" i="9"/>
  <c r="J27" i="9"/>
  <c r="B27" i="9"/>
  <c r="K27" i="9"/>
  <c r="Q27" i="9"/>
  <c r="A28" i="9"/>
  <c r="J28" i="9"/>
  <c r="B28" i="9"/>
  <c r="H28" i="9"/>
  <c r="A29" i="9"/>
  <c r="J29" i="9"/>
  <c r="B29" i="9"/>
  <c r="H29" i="9"/>
  <c r="A30" i="9"/>
  <c r="J30" i="9"/>
  <c r="B30" i="9"/>
  <c r="K30" i="9"/>
  <c r="Q30" i="9"/>
  <c r="A31" i="9"/>
  <c r="J31" i="9"/>
  <c r="B31" i="9"/>
  <c r="H31" i="9"/>
  <c r="A32" i="9"/>
  <c r="J32" i="9"/>
  <c r="B32" i="9"/>
  <c r="H32" i="9"/>
  <c r="K32" i="9"/>
  <c r="Q32" i="9"/>
  <c r="A33" i="9"/>
  <c r="J33" i="9"/>
  <c r="B33" i="9"/>
  <c r="H33" i="9"/>
  <c r="A34" i="9"/>
  <c r="J34" i="9"/>
  <c r="B34" i="9"/>
  <c r="H34" i="9"/>
  <c r="A35" i="9"/>
  <c r="J35" i="9"/>
  <c r="B35" i="9"/>
  <c r="K35" i="9"/>
  <c r="Q35" i="9"/>
  <c r="H35" i="9"/>
  <c r="A36" i="9"/>
  <c r="J36" i="9"/>
  <c r="B36" i="9"/>
  <c r="H36" i="9"/>
  <c r="A37" i="9"/>
  <c r="J37" i="9"/>
  <c r="B37" i="9"/>
  <c r="H37" i="9"/>
  <c r="A38" i="9"/>
  <c r="J38" i="9"/>
  <c r="B38" i="9"/>
  <c r="H38" i="9"/>
  <c r="K38" i="9"/>
  <c r="Q38" i="9"/>
  <c r="A39" i="9"/>
  <c r="J39" i="9"/>
  <c r="B39" i="9"/>
  <c r="H39" i="9"/>
  <c r="A40" i="9"/>
  <c r="J40" i="9"/>
  <c r="B40" i="9"/>
  <c r="H40" i="9"/>
  <c r="K40" i="9"/>
  <c r="Q40" i="9"/>
  <c r="A41" i="9"/>
  <c r="J41" i="9"/>
  <c r="B41" i="9"/>
  <c r="H41" i="9"/>
  <c r="A42" i="9"/>
  <c r="J42" i="9"/>
  <c r="B42" i="9"/>
  <c r="H42" i="9"/>
  <c r="K42" i="9"/>
  <c r="Q42" i="9"/>
  <c r="A43" i="9"/>
  <c r="J43" i="9"/>
  <c r="B43" i="9"/>
  <c r="L48" i="9"/>
  <c r="B49" i="9"/>
  <c r="K49" i="9"/>
  <c r="A50" i="9"/>
  <c r="J50" i="9"/>
  <c r="B50" i="9"/>
  <c r="H50" i="9"/>
  <c r="A51" i="9"/>
  <c r="J51" i="9"/>
  <c r="B51" i="9"/>
  <c r="H51" i="9"/>
  <c r="A52" i="9"/>
  <c r="J52" i="9"/>
  <c r="B52" i="9"/>
  <c r="K52" i="9"/>
  <c r="Q52" i="9"/>
  <c r="A53" i="9"/>
  <c r="J53" i="9"/>
  <c r="B53" i="9"/>
  <c r="K53" i="9"/>
  <c r="Q53" i="9"/>
  <c r="A54" i="9"/>
  <c r="J54" i="9"/>
  <c r="B54" i="9"/>
  <c r="H54" i="9"/>
  <c r="A55" i="9"/>
  <c r="J55" i="9"/>
  <c r="B55" i="9"/>
  <c r="H55" i="9"/>
  <c r="A56" i="9"/>
  <c r="J56" i="9"/>
  <c r="B56" i="9"/>
  <c r="H56" i="9"/>
  <c r="A57" i="9"/>
  <c r="J57" i="9"/>
  <c r="B57" i="9"/>
  <c r="H57" i="9"/>
  <c r="A58" i="9"/>
  <c r="J58" i="9"/>
  <c r="B58" i="9"/>
  <c r="K58" i="9"/>
  <c r="Q58" i="9"/>
  <c r="H58" i="9"/>
  <c r="A59" i="9"/>
  <c r="J59" i="9"/>
  <c r="B59" i="9"/>
  <c r="H59" i="9"/>
  <c r="A60" i="9"/>
  <c r="J60" i="9"/>
  <c r="B60" i="9"/>
  <c r="K60" i="9"/>
  <c r="Q60" i="9"/>
  <c r="A61" i="9"/>
  <c r="J61" i="9"/>
  <c r="B61" i="9"/>
  <c r="K61" i="9"/>
  <c r="Q61" i="9"/>
  <c r="A62" i="9"/>
  <c r="J62" i="9"/>
  <c r="B62" i="9"/>
  <c r="K62" i="9"/>
  <c r="Q62" i="9"/>
  <c r="H62" i="9"/>
  <c r="A63" i="9"/>
  <c r="J63" i="9"/>
  <c r="B63" i="9"/>
  <c r="H63" i="9"/>
  <c r="K63" i="9"/>
  <c r="Q63" i="9"/>
  <c r="A64" i="9"/>
  <c r="J64" i="9"/>
  <c r="B64" i="9"/>
  <c r="K64" i="9"/>
  <c r="Q64" i="9"/>
  <c r="A65" i="9"/>
  <c r="J65" i="9"/>
  <c r="B65" i="9"/>
  <c r="H65" i="9"/>
  <c r="K65" i="9"/>
  <c r="Q65" i="9"/>
  <c r="A66" i="9"/>
  <c r="J66" i="9"/>
  <c r="B66" i="9"/>
  <c r="H66" i="9"/>
  <c r="A67" i="9"/>
  <c r="J67" i="9"/>
  <c r="B67" i="9"/>
  <c r="H67" i="9"/>
  <c r="K67" i="9"/>
  <c r="Q67" i="9"/>
  <c r="A68" i="9"/>
  <c r="J68" i="9"/>
  <c r="B68" i="9"/>
  <c r="H68" i="9"/>
  <c r="K68" i="9"/>
  <c r="Q68" i="9"/>
  <c r="A69" i="9"/>
  <c r="J69" i="9"/>
  <c r="B69" i="9"/>
  <c r="B70" i="9"/>
  <c r="K70" i="9"/>
  <c r="A71" i="9"/>
  <c r="J71" i="9"/>
  <c r="B71" i="9"/>
  <c r="K71" i="9"/>
  <c r="Q71" i="9"/>
  <c r="A72" i="9"/>
  <c r="J72" i="9"/>
  <c r="B72" i="9"/>
  <c r="H72" i="9"/>
  <c r="A73" i="9"/>
  <c r="J73" i="9"/>
  <c r="B73" i="9"/>
  <c r="H73" i="9"/>
  <c r="A74" i="9"/>
  <c r="J74" i="9"/>
  <c r="B74" i="9"/>
  <c r="K74" i="9"/>
  <c r="Q74" i="9"/>
  <c r="A75" i="9"/>
  <c r="J75" i="9"/>
  <c r="B75" i="9"/>
  <c r="H75" i="9"/>
  <c r="A76" i="9"/>
  <c r="J76" i="9"/>
  <c r="B76" i="9"/>
  <c r="A77" i="9"/>
  <c r="J77" i="9"/>
  <c r="B77" i="9"/>
  <c r="K77" i="9"/>
  <c r="Q77" i="9"/>
  <c r="A78" i="9"/>
  <c r="J78" i="9"/>
  <c r="B78" i="9"/>
  <c r="H78" i="9"/>
  <c r="A79" i="9"/>
  <c r="J79" i="9"/>
  <c r="B79" i="9"/>
  <c r="H79" i="9"/>
  <c r="A80" i="9"/>
  <c r="J80" i="9"/>
  <c r="B80" i="9"/>
  <c r="H80" i="9"/>
  <c r="A81" i="9"/>
  <c r="J81" i="9"/>
  <c r="B81" i="9"/>
  <c r="H81" i="9"/>
  <c r="A82" i="9"/>
  <c r="J82" i="9"/>
  <c r="B82" i="9"/>
  <c r="K82" i="9"/>
  <c r="Q82" i="9"/>
  <c r="A83" i="9"/>
  <c r="J83" i="9"/>
  <c r="B83" i="9"/>
  <c r="H83" i="9"/>
  <c r="A84" i="9"/>
  <c r="J84" i="9"/>
  <c r="B84" i="9"/>
  <c r="K84" i="9"/>
  <c r="Q84" i="9"/>
  <c r="A85" i="9"/>
  <c r="J85" i="9"/>
  <c r="B85" i="9"/>
  <c r="K85" i="9"/>
  <c r="Q85" i="9"/>
  <c r="A86" i="9"/>
  <c r="J86" i="9"/>
  <c r="B86" i="9"/>
  <c r="H86" i="9"/>
  <c r="A87" i="9"/>
  <c r="J87" i="9"/>
  <c r="B87" i="9"/>
  <c r="H87" i="9"/>
  <c r="K87" i="9"/>
  <c r="Q87" i="9"/>
  <c r="A88" i="9"/>
  <c r="J88" i="9"/>
  <c r="B88" i="9"/>
  <c r="A89" i="9"/>
  <c r="J89" i="9"/>
  <c r="B89" i="9"/>
  <c r="H89" i="9"/>
  <c r="A90" i="9"/>
  <c r="J90" i="9"/>
  <c r="B90" i="9"/>
  <c r="K90" i="9"/>
  <c r="Q90" i="9"/>
  <c r="H90" i="9"/>
  <c r="L1" i="10"/>
  <c r="G1" i="10"/>
  <c r="H1" i="10"/>
  <c r="Q1" i="10"/>
  <c r="B2" i="10"/>
  <c r="K2" i="10"/>
  <c r="A3" i="10"/>
  <c r="J3" i="10"/>
  <c r="B3" i="10"/>
  <c r="H3" i="10"/>
  <c r="A4" i="10"/>
  <c r="J4" i="10"/>
  <c r="B4" i="10"/>
  <c r="K4" i="10"/>
  <c r="Q4" i="10"/>
  <c r="A5" i="10"/>
  <c r="J5" i="10"/>
  <c r="B5" i="10"/>
  <c r="K5" i="10"/>
  <c r="Q5" i="10"/>
  <c r="A6" i="10"/>
  <c r="J6" i="10"/>
  <c r="B6" i="10"/>
  <c r="K6" i="10"/>
  <c r="Q6" i="10"/>
  <c r="A7" i="10"/>
  <c r="J7" i="10"/>
  <c r="B7" i="10"/>
  <c r="K7" i="10"/>
  <c r="Q7" i="10"/>
  <c r="A8" i="10"/>
  <c r="J8" i="10"/>
  <c r="B8" i="10"/>
  <c r="H8" i="10"/>
  <c r="A9" i="10"/>
  <c r="J9" i="10"/>
  <c r="B9" i="10"/>
  <c r="H9" i="10"/>
  <c r="A10" i="10"/>
  <c r="J10" i="10"/>
  <c r="B10" i="10"/>
  <c r="K10" i="10"/>
  <c r="Q10" i="10"/>
  <c r="A11" i="10"/>
  <c r="J11" i="10"/>
  <c r="B11" i="10"/>
  <c r="H11" i="10"/>
  <c r="A12" i="10"/>
  <c r="J12" i="10"/>
  <c r="B12" i="10"/>
  <c r="K12" i="10"/>
  <c r="Q12" i="10"/>
  <c r="H12" i="10"/>
  <c r="A13" i="10"/>
  <c r="J13" i="10"/>
  <c r="B13" i="10"/>
  <c r="H13" i="10"/>
  <c r="K13" i="10"/>
  <c r="Q13" i="10"/>
  <c r="A14" i="10"/>
  <c r="J14" i="10"/>
  <c r="B14" i="10"/>
  <c r="K14" i="10"/>
  <c r="Q14" i="10"/>
  <c r="H14" i="10"/>
  <c r="A15" i="10"/>
  <c r="J15" i="10"/>
  <c r="B15" i="10"/>
  <c r="K15" i="10"/>
  <c r="Q15" i="10"/>
  <c r="H15" i="10"/>
  <c r="A16" i="10"/>
  <c r="J16" i="10"/>
  <c r="B16" i="10"/>
  <c r="K16" i="10"/>
  <c r="Q16" i="10"/>
  <c r="A17" i="10"/>
  <c r="J17" i="10"/>
  <c r="B17" i="10"/>
  <c r="K17" i="10"/>
  <c r="Q17" i="10"/>
  <c r="A18" i="10"/>
  <c r="J18" i="10"/>
  <c r="B18" i="10"/>
  <c r="H18" i="10"/>
  <c r="A19" i="10"/>
  <c r="J19" i="10"/>
  <c r="B19" i="10"/>
  <c r="K19" i="10"/>
  <c r="Q19" i="10"/>
  <c r="H19" i="10"/>
  <c r="A20" i="10"/>
  <c r="J20" i="10"/>
  <c r="B20" i="10"/>
  <c r="K20" i="10"/>
  <c r="H20" i="10"/>
  <c r="Q20" i="10"/>
  <c r="A21" i="10"/>
  <c r="J21" i="10"/>
  <c r="B21" i="10"/>
  <c r="H21" i="10"/>
  <c r="K21" i="10"/>
  <c r="Q21" i="10"/>
  <c r="A22" i="10"/>
  <c r="J22" i="10"/>
  <c r="B22" i="10"/>
  <c r="H22" i="10"/>
  <c r="K22" i="10"/>
  <c r="Q22" i="10"/>
  <c r="B23" i="10"/>
  <c r="K23" i="10"/>
  <c r="A24" i="10"/>
  <c r="J24" i="10"/>
  <c r="B24" i="10"/>
  <c r="K24" i="10"/>
  <c r="Q24" i="10"/>
  <c r="A25" i="10"/>
  <c r="J25" i="10"/>
  <c r="B25" i="10"/>
  <c r="H25" i="10"/>
  <c r="A26" i="10"/>
  <c r="J26" i="10"/>
  <c r="B26" i="10"/>
  <c r="H26" i="10"/>
  <c r="A27" i="10"/>
  <c r="J27" i="10"/>
  <c r="B27" i="10"/>
  <c r="K27" i="10"/>
  <c r="Q27" i="10"/>
  <c r="A28" i="10"/>
  <c r="J28" i="10"/>
  <c r="B28" i="10"/>
  <c r="H28" i="10"/>
  <c r="A29" i="10"/>
  <c r="J29" i="10"/>
  <c r="B29" i="10"/>
  <c r="H29" i="10"/>
  <c r="A30" i="10"/>
  <c r="J30" i="10"/>
  <c r="B30" i="10"/>
  <c r="K30" i="10"/>
  <c r="Q30" i="10"/>
  <c r="A31" i="10"/>
  <c r="J31" i="10"/>
  <c r="B31" i="10"/>
  <c r="K31" i="10"/>
  <c r="Q31" i="10"/>
  <c r="A32" i="10"/>
  <c r="J32" i="10"/>
  <c r="B32" i="10"/>
  <c r="H32" i="10"/>
  <c r="A33" i="10"/>
  <c r="J33" i="10"/>
  <c r="B33" i="10"/>
  <c r="K33" i="10"/>
  <c r="Q33" i="10"/>
  <c r="A34" i="10"/>
  <c r="J34" i="10"/>
  <c r="B34" i="10"/>
  <c r="H34" i="10"/>
  <c r="A35" i="10"/>
  <c r="J35" i="10"/>
  <c r="B35" i="10"/>
  <c r="H35" i="10"/>
  <c r="A36" i="10"/>
  <c r="J36" i="10"/>
  <c r="B36" i="10"/>
  <c r="K36" i="10"/>
  <c r="Q36" i="10"/>
  <c r="A37" i="10"/>
  <c r="J37" i="10"/>
  <c r="B37" i="10"/>
  <c r="K37" i="10"/>
  <c r="Q37" i="10"/>
  <c r="H37" i="10"/>
  <c r="A38" i="10"/>
  <c r="J38" i="10"/>
  <c r="B38" i="10"/>
  <c r="K38" i="10"/>
  <c r="Q38" i="10"/>
  <c r="A39" i="10"/>
  <c r="J39" i="10"/>
  <c r="B39" i="10"/>
  <c r="K39" i="10"/>
  <c r="Q39" i="10"/>
  <c r="A40" i="10"/>
  <c r="J40" i="10"/>
  <c r="B40" i="10"/>
  <c r="H40" i="10"/>
  <c r="K40" i="10"/>
  <c r="Q40" i="10"/>
  <c r="A41" i="10"/>
  <c r="J41" i="10"/>
  <c r="B41" i="10"/>
  <c r="H41" i="10"/>
  <c r="K41" i="10"/>
  <c r="Q41" i="10"/>
  <c r="A42" i="10"/>
  <c r="J42" i="10"/>
  <c r="B42" i="10"/>
  <c r="K42" i="10"/>
  <c r="Q42" i="10"/>
  <c r="H42" i="10"/>
  <c r="A43" i="10"/>
  <c r="J43" i="10"/>
  <c r="B43" i="10"/>
  <c r="K43" i="10"/>
  <c r="H43" i="10"/>
  <c r="Q43" i="10"/>
  <c r="L48" i="10"/>
  <c r="B49" i="10"/>
  <c r="K49" i="10"/>
  <c r="A50" i="10"/>
  <c r="J50" i="10"/>
  <c r="B50" i="10"/>
  <c r="K50" i="10"/>
  <c r="Q50" i="10"/>
  <c r="A51" i="10"/>
  <c r="J51" i="10"/>
  <c r="B51" i="10"/>
  <c r="H51" i="10"/>
  <c r="A52" i="10"/>
  <c r="J52" i="10"/>
  <c r="B52" i="10"/>
  <c r="H52" i="10"/>
  <c r="A53" i="10"/>
  <c r="J53" i="10"/>
  <c r="B53" i="10"/>
  <c r="H53" i="10"/>
  <c r="A54" i="10"/>
  <c r="J54" i="10"/>
  <c r="B54" i="10"/>
  <c r="K54" i="10"/>
  <c r="Q54" i="10"/>
  <c r="H54" i="10"/>
  <c r="A55" i="10"/>
  <c r="J55" i="10"/>
  <c r="B55" i="10"/>
  <c r="H55" i="10"/>
  <c r="A56" i="10"/>
  <c r="J56" i="10"/>
  <c r="B56" i="10"/>
  <c r="H56" i="10"/>
  <c r="A57" i="10"/>
  <c r="J57" i="10"/>
  <c r="B57" i="10"/>
  <c r="H57" i="10"/>
  <c r="A58" i="10"/>
  <c r="J58" i="10"/>
  <c r="B58" i="10"/>
  <c r="K58" i="10"/>
  <c r="Q58" i="10"/>
  <c r="A59" i="10"/>
  <c r="J59" i="10"/>
  <c r="B59" i="10"/>
  <c r="H59" i="10"/>
  <c r="A60" i="10"/>
  <c r="J60" i="10"/>
  <c r="B60" i="10"/>
  <c r="H60" i="10"/>
  <c r="A61" i="10"/>
  <c r="J61" i="10"/>
  <c r="B61" i="10"/>
  <c r="K61" i="10"/>
  <c r="Q61" i="10"/>
  <c r="H61" i="10"/>
  <c r="A62" i="10"/>
  <c r="J62" i="10"/>
  <c r="B62" i="10"/>
  <c r="A63" i="10"/>
  <c r="J63" i="10"/>
  <c r="B63" i="10"/>
  <c r="H63" i="10"/>
  <c r="A64" i="10"/>
  <c r="J64" i="10"/>
  <c r="B64" i="10"/>
  <c r="K64" i="10"/>
  <c r="Q64" i="10"/>
  <c r="H64" i="10"/>
  <c r="A65" i="10"/>
  <c r="J65" i="10"/>
  <c r="B65" i="10"/>
  <c r="K65" i="10"/>
  <c r="Q65" i="10"/>
  <c r="A66" i="10"/>
  <c r="B66" i="10"/>
  <c r="H66" i="10"/>
  <c r="J66" i="10"/>
  <c r="A67" i="10"/>
  <c r="B67" i="10"/>
  <c r="H67" i="10"/>
  <c r="J67" i="10"/>
  <c r="A68" i="10"/>
  <c r="B68" i="10"/>
  <c r="H68" i="10"/>
  <c r="J68" i="10"/>
  <c r="A69" i="10"/>
  <c r="J69" i="10"/>
  <c r="B69" i="10"/>
  <c r="H69" i="10"/>
  <c r="B70" i="10"/>
  <c r="K70" i="10"/>
  <c r="A71" i="10"/>
  <c r="J71" i="10"/>
  <c r="B71" i="10"/>
  <c r="K71" i="10"/>
  <c r="Q71" i="10"/>
  <c r="H71" i="10"/>
  <c r="A72" i="10"/>
  <c r="J72" i="10"/>
  <c r="B72" i="10"/>
  <c r="H72" i="10"/>
  <c r="A73" i="10"/>
  <c r="J73" i="10"/>
  <c r="B73" i="10"/>
  <c r="H73" i="10"/>
  <c r="A74" i="10"/>
  <c r="J74" i="10"/>
  <c r="B74" i="10"/>
  <c r="H74" i="10"/>
  <c r="A75" i="10"/>
  <c r="J75" i="10"/>
  <c r="B75" i="10"/>
  <c r="H75" i="10"/>
  <c r="A76" i="10"/>
  <c r="J76" i="10"/>
  <c r="B76" i="10"/>
  <c r="H76" i="10"/>
  <c r="A77" i="10"/>
  <c r="J77" i="10"/>
  <c r="B77" i="10"/>
  <c r="H77" i="10"/>
  <c r="A78" i="10"/>
  <c r="J78" i="10"/>
  <c r="B78" i="10"/>
  <c r="H78" i="10"/>
  <c r="A79" i="10"/>
  <c r="J79" i="10"/>
  <c r="B79" i="10"/>
  <c r="H79" i="10"/>
  <c r="A80" i="10"/>
  <c r="J80" i="10"/>
  <c r="B80" i="10"/>
  <c r="H80" i="10"/>
  <c r="A81" i="10"/>
  <c r="J81" i="10"/>
  <c r="B81" i="10"/>
  <c r="H81" i="10"/>
  <c r="A82" i="10"/>
  <c r="J82" i="10"/>
  <c r="B82" i="10"/>
  <c r="K82" i="10"/>
  <c r="Q82" i="10"/>
  <c r="A83" i="10"/>
  <c r="J83" i="10"/>
  <c r="B83" i="10"/>
  <c r="H83" i="10"/>
  <c r="A84" i="10"/>
  <c r="J84" i="10"/>
  <c r="B84" i="10"/>
  <c r="K84" i="10"/>
  <c r="Q84" i="10"/>
  <c r="A85" i="10"/>
  <c r="J85" i="10"/>
  <c r="B85" i="10"/>
  <c r="K85" i="10"/>
  <c r="Q85" i="10"/>
  <c r="H85" i="10"/>
  <c r="A86" i="10"/>
  <c r="J86" i="10"/>
  <c r="B86" i="10"/>
  <c r="K86" i="10"/>
  <c r="Q86" i="10"/>
  <c r="A87" i="10"/>
  <c r="B87" i="10"/>
  <c r="H87" i="10"/>
  <c r="J87" i="10"/>
  <c r="A88" i="10"/>
  <c r="B88" i="10"/>
  <c r="H88" i="10"/>
  <c r="J88" i="10"/>
  <c r="A89" i="10"/>
  <c r="J89" i="10"/>
  <c r="B89" i="10"/>
  <c r="H89" i="10"/>
  <c r="A90" i="10"/>
  <c r="B90" i="10"/>
  <c r="H90" i="10"/>
  <c r="J90" i="10"/>
  <c r="F1" i="11"/>
  <c r="F42" i="11"/>
  <c r="H1" i="11"/>
  <c r="H42" i="11"/>
  <c r="H44" i="11"/>
  <c r="H46" i="11"/>
  <c r="H34" i="11"/>
  <c r="I34" i="11"/>
  <c r="H35" i="11"/>
  <c r="I35" i="11"/>
  <c r="H36" i="11"/>
  <c r="I36" i="11"/>
  <c r="B44" i="11"/>
  <c r="B45" i="11"/>
  <c r="B46" i="11"/>
  <c r="B47" i="11"/>
  <c r="H75" i="11"/>
  <c r="I75" i="11"/>
  <c r="H76" i="11"/>
  <c r="AN1" i="12"/>
  <c r="AF1" i="12"/>
  <c r="BR1" i="12"/>
  <c r="AK1" i="12"/>
  <c r="AK43" i="12"/>
  <c r="BW1" i="12"/>
  <c r="A3" i="12"/>
  <c r="AM3" i="12"/>
  <c r="AD3" i="12"/>
  <c r="BP3" i="12"/>
  <c r="A5" i="12"/>
  <c r="AM5" i="12"/>
  <c r="AD5" i="12"/>
  <c r="BP5" i="12"/>
  <c r="A7" i="12"/>
  <c r="AM7" i="12"/>
  <c r="AD7" i="12"/>
  <c r="BP7" i="12"/>
  <c r="A9" i="12"/>
  <c r="AM9" i="12"/>
  <c r="AD9" i="12"/>
  <c r="BP9" i="12"/>
  <c r="A11" i="12"/>
  <c r="AM11" i="12"/>
  <c r="AD11" i="12"/>
  <c r="BP11" i="12"/>
  <c r="A13" i="12"/>
  <c r="AM13" i="12"/>
  <c r="AD13" i="12"/>
  <c r="BP13" i="12"/>
  <c r="A15" i="12"/>
  <c r="AM15" i="12"/>
  <c r="AD15" i="12"/>
  <c r="BP15" i="12"/>
  <c r="A17" i="12"/>
  <c r="AM17" i="12"/>
  <c r="AD17" i="12"/>
  <c r="BP17" i="12"/>
  <c r="A19" i="12"/>
  <c r="AM19" i="12"/>
  <c r="AD19" i="12"/>
  <c r="BP19" i="12"/>
  <c r="A21" i="12"/>
  <c r="AM21" i="12"/>
  <c r="AD21" i="12"/>
  <c r="BP21" i="12"/>
  <c r="A23" i="12"/>
  <c r="AM23" i="12"/>
  <c r="AD23" i="12"/>
  <c r="BP23" i="12"/>
  <c r="A25" i="12"/>
  <c r="AM25" i="12"/>
  <c r="AD25" i="12"/>
  <c r="BP25" i="12"/>
  <c r="A27" i="12"/>
  <c r="AM27" i="12"/>
  <c r="AD27" i="12"/>
  <c r="BP27" i="12"/>
  <c r="A29" i="12"/>
  <c r="AM29" i="12"/>
  <c r="AD29" i="12"/>
  <c r="BP29" i="12"/>
  <c r="A31" i="12"/>
  <c r="AM31" i="12"/>
  <c r="AD31" i="12"/>
  <c r="BP31" i="12"/>
  <c r="A33" i="12"/>
  <c r="AM33" i="12"/>
  <c r="AD33" i="12"/>
  <c r="BP33" i="12"/>
  <c r="A35" i="12"/>
  <c r="AD35" i="12"/>
  <c r="AM35" i="12"/>
  <c r="BP35" i="12"/>
  <c r="A37" i="12"/>
  <c r="AM37" i="12"/>
  <c r="AD37" i="12"/>
  <c r="BP37" i="12"/>
  <c r="A39" i="12"/>
  <c r="AM39" i="12"/>
  <c r="AD39" i="12"/>
  <c r="BP39" i="12"/>
  <c r="A41" i="12"/>
  <c r="AM41" i="12"/>
  <c r="AD41" i="12"/>
  <c r="BP41" i="12"/>
  <c r="AN43" i="12"/>
  <c r="AF43" i="12"/>
  <c r="A45" i="12"/>
  <c r="AM45" i="12"/>
  <c r="AD45" i="12"/>
  <c r="BP45" i="12"/>
  <c r="A47" i="12"/>
  <c r="AM47" i="12"/>
  <c r="AD47" i="12"/>
  <c r="BP47" i="12"/>
  <c r="A49" i="12"/>
  <c r="AM49" i="12"/>
  <c r="AD49" i="12"/>
  <c r="BP49" i="12"/>
  <c r="A51" i="12"/>
  <c r="AM51" i="12"/>
  <c r="AD51" i="12"/>
  <c r="BP51" i="12"/>
  <c r="A53" i="12"/>
  <c r="AM53" i="12"/>
  <c r="AD53" i="12"/>
  <c r="BP53" i="12"/>
  <c r="A55" i="12"/>
  <c r="AM55" i="12"/>
  <c r="AD55" i="12"/>
  <c r="BP55" i="12"/>
  <c r="A57" i="12"/>
  <c r="AM57" i="12"/>
  <c r="AD57" i="12"/>
  <c r="BP57" i="12"/>
  <c r="A59" i="12"/>
  <c r="AM59" i="12"/>
  <c r="AD59" i="12"/>
  <c r="BP59" i="12"/>
  <c r="A61" i="12"/>
  <c r="AM61" i="12"/>
  <c r="AD61" i="12"/>
  <c r="BP61" i="12"/>
  <c r="A63" i="12"/>
  <c r="AM63" i="12"/>
  <c r="AD63" i="12"/>
  <c r="BP63" i="12"/>
  <c r="A65" i="12"/>
  <c r="AM65" i="12"/>
  <c r="AD65" i="12"/>
  <c r="BP65" i="12"/>
  <c r="A67" i="12"/>
  <c r="AM67" i="12"/>
  <c r="AD67" i="12"/>
  <c r="BP67" i="12"/>
  <c r="A69" i="12"/>
  <c r="AM69" i="12"/>
  <c r="AD69" i="12"/>
  <c r="BP69" i="12"/>
  <c r="A71" i="12"/>
  <c r="AM71" i="12"/>
  <c r="AD71" i="12"/>
  <c r="BP71" i="12"/>
  <c r="A73" i="12"/>
  <c r="AM73" i="12"/>
  <c r="AD73" i="12"/>
  <c r="BP73" i="12"/>
  <c r="A75" i="12"/>
  <c r="AM75" i="12"/>
  <c r="AD75" i="12"/>
  <c r="BP75" i="12"/>
  <c r="A77" i="12"/>
  <c r="AD77" i="12"/>
  <c r="AM77" i="12"/>
  <c r="BP77" i="12"/>
  <c r="A79" i="12"/>
  <c r="AD79" i="12"/>
  <c r="AM79" i="12"/>
  <c r="BP79" i="12"/>
  <c r="A81" i="12"/>
  <c r="AD81" i="12"/>
  <c r="AM81" i="12"/>
  <c r="BP81" i="12"/>
  <c r="A83" i="12"/>
  <c r="AD83" i="12"/>
  <c r="AM83" i="12"/>
  <c r="BP83" i="12"/>
  <c r="O1" i="13"/>
  <c r="N4" i="13"/>
  <c r="P4" i="13"/>
  <c r="M5" i="13"/>
  <c r="N5" i="13"/>
  <c r="M6" i="13"/>
  <c r="N6" i="13"/>
  <c r="P6" i="13"/>
  <c r="P8" i="13"/>
  <c r="P10" i="13"/>
  <c r="P12" i="13"/>
  <c r="P14" i="13"/>
  <c r="P16" i="13"/>
  <c r="P18" i="13"/>
  <c r="P20" i="13"/>
  <c r="P22" i="13"/>
  <c r="P24" i="13"/>
  <c r="P26" i="13"/>
  <c r="P28" i="13"/>
  <c r="P30" i="13"/>
  <c r="P32" i="13"/>
  <c r="P34" i="13"/>
  <c r="O41" i="13"/>
  <c r="N44" i="13"/>
  <c r="P44" i="13"/>
  <c r="M45" i="13"/>
  <c r="N45" i="13"/>
  <c r="P46" i="13"/>
  <c r="P48" i="13"/>
  <c r="P50" i="13"/>
  <c r="P52" i="13"/>
  <c r="P54" i="13"/>
  <c r="P56" i="13"/>
  <c r="P58" i="13"/>
  <c r="P60" i="13"/>
  <c r="P62" i="13"/>
  <c r="P64" i="13"/>
  <c r="P66" i="13"/>
  <c r="P68" i="13"/>
  <c r="P70" i="13"/>
  <c r="P72" i="13"/>
  <c r="P74" i="13"/>
  <c r="B26" i="14"/>
  <c r="G26" i="14"/>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B21" i="14"/>
  <c r="B45" i="14"/>
  <c r="C21" i="14"/>
  <c r="G21" i="14"/>
  <c r="H21" i="14"/>
  <c r="B22" i="14"/>
  <c r="B46" i="14"/>
  <c r="C22" i="14"/>
  <c r="G22" i="14"/>
  <c r="G46" i="14"/>
  <c r="H22" i="14"/>
  <c r="B23" i="14"/>
  <c r="B47" i="14"/>
  <c r="C23" i="14"/>
  <c r="G23" i="14"/>
  <c r="H23" i="14"/>
  <c r="H35" i="14"/>
  <c r="H39" i="14"/>
  <c r="H44" i="14"/>
  <c r="C45" i="14"/>
  <c r="G45" i="14"/>
  <c r="H45" i="14"/>
  <c r="C46" i="14"/>
  <c r="H46" i="14"/>
  <c r="C47" i="14"/>
  <c r="G47" i="14"/>
  <c r="H47" i="14"/>
  <c r="C1" i="15"/>
  <c r="D1" i="15"/>
  <c r="G1" i="15"/>
  <c r="H1" i="15"/>
  <c r="J1" i="15"/>
  <c r="K1" i="15"/>
  <c r="L1" i="15"/>
  <c r="M1" i="15"/>
  <c r="N1" i="15"/>
  <c r="O1" i="15"/>
  <c r="P1" i="15"/>
  <c r="R1" i="15"/>
  <c r="S1" i="15"/>
  <c r="T1" i="15"/>
  <c r="W1" i="15"/>
  <c r="AB1" i="15"/>
  <c r="AC1" i="15"/>
  <c r="AF1" i="15"/>
  <c r="AG1" i="15"/>
  <c r="AI1" i="15"/>
  <c r="AJ1" i="15"/>
  <c r="AK1" i="15"/>
  <c r="AL1" i="15"/>
  <c r="AM1" i="15"/>
  <c r="AN1" i="15"/>
  <c r="AO1" i="15"/>
  <c r="AQ1" i="15"/>
  <c r="AR1" i="15"/>
  <c r="AS1" i="15"/>
  <c r="A9" i="11"/>
  <c r="A5" i="15"/>
  <c r="A10" i="11"/>
  <c r="Z5" i="15"/>
  <c r="A7" i="15"/>
  <c r="A11" i="11"/>
  <c r="Z7" i="15"/>
  <c r="A9" i="15"/>
  <c r="A12" i="11"/>
  <c r="H12" i="11"/>
  <c r="Z9" i="15"/>
  <c r="A11" i="15"/>
  <c r="A13" i="11"/>
  <c r="H13" i="11"/>
  <c r="Z11" i="15"/>
  <c r="A13" i="15"/>
  <c r="A14" i="11"/>
  <c r="H14" i="11"/>
  <c r="Z13" i="15"/>
  <c r="A15" i="15"/>
  <c r="A15" i="11"/>
  <c r="H15" i="11"/>
  <c r="Z15" i="15"/>
  <c r="A17" i="15"/>
  <c r="A16" i="11"/>
  <c r="H16" i="11"/>
  <c r="Z17" i="15"/>
  <c r="A19" i="15"/>
  <c r="A17" i="11"/>
  <c r="H17" i="11"/>
  <c r="Z19" i="15"/>
  <c r="A21" i="15"/>
  <c r="A18" i="11"/>
  <c r="H18" i="11"/>
  <c r="Z21" i="15"/>
  <c r="A23" i="15"/>
  <c r="A19" i="11"/>
  <c r="H19" i="11"/>
  <c r="Z23" i="15"/>
  <c r="A25" i="15"/>
  <c r="A20" i="11"/>
  <c r="Z25" i="15"/>
  <c r="A27" i="15"/>
  <c r="A21" i="11"/>
  <c r="H21" i="11"/>
  <c r="Z27" i="15"/>
  <c r="A29" i="15"/>
  <c r="A22" i="11"/>
  <c r="Z29" i="15"/>
  <c r="A31" i="15"/>
  <c r="A23" i="11"/>
  <c r="H23" i="11"/>
  <c r="Z31" i="15"/>
  <c r="A33" i="15"/>
  <c r="A24" i="11"/>
  <c r="H24" i="11"/>
  <c r="Z33" i="15"/>
  <c r="A35" i="15"/>
  <c r="A25" i="11"/>
  <c r="H25" i="11"/>
  <c r="Z35" i="15"/>
  <c r="A37" i="15"/>
  <c r="A26" i="11"/>
  <c r="H26" i="11"/>
  <c r="Z37" i="15"/>
  <c r="A39" i="15"/>
  <c r="A27" i="11"/>
  <c r="H27" i="11"/>
  <c r="Z39" i="15"/>
  <c r="A50" i="11"/>
  <c r="A74" i="15"/>
  <c r="A51" i="11"/>
  <c r="Z74" i="15"/>
  <c r="A76" i="15"/>
  <c r="A52" i="11"/>
  <c r="Z76" i="15"/>
  <c r="Z78" i="15"/>
  <c r="Z80" i="15"/>
  <c r="Z82" i="15"/>
  <c r="Z84" i="15"/>
  <c r="B140" i="15"/>
  <c r="AA140" i="15"/>
  <c r="A143" i="15"/>
  <c r="A146" i="15"/>
  <c r="A149" i="15"/>
  <c r="A152" i="15"/>
  <c r="A155" i="15"/>
  <c r="A158" i="15"/>
  <c r="A161" i="15"/>
  <c r="A164" i="15"/>
  <c r="A167" i="15"/>
  <c r="A170" i="15"/>
  <c r="A173" i="15"/>
  <c r="A176" i="15"/>
  <c r="A179" i="15"/>
  <c r="A182" i="15"/>
  <c r="A185" i="15"/>
  <c r="B143" i="15"/>
  <c r="Z143" i="15"/>
  <c r="Z146" i="15"/>
  <c r="Z149" i="15"/>
  <c r="Z152" i="15"/>
  <c r="Z155" i="15"/>
  <c r="Z158" i="15"/>
  <c r="Z161" i="15"/>
  <c r="Z164" i="15"/>
  <c r="Z167" i="15"/>
  <c r="Z170" i="15"/>
  <c r="Z173" i="15"/>
  <c r="AA143" i="15"/>
  <c r="B146" i="15"/>
  <c r="AA146" i="15"/>
  <c r="B149" i="15"/>
  <c r="AA149" i="15"/>
  <c r="B152" i="15"/>
  <c r="AA152" i="15"/>
  <c r="B155" i="15"/>
  <c r="AA155" i="15"/>
  <c r="B158" i="15"/>
  <c r="AA158" i="15"/>
  <c r="B161" i="15"/>
  <c r="AA161" i="15"/>
  <c r="B164" i="15"/>
  <c r="AA164" i="15"/>
  <c r="B167" i="15"/>
  <c r="AA167" i="15"/>
  <c r="B170" i="15"/>
  <c r="AA170" i="15"/>
  <c r="B173" i="15"/>
  <c r="AA173" i="15"/>
  <c r="B176" i="15"/>
  <c r="Z176" i="15"/>
  <c r="AA176" i="15"/>
  <c r="B179" i="15"/>
  <c r="Z179" i="15"/>
  <c r="AA179" i="15"/>
  <c r="B182" i="15"/>
  <c r="Z182" i="15"/>
  <c r="AA182" i="15"/>
  <c r="Z185" i="15"/>
  <c r="AA185" i="15"/>
  <c r="A188" i="15"/>
  <c r="B188" i="15"/>
  <c r="I190" i="15"/>
  <c r="Z188" i="15"/>
  <c r="AA188" i="15"/>
  <c r="G190" i="15"/>
  <c r="A191" i="15"/>
  <c r="B191" i="15"/>
  <c r="Z191" i="15"/>
  <c r="AA191" i="15"/>
  <c r="A194" i="15"/>
  <c r="B194" i="15"/>
  <c r="M196" i="15"/>
  <c r="V196" i="15"/>
  <c r="D196" i="15"/>
  <c r="Z194" i="15"/>
  <c r="AA194" i="15"/>
  <c r="B197" i="15"/>
  <c r="D199" i="15"/>
  <c r="AA197" i="15"/>
  <c r="G199" i="15"/>
  <c r="L199" i="15"/>
  <c r="M199" i="15"/>
  <c r="V199" i="15"/>
  <c r="P199" i="15"/>
  <c r="T199" i="15"/>
  <c r="U199" i="15"/>
  <c r="B3" i="16"/>
  <c r="C3" i="16"/>
  <c r="A5" i="16"/>
  <c r="A7" i="16"/>
  <c r="A9" i="16"/>
  <c r="A11" i="16"/>
  <c r="A13" i="16"/>
  <c r="A15" i="16"/>
  <c r="A17" i="16"/>
  <c r="A19" i="16"/>
  <c r="A21" i="16"/>
  <c r="A23" i="16"/>
  <c r="A25" i="16"/>
  <c r="A27" i="16"/>
  <c r="A29" i="16"/>
  <c r="A31" i="16"/>
  <c r="A33" i="16"/>
  <c r="A35" i="16"/>
  <c r="A37" i="16"/>
  <c r="A39" i="16"/>
  <c r="A41" i="16"/>
  <c r="B5" i="16"/>
  <c r="AS5" i="16"/>
  <c r="C5" i="16"/>
  <c r="B7" i="16"/>
  <c r="AO7" i="16"/>
  <c r="C7" i="16"/>
  <c r="B9" i="16"/>
  <c r="AQ9" i="16"/>
  <c r="C9" i="16"/>
  <c r="B11" i="16"/>
  <c r="Z11" i="16"/>
  <c r="C11" i="16"/>
  <c r="B13" i="16"/>
  <c r="AN13" i="16"/>
  <c r="C13" i="16"/>
  <c r="B15" i="16"/>
  <c r="S16" i="16"/>
  <c r="C15" i="16"/>
  <c r="B17" i="16"/>
  <c r="AL17" i="16"/>
  <c r="M17" i="16"/>
  <c r="C17" i="16"/>
  <c r="B19" i="16"/>
  <c r="V19" i="16"/>
  <c r="C19" i="16"/>
  <c r="B21" i="16"/>
  <c r="AN21" i="16"/>
  <c r="C21" i="16"/>
  <c r="B23" i="16"/>
  <c r="L23" i="16"/>
  <c r="C23" i="16"/>
  <c r="B25" i="16"/>
  <c r="C25" i="16"/>
  <c r="B27" i="16"/>
  <c r="AP27" i="16"/>
  <c r="C27" i="16"/>
  <c r="B29" i="16"/>
  <c r="AO29" i="16"/>
  <c r="C29" i="16"/>
  <c r="B31" i="16"/>
  <c r="S31" i="16"/>
  <c r="C31" i="16"/>
  <c r="B33" i="16"/>
  <c r="X33" i="16"/>
  <c r="C33" i="16"/>
  <c r="B35" i="16"/>
  <c r="AO35" i="16"/>
  <c r="G35" i="16"/>
  <c r="C35" i="16"/>
  <c r="E35" i="16"/>
  <c r="Y36" i="16"/>
  <c r="B37" i="16"/>
  <c r="AO37" i="16"/>
  <c r="F37" i="16"/>
  <c r="C37" i="16"/>
  <c r="E37" i="16"/>
  <c r="B39" i="16"/>
  <c r="AO39" i="16"/>
  <c r="F39" i="16"/>
  <c r="C39" i="16"/>
  <c r="E39" i="16"/>
  <c r="R40" i="16"/>
  <c r="B41" i="16"/>
  <c r="AO41" i="16"/>
  <c r="F41" i="16"/>
  <c r="C41" i="16"/>
  <c r="E41" i="16"/>
  <c r="B52" i="16"/>
  <c r="Q53" i="16"/>
  <c r="C52" i="16"/>
  <c r="A54" i="16"/>
  <c r="A56" i="16"/>
  <c r="A58" i="16"/>
  <c r="A60" i="16"/>
  <c r="A62" i="16"/>
  <c r="A64" i="16"/>
  <c r="A66" i="16"/>
  <c r="A68" i="16"/>
  <c r="A70" i="16"/>
  <c r="A72" i="16"/>
  <c r="A74" i="16"/>
  <c r="A76" i="16"/>
  <c r="A78" i="16"/>
  <c r="A80" i="16"/>
  <c r="A82" i="16"/>
  <c r="A84" i="16"/>
  <c r="A86" i="16"/>
  <c r="A88" i="16"/>
  <c r="A90" i="16"/>
  <c r="B54" i="16"/>
  <c r="L54" i="16"/>
  <c r="C54" i="16"/>
  <c r="B56" i="16"/>
  <c r="N57" i="16"/>
  <c r="C56" i="16"/>
  <c r="B58" i="16"/>
  <c r="Q59" i="16"/>
  <c r="C58" i="16"/>
  <c r="B60" i="16"/>
  <c r="H60" i="16"/>
  <c r="C60" i="16"/>
  <c r="B62" i="16"/>
  <c r="P63" i="16"/>
  <c r="C62" i="16"/>
  <c r="B64" i="16"/>
  <c r="I64" i="16"/>
  <c r="C64" i="16"/>
  <c r="B66" i="16"/>
  <c r="E66" i="16"/>
  <c r="C66" i="16"/>
  <c r="B68" i="16"/>
  <c r="O68" i="16"/>
  <c r="C68" i="16"/>
  <c r="B70" i="16"/>
  <c r="AG70" i="16"/>
  <c r="C70" i="16"/>
  <c r="B72" i="16"/>
  <c r="L73" i="16"/>
  <c r="C72" i="16"/>
  <c r="B74" i="16"/>
  <c r="C74" i="16"/>
  <c r="B76" i="16"/>
  <c r="AA77" i="16"/>
  <c r="C76" i="16"/>
  <c r="B78" i="16"/>
  <c r="X79" i="16"/>
  <c r="C78" i="16"/>
  <c r="B80" i="16"/>
  <c r="AH81" i="16"/>
  <c r="C80" i="16"/>
  <c r="B82" i="16"/>
  <c r="L82" i="16"/>
  <c r="C82" i="16"/>
  <c r="B84" i="16"/>
  <c r="M84" i="16"/>
  <c r="C84" i="16"/>
  <c r="B86" i="16"/>
  <c r="I86" i="16"/>
  <c r="C86" i="16"/>
  <c r="B88" i="16"/>
  <c r="AI88" i="16"/>
  <c r="C88" i="16"/>
  <c r="B90" i="16"/>
  <c r="I90" i="16"/>
  <c r="C90" i="16"/>
  <c r="M90" i="16"/>
  <c r="A9" i="17"/>
  <c r="A10" i="17"/>
  <c r="A11" i="17"/>
  <c r="A12" i="17"/>
  <c r="A13" i="17"/>
  <c r="A14" i="17"/>
  <c r="A15" i="17"/>
  <c r="A16" i="17"/>
  <c r="A17" i="17"/>
  <c r="A18" i="17"/>
  <c r="A19" i="17"/>
  <c r="A20" i="17"/>
  <c r="A21" i="17"/>
  <c r="A22" i="17"/>
  <c r="A23" i="17"/>
  <c r="A24" i="17"/>
  <c r="A25" i="17"/>
  <c r="A26" i="17"/>
  <c r="A27" i="17"/>
  <c r="A28" i="17"/>
  <c r="B9" i="17"/>
  <c r="C9" i="17"/>
  <c r="C78" i="17"/>
  <c r="T9" i="17"/>
  <c r="U9" i="17"/>
  <c r="V9" i="17"/>
  <c r="B10" i="17"/>
  <c r="C10" i="17"/>
  <c r="C79" i="17"/>
  <c r="T10" i="17"/>
  <c r="T11" i="17"/>
  <c r="T12" i="17"/>
  <c r="T13" i="17"/>
  <c r="T14" i="17"/>
  <c r="T15" i="17"/>
  <c r="T16" i="17"/>
  <c r="T17" i="17"/>
  <c r="T18" i="17"/>
  <c r="T19" i="17"/>
  <c r="T20" i="17"/>
  <c r="T21" i="17"/>
  <c r="T22" i="17"/>
  <c r="T23" i="17"/>
  <c r="T24" i="17"/>
  <c r="T25" i="17"/>
  <c r="T26" i="17"/>
  <c r="T27" i="17"/>
  <c r="T28" i="17"/>
  <c r="U10" i="17"/>
  <c r="V10" i="17"/>
  <c r="V33" i="17"/>
  <c r="B11" i="17"/>
  <c r="C11" i="17"/>
  <c r="C34" i="17"/>
  <c r="U11" i="17"/>
  <c r="V11" i="17"/>
  <c r="V34" i="17"/>
  <c r="B12" i="17"/>
  <c r="C12" i="17"/>
  <c r="U12" i="17"/>
  <c r="V12" i="17"/>
  <c r="V111" i="17"/>
  <c r="B13" i="17"/>
  <c r="C13" i="17"/>
  <c r="C112" i="17"/>
  <c r="U13" i="17"/>
  <c r="V13" i="17"/>
  <c r="V82" i="17"/>
  <c r="B14" i="17"/>
  <c r="C14" i="17"/>
  <c r="C60" i="17"/>
  <c r="U14" i="17"/>
  <c r="V14" i="17"/>
  <c r="V113" i="17"/>
  <c r="B15" i="17"/>
  <c r="C15" i="17"/>
  <c r="C84" i="17"/>
  <c r="U15" i="17"/>
  <c r="V15" i="17"/>
  <c r="V38" i="17"/>
  <c r="B16" i="17"/>
  <c r="C16" i="17"/>
  <c r="C39" i="17"/>
  <c r="U16" i="17"/>
  <c r="V16" i="17"/>
  <c r="V39" i="17"/>
  <c r="B17" i="17"/>
  <c r="C17" i="17"/>
  <c r="U17" i="17"/>
  <c r="V17" i="17"/>
  <c r="V86" i="17"/>
  <c r="B18" i="17"/>
  <c r="C18" i="17"/>
  <c r="C117" i="17"/>
  <c r="C140" i="17"/>
  <c r="U18" i="17"/>
  <c r="V18" i="17"/>
  <c r="V64" i="17"/>
  <c r="B19" i="17"/>
  <c r="C19" i="17"/>
  <c r="C118" i="17"/>
  <c r="U19" i="17"/>
  <c r="V19" i="17"/>
  <c r="V118" i="17"/>
  <c r="B20" i="17"/>
  <c r="C20" i="17"/>
  <c r="U20" i="17"/>
  <c r="V20" i="17"/>
  <c r="B21" i="17"/>
  <c r="C21" i="17"/>
  <c r="C44" i="17"/>
  <c r="U21" i="17"/>
  <c r="V21" i="17"/>
  <c r="V44" i="17"/>
  <c r="B22" i="17"/>
  <c r="C22" i="17"/>
  <c r="U22" i="17"/>
  <c r="V22" i="17"/>
  <c r="V45" i="17"/>
  <c r="B23" i="17"/>
  <c r="C23" i="17"/>
  <c r="C122" i="17"/>
  <c r="U23" i="17"/>
  <c r="V23" i="17"/>
  <c r="C24" i="17"/>
  <c r="C70" i="17"/>
  <c r="U24" i="17"/>
  <c r="V24" i="17"/>
  <c r="B25" i="17"/>
  <c r="C25" i="17"/>
  <c r="C71" i="17"/>
  <c r="Q25" i="17"/>
  <c r="U25" i="17"/>
  <c r="V25" i="17"/>
  <c r="B26" i="17"/>
  <c r="C26" i="17"/>
  <c r="C49" i="17"/>
  <c r="U26" i="17"/>
  <c r="V26" i="17"/>
  <c r="V49" i="17"/>
  <c r="B27" i="17"/>
  <c r="C27" i="17"/>
  <c r="C96" i="17"/>
  <c r="I27" i="17"/>
  <c r="U27" i="17"/>
  <c r="V27" i="17"/>
  <c r="B28" i="17"/>
  <c r="C28" i="17"/>
  <c r="C51" i="17"/>
  <c r="U28" i="17"/>
  <c r="V28" i="17"/>
  <c r="V74" i="17"/>
  <c r="AK28" i="17"/>
  <c r="A32" i="17"/>
  <c r="T32" i="17"/>
  <c r="T33" i="17"/>
  <c r="T34" i="17"/>
  <c r="T35" i="17"/>
  <c r="T36" i="17"/>
  <c r="T37" i="17"/>
  <c r="T38" i="17"/>
  <c r="T39" i="17"/>
  <c r="T40" i="17"/>
  <c r="T41" i="17"/>
  <c r="T42" i="17"/>
  <c r="T43" i="17"/>
  <c r="T44" i="17"/>
  <c r="T45" i="17"/>
  <c r="T46" i="17"/>
  <c r="T47" i="17"/>
  <c r="T48" i="17"/>
  <c r="T49" i="17"/>
  <c r="T50" i="17"/>
  <c r="T51" i="17"/>
  <c r="A33" i="17"/>
  <c r="A34" i="17"/>
  <c r="A35" i="17"/>
  <c r="A36" i="17"/>
  <c r="A37" i="17"/>
  <c r="A38" i="17"/>
  <c r="A39" i="17"/>
  <c r="A40" i="17"/>
  <c r="A41" i="17"/>
  <c r="A42" i="17"/>
  <c r="A43" i="17"/>
  <c r="A44" i="17"/>
  <c r="A45" i="17"/>
  <c r="A46" i="17"/>
  <c r="A47" i="17"/>
  <c r="A48" i="17"/>
  <c r="A49" i="17"/>
  <c r="A50" i="17"/>
  <c r="A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B71"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B94" i="17"/>
  <c r="A108" i="17"/>
  <c r="A109" i="17"/>
  <c r="A110" i="17"/>
  <c r="A111" i="17"/>
  <c r="A112" i="17"/>
  <c r="A113" i="17"/>
  <c r="A114" i="17"/>
  <c r="A115" i="17"/>
  <c r="A116" i="17"/>
  <c r="A117" i="17"/>
  <c r="A118" i="17"/>
  <c r="A119" i="17"/>
  <c r="A120" i="17"/>
  <c r="A121" i="17"/>
  <c r="A122" i="17"/>
  <c r="A123" i="17"/>
  <c r="A124" i="17"/>
  <c r="A125" i="17"/>
  <c r="A126" i="17"/>
  <c r="A127" i="17"/>
  <c r="C108" i="17"/>
  <c r="C177" i="17"/>
  <c r="T108" i="17"/>
  <c r="T109" i="17"/>
  <c r="T110" i="17"/>
  <c r="T111" i="17"/>
  <c r="T112" i="17"/>
  <c r="T113" i="17"/>
  <c r="T114" i="17"/>
  <c r="T115" i="17"/>
  <c r="T116" i="17"/>
  <c r="T117" i="17"/>
  <c r="T118" i="17"/>
  <c r="T119" i="17"/>
  <c r="T120" i="17"/>
  <c r="T121" i="17"/>
  <c r="T122" i="17"/>
  <c r="T123" i="17"/>
  <c r="T124" i="17"/>
  <c r="T125" i="17"/>
  <c r="T126" i="17"/>
  <c r="T127" i="17"/>
  <c r="U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T154" i="17"/>
  <c r="T155" i="17"/>
  <c r="T156" i="17"/>
  <c r="T157" i="17"/>
  <c r="T158" i="17"/>
  <c r="T159" i="17"/>
  <c r="T160" i="17"/>
  <c r="T161" i="17"/>
  <c r="T162" i="17"/>
  <c r="T163" i="17"/>
  <c r="T164" i="17"/>
  <c r="T165" i="17"/>
  <c r="T166" i="17"/>
  <c r="T167" i="17"/>
  <c r="T168" i="17"/>
  <c r="T169" i="17"/>
  <c r="T170" i="17"/>
  <c r="T171" i="17"/>
  <c r="T172" i="17"/>
  <c r="T173" i="17"/>
  <c r="A155" i="17"/>
  <c r="A156" i="17"/>
  <c r="A157" i="17"/>
  <c r="A158" i="17"/>
  <c r="A159" i="17"/>
  <c r="A160" i="17"/>
  <c r="A161" i="17"/>
  <c r="A162" i="17"/>
  <c r="A163" i="17"/>
  <c r="A164" i="17"/>
  <c r="A165" i="17"/>
  <c r="A166" i="17"/>
  <c r="A167" i="17"/>
  <c r="A168" i="17"/>
  <c r="A169" i="17"/>
  <c r="A170" i="17"/>
  <c r="A171" i="17"/>
  <c r="A172" i="17"/>
  <c r="A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AG42" i="16"/>
  <c r="I91" i="16"/>
  <c r="Z40" i="16"/>
  <c r="J40" i="16"/>
  <c r="AC39" i="16"/>
  <c r="M39" i="16"/>
  <c r="AG38" i="16"/>
  <c r="AG36" i="16"/>
  <c r="Q36" i="16"/>
  <c r="U35" i="16"/>
  <c r="Q42" i="16"/>
  <c r="U41" i="16"/>
  <c r="AC36" i="16"/>
  <c r="U36" i="16"/>
  <c r="J36" i="16"/>
  <c r="AC35" i="16"/>
  <c r="M35" i="16"/>
  <c r="Y91" i="16"/>
  <c r="AC90" i="16"/>
  <c r="Y42" i="16"/>
  <c r="I42" i="16"/>
  <c r="AC41" i="16"/>
  <c r="M41" i="16"/>
  <c r="Q38" i="16"/>
  <c r="U37" i="16"/>
  <c r="AI36" i="16"/>
  <c r="AE36" i="16"/>
  <c r="AA36" i="16"/>
  <c r="W36" i="16"/>
  <c r="S36" i="16"/>
  <c r="N36" i="16"/>
  <c r="F36" i="16"/>
  <c r="AG35" i="16"/>
  <c r="Y35" i="16"/>
  <c r="Q35" i="16"/>
  <c r="I35" i="16"/>
  <c r="AG18" i="16"/>
  <c r="AC42" i="16"/>
  <c r="U42" i="16"/>
  <c r="M42" i="16"/>
  <c r="E42" i="16"/>
  <c r="AG41" i="16"/>
  <c r="Y41" i="16"/>
  <c r="Q41" i="16"/>
  <c r="I41" i="16"/>
  <c r="AD40" i="16"/>
  <c r="V40" i="16"/>
  <c r="N40" i="16"/>
  <c r="F40" i="16"/>
  <c r="AG39" i="16"/>
  <c r="Y39" i="16"/>
  <c r="Q39" i="16"/>
  <c r="I39" i="16"/>
  <c r="AJ36" i="16"/>
  <c r="AH36" i="16"/>
  <c r="AF36" i="16"/>
  <c r="AD36" i="16"/>
  <c r="AB36" i="16"/>
  <c r="Z36" i="16"/>
  <c r="X36" i="16"/>
  <c r="V36" i="16"/>
  <c r="T36" i="16"/>
  <c r="R36" i="16"/>
  <c r="P36" i="16"/>
  <c r="L36" i="16"/>
  <c r="H36" i="16"/>
  <c r="AI35" i="16"/>
  <c r="AE35" i="16"/>
  <c r="AA35" i="16"/>
  <c r="W35" i="16"/>
  <c r="S35" i="16"/>
  <c r="O35" i="16"/>
  <c r="K35" i="16"/>
  <c r="M23" i="16"/>
  <c r="Q83" i="16"/>
  <c r="U82" i="16"/>
  <c r="Y38" i="16"/>
  <c r="I38" i="16"/>
  <c r="AC37" i="16"/>
  <c r="M37" i="16"/>
  <c r="AG91" i="16"/>
  <c r="U90" i="16"/>
  <c r="AJ40" i="16"/>
  <c r="AF40" i="16"/>
  <c r="AB40" i="16"/>
  <c r="X40" i="16"/>
  <c r="T40" i="16"/>
  <c r="P40" i="16"/>
  <c r="L40" i="16"/>
  <c r="H40" i="16"/>
  <c r="AI39" i="16"/>
  <c r="AE39" i="16"/>
  <c r="AA39" i="16"/>
  <c r="W39" i="16"/>
  <c r="S39" i="16"/>
  <c r="O39" i="16"/>
  <c r="K39" i="16"/>
  <c r="G39" i="16"/>
  <c r="AC38" i="16"/>
  <c r="U38" i="16"/>
  <c r="M38" i="16"/>
  <c r="E38" i="16"/>
  <c r="AG37" i="16"/>
  <c r="Y37" i="16"/>
  <c r="Q37" i="16"/>
  <c r="I37" i="16"/>
  <c r="AC17" i="16"/>
  <c r="AG4" i="16"/>
  <c r="AI42" i="16"/>
  <c r="AE42" i="16"/>
  <c r="AA42" i="16"/>
  <c r="W42" i="16"/>
  <c r="S42" i="16"/>
  <c r="O42" i="16"/>
  <c r="K42" i="16"/>
  <c r="G42" i="16"/>
  <c r="AI41" i="16"/>
  <c r="AE41" i="16"/>
  <c r="AA41" i="16"/>
  <c r="W41" i="16"/>
  <c r="S41" i="16"/>
  <c r="O41" i="16"/>
  <c r="K41" i="16"/>
  <c r="G41" i="16"/>
  <c r="AI40" i="16"/>
  <c r="AG40" i="16"/>
  <c r="AE40" i="16"/>
  <c r="AC40" i="16"/>
  <c r="AA40" i="16"/>
  <c r="Y40" i="16"/>
  <c r="W40" i="16"/>
  <c r="U40" i="16"/>
  <c r="S40" i="16"/>
  <c r="Q40" i="16"/>
  <c r="O40" i="16"/>
  <c r="M40" i="16"/>
  <c r="K40" i="16"/>
  <c r="I40" i="16"/>
  <c r="G40" i="16"/>
  <c r="E40" i="16"/>
  <c r="AJ39" i="16"/>
  <c r="AH39" i="16"/>
  <c r="AF39" i="16"/>
  <c r="AD39" i="16"/>
  <c r="AB39" i="16"/>
  <c r="Z39" i="16"/>
  <c r="X39" i="16"/>
  <c r="V39" i="16"/>
  <c r="T39" i="16"/>
  <c r="R39" i="16"/>
  <c r="P39" i="16"/>
  <c r="N39" i="16"/>
  <c r="L39" i="16"/>
  <c r="J39" i="16"/>
  <c r="H39" i="16"/>
  <c r="AI38" i="16"/>
  <c r="AE38" i="16"/>
  <c r="AA38" i="16"/>
  <c r="W38" i="16"/>
  <c r="S38" i="16"/>
  <c r="O38" i="16"/>
  <c r="K38" i="16"/>
  <c r="G38" i="16"/>
  <c r="AI37" i="16"/>
  <c r="AE37" i="16"/>
  <c r="AA37" i="16"/>
  <c r="W37" i="16"/>
  <c r="S37" i="16"/>
  <c r="O37" i="16"/>
  <c r="K37" i="16"/>
  <c r="G37" i="16"/>
  <c r="F35" i="16"/>
  <c r="H35" i="16"/>
  <c r="J35" i="16"/>
  <c r="L35" i="16"/>
  <c r="N35" i="16"/>
  <c r="P35" i="16"/>
  <c r="R35" i="16"/>
  <c r="T35" i="16"/>
  <c r="V35" i="16"/>
  <c r="X35" i="16"/>
  <c r="Z35" i="16"/>
  <c r="AB35" i="16"/>
  <c r="AD35" i="16"/>
  <c r="AF35" i="16"/>
  <c r="AH35" i="16"/>
  <c r="AJ35" i="16"/>
  <c r="E36" i="16"/>
  <c r="G36" i="16"/>
  <c r="I36" i="16"/>
  <c r="K36" i="16"/>
  <c r="M36" i="16"/>
  <c r="O36" i="16"/>
  <c r="G32" i="16"/>
  <c r="S27" i="16"/>
  <c r="Y23" i="16"/>
  <c r="Y87" i="16"/>
  <c r="AC86" i="16"/>
  <c r="AG85" i="16"/>
  <c r="M70" i="16"/>
  <c r="AB32" i="16"/>
  <c r="H32" i="16"/>
  <c r="F27" i="16"/>
  <c r="AC28" i="16"/>
  <c r="O24" i="16"/>
  <c r="Q17" i="16"/>
  <c r="Y17" i="16"/>
  <c r="U18" i="16"/>
  <c r="AC18" i="16"/>
  <c r="Q21" i="16"/>
  <c r="AG21" i="16"/>
  <c r="M22" i="16"/>
  <c r="E90" i="16"/>
  <c r="AC91" i="16"/>
  <c r="U91" i="16"/>
  <c r="M91" i="16"/>
  <c r="E91" i="16"/>
  <c r="AG90" i="16"/>
  <c r="Y90" i="16"/>
  <c r="Q90" i="16"/>
  <c r="AG89" i="16"/>
  <c r="Q85" i="16"/>
  <c r="U68" i="16"/>
  <c r="U84" i="16"/>
  <c r="E84" i="16"/>
  <c r="E88" i="16"/>
  <c r="Q89" i="16"/>
  <c r="Y85" i="16"/>
  <c r="I85" i="16"/>
  <c r="AC84" i="16"/>
  <c r="AG82" i="16"/>
  <c r="Y82" i="16"/>
  <c r="M4" i="16"/>
  <c r="AG3" i="16"/>
  <c r="Y89" i="16"/>
  <c r="AC87" i="16"/>
  <c r="U87" i="16"/>
  <c r="M87" i="16"/>
  <c r="E87" i="16"/>
  <c r="Y86" i="16"/>
  <c r="U71" i="16"/>
  <c r="O4" i="16"/>
  <c r="G4" i="16"/>
  <c r="AE3" i="16"/>
  <c r="F90" i="16"/>
  <c r="H90" i="16"/>
  <c r="J90" i="16"/>
  <c r="L90" i="16"/>
  <c r="N90" i="16"/>
  <c r="P90" i="16"/>
  <c r="R90" i="16"/>
  <c r="T90" i="16"/>
  <c r="V90" i="16"/>
  <c r="X90" i="16"/>
  <c r="Z90" i="16"/>
  <c r="AB90" i="16"/>
  <c r="AD90" i="16"/>
  <c r="AF90" i="16"/>
  <c r="AH90" i="16"/>
  <c r="AJ90" i="16"/>
  <c r="F91" i="16"/>
  <c r="H91" i="16"/>
  <c r="J91" i="16"/>
  <c r="L91" i="16"/>
  <c r="N91" i="16"/>
  <c r="P91" i="16"/>
  <c r="R91" i="16"/>
  <c r="T91" i="16"/>
  <c r="V91" i="16"/>
  <c r="X91" i="16"/>
  <c r="Z91" i="16"/>
  <c r="AB91" i="16"/>
  <c r="AD91" i="16"/>
  <c r="AF91" i="16"/>
  <c r="AH91" i="16"/>
  <c r="AJ91" i="16"/>
  <c r="F88" i="16"/>
  <c r="K88" i="16"/>
  <c r="S88" i="16"/>
  <c r="W88" i="16"/>
  <c r="AA88" i="16"/>
  <c r="K89" i="16"/>
  <c r="O89" i="16"/>
  <c r="S89" i="16"/>
  <c r="AA89" i="16"/>
  <c r="AI89" i="16"/>
  <c r="H86" i="16"/>
  <c r="J86" i="16"/>
  <c r="L86" i="16"/>
  <c r="N86" i="16"/>
  <c r="P86" i="16"/>
  <c r="T86" i="16"/>
  <c r="X86" i="16"/>
  <c r="Z86" i="16"/>
  <c r="AB86" i="16"/>
  <c r="AD86" i="16"/>
  <c r="AF86" i="16"/>
  <c r="AJ86" i="16"/>
  <c r="H87" i="16"/>
  <c r="J87" i="16"/>
  <c r="L87" i="16"/>
  <c r="N87" i="16"/>
  <c r="P87" i="16"/>
  <c r="T87" i="16"/>
  <c r="X87" i="16"/>
  <c r="Z87" i="16"/>
  <c r="AB87" i="16"/>
  <c r="AD87" i="16"/>
  <c r="AF87" i="16"/>
  <c r="AJ87" i="16"/>
  <c r="F84" i="16"/>
  <c r="G84" i="16"/>
  <c r="K84" i="16"/>
  <c r="O84" i="16"/>
  <c r="S84" i="16"/>
  <c r="W84" i="16"/>
  <c r="AA84" i="16"/>
  <c r="AE84" i="16"/>
  <c r="AI84" i="16"/>
  <c r="G85" i="16"/>
  <c r="K85" i="16"/>
  <c r="O85" i="16"/>
  <c r="S85" i="16"/>
  <c r="W85" i="16"/>
  <c r="AA85" i="16"/>
  <c r="AE85" i="16"/>
  <c r="AI85" i="16"/>
  <c r="F82" i="16"/>
  <c r="H82" i="16"/>
  <c r="V82" i="16"/>
  <c r="H83" i="16"/>
  <c r="J83" i="16"/>
  <c r="L83" i="16"/>
  <c r="AH75" i="16"/>
  <c r="Z70" i="16"/>
  <c r="AF70" i="16"/>
  <c r="J71" i="16"/>
  <c r="Z71" i="16"/>
  <c r="C127" i="17"/>
  <c r="C113" i="17"/>
  <c r="V95" i="17"/>
  <c r="K27" i="17"/>
  <c r="E25" i="17"/>
  <c r="K25" i="17"/>
  <c r="O25" i="17"/>
  <c r="AI91" i="16"/>
  <c r="AE91" i="16"/>
  <c r="AA91" i="16"/>
  <c r="W91" i="16"/>
  <c r="S91" i="16"/>
  <c r="O91" i="16"/>
  <c r="K91" i="16"/>
  <c r="G91" i="16"/>
  <c r="AI90" i="16"/>
  <c r="AE90" i="16"/>
  <c r="AA90" i="16"/>
  <c r="W90" i="16"/>
  <c r="S90" i="16"/>
  <c r="O90" i="16"/>
  <c r="K90" i="16"/>
  <c r="G90" i="16"/>
  <c r="M89" i="16"/>
  <c r="AG88" i="16"/>
  <c r="Y88" i="16"/>
  <c r="I88" i="16"/>
  <c r="AI87" i="16"/>
  <c r="AA87" i="16"/>
  <c r="S87" i="16"/>
  <c r="O87" i="16"/>
  <c r="K87" i="16"/>
  <c r="G87" i="16"/>
  <c r="AI86" i="16"/>
  <c r="AA86" i="16"/>
  <c r="S86" i="16"/>
  <c r="O86" i="16"/>
  <c r="K86" i="16"/>
  <c r="G86" i="16"/>
  <c r="AC85" i="16"/>
  <c r="U85" i="16"/>
  <c r="M85" i="16"/>
  <c r="E85" i="16"/>
  <c r="AG84" i="16"/>
  <c r="Y84" i="16"/>
  <c r="Q84" i="16"/>
  <c r="I84" i="16"/>
  <c r="K83" i="16"/>
  <c r="AA82" i="16"/>
  <c r="O82" i="16"/>
  <c r="G82" i="16"/>
  <c r="G67" i="16"/>
  <c r="H23" i="16"/>
  <c r="N23" i="16"/>
  <c r="X23" i="16"/>
  <c r="N24" i="16"/>
  <c r="O21" i="16"/>
  <c r="AA21" i="16"/>
  <c r="G22" i="16"/>
  <c r="W22" i="16"/>
  <c r="F17" i="16"/>
  <c r="G17" i="16"/>
  <c r="W17" i="16"/>
  <c r="AA17" i="16"/>
  <c r="G18" i="16"/>
  <c r="W18" i="16"/>
  <c r="AA18" i="16"/>
  <c r="H15" i="16"/>
  <c r="F4" i="16"/>
  <c r="V3" i="16"/>
  <c r="M193" i="15"/>
  <c r="V193" i="15"/>
  <c r="E193" i="15"/>
  <c r="L23" i="7"/>
  <c r="E190" i="15"/>
  <c r="L22" i="7"/>
  <c r="Z86" i="15"/>
  <c r="Z88" i="15"/>
  <c r="Z90" i="15"/>
  <c r="Z92" i="15"/>
  <c r="A78" i="15"/>
  <c r="M7" i="13"/>
  <c r="N7" i="13"/>
  <c r="BW43" i="12"/>
  <c r="AN31" i="7"/>
  <c r="AN46" i="7"/>
  <c r="F46" i="7"/>
  <c r="BK46" i="7"/>
  <c r="AN34" i="7"/>
  <c r="D23" i="7"/>
  <c r="AH23" i="7"/>
  <c r="E23" i="7"/>
  <c r="AA23" i="7"/>
  <c r="AR88" i="15"/>
  <c r="AQ39" i="15"/>
  <c r="AR31" i="15"/>
  <c r="AI27" i="15"/>
  <c r="AI23" i="15"/>
  <c r="AQ21" i="15"/>
  <c r="AJ19" i="15"/>
  <c r="AL17" i="15"/>
  <c r="AR63" i="3"/>
  <c r="AO90" i="15"/>
  <c r="M46" i="13"/>
  <c r="N46" i="13"/>
  <c r="M8" i="13"/>
  <c r="N8" i="13"/>
  <c r="I76" i="11"/>
  <c r="L124" i="17"/>
  <c r="R28" i="17"/>
  <c r="R25" i="17"/>
  <c r="P25" i="17"/>
  <c r="L25" i="17"/>
  <c r="J25" i="17"/>
  <c r="H25" i="17"/>
  <c r="AD89" i="16"/>
  <c r="AB89" i="16"/>
  <c r="Z89" i="16"/>
  <c r="V89" i="16"/>
  <c r="R89" i="16"/>
  <c r="P89" i="16"/>
  <c r="L89" i="16"/>
  <c r="J89" i="16"/>
  <c r="H89" i="16"/>
  <c r="AJ88" i="16"/>
  <c r="AH88" i="16"/>
  <c r="AF88" i="16"/>
  <c r="AB88" i="16"/>
  <c r="Z88" i="16"/>
  <c r="X88" i="16"/>
  <c r="T88" i="16"/>
  <c r="R88" i="16"/>
  <c r="P88" i="16"/>
  <c r="L88" i="16"/>
  <c r="J88" i="16"/>
  <c r="H88" i="16"/>
  <c r="AJ85" i="16"/>
  <c r="AH85" i="16"/>
  <c r="AF85" i="16"/>
  <c r="AD85" i="16"/>
  <c r="AB85" i="16"/>
  <c r="Z85" i="16"/>
  <c r="X85" i="16"/>
  <c r="V85" i="16"/>
  <c r="T85" i="16"/>
  <c r="R85" i="16"/>
  <c r="P85" i="16"/>
  <c r="N85" i="16"/>
  <c r="L85" i="16"/>
  <c r="J85" i="16"/>
  <c r="H85" i="16"/>
  <c r="F85" i="16"/>
  <c r="AJ84" i="16"/>
  <c r="AH84" i="16"/>
  <c r="AF84" i="16"/>
  <c r="AD84" i="16"/>
  <c r="AB84" i="16"/>
  <c r="Z84" i="16"/>
  <c r="X84" i="16"/>
  <c r="V84" i="16"/>
  <c r="T84" i="16"/>
  <c r="R84" i="16"/>
  <c r="P84" i="16"/>
  <c r="N84" i="16"/>
  <c r="L84" i="16"/>
  <c r="J84" i="16"/>
  <c r="H84" i="16"/>
  <c r="P81" i="16"/>
  <c r="AH73" i="16"/>
  <c r="L69" i="16"/>
  <c r="Z68" i="16"/>
  <c r="AJ42" i="16"/>
  <c r="AH42" i="16"/>
  <c r="AF42" i="16"/>
  <c r="AD42" i="16"/>
  <c r="AB42" i="16"/>
  <c r="Z42" i="16"/>
  <c r="X42" i="16"/>
  <c r="V42" i="16"/>
  <c r="T42" i="16"/>
  <c r="R42" i="16"/>
  <c r="P42" i="16"/>
  <c r="N42" i="16"/>
  <c r="L42" i="16"/>
  <c r="J42" i="16"/>
  <c r="H42" i="16"/>
  <c r="F42" i="16"/>
  <c r="AJ41" i="16"/>
  <c r="AH41" i="16"/>
  <c r="AF41" i="16"/>
  <c r="AD41" i="16"/>
  <c r="AB41" i="16"/>
  <c r="Z41" i="16"/>
  <c r="X41" i="16"/>
  <c r="V41" i="16"/>
  <c r="T41" i="16"/>
  <c r="R41" i="16"/>
  <c r="P41" i="16"/>
  <c r="N41" i="16"/>
  <c r="L41" i="16"/>
  <c r="J41" i="16"/>
  <c r="H41" i="16"/>
  <c r="AJ38" i="16"/>
  <c r="AH38" i="16"/>
  <c r="AF38" i="16"/>
  <c r="AD38" i="16"/>
  <c r="AB38" i="16"/>
  <c r="Z38" i="16"/>
  <c r="X38" i="16"/>
  <c r="V38" i="16"/>
  <c r="T38" i="16"/>
  <c r="R38" i="16"/>
  <c r="P38" i="16"/>
  <c r="N38" i="16"/>
  <c r="L38" i="16"/>
  <c r="J38" i="16"/>
  <c r="H38" i="16"/>
  <c r="F38" i="16"/>
  <c r="AJ37" i="16"/>
  <c r="AH37" i="16"/>
  <c r="AF37" i="16"/>
  <c r="AD37" i="16"/>
  <c r="AB37" i="16"/>
  <c r="Z37" i="16"/>
  <c r="X37" i="16"/>
  <c r="V37" i="16"/>
  <c r="T37" i="16"/>
  <c r="R37" i="16"/>
  <c r="P37" i="16"/>
  <c r="N37" i="16"/>
  <c r="L37" i="16"/>
  <c r="J37" i="16"/>
  <c r="H37" i="16"/>
  <c r="AB29" i="16"/>
  <c r="AD22" i="16"/>
  <c r="AB22" i="16"/>
  <c r="P22" i="16"/>
  <c r="J22" i="16"/>
  <c r="H22" i="16"/>
  <c r="AF21" i="16"/>
  <c r="AB21" i="16"/>
  <c r="V21" i="16"/>
  <c r="P21" i="16"/>
  <c r="H21" i="16"/>
  <c r="AF18" i="16"/>
  <c r="AD18" i="16"/>
  <c r="V18" i="16"/>
  <c r="T18" i="16"/>
  <c r="P18" i="16"/>
  <c r="N18" i="16"/>
  <c r="F18" i="16"/>
  <c r="AF17" i="16"/>
  <c r="AD17" i="16"/>
  <c r="V17" i="16"/>
  <c r="T17" i="16"/>
  <c r="P17" i="16"/>
  <c r="N17" i="16"/>
  <c r="T196" i="15"/>
  <c r="F196" i="15"/>
  <c r="T193" i="15"/>
  <c r="P193" i="15"/>
  <c r="H193" i="15"/>
  <c r="F193" i="15"/>
  <c r="T190" i="15"/>
  <c r="R190" i="15"/>
  <c r="P190" i="15"/>
  <c r="N190" i="15"/>
  <c r="L190" i="15"/>
  <c r="J190" i="15"/>
  <c r="H190" i="15"/>
  <c r="F190" i="15"/>
  <c r="Z41" i="15"/>
  <c r="A41" i="15"/>
  <c r="M47" i="13"/>
  <c r="M9" i="13"/>
  <c r="BR43" i="12"/>
  <c r="K90" i="10"/>
  <c r="Q90" i="10"/>
  <c r="K88" i="10"/>
  <c r="Q88" i="10"/>
  <c r="K81" i="10"/>
  <c r="Q81" i="10"/>
  <c r="K77" i="10"/>
  <c r="Q77" i="10"/>
  <c r="K72" i="10"/>
  <c r="Q72" i="10"/>
  <c r="K69" i="10"/>
  <c r="Q69" i="10"/>
  <c r="K68" i="10"/>
  <c r="Q68" i="10"/>
  <c r="K66" i="10"/>
  <c r="Q66" i="10"/>
  <c r="K63" i="10"/>
  <c r="Q63" i="10"/>
  <c r="K60" i="10"/>
  <c r="Q60" i="10"/>
  <c r="K59" i="10"/>
  <c r="Q59" i="10"/>
  <c r="K52" i="10"/>
  <c r="Q52" i="10"/>
  <c r="D24" i="7"/>
  <c r="Y24" i="7"/>
  <c r="F24" i="7"/>
  <c r="AR24" i="7"/>
  <c r="AN24" i="7"/>
  <c r="D25" i="7"/>
  <c r="Y25" i="7"/>
  <c r="F25" i="7"/>
  <c r="AP25" i="7"/>
  <c r="AN25" i="7"/>
  <c r="AN23" i="7"/>
  <c r="F23" i="7"/>
  <c r="V23" i="7"/>
  <c r="AN22" i="7"/>
  <c r="F22" i="7"/>
  <c r="BP22" i="7"/>
  <c r="Z94" i="15"/>
  <c r="AL92" i="15"/>
  <c r="A53" i="11"/>
  <c r="A80" i="15"/>
  <c r="N47" i="13"/>
  <c r="M48" i="13"/>
  <c r="A43" i="15"/>
  <c r="A28" i="11"/>
  <c r="H28" i="11"/>
  <c r="N9" i="13"/>
  <c r="M10" i="13"/>
  <c r="Z43" i="15"/>
  <c r="A54" i="11"/>
  <c r="A82" i="15"/>
  <c r="Z96" i="15"/>
  <c r="Z45" i="15"/>
  <c r="AM43" i="15"/>
  <c r="N10" i="13"/>
  <c r="M11" i="13"/>
  <c r="A45" i="15"/>
  <c r="A29" i="11"/>
  <c r="I29" i="11"/>
  <c r="N48" i="13"/>
  <c r="M49" i="13"/>
  <c r="Z98" i="15"/>
  <c r="AB96" i="15"/>
  <c r="A55" i="11"/>
  <c r="H55" i="11"/>
  <c r="A84" i="15"/>
  <c r="M50" i="13"/>
  <c r="N49" i="13"/>
  <c r="M12" i="13"/>
  <c r="N11" i="13"/>
  <c r="A47" i="15"/>
  <c r="A30" i="11"/>
  <c r="H30" i="11"/>
  <c r="Z47" i="15"/>
  <c r="Z100" i="15"/>
  <c r="AM98" i="15"/>
  <c r="A56" i="11"/>
  <c r="A86" i="15"/>
  <c r="N50" i="13"/>
  <c r="M51" i="13"/>
  <c r="Z49" i="15"/>
  <c r="A49" i="15"/>
  <c r="A31" i="11"/>
  <c r="I31" i="11"/>
  <c r="N12" i="13"/>
  <c r="M13" i="13"/>
  <c r="A57" i="11"/>
  <c r="H57" i="11"/>
  <c r="A88" i="15"/>
  <c r="Z102" i="15"/>
  <c r="Z51" i="15"/>
  <c r="AL51" i="15"/>
  <c r="N13" i="13"/>
  <c r="M14" i="13"/>
  <c r="A51" i="15"/>
  <c r="A32" i="11"/>
  <c r="H32" i="11"/>
  <c r="N51" i="13"/>
  <c r="M52" i="13"/>
  <c r="Z104" i="15"/>
  <c r="AM102" i="15"/>
  <c r="A58" i="11"/>
  <c r="H58" i="11"/>
  <c r="A90" i="15"/>
  <c r="N52" i="13"/>
  <c r="M53" i="13"/>
  <c r="A33" i="11"/>
  <c r="I33" i="11"/>
  <c r="N14" i="13"/>
  <c r="M15" i="13"/>
  <c r="A59" i="11"/>
  <c r="H59" i="11"/>
  <c r="A92" i="15"/>
  <c r="Z106" i="15"/>
  <c r="AQ104" i="15"/>
  <c r="M16" i="13"/>
  <c r="N15" i="13"/>
  <c r="M54" i="13"/>
  <c r="N53" i="13"/>
  <c r="A94" i="15"/>
  <c r="A60" i="11"/>
  <c r="Z108" i="15"/>
  <c r="AS106" i="15"/>
  <c r="N54" i="13"/>
  <c r="M55" i="13"/>
  <c r="N16" i="13"/>
  <c r="M17" i="13"/>
  <c r="Z110" i="15"/>
  <c r="A61" i="11"/>
  <c r="H61" i="11"/>
  <c r="A96" i="15"/>
  <c r="N17" i="13"/>
  <c r="M18" i="13"/>
  <c r="N55" i="13"/>
  <c r="M56" i="13"/>
  <c r="A62" i="11"/>
  <c r="I62" i="11"/>
  <c r="A98" i="15"/>
  <c r="Z112" i="15"/>
  <c r="AR110" i="15"/>
  <c r="N56" i="13"/>
  <c r="M57" i="13"/>
  <c r="N18" i="13"/>
  <c r="M19" i="13"/>
  <c r="Z114" i="15"/>
  <c r="A100" i="15"/>
  <c r="M20" i="13"/>
  <c r="N19" i="13"/>
  <c r="M58" i="13"/>
  <c r="N57" i="13"/>
  <c r="A102" i="15"/>
  <c r="Z116" i="15"/>
  <c r="AI114" i="15"/>
  <c r="N58" i="13"/>
  <c r="M59" i="13"/>
  <c r="N20" i="13"/>
  <c r="M21" i="13"/>
  <c r="A104" i="15"/>
  <c r="Z118" i="15"/>
  <c r="AB116" i="15"/>
  <c r="N21" i="13"/>
  <c r="M22" i="13"/>
  <c r="N59" i="13"/>
  <c r="M60" i="13"/>
  <c r="Z120" i="15"/>
  <c r="AQ120" i="15"/>
  <c r="AR118" i="15"/>
  <c r="A106" i="15"/>
  <c r="N60" i="13"/>
  <c r="M61" i="13"/>
  <c r="N22" i="13"/>
  <c r="M23" i="13"/>
  <c r="A108" i="15"/>
  <c r="M24" i="13"/>
  <c r="N23" i="13"/>
  <c r="M62" i="13"/>
  <c r="N61" i="13"/>
  <c r="A110" i="15"/>
  <c r="N62" i="13"/>
  <c r="M63" i="13"/>
  <c r="N24" i="13"/>
  <c r="M25" i="13"/>
  <c r="A112" i="15"/>
  <c r="N25" i="13"/>
  <c r="M26" i="13"/>
  <c r="N63" i="13"/>
  <c r="M64" i="13"/>
  <c r="A114" i="15"/>
  <c r="N64" i="13"/>
  <c r="M65" i="13"/>
  <c r="N26" i="13"/>
  <c r="M27" i="13"/>
  <c r="A116" i="15"/>
  <c r="M28" i="13"/>
  <c r="N28" i="13"/>
  <c r="N27" i="13"/>
  <c r="M66" i="13"/>
  <c r="N65" i="13"/>
  <c r="A118" i="15"/>
  <c r="N66" i="13"/>
  <c r="M67" i="13"/>
  <c r="A120" i="15"/>
  <c r="N67" i="13"/>
  <c r="M68" i="13"/>
  <c r="N68" i="13"/>
  <c r="S126" i="15"/>
  <c r="AO61" i="15"/>
  <c r="AL59" i="15"/>
  <c r="AJ59" i="15"/>
  <c r="L57" i="15"/>
  <c r="AB86" i="15"/>
  <c r="H57" i="15"/>
  <c r="M124" i="15"/>
  <c r="T126" i="15"/>
  <c r="J23" i="15"/>
  <c r="AL100" i="15"/>
  <c r="R126" i="15"/>
  <c r="O126" i="15"/>
  <c r="AL57" i="15"/>
  <c r="AR59" i="15"/>
  <c r="AQ59" i="15"/>
  <c r="AI59" i="15"/>
  <c r="AM59" i="15"/>
  <c r="AK61" i="15"/>
  <c r="S57" i="15"/>
  <c r="AK86" i="15"/>
  <c r="AL53" i="15"/>
  <c r="R57" i="15"/>
  <c r="M126" i="15"/>
  <c r="P57" i="15"/>
  <c r="M122" i="15"/>
  <c r="M55" i="15"/>
  <c r="AS59" i="15"/>
  <c r="AL61" i="15"/>
  <c r="L126" i="15"/>
  <c r="N126" i="15"/>
  <c r="AL55" i="15"/>
  <c r="AM61" i="15"/>
  <c r="AB59" i="15"/>
  <c r="AO59" i="15"/>
  <c r="AR61" i="15"/>
  <c r="M57" i="15"/>
  <c r="O57" i="15"/>
  <c r="AO29" i="15"/>
  <c r="AR86" i="15"/>
  <c r="M53" i="15"/>
  <c r="AO47" i="15"/>
  <c r="N57" i="15"/>
  <c r="AF59" i="15"/>
  <c r="J126" i="15"/>
  <c r="H126" i="15"/>
  <c r="AQ61" i="15"/>
  <c r="AK59" i="15"/>
  <c r="AG61" i="15"/>
  <c r="AF61" i="15"/>
  <c r="J57" i="15"/>
  <c r="G57" i="15"/>
  <c r="G126" i="15"/>
  <c r="P126" i="15"/>
  <c r="AB61" i="15"/>
  <c r="AI61" i="15"/>
  <c r="AJ61" i="15"/>
  <c r="AG59" i="15"/>
  <c r="K57" i="15"/>
  <c r="T57" i="15"/>
  <c r="AR90" i="15"/>
  <c r="K126" i="15"/>
  <c r="AS61" i="15"/>
  <c r="AI74" i="15"/>
  <c r="AO72" i="15"/>
  <c r="AR76" i="15"/>
  <c r="J72" i="15"/>
  <c r="O74" i="15"/>
  <c r="AO9" i="15"/>
  <c r="AB3" i="15"/>
  <c r="T5" i="15"/>
  <c r="AB82" i="15"/>
  <c r="M72" i="15"/>
  <c r="H74" i="15"/>
  <c r="AQ9" i="15"/>
  <c r="S3" i="15"/>
  <c r="M3" i="15"/>
  <c r="AJ84" i="15"/>
  <c r="S80" i="15"/>
  <c r="AO3" i="15"/>
  <c r="AQ84" i="15"/>
  <c r="AI7" i="15"/>
  <c r="N3" i="15"/>
  <c r="AJ72" i="15"/>
  <c r="T72" i="15"/>
  <c r="AM13" i="15"/>
  <c r="T3" i="15"/>
  <c r="AR72" i="15"/>
  <c r="AR5" i="15"/>
  <c r="L3" i="15"/>
  <c r="AB72" i="15"/>
  <c r="N72" i="15"/>
  <c r="P3" i="15"/>
  <c r="H72" i="15"/>
  <c r="AL3" i="15"/>
  <c r="AI78" i="15"/>
  <c r="AR15" i="15"/>
  <c r="J3" i="15"/>
  <c r="AQ76" i="15"/>
  <c r="AL84" i="15"/>
  <c r="AG13" i="15"/>
  <c r="G3" i="15"/>
  <c r="AF72" i="15"/>
  <c r="K72" i="15"/>
  <c r="AF7" i="15"/>
  <c r="P80" i="15"/>
  <c r="AB11" i="15"/>
  <c r="O3" i="15"/>
  <c r="AM72" i="15"/>
  <c r="R74" i="15"/>
  <c r="K3" i="15"/>
  <c r="AG84" i="15"/>
  <c r="AL76" i="15"/>
  <c r="N80" i="15"/>
  <c r="AF9" i="15"/>
  <c r="AJ3" i="15"/>
  <c r="R3" i="15"/>
  <c r="AQ72" i="15"/>
  <c r="J76" i="15"/>
  <c r="AJ7" i="15"/>
  <c r="H3" i="15"/>
  <c r="AI72" i="15"/>
  <c r="L84" i="15"/>
  <c r="AM84" i="15"/>
  <c r="J74" i="15"/>
  <c r="H9" i="15"/>
  <c r="AG82" i="15"/>
  <c r="R72" i="15"/>
  <c r="P5" i="15"/>
  <c r="M5" i="15"/>
  <c r="J56" i="16"/>
  <c r="L56" i="16"/>
  <c r="P86" i="15"/>
  <c r="K89" i="10"/>
  <c r="Q89" i="10"/>
  <c r="Y21" i="17"/>
  <c r="W21" i="17"/>
  <c r="Y15" i="17"/>
  <c r="W15" i="17"/>
  <c r="G90" i="15"/>
  <c r="P196" i="15"/>
  <c r="AK196" i="15"/>
  <c r="AD194" i="15"/>
  <c r="AD195" i="15"/>
  <c r="D193" i="15"/>
  <c r="E191" i="15"/>
  <c r="E192" i="15"/>
  <c r="K193" i="15"/>
  <c r="O193" i="15"/>
  <c r="S193" i="15"/>
  <c r="I193" i="15"/>
  <c r="K62" i="10"/>
  <c r="Q62" i="10"/>
  <c r="H62" i="10"/>
  <c r="H76" i="9"/>
  <c r="K76" i="9"/>
  <c r="Q76" i="9"/>
  <c r="K41" i="9"/>
  <c r="Q41" i="9"/>
  <c r="M91" i="8"/>
  <c r="K89" i="8"/>
  <c r="P89" i="8"/>
  <c r="M90" i="8"/>
  <c r="E89" i="8"/>
  <c r="T89" i="8"/>
  <c r="V89" i="8"/>
  <c r="N90" i="8"/>
  <c r="F89" i="8"/>
  <c r="U89" i="8"/>
  <c r="O90" i="8"/>
  <c r="M89" i="8"/>
  <c r="J90" i="8"/>
  <c r="R193" i="15"/>
  <c r="R196" i="15"/>
  <c r="L21" i="16"/>
  <c r="V22" i="16"/>
  <c r="N81" i="16"/>
  <c r="V88" i="16"/>
  <c r="F89" i="16"/>
  <c r="X89" i="16"/>
  <c r="AB16" i="16"/>
  <c r="AC89" i="16"/>
  <c r="AE65" i="16"/>
  <c r="W89" i="16"/>
  <c r="O88" i="16"/>
  <c r="U96" i="17"/>
  <c r="Y27" i="17"/>
  <c r="W27" i="17"/>
  <c r="Z27" i="17"/>
  <c r="F24" i="17"/>
  <c r="D24" i="17"/>
  <c r="F22" i="17"/>
  <c r="D22" i="17"/>
  <c r="F20" i="17"/>
  <c r="D20" i="17"/>
  <c r="F18" i="17"/>
  <c r="D18" i="17"/>
  <c r="F16" i="17"/>
  <c r="D16" i="17"/>
  <c r="F14" i="17"/>
  <c r="D14" i="17"/>
  <c r="D12" i="17"/>
  <c r="F12" i="17"/>
  <c r="AW87" i="16"/>
  <c r="AV87" i="16"/>
  <c r="AU87" i="16"/>
  <c r="AT87" i="16"/>
  <c r="AS87" i="16"/>
  <c r="AR87" i="16"/>
  <c r="AQ87" i="16"/>
  <c r="AP87" i="16"/>
  <c r="AO87" i="16"/>
  <c r="AN87" i="16"/>
  <c r="AM87" i="16"/>
  <c r="AL87" i="16"/>
  <c r="AK87" i="16"/>
  <c r="AW86" i="16"/>
  <c r="AV86" i="16"/>
  <c r="AU86" i="16"/>
  <c r="AT86" i="16"/>
  <c r="AS86" i="16"/>
  <c r="AR86" i="16"/>
  <c r="AQ86" i="16"/>
  <c r="AP86" i="16"/>
  <c r="AO86" i="16"/>
  <c r="AN86" i="16"/>
  <c r="AM86" i="16"/>
  <c r="AL86" i="16"/>
  <c r="AK86" i="16"/>
  <c r="M86" i="16"/>
  <c r="Q86" i="16"/>
  <c r="F86" i="16"/>
  <c r="V86" i="16"/>
  <c r="F87" i="16"/>
  <c r="V87" i="16"/>
  <c r="W87" i="16"/>
  <c r="W86" i="16"/>
  <c r="E86" i="16"/>
  <c r="AG87" i="16"/>
  <c r="U86" i="16"/>
  <c r="Q87" i="16"/>
  <c r="I87" i="16"/>
  <c r="AG86" i="16"/>
  <c r="R86" i="16"/>
  <c r="AH86" i="16"/>
  <c r="R87" i="16"/>
  <c r="AH87" i="16"/>
  <c r="AE87" i="16"/>
  <c r="AE86" i="16"/>
  <c r="K89" i="9"/>
  <c r="Q89" i="9"/>
  <c r="K24" i="9"/>
  <c r="Q24" i="9"/>
  <c r="H21" i="9"/>
  <c r="K21" i="9"/>
  <c r="Q21" i="9"/>
  <c r="G90" i="8"/>
  <c r="Q88" i="8"/>
  <c r="AK25" i="17"/>
  <c r="Y25" i="17"/>
  <c r="W25" i="17"/>
  <c r="Z25" i="17"/>
  <c r="F10" i="17"/>
  <c r="D10" i="17"/>
  <c r="H43" i="9"/>
  <c r="K43" i="9"/>
  <c r="Q43" i="9"/>
  <c r="Y17" i="17"/>
  <c r="W17" i="17"/>
  <c r="H196" i="15"/>
  <c r="E196" i="15"/>
  <c r="L24" i="7"/>
  <c r="K91" i="8"/>
  <c r="F91" i="8"/>
  <c r="U91" i="8"/>
  <c r="Q92" i="8"/>
  <c r="H91" i="8"/>
  <c r="D91" i="8"/>
  <c r="G91" i="8"/>
  <c r="I91" i="8"/>
  <c r="L91" i="8"/>
  <c r="N91" i="8"/>
  <c r="O91" i="8"/>
  <c r="P91" i="8"/>
  <c r="S91" i="8"/>
  <c r="F92" i="8"/>
  <c r="R92" i="8"/>
  <c r="G92" i="8"/>
  <c r="N92" i="8"/>
  <c r="J193" i="15"/>
  <c r="J196" i="15"/>
  <c r="T65" i="16"/>
  <c r="N88" i="16"/>
  <c r="AD88" i="16"/>
  <c r="N89" i="16"/>
  <c r="AH89" i="16"/>
  <c r="I196" i="15"/>
  <c r="Q88" i="16"/>
  <c r="I22" i="16"/>
  <c r="AL31" i="16"/>
  <c r="AC32" i="16"/>
  <c r="AR23" i="16"/>
  <c r="AG24" i="16"/>
  <c r="S23" i="16"/>
  <c r="X24" i="16"/>
  <c r="K24" i="16"/>
  <c r="H24" i="16"/>
  <c r="AS3" i="16"/>
  <c r="AH3" i="16"/>
  <c r="U3" i="16"/>
  <c r="Q3" i="16"/>
  <c r="G3" i="16"/>
  <c r="N4" i="16"/>
  <c r="G193" i="15"/>
  <c r="D190" i="15"/>
  <c r="E189" i="15"/>
  <c r="E188" i="15"/>
  <c r="K190" i="15"/>
  <c r="M190" i="15"/>
  <c r="V190" i="15"/>
  <c r="O190" i="15"/>
  <c r="S190" i="15"/>
  <c r="H88" i="9"/>
  <c r="K88" i="9"/>
  <c r="Q88" i="9"/>
  <c r="H85" i="9"/>
  <c r="H69" i="9"/>
  <c r="K69" i="9"/>
  <c r="Q69" i="9"/>
  <c r="K22" i="9"/>
  <c r="Q22" i="9"/>
  <c r="I92" i="8"/>
  <c r="R90" i="8"/>
  <c r="I89" i="8"/>
  <c r="K87" i="8"/>
  <c r="N87" i="8"/>
  <c r="J88" i="8"/>
  <c r="E87" i="8"/>
  <c r="P87" i="8"/>
  <c r="K88" i="8"/>
  <c r="F87" i="8"/>
  <c r="T87" i="8"/>
  <c r="V87" i="8"/>
  <c r="M88" i="8"/>
  <c r="L87" i="8"/>
  <c r="G88" i="8"/>
  <c r="R88" i="8"/>
  <c r="C25" i="7"/>
  <c r="H25" i="7"/>
  <c r="U92" i="17"/>
  <c r="Y23" i="17"/>
  <c r="W23" i="17"/>
  <c r="Y11" i="17"/>
  <c r="W11" i="17"/>
  <c r="AL25" i="16"/>
  <c r="U25" i="16"/>
  <c r="K67" i="10"/>
  <c r="Q67" i="10"/>
  <c r="L193" i="15"/>
  <c r="L196" i="15"/>
  <c r="AW89" i="16"/>
  <c r="AT89" i="16"/>
  <c r="AQ89" i="16"/>
  <c r="AN89" i="16"/>
  <c r="AL89" i="16"/>
  <c r="AV88" i="16"/>
  <c r="AT88" i="16"/>
  <c r="AR88" i="16"/>
  <c r="AP88" i="16"/>
  <c r="AN88" i="16"/>
  <c r="AL88" i="16"/>
  <c r="AU89" i="16"/>
  <c r="AS89" i="16"/>
  <c r="AO89" i="16"/>
  <c r="AK89" i="16"/>
  <c r="AU88" i="16"/>
  <c r="AQ88" i="16"/>
  <c r="AM88" i="16"/>
  <c r="AV89" i="16"/>
  <c r="AR89" i="16"/>
  <c r="AM89" i="16"/>
  <c r="AW88" i="16"/>
  <c r="AS88" i="16"/>
  <c r="AO88" i="16"/>
  <c r="AK88" i="16"/>
  <c r="AP89" i="16"/>
  <c r="M88" i="16"/>
  <c r="I89" i="16"/>
  <c r="G88" i="16"/>
  <c r="G89" i="16"/>
  <c r="E89" i="16"/>
  <c r="AF89" i="16"/>
  <c r="AC88" i="16"/>
  <c r="U88" i="16"/>
  <c r="AE88" i="16"/>
  <c r="AE89" i="16"/>
  <c r="U89" i="16"/>
  <c r="AJ89" i="16"/>
  <c r="T89" i="16"/>
  <c r="AP15" i="16"/>
  <c r="Y16" i="16"/>
  <c r="AS199" i="15"/>
  <c r="AD197" i="15"/>
  <c r="AD198" i="15"/>
  <c r="T91" i="8"/>
  <c r="V91" i="8"/>
  <c r="Q90" i="8"/>
  <c r="H89" i="8"/>
  <c r="D42" i="8"/>
  <c r="E42" i="8"/>
  <c r="F42" i="8"/>
  <c r="G42" i="8"/>
  <c r="I42" i="8"/>
  <c r="J42" i="8"/>
  <c r="K42" i="8"/>
  <c r="L42" i="8"/>
  <c r="M42" i="8"/>
  <c r="N42" i="8"/>
  <c r="O42" i="8"/>
  <c r="S42" i="8"/>
  <c r="K43" i="8"/>
  <c r="L43" i="8"/>
  <c r="P43" i="8"/>
  <c r="H43" i="8"/>
  <c r="D40" i="8"/>
  <c r="J40" i="8"/>
  <c r="K41" i="8"/>
  <c r="K40" i="8"/>
  <c r="L41" i="8"/>
  <c r="O40" i="8"/>
  <c r="P41" i="8"/>
  <c r="G40" i="8"/>
  <c r="H41" i="8"/>
  <c r="D38" i="8"/>
  <c r="J38" i="8"/>
  <c r="K39" i="8"/>
  <c r="K38" i="8"/>
  <c r="L39" i="8"/>
  <c r="O38" i="8"/>
  <c r="P39" i="8"/>
  <c r="G38" i="8"/>
  <c r="E38" i="8"/>
  <c r="F38" i="8"/>
  <c r="I38" i="8"/>
  <c r="L38" i="8"/>
  <c r="M38" i="8"/>
  <c r="N38" i="8"/>
  <c r="S38" i="8"/>
  <c r="H39" i="8"/>
  <c r="D36" i="8"/>
  <c r="J36" i="8"/>
  <c r="K37" i="8"/>
  <c r="K36" i="8"/>
  <c r="L37" i="8"/>
  <c r="O36" i="8"/>
  <c r="P37" i="8"/>
  <c r="G36" i="8"/>
  <c r="H37" i="8"/>
  <c r="F94" i="17"/>
  <c r="D94" i="17"/>
  <c r="AA19" i="17"/>
  <c r="Y19" i="17"/>
  <c r="W19" i="17"/>
  <c r="Y13" i="17"/>
  <c r="W13" i="17"/>
  <c r="S196" i="15"/>
  <c r="E195" i="15"/>
  <c r="E194" i="15"/>
  <c r="G196" i="15"/>
  <c r="K196" i="15"/>
  <c r="O196" i="15"/>
  <c r="J92" i="8"/>
  <c r="C47" i="7"/>
  <c r="H47" i="7"/>
  <c r="E47" i="7"/>
  <c r="AA47" i="7"/>
  <c r="F47" i="7"/>
  <c r="BP47" i="7"/>
  <c r="K87" i="10"/>
  <c r="Q87" i="10"/>
  <c r="N193" i="15"/>
  <c r="N196" i="15"/>
  <c r="AA81" i="16"/>
  <c r="AC64" i="16"/>
  <c r="F28" i="17"/>
  <c r="D28" i="17"/>
  <c r="Y24" i="17"/>
  <c r="W24" i="17"/>
  <c r="Y22" i="17"/>
  <c r="W22" i="17"/>
  <c r="W20" i="17"/>
  <c r="Y20" i="17"/>
  <c r="Y18" i="17"/>
  <c r="W18" i="17"/>
  <c r="Y16" i="17"/>
  <c r="W16" i="17"/>
  <c r="Y14" i="17"/>
  <c r="W14" i="17"/>
  <c r="Y12" i="17"/>
  <c r="W12" i="17"/>
  <c r="Y10" i="17"/>
  <c r="W10" i="17"/>
  <c r="F9" i="17"/>
  <c r="D9" i="17"/>
  <c r="E198" i="15"/>
  <c r="E197" i="15"/>
  <c r="I199" i="15"/>
  <c r="Q199" i="15"/>
  <c r="J199" i="15"/>
  <c r="R199" i="15"/>
  <c r="K199" i="15"/>
  <c r="S199" i="15"/>
  <c r="E199" i="15"/>
  <c r="L25" i="7"/>
  <c r="N199" i="15"/>
  <c r="K66" i="9"/>
  <c r="Q66" i="9"/>
  <c r="K90" i="8"/>
  <c r="Q43" i="8"/>
  <c r="Q41" i="8"/>
  <c r="Q39" i="8"/>
  <c r="Q37" i="8"/>
  <c r="F26" i="17"/>
  <c r="D26" i="17"/>
  <c r="U39" i="16"/>
  <c r="AD193" i="15"/>
  <c r="L45" i="7"/>
  <c r="AD192" i="15"/>
  <c r="AD191" i="15"/>
  <c r="AE190" i="15"/>
  <c r="AD189" i="15"/>
  <c r="AD188" i="15"/>
  <c r="AK36" i="16"/>
  <c r="AQ42" i="16"/>
  <c r="AU41" i="16"/>
  <c r="AM41" i="16"/>
  <c r="AP41" i="16"/>
  <c r="AQ41" i="16"/>
  <c r="AW41" i="16"/>
  <c r="AL42" i="16"/>
  <c r="AM42" i="16"/>
  <c r="AS42" i="16"/>
  <c r="AT42" i="16"/>
  <c r="AU42" i="16"/>
  <c r="AX42" i="16"/>
  <c r="AQ40" i="16"/>
  <c r="AU39" i="16"/>
  <c r="AM39" i="16"/>
  <c r="AP39" i="16"/>
  <c r="AQ39" i="16"/>
  <c r="AW39" i="16"/>
  <c r="AL40" i="16"/>
  <c r="AM40" i="16"/>
  <c r="AS40" i="16"/>
  <c r="AT40" i="16"/>
  <c r="AU40" i="16"/>
  <c r="AX40" i="16"/>
  <c r="AQ38" i="16"/>
  <c r="AU37" i="16"/>
  <c r="AM37" i="16"/>
  <c r="AP37" i="16"/>
  <c r="AQ37" i="16"/>
  <c r="AW37" i="16"/>
  <c r="AL38" i="16"/>
  <c r="AM38" i="16"/>
  <c r="AS38" i="16"/>
  <c r="AT38" i="16"/>
  <c r="AU38" i="16"/>
  <c r="AX38" i="16"/>
  <c r="AQ36" i="16"/>
  <c r="AU35" i="16"/>
  <c r="AM35" i="16"/>
  <c r="AJ127" i="17"/>
  <c r="W127" i="17"/>
  <c r="Y127" i="17"/>
  <c r="Z127" i="17"/>
  <c r="F27" i="17"/>
  <c r="D27" i="17"/>
  <c r="Y9" i="17"/>
  <c r="W9" i="17"/>
  <c r="AV90" i="16"/>
  <c r="AT90" i="16"/>
  <c r="AR90" i="16"/>
  <c r="AO90" i="16"/>
  <c r="AL90" i="16"/>
  <c r="AU90" i="16"/>
  <c r="AQ90" i="16"/>
  <c r="AN90" i="16"/>
  <c r="AW91" i="16"/>
  <c r="AV91" i="16"/>
  <c r="AU91" i="16"/>
  <c r="AT91" i="16"/>
  <c r="AS91" i="16"/>
  <c r="AR91" i="16"/>
  <c r="AQ91" i="16"/>
  <c r="AP91" i="16"/>
  <c r="AO91" i="16"/>
  <c r="AN91" i="16"/>
  <c r="AM91" i="16"/>
  <c r="AL91" i="16"/>
  <c r="AK91" i="16"/>
  <c r="AW90" i="16"/>
  <c r="AS90" i="16"/>
  <c r="AP90" i="16"/>
  <c r="AM90" i="16"/>
  <c r="AK90" i="16"/>
  <c r="H33" i="10"/>
  <c r="K18" i="10"/>
  <c r="Q18" i="10"/>
  <c r="AK40" i="16"/>
  <c r="AU36" i="16"/>
  <c r="AM36" i="16"/>
  <c r="AQ35" i="16"/>
  <c r="AP35" i="16"/>
  <c r="AW35" i="16"/>
  <c r="AL36" i="16"/>
  <c r="AS36" i="16"/>
  <c r="AT36" i="16"/>
  <c r="AX36" i="16"/>
  <c r="D124" i="17"/>
  <c r="F124" i="17"/>
  <c r="F71" i="17"/>
  <c r="D71" i="17"/>
  <c r="G71" i="17"/>
  <c r="O71" i="17"/>
  <c r="I71" i="17"/>
  <c r="H71" i="17"/>
  <c r="Y28" i="17"/>
  <c r="W28" i="17"/>
  <c r="Z28" i="17"/>
  <c r="B48" i="17"/>
  <c r="F25" i="17"/>
  <c r="D25" i="17"/>
  <c r="F23" i="17"/>
  <c r="D23" i="17"/>
  <c r="B120" i="17"/>
  <c r="O120" i="17"/>
  <c r="F21" i="17"/>
  <c r="D21" i="17"/>
  <c r="F19" i="17"/>
  <c r="D19" i="17"/>
  <c r="F17" i="17"/>
  <c r="D17" i="17"/>
  <c r="F15" i="17"/>
  <c r="D15" i="17"/>
  <c r="F13" i="17"/>
  <c r="D13" i="17"/>
  <c r="F11" i="17"/>
  <c r="D11" i="17"/>
  <c r="AK39" i="16"/>
  <c r="Q91" i="16"/>
  <c r="AF26" i="17"/>
  <c r="Y26" i="17"/>
  <c r="W26" i="17"/>
  <c r="Z26" i="17"/>
  <c r="AW85" i="16"/>
  <c r="AV85" i="16"/>
  <c r="AU85" i="16"/>
  <c r="AT85" i="16"/>
  <c r="AS85" i="16"/>
  <c r="AR85" i="16"/>
  <c r="AQ85" i="16"/>
  <c r="AP85" i="16"/>
  <c r="AO85" i="16"/>
  <c r="AN85" i="16"/>
  <c r="AM85" i="16"/>
  <c r="AL85" i="16"/>
  <c r="AK85" i="16"/>
  <c r="AW84" i="16"/>
  <c r="AV84" i="16"/>
  <c r="AU84" i="16"/>
  <c r="AT84" i="16"/>
  <c r="AS84" i="16"/>
  <c r="AR84" i="16"/>
  <c r="AQ84" i="16"/>
  <c r="AP84" i="16"/>
  <c r="AO84" i="16"/>
  <c r="AN84" i="16"/>
  <c r="AM84" i="16"/>
  <c r="AL84" i="16"/>
  <c r="AK84" i="16"/>
  <c r="AH40" i="16"/>
  <c r="N85" i="8"/>
  <c r="D85" i="8"/>
  <c r="AK38" i="16"/>
  <c r="AJ90" i="15"/>
  <c r="AM90" i="15"/>
  <c r="AS90" i="15"/>
  <c r="AK91" i="15"/>
  <c r="AK90" i="15"/>
  <c r="AG31" i="15"/>
  <c r="AH31" i="15"/>
  <c r="AS31" i="15"/>
  <c r="AJ32" i="15"/>
  <c r="AL31" i="15"/>
  <c r="AI19" i="15"/>
  <c r="AJ31" i="15"/>
  <c r="AK31" i="15"/>
  <c r="AM31" i="15"/>
  <c r="Q56" i="16"/>
  <c r="Q57" i="16"/>
  <c r="U55" i="16"/>
  <c r="V55" i="16"/>
  <c r="P54" i="16"/>
  <c r="AA55" i="16"/>
  <c r="AA54" i="16"/>
  <c r="K56" i="8"/>
  <c r="Q10" i="16"/>
  <c r="O10" i="16"/>
  <c r="Z10" i="16"/>
  <c r="AH10" i="16"/>
  <c r="B81" i="17"/>
  <c r="N25" i="15"/>
  <c r="L17" i="15"/>
  <c r="H37" i="11"/>
  <c r="P22" i="15"/>
  <c r="M27" i="15"/>
  <c r="K19" i="15"/>
  <c r="M19" i="15"/>
  <c r="M88" i="15"/>
  <c r="M31" i="15"/>
  <c r="X34" i="16"/>
  <c r="Z28" i="16"/>
  <c r="E17" i="16"/>
  <c r="AP17" i="16"/>
  <c r="W27" i="16"/>
  <c r="U28" i="16"/>
  <c r="I27" i="16"/>
  <c r="AF25" i="16"/>
  <c r="N27" i="16"/>
  <c r="W28" i="16"/>
  <c r="T26" i="16"/>
  <c r="H27" i="16"/>
  <c r="H68" i="16"/>
  <c r="AD69" i="16"/>
  <c r="Z60" i="16"/>
  <c r="M69" i="16"/>
  <c r="O69" i="16"/>
  <c r="E83" i="16"/>
  <c r="AA76" i="16"/>
  <c r="AB61" i="16"/>
  <c r="K70" i="16"/>
  <c r="K68" i="16"/>
  <c r="Z83" i="16"/>
  <c r="I55" i="16"/>
  <c r="U70" i="16"/>
  <c r="Q80" i="16"/>
  <c r="S80" i="16"/>
  <c r="L80" i="16"/>
  <c r="L81" i="8"/>
  <c r="E80" i="16"/>
  <c r="AD80" i="16"/>
  <c r="AG81" i="16"/>
  <c r="AF76" i="16"/>
  <c r="AF77" i="16"/>
  <c r="Z72" i="16"/>
  <c r="AE72" i="16"/>
  <c r="AD72" i="16"/>
  <c r="N73" i="16"/>
  <c r="E73" i="16"/>
  <c r="J68" i="16"/>
  <c r="AF69" i="16"/>
  <c r="U69" i="16"/>
  <c r="K69" i="16"/>
  <c r="Q69" i="16"/>
  <c r="Q68" i="16"/>
  <c r="M69" i="8"/>
  <c r="L68" i="16"/>
  <c r="AH69" i="16"/>
  <c r="AC69" i="16"/>
  <c r="F68" i="16"/>
  <c r="N68" i="16"/>
  <c r="AF68" i="16"/>
  <c r="T69" i="16"/>
  <c r="I68" i="16"/>
  <c r="I69" i="16"/>
  <c r="H69" i="8"/>
  <c r="AE68" i="16"/>
  <c r="AE69" i="16"/>
  <c r="O70" i="8"/>
  <c r="Y69" i="16"/>
  <c r="Y68" i="16"/>
  <c r="I70" i="8"/>
  <c r="G68" i="16"/>
  <c r="AC68" i="16"/>
  <c r="AD68" i="16"/>
  <c r="P69" i="16"/>
  <c r="G69" i="16"/>
  <c r="P68" i="16"/>
  <c r="AH68" i="16"/>
  <c r="R70" i="8"/>
  <c r="V69" i="16"/>
  <c r="AA68" i="16"/>
  <c r="E68" i="16"/>
  <c r="N69" i="16"/>
  <c r="P69" i="8"/>
  <c r="X69" i="16"/>
  <c r="AA69" i="16"/>
  <c r="K70" i="8"/>
  <c r="V68" i="16"/>
  <c r="F70" i="8"/>
  <c r="H69" i="16"/>
  <c r="Z69" i="16"/>
  <c r="AG68" i="16"/>
  <c r="W69" i="16"/>
  <c r="S68" i="16"/>
  <c r="AG69" i="16"/>
  <c r="Q70" i="8"/>
  <c r="AB68" i="16"/>
  <c r="AB69" i="16"/>
  <c r="L70" i="8"/>
  <c r="T68" i="16"/>
  <c r="W68" i="16"/>
  <c r="X68" i="16"/>
  <c r="AI68" i="16"/>
  <c r="AJ68" i="16"/>
  <c r="F69" i="16"/>
  <c r="J69" i="16"/>
  <c r="E69" i="16"/>
  <c r="R69" i="16"/>
  <c r="S69" i="16"/>
  <c r="W64" i="16"/>
  <c r="G64" i="16"/>
  <c r="AC65" i="16"/>
  <c r="M66" i="8"/>
  <c r="O58" i="16"/>
  <c r="AF58" i="16"/>
  <c r="I59" i="16"/>
  <c r="P57" i="16"/>
  <c r="I57" i="16"/>
  <c r="H54" i="16"/>
  <c r="H55" i="16"/>
  <c r="G55" i="8"/>
  <c r="AF55" i="16"/>
  <c r="Q54" i="16"/>
  <c r="AG55" i="16"/>
  <c r="L55" i="16"/>
  <c r="L55" i="8"/>
  <c r="K54" i="16"/>
  <c r="AH54" i="16"/>
  <c r="G54" i="16"/>
  <c r="K55" i="16"/>
  <c r="AB54" i="16"/>
  <c r="AB53" i="16"/>
  <c r="Q196" i="15"/>
  <c r="T29" i="16"/>
  <c r="AF30" i="16"/>
  <c r="Z29" i="16"/>
  <c r="K29" i="16"/>
  <c r="F29" i="16"/>
  <c r="V27" i="16"/>
  <c r="H21" i="17"/>
  <c r="M28" i="16"/>
  <c r="X28" i="16"/>
  <c r="AB28" i="16"/>
  <c r="E28" i="16"/>
  <c r="G28" i="16"/>
  <c r="AD27" i="16"/>
  <c r="AC26" i="16"/>
  <c r="N25" i="16"/>
  <c r="AE25" i="16"/>
  <c r="AE26" i="16"/>
  <c r="O27" i="8"/>
  <c r="W26" i="16"/>
  <c r="I23" i="16"/>
  <c r="J21" i="16"/>
  <c r="AD21" i="16"/>
  <c r="T22" i="16"/>
  <c r="AE21" i="16"/>
  <c r="E22" i="16"/>
  <c r="E21" i="16"/>
  <c r="D22" i="8"/>
  <c r="Y22" i="16"/>
  <c r="AU22" i="16"/>
  <c r="N21" i="16"/>
  <c r="AH21" i="16"/>
  <c r="Z22" i="16"/>
  <c r="AE22" i="16"/>
  <c r="O23" i="8"/>
  <c r="S21" i="16"/>
  <c r="Y21" i="16"/>
  <c r="I23" i="8"/>
  <c r="X21" i="16"/>
  <c r="X22" i="16"/>
  <c r="H23" i="8"/>
  <c r="L22" i="16"/>
  <c r="AF22" i="16"/>
  <c r="O22" i="16"/>
  <c r="G21" i="16"/>
  <c r="S22" i="16"/>
  <c r="K21" i="16"/>
  <c r="I21" i="16"/>
  <c r="H22" i="8"/>
  <c r="Z21" i="16"/>
  <c r="J23" i="8"/>
  <c r="N22" i="16"/>
  <c r="AH22" i="16"/>
  <c r="K22" i="16"/>
  <c r="F21" i="16"/>
  <c r="U22" i="16"/>
  <c r="AC21" i="16"/>
  <c r="F15" i="16"/>
  <c r="O16" i="16"/>
  <c r="L16" i="16"/>
  <c r="K15" i="16"/>
  <c r="K16" i="16"/>
  <c r="K16" i="8"/>
  <c r="N16" i="16"/>
  <c r="N15" i="16"/>
  <c r="Z5" i="16"/>
  <c r="AD6" i="16"/>
  <c r="I5" i="16"/>
  <c r="N5" i="16"/>
  <c r="T6" i="16"/>
  <c r="U6" i="16"/>
  <c r="W5" i="16"/>
  <c r="P5" i="16"/>
  <c r="V6" i="16"/>
  <c r="T16" i="16"/>
  <c r="J15" i="16"/>
  <c r="Y5" i="16"/>
  <c r="G5" i="16"/>
  <c r="AD5" i="16"/>
  <c r="AC5" i="16"/>
  <c r="AF5" i="16"/>
  <c r="AA6" i="16"/>
  <c r="AC16" i="16"/>
  <c r="AH5" i="16"/>
  <c r="AF15" i="16"/>
  <c r="AF16" i="16"/>
  <c r="P17" i="8"/>
  <c r="K6" i="16"/>
  <c r="W15" i="16"/>
  <c r="W16" i="16"/>
  <c r="G17" i="8"/>
  <c r="G7" i="16"/>
  <c r="F20" i="16"/>
  <c r="AE6" i="16"/>
  <c r="AE5" i="16"/>
  <c r="O7" i="8"/>
  <c r="J16" i="16"/>
  <c r="Y6" i="16"/>
  <c r="H5" i="16"/>
  <c r="L6" i="16"/>
  <c r="H14" i="16"/>
  <c r="S14" i="16"/>
  <c r="AB15" i="16"/>
  <c r="O15" i="16"/>
  <c r="Q14" i="16"/>
  <c r="AH6" i="16"/>
  <c r="L5" i="16"/>
  <c r="L6" i="8"/>
  <c r="P6" i="16"/>
  <c r="X15" i="16"/>
  <c r="AC6" i="16"/>
  <c r="AA5" i="16"/>
  <c r="I15" i="16"/>
  <c r="U15" i="16"/>
  <c r="Z9" i="16"/>
  <c r="J11" i="8"/>
  <c r="H9" i="16"/>
  <c r="T9" i="16"/>
  <c r="T10" i="16"/>
  <c r="AA9" i="16"/>
  <c r="I10" i="16"/>
  <c r="S9" i="16"/>
  <c r="U10" i="16"/>
  <c r="M10" i="16"/>
  <c r="O9" i="16"/>
  <c r="O10" i="8"/>
  <c r="X9" i="16"/>
  <c r="V7" i="16"/>
  <c r="V8" i="16"/>
  <c r="F9" i="8"/>
  <c r="AE8" i="16"/>
  <c r="T7" i="16"/>
  <c r="P25" i="16"/>
  <c r="AH25" i="16"/>
  <c r="V26" i="16"/>
  <c r="V25" i="16"/>
  <c r="F27" i="8"/>
  <c r="AA25" i="16"/>
  <c r="U31" i="16"/>
  <c r="J25" i="16"/>
  <c r="AB25" i="16"/>
  <c r="AB26" i="16"/>
  <c r="L27" i="8"/>
  <c r="N26" i="16"/>
  <c r="AF26" i="16"/>
  <c r="F25" i="16"/>
  <c r="Q25" i="16"/>
  <c r="Q26" i="16"/>
  <c r="M26" i="8"/>
  <c r="O31" i="16"/>
  <c r="AG31" i="16"/>
  <c r="AG32" i="16"/>
  <c r="Q33" i="8"/>
  <c r="X32" i="16"/>
  <c r="X31" i="16"/>
  <c r="H33" i="8"/>
  <c r="E26" i="16"/>
  <c r="F26" i="16"/>
  <c r="G26" i="16"/>
  <c r="H26" i="16"/>
  <c r="I26" i="16"/>
  <c r="J26" i="16"/>
  <c r="K26" i="16"/>
  <c r="L26" i="16"/>
  <c r="M26" i="16"/>
  <c r="O26" i="16"/>
  <c r="P26" i="16"/>
  <c r="R26" i="16"/>
  <c r="AD31" i="16"/>
  <c r="Y32" i="16"/>
  <c r="P31" i="16"/>
  <c r="P32" i="16"/>
  <c r="N32" i="8"/>
  <c r="E31" i="16"/>
  <c r="L25" i="16"/>
  <c r="AD25" i="16"/>
  <c r="AH26" i="16"/>
  <c r="AA26" i="16"/>
  <c r="K27" i="8"/>
  <c r="I25" i="16"/>
  <c r="X27" i="16"/>
  <c r="H29" i="8"/>
  <c r="Q31" i="16"/>
  <c r="F32" i="16"/>
  <c r="Z32" i="16"/>
  <c r="Z31" i="16"/>
  <c r="J33" i="8"/>
  <c r="AH31" i="16"/>
  <c r="Q27" i="16"/>
  <c r="AF31" i="16"/>
  <c r="M25" i="16"/>
  <c r="H86" i="10"/>
  <c r="K83" i="9"/>
  <c r="Q83" i="9"/>
  <c r="AO18" i="16"/>
  <c r="S26" i="16"/>
  <c r="AD32" i="16"/>
  <c r="K32" i="16"/>
  <c r="H26" i="8"/>
  <c r="T25" i="16"/>
  <c r="D27" i="8"/>
  <c r="X26" i="16"/>
  <c r="S25" i="16"/>
  <c r="W31" i="16"/>
  <c r="W32" i="16"/>
  <c r="G33" i="8"/>
  <c r="AF32" i="16"/>
  <c r="P33" i="8"/>
  <c r="O32" i="16"/>
  <c r="L31" i="16"/>
  <c r="AG26" i="16"/>
  <c r="AG25" i="16"/>
  <c r="Q27" i="8"/>
  <c r="K80" i="10"/>
  <c r="Q80" i="10"/>
  <c r="Z26" i="16"/>
  <c r="F30" i="16"/>
  <c r="O25" i="16"/>
  <c r="O26" i="8"/>
  <c r="H31" i="16"/>
  <c r="K25" i="16"/>
  <c r="K26" i="8"/>
  <c r="Y31" i="16"/>
  <c r="N32" i="16"/>
  <c r="I31" i="16"/>
  <c r="S32" i="16"/>
  <c r="AB31" i="16"/>
  <c r="L33" i="8"/>
  <c r="AD28" i="16"/>
  <c r="N29" i="8"/>
  <c r="E32" i="16"/>
  <c r="E27" i="16"/>
  <c r="D28" i="8"/>
  <c r="E3" i="16"/>
  <c r="K18" i="9"/>
  <c r="Q18" i="9"/>
  <c r="AK31" i="16"/>
  <c r="L32" i="16"/>
  <c r="X25" i="16"/>
  <c r="X30" i="16"/>
  <c r="J11" i="16"/>
  <c r="F31" i="16"/>
  <c r="AG29" i="16"/>
  <c r="AA31" i="16"/>
  <c r="T32" i="16"/>
  <c r="N31" i="16"/>
  <c r="M12" i="16"/>
  <c r="I32" i="16"/>
  <c r="H32" i="8"/>
  <c r="H71" i="9"/>
  <c r="AR31" i="16"/>
  <c r="J32" i="16"/>
  <c r="J31" i="16"/>
  <c r="I32" i="8"/>
  <c r="Y26" i="16"/>
  <c r="H25" i="16"/>
  <c r="Z25" i="16"/>
  <c r="J27" i="8"/>
  <c r="L26" i="8"/>
  <c r="AD26" i="16"/>
  <c r="AD30" i="16"/>
  <c r="G25" i="16"/>
  <c r="F26" i="8"/>
  <c r="K31" i="16"/>
  <c r="K32" i="8"/>
  <c r="AE31" i="16"/>
  <c r="AE32" i="16"/>
  <c r="O33" i="8"/>
  <c r="V32" i="16"/>
  <c r="V31" i="16"/>
  <c r="F33" i="8"/>
  <c r="AC25" i="16"/>
  <c r="M27" i="8"/>
  <c r="Q32" i="16"/>
  <c r="U32" i="16"/>
  <c r="B90" i="17"/>
  <c r="C32" i="17"/>
  <c r="H17" i="10"/>
  <c r="K81" i="9"/>
  <c r="Q81" i="9"/>
  <c r="AW26" i="16"/>
  <c r="AE67" i="16"/>
  <c r="M66" i="16"/>
  <c r="Z52" i="16"/>
  <c r="P59" i="16"/>
  <c r="T53" i="16"/>
  <c r="X57" i="16"/>
  <c r="V65" i="16"/>
  <c r="K58" i="16"/>
  <c r="K66" i="16"/>
  <c r="J59" i="16"/>
  <c r="AE64" i="16"/>
  <c r="O66" i="8"/>
  <c r="P71" i="16"/>
  <c r="AC53" i="16"/>
  <c r="U79" i="16"/>
  <c r="I53" i="16"/>
  <c r="U122" i="17"/>
  <c r="I66" i="16"/>
  <c r="H39" i="10"/>
  <c r="H61" i="9"/>
  <c r="H30" i="9"/>
  <c r="AG59" i="16"/>
  <c r="T56" i="16"/>
  <c r="T57" i="16"/>
  <c r="D58" i="8"/>
  <c r="J64" i="16"/>
  <c r="W59" i="16"/>
  <c r="AE70" i="16"/>
  <c r="F56" i="16"/>
  <c r="L58" i="16"/>
  <c r="P67" i="16"/>
  <c r="P70" i="16"/>
  <c r="I65" i="16"/>
  <c r="Q58" i="16"/>
  <c r="AC67" i="16"/>
  <c r="Q71" i="16"/>
  <c r="H38" i="10"/>
  <c r="H36" i="10"/>
  <c r="H60" i="9"/>
  <c r="O59" i="16"/>
  <c r="AD58" i="16"/>
  <c r="AD61" i="16"/>
  <c r="S59" i="16"/>
  <c r="AF67" i="16"/>
  <c r="AE53" i="16"/>
  <c r="F57" i="16"/>
  <c r="Z64" i="16"/>
  <c r="M61" i="16"/>
  <c r="K71" i="16"/>
  <c r="AH59" i="16"/>
  <c r="F58" i="16"/>
  <c r="J67" i="16"/>
  <c r="J70" i="16"/>
  <c r="I71" i="8"/>
  <c r="Y65" i="16"/>
  <c r="K28" i="9"/>
  <c r="Q28" i="9"/>
  <c r="N58" i="16"/>
  <c r="U52" i="16"/>
  <c r="U53" i="16"/>
  <c r="E54" i="8"/>
  <c r="T52" i="16"/>
  <c r="J65" i="16"/>
  <c r="AE71" i="16"/>
  <c r="T59" i="16"/>
  <c r="AA60" i="16"/>
  <c r="AB66" i="16"/>
  <c r="AF71" i="16"/>
  <c r="K82" i="16"/>
  <c r="K83" i="8"/>
  <c r="T83" i="16"/>
  <c r="N82" i="16"/>
  <c r="O83" i="16"/>
  <c r="AF82" i="16"/>
  <c r="P84" i="8"/>
  <c r="AC83" i="16"/>
  <c r="AC82" i="16"/>
  <c r="S83" i="16"/>
  <c r="AD83" i="16"/>
  <c r="Z82" i="16"/>
  <c r="I83" i="16"/>
  <c r="AE83" i="16"/>
  <c r="AB83" i="16"/>
  <c r="AI83" i="16"/>
  <c r="AJ83" i="16"/>
  <c r="X82" i="16"/>
  <c r="Y83" i="16"/>
  <c r="H64" i="9"/>
  <c r="N80" i="16"/>
  <c r="P81" i="8"/>
  <c r="W81" i="16"/>
  <c r="AC80" i="16"/>
  <c r="AB80" i="16"/>
  <c r="L82" i="8"/>
  <c r="I80" i="16"/>
  <c r="W80" i="16"/>
  <c r="G82" i="8"/>
  <c r="AF81" i="16"/>
  <c r="J80" i="16"/>
  <c r="S33" i="16"/>
  <c r="H72" i="16"/>
  <c r="P73" i="16"/>
  <c r="X78" i="16"/>
  <c r="AE52" i="16"/>
  <c r="O54" i="8"/>
  <c r="AB52" i="16"/>
  <c r="J72" i="16"/>
  <c r="AD73" i="16"/>
  <c r="W54" i="16"/>
  <c r="S58" i="16"/>
  <c r="AD55" i="16"/>
  <c r="Z54" i="16"/>
  <c r="AB59" i="16"/>
  <c r="X58" i="16"/>
  <c r="X59" i="16"/>
  <c r="H60" i="8"/>
  <c r="L66" i="16"/>
  <c r="Q52" i="16"/>
  <c r="W52" i="16"/>
  <c r="Y54" i="16"/>
  <c r="M59" i="16"/>
  <c r="AC59" i="16"/>
  <c r="H53" i="9"/>
  <c r="K36" i="9"/>
  <c r="Q36" i="9"/>
  <c r="L53" i="16"/>
  <c r="L72" i="16"/>
  <c r="L73" i="8"/>
  <c r="AF73" i="16"/>
  <c r="G55" i="16"/>
  <c r="AE58" i="16"/>
  <c r="G66" i="16"/>
  <c r="AG72" i="16"/>
  <c r="AB55" i="16"/>
  <c r="L56" i="8"/>
  <c r="X54" i="16"/>
  <c r="V59" i="16"/>
  <c r="P58" i="16"/>
  <c r="J66" i="16"/>
  <c r="AE73" i="16"/>
  <c r="Y58" i="16"/>
  <c r="AG54" i="16"/>
  <c r="Q56" i="8"/>
  <c r="Z53" i="16"/>
  <c r="AB72" i="16"/>
  <c r="P76" i="16"/>
  <c r="O55" i="16"/>
  <c r="M77" i="16"/>
  <c r="V68" i="17"/>
  <c r="N55" i="16"/>
  <c r="J54" i="16"/>
  <c r="AA72" i="16"/>
  <c r="H52" i="9"/>
  <c r="L52" i="16"/>
  <c r="P77" i="16"/>
  <c r="J55" i="16"/>
  <c r="F54" i="16"/>
  <c r="AH58" i="16"/>
  <c r="L67" i="16"/>
  <c r="L67" i="8"/>
  <c r="U54" i="16"/>
  <c r="E56" i="8"/>
  <c r="U59" i="16"/>
  <c r="K34" i="10"/>
  <c r="Q34" i="10"/>
  <c r="K32" i="10"/>
  <c r="Q32" i="10"/>
  <c r="K59" i="9"/>
  <c r="Q59" i="9"/>
  <c r="K33" i="9"/>
  <c r="Q33" i="9"/>
  <c r="K62" i="16"/>
  <c r="H50" i="10"/>
  <c r="K57" i="9"/>
  <c r="Q57" i="9"/>
  <c r="K51" i="9"/>
  <c r="Q51" i="9"/>
  <c r="L28" i="16"/>
  <c r="M27" i="16"/>
  <c r="J28" i="8"/>
  <c r="AG22" i="16"/>
  <c r="AS32" i="16"/>
  <c r="AW27" i="16"/>
  <c r="AQ25" i="16"/>
  <c r="AM21" i="16"/>
  <c r="AM6" i="16"/>
  <c r="G30" i="16"/>
  <c r="Q29" i="16"/>
  <c r="J5" i="16"/>
  <c r="AB5" i="16"/>
  <c r="N6" i="16"/>
  <c r="AF6" i="16"/>
  <c r="X29" i="16"/>
  <c r="H31" i="8"/>
  <c r="AB30" i="16"/>
  <c r="L31" i="8"/>
  <c r="O11" i="16"/>
  <c r="Q5" i="16"/>
  <c r="G6" i="16"/>
  <c r="F5" i="16"/>
  <c r="S29" i="16"/>
  <c r="AA28" i="16"/>
  <c r="AB27" i="16"/>
  <c r="L29" i="8"/>
  <c r="Y29" i="16"/>
  <c r="Y30" i="16"/>
  <c r="I31" i="8"/>
  <c r="AE27" i="16"/>
  <c r="I8" i="16"/>
  <c r="P28" i="16"/>
  <c r="AC27" i="16"/>
  <c r="M29" i="8"/>
  <c r="N28" i="16"/>
  <c r="P28" i="8"/>
  <c r="M5" i="16"/>
  <c r="AO32" i="16"/>
  <c r="AV27" i="16"/>
  <c r="AO25" i="16"/>
  <c r="AQ5" i="16"/>
  <c r="H74" i="9"/>
  <c r="H6" i="9"/>
  <c r="AK32" i="16"/>
  <c r="AN32" i="16"/>
  <c r="AT27" i="16"/>
  <c r="AV22" i="16"/>
  <c r="AS17" i="16"/>
  <c r="AN5" i="16"/>
  <c r="G29" i="16"/>
  <c r="I6" i="16"/>
  <c r="AC30" i="16"/>
  <c r="AC29" i="16"/>
  <c r="M31" i="8"/>
  <c r="U29" i="16"/>
  <c r="U30" i="16"/>
  <c r="E31" i="8"/>
  <c r="U21" i="16"/>
  <c r="AG6" i="16"/>
  <c r="C83" i="17"/>
  <c r="AK22" i="16"/>
  <c r="AO31" i="16"/>
  <c r="AU26" i="16"/>
  <c r="AQ22" i="16"/>
  <c r="AT15" i="16"/>
  <c r="T5" i="16"/>
  <c r="F6" i="16"/>
  <c r="X6" i="16"/>
  <c r="T21" i="16"/>
  <c r="D23" i="8"/>
  <c r="F22" i="16"/>
  <c r="J30" i="16"/>
  <c r="X8" i="16"/>
  <c r="X7" i="16"/>
  <c r="H9" i="8"/>
  <c r="AD16" i="16"/>
  <c r="Z15" i="16"/>
  <c r="AA22" i="16"/>
  <c r="K23" i="8"/>
  <c r="W21" i="16"/>
  <c r="G23" i="8"/>
  <c r="L24" i="16"/>
  <c r="W25" i="16"/>
  <c r="M6" i="16"/>
  <c r="W6" i="16"/>
  <c r="S5" i="16"/>
  <c r="AA16" i="16"/>
  <c r="AC22" i="16"/>
  <c r="W30" i="16"/>
  <c r="I7" i="16"/>
  <c r="Y25" i="16"/>
  <c r="K28" i="16"/>
  <c r="L27" i="16"/>
  <c r="M31" i="16"/>
  <c r="M32" i="16"/>
  <c r="J32" i="8"/>
  <c r="AC31" i="16"/>
  <c r="AH32" i="16"/>
  <c r="U26" i="16"/>
  <c r="E27" i="8"/>
  <c r="AA32" i="16"/>
  <c r="Q22" i="16"/>
  <c r="T31" i="16"/>
  <c r="AI31" i="16"/>
  <c r="AJ31" i="16"/>
  <c r="Y15" i="16"/>
  <c r="I17" i="8"/>
  <c r="G27" i="16"/>
  <c r="F28" i="8"/>
  <c r="AK17" i="16"/>
  <c r="AW30" i="16"/>
  <c r="AS26" i="16"/>
  <c r="AU21" i="16"/>
  <c r="AU6" i="16"/>
  <c r="V5" i="16"/>
  <c r="H6" i="16"/>
  <c r="Z6" i="16"/>
  <c r="H29" i="16"/>
  <c r="H30" i="16"/>
  <c r="G30" i="8"/>
  <c r="L30" i="16"/>
  <c r="E6" i="16"/>
  <c r="S6" i="16"/>
  <c r="O5" i="16"/>
  <c r="O30" i="16"/>
  <c r="U5" i="16"/>
  <c r="I30" i="16"/>
  <c r="K17" i="9"/>
  <c r="Q17" i="9"/>
  <c r="AK16" i="16"/>
  <c r="AS29" i="16"/>
  <c r="AO26" i="16"/>
  <c r="AR21" i="16"/>
  <c r="AR6" i="16"/>
  <c r="X5" i="16"/>
  <c r="J6" i="16"/>
  <c r="AB6" i="16"/>
  <c r="J29" i="16"/>
  <c r="I30" i="8"/>
  <c r="N30" i="16"/>
  <c r="AG5" i="16"/>
  <c r="O6" i="16"/>
  <c r="K5" i="16"/>
  <c r="K6" i="8"/>
  <c r="K30" i="16"/>
  <c r="Q6" i="16"/>
  <c r="M6" i="8"/>
  <c r="AV32" i="16"/>
  <c r="AR28" i="16"/>
  <c r="AS25" i="16"/>
  <c r="AQ21" i="16"/>
  <c r="AN6" i="16"/>
  <c r="K28" i="10"/>
  <c r="Q28" i="10"/>
  <c r="K37" i="9"/>
  <c r="Q37" i="9"/>
  <c r="K34" i="9"/>
  <c r="Q34" i="9"/>
  <c r="H65" i="10"/>
  <c r="H30" i="10"/>
  <c r="K35" i="10"/>
  <c r="Q35" i="10"/>
  <c r="K39" i="9"/>
  <c r="Q39" i="9"/>
  <c r="H58" i="10"/>
  <c r="K75" i="10"/>
  <c r="Q75" i="10"/>
  <c r="C38" i="17"/>
  <c r="H10" i="10"/>
  <c r="K8" i="10"/>
  <c r="Q8" i="10"/>
  <c r="H77" i="9"/>
  <c r="K75" i="9"/>
  <c r="Q75" i="9"/>
  <c r="H7" i="9"/>
  <c r="H16" i="10"/>
  <c r="K9" i="10"/>
  <c r="Q9" i="10"/>
  <c r="K86" i="9"/>
  <c r="Q86" i="9"/>
  <c r="K72" i="9"/>
  <c r="Q72" i="9"/>
  <c r="K12" i="9"/>
  <c r="Q12" i="9"/>
  <c r="C61" i="17"/>
  <c r="H6" i="10"/>
  <c r="H82" i="9"/>
  <c r="K9" i="9"/>
  <c r="Q9" i="9"/>
  <c r="AV63" i="16"/>
  <c r="AP63" i="16"/>
  <c r="AL63" i="16"/>
  <c r="AT63" i="16"/>
  <c r="AR63" i="16"/>
  <c r="AN63" i="16"/>
  <c r="AU62" i="16"/>
  <c r="AQ62" i="16"/>
  <c r="AM62" i="16"/>
  <c r="AK62" i="16"/>
  <c r="AW63" i="16"/>
  <c r="AU63" i="16"/>
  <c r="AS63" i="16"/>
  <c r="AQ63" i="16"/>
  <c r="AO63" i="16"/>
  <c r="AM63" i="16"/>
  <c r="AK63" i="16"/>
  <c r="AW62" i="16"/>
  <c r="AS62" i="16"/>
  <c r="AO62" i="16"/>
  <c r="AT62" i="16"/>
  <c r="AL62" i="16"/>
  <c r="AN62" i="16"/>
  <c r="AV62" i="16"/>
  <c r="AR62" i="16"/>
  <c r="AP62" i="16"/>
  <c r="I63" i="16"/>
  <c r="E63" i="16"/>
  <c r="E62" i="16"/>
  <c r="D63" i="8"/>
  <c r="F62" i="16"/>
  <c r="G62" i="16"/>
  <c r="H62" i="16"/>
  <c r="I62" i="16"/>
  <c r="J62" i="16"/>
  <c r="L62" i="16"/>
  <c r="M62" i="16"/>
  <c r="N62" i="16"/>
  <c r="O62" i="16"/>
  <c r="P62" i="16"/>
  <c r="Q62" i="16"/>
  <c r="R62" i="16"/>
  <c r="X62" i="16"/>
  <c r="J63" i="16"/>
  <c r="AB63" i="16"/>
  <c r="AE63" i="16"/>
  <c r="AA62" i="16"/>
  <c r="M63" i="16"/>
  <c r="J63" i="8"/>
  <c r="I63" i="8"/>
  <c r="AB62" i="16"/>
  <c r="L64" i="8"/>
  <c r="AF63" i="16"/>
  <c r="W63" i="16"/>
  <c r="S62" i="16"/>
  <c r="AC62" i="16"/>
  <c r="AC63" i="16"/>
  <c r="M64" i="8"/>
  <c r="AG62" i="16"/>
  <c r="AG63" i="16"/>
  <c r="Q64" i="8"/>
  <c r="H63" i="16"/>
  <c r="G63" i="8"/>
  <c r="Z62" i="16"/>
  <c r="Z63" i="16"/>
  <c r="J64" i="8"/>
  <c r="L63" i="16"/>
  <c r="AD63" i="16"/>
  <c r="AA63" i="16"/>
  <c r="W62" i="16"/>
  <c r="Y62" i="16"/>
  <c r="N63" i="16"/>
  <c r="P63" i="8"/>
  <c r="AH62" i="16"/>
  <c r="V63" i="16"/>
  <c r="K63" i="16"/>
  <c r="K63" i="8"/>
  <c r="G63" i="16"/>
  <c r="F63" i="8"/>
  <c r="U63" i="16"/>
  <c r="T62" i="16"/>
  <c r="F63" i="16"/>
  <c r="X63" i="16"/>
  <c r="Y63" i="16"/>
  <c r="I64" i="8"/>
  <c r="V62" i="16"/>
  <c r="F64" i="8"/>
  <c r="AE62" i="16"/>
  <c r="AH63" i="16"/>
  <c r="AV57" i="16"/>
  <c r="AT57" i="16"/>
  <c r="AR57" i="16"/>
  <c r="AP57" i="16"/>
  <c r="AN57" i="16"/>
  <c r="AL57" i="16"/>
  <c r="AV56" i="16"/>
  <c r="AT56" i="16"/>
  <c r="AR56" i="16"/>
  <c r="AP56" i="16"/>
  <c r="AN56" i="16"/>
  <c r="AL56" i="16"/>
  <c r="AW56" i="16"/>
  <c r="AU56" i="16"/>
  <c r="AS56" i="16"/>
  <c r="AQ56" i="16"/>
  <c r="AO56" i="16"/>
  <c r="AM56" i="16"/>
  <c r="AK56" i="16"/>
  <c r="AS57" i="16"/>
  <c r="AK57" i="16"/>
  <c r="AO57" i="16"/>
  <c r="AQ57" i="16"/>
  <c r="AU57" i="16"/>
  <c r="AM57" i="16"/>
  <c r="AW57" i="16"/>
  <c r="W56" i="16"/>
  <c r="W57" i="16"/>
  <c r="G58" i="8"/>
  <c r="AA57" i="16"/>
  <c r="M57" i="16"/>
  <c r="V57" i="16"/>
  <c r="AH56" i="16"/>
  <c r="P56" i="16"/>
  <c r="AE56" i="16"/>
  <c r="AG56" i="16"/>
  <c r="AG57" i="16"/>
  <c r="AA56" i="16"/>
  <c r="K58" i="8"/>
  <c r="AE57" i="16"/>
  <c r="E57" i="16"/>
  <c r="AF56" i="16"/>
  <c r="N56" i="16"/>
  <c r="M56" i="16"/>
  <c r="AC56" i="16"/>
  <c r="K56" i="16"/>
  <c r="K57" i="16"/>
  <c r="K57" i="8"/>
  <c r="O57" i="16"/>
  <c r="I56" i="16"/>
  <c r="H57" i="8"/>
  <c r="AB57" i="16"/>
  <c r="J57" i="16"/>
  <c r="I57" i="8"/>
  <c r="X56" i="16"/>
  <c r="E56" i="16"/>
  <c r="D57" i="8"/>
  <c r="O56" i="16"/>
  <c r="S57" i="16"/>
  <c r="AC57" i="16"/>
  <c r="Z57" i="16"/>
  <c r="H57" i="16"/>
  <c r="V56" i="16"/>
  <c r="S56" i="16"/>
  <c r="U57" i="16"/>
  <c r="H56" i="16"/>
  <c r="L57" i="16"/>
  <c r="L57" i="8"/>
  <c r="Y56" i="16"/>
  <c r="T63" i="16"/>
  <c r="O63" i="16"/>
  <c r="O63" i="8"/>
  <c r="AD62" i="16"/>
  <c r="N64" i="8"/>
  <c r="Z56" i="16"/>
  <c r="J58" i="8"/>
  <c r="AD57" i="16"/>
  <c r="S63" i="16"/>
  <c r="Y57" i="16"/>
  <c r="U62" i="16"/>
  <c r="E64" i="8"/>
  <c r="AV81" i="16"/>
  <c r="AT81" i="16"/>
  <c r="AR81" i="16"/>
  <c r="AP81" i="16"/>
  <c r="AN81" i="16"/>
  <c r="AL81" i="16"/>
  <c r="AV80" i="16"/>
  <c r="AT80" i="16"/>
  <c r="AR80" i="16"/>
  <c r="AP80" i="16"/>
  <c r="AN80" i="16"/>
  <c r="AL80" i="16"/>
  <c r="AW80" i="16"/>
  <c r="AU80" i="16"/>
  <c r="AS80" i="16"/>
  <c r="AQ80" i="16"/>
  <c r="AO80" i="16"/>
  <c r="AM80" i="16"/>
  <c r="AK80" i="16"/>
  <c r="AQ81" i="16"/>
  <c r="AS81" i="16"/>
  <c r="AU81" i="16"/>
  <c r="AM81" i="16"/>
  <c r="AO81" i="16"/>
  <c r="AK81" i="16"/>
  <c r="AW81" i="16"/>
  <c r="Q81" i="16"/>
  <c r="M81" i="8"/>
  <c r="G80" i="16"/>
  <c r="K81" i="16"/>
  <c r="E81" i="16"/>
  <c r="X81" i="16"/>
  <c r="F81" i="16"/>
  <c r="R81" i="16"/>
  <c r="T80" i="16"/>
  <c r="Y80" i="16"/>
  <c r="I82" i="8"/>
  <c r="T81" i="16"/>
  <c r="AF80" i="16"/>
  <c r="P82" i="8"/>
  <c r="U80" i="16"/>
  <c r="Y81" i="16"/>
  <c r="K80" i="16"/>
  <c r="K81" i="8"/>
  <c r="O81" i="16"/>
  <c r="O81" i="8"/>
  <c r="AG80" i="16"/>
  <c r="Q82" i="8"/>
  <c r="V81" i="16"/>
  <c r="AH80" i="16"/>
  <c r="R82" i="8"/>
  <c r="P80" i="16"/>
  <c r="N81" i="8"/>
  <c r="I81" i="16"/>
  <c r="O80" i="16"/>
  <c r="S81" i="16"/>
  <c r="M80" i="16"/>
  <c r="AA80" i="16"/>
  <c r="K82" i="8"/>
  <c r="AE81" i="16"/>
  <c r="AC81" i="16"/>
  <c r="M82" i="8"/>
  <c r="AD81" i="16"/>
  <c r="N82" i="8"/>
  <c r="L81" i="16"/>
  <c r="Z80" i="16"/>
  <c r="H80" i="16"/>
  <c r="F80" i="16"/>
  <c r="Z81" i="16"/>
  <c r="H81" i="16"/>
  <c r="V80" i="16"/>
  <c r="F82" i="8"/>
  <c r="AE80" i="16"/>
  <c r="U81" i="16"/>
  <c r="AB81" i="16"/>
  <c r="J81" i="16"/>
  <c r="X80" i="16"/>
  <c r="G81" i="16"/>
  <c r="M81" i="16"/>
  <c r="AV73" i="16"/>
  <c r="AT73" i="16"/>
  <c r="AR73" i="16"/>
  <c r="AP73" i="16"/>
  <c r="AN73" i="16"/>
  <c r="AL73" i="16"/>
  <c r="AV72" i="16"/>
  <c r="AT72" i="16"/>
  <c r="AR72" i="16"/>
  <c r="AP72" i="16"/>
  <c r="AN72" i="16"/>
  <c r="AL72" i="16"/>
  <c r="AW72" i="16"/>
  <c r="AU72" i="16"/>
  <c r="AS72" i="16"/>
  <c r="AQ72" i="16"/>
  <c r="AO72" i="16"/>
  <c r="AM72" i="16"/>
  <c r="AK72" i="16"/>
  <c r="AO73" i="16"/>
  <c r="AQ73" i="16"/>
  <c r="AW73" i="16"/>
  <c r="AS73" i="16"/>
  <c r="AK73" i="16"/>
  <c r="AU73" i="16"/>
  <c r="AM73" i="16"/>
  <c r="E72" i="16"/>
  <c r="D73" i="8"/>
  <c r="U72" i="16"/>
  <c r="O72" i="16"/>
  <c r="O73" i="16"/>
  <c r="O73" i="8"/>
  <c r="S73" i="16"/>
  <c r="AC73" i="16"/>
  <c r="V73" i="16"/>
  <c r="AH72" i="16"/>
  <c r="R74" i="8"/>
  <c r="P72" i="16"/>
  <c r="N73" i="8"/>
  <c r="M73" i="16"/>
  <c r="S72" i="16"/>
  <c r="W73" i="16"/>
  <c r="U73" i="16"/>
  <c r="E74" i="8"/>
  <c r="T73" i="16"/>
  <c r="AF72" i="16"/>
  <c r="N72" i="16"/>
  <c r="AG73" i="16"/>
  <c r="W72" i="16"/>
  <c r="G74" i="8"/>
  <c r="AA73" i="16"/>
  <c r="Y73" i="16"/>
  <c r="Y72" i="16"/>
  <c r="I74" i="8"/>
  <c r="F72" i="16"/>
  <c r="G73" i="16"/>
  <c r="AB73" i="16"/>
  <c r="J73" i="16"/>
  <c r="X72" i="16"/>
  <c r="Q73" i="16"/>
  <c r="I72" i="16"/>
  <c r="F73" i="16"/>
  <c r="T72" i="16"/>
  <c r="I73" i="16"/>
  <c r="G72" i="16"/>
  <c r="K73" i="16"/>
  <c r="Q72" i="16"/>
  <c r="M73" i="8"/>
  <c r="Z73" i="16"/>
  <c r="H73" i="16"/>
  <c r="G73" i="8"/>
  <c r="V72" i="16"/>
  <c r="F74" i="8"/>
  <c r="AC72" i="16"/>
  <c r="K72" i="16"/>
  <c r="X73" i="16"/>
  <c r="AF62" i="16"/>
  <c r="P64" i="8"/>
  <c r="AB56" i="16"/>
  <c r="AF57" i="16"/>
  <c r="P58" i="8"/>
  <c r="G57" i="16"/>
  <c r="AD56" i="16"/>
  <c r="N58" i="8"/>
  <c r="AH57" i="16"/>
  <c r="G56" i="16"/>
  <c r="Z9" i="17"/>
  <c r="U78" i="17"/>
  <c r="AV65" i="16"/>
  <c r="AT65" i="16"/>
  <c r="AR65" i="16"/>
  <c r="AP65" i="16"/>
  <c r="AN65" i="16"/>
  <c r="AL65" i="16"/>
  <c r="AV64" i="16"/>
  <c r="AT64" i="16"/>
  <c r="AR64" i="16"/>
  <c r="AP64" i="16"/>
  <c r="AN64" i="16"/>
  <c r="AL64" i="16"/>
  <c r="AW64" i="16"/>
  <c r="AU64" i="16"/>
  <c r="AS64" i="16"/>
  <c r="AQ64" i="16"/>
  <c r="AO64" i="16"/>
  <c r="AM64" i="16"/>
  <c r="AK64" i="16"/>
  <c r="AU65" i="16"/>
  <c r="AM65" i="16"/>
  <c r="AO65" i="16"/>
  <c r="AQ65" i="16"/>
  <c r="AS65" i="16"/>
  <c r="AK65" i="16"/>
  <c r="AW65" i="16"/>
  <c r="J61" i="16"/>
  <c r="AH64" i="16"/>
  <c r="AE55" i="16"/>
  <c r="G59" i="16"/>
  <c r="U61" i="16"/>
  <c r="Q64" i="16"/>
  <c r="K67" i="16"/>
  <c r="K67" i="8"/>
  <c r="W78" i="16"/>
  <c r="AE82" i="16"/>
  <c r="T55" i="16"/>
  <c r="AF54" i="16"/>
  <c r="P56" i="8"/>
  <c r="N54" i="16"/>
  <c r="Z59" i="16"/>
  <c r="H59" i="16"/>
  <c r="V58" i="16"/>
  <c r="AE61" i="16"/>
  <c r="W65" i="16"/>
  <c r="G66" i="8"/>
  <c r="AB67" i="16"/>
  <c r="L68" i="8"/>
  <c r="Z66" i="16"/>
  <c r="H78" i="16"/>
  <c r="AH83" i="16"/>
  <c r="R84" i="8"/>
  <c r="P83" i="16"/>
  <c r="AD82" i="16"/>
  <c r="AC55" i="16"/>
  <c r="E67" i="16"/>
  <c r="D67" i="8"/>
  <c r="M78" i="16"/>
  <c r="Y55" i="16"/>
  <c r="E54" i="16"/>
  <c r="M60" i="16"/>
  <c r="J61" i="8"/>
  <c r="U66" i="16"/>
  <c r="Q79" i="16"/>
  <c r="AW75" i="16"/>
  <c r="AU75" i="16"/>
  <c r="AS75" i="16"/>
  <c r="AQ75" i="16"/>
  <c r="AO75" i="16"/>
  <c r="AM75" i="16"/>
  <c r="AK75" i="16"/>
  <c r="AV74" i="16"/>
  <c r="AT74" i="16"/>
  <c r="AP74" i="16"/>
  <c r="AL74" i="16"/>
  <c r="AW74" i="16"/>
  <c r="AV75" i="16"/>
  <c r="AT75" i="16"/>
  <c r="AR75" i="16"/>
  <c r="AP75" i="16"/>
  <c r="AN75" i="16"/>
  <c r="AL75" i="16"/>
  <c r="AR74" i="16"/>
  <c r="AN74" i="16"/>
  <c r="AO74" i="16"/>
  <c r="AQ74" i="16"/>
  <c r="AK74" i="16"/>
  <c r="AU74" i="16"/>
  <c r="AM74" i="16"/>
  <c r="AS74" i="16"/>
  <c r="AW69" i="16"/>
  <c r="AU69" i="16"/>
  <c r="AS69" i="16"/>
  <c r="AQ69" i="16"/>
  <c r="AO69" i="16"/>
  <c r="AM69" i="16"/>
  <c r="AK69" i="16"/>
  <c r="AW68" i="16"/>
  <c r="AU68" i="16"/>
  <c r="AS68" i="16"/>
  <c r="AQ68" i="16"/>
  <c r="AO68" i="16"/>
  <c r="AM68" i="16"/>
  <c r="AK68" i="16"/>
  <c r="AV68" i="16"/>
  <c r="AT68" i="16"/>
  <c r="AR68" i="16"/>
  <c r="AP68" i="16"/>
  <c r="AN68" i="16"/>
  <c r="AL68" i="16"/>
  <c r="AP69" i="16"/>
  <c r="AV69" i="16"/>
  <c r="AN69" i="16"/>
  <c r="AR69" i="16"/>
  <c r="AT69" i="16"/>
  <c r="AL69" i="16"/>
  <c r="AW83" i="16"/>
  <c r="AU83" i="16"/>
  <c r="AS83" i="16"/>
  <c r="AQ83" i="16"/>
  <c r="AO83" i="16"/>
  <c r="AM83" i="16"/>
  <c r="AW82" i="16"/>
  <c r="AR82" i="16"/>
  <c r="AN82" i="16"/>
  <c r="AV83" i="16"/>
  <c r="AT83" i="16"/>
  <c r="AR83" i="16"/>
  <c r="AP83" i="16"/>
  <c r="AN83" i="16"/>
  <c r="AL83" i="16"/>
  <c r="AV82" i="16"/>
  <c r="AT82" i="16"/>
  <c r="AP82" i="16"/>
  <c r="AL82" i="16"/>
  <c r="AK83" i="16"/>
  <c r="AQ82" i="16"/>
  <c r="AS82" i="16"/>
  <c r="AK82" i="16"/>
  <c r="AM82" i="16"/>
  <c r="AU82" i="16"/>
  <c r="AO82" i="16"/>
  <c r="AW59" i="16"/>
  <c r="AU59" i="16"/>
  <c r="AS59" i="16"/>
  <c r="AQ59" i="16"/>
  <c r="AO59" i="16"/>
  <c r="AM59" i="16"/>
  <c r="AT58" i="16"/>
  <c r="AP58" i="16"/>
  <c r="AK59" i="16"/>
  <c r="AW58" i="16"/>
  <c r="AV59" i="16"/>
  <c r="AT59" i="16"/>
  <c r="AR59" i="16"/>
  <c r="AP59" i="16"/>
  <c r="AN59" i="16"/>
  <c r="AL59" i="16"/>
  <c r="AV58" i="16"/>
  <c r="AR58" i="16"/>
  <c r="AN58" i="16"/>
  <c r="AL58" i="16"/>
  <c r="AS58" i="16"/>
  <c r="AK58" i="16"/>
  <c r="AU58" i="16"/>
  <c r="AM58" i="16"/>
  <c r="AO58" i="16"/>
  <c r="AQ58" i="16"/>
  <c r="L61" i="16"/>
  <c r="F65" i="16"/>
  <c r="AE54" i="16"/>
  <c r="G58" i="16"/>
  <c r="K59" i="16"/>
  <c r="K59" i="8"/>
  <c r="AG64" i="16"/>
  <c r="AA67" i="16"/>
  <c r="W79" i="16"/>
  <c r="G80" i="8"/>
  <c r="G83" i="16"/>
  <c r="AH55" i="16"/>
  <c r="P55" i="16"/>
  <c r="AD54" i="16"/>
  <c r="F59" i="16"/>
  <c r="T58" i="16"/>
  <c r="AE60" i="16"/>
  <c r="G65" i="16"/>
  <c r="F65" i="8"/>
  <c r="Z67" i="16"/>
  <c r="J68" i="8"/>
  <c r="P66" i="16"/>
  <c r="AF83" i="16"/>
  <c r="N83" i="16"/>
  <c r="P83" i="8"/>
  <c r="AB82" i="16"/>
  <c r="J82" i="16"/>
  <c r="I83" i="8"/>
  <c r="Y59" i="16"/>
  <c r="M67" i="16"/>
  <c r="Q82" i="16"/>
  <c r="M83" i="8"/>
  <c r="E64" i="16"/>
  <c r="AC60" i="16"/>
  <c r="E58" i="16"/>
  <c r="M82" i="16"/>
  <c r="J83" i="8"/>
  <c r="Z23" i="17"/>
  <c r="D42" i="7"/>
  <c r="Y42" i="7"/>
  <c r="Z21" i="17"/>
  <c r="Z19" i="17"/>
  <c r="Z17" i="17"/>
  <c r="AA15" i="17"/>
  <c r="Z15" i="17"/>
  <c r="Z13" i="17"/>
  <c r="U110" i="17"/>
  <c r="Z11" i="17"/>
  <c r="AW53" i="16"/>
  <c r="AS53" i="16"/>
  <c r="AO53" i="16"/>
  <c r="AW52" i="16"/>
  <c r="AS52" i="16"/>
  <c r="AO52" i="16"/>
  <c r="AR53" i="16"/>
  <c r="AU52" i="16"/>
  <c r="AQ52" i="16"/>
  <c r="AM52" i="16"/>
  <c r="AP52" i="16"/>
  <c r="AL52" i="16"/>
  <c r="AV53" i="16"/>
  <c r="AT53" i="16"/>
  <c r="AP53" i="16"/>
  <c r="AL53" i="16"/>
  <c r="AK53" i="16"/>
  <c r="AT52" i="16"/>
  <c r="AK52" i="16"/>
  <c r="AN53" i="16"/>
  <c r="AV52" i="16"/>
  <c r="AR52" i="16"/>
  <c r="AU53" i="16"/>
  <c r="AM53" i="16"/>
  <c r="AQ53" i="16"/>
  <c r="AN52" i="16"/>
  <c r="AW67" i="16"/>
  <c r="AU67" i="16"/>
  <c r="AS67" i="16"/>
  <c r="AQ67" i="16"/>
  <c r="AO67" i="16"/>
  <c r="AM67" i="16"/>
  <c r="AK67" i="16"/>
  <c r="AW66" i="16"/>
  <c r="AV66" i="16"/>
  <c r="AR66" i="16"/>
  <c r="AN66" i="16"/>
  <c r="AV67" i="16"/>
  <c r="AT67" i="16"/>
  <c r="AR67" i="16"/>
  <c r="AP67" i="16"/>
  <c r="AN67" i="16"/>
  <c r="AL67" i="16"/>
  <c r="AT66" i="16"/>
  <c r="AP66" i="16"/>
  <c r="AL66" i="16"/>
  <c r="AU66" i="16"/>
  <c r="AM66" i="16"/>
  <c r="AQ66" i="16"/>
  <c r="AO66" i="16"/>
  <c r="AK66" i="16"/>
  <c r="AS66" i="16"/>
  <c r="AV55" i="16"/>
  <c r="AR55" i="16"/>
  <c r="AN55" i="16"/>
  <c r="AM55" i="16"/>
  <c r="AV54" i="16"/>
  <c r="AR54" i="16"/>
  <c r="AN54" i="16"/>
  <c r="AU55" i="16"/>
  <c r="AT54" i="16"/>
  <c r="AP54" i="16"/>
  <c r="AL54" i="16"/>
  <c r="AS54" i="16"/>
  <c r="AK54" i="16"/>
  <c r="AW55" i="16"/>
  <c r="AS55" i="16"/>
  <c r="AO55" i="16"/>
  <c r="AK55" i="16"/>
  <c r="AW54" i="16"/>
  <c r="AO54" i="16"/>
  <c r="AQ55" i="16"/>
  <c r="AU54" i="16"/>
  <c r="AT55" i="16"/>
  <c r="AP55" i="16"/>
  <c r="AM54" i="16"/>
  <c r="AL55" i="16"/>
  <c r="AQ54" i="16"/>
  <c r="T64" i="16"/>
  <c r="Z65" i="16"/>
  <c r="O54" i="16"/>
  <c r="S55" i="16"/>
  <c r="W58" i="16"/>
  <c r="G60" i="8"/>
  <c r="AA59" i="16"/>
  <c r="AA66" i="16"/>
  <c r="S82" i="16"/>
  <c r="W83" i="16"/>
  <c r="Z55" i="16"/>
  <c r="V54" i="16"/>
  <c r="F56" i="8"/>
  <c r="AF59" i="16"/>
  <c r="N59" i="16"/>
  <c r="AB58" i="16"/>
  <c r="J58" i="16"/>
  <c r="F64" i="16"/>
  <c r="AH66" i="16"/>
  <c r="X83" i="16"/>
  <c r="F83" i="16"/>
  <c r="T82" i="16"/>
  <c r="M58" i="16"/>
  <c r="J59" i="8"/>
  <c r="I58" i="16"/>
  <c r="H59" i="8"/>
  <c r="E55" i="16"/>
  <c r="M83" i="16"/>
  <c r="M54" i="16"/>
  <c r="Q55" i="16"/>
  <c r="AG67" i="16"/>
  <c r="U93" i="17"/>
  <c r="Z24" i="17"/>
  <c r="Z22" i="17"/>
  <c r="AB20" i="17"/>
  <c r="Z20" i="17"/>
  <c r="AA18" i="17"/>
  <c r="Z18" i="17"/>
  <c r="Z16" i="17"/>
  <c r="Z14" i="17"/>
  <c r="U58" i="17"/>
  <c r="AH58" i="17"/>
  <c r="Z12" i="17"/>
  <c r="AA10" i="17"/>
  <c r="Z10" i="17"/>
  <c r="AV71" i="16"/>
  <c r="AT71" i="16"/>
  <c r="AR71" i="16"/>
  <c r="AN71" i="16"/>
  <c r="AP71" i="16"/>
  <c r="AL71" i="16"/>
  <c r="AV70" i="16"/>
  <c r="AW70" i="16"/>
  <c r="AQ70" i="16"/>
  <c r="AO70" i="16"/>
  <c r="AW71" i="16"/>
  <c r="AU71" i="16"/>
  <c r="AS71" i="16"/>
  <c r="AQ71" i="16"/>
  <c r="AO71" i="16"/>
  <c r="AM71" i="16"/>
  <c r="AK71" i="16"/>
  <c r="AU70" i="16"/>
  <c r="AS70" i="16"/>
  <c r="AM70" i="16"/>
  <c r="AK70" i="16"/>
  <c r="AN70" i="16"/>
  <c r="AP70" i="16"/>
  <c r="AR70" i="16"/>
  <c r="AT70" i="16"/>
  <c r="AL70" i="16"/>
  <c r="AG58" i="16"/>
  <c r="Q60" i="8"/>
  <c r="AV79" i="16"/>
  <c r="AP79" i="16"/>
  <c r="AL79" i="16"/>
  <c r="AT79" i="16"/>
  <c r="AR79" i="16"/>
  <c r="AN79" i="16"/>
  <c r="AV78" i="16"/>
  <c r="AU78" i="16"/>
  <c r="AS78" i="16"/>
  <c r="AM78" i="16"/>
  <c r="AK78" i="16"/>
  <c r="AW79" i="16"/>
  <c r="AU79" i="16"/>
  <c r="AS79" i="16"/>
  <c r="AQ79" i="16"/>
  <c r="AO79" i="16"/>
  <c r="AM79" i="16"/>
  <c r="AK79" i="16"/>
  <c r="AW78" i="16"/>
  <c r="AQ78" i="16"/>
  <c r="AO78" i="16"/>
  <c r="AP78" i="16"/>
  <c r="AR78" i="16"/>
  <c r="AT78" i="16"/>
  <c r="AL78" i="16"/>
  <c r="AN78" i="16"/>
  <c r="AW61" i="16"/>
  <c r="AU61" i="16"/>
  <c r="AS61" i="16"/>
  <c r="AQ61" i="16"/>
  <c r="AO61" i="16"/>
  <c r="AM61" i="16"/>
  <c r="AK61" i="16"/>
  <c r="AW60" i="16"/>
  <c r="AU60" i="16"/>
  <c r="AS60" i="16"/>
  <c r="AQ60" i="16"/>
  <c r="AO60" i="16"/>
  <c r="AM60" i="16"/>
  <c r="AK60" i="16"/>
  <c r="AV60" i="16"/>
  <c r="AT60" i="16"/>
  <c r="AR60" i="16"/>
  <c r="AP60" i="16"/>
  <c r="AN60" i="16"/>
  <c r="AL60" i="16"/>
  <c r="AV61" i="16"/>
  <c r="AT61" i="16"/>
  <c r="AL61" i="16"/>
  <c r="AP61" i="16"/>
  <c r="AR61" i="16"/>
  <c r="AN61" i="16"/>
  <c r="X60" i="16"/>
  <c r="V64" i="16"/>
  <c r="AH65" i="16"/>
  <c r="S54" i="16"/>
  <c r="W55" i="16"/>
  <c r="AA58" i="16"/>
  <c r="K60" i="8"/>
  <c r="AE59" i="16"/>
  <c r="O60" i="8"/>
  <c r="AE66" i="16"/>
  <c r="O68" i="8"/>
  <c r="W82" i="16"/>
  <c r="AA83" i="16"/>
  <c r="K84" i="8"/>
  <c r="X55" i="16"/>
  <c r="F55" i="16"/>
  <c r="T54" i="16"/>
  <c r="D56" i="8"/>
  <c r="AD59" i="16"/>
  <c r="L59" i="16"/>
  <c r="Z58" i="16"/>
  <c r="H58" i="16"/>
  <c r="G59" i="8"/>
  <c r="AH67" i="16"/>
  <c r="AF66" i="16"/>
  <c r="H79" i="16"/>
  <c r="V83" i="16"/>
  <c r="F84" i="8"/>
  <c r="AH82" i="16"/>
  <c r="P82" i="16"/>
  <c r="AC58" i="16"/>
  <c r="M60" i="8"/>
  <c r="M55" i="16"/>
  <c r="U83" i="16"/>
  <c r="E84" i="8"/>
  <c r="AC54" i="16"/>
  <c r="U60" i="16"/>
  <c r="E59" i="16"/>
  <c r="AG83" i="16"/>
  <c r="I82" i="16"/>
  <c r="H83" i="8"/>
  <c r="AW77" i="16"/>
  <c r="AU77" i="16"/>
  <c r="AS77" i="16"/>
  <c r="AQ77" i="16"/>
  <c r="AO77" i="16"/>
  <c r="AM77" i="16"/>
  <c r="AK77" i="16"/>
  <c r="AW76" i="16"/>
  <c r="AU76" i="16"/>
  <c r="AS76" i="16"/>
  <c r="AQ76" i="16"/>
  <c r="AO76" i="16"/>
  <c r="AM76" i="16"/>
  <c r="AK76" i="16"/>
  <c r="AV76" i="16"/>
  <c r="AT76" i="16"/>
  <c r="AR76" i="16"/>
  <c r="AP76" i="16"/>
  <c r="AN76" i="16"/>
  <c r="AL76" i="16"/>
  <c r="AV77" i="16"/>
  <c r="AR77" i="16"/>
  <c r="AP77" i="16"/>
  <c r="AT77" i="16"/>
  <c r="AL77" i="16"/>
  <c r="AN77" i="16"/>
  <c r="M64" i="16"/>
  <c r="AH34" i="16"/>
  <c r="AH33" i="16"/>
  <c r="R35" i="8"/>
  <c r="K14" i="16"/>
  <c r="Z13" i="16"/>
  <c r="H7" i="16"/>
  <c r="L8" i="16"/>
  <c r="G13" i="16"/>
  <c r="Y7" i="16"/>
  <c r="O7" i="16"/>
  <c r="AN30" i="16"/>
  <c r="AQ23" i="16"/>
  <c r="AO16" i="16"/>
  <c r="AU14" i="16"/>
  <c r="AO9" i="16"/>
  <c r="J9" i="16"/>
  <c r="X10" i="16"/>
  <c r="AH13" i="16"/>
  <c r="AH14" i="16"/>
  <c r="R15" i="8"/>
  <c r="V29" i="16"/>
  <c r="Z30" i="16"/>
  <c r="H34" i="16"/>
  <c r="AD3" i="16"/>
  <c r="L7" i="16"/>
  <c r="L8" i="8"/>
  <c r="T8" i="16"/>
  <c r="AE9" i="16"/>
  <c r="W14" i="16"/>
  <c r="AH16" i="16"/>
  <c r="AH15" i="16"/>
  <c r="R17" i="8"/>
  <c r="P16" i="16"/>
  <c r="AD15" i="16"/>
  <c r="N17" i="8"/>
  <c r="L15" i="16"/>
  <c r="L16" i="8"/>
  <c r="P24" i="16"/>
  <c r="P23" i="16"/>
  <c r="N24" i="8"/>
  <c r="O3" i="16"/>
  <c r="O4" i="8"/>
  <c r="O12" i="16"/>
  <c r="M3" i="16"/>
  <c r="Y10" i="16"/>
  <c r="S15" i="16"/>
  <c r="S30" i="16"/>
  <c r="O29" i="16"/>
  <c r="O30" i="8"/>
  <c r="Q7" i="16"/>
  <c r="K7" i="16"/>
  <c r="K8" i="16"/>
  <c r="K8" i="8"/>
  <c r="AG16" i="16"/>
  <c r="AG15" i="16"/>
  <c r="Q17" i="8"/>
  <c r="S24" i="16"/>
  <c r="G33" i="16"/>
  <c r="U7" i="16"/>
  <c r="U13" i="16"/>
  <c r="M29" i="16"/>
  <c r="M30" i="16"/>
  <c r="J30" i="8"/>
  <c r="AC33" i="16"/>
  <c r="AG30" i="16"/>
  <c r="V28" i="16"/>
  <c r="E7" i="16"/>
  <c r="AK21" i="16"/>
  <c r="AT32" i="16"/>
  <c r="AP31" i="16"/>
  <c r="AV29" i="16"/>
  <c r="AP28" i="16"/>
  <c r="AV26" i="16"/>
  <c r="AR25" i="16"/>
  <c r="AP23" i="16"/>
  <c r="AT21" i="16"/>
  <c r="AL18" i="16"/>
  <c r="AW15" i="16"/>
  <c r="AP14" i="16"/>
  <c r="AR8" i="16"/>
  <c r="AS6" i="16"/>
  <c r="AO5" i="16"/>
  <c r="AU29" i="16"/>
  <c r="AV15" i="16"/>
  <c r="AM14" i="16"/>
  <c r="AQ8" i="16"/>
  <c r="U14" i="16"/>
  <c r="O8" i="16"/>
  <c r="S34" i="16"/>
  <c r="H13" i="16"/>
  <c r="G14" i="8"/>
  <c r="T14" i="16"/>
  <c r="AB8" i="16"/>
  <c r="G14" i="16"/>
  <c r="AK30" i="16"/>
  <c r="AR29" i="16"/>
  <c r="AU24" i="16"/>
  <c r="AW16" i="16"/>
  <c r="AS15" i="16"/>
  <c r="AU7" i="16"/>
  <c r="AH9" i="16"/>
  <c r="R11" i="8"/>
  <c r="J13" i="16"/>
  <c r="X14" i="16"/>
  <c r="L29" i="16"/>
  <c r="AD29" i="16"/>
  <c r="P30" i="16"/>
  <c r="AH30" i="16"/>
  <c r="V4" i="16"/>
  <c r="F5" i="8"/>
  <c r="AB7" i="16"/>
  <c r="AE10" i="16"/>
  <c r="Z12" i="16"/>
  <c r="W13" i="16"/>
  <c r="Z16" i="16"/>
  <c r="H16" i="16"/>
  <c r="G16" i="8"/>
  <c r="V15" i="16"/>
  <c r="AF24" i="16"/>
  <c r="AF23" i="16"/>
  <c r="AE4" i="16"/>
  <c r="O5" i="8"/>
  <c r="Y13" i="16"/>
  <c r="AG9" i="16"/>
  <c r="G16" i="16"/>
  <c r="G15" i="16"/>
  <c r="F16" i="8"/>
  <c r="AE29" i="16"/>
  <c r="AC15" i="16"/>
  <c r="M17" i="8"/>
  <c r="O23" i="16"/>
  <c r="O24" i="8"/>
  <c r="E30" i="16"/>
  <c r="AC7" i="16"/>
  <c r="AC24" i="16"/>
  <c r="I33" i="16"/>
  <c r="Q15" i="16"/>
  <c r="Q16" i="16"/>
  <c r="M16" i="8"/>
  <c r="U16" i="16"/>
  <c r="E9" i="16"/>
  <c r="AK29" i="16"/>
  <c r="AK9" i="16"/>
  <c r="AL32" i="16"/>
  <c r="AR30" i="16"/>
  <c r="AN29" i="16"/>
  <c r="AO27" i="16"/>
  <c r="AN26" i="16"/>
  <c r="AT24" i="16"/>
  <c r="AP22" i="16"/>
  <c r="AL21" i="16"/>
  <c r="AS16" i="16"/>
  <c r="AO15" i="16"/>
  <c r="AL13" i="16"/>
  <c r="AN7" i="16"/>
  <c r="AW5" i="16"/>
  <c r="AC14" i="16"/>
  <c r="AV7" i="16"/>
  <c r="AK15" i="16"/>
  <c r="AV30" i="16"/>
  <c r="AQ13" i="16"/>
  <c r="H10" i="16"/>
  <c r="T13" i="16"/>
  <c r="Z14" i="16"/>
  <c r="N29" i="16"/>
  <c r="AF29" i="16"/>
  <c r="P31" i="8"/>
  <c r="T30" i="16"/>
  <c r="V30" i="16"/>
  <c r="AA30" i="16"/>
  <c r="AE30" i="16"/>
  <c r="AI30" i="16"/>
  <c r="AJ30" i="16"/>
  <c r="H33" i="16"/>
  <c r="G34" i="8"/>
  <c r="AD4" i="16"/>
  <c r="F8" i="16"/>
  <c r="AA10" i="16"/>
  <c r="J12" i="16"/>
  <c r="S13" i="16"/>
  <c r="X16" i="16"/>
  <c r="F16" i="16"/>
  <c r="T15" i="16"/>
  <c r="AD24" i="16"/>
  <c r="AD23" i="16"/>
  <c r="Q13" i="16"/>
  <c r="M14" i="8"/>
  <c r="Y9" i="16"/>
  <c r="AE15" i="16"/>
  <c r="AE16" i="16"/>
  <c r="O17" i="8"/>
  <c r="O31" i="8"/>
  <c r="AA29" i="16"/>
  <c r="K31" i="8"/>
  <c r="G32" i="8"/>
  <c r="G8" i="16"/>
  <c r="F8" i="8"/>
  <c r="I16" i="16"/>
  <c r="K23" i="16"/>
  <c r="AG33" i="16"/>
  <c r="U23" i="16"/>
  <c r="E29" i="16"/>
  <c r="E25" i="16"/>
  <c r="D26" i="8"/>
  <c r="E15" i="16"/>
  <c r="E16" i="16"/>
  <c r="D16" i="8"/>
  <c r="AK27" i="16"/>
  <c r="AK8" i="16"/>
  <c r="AW31" i="16"/>
  <c r="AQ30" i="16"/>
  <c r="AM29" i="16"/>
  <c r="AN27" i="16"/>
  <c r="AM26" i="16"/>
  <c r="AM24" i="16"/>
  <c r="AN22" i="16"/>
  <c r="AW18" i="16"/>
  <c r="AR16" i="16"/>
  <c r="AN15" i="16"/>
  <c r="AS10" i="16"/>
  <c r="AM7" i="16"/>
  <c r="AV5" i="16"/>
  <c r="J14" i="16"/>
  <c r="I14" i="8"/>
  <c r="G34" i="16"/>
  <c r="AT13" i="16"/>
  <c r="J10" i="16"/>
  <c r="I10" i="8"/>
  <c r="X13" i="16"/>
  <c r="P29" i="16"/>
  <c r="AH29" i="16"/>
  <c r="N3" i="16"/>
  <c r="P4" i="8"/>
  <c r="AH4" i="16"/>
  <c r="H8" i="16"/>
  <c r="G8" i="8"/>
  <c r="S10" i="16"/>
  <c r="K13" i="16"/>
  <c r="V16" i="16"/>
  <c r="P15" i="16"/>
  <c r="AB24" i="16"/>
  <c r="AB23" i="16"/>
  <c r="L25" i="8"/>
  <c r="Q4" i="16"/>
  <c r="AA15" i="16"/>
  <c r="K17" i="8"/>
  <c r="W29" i="16"/>
  <c r="U8" i="16"/>
  <c r="AE7" i="16"/>
  <c r="Q24" i="16"/>
  <c r="M16" i="16"/>
  <c r="U9" i="16"/>
  <c r="AK25" i="16"/>
  <c r="AW32" i="16"/>
  <c r="AS31" i="16"/>
  <c r="AO30" i="16"/>
  <c r="AS28" i="16"/>
  <c r="AL27" i="16"/>
  <c r="AW25" i="16"/>
  <c r="AL24" i="16"/>
  <c r="AM22" i="16"/>
  <c r="AT18" i="16"/>
  <c r="AP16" i="16"/>
  <c r="AL15" i="16"/>
  <c r="AW9" i="16"/>
  <c r="AV6" i="16"/>
  <c r="AR5" i="16"/>
  <c r="P1" i="10"/>
  <c r="P48" i="10"/>
  <c r="J48" i="17"/>
  <c r="G48" i="17"/>
  <c r="G94" i="17"/>
  <c r="I127" i="17"/>
  <c r="G28" i="17"/>
  <c r="G23" i="17"/>
  <c r="I21" i="17"/>
  <c r="G21" i="17"/>
  <c r="G19" i="17"/>
  <c r="B116" i="17"/>
  <c r="G17" i="17"/>
  <c r="I15" i="17"/>
  <c r="G15" i="17"/>
  <c r="B112" i="17"/>
  <c r="G13" i="17"/>
  <c r="G11" i="17"/>
  <c r="G124" i="17"/>
  <c r="B67" i="17"/>
  <c r="L26" i="17"/>
  <c r="G26" i="17"/>
  <c r="G9" i="17"/>
  <c r="G20" i="17"/>
  <c r="B85" i="17"/>
  <c r="G16" i="17"/>
  <c r="C125" i="17"/>
  <c r="C148" i="17"/>
  <c r="B96" i="17"/>
  <c r="G27" i="17"/>
  <c r="G10" i="17"/>
  <c r="B87" i="17"/>
  <c r="G18" i="17"/>
  <c r="H12" i="17"/>
  <c r="G12" i="17"/>
  <c r="I25" i="17"/>
  <c r="G25" i="17"/>
  <c r="I23" i="17"/>
  <c r="G24" i="17"/>
  <c r="G22" i="17"/>
  <c r="B113" i="17"/>
  <c r="G14" i="17"/>
  <c r="AF127" i="17"/>
  <c r="V97" i="17"/>
  <c r="B60" i="17"/>
  <c r="V42" i="17"/>
  <c r="H14" i="17"/>
  <c r="J27" i="17"/>
  <c r="D48" i="17"/>
  <c r="E27" i="17"/>
  <c r="V127" i="17"/>
  <c r="V196" i="17"/>
  <c r="C114" i="17"/>
  <c r="C137" i="17"/>
  <c r="O94" i="17"/>
  <c r="U55" i="17"/>
  <c r="V51" i="17"/>
  <c r="C47" i="17"/>
  <c r="Q48" i="17"/>
  <c r="C126" i="17"/>
  <c r="C195" i="17"/>
  <c r="U71" i="17"/>
  <c r="B51" i="17"/>
  <c r="C73" i="17"/>
  <c r="L94" i="17"/>
  <c r="C50" i="17"/>
  <c r="I18" i="17"/>
  <c r="V91" i="17"/>
  <c r="Q94" i="17"/>
  <c r="C123" i="17"/>
  <c r="C192" i="17"/>
  <c r="O48" i="17"/>
  <c r="AB19" i="17"/>
  <c r="J96" i="17"/>
  <c r="U119" i="17"/>
  <c r="J94" i="17"/>
  <c r="B84" i="17"/>
  <c r="H27" i="17"/>
  <c r="L48" i="17"/>
  <c r="H94" i="17"/>
  <c r="V83" i="17"/>
  <c r="U66" i="17"/>
  <c r="U48" i="17"/>
  <c r="L27" i="17"/>
  <c r="K124" i="17"/>
  <c r="U108" i="17"/>
  <c r="U97" i="17"/>
  <c r="AE97" i="17"/>
  <c r="B73" i="17"/>
  <c r="H48" i="17"/>
  <c r="AJ28" i="17"/>
  <c r="AC26" i="17"/>
  <c r="V81" i="17"/>
  <c r="B91" i="17"/>
  <c r="AI28" i="17"/>
  <c r="X26" i="17"/>
  <c r="P27" i="17"/>
  <c r="Q71" i="17"/>
  <c r="U32" i="17"/>
  <c r="B193" i="17"/>
  <c r="J71" i="17"/>
  <c r="B45" i="17"/>
  <c r="AF28" i="17"/>
  <c r="L71" i="17"/>
  <c r="C56" i="17"/>
  <c r="R27" i="17"/>
  <c r="I94" i="17"/>
  <c r="AA9" i="17"/>
  <c r="O27" i="17"/>
  <c r="U89" i="17"/>
  <c r="U51" i="17"/>
  <c r="U43" i="17"/>
  <c r="X28" i="17"/>
  <c r="M25" i="17"/>
  <c r="C145" i="17"/>
  <c r="C168" i="17"/>
  <c r="U88" i="17"/>
  <c r="H23" i="17"/>
  <c r="I48" i="17"/>
  <c r="J124" i="17"/>
  <c r="AH127" i="17"/>
  <c r="U125" i="17"/>
  <c r="V121" i="17"/>
  <c r="V190" i="17"/>
  <c r="B92" i="17"/>
  <c r="C69" i="17"/>
  <c r="V58" i="17"/>
  <c r="U49" i="17"/>
  <c r="B44" i="17"/>
  <c r="V37" i="17"/>
  <c r="AA28" i="17"/>
  <c r="AD26" i="17"/>
  <c r="R124" i="17"/>
  <c r="AK127" i="17"/>
  <c r="U126" i="17"/>
  <c r="V88" i="17"/>
  <c r="U65" i="17"/>
  <c r="F48" i="17"/>
  <c r="U41" i="17"/>
  <c r="P124" i="17"/>
  <c r="AA127" i="17"/>
  <c r="V65" i="17"/>
  <c r="U42" i="17"/>
  <c r="H15" i="17"/>
  <c r="M124" i="17"/>
  <c r="B170" i="17"/>
  <c r="U118" i="17"/>
  <c r="C93" i="17"/>
  <c r="U87" i="17"/>
  <c r="B46" i="17"/>
  <c r="AD28" i="17"/>
  <c r="M26" i="17"/>
  <c r="AB18" i="17"/>
  <c r="U64" i="17"/>
  <c r="B40" i="17"/>
  <c r="J26" i="17"/>
  <c r="Q73" i="17"/>
  <c r="H124" i="17"/>
  <c r="Q124" i="17"/>
  <c r="B122" i="17"/>
  <c r="U117" i="17"/>
  <c r="U74" i="17"/>
  <c r="AB28" i="17"/>
  <c r="AK26" i="17"/>
  <c r="B80" i="17"/>
  <c r="B110" i="17"/>
  <c r="I11" i="17"/>
  <c r="B34" i="17"/>
  <c r="B57" i="17"/>
  <c r="E15" i="15"/>
  <c r="O57" i="17"/>
  <c r="H11" i="17"/>
  <c r="AF27" i="17"/>
  <c r="AB27" i="17"/>
  <c r="AE27" i="17"/>
  <c r="AD27" i="17"/>
  <c r="AJ27" i="17"/>
  <c r="AI27" i="17"/>
  <c r="AC27" i="17"/>
  <c r="V48" i="17"/>
  <c r="V124" i="17"/>
  <c r="V193" i="17"/>
  <c r="V71" i="17"/>
  <c r="B65" i="17"/>
  <c r="B118" i="17"/>
  <c r="C64" i="17"/>
  <c r="C87" i="17"/>
  <c r="C41" i="17"/>
  <c r="C150" i="17"/>
  <c r="C196" i="17"/>
  <c r="AJ25" i="17"/>
  <c r="AC25" i="17"/>
  <c r="AE25" i="17"/>
  <c r="AB25" i="17"/>
  <c r="X25" i="17"/>
  <c r="U73" i="17"/>
  <c r="AA27" i="17"/>
  <c r="AG127" i="17"/>
  <c r="U173" i="17"/>
  <c r="AE127" i="17"/>
  <c r="AD127" i="17"/>
  <c r="AB127" i="17"/>
  <c r="U196" i="17"/>
  <c r="AC127" i="17"/>
  <c r="X127" i="17"/>
  <c r="U150" i="17"/>
  <c r="AC150" i="17"/>
  <c r="AI127" i="17"/>
  <c r="V94" i="17"/>
  <c r="C97" i="17"/>
  <c r="C74" i="17"/>
  <c r="C81" i="17"/>
  <c r="C35" i="17"/>
  <c r="C111" i="17"/>
  <c r="C157" i="17"/>
  <c r="V173" i="17"/>
  <c r="AH126" i="17"/>
  <c r="V120" i="17"/>
  <c r="V189" i="17"/>
  <c r="V90" i="17"/>
  <c r="C186" i="17"/>
  <c r="C163" i="17"/>
  <c r="AA122" i="17"/>
  <c r="X27" i="17"/>
  <c r="U94" i="17"/>
  <c r="V67" i="17"/>
  <c r="C95" i="17"/>
  <c r="C72" i="17"/>
  <c r="AK27" i="17"/>
  <c r="V84" i="17"/>
  <c r="V61" i="17"/>
  <c r="V114" i="17"/>
  <c r="H19" i="17"/>
  <c r="V93" i="17"/>
  <c r="V70" i="17"/>
  <c r="V47" i="17"/>
  <c r="V123" i="17"/>
  <c r="V169" i="17"/>
  <c r="AB13" i="17"/>
  <c r="U112" i="17"/>
  <c r="U36" i="17"/>
  <c r="H18" i="17"/>
  <c r="C191" i="17"/>
  <c r="AC28" i="17"/>
  <c r="H13" i="17"/>
  <c r="V56" i="17"/>
  <c r="V35" i="17"/>
  <c r="B147" i="17"/>
  <c r="AE28" i="17"/>
  <c r="AA23" i="17"/>
  <c r="U69" i="17"/>
  <c r="U46" i="17"/>
  <c r="AC96" i="17"/>
  <c r="AE96" i="17"/>
  <c r="AA71" i="17"/>
  <c r="AE71" i="17"/>
  <c r="AB71" i="17"/>
  <c r="V50" i="17"/>
  <c r="V96" i="17"/>
  <c r="V73" i="17"/>
  <c r="V126" i="17"/>
  <c r="AB17" i="17"/>
  <c r="U63" i="17"/>
  <c r="U86" i="17"/>
  <c r="AA17" i="17"/>
  <c r="B115" i="17"/>
  <c r="B39" i="17"/>
  <c r="B62" i="17"/>
  <c r="H16" i="17"/>
  <c r="I16" i="17"/>
  <c r="C194" i="17"/>
  <c r="O170" i="17"/>
  <c r="U116" i="17"/>
  <c r="I26" i="17"/>
  <c r="AA22" i="17"/>
  <c r="U121" i="17"/>
  <c r="U68" i="17"/>
  <c r="C116" i="17"/>
  <c r="C185" i="17"/>
  <c r="C63" i="17"/>
  <c r="C86" i="17"/>
  <c r="C136" i="17"/>
  <c r="C159" i="17"/>
  <c r="B74" i="17"/>
  <c r="I28" i="17"/>
  <c r="E28" i="17"/>
  <c r="O28" i="17"/>
  <c r="K28" i="17"/>
  <c r="L28" i="17"/>
  <c r="M28" i="17"/>
  <c r="B97" i="17"/>
  <c r="J28" i="17"/>
  <c r="Q28" i="17"/>
  <c r="H28" i="17"/>
  <c r="P28" i="17"/>
  <c r="U44" i="17"/>
  <c r="AA21" i="17"/>
  <c r="AB21" i="17"/>
  <c r="U90" i="17"/>
  <c r="U120" i="17"/>
  <c r="C45" i="17"/>
  <c r="C68" i="17"/>
  <c r="C91" i="17"/>
  <c r="I13" i="17"/>
  <c r="B59" i="17"/>
  <c r="B36" i="17"/>
  <c r="V187" i="17"/>
  <c r="V164" i="17"/>
  <c r="V141" i="17"/>
  <c r="B82" i="17"/>
  <c r="AJ71" i="17"/>
  <c r="B37" i="17"/>
  <c r="B83" i="17"/>
  <c r="I14" i="17"/>
  <c r="V122" i="17"/>
  <c r="V69" i="17"/>
  <c r="V92" i="17"/>
  <c r="V46" i="17"/>
  <c r="Q26" i="17"/>
  <c r="B49" i="17"/>
  <c r="G49" i="17"/>
  <c r="B72" i="17"/>
  <c r="B95" i="17"/>
  <c r="K26" i="17"/>
  <c r="E26" i="17"/>
  <c r="R26" i="17"/>
  <c r="P26" i="17"/>
  <c r="O26" i="17"/>
  <c r="H26" i="17"/>
  <c r="U91" i="17"/>
  <c r="AH71" i="17"/>
  <c r="F51" i="17"/>
  <c r="I51" i="17"/>
  <c r="U45" i="17"/>
  <c r="C94" i="17"/>
  <c r="C48" i="17"/>
  <c r="C124" i="17"/>
  <c r="V89" i="17"/>
  <c r="V66" i="17"/>
  <c r="V43" i="17"/>
  <c r="V119" i="17"/>
  <c r="U40" i="17"/>
  <c r="B33" i="17"/>
  <c r="I10" i="17"/>
  <c r="B109" i="17"/>
  <c r="B56" i="17"/>
  <c r="O56" i="17"/>
  <c r="B108" i="17"/>
  <c r="B78" i="17"/>
  <c r="B79" i="17"/>
  <c r="AJ48" i="17"/>
  <c r="W48" i="17"/>
  <c r="AC48" i="17"/>
  <c r="U47" i="17"/>
  <c r="U123" i="17"/>
  <c r="I12" i="17"/>
  <c r="B35" i="17"/>
  <c r="C43" i="17"/>
  <c r="C119" i="17"/>
  <c r="C142" i="17"/>
  <c r="I17" i="17"/>
  <c r="B63" i="17"/>
  <c r="V78" i="17"/>
  <c r="V55" i="17"/>
  <c r="C173" i="17"/>
  <c r="B111" i="17"/>
  <c r="C154" i="17"/>
  <c r="C131" i="17"/>
  <c r="B58" i="17"/>
  <c r="O58" i="17"/>
  <c r="AA51" i="17"/>
  <c r="AH48" i="17"/>
  <c r="M27" i="17"/>
  <c r="Q27" i="17"/>
  <c r="B50" i="17"/>
  <c r="G50" i="17"/>
  <c r="V125" i="17"/>
  <c r="V72" i="17"/>
  <c r="AB24" i="17"/>
  <c r="C92" i="17"/>
  <c r="C46" i="17"/>
  <c r="B119" i="17"/>
  <c r="B66" i="17"/>
  <c r="B43" i="17"/>
  <c r="AA14" i="17"/>
  <c r="U113" i="17"/>
  <c r="B55" i="17"/>
  <c r="E3" i="15"/>
  <c r="O55" i="17"/>
  <c r="AH125" i="17"/>
  <c r="U194" i="17"/>
  <c r="I19" i="17"/>
  <c r="B42" i="17"/>
  <c r="B88" i="17"/>
  <c r="H9" i="17"/>
  <c r="H17" i="17"/>
  <c r="AI126" i="17"/>
  <c r="AF125" i="17"/>
  <c r="O124" i="17"/>
  <c r="I124" i="17"/>
  <c r="E124" i="17"/>
  <c r="U70" i="17"/>
  <c r="AH26" i="17"/>
  <c r="AA26" i="17"/>
  <c r="AI26" i="17"/>
  <c r="AB26" i="17"/>
  <c r="AJ26" i="17"/>
  <c r="AE26" i="17"/>
  <c r="U72" i="17"/>
  <c r="U95" i="17"/>
  <c r="AA24" i="17"/>
  <c r="AA20" i="17"/>
  <c r="U33" i="17"/>
  <c r="U56" i="17"/>
  <c r="U79" i="17"/>
  <c r="AH79" i="17"/>
  <c r="H10" i="17"/>
  <c r="U109" i="17"/>
  <c r="B86" i="17"/>
  <c r="AD25" i="17"/>
  <c r="AF25" i="17"/>
  <c r="AI25" i="17"/>
  <c r="AH25" i="17"/>
  <c r="U124" i="17"/>
  <c r="AA25" i="17"/>
  <c r="AH28" i="17"/>
  <c r="B69" i="17"/>
  <c r="U50" i="17"/>
  <c r="Z50" i="17"/>
  <c r="AH27" i="17"/>
  <c r="V60" i="17"/>
  <c r="C37" i="17"/>
  <c r="K83" i="10"/>
  <c r="Q83" i="10"/>
  <c r="C55" i="17"/>
  <c r="C33" i="17"/>
  <c r="K76" i="10"/>
  <c r="Q76" i="10"/>
  <c r="C89" i="17"/>
  <c r="C109" i="17"/>
  <c r="C132" i="17"/>
  <c r="C121" i="17"/>
  <c r="C88" i="17"/>
  <c r="C40" i="17"/>
  <c r="H82" i="10"/>
  <c r="H4" i="10"/>
  <c r="H16" i="9"/>
  <c r="K3" i="9"/>
  <c r="Q3" i="9"/>
  <c r="C80" i="17"/>
  <c r="K79" i="10"/>
  <c r="Q79" i="10"/>
  <c r="C115" i="17"/>
  <c r="C138" i="17"/>
  <c r="C65" i="17"/>
  <c r="C62" i="17"/>
  <c r="K73" i="10"/>
  <c r="Q73" i="10"/>
  <c r="C66" i="17"/>
  <c r="C67" i="17"/>
  <c r="C58" i="17"/>
  <c r="H5" i="10"/>
  <c r="K15" i="9"/>
  <c r="Q15" i="9"/>
  <c r="K11" i="9"/>
  <c r="Q11" i="9"/>
  <c r="H4" i="9"/>
  <c r="C42" i="17"/>
  <c r="K74" i="10"/>
  <c r="Q74" i="10"/>
  <c r="C85" i="17"/>
  <c r="H7" i="10"/>
  <c r="H84" i="9"/>
  <c r="K53" i="10"/>
  <c r="Q53" i="10"/>
  <c r="V79" i="17"/>
  <c r="K56" i="10"/>
  <c r="Q56" i="10"/>
  <c r="V80" i="17"/>
  <c r="V57" i="17"/>
  <c r="V41" i="17"/>
  <c r="V110" i="17"/>
  <c r="V109" i="17"/>
  <c r="V117" i="17"/>
  <c r="V87" i="17"/>
  <c r="H27" i="10"/>
  <c r="H24" i="10"/>
  <c r="V36" i="17"/>
  <c r="H31" i="10"/>
  <c r="K56" i="9"/>
  <c r="Q56" i="9"/>
  <c r="K54" i="9"/>
  <c r="Q54" i="9"/>
  <c r="K31" i="9"/>
  <c r="Q31" i="9"/>
  <c r="K29" i="9"/>
  <c r="Q29" i="9"/>
  <c r="H27" i="9"/>
  <c r="V124" i="15"/>
  <c r="V122" i="15"/>
  <c r="AD126" i="15"/>
  <c r="AD124" i="15"/>
  <c r="AD122" i="15"/>
  <c r="Q126" i="15"/>
  <c r="I126" i="15"/>
  <c r="U126" i="15"/>
  <c r="V126" i="15"/>
  <c r="E124" i="15"/>
  <c r="E122" i="15"/>
  <c r="I78" i="11"/>
  <c r="AU57" i="15"/>
  <c r="AU55" i="15"/>
  <c r="AU53" i="15"/>
  <c r="AH23" i="17"/>
  <c r="AH22" i="17"/>
  <c r="V53" i="15"/>
  <c r="V55" i="15"/>
  <c r="AJ35" i="3"/>
  <c r="CD35" i="3"/>
  <c r="AJ37" i="3"/>
  <c r="CD37" i="3"/>
  <c r="O23" i="17"/>
  <c r="AH59" i="15"/>
  <c r="AH61" i="15"/>
  <c r="AD55" i="15"/>
  <c r="AD53" i="15"/>
  <c r="AT59" i="15"/>
  <c r="AU59" i="15"/>
  <c r="AD57" i="15"/>
  <c r="AT61" i="15"/>
  <c r="AU61" i="15"/>
  <c r="U57" i="15"/>
  <c r="V57" i="15"/>
  <c r="Q57" i="15"/>
  <c r="I57" i="15"/>
  <c r="AJ196" i="15"/>
  <c r="AO129" i="15"/>
  <c r="AB129" i="15"/>
  <c r="AN129" i="15"/>
  <c r="AP129" i="15"/>
  <c r="AM129" i="15"/>
  <c r="AL129" i="15"/>
  <c r="AU129" i="15"/>
  <c r="AK129" i="15"/>
  <c r="AS129" i="15"/>
  <c r="AI129" i="15"/>
  <c r="AR129" i="15"/>
  <c r="AT129" i="15"/>
  <c r="AQ129" i="15"/>
  <c r="AJ129" i="15"/>
  <c r="U196" i="15"/>
  <c r="AD196" i="15"/>
  <c r="L46" i="7"/>
  <c r="AO131" i="15"/>
  <c r="AB131" i="15"/>
  <c r="AN131" i="15"/>
  <c r="AT131" i="15"/>
  <c r="AJ131" i="15"/>
  <c r="AS131" i="15"/>
  <c r="AI131" i="15"/>
  <c r="AR131" i="15"/>
  <c r="AQ131" i="15"/>
  <c r="AP131" i="15"/>
  <c r="AM131" i="15"/>
  <c r="AL131" i="15"/>
  <c r="AU131" i="15"/>
  <c r="AK131" i="15"/>
  <c r="P127" i="15"/>
  <c r="O127" i="15"/>
  <c r="Q127" i="15"/>
  <c r="N127" i="15"/>
  <c r="M127" i="15"/>
  <c r="V127" i="15"/>
  <c r="L127" i="15"/>
  <c r="T127" i="15"/>
  <c r="J127" i="15"/>
  <c r="S127" i="15"/>
  <c r="E126" i="15"/>
  <c r="K127" i="15"/>
  <c r="U127" i="15"/>
  <c r="R127" i="15"/>
  <c r="AC196" i="15"/>
  <c r="AR196" i="15"/>
  <c r="A79" i="11"/>
  <c r="I79" i="11"/>
  <c r="F199" i="15"/>
  <c r="AS193" i="15"/>
  <c r="R128" i="15"/>
  <c r="J128" i="15"/>
  <c r="Q128" i="15"/>
  <c r="U128" i="15"/>
  <c r="K128" i="15"/>
  <c r="T128" i="15"/>
  <c r="H128" i="15"/>
  <c r="I128" i="15"/>
  <c r="S128" i="15"/>
  <c r="G128" i="15"/>
  <c r="P128" i="15"/>
  <c r="F128" i="15"/>
  <c r="N128" i="15"/>
  <c r="M128" i="15"/>
  <c r="V128" i="15"/>
  <c r="E128" i="15"/>
  <c r="O128" i="15"/>
  <c r="L128" i="15"/>
  <c r="AL199" i="15"/>
  <c r="AU199" i="15"/>
  <c r="AF199" i="15"/>
  <c r="AL193" i="15"/>
  <c r="AU193" i="15"/>
  <c r="AM190" i="15"/>
  <c r="S58" i="15"/>
  <c r="K58" i="15"/>
  <c r="R58" i="15"/>
  <c r="J58" i="15"/>
  <c r="P58" i="15"/>
  <c r="O58" i="15"/>
  <c r="U58" i="15"/>
  <c r="T58" i="15"/>
  <c r="Q58" i="15"/>
  <c r="N58" i="15"/>
  <c r="M58" i="15"/>
  <c r="V58" i="15"/>
  <c r="L58" i="15"/>
  <c r="AE199" i="15"/>
  <c r="AL196" i="15"/>
  <c r="AU196" i="15"/>
  <c r="AE196" i="15"/>
  <c r="AM196" i="15"/>
  <c r="AF196" i="15"/>
  <c r="AN196" i="15"/>
  <c r="AG196" i="15"/>
  <c r="AO196" i="15"/>
  <c r="AH196" i="15"/>
  <c r="AI196" i="15"/>
  <c r="AQ196" i="15"/>
  <c r="AK193" i="15"/>
  <c r="AL190" i="15"/>
  <c r="AU190" i="15"/>
  <c r="AT199" i="15"/>
  <c r="AE193" i="15"/>
  <c r="AM193" i="15"/>
  <c r="AF193" i="15"/>
  <c r="AN193" i="15"/>
  <c r="AP193" i="15"/>
  <c r="AG193" i="15"/>
  <c r="AO193" i="15"/>
  <c r="AH193" i="15"/>
  <c r="AI193" i="15"/>
  <c r="AQ193" i="15"/>
  <c r="AC193" i="15"/>
  <c r="AJ193" i="15"/>
  <c r="AR193" i="15"/>
  <c r="AG199" i="15"/>
  <c r="AN199" i="15"/>
  <c r="AJ199" i="15"/>
  <c r="AH199" i="15"/>
  <c r="AO199" i="15"/>
  <c r="AC199" i="15"/>
  <c r="AQ199" i="15"/>
  <c r="AI199" i="15"/>
  <c r="AP199" i="15"/>
  <c r="AD199" i="15"/>
  <c r="L47" i="7"/>
  <c r="AK199" i="15"/>
  <c r="AR199" i="15"/>
  <c r="AF190" i="15"/>
  <c r="AN190" i="15"/>
  <c r="AG190" i="15"/>
  <c r="AO190" i="15"/>
  <c r="AP190" i="15"/>
  <c r="AQ190" i="15"/>
  <c r="AH190" i="15"/>
  <c r="AI190" i="15"/>
  <c r="AC190" i="15"/>
  <c r="AJ190" i="15"/>
  <c r="AR190" i="15"/>
  <c r="AD190" i="15"/>
  <c r="L44" i="7"/>
  <c r="AK190" i="15"/>
  <c r="AS190" i="15"/>
  <c r="AM199" i="15"/>
  <c r="AS196" i="15"/>
  <c r="AR60" i="15"/>
  <c r="AJ60" i="15"/>
  <c r="AQ60" i="15"/>
  <c r="AI60" i="15"/>
  <c r="AO60" i="15"/>
  <c r="AB60" i="15"/>
  <c r="AN60" i="15"/>
  <c r="AT60" i="15"/>
  <c r="AS60" i="15"/>
  <c r="AP60" i="15"/>
  <c r="AM60" i="15"/>
  <c r="AL60" i="15"/>
  <c r="AU60" i="15"/>
  <c r="AD59" i="15"/>
  <c r="AK60" i="15"/>
  <c r="O199" i="15"/>
  <c r="H199" i="15"/>
  <c r="U193" i="15"/>
  <c r="A38" i="11"/>
  <c r="W23" i="15"/>
  <c r="Q193" i="15"/>
  <c r="Q190" i="15"/>
  <c r="AT196" i="15"/>
  <c r="AR62" i="15"/>
  <c r="AJ62" i="15"/>
  <c r="AQ62" i="15"/>
  <c r="AI62" i="15"/>
  <c r="AO62" i="15"/>
  <c r="AB62" i="15"/>
  <c r="AN62" i="15"/>
  <c r="AT62" i="15"/>
  <c r="AS62" i="15"/>
  <c r="AP62" i="15"/>
  <c r="AM62" i="15"/>
  <c r="AL62" i="15"/>
  <c r="AU62" i="15"/>
  <c r="AK62" i="15"/>
  <c r="AD61" i="15"/>
  <c r="P92" i="8"/>
  <c r="H92" i="8"/>
  <c r="P90" i="8"/>
  <c r="H90" i="8"/>
  <c r="O89" i="8"/>
  <c r="G89" i="8"/>
  <c r="P88" i="8"/>
  <c r="H88" i="8"/>
  <c r="O87" i="8"/>
  <c r="G87" i="8"/>
  <c r="P86" i="8"/>
  <c r="H86" i="8"/>
  <c r="O85" i="8"/>
  <c r="G85" i="8"/>
  <c r="S85" i="8"/>
  <c r="R43" i="8"/>
  <c r="J43" i="8"/>
  <c r="T42" i="8"/>
  <c r="V42" i="8"/>
  <c r="R41" i="8"/>
  <c r="J41" i="8"/>
  <c r="T40" i="8"/>
  <c r="V40" i="8"/>
  <c r="I40" i="8"/>
  <c r="R39" i="8"/>
  <c r="J39" i="8"/>
  <c r="T38" i="8"/>
  <c r="V38" i="8"/>
  <c r="R37" i="8"/>
  <c r="J37" i="8"/>
  <c r="T36" i="8"/>
  <c r="V36" i="8"/>
  <c r="I36" i="8"/>
  <c r="M92" i="8"/>
  <c r="E92" i="8"/>
  <c r="E90" i="8"/>
  <c r="L89" i="8"/>
  <c r="D89" i="8"/>
  <c r="D87" i="8"/>
  <c r="S87" i="8"/>
  <c r="O43" i="8"/>
  <c r="G43" i="8"/>
  <c r="O41" i="8"/>
  <c r="G41" i="8"/>
  <c r="N40" i="8"/>
  <c r="F40" i="8"/>
  <c r="O39" i="8"/>
  <c r="G39" i="8"/>
  <c r="O37" i="8"/>
  <c r="G37" i="8"/>
  <c r="N36" i="8"/>
  <c r="F36" i="8"/>
  <c r="L92" i="8"/>
  <c r="D92" i="8"/>
  <c r="S92" i="8"/>
  <c r="L90" i="8"/>
  <c r="D90" i="8"/>
  <c r="L88" i="8"/>
  <c r="D88" i="8"/>
  <c r="L86" i="8"/>
  <c r="D86" i="8"/>
  <c r="S86" i="8"/>
  <c r="N43" i="8"/>
  <c r="F43" i="8"/>
  <c r="N41" i="8"/>
  <c r="F41" i="8"/>
  <c r="M40" i="8"/>
  <c r="E40" i="8"/>
  <c r="L40" i="8"/>
  <c r="S40" i="8"/>
  <c r="N39" i="8"/>
  <c r="F39" i="8"/>
  <c r="N37" i="8"/>
  <c r="F37" i="8"/>
  <c r="M36" i="8"/>
  <c r="E36" i="8"/>
  <c r="L36" i="8"/>
  <c r="S36" i="8"/>
  <c r="M43" i="8"/>
  <c r="E43" i="8"/>
  <c r="S43" i="8"/>
  <c r="M41" i="8"/>
  <c r="E41" i="8"/>
  <c r="M39" i="8"/>
  <c r="E39" i="8"/>
  <c r="S39" i="8"/>
  <c r="M37" i="8"/>
  <c r="E37" i="8"/>
  <c r="H25" i="8"/>
  <c r="Q23" i="8"/>
  <c r="K69" i="8"/>
  <c r="D15" i="8"/>
  <c r="J72" i="8"/>
  <c r="F73" i="8"/>
  <c r="L23" i="8"/>
  <c r="H70" i="8"/>
  <c r="N74" i="8"/>
  <c r="I60" i="8"/>
  <c r="F83" i="8"/>
  <c r="P19" i="8"/>
  <c r="AI29" i="16"/>
  <c r="AJ29" i="16"/>
  <c r="J70" i="8"/>
  <c r="K33" i="8"/>
  <c r="N33" i="8"/>
  <c r="G79" i="8"/>
  <c r="P24" i="8"/>
  <c r="F69" i="8"/>
  <c r="O32" i="8"/>
  <c r="I7" i="8"/>
  <c r="G84" i="8"/>
  <c r="H80" i="8"/>
  <c r="I33" i="8"/>
  <c r="P70" i="8"/>
  <c r="BX1" i="4"/>
  <c r="H17" i="8"/>
  <c r="M22" i="8"/>
  <c r="L9" i="8"/>
  <c r="L32" i="8"/>
  <c r="M57" i="8"/>
  <c r="O74" i="8"/>
  <c r="D32" i="8"/>
  <c r="M33" i="8"/>
  <c r="J15" i="8"/>
  <c r="G26" i="8"/>
  <c r="M74" i="8"/>
  <c r="E33" i="8"/>
  <c r="L58" i="8"/>
  <c r="N69" i="8"/>
  <c r="I67" i="8"/>
  <c r="O84" i="8"/>
  <c r="G24" i="8"/>
  <c r="Q74" i="8"/>
  <c r="I27" i="8"/>
  <c r="F22" i="8"/>
  <c r="AP33" i="16"/>
  <c r="AL34" i="16"/>
  <c r="AT34" i="16"/>
  <c r="F33" i="16"/>
  <c r="Q34" i="16"/>
  <c r="AC34" i="16"/>
  <c r="AF34" i="16"/>
  <c r="P34" i="16"/>
  <c r="AF33" i="16"/>
  <c r="P33" i="16"/>
  <c r="AS33" i="16"/>
  <c r="AW34" i="16"/>
  <c r="I34" i="16"/>
  <c r="W34" i="16"/>
  <c r="J34" i="16"/>
  <c r="J33" i="16"/>
  <c r="AT33" i="16"/>
  <c r="AQ33" i="16"/>
  <c r="AM34" i="16"/>
  <c r="AU34" i="16"/>
  <c r="AK33" i="16"/>
  <c r="U33" i="16"/>
  <c r="U34" i="16"/>
  <c r="AE34" i="16"/>
  <c r="AE33" i="16"/>
  <c r="AD34" i="16"/>
  <c r="N34" i="16"/>
  <c r="AD33" i="16"/>
  <c r="N33" i="16"/>
  <c r="AG34" i="16"/>
  <c r="E34" i="16"/>
  <c r="W33" i="16"/>
  <c r="Z34" i="16"/>
  <c r="Z33" i="16"/>
  <c r="AL33" i="16"/>
  <c r="AR33" i="16"/>
  <c r="AN34" i="16"/>
  <c r="AV34" i="16"/>
  <c r="AK34" i="16"/>
  <c r="E33" i="16"/>
  <c r="Y34" i="16"/>
  <c r="M34" i="16"/>
  <c r="AA34" i="16"/>
  <c r="AA33" i="16"/>
  <c r="AB34" i="16"/>
  <c r="L34" i="16"/>
  <c r="AB33" i="16"/>
  <c r="L33" i="16"/>
  <c r="AO34" i="16"/>
  <c r="AP34" i="16"/>
  <c r="AM33" i="16"/>
  <c r="AU33" i="16"/>
  <c r="AQ34" i="16"/>
  <c r="M33" i="16"/>
  <c r="Y33" i="16"/>
  <c r="O34" i="16"/>
  <c r="O33" i="16"/>
  <c r="V34" i="16"/>
  <c r="F34" i="16"/>
  <c r="V33" i="16"/>
  <c r="AN33" i="16"/>
  <c r="AV33" i="16"/>
  <c r="AR34" i="16"/>
  <c r="Q33" i="16"/>
  <c r="K34" i="16"/>
  <c r="K33" i="16"/>
  <c r="T34" i="16"/>
  <c r="T33" i="16"/>
  <c r="AO33" i="16"/>
  <c r="AW33" i="16"/>
  <c r="AS34" i="16"/>
  <c r="F34" i="8"/>
  <c r="B93" i="17"/>
  <c r="O24" i="17"/>
  <c r="AN21" i="7"/>
  <c r="I24" i="17"/>
  <c r="H24" i="17"/>
  <c r="H35" i="8"/>
  <c r="B47" i="17"/>
  <c r="B70" i="17"/>
  <c r="U190" i="15"/>
  <c r="P32" i="8"/>
  <c r="AU32" i="16"/>
  <c r="AM32" i="16"/>
  <c r="AQ31" i="16"/>
  <c r="M32" i="8"/>
  <c r="AR32" i="16"/>
  <c r="AV31" i="16"/>
  <c r="AN31" i="16"/>
  <c r="AN20" i="7"/>
  <c r="G31" i="16"/>
  <c r="AQ32" i="16"/>
  <c r="AU31" i="16"/>
  <c r="AM31" i="16"/>
  <c r="AP32" i="16"/>
  <c r="AT31" i="16"/>
  <c r="N84" i="8"/>
  <c r="AH24" i="17"/>
  <c r="L83" i="8"/>
  <c r="D84" i="8"/>
  <c r="J84" i="8"/>
  <c r="Q84" i="8"/>
  <c r="I84" i="8"/>
  <c r="E82" i="16"/>
  <c r="H84" i="8"/>
  <c r="O83" i="8"/>
  <c r="G83" i="8"/>
  <c r="J82" i="8"/>
  <c r="I81" i="8"/>
  <c r="U191" i="17"/>
  <c r="AB122" i="17"/>
  <c r="AB23" i="17"/>
  <c r="D81" i="8"/>
  <c r="H82" i="8"/>
  <c r="E82" i="8"/>
  <c r="AA78" i="16"/>
  <c r="AA79" i="16"/>
  <c r="V79" i="16"/>
  <c r="F79" i="16"/>
  <c r="V78" i="16"/>
  <c r="F78" i="16"/>
  <c r="AC79" i="16"/>
  <c r="AC78" i="16"/>
  <c r="AE78" i="16"/>
  <c r="AE79" i="16"/>
  <c r="T79" i="16"/>
  <c r="T78" i="16"/>
  <c r="I79" i="16"/>
  <c r="AH79" i="16"/>
  <c r="AH78" i="16"/>
  <c r="Q78" i="16"/>
  <c r="Y79" i="16"/>
  <c r="AG79" i="16"/>
  <c r="G78" i="16"/>
  <c r="G79" i="16"/>
  <c r="AF79" i="16"/>
  <c r="P79" i="16"/>
  <c r="AF78" i="16"/>
  <c r="P78" i="16"/>
  <c r="Y78" i="16"/>
  <c r="I80" i="8"/>
  <c r="K78" i="16"/>
  <c r="K79" i="16"/>
  <c r="AD79" i="16"/>
  <c r="N79" i="16"/>
  <c r="AD78" i="16"/>
  <c r="N78" i="16"/>
  <c r="AG78" i="16"/>
  <c r="O78" i="16"/>
  <c r="O79" i="16"/>
  <c r="AB79" i="16"/>
  <c r="L79" i="16"/>
  <c r="AB78" i="16"/>
  <c r="L78" i="16"/>
  <c r="E79" i="16"/>
  <c r="E78" i="16"/>
  <c r="AB22" i="17"/>
  <c r="S78" i="16"/>
  <c r="S79" i="16"/>
  <c r="Z79" i="16"/>
  <c r="J79" i="16"/>
  <c r="Z78" i="16"/>
  <c r="J78" i="16"/>
  <c r="M79" i="16"/>
  <c r="U78" i="16"/>
  <c r="E80" i="8"/>
  <c r="I78" i="16"/>
  <c r="AH76" i="16"/>
  <c r="AH77" i="16"/>
  <c r="U77" i="16"/>
  <c r="W77" i="16"/>
  <c r="W76" i="16"/>
  <c r="K78" i="8"/>
  <c r="AN40" i="7"/>
  <c r="T76" i="16"/>
  <c r="T77" i="16"/>
  <c r="AC77" i="16"/>
  <c r="S77" i="16"/>
  <c r="S76" i="16"/>
  <c r="U76" i="16"/>
  <c r="E76" i="16"/>
  <c r="F77" i="16"/>
  <c r="V77" i="16"/>
  <c r="O77" i="16"/>
  <c r="H76" i="16"/>
  <c r="K76" i="16"/>
  <c r="J76" i="16"/>
  <c r="Z76" i="16"/>
  <c r="J77" i="16"/>
  <c r="Z77" i="16"/>
  <c r="Y76" i="16"/>
  <c r="G77" i="16"/>
  <c r="G76" i="16"/>
  <c r="Y77" i="16"/>
  <c r="AH21" i="17"/>
  <c r="AG77" i="16"/>
  <c r="V76" i="16"/>
  <c r="I76" i="16"/>
  <c r="O76" i="16"/>
  <c r="Q77" i="16"/>
  <c r="H77" i="16"/>
  <c r="P78" i="8"/>
  <c r="L76" i="16"/>
  <c r="AB76" i="16"/>
  <c r="L77" i="16"/>
  <c r="AB77" i="16"/>
  <c r="AG76" i="16"/>
  <c r="F76" i="16"/>
  <c r="U67" i="17"/>
  <c r="AC76" i="16"/>
  <c r="X76" i="16"/>
  <c r="X77" i="16"/>
  <c r="Q76" i="16"/>
  <c r="K77" i="16"/>
  <c r="I77" i="16"/>
  <c r="N76" i="16"/>
  <c r="AD76" i="16"/>
  <c r="N77" i="16"/>
  <c r="AD77" i="16"/>
  <c r="E77" i="16"/>
  <c r="AE77" i="16"/>
  <c r="AE76" i="16"/>
  <c r="M76" i="16"/>
  <c r="AA45" i="7"/>
  <c r="AH47" i="7"/>
  <c r="AI45" i="7"/>
  <c r="Z46" i="7"/>
  <c r="Z47" i="7"/>
  <c r="AH45" i="7"/>
  <c r="Y22" i="7"/>
  <c r="H62" i="11"/>
  <c r="H56" i="11"/>
  <c r="A66" i="11"/>
  <c r="A72" i="11"/>
  <c r="A65" i="11"/>
  <c r="A64" i="11"/>
  <c r="H60" i="11"/>
  <c r="A74" i="11"/>
  <c r="A67" i="11"/>
  <c r="A71" i="11"/>
  <c r="A63" i="11"/>
  <c r="A73" i="11"/>
  <c r="A69" i="11"/>
  <c r="A68" i="11"/>
  <c r="A70" i="11"/>
  <c r="CD33" i="3"/>
  <c r="CA35" i="3"/>
  <c r="CA37" i="3"/>
  <c r="CA39" i="3"/>
  <c r="CA41" i="3"/>
  <c r="CA43" i="3"/>
  <c r="CA45" i="3"/>
  <c r="CA47" i="3"/>
  <c r="CA49" i="3"/>
  <c r="CA51" i="3"/>
  <c r="CA53" i="3"/>
  <c r="CA55" i="3"/>
  <c r="CA57" i="3"/>
  <c r="CA59" i="3"/>
  <c r="CA61" i="3"/>
  <c r="AB46" i="15"/>
  <c r="H29" i="11"/>
  <c r="I25" i="11"/>
  <c r="I28" i="11"/>
  <c r="I26" i="11"/>
  <c r="H22" i="11"/>
  <c r="H31" i="11"/>
  <c r="H20" i="11"/>
  <c r="I24" i="11"/>
  <c r="I30" i="11"/>
  <c r="H10" i="11"/>
  <c r="H33" i="11"/>
  <c r="I32" i="11"/>
  <c r="I27" i="11"/>
  <c r="Z45" i="7"/>
  <c r="Z44" i="7"/>
  <c r="AH44" i="7"/>
  <c r="AH46" i="7"/>
  <c r="AI46" i="7"/>
  <c r="AI44" i="7"/>
  <c r="AB44" i="7"/>
  <c r="AA46" i="7"/>
  <c r="AH25" i="7"/>
  <c r="AB25" i="7"/>
  <c r="AI24" i="7"/>
  <c r="AH22" i="7"/>
  <c r="AA24" i="7"/>
  <c r="AB23" i="7"/>
  <c r="Z23" i="7"/>
  <c r="AH24" i="7"/>
  <c r="Y23" i="7"/>
  <c r="AB22" i="7"/>
  <c r="AA25" i="7"/>
  <c r="AA22" i="7"/>
  <c r="AI23" i="7"/>
  <c r="Z25" i="7"/>
  <c r="Z24" i="7"/>
  <c r="H73" i="8"/>
  <c r="R73" i="16"/>
  <c r="K71" i="8"/>
  <c r="G69" i="8"/>
  <c r="J67" i="8"/>
  <c r="P57" i="8"/>
  <c r="J55" i="8"/>
  <c r="N25" i="8"/>
  <c r="P25" i="8"/>
  <c r="Q5" i="8"/>
  <c r="F30" i="8"/>
  <c r="I16" i="8"/>
  <c r="P16" i="8"/>
  <c r="E15" i="8"/>
  <c r="K24" i="8"/>
  <c r="H16" i="8"/>
  <c r="AH82" i="15"/>
  <c r="BZ132" i="3"/>
  <c r="I39" i="2"/>
  <c r="AS77" i="15"/>
  <c r="D102" i="17"/>
  <c r="AD72" i="15"/>
  <c r="N22" i="7"/>
  <c r="S22" i="7"/>
  <c r="AI132" i="3"/>
  <c r="C39" i="2"/>
  <c r="N79" i="15"/>
  <c r="I74" i="15"/>
  <c r="T73" i="15"/>
  <c r="AA61" i="16"/>
  <c r="L60" i="16"/>
  <c r="N60" i="16"/>
  <c r="AF60" i="16"/>
  <c r="T61" i="16"/>
  <c r="Q60" i="16"/>
  <c r="S61" i="16"/>
  <c r="O60" i="16"/>
  <c r="AB60" i="16"/>
  <c r="I60" i="16"/>
  <c r="S60" i="16"/>
  <c r="P60" i="16"/>
  <c r="AH60" i="16"/>
  <c r="V61" i="16"/>
  <c r="Y60" i="16"/>
  <c r="O61" i="16"/>
  <c r="K60" i="16"/>
  <c r="J60" i="16"/>
  <c r="AF61" i="16"/>
  <c r="AG61" i="16"/>
  <c r="AD60" i="16"/>
  <c r="N62" i="8"/>
  <c r="AH61" i="16"/>
  <c r="W61" i="16"/>
  <c r="T60" i="16"/>
  <c r="F61" i="16"/>
  <c r="X61" i="16"/>
  <c r="AG60" i="16"/>
  <c r="AA13" i="17"/>
  <c r="K61" i="16"/>
  <c r="G60" i="16"/>
  <c r="U82" i="17"/>
  <c r="AH82" i="17"/>
  <c r="N61" i="16"/>
  <c r="AC61" i="16"/>
  <c r="W60" i="16"/>
  <c r="I61" i="16"/>
  <c r="P61" i="16"/>
  <c r="Y61" i="16"/>
  <c r="V60" i="16"/>
  <c r="H61" i="16"/>
  <c r="G61" i="8"/>
  <c r="Z61" i="16"/>
  <c r="E61" i="16"/>
  <c r="G61" i="16"/>
  <c r="F60" i="16"/>
  <c r="Q61" i="16"/>
  <c r="AR45" i="7"/>
  <c r="BA45" i="7"/>
  <c r="R46" i="7"/>
  <c r="BX46" i="7"/>
  <c r="O46" i="7"/>
  <c r="X46" i="7"/>
  <c r="I46" i="7"/>
  <c r="BW46" i="7"/>
  <c r="N46" i="7"/>
  <c r="S46" i="7"/>
  <c r="BT46" i="7"/>
  <c r="BS46" i="7"/>
  <c r="H45" i="7"/>
  <c r="AG46" i="7"/>
  <c r="P46" i="7"/>
  <c r="BV46" i="7"/>
  <c r="BS45" i="7"/>
  <c r="BM46" i="7"/>
  <c r="BJ44" i="7"/>
  <c r="P45" i="7"/>
  <c r="AX44" i="7"/>
  <c r="AW44" i="7"/>
  <c r="AG44" i="7"/>
  <c r="BX47" i="7"/>
  <c r="AY45" i="7"/>
  <c r="W87" i="8"/>
  <c r="X87" i="8"/>
  <c r="AH9" i="17"/>
  <c r="BW44" i="7"/>
  <c r="T44" i="7"/>
  <c r="W46" i="7"/>
  <c r="BW45" i="7"/>
  <c r="R45" i="7"/>
  <c r="N44" i="7"/>
  <c r="S44" i="7"/>
  <c r="AU45" i="7"/>
  <c r="BQ45" i="7"/>
  <c r="AC45" i="7"/>
  <c r="BL45" i="7"/>
  <c r="BT47" i="7"/>
  <c r="M47" i="7"/>
  <c r="P44" i="7"/>
  <c r="AW45" i="7"/>
  <c r="AQ46" i="7"/>
  <c r="U45" i="7"/>
  <c r="BP45" i="7"/>
  <c r="M45" i="7"/>
  <c r="O44" i="7"/>
  <c r="V45" i="7"/>
  <c r="BC45" i="7"/>
  <c r="AV45" i="7"/>
  <c r="AL45" i="7"/>
  <c r="BK45" i="7"/>
  <c r="AQ45" i="7"/>
  <c r="AZ45" i="7"/>
  <c r="BJ45" i="7"/>
  <c r="BU44" i="7"/>
  <c r="X44" i="7"/>
  <c r="J44" i="7"/>
  <c r="M44" i="7"/>
  <c r="BV44" i="7"/>
  <c r="K44" i="7"/>
  <c r="AP45" i="7"/>
  <c r="BM45" i="7"/>
  <c r="AM45" i="7"/>
  <c r="BD45" i="7"/>
  <c r="BB45" i="7"/>
  <c r="X45" i="7"/>
  <c r="BT44" i="7"/>
  <c r="W44" i="7"/>
  <c r="I44" i="7"/>
  <c r="BF46" i="7"/>
  <c r="AS45" i="7"/>
  <c r="BO45" i="7"/>
  <c r="AK45" i="7"/>
  <c r="BH45" i="7"/>
  <c r="AT45" i="7"/>
  <c r="BS44" i="7"/>
  <c r="R44" i="7"/>
  <c r="BP46" i="7"/>
  <c r="BB46" i="7"/>
  <c r="AS46" i="7"/>
  <c r="BO46" i="7"/>
  <c r="AT44" i="7"/>
  <c r="AU44" i="7"/>
  <c r="BH46" i="7"/>
  <c r="BL46" i="7"/>
  <c r="AX46" i="7"/>
  <c r="AR44" i="7"/>
  <c r="AU46" i="7"/>
  <c r="BQ46" i="7"/>
  <c r="BQ44" i="7"/>
  <c r="AP44" i="7"/>
  <c r="AS44" i="7"/>
  <c r="AH19" i="17"/>
  <c r="AZ46" i="7"/>
  <c r="BD46" i="7"/>
  <c r="AT46" i="7"/>
  <c r="AZ44" i="7"/>
  <c r="AW46" i="7"/>
  <c r="BO44" i="7"/>
  <c r="AL44" i="7"/>
  <c r="AQ44" i="7"/>
  <c r="W85" i="8"/>
  <c r="X85" i="8"/>
  <c r="AR46" i="7"/>
  <c r="AV46" i="7"/>
  <c r="AP46" i="7"/>
  <c r="BH44" i="7"/>
  <c r="U46" i="7"/>
  <c r="AY46" i="7"/>
  <c r="BM44" i="7"/>
  <c r="V44" i="7"/>
  <c r="AM44" i="7"/>
  <c r="J46" i="7"/>
  <c r="BU45" i="7"/>
  <c r="AG45" i="7"/>
  <c r="J45" i="7"/>
  <c r="BN44" i="7"/>
  <c r="BL44" i="7"/>
  <c r="AC46" i="7"/>
  <c r="BA46" i="7"/>
  <c r="BK44" i="7"/>
  <c r="AK44" i="7"/>
  <c r="AH17" i="17"/>
  <c r="BN46" i="7"/>
  <c r="T46" i="7"/>
  <c r="BP44" i="7"/>
  <c r="AK46" i="7"/>
  <c r="BC46" i="7"/>
  <c r="BF44" i="7"/>
  <c r="BA44" i="7"/>
  <c r="AC44" i="7"/>
  <c r="BX44" i="7"/>
  <c r="Q44" i="7"/>
  <c r="V46" i="7"/>
  <c r="W89" i="8"/>
  <c r="X89" i="8"/>
  <c r="AL46" i="7"/>
  <c r="BC44" i="7"/>
  <c r="AH14" i="17"/>
  <c r="BD44" i="7"/>
  <c r="BJ46" i="7"/>
  <c r="AM46" i="7"/>
  <c r="BB44" i="7"/>
  <c r="AY44" i="7"/>
  <c r="U44" i="7"/>
  <c r="AL26" i="15"/>
  <c r="AQ26" i="15"/>
  <c r="AR26" i="15"/>
  <c r="AS26" i="15"/>
  <c r="AT26" i="15"/>
  <c r="AU26" i="15"/>
  <c r="AD13" i="15"/>
  <c r="AE13" i="15"/>
  <c r="AH13" i="15"/>
  <c r="AP12" i="15"/>
  <c r="BZ63" i="3"/>
  <c r="I38" i="2"/>
  <c r="D3" i="17"/>
  <c r="CD5" i="3"/>
  <c r="CD7" i="3"/>
  <c r="AG24" i="7"/>
  <c r="BB23" i="7"/>
  <c r="K23" i="7"/>
  <c r="BT23" i="7"/>
  <c r="W38" i="8"/>
  <c r="X38" i="8"/>
  <c r="O19" i="17"/>
  <c r="U23" i="7"/>
  <c r="BL23" i="7"/>
  <c r="BK23" i="7"/>
  <c r="AS25" i="7"/>
  <c r="AR23" i="7"/>
  <c r="AQ23" i="7"/>
  <c r="BJ23" i="7"/>
  <c r="BP23" i="7"/>
  <c r="T23" i="7"/>
  <c r="AM23" i="7"/>
  <c r="BM23" i="7"/>
  <c r="AL23" i="7"/>
  <c r="AK23" i="7"/>
  <c r="BD23" i="7"/>
  <c r="AC23" i="7"/>
  <c r="BB22" i="7"/>
  <c r="BN22" i="7"/>
  <c r="AW22" i="7"/>
  <c r="BT24" i="7"/>
  <c r="BH23" i="7"/>
  <c r="BN23" i="7"/>
  <c r="BQ23" i="7"/>
  <c r="BO23" i="7"/>
  <c r="J23" i="7"/>
  <c r="AX23" i="7"/>
  <c r="BF23" i="7"/>
  <c r="BA23" i="7"/>
  <c r="BC23" i="7"/>
  <c r="N23" i="7"/>
  <c r="S23" i="7"/>
  <c r="BW23" i="7"/>
  <c r="AM24" i="7"/>
  <c r="AT23" i="7"/>
  <c r="AZ23" i="7"/>
  <c r="AW23" i="7"/>
  <c r="AY23" i="7"/>
  <c r="AV25" i="7"/>
  <c r="BS23" i="7"/>
  <c r="BM25" i="7"/>
  <c r="AP23" i="7"/>
  <c r="AV23" i="7"/>
  <c r="AS23" i="7"/>
  <c r="AU23" i="7"/>
  <c r="BQ24" i="7"/>
  <c r="BJ22" i="7"/>
  <c r="BQ22" i="7"/>
  <c r="AU22" i="7"/>
  <c r="U24" i="7"/>
  <c r="BF22" i="7"/>
  <c r="BO22" i="7"/>
  <c r="AS22" i="7"/>
  <c r="BH22" i="7"/>
  <c r="BB24" i="7"/>
  <c r="AQ22" i="7"/>
  <c r="BK22" i="7"/>
  <c r="BL22" i="7"/>
  <c r="AR22" i="7"/>
  <c r="BC22" i="7"/>
  <c r="AK22" i="7"/>
  <c r="AL22" i="7"/>
  <c r="BD22" i="7"/>
  <c r="BM22" i="7"/>
  <c r="AM22" i="7"/>
  <c r="W40" i="8"/>
  <c r="X40" i="8"/>
  <c r="T22" i="7"/>
  <c r="BA22" i="7"/>
  <c r="AC22" i="7"/>
  <c r="AT22" i="7"/>
  <c r="O18" i="17"/>
  <c r="AZ22" i="7"/>
  <c r="AX22" i="7"/>
  <c r="AL24" i="7"/>
  <c r="AV22" i="7"/>
  <c r="AP22" i="7"/>
  <c r="BC24" i="7"/>
  <c r="W36" i="8"/>
  <c r="X36" i="8"/>
  <c r="AY22" i="7"/>
  <c r="U22" i="7"/>
  <c r="V22" i="7"/>
  <c r="BK25" i="7"/>
  <c r="AU25" i="7"/>
  <c r="BT25" i="7"/>
  <c r="BO24" i="7"/>
  <c r="BP24" i="7"/>
  <c r="BH24" i="7"/>
  <c r="J24" i="7"/>
  <c r="AG22" i="7"/>
  <c r="BF24" i="7"/>
  <c r="W22" i="7"/>
  <c r="BT22" i="7"/>
  <c r="BD24" i="7"/>
  <c r="R24" i="7"/>
  <c r="O22" i="7"/>
  <c r="BM24" i="7"/>
  <c r="J22" i="7"/>
  <c r="AX24" i="7"/>
  <c r="M23" i="7"/>
  <c r="AW24" i="7"/>
  <c r="AP24" i="7"/>
  <c r="T24" i="7"/>
  <c r="H22" i="7"/>
  <c r="BK24" i="7"/>
  <c r="BA24" i="7"/>
  <c r="AZ24" i="7"/>
  <c r="AY24" i="7"/>
  <c r="AS24" i="7"/>
  <c r="N25" i="7"/>
  <c r="S25" i="7"/>
  <c r="BN24" i="7"/>
  <c r="AV24" i="7"/>
  <c r="AG25" i="7"/>
  <c r="AU24" i="7"/>
  <c r="AK24" i="7"/>
  <c r="BL24" i="7"/>
  <c r="AT24" i="7"/>
  <c r="V24" i="7"/>
  <c r="W25" i="7"/>
  <c r="M24" i="7"/>
  <c r="AQ24" i="7"/>
  <c r="AC24" i="7"/>
  <c r="BJ24" i="7"/>
  <c r="O25" i="7"/>
  <c r="BA25" i="7"/>
  <c r="BC25" i="7"/>
  <c r="V25" i="7"/>
  <c r="BP25" i="7"/>
  <c r="AL25" i="7"/>
  <c r="BX24" i="7"/>
  <c r="P24" i="7"/>
  <c r="H24" i="7"/>
  <c r="BU24" i="7"/>
  <c r="O13" i="17"/>
  <c r="I24" i="7"/>
  <c r="AW25" i="7"/>
  <c r="AY25" i="7"/>
  <c r="AR25" i="7"/>
  <c r="BL25" i="7"/>
  <c r="T25" i="7"/>
  <c r="BV24" i="7"/>
  <c r="N24" i="7"/>
  <c r="S24" i="7"/>
  <c r="H23" i="7"/>
  <c r="Q25" i="7"/>
  <c r="K24" i="7"/>
  <c r="Q22" i="7"/>
  <c r="O21" i="17"/>
  <c r="O12" i="17"/>
  <c r="AQ25" i="7"/>
  <c r="P23" i="7"/>
  <c r="BD25" i="7"/>
  <c r="AC25" i="7"/>
  <c r="AM25" i="7"/>
  <c r="BF25" i="7"/>
  <c r="R22" i="7"/>
  <c r="BX22" i="7"/>
  <c r="R23" i="7"/>
  <c r="BX23" i="7"/>
  <c r="AX25" i="7"/>
  <c r="X25" i="7"/>
  <c r="O23" i="7"/>
  <c r="BU23" i="7"/>
  <c r="O17" i="17"/>
  <c r="O10" i="17"/>
  <c r="BU25" i="7"/>
  <c r="K25" i="7"/>
  <c r="BS24" i="7"/>
  <c r="BU22" i="7"/>
  <c r="K22" i="7"/>
  <c r="AK25" i="7"/>
  <c r="BV22" i="7"/>
  <c r="W42" i="8"/>
  <c r="X42" i="8"/>
  <c r="U25" i="7"/>
  <c r="BB25" i="7"/>
  <c r="BJ25" i="7"/>
  <c r="X22" i="7"/>
  <c r="X23" i="7"/>
  <c r="BX25" i="7"/>
  <c r="AT25" i="7"/>
  <c r="R25" i="7"/>
  <c r="J25" i="7"/>
  <c r="X24" i="7"/>
  <c r="O24" i="7"/>
  <c r="O14" i="17"/>
  <c r="BS25" i="7"/>
  <c r="I25" i="7"/>
  <c r="BS22" i="7"/>
  <c r="I22" i="7"/>
  <c r="BH25" i="7"/>
  <c r="AZ25" i="7"/>
  <c r="P22" i="7"/>
  <c r="BV23" i="7"/>
  <c r="W23" i="7"/>
  <c r="AG23" i="7"/>
  <c r="BW25" i="7"/>
  <c r="M25" i="7"/>
  <c r="BW24" i="7"/>
  <c r="BW22" i="7"/>
  <c r="BQ25" i="7"/>
  <c r="BO25" i="7"/>
  <c r="BN25" i="7"/>
  <c r="BV25" i="7"/>
  <c r="P25" i="7"/>
  <c r="W24" i="7"/>
  <c r="O11" i="17"/>
  <c r="I9" i="15"/>
  <c r="AI63" i="3"/>
  <c r="C38" i="2"/>
  <c r="U3" i="15"/>
  <c r="I3" i="15"/>
  <c r="Q4" i="15"/>
  <c r="Q3" i="15"/>
  <c r="CD3" i="3"/>
  <c r="K51" i="10"/>
  <c r="Q51" i="10"/>
  <c r="H25" i="9"/>
  <c r="V108" i="17"/>
  <c r="V32" i="17"/>
  <c r="V40" i="17"/>
  <c r="V116" i="17"/>
  <c r="V63" i="17"/>
  <c r="V62" i="17"/>
  <c r="V85" i="17"/>
  <c r="K57" i="10"/>
  <c r="Q57" i="10"/>
  <c r="V115" i="17"/>
  <c r="V182" i="17"/>
  <c r="V159" i="17"/>
  <c r="V136" i="17"/>
  <c r="K55" i="10"/>
  <c r="Q55" i="10"/>
  <c r="K29" i="10"/>
  <c r="Q29" i="10"/>
  <c r="K55" i="9"/>
  <c r="Q55" i="9"/>
  <c r="V112" i="17"/>
  <c r="V59" i="17"/>
  <c r="V157" i="17"/>
  <c r="V134" i="17"/>
  <c r="V180" i="17"/>
  <c r="K26" i="10"/>
  <c r="Q26" i="10"/>
  <c r="K26" i="9"/>
  <c r="Q26" i="9"/>
  <c r="K25" i="10"/>
  <c r="Q25" i="10"/>
  <c r="K50" i="9"/>
  <c r="Q50" i="9"/>
  <c r="H84" i="10"/>
  <c r="C120" i="17"/>
  <c r="C90" i="17"/>
  <c r="K14" i="9"/>
  <c r="Q14" i="9"/>
  <c r="C141" i="17"/>
  <c r="C164" i="17"/>
  <c r="C187" i="17"/>
  <c r="K80" i="9"/>
  <c r="Q80" i="9"/>
  <c r="K11" i="10"/>
  <c r="Q11" i="10"/>
  <c r="K79" i="9"/>
  <c r="Q79" i="9"/>
  <c r="K78" i="9"/>
  <c r="Q78" i="9"/>
  <c r="K10" i="9"/>
  <c r="Q10" i="9"/>
  <c r="K78" i="10"/>
  <c r="Q78" i="10"/>
  <c r="C182" i="17"/>
  <c r="K8" i="9"/>
  <c r="Q8" i="9"/>
  <c r="C158" i="17"/>
  <c r="C135" i="17"/>
  <c r="C181" i="17"/>
  <c r="C82" i="17"/>
  <c r="C36" i="17"/>
  <c r="C59" i="17"/>
  <c r="K73" i="9"/>
  <c r="Q73" i="9"/>
  <c r="C110" i="17"/>
  <c r="C57" i="17"/>
  <c r="K5" i="9"/>
  <c r="Q5" i="9"/>
  <c r="K3" i="10"/>
  <c r="Q3" i="10"/>
  <c r="I74" i="16"/>
  <c r="E74" i="16"/>
  <c r="T74" i="16"/>
  <c r="T75" i="16"/>
  <c r="AE75" i="16"/>
  <c r="AE74" i="16"/>
  <c r="AG75" i="16"/>
  <c r="M74" i="16"/>
  <c r="Z74" i="16"/>
  <c r="J75" i="16"/>
  <c r="Z75" i="16"/>
  <c r="S75" i="16"/>
  <c r="AC75" i="16"/>
  <c r="F74" i="16"/>
  <c r="V74" i="16"/>
  <c r="F75" i="16"/>
  <c r="V75" i="16"/>
  <c r="AA75" i="16"/>
  <c r="AA74" i="16"/>
  <c r="M75" i="16"/>
  <c r="J74" i="16"/>
  <c r="S74" i="16"/>
  <c r="AB75" i="16"/>
  <c r="O75" i="16"/>
  <c r="O74" i="16"/>
  <c r="AC74" i="16"/>
  <c r="U75" i="16"/>
  <c r="H74" i="16"/>
  <c r="X74" i="16"/>
  <c r="H75" i="16"/>
  <c r="X75" i="16"/>
  <c r="W75" i="16"/>
  <c r="W74" i="16"/>
  <c r="Y75" i="16"/>
  <c r="Q75" i="16"/>
  <c r="E75" i="16"/>
  <c r="L74" i="16"/>
  <c r="AB74" i="16"/>
  <c r="L75" i="16"/>
  <c r="I75" i="16"/>
  <c r="U74" i="16"/>
  <c r="AG74" i="16"/>
  <c r="N74" i="16"/>
  <c r="AD74" i="16"/>
  <c r="N75" i="16"/>
  <c r="AD75" i="16"/>
  <c r="K75" i="16"/>
  <c r="K74" i="16"/>
  <c r="Y74" i="16"/>
  <c r="P74" i="16"/>
  <c r="AF74" i="16"/>
  <c r="P75" i="16"/>
  <c r="AF75" i="16"/>
  <c r="G75" i="16"/>
  <c r="G74" i="16"/>
  <c r="AH74" i="16"/>
  <c r="R76" i="8"/>
  <c r="Q74" i="16"/>
  <c r="AH20" i="17"/>
  <c r="M72" i="16"/>
  <c r="D74" i="8"/>
  <c r="K74" i="8"/>
  <c r="H74" i="8"/>
  <c r="J74" i="8"/>
  <c r="P72" i="8"/>
  <c r="O72" i="8"/>
  <c r="AN37" i="7"/>
  <c r="AD71" i="16"/>
  <c r="N71" i="16"/>
  <c r="AD70" i="16"/>
  <c r="N70" i="16"/>
  <c r="E71" i="16"/>
  <c r="G70" i="16"/>
  <c r="G71" i="16"/>
  <c r="AB71" i="16"/>
  <c r="L71" i="16"/>
  <c r="AB70" i="16"/>
  <c r="L70" i="16"/>
  <c r="M71" i="16"/>
  <c r="J71" i="8"/>
  <c r="AH18" i="17"/>
  <c r="I70" i="16"/>
  <c r="O71" i="16"/>
  <c r="X71" i="16"/>
  <c r="H71" i="16"/>
  <c r="X70" i="16"/>
  <c r="H70" i="16"/>
  <c r="AC71" i="16"/>
  <c r="AC70" i="16"/>
  <c r="S70" i="16"/>
  <c r="S71" i="16"/>
  <c r="V71" i="16"/>
  <c r="F71" i="16"/>
  <c r="V70" i="16"/>
  <c r="F70" i="16"/>
  <c r="E70" i="16"/>
  <c r="I71" i="16"/>
  <c r="AG71" i="16"/>
  <c r="Q72" i="8"/>
  <c r="W70" i="16"/>
  <c r="W71" i="16"/>
  <c r="T71" i="16"/>
  <c r="T70" i="16"/>
  <c r="Q70" i="16"/>
  <c r="Y71" i="16"/>
  <c r="E72" i="8"/>
  <c r="N71" i="8"/>
  <c r="O70" i="16"/>
  <c r="AA70" i="16"/>
  <c r="AA71" i="16"/>
  <c r="AH71" i="16"/>
  <c r="AH70" i="16"/>
  <c r="Y70" i="16"/>
  <c r="L69" i="8"/>
  <c r="AN36" i="7"/>
  <c r="M68" i="16"/>
  <c r="N70" i="8"/>
  <c r="I69" i="8"/>
  <c r="G70" i="8"/>
  <c r="M70" i="8"/>
  <c r="E70" i="8"/>
  <c r="O69" i="8"/>
  <c r="R68" i="8"/>
  <c r="U39" i="17"/>
  <c r="U62" i="17"/>
  <c r="U85" i="17"/>
  <c r="U115" i="17"/>
  <c r="AH16" i="17"/>
  <c r="AA16" i="17"/>
  <c r="AB16" i="17"/>
  <c r="AD67" i="16"/>
  <c r="N67" i="16"/>
  <c r="AD66" i="16"/>
  <c r="N66" i="16"/>
  <c r="U67" i="16"/>
  <c r="E68" i="8"/>
  <c r="Q67" i="16"/>
  <c r="K68" i="8"/>
  <c r="N67" i="8"/>
  <c r="F67" i="8"/>
  <c r="AN35" i="7"/>
  <c r="O66" i="16"/>
  <c r="O67" i="16"/>
  <c r="X67" i="16"/>
  <c r="H67" i="16"/>
  <c r="X66" i="16"/>
  <c r="H66" i="16"/>
  <c r="Q66" i="16"/>
  <c r="AC66" i="16"/>
  <c r="P68" i="8"/>
  <c r="S66" i="16"/>
  <c r="S67" i="16"/>
  <c r="V67" i="16"/>
  <c r="F67" i="16"/>
  <c r="V66" i="16"/>
  <c r="F66" i="16"/>
  <c r="Y66" i="16"/>
  <c r="I67" i="16"/>
  <c r="H67" i="8"/>
  <c r="W66" i="16"/>
  <c r="W67" i="16"/>
  <c r="T67" i="16"/>
  <c r="T66" i="16"/>
  <c r="AG66" i="16"/>
  <c r="Q68" i="8"/>
  <c r="Y67" i="16"/>
  <c r="H65" i="8"/>
  <c r="H64" i="16"/>
  <c r="X64" i="16"/>
  <c r="H65" i="16"/>
  <c r="X65" i="16"/>
  <c r="Y64" i="16"/>
  <c r="AA65" i="16"/>
  <c r="AA64" i="16"/>
  <c r="AG65" i="16"/>
  <c r="Q66" i="8"/>
  <c r="F66" i="8"/>
  <c r="I65" i="8"/>
  <c r="U38" i="17"/>
  <c r="L64" i="16"/>
  <c r="AB64" i="16"/>
  <c r="L65" i="16"/>
  <c r="AB65" i="16"/>
  <c r="E65" i="16"/>
  <c r="S65" i="16"/>
  <c r="S64" i="16"/>
  <c r="U64" i="16"/>
  <c r="U61" i="17"/>
  <c r="D66" i="8"/>
  <c r="N64" i="16"/>
  <c r="AD64" i="16"/>
  <c r="N65" i="16"/>
  <c r="AD65" i="16"/>
  <c r="M65" i="16"/>
  <c r="J65" i="8"/>
  <c r="O65" i="16"/>
  <c r="O64" i="16"/>
  <c r="Q65" i="16"/>
  <c r="M65" i="8"/>
  <c r="U114" i="17"/>
  <c r="U84" i="17"/>
  <c r="AH15" i="17"/>
  <c r="AB15" i="17"/>
  <c r="P64" i="16"/>
  <c r="AF64" i="16"/>
  <c r="P65" i="16"/>
  <c r="AF65" i="16"/>
  <c r="U65" i="16"/>
  <c r="K65" i="16"/>
  <c r="K64" i="16"/>
  <c r="R66" i="8"/>
  <c r="J66" i="8"/>
  <c r="R64" i="8"/>
  <c r="L63" i="8"/>
  <c r="K64" i="8"/>
  <c r="D64" i="8"/>
  <c r="N63" i="8"/>
  <c r="H63" i="8"/>
  <c r="G64" i="8"/>
  <c r="O64" i="8"/>
  <c r="H64" i="8"/>
  <c r="U83" i="17"/>
  <c r="Q63" i="16"/>
  <c r="U60" i="17"/>
  <c r="AB14" i="17"/>
  <c r="AN33" i="7"/>
  <c r="U37" i="17"/>
  <c r="U59" i="17"/>
  <c r="AH13" i="17"/>
  <c r="E60" i="16"/>
  <c r="AB12" i="17"/>
  <c r="P60" i="8"/>
  <c r="AA12" i="17"/>
  <c r="U111" i="17"/>
  <c r="U58" i="16"/>
  <c r="AH12" i="17"/>
  <c r="U35" i="17"/>
  <c r="M59" i="8"/>
  <c r="U81" i="17"/>
  <c r="AH81" i="17"/>
  <c r="AA11" i="17"/>
  <c r="U57" i="17"/>
  <c r="AH11" i="17"/>
  <c r="U56" i="16"/>
  <c r="U80" i="17"/>
  <c r="AH80" i="17"/>
  <c r="U34" i="17"/>
  <c r="AB11" i="17"/>
  <c r="AB10" i="17"/>
  <c r="I54" i="16"/>
  <c r="H55" i="8"/>
  <c r="AH10" i="17"/>
  <c r="G52" i="16"/>
  <c r="G53" i="16"/>
  <c r="M53" i="16"/>
  <c r="AH53" i="16"/>
  <c r="AH52" i="16"/>
  <c r="AG53" i="16"/>
  <c r="K52" i="16"/>
  <c r="K53" i="16"/>
  <c r="E53" i="16"/>
  <c r="AF53" i="16"/>
  <c r="P53" i="16"/>
  <c r="AF52" i="16"/>
  <c r="P52" i="16"/>
  <c r="O52" i="16"/>
  <c r="O53" i="16"/>
  <c r="AG52" i="16"/>
  <c r="AD53" i="16"/>
  <c r="N53" i="16"/>
  <c r="AD52" i="16"/>
  <c r="N52" i="16"/>
  <c r="M52" i="16"/>
  <c r="AC52" i="16"/>
  <c r="AA52" i="16"/>
  <c r="AA53" i="16"/>
  <c r="I52" i="16"/>
  <c r="X53" i="16"/>
  <c r="H53" i="16"/>
  <c r="X52" i="16"/>
  <c r="H52" i="16"/>
  <c r="M53" i="8"/>
  <c r="V52" i="16"/>
  <c r="V53" i="16"/>
  <c r="Y52" i="16"/>
  <c r="S52" i="16"/>
  <c r="W53" i="16"/>
  <c r="Y53" i="16"/>
  <c r="F53" i="16"/>
  <c r="F52" i="16"/>
  <c r="S53" i="16"/>
  <c r="J52" i="16"/>
  <c r="J53" i="16"/>
  <c r="E52" i="16"/>
  <c r="AB9" i="17"/>
  <c r="AN28" i="7"/>
  <c r="AN19" i="7"/>
  <c r="AN29" i="4"/>
  <c r="H22" i="17"/>
  <c r="B68" i="17"/>
  <c r="O22" i="17"/>
  <c r="Q30" i="16"/>
  <c r="R31" i="8"/>
  <c r="J31" i="8"/>
  <c r="K30" i="8"/>
  <c r="AP30" i="16"/>
  <c r="AT29" i="16"/>
  <c r="AL29" i="16"/>
  <c r="I22" i="17"/>
  <c r="I29" i="16"/>
  <c r="G31" i="8"/>
  <c r="P30" i="8"/>
  <c r="AU30" i="16"/>
  <c r="AM30" i="16"/>
  <c r="AQ29" i="16"/>
  <c r="B121" i="17"/>
  <c r="N31" i="8"/>
  <c r="F31" i="8"/>
  <c r="AT30" i="16"/>
  <c r="AL30" i="16"/>
  <c r="AP29" i="16"/>
  <c r="Q31" i="8"/>
  <c r="N30" i="8"/>
  <c r="AS30" i="16"/>
  <c r="AW29" i="16"/>
  <c r="Y28" i="16"/>
  <c r="I28" i="16"/>
  <c r="H28" i="8"/>
  <c r="Z27" i="16"/>
  <c r="J29" i="8"/>
  <c r="J27" i="16"/>
  <c r="AA27" i="16"/>
  <c r="K29" i="8"/>
  <c r="T28" i="16"/>
  <c r="J28" i="16"/>
  <c r="U27" i="16"/>
  <c r="E29" i="8"/>
  <c r="L28" i="8"/>
  <c r="AK28" i="16"/>
  <c r="AQ28" i="16"/>
  <c r="AU27" i="16"/>
  <c r="AM27" i="16"/>
  <c r="S28" i="16"/>
  <c r="T27" i="16"/>
  <c r="H28" i="16"/>
  <c r="G28" i="8"/>
  <c r="Y27" i="16"/>
  <c r="AF28" i="16"/>
  <c r="AH28" i="16"/>
  <c r="G29" i="8"/>
  <c r="AN18" i="7"/>
  <c r="AV28" i="16"/>
  <c r="AN28" i="16"/>
  <c r="AR27" i="16"/>
  <c r="AW28" i="16"/>
  <c r="AS27" i="16"/>
  <c r="AG28" i="16"/>
  <c r="Q28" i="16"/>
  <c r="AH27" i="16"/>
  <c r="K27" i="16"/>
  <c r="K28" i="8"/>
  <c r="AG27" i="16"/>
  <c r="F29" i="8"/>
  <c r="AU28" i="16"/>
  <c r="AM28" i="16"/>
  <c r="AQ27" i="16"/>
  <c r="AO28" i="16"/>
  <c r="AE28" i="16"/>
  <c r="O28" i="16"/>
  <c r="AF27" i="16"/>
  <c r="P27" i="16"/>
  <c r="N28" i="8"/>
  <c r="O27" i="16"/>
  <c r="F28" i="16"/>
  <c r="AT28" i="16"/>
  <c r="AL28" i="16"/>
  <c r="I26" i="8"/>
  <c r="AN17" i="7"/>
  <c r="P27" i="8"/>
  <c r="H27" i="8"/>
  <c r="J26" i="8"/>
  <c r="H20" i="17"/>
  <c r="O20" i="17"/>
  <c r="N27" i="8"/>
  <c r="P26" i="8"/>
  <c r="AT26" i="16"/>
  <c r="AL26" i="16"/>
  <c r="AP25" i="16"/>
  <c r="N26" i="8"/>
  <c r="AR26" i="16"/>
  <c r="AV25" i="16"/>
  <c r="AN25" i="16"/>
  <c r="B89" i="17"/>
  <c r="I20" i="17"/>
  <c r="AQ26" i="16"/>
  <c r="AU25" i="16"/>
  <c r="AM25" i="16"/>
  <c r="R27" i="8"/>
  <c r="AK26" i="16"/>
  <c r="AP26" i="16"/>
  <c r="AT25" i="16"/>
  <c r="AS24" i="16"/>
  <c r="AW23" i="16"/>
  <c r="AO23" i="16"/>
  <c r="Z24" i="16"/>
  <c r="J24" i="16"/>
  <c r="Z23" i="16"/>
  <c r="J23" i="16"/>
  <c r="G24" i="16"/>
  <c r="G23" i="16"/>
  <c r="Q23" i="16"/>
  <c r="AR24" i="16"/>
  <c r="AV23" i="16"/>
  <c r="AN23" i="16"/>
  <c r="AM23" i="16"/>
  <c r="V24" i="16"/>
  <c r="F24" i="16"/>
  <c r="V23" i="16"/>
  <c r="F23" i="16"/>
  <c r="AE24" i="16"/>
  <c r="AE23" i="16"/>
  <c r="AG23" i="16"/>
  <c r="Q25" i="8"/>
  <c r="AC23" i="16"/>
  <c r="M25" i="8"/>
  <c r="L24" i="8"/>
  <c r="AK24" i="16"/>
  <c r="AP24" i="16"/>
  <c r="AT23" i="16"/>
  <c r="AL23" i="16"/>
  <c r="AQ24" i="16"/>
  <c r="T24" i="16"/>
  <c r="T23" i="16"/>
  <c r="AA24" i="16"/>
  <c r="AA23" i="16"/>
  <c r="E24" i="16"/>
  <c r="I24" i="16"/>
  <c r="H24" i="8"/>
  <c r="Y24" i="16"/>
  <c r="I25" i="8"/>
  <c r="AK23" i="16"/>
  <c r="AW24" i="16"/>
  <c r="AO24" i="16"/>
  <c r="AS23" i="16"/>
  <c r="AU23" i="16"/>
  <c r="AH24" i="16"/>
  <c r="AH23" i="16"/>
  <c r="W24" i="16"/>
  <c r="W23" i="16"/>
  <c r="M24" i="16"/>
  <c r="J24" i="8"/>
  <c r="U24" i="16"/>
  <c r="E23" i="16"/>
  <c r="AV24" i="16"/>
  <c r="AN24" i="16"/>
  <c r="L22" i="8"/>
  <c r="B117" i="17"/>
  <c r="R23" i="8"/>
  <c r="K22" i="8"/>
  <c r="AW22" i="16"/>
  <c r="AO22" i="16"/>
  <c r="AS21" i="16"/>
  <c r="B64" i="17"/>
  <c r="B41" i="17"/>
  <c r="P22" i="8"/>
  <c r="AT22" i="16"/>
  <c r="AL22" i="16"/>
  <c r="AP21" i="16"/>
  <c r="P23" i="8"/>
  <c r="M21" i="16"/>
  <c r="N23" i="8"/>
  <c r="F23" i="8"/>
  <c r="O22" i="8"/>
  <c r="G22" i="8"/>
  <c r="AS22" i="16"/>
  <c r="AW21" i="16"/>
  <c r="AO21" i="16"/>
  <c r="I22" i="8"/>
  <c r="M23" i="8"/>
  <c r="E23" i="8"/>
  <c r="N22" i="8"/>
  <c r="AR22" i="16"/>
  <c r="AV21" i="16"/>
  <c r="AN19" i="16"/>
  <c r="AV19" i="16"/>
  <c r="AR20" i="16"/>
  <c r="I19" i="16"/>
  <c r="W19" i="16"/>
  <c r="W20" i="16"/>
  <c r="H19" i="16"/>
  <c r="X19" i="16"/>
  <c r="H20" i="16"/>
  <c r="X20" i="16"/>
  <c r="AM20" i="16"/>
  <c r="N19" i="16"/>
  <c r="AD19" i="16"/>
  <c r="N20" i="16"/>
  <c r="AD20" i="16"/>
  <c r="AR19" i="16"/>
  <c r="AK20" i="16"/>
  <c r="AO19" i="16"/>
  <c r="AW19" i="16"/>
  <c r="AS20" i="16"/>
  <c r="AC20" i="16"/>
  <c r="AA19" i="16"/>
  <c r="AA20" i="16"/>
  <c r="J19" i="16"/>
  <c r="Z19" i="16"/>
  <c r="J20" i="16"/>
  <c r="Z20" i="16"/>
  <c r="AU20" i="16"/>
  <c r="Y20" i="16"/>
  <c r="AN20" i="16"/>
  <c r="I20" i="16"/>
  <c r="G20" i="16"/>
  <c r="P19" i="16"/>
  <c r="AF19" i="16"/>
  <c r="P20" i="16"/>
  <c r="AF20" i="16"/>
  <c r="AP19" i="16"/>
  <c r="AL20" i="16"/>
  <c r="AT20" i="16"/>
  <c r="E19" i="16"/>
  <c r="U20" i="16"/>
  <c r="AE19" i="16"/>
  <c r="AE20" i="16"/>
  <c r="L19" i="16"/>
  <c r="AB19" i="16"/>
  <c r="L20" i="16"/>
  <c r="AB20" i="16"/>
  <c r="AQ19" i="16"/>
  <c r="AK19" i="16"/>
  <c r="M20" i="16"/>
  <c r="AV20" i="16"/>
  <c r="Q20" i="16"/>
  <c r="E20" i="16"/>
  <c r="G19" i="16"/>
  <c r="AS19" i="16"/>
  <c r="AO20" i="16"/>
  <c r="AW20" i="16"/>
  <c r="U19" i="16"/>
  <c r="AC19" i="16"/>
  <c r="AG19" i="16"/>
  <c r="K19" i="16"/>
  <c r="K20" i="16"/>
  <c r="AH19" i="16"/>
  <c r="AH20" i="16"/>
  <c r="AL19" i="16"/>
  <c r="AT19" i="16"/>
  <c r="AP20" i="16"/>
  <c r="M19" i="16"/>
  <c r="Y19" i="16"/>
  <c r="O19" i="16"/>
  <c r="O20" i="16"/>
  <c r="T19" i="16"/>
  <c r="T20" i="16"/>
  <c r="AM19" i="16"/>
  <c r="AU19" i="16"/>
  <c r="AQ20" i="16"/>
  <c r="F19" i="16"/>
  <c r="Q19" i="16"/>
  <c r="S20" i="16"/>
  <c r="S19" i="16"/>
  <c r="V20" i="16"/>
  <c r="F21" i="8"/>
  <c r="AG20" i="16"/>
  <c r="AN14" i="7"/>
  <c r="G19" i="8"/>
  <c r="AV18" i="16"/>
  <c r="AN18" i="16"/>
  <c r="AR17" i="16"/>
  <c r="AH17" i="16"/>
  <c r="AH18" i="16"/>
  <c r="AE18" i="16"/>
  <c r="AE17" i="16"/>
  <c r="I17" i="16"/>
  <c r="N19" i="8"/>
  <c r="F19" i="8"/>
  <c r="P18" i="8"/>
  <c r="AN13" i="7"/>
  <c r="AK18" i="16"/>
  <c r="AU18" i="16"/>
  <c r="AM18" i="16"/>
  <c r="AQ17" i="16"/>
  <c r="AW17" i="16"/>
  <c r="H17" i="16"/>
  <c r="X17" i="16"/>
  <c r="H18" i="16"/>
  <c r="X18" i="16"/>
  <c r="S18" i="16"/>
  <c r="S17" i="16"/>
  <c r="M18" i="16"/>
  <c r="J18" i="8"/>
  <c r="I18" i="16"/>
  <c r="K19" i="8"/>
  <c r="AR18" i="16"/>
  <c r="AV17" i="16"/>
  <c r="AN17" i="16"/>
  <c r="M19" i="8"/>
  <c r="D19" i="8"/>
  <c r="AS18" i="16"/>
  <c r="AO17" i="16"/>
  <c r="J17" i="16"/>
  <c r="Z17" i="16"/>
  <c r="J18" i="16"/>
  <c r="Z18" i="16"/>
  <c r="O18" i="16"/>
  <c r="O17" i="16"/>
  <c r="E18" i="16"/>
  <c r="D18" i="8"/>
  <c r="Y18" i="16"/>
  <c r="I19" i="8"/>
  <c r="U17" i="16"/>
  <c r="O16" i="17"/>
  <c r="AQ18" i="16"/>
  <c r="AU17" i="16"/>
  <c r="AM17" i="16"/>
  <c r="N18" i="8"/>
  <c r="F18" i="8"/>
  <c r="L17" i="16"/>
  <c r="AB17" i="16"/>
  <c r="L18" i="16"/>
  <c r="AB18" i="16"/>
  <c r="K18" i="16"/>
  <c r="K17" i="16"/>
  <c r="AG17" i="16"/>
  <c r="Q19" i="8"/>
  <c r="Q18" i="16"/>
  <c r="AP18" i="16"/>
  <c r="AT17" i="16"/>
  <c r="B114" i="17"/>
  <c r="O15" i="17"/>
  <c r="B38" i="17"/>
  <c r="AQ16" i="16"/>
  <c r="AU15" i="16"/>
  <c r="AM15" i="16"/>
  <c r="M15" i="16"/>
  <c r="J16" i="8"/>
  <c r="O16" i="8"/>
  <c r="AV16" i="16"/>
  <c r="AN16" i="16"/>
  <c r="AR15" i="16"/>
  <c r="B61" i="17"/>
  <c r="E17" i="8"/>
  <c r="N16" i="8"/>
  <c r="AU16" i="16"/>
  <c r="AM16" i="16"/>
  <c r="AQ15" i="16"/>
  <c r="L17" i="8"/>
  <c r="AN12" i="7"/>
  <c r="AT16" i="16"/>
  <c r="AL16" i="16"/>
  <c r="AQ14" i="16"/>
  <c r="AU13" i="16"/>
  <c r="AM13" i="16"/>
  <c r="V13" i="16"/>
  <c r="F14" i="16"/>
  <c r="V14" i="16"/>
  <c r="O14" i="16"/>
  <c r="O13" i="16"/>
  <c r="I13" i="16"/>
  <c r="AW14" i="16"/>
  <c r="AO14" i="16"/>
  <c r="AS13" i="16"/>
  <c r="AV14" i="16"/>
  <c r="AN14" i="16"/>
  <c r="AR13" i="16"/>
  <c r="L13" i="16"/>
  <c r="AB13" i="16"/>
  <c r="L14" i="16"/>
  <c r="AB14" i="16"/>
  <c r="F13" i="16"/>
  <c r="M14" i="16"/>
  <c r="AC13" i="16"/>
  <c r="E13" i="16"/>
  <c r="AT14" i="16"/>
  <c r="AL14" i="16"/>
  <c r="AP13" i="16"/>
  <c r="N13" i="16"/>
  <c r="AD13" i="16"/>
  <c r="N14" i="16"/>
  <c r="AD14" i="16"/>
  <c r="AE14" i="16"/>
  <c r="AE13" i="16"/>
  <c r="E14" i="16"/>
  <c r="I14" i="16"/>
  <c r="H15" i="8"/>
  <c r="AK14" i="16"/>
  <c r="AS14" i="16"/>
  <c r="AW13" i="16"/>
  <c r="AO13" i="16"/>
  <c r="P13" i="16"/>
  <c r="AF13" i="16"/>
  <c r="P14" i="16"/>
  <c r="AF14" i="16"/>
  <c r="AA14" i="16"/>
  <c r="AA13" i="16"/>
  <c r="AG13" i="16"/>
  <c r="Y14" i="16"/>
  <c r="AG14" i="16"/>
  <c r="M13" i="16"/>
  <c r="AK13" i="16"/>
  <c r="AR14" i="16"/>
  <c r="AV13" i="16"/>
  <c r="AN11" i="16"/>
  <c r="AV11" i="16"/>
  <c r="AR12" i="16"/>
  <c r="AK11" i="16"/>
  <c r="I11" i="16"/>
  <c r="E12" i="16"/>
  <c r="S11" i="16"/>
  <c r="S12" i="16"/>
  <c r="L11" i="16"/>
  <c r="AB11" i="16"/>
  <c r="L12" i="16"/>
  <c r="AB12" i="16"/>
  <c r="AM12" i="16"/>
  <c r="U11" i="16"/>
  <c r="Q11" i="16"/>
  <c r="AE11" i="16"/>
  <c r="AH11" i="16"/>
  <c r="AH12" i="16"/>
  <c r="AV12" i="16"/>
  <c r="AO11" i="16"/>
  <c r="AW11" i="16"/>
  <c r="AS12" i="16"/>
  <c r="AK12" i="16"/>
  <c r="AG11" i="16"/>
  <c r="W11" i="16"/>
  <c r="W12" i="16"/>
  <c r="N11" i="16"/>
  <c r="AD11" i="16"/>
  <c r="N12" i="16"/>
  <c r="AD12" i="16"/>
  <c r="AE12" i="16"/>
  <c r="AR11" i="16"/>
  <c r="AC11" i="16"/>
  <c r="AP11" i="16"/>
  <c r="AL12" i="16"/>
  <c r="AT12" i="16"/>
  <c r="E11" i="16"/>
  <c r="Q12" i="16"/>
  <c r="Y12" i="16"/>
  <c r="Y11" i="16"/>
  <c r="AA11" i="16"/>
  <c r="AA12" i="16"/>
  <c r="P11" i="16"/>
  <c r="AF11" i="16"/>
  <c r="P12" i="16"/>
  <c r="AF12" i="16"/>
  <c r="AQ11" i="16"/>
  <c r="AU12" i="16"/>
  <c r="AG12" i="16"/>
  <c r="I12" i="16"/>
  <c r="AN12" i="16"/>
  <c r="T11" i="16"/>
  <c r="T12" i="16"/>
  <c r="AS11" i="16"/>
  <c r="AO12" i="16"/>
  <c r="AW12" i="16"/>
  <c r="M11" i="16"/>
  <c r="J12" i="8"/>
  <c r="AC12" i="16"/>
  <c r="G11" i="16"/>
  <c r="G12" i="16"/>
  <c r="F11" i="16"/>
  <c r="V11" i="16"/>
  <c r="F12" i="16"/>
  <c r="V12" i="16"/>
  <c r="AL11" i="16"/>
  <c r="AT11" i="16"/>
  <c r="AP12" i="16"/>
  <c r="U12" i="16"/>
  <c r="K11" i="16"/>
  <c r="K12" i="16"/>
  <c r="H11" i="16"/>
  <c r="X11" i="16"/>
  <c r="H12" i="16"/>
  <c r="X12" i="16"/>
  <c r="AM11" i="16"/>
  <c r="AU11" i="16"/>
  <c r="AQ12" i="16"/>
  <c r="J13" i="8"/>
  <c r="AT10" i="16"/>
  <c r="AL10" i="16"/>
  <c r="AP9" i="16"/>
  <c r="V9" i="16"/>
  <c r="F10" i="16"/>
  <c r="V10" i="16"/>
  <c r="W10" i="16"/>
  <c r="W9" i="16"/>
  <c r="E10" i="16"/>
  <c r="AK10" i="16"/>
  <c r="AR10" i="16"/>
  <c r="AV9" i="16"/>
  <c r="AN9" i="16"/>
  <c r="AQ10" i="16"/>
  <c r="AU9" i="16"/>
  <c r="AM9" i="16"/>
  <c r="AP10" i="16"/>
  <c r="AT9" i="16"/>
  <c r="AL9" i="16"/>
  <c r="AN9" i="4"/>
  <c r="L9" i="16"/>
  <c r="AB9" i="16"/>
  <c r="L10" i="16"/>
  <c r="AB10" i="16"/>
  <c r="K10" i="16"/>
  <c r="K9" i="16"/>
  <c r="AC9" i="16"/>
  <c r="Q9" i="16"/>
  <c r="M10" i="8"/>
  <c r="AW10" i="16"/>
  <c r="AO10" i="16"/>
  <c r="AS9" i="16"/>
  <c r="N9" i="16"/>
  <c r="AD9" i="16"/>
  <c r="N10" i="16"/>
  <c r="AD10" i="16"/>
  <c r="G10" i="16"/>
  <c r="G9" i="16"/>
  <c r="M9" i="16"/>
  <c r="I9" i="16"/>
  <c r="AG10" i="16"/>
  <c r="AV10" i="16"/>
  <c r="AN10" i="16"/>
  <c r="AR9" i="16"/>
  <c r="P9" i="16"/>
  <c r="AF9" i="16"/>
  <c r="P10" i="16"/>
  <c r="AF10" i="16"/>
  <c r="F9" i="16"/>
  <c r="AC10" i="16"/>
  <c r="AU10" i="16"/>
  <c r="AM10" i="16"/>
  <c r="AK7" i="16"/>
  <c r="AP8" i="16"/>
  <c r="AT7" i="16"/>
  <c r="AL7" i="16"/>
  <c r="J7" i="16"/>
  <c r="Z7" i="16"/>
  <c r="J8" i="16"/>
  <c r="Z8" i="16"/>
  <c r="AC8" i="16"/>
  <c r="F7" i="16"/>
  <c r="Y8" i="16"/>
  <c r="Q8" i="16"/>
  <c r="M7" i="16"/>
  <c r="AW8" i="16"/>
  <c r="AO8" i="16"/>
  <c r="AS7" i="16"/>
  <c r="AN8" i="16"/>
  <c r="N7" i="16"/>
  <c r="AD7" i="16"/>
  <c r="N8" i="16"/>
  <c r="AD8" i="16"/>
  <c r="M8" i="16"/>
  <c r="AA8" i="16"/>
  <c r="AA7" i="16"/>
  <c r="AU8" i="16"/>
  <c r="AM8" i="16"/>
  <c r="AQ7" i="16"/>
  <c r="AR7" i="16"/>
  <c r="P7" i="16"/>
  <c r="AF7" i="16"/>
  <c r="P8" i="16"/>
  <c r="AF8" i="16"/>
  <c r="E8" i="16"/>
  <c r="W8" i="16"/>
  <c r="W7" i="16"/>
  <c r="AG8" i="16"/>
  <c r="AT8" i="16"/>
  <c r="AL8" i="16"/>
  <c r="AP7" i="16"/>
  <c r="AV8" i="16"/>
  <c r="AH7" i="16"/>
  <c r="AH8" i="16"/>
  <c r="AG7" i="16"/>
  <c r="S8" i="16"/>
  <c r="S7" i="16"/>
  <c r="AS8" i="16"/>
  <c r="AW7" i="16"/>
  <c r="AT6" i="16"/>
  <c r="AL6" i="16"/>
  <c r="AP5" i="16"/>
  <c r="F6" i="8"/>
  <c r="AK6" i="16"/>
  <c r="AQ6" i="16"/>
  <c r="AU5" i="16"/>
  <c r="AM5" i="16"/>
  <c r="AK5" i="16"/>
  <c r="AP6" i="16"/>
  <c r="AT5" i="16"/>
  <c r="AL5" i="16"/>
  <c r="E5" i="16"/>
  <c r="AW6" i="16"/>
  <c r="AO6" i="16"/>
  <c r="J4" i="8"/>
  <c r="F4" i="8"/>
  <c r="AV4" i="16"/>
  <c r="AN4" i="16"/>
  <c r="AR3" i="16"/>
  <c r="H3" i="16"/>
  <c r="X3" i="16"/>
  <c r="H4" i="16"/>
  <c r="X4" i="16"/>
  <c r="S3" i="16"/>
  <c r="S4" i="16"/>
  <c r="Y4" i="16"/>
  <c r="AN6" i="7"/>
  <c r="AU4" i="16"/>
  <c r="AM4" i="16"/>
  <c r="AQ3" i="16"/>
  <c r="J3" i="16"/>
  <c r="Z3" i="16"/>
  <c r="J4" i="16"/>
  <c r="Z4" i="16"/>
  <c r="W3" i="16"/>
  <c r="W4" i="16"/>
  <c r="U4" i="16"/>
  <c r="I4" i="16"/>
  <c r="AT4" i="16"/>
  <c r="AL4" i="16"/>
  <c r="AP3" i="16"/>
  <c r="L3" i="16"/>
  <c r="AB3" i="16"/>
  <c r="L4" i="16"/>
  <c r="AB4" i="16"/>
  <c r="AA3" i="16"/>
  <c r="AA4" i="16"/>
  <c r="Y3" i="16"/>
  <c r="AC4" i="16"/>
  <c r="AC3" i="16"/>
  <c r="AS4" i="16"/>
  <c r="AW3" i="16"/>
  <c r="AO3" i="16"/>
  <c r="AR4" i="16"/>
  <c r="AV3" i="16"/>
  <c r="AN3" i="16"/>
  <c r="P3" i="16"/>
  <c r="AF3" i="16"/>
  <c r="P4" i="16"/>
  <c r="AF4" i="16"/>
  <c r="I9" i="17"/>
  <c r="O9" i="17"/>
  <c r="F3" i="16"/>
  <c r="B32" i="17"/>
  <c r="AK4" i="16"/>
  <c r="AQ4" i="16"/>
  <c r="AU3" i="16"/>
  <c r="AM3" i="16"/>
  <c r="AK3" i="16"/>
  <c r="AP4" i="16"/>
  <c r="AT3" i="16"/>
  <c r="AL3" i="16"/>
  <c r="T3" i="16"/>
  <c r="T4" i="16"/>
  <c r="K3" i="16"/>
  <c r="K4" i="16"/>
  <c r="I3" i="16"/>
  <c r="E4" i="16"/>
  <c r="AW4" i="16"/>
  <c r="AO4" i="16"/>
  <c r="N4" i="15"/>
  <c r="U4" i="15"/>
  <c r="O73" i="15"/>
  <c r="P73" i="15"/>
  <c r="Q73" i="15"/>
  <c r="J79" i="15"/>
  <c r="AL73" i="15"/>
  <c r="AU73" i="15"/>
  <c r="O79" i="15"/>
  <c r="P79" i="15"/>
  <c r="Q79" i="15"/>
  <c r="O68" i="5"/>
  <c r="BQ1" i="4"/>
  <c r="R79" i="15"/>
  <c r="S79" i="15"/>
  <c r="T79" i="15"/>
  <c r="U79" i="15"/>
  <c r="AK77" i="15"/>
  <c r="BW1" i="3"/>
  <c r="G48" i="10"/>
  <c r="P48" i="9"/>
  <c r="P1" i="9"/>
  <c r="AP77" i="15"/>
  <c r="L79" i="15"/>
  <c r="M79" i="15"/>
  <c r="V79" i="15"/>
  <c r="Q48" i="10"/>
  <c r="Q1" i="9"/>
  <c r="Q48" i="9"/>
  <c r="H48" i="10"/>
  <c r="K79" i="15"/>
  <c r="E78" i="15"/>
  <c r="AN73" i="15"/>
  <c r="BX47" i="4"/>
  <c r="AP73" i="15"/>
  <c r="AO73" i="15"/>
  <c r="AQ73" i="15"/>
  <c r="AM77" i="15"/>
  <c r="AJ73" i="15"/>
  <c r="AK73" i="15"/>
  <c r="AB73" i="15"/>
  <c r="AS73" i="15"/>
  <c r="AT73" i="15"/>
  <c r="AN26" i="15"/>
  <c r="T4" i="15"/>
  <c r="R4" i="15"/>
  <c r="AI73" i="15"/>
  <c r="AM73" i="15"/>
  <c r="AR73" i="15"/>
  <c r="AT12" i="15"/>
  <c r="AI12" i="15"/>
  <c r="AJ12" i="15"/>
  <c r="AK12" i="15"/>
  <c r="AR12" i="15"/>
  <c r="AB12" i="15"/>
  <c r="AM12" i="15"/>
  <c r="AS12" i="15"/>
  <c r="AN12" i="15"/>
  <c r="AO12" i="15"/>
  <c r="AQ12" i="15"/>
  <c r="AL12" i="15"/>
  <c r="AU12" i="15"/>
  <c r="AO26" i="15"/>
  <c r="AP26" i="15"/>
  <c r="AB26" i="15"/>
  <c r="R73" i="15"/>
  <c r="S73" i="15"/>
  <c r="U73" i="15"/>
  <c r="N73" i="15"/>
  <c r="M73" i="15"/>
  <c r="V73" i="15"/>
  <c r="J73" i="15"/>
  <c r="AO77" i="15"/>
  <c r="AJ26" i="15"/>
  <c r="O4" i="15"/>
  <c r="M4" i="15"/>
  <c r="V4" i="15"/>
  <c r="L4" i="15"/>
  <c r="S4" i="15"/>
  <c r="K4" i="15"/>
  <c r="K73" i="15"/>
  <c r="AM26" i="15"/>
  <c r="J4" i="15"/>
  <c r="L73" i="15"/>
  <c r="AD76" i="15"/>
  <c r="AR77" i="15"/>
  <c r="AQ77" i="15"/>
  <c r="AJ77" i="15"/>
  <c r="AB77" i="15"/>
  <c r="AI77" i="15"/>
  <c r="AN77" i="15"/>
  <c r="AT77" i="15"/>
  <c r="AK26" i="15"/>
  <c r="AL77" i="15"/>
  <c r="AU77" i="15"/>
  <c r="AI26" i="15"/>
  <c r="P4" i="15"/>
  <c r="AL46" i="15"/>
  <c r="AQ46" i="15"/>
  <c r="AR46" i="15"/>
  <c r="AS46" i="15"/>
  <c r="AT46" i="15"/>
  <c r="AU46" i="15"/>
  <c r="AK46" i="15"/>
  <c r="AO46" i="15"/>
  <c r="AJ39" i="3"/>
  <c r="AJ41" i="3"/>
  <c r="AJ43" i="3"/>
  <c r="AJ45" i="3"/>
  <c r="AJ47" i="3"/>
  <c r="AJ49" i="3"/>
  <c r="AJ51" i="3"/>
  <c r="AJ53" i="3"/>
  <c r="AJ55" i="3"/>
  <c r="AJ57" i="3"/>
  <c r="AJ59" i="3"/>
  <c r="AJ61" i="3"/>
  <c r="CD61" i="3"/>
  <c r="AN46" i="15"/>
  <c r="BU46" i="7"/>
  <c r="Q46" i="7"/>
  <c r="M46" i="7"/>
  <c r="H46" i="7"/>
  <c r="BX45" i="7"/>
  <c r="BV45" i="7"/>
  <c r="BT45" i="7"/>
  <c r="BN45" i="7"/>
  <c r="BF45" i="7"/>
  <c r="AX45" i="7"/>
  <c r="W45" i="7"/>
  <c r="Q45" i="7"/>
  <c r="O45" i="7"/>
  <c r="N45" i="7"/>
  <c r="S45" i="7"/>
  <c r="K45" i="7"/>
  <c r="I23" i="7"/>
  <c r="AM46" i="15"/>
  <c r="AI46" i="15"/>
  <c r="AP46" i="15"/>
  <c r="AJ46" i="15"/>
  <c r="AR42" i="15"/>
  <c r="AM42" i="15"/>
  <c r="AJ42" i="15"/>
  <c r="AL42" i="15"/>
  <c r="AK42" i="15"/>
  <c r="AI42" i="15"/>
  <c r="AQ42" i="15"/>
  <c r="AS42" i="15"/>
  <c r="AO42" i="15"/>
  <c r="AB42" i="15"/>
  <c r="AF120" i="15"/>
  <c r="AK120" i="15"/>
  <c r="AG118" i="15"/>
  <c r="AK116" i="15"/>
  <c r="AR116" i="15"/>
  <c r="AK114" i="15"/>
  <c r="AQ114" i="15"/>
  <c r="AJ112" i="15"/>
  <c r="AJ110" i="15"/>
  <c r="AG110" i="15"/>
  <c r="AJ108" i="15"/>
  <c r="AQ108" i="15"/>
  <c r="AJ106" i="15"/>
  <c r="AK104" i="15"/>
  <c r="AS104" i="15"/>
  <c r="AK102" i="15"/>
  <c r="AI102" i="15"/>
  <c r="AL98" i="15"/>
  <c r="AB98" i="15"/>
  <c r="AO96" i="15"/>
  <c r="H120" i="15"/>
  <c r="T118" i="15"/>
  <c r="H116" i="15"/>
  <c r="S114" i="15"/>
  <c r="L114" i="15"/>
  <c r="S112" i="15"/>
  <c r="M112" i="15"/>
  <c r="H110" i="15"/>
  <c r="M110" i="15"/>
  <c r="S108" i="15"/>
  <c r="O108" i="15"/>
  <c r="J106" i="15"/>
  <c r="P106" i="15"/>
  <c r="O104" i="15"/>
  <c r="R102" i="15"/>
  <c r="H102" i="15"/>
  <c r="N100" i="15"/>
  <c r="P100" i="15"/>
  <c r="J98" i="15"/>
  <c r="P96" i="15"/>
  <c r="AL37" i="15"/>
  <c r="AL35" i="15"/>
  <c r="AQ37" i="15"/>
  <c r="AJ47" i="15"/>
  <c r="AG37" i="15"/>
  <c r="AO51" i="15"/>
  <c r="AI47" i="15"/>
  <c r="AS45" i="15"/>
  <c r="CD47" i="3"/>
  <c r="AN35" i="15"/>
  <c r="AF45" i="15"/>
  <c r="AG45" i="15"/>
  <c r="AI45" i="15"/>
  <c r="AS35" i="15"/>
  <c r="AQ51" i="15"/>
  <c r="H59" i="15"/>
  <c r="J51" i="15"/>
  <c r="H51" i="15"/>
  <c r="S49" i="15"/>
  <c r="T47" i="15"/>
  <c r="N45" i="15"/>
  <c r="H45" i="15"/>
  <c r="R43" i="15"/>
  <c r="T41" i="15"/>
  <c r="G41" i="15"/>
  <c r="L39" i="15"/>
  <c r="G39" i="15"/>
  <c r="K37" i="15"/>
  <c r="L37" i="15"/>
  <c r="M35" i="15"/>
  <c r="K35" i="15"/>
  <c r="T19" i="15"/>
  <c r="R19" i="15"/>
  <c r="AI29" i="15"/>
  <c r="K17" i="15"/>
  <c r="J88" i="15"/>
  <c r="K25" i="15"/>
  <c r="AL33" i="15"/>
  <c r="AO21" i="15"/>
  <c r="AG88" i="15"/>
  <c r="AK19" i="15"/>
  <c r="AB23" i="15"/>
  <c r="K27" i="15"/>
  <c r="L88" i="15"/>
  <c r="H92" i="15"/>
  <c r="AS33" i="15"/>
  <c r="S92" i="15"/>
  <c r="H90" i="15"/>
  <c r="H23" i="15"/>
  <c r="J33" i="15"/>
  <c r="K21" i="15"/>
  <c r="O21" i="15"/>
  <c r="M21" i="15"/>
  <c r="AM120" i="15"/>
  <c r="AL118" i="15"/>
  <c r="AJ116" i="15"/>
  <c r="AG114" i="15"/>
  <c r="AR114" i="15"/>
  <c r="AR112" i="15"/>
  <c r="AQ110" i="15"/>
  <c r="AI110" i="15"/>
  <c r="AK108" i="15"/>
  <c r="AG108" i="15"/>
  <c r="AQ106" i="15"/>
  <c r="AB104" i="15"/>
  <c r="AI104" i="15"/>
  <c r="AB102" i="15"/>
  <c r="AR102" i="15"/>
  <c r="AS100" i="15"/>
  <c r="AS98" i="15"/>
  <c r="AF98" i="15"/>
  <c r="AM96" i="15"/>
  <c r="M120" i="15"/>
  <c r="P120" i="15"/>
  <c r="S118" i="15"/>
  <c r="J118" i="15"/>
  <c r="R116" i="15"/>
  <c r="M116" i="15"/>
  <c r="P114" i="15"/>
  <c r="H112" i="15"/>
  <c r="T112" i="15"/>
  <c r="G110" i="15"/>
  <c r="G108" i="15"/>
  <c r="G106" i="15"/>
  <c r="M104" i="15"/>
  <c r="P104" i="15"/>
  <c r="O102" i="15"/>
  <c r="S100" i="15"/>
  <c r="J100" i="15"/>
  <c r="P98" i="15"/>
  <c r="H98" i="15"/>
  <c r="O96" i="15"/>
  <c r="K96" i="15"/>
  <c r="AG47" i="15"/>
  <c r="AK37" i="15"/>
  <c r="AJ49" i="15"/>
  <c r="AO49" i="15"/>
  <c r="AO45" i="15"/>
  <c r="AK35" i="15"/>
  <c r="AK47" i="15"/>
  <c r="AO41" i="15"/>
  <c r="AR43" i="15"/>
  <c r="AR35" i="15"/>
  <c r="AJ39" i="15"/>
  <c r="AK41" i="15"/>
  <c r="AF43" i="15"/>
  <c r="AR51" i="15"/>
  <c r="AL45" i="15"/>
  <c r="T59" i="15"/>
  <c r="M59" i="15"/>
  <c r="O51" i="15"/>
  <c r="H49" i="15"/>
  <c r="P47" i="15"/>
  <c r="P45" i="15"/>
  <c r="L45" i="15"/>
  <c r="M43" i="15"/>
  <c r="S41" i="15"/>
  <c r="J41" i="15"/>
  <c r="P39" i="15"/>
  <c r="S39" i="15"/>
  <c r="N37" i="15"/>
  <c r="T37" i="15"/>
  <c r="L35" i="15"/>
  <c r="R35" i="15"/>
  <c r="AQ90" i="15"/>
  <c r="AF19" i="15"/>
  <c r="AO86" i="15"/>
  <c r="AM29" i="15"/>
  <c r="N31" i="15"/>
  <c r="M90" i="15"/>
  <c r="AJ88" i="15"/>
  <c r="AJ27" i="15"/>
  <c r="AO33" i="15"/>
  <c r="H86" i="15"/>
  <c r="O92" i="15"/>
  <c r="R25" i="15"/>
  <c r="AS25" i="15"/>
  <c r="AB33" i="15"/>
  <c r="AK17" i="15"/>
  <c r="K33" i="15"/>
  <c r="T25" i="15"/>
  <c r="O31" i="15"/>
  <c r="L23" i="15"/>
  <c r="O90" i="15"/>
  <c r="AB21" i="15"/>
  <c r="AF88" i="15"/>
  <c r="H31" i="15"/>
  <c r="J90" i="15"/>
  <c r="AJ23" i="15"/>
  <c r="AS92" i="15"/>
  <c r="AJ120" i="15"/>
  <c r="AG120" i="15"/>
  <c r="AF118" i="15"/>
  <c r="AF116" i="15"/>
  <c r="AL116" i="15"/>
  <c r="AB112" i="15"/>
  <c r="AO112" i="15"/>
  <c r="AF110" i="15"/>
  <c r="AF108" i="15"/>
  <c r="AM108" i="15"/>
  <c r="AF106" i="15"/>
  <c r="AL104" i="15"/>
  <c r="AM104" i="15"/>
  <c r="AQ102" i="15"/>
  <c r="AF100" i="15"/>
  <c r="AO100" i="15"/>
  <c r="AK98" i="15"/>
  <c r="AQ96" i="15"/>
  <c r="T120" i="15"/>
  <c r="J120" i="15"/>
  <c r="P118" i="15"/>
  <c r="R118" i="15"/>
  <c r="K116" i="15"/>
  <c r="L116" i="15"/>
  <c r="K114" i="15"/>
  <c r="O114" i="15"/>
  <c r="P112" i="15"/>
  <c r="J110" i="15"/>
  <c r="L110" i="15"/>
  <c r="J108" i="15"/>
  <c r="N106" i="15"/>
  <c r="T106" i="15"/>
  <c r="L104" i="15"/>
  <c r="N104" i="15"/>
  <c r="N102" i="15"/>
  <c r="K100" i="15"/>
  <c r="T98" i="15"/>
  <c r="L98" i="15"/>
  <c r="N96" i="15"/>
  <c r="AB45" i="15"/>
  <c r="AM35" i="15"/>
  <c r="AB43" i="15"/>
  <c r="AS43" i="15"/>
  <c r="AO35" i="15"/>
  <c r="AS37" i="15"/>
  <c r="AQ43" i="15"/>
  <c r="AS51" i="15"/>
  <c r="AF35" i="15"/>
  <c r="AL43" i="15"/>
  <c r="AR45" i="15"/>
  <c r="AI39" i="15"/>
  <c r="N59" i="15"/>
  <c r="P59" i="15"/>
  <c r="T51" i="15"/>
  <c r="K49" i="15"/>
  <c r="L47" i="15"/>
  <c r="N47" i="15"/>
  <c r="G45" i="15"/>
  <c r="O43" i="15"/>
  <c r="L41" i="15"/>
  <c r="N41" i="15"/>
  <c r="M39" i="15"/>
  <c r="N39" i="15"/>
  <c r="S37" i="15"/>
  <c r="H37" i="15"/>
  <c r="P35" i="15"/>
  <c r="AF33" i="15"/>
  <c r="N90" i="15"/>
  <c r="H94" i="15"/>
  <c r="AL86" i="15"/>
  <c r="J17" i="15"/>
  <c r="AG90" i="15"/>
  <c r="N29" i="15"/>
  <c r="J25" i="15"/>
  <c r="AS17" i="15"/>
  <c r="J27" i="15"/>
  <c r="T92" i="15"/>
  <c r="K86" i="15"/>
  <c r="P92" i="15"/>
  <c r="G33" i="15"/>
  <c r="R33" i="15"/>
  <c r="AB27" i="15"/>
  <c r="AF94" i="15"/>
  <c r="AG25" i="15"/>
  <c r="AG33" i="15"/>
  <c r="AS120" i="15"/>
  <c r="AL120" i="15"/>
  <c r="AI118" i="15"/>
  <c r="AM116" i="15"/>
  <c r="AB114" i="15"/>
  <c r="AJ114" i="15"/>
  <c r="AI112" i="15"/>
  <c r="AS110" i="15"/>
  <c r="AS108" i="15"/>
  <c r="AI106" i="15"/>
  <c r="AJ104" i="15"/>
  <c r="AL102" i="15"/>
  <c r="AG102" i="15"/>
  <c r="AK100" i="15"/>
  <c r="AO98" i="15"/>
  <c r="AL96" i="15"/>
  <c r="AF96" i="15"/>
  <c r="N120" i="15"/>
  <c r="K120" i="15"/>
  <c r="N118" i="15"/>
  <c r="M118" i="15"/>
  <c r="M114" i="15"/>
  <c r="R112" i="15"/>
  <c r="P110" i="15"/>
  <c r="R108" i="15"/>
  <c r="R106" i="15"/>
  <c r="J104" i="15"/>
  <c r="T104" i="15"/>
  <c r="M102" i="15"/>
  <c r="K102" i="15"/>
  <c r="R100" i="15"/>
  <c r="K98" i="15"/>
  <c r="N98" i="15"/>
  <c r="G96" i="15"/>
  <c r="AJ51" i="15"/>
  <c r="AO43" i="15"/>
  <c r="AS47" i="15"/>
  <c r="AI49" i="15"/>
  <c r="AG39" i="15"/>
  <c r="AM37" i="15"/>
  <c r="AL39" i="15"/>
  <c r="AM47" i="15"/>
  <c r="AJ37" i="15"/>
  <c r="AI37" i="15"/>
  <c r="AQ35" i="15"/>
  <c r="AB37" i="15"/>
  <c r="AR39" i="15"/>
  <c r="O59" i="15"/>
  <c r="L59" i="15"/>
  <c r="G51" i="15"/>
  <c r="G49" i="15"/>
  <c r="O47" i="15"/>
  <c r="M47" i="15"/>
  <c r="J45" i="15"/>
  <c r="S45" i="15"/>
  <c r="P43" i="15"/>
  <c r="R41" i="15"/>
  <c r="O41" i="15"/>
  <c r="O39" i="15"/>
  <c r="R39" i="15"/>
  <c r="N35" i="15"/>
  <c r="M94" i="15"/>
  <c r="R92" i="15"/>
  <c r="AG17" i="15"/>
  <c r="P33" i="15"/>
  <c r="O25" i="15"/>
  <c r="J86" i="15"/>
  <c r="G25" i="15"/>
  <c r="J94" i="15"/>
  <c r="AJ92" i="15"/>
  <c r="AG27" i="15"/>
  <c r="AI25" i="15"/>
  <c r="AK94" i="15"/>
  <c r="AK27" i="15"/>
  <c r="AI33" i="15"/>
  <c r="AJ118" i="15"/>
  <c r="AM112" i="15"/>
  <c r="AM110" i="15"/>
  <c r="AO106" i="15"/>
  <c r="AJ102" i="15"/>
  <c r="AM100" i="15"/>
  <c r="AI98" i="15"/>
  <c r="O120" i="15"/>
  <c r="O118" i="15"/>
  <c r="O116" i="15"/>
  <c r="L112" i="15"/>
  <c r="K110" i="15"/>
  <c r="K106" i="15"/>
  <c r="H104" i="15"/>
  <c r="G102" i="15"/>
  <c r="O100" i="15"/>
  <c r="G98" i="15"/>
  <c r="S96" i="15"/>
  <c r="AI35" i="15"/>
  <c r="AS49" i="15"/>
  <c r="AF51" i="15"/>
  <c r="AL47" i="15"/>
  <c r="AK51" i="15"/>
  <c r="AK39" i="15"/>
  <c r="J59" i="15"/>
  <c r="P51" i="15"/>
  <c r="O49" i="15"/>
  <c r="R47" i="15"/>
  <c r="T45" i="15"/>
  <c r="N43" i="15"/>
  <c r="P41" i="15"/>
  <c r="L33" i="15"/>
  <c r="P88" i="15"/>
  <c r="H27" i="15"/>
  <c r="O23" i="15"/>
  <c r="S33" i="15"/>
  <c r="T17" i="15"/>
  <c r="AO31" i="15"/>
  <c r="AQ94" i="15"/>
  <c r="N92" i="15"/>
  <c r="AM86" i="15"/>
  <c r="AB17" i="15"/>
  <c r="AM94" i="15"/>
  <c r="AO25" i="15"/>
  <c r="AO88" i="15"/>
  <c r="AS23" i="15"/>
  <c r="T88" i="15"/>
  <c r="O86" i="15"/>
  <c r="AM21" i="15"/>
  <c r="M23" i="15"/>
  <c r="AO23" i="15"/>
  <c r="AB19" i="15"/>
  <c r="AQ31" i="15"/>
  <c r="T31" i="15"/>
  <c r="K29" i="15"/>
  <c r="AB90" i="15"/>
  <c r="AM23" i="15"/>
  <c r="O19" i="15"/>
  <c r="P90" i="15"/>
  <c r="S31" i="15"/>
  <c r="S90" i="15"/>
  <c r="AB29" i="15"/>
  <c r="R17" i="15"/>
  <c r="AR49" i="15"/>
  <c r="J49" i="15"/>
  <c r="S35" i="15"/>
  <c r="P23" i="15"/>
  <c r="AG19" i="15"/>
  <c r="AL27" i="15"/>
  <c r="K94" i="15"/>
  <c r="L90" i="15"/>
  <c r="L92" i="15"/>
  <c r="M25" i="15"/>
  <c r="AI31" i="15"/>
  <c r="M86" i="15"/>
  <c r="G92" i="15"/>
  <c r="AR23" i="15"/>
  <c r="T29" i="15"/>
  <c r="S27" i="15"/>
  <c r="J19" i="15"/>
  <c r="AI92" i="15"/>
  <c r="AG21" i="15"/>
  <c r="AK33" i="15"/>
  <c r="G21" i="15"/>
  <c r="AR29" i="15"/>
  <c r="AR27" i="15"/>
  <c r="AK25" i="15"/>
  <c r="AQ118" i="15"/>
  <c r="AI116" i="15"/>
  <c r="AF114" i="15"/>
  <c r="AL110" i="15"/>
  <c r="AF104" i="15"/>
  <c r="AO102" i="15"/>
  <c r="AQ100" i="15"/>
  <c r="AJ96" i="15"/>
  <c r="S120" i="15"/>
  <c r="G116" i="15"/>
  <c r="H114" i="15"/>
  <c r="N112" i="15"/>
  <c r="R110" i="15"/>
  <c r="T108" i="15"/>
  <c r="L106" i="15"/>
  <c r="P102" i="15"/>
  <c r="S98" i="15"/>
  <c r="T96" i="15"/>
  <c r="AK49" i="15"/>
  <c r="AM51" i="15"/>
  <c r="AJ45" i="15"/>
  <c r="AK43" i="15"/>
  <c r="AM49" i="15"/>
  <c r="AL49" i="15"/>
  <c r="G59" i="15"/>
  <c r="L43" i="15"/>
  <c r="G37" i="15"/>
  <c r="N33" i="15"/>
  <c r="H17" i="15"/>
  <c r="AB88" i="15"/>
  <c r="AS27" i="15"/>
  <c r="CD45" i="3"/>
  <c r="AN33" i="15"/>
  <c r="AR92" i="15"/>
  <c r="AF27" i="15"/>
  <c r="AO92" i="15"/>
  <c r="R21" i="15"/>
  <c r="N27" i="15"/>
  <c r="AG92" i="15"/>
  <c r="AF17" i="15"/>
  <c r="P17" i="15"/>
  <c r="J29" i="15"/>
  <c r="H21" i="15"/>
  <c r="L29" i="15"/>
  <c r="AO118" i="15"/>
  <c r="AG116" i="15"/>
  <c r="AS114" i="15"/>
  <c r="AF112" i="15"/>
  <c r="AB108" i="15"/>
  <c r="AR106" i="15"/>
  <c r="AF102" i="15"/>
  <c r="AR100" i="15"/>
  <c r="AI96" i="15"/>
  <c r="K118" i="15"/>
  <c r="N116" i="15"/>
  <c r="T114" i="15"/>
  <c r="S110" i="15"/>
  <c r="K108" i="15"/>
  <c r="S102" i="15"/>
  <c r="H100" i="15"/>
  <c r="J96" i="15"/>
  <c r="AR47" i="15"/>
  <c r="AG51" i="15"/>
  <c r="AL41" i="15"/>
  <c r="AG49" i="15"/>
  <c r="AS39" i="15"/>
  <c r="AB49" i="15"/>
  <c r="AQ45" i="15"/>
  <c r="S59" i="15"/>
  <c r="K51" i="15"/>
  <c r="P49" i="15"/>
  <c r="M45" i="15"/>
  <c r="J43" i="15"/>
  <c r="T39" i="15"/>
  <c r="O37" i="15"/>
  <c r="T35" i="15"/>
  <c r="AI90" i="15"/>
  <c r="AJ21" i="15"/>
  <c r="AJ86" i="15"/>
  <c r="AQ17" i="15"/>
  <c r="AK29" i="15"/>
  <c r="AF25" i="15"/>
  <c r="K23" i="15"/>
  <c r="H25" i="15"/>
  <c r="J31" i="15"/>
  <c r="AM92" i="15"/>
  <c r="AF23" i="15"/>
  <c r="AS21" i="15"/>
  <c r="AB31" i="15"/>
  <c r="AQ23" i="15"/>
  <c r="AJ33" i="15"/>
  <c r="AF90" i="15"/>
  <c r="S25" i="15"/>
  <c r="AI120" i="15"/>
  <c r="AM118" i="15"/>
  <c r="AL114" i="15"/>
  <c r="AK112" i="15"/>
  <c r="AB110" i="15"/>
  <c r="AR108" i="15"/>
  <c r="AM106" i="15"/>
  <c r="AS102" i="15"/>
  <c r="AB100" i="15"/>
  <c r="AQ98" i="15"/>
  <c r="R120" i="15"/>
  <c r="H118" i="15"/>
  <c r="P116" i="15"/>
  <c r="K112" i="15"/>
  <c r="P108" i="15"/>
  <c r="O106" i="15"/>
  <c r="T100" i="15"/>
  <c r="M98" i="15"/>
  <c r="L96" i="15"/>
  <c r="AQ41" i="15"/>
  <c r="AB51" i="15"/>
  <c r="AF41" i="15"/>
  <c r="AJ43" i="15"/>
  <c r="AO39" i="15"/>
  <c r="AR41" i="15"/>
  <c r="AF39" i="15"/>
  <c r="K59" i="15"/>
  <c r="N51" i="15"/>
  <c r="M49" i="15"/>
  <c r="G47" i="15"/>
  <c r="K45" i="15"/>
  <c r="G43" i="15"/>
  <c r="K39" i="15"/>
  <c r="M37" i="15"/>
  <c r="AM88" i="15"/>
  <c r="AI17" i="15"/>
  <c r="AM33" i="15"/>
  <c r="AM17" i="15"/>
  <c r="T90" i="15"/>
  <c r="N94" i="15"/>
  <c r="M33" i="15"/>
  <c r="AM25" i="15"/>
  <c r="AQ25" i="15"/>
  <c r="G23" i="15"/>
  <c r="AF31" i="15"/>
  <c r="N86" i="15"/>
  <c r="AQ19" i="15"/>
  <c r="AG23" i="15"/>
  <c r="H19" i="15"/>
  <c r="AQ88" i="15"/>
  <c r="K90" i="15"/>
  <c r="S17" i="15"/>
  <c r="AL21" i="15"/>
  <c r="AF29" i="15"/>
  <c r="S88" i="15"/>
  <c r="R94" i="15"/>
  <c r="AL25" i="15"/>
  <c r="AF86" i="15"/>
  <c r="AS118" i="15"/>
  <c r="AO114" i="15"/>
  <c r="AL112" i="15"/>
  <c r="AO110" i="15"/>
  <c r="AO108" i="15"/>
  <c r="AG106" i="15"/>
  <c r="AG100" i="15"/>
  <c r="AS96" i="15"/>
  <c r="N114" i="15"/>
  <c r="J112" i="15"/>
  <c r="O110" i="15"/>
  <c r="H108" i="15"/>
  <c r="K104" i="15"/>
  <c r="J102" i="15"/>
  <c r="R98" i="15"/>
  <c r="M96" i="15"/>
  <c r="AB39" i="15"/>
  <c r="AJ41" i="15"/>
  <c r="AR37" i="15"/>
  <c r="AO120" i="15"/>
  <c r="AO116" i="15"/>
  <c r="AG96" i="15"/>
  <c r="T116" i="15"/>
  <c r="N110" i="15"/>
  <c r="R104" i="15"/>
  <c r="AM39" i="15"/>
  <c r="AK45" i="15"/>
  <c r="T49" i="15"/>
  <c r="O45" i="15"/>
  <c r="H41" i="15"/>
  <c r="R37" i="15"/>
  <c r="N19" i="15"/>
  <c r="AM27" i="15"/>
  <c r="G19" i="15"/>
  <c r="AO17" i="15"/>
  <c r="AR33" i="15"/>
  <c r="R31" i="15"/>
  <c r="J21" i="15"/>
  <c r="AK92" i="15"/>
  <c r="AK23" i="15"/>
  <c r="O27" i="15"/>
  <c r="AK21" i="15"/>
  <c r="T94" i="15"/>
  <c r="AK88" i="15"/>
  <c r="AF21" i="15"/>
  <c r="L25" i="15"/>
  <c r="AM114" i="15"/>
  <c r="G120" i="15"/>
  <c r="N108" i="15"/>
  <c r="AQ47" i="15"/>
  <c r="N49" i="15"/>
  <c r="J37" i="15"/>
  <c r="AQ86" i="15"/>
  <c r="T23" i="15"/>
  <c r="H33" i="15"/>
  <c r="AG112" i="15"/>
  <c r="AR98" i="15"/>
  <c r="L108" i="15"/>
  <c r="AF47" i="15"/>
  <c r="K47" i="15"/>
  <c r="AI88" i="15"/>
  <c r="T27" i="15"/>
  <c r="O17" i="15"/>
  <c r="AB106" i="15"/>
  <c r="H106" i="15"/>
  <c r="AI43" i="15"/>
  <c r="L51" i="15"/>
  <c r="H39" i="15"/>
  <c r="P21" i="15"/>
  <c r="AL94" i="15"/>
  <c r="AG94" i="15"/>
  <c r="AJ25" i="15"/>
  <c r="AK110" i="15"/>
  <c r="AG98" i="15"/>
  <c r="G100" i="15"/>
  <c r="AF37" i="15"/>
  <c r="K43" i="15"/>
  <c r="L86" i="15"/>
  <c r="N23" i="15"/>
  <c r="L21" i="15"/>
  <c r="L31" i="15"/>
  <c r="AS88" i="15"/>
  <c r="AR96" i="15"/>
  <c r="M106" i="15"/>
  <c r="AF49" i="15"/>
  <c r="AR21" i="15"/>
  <c r="AJ29" i="15"/>
  <c r="P94" i="15"/>
  <c r="AL108" i="15"/>
  <c r="AS41" i="15"/>
  <c r="R45" i="15"/>
  <c r="P25" i="15"/>
  <c r="AS86" i="15"/>
  <c r="AL88" i="15"/>
  <c r="R29" i="15"/>
  <c r="O88" i="15"/>
  <c r="R51" i="15"/>
  <c r="AB25" i="15"/>
  <c r="G114" i="15"/>
  <c r="AG41" i="15"/>
  <c r="S47" i="15"/>
  <c r="O35" i="15"/>
  <c r="J92" i="15"/>
  <c r="G17" i="15"/>
  <c r="AG86" i="15"/>
  <c r="AG104" i="15"/>
  <c r="G112" i="15"/>
  <c r="AI41" i="15"/>
  <c r="M51" i="15"/>
  <c r="J35" i="15"/>
  <c r="AJ94" i="15"/>
  <c r="G29" i="15"/>
  <c r="AL19" i="15"/>
  <c r="T86" i="15"/>
  <c r="AQ116" i="15"/>
  <c r="L118" i="15"/>
  <c r="AM45" i="15"/>
  <c r="S51" i="15"/>
  <c r="K88" i="15"/>
  <c r="AS29" i="15"/>
  <c r="AL90" i="15"/>
  <c r="AR120" i="15"/>
  <c r="AQ112" i="15"/>
  <c r="AK106" i="15"/>
  <c r="AI100" i="15"/>
  <c r="R114" i="15"/>
  <c r="M108" i="15"/>
  <c r="L102" i="15"/>
  <c r="R96" i="15"/>
  <c r="AO37" i="15"/>
  <c r="AB47" i="15"/>
  <c r="R49" i="15"/>
  <c r="H43" i="15"/>
  <c r="G35" i="15"/>
  <c r="R27" i="15"/>
  <c r="AR19" i="15"/>
  <c r="K31" i="15"/>
  <c r="AQ92" i="15"/>
  <c r="AR94" i="15"/>
  <c r="T33" i="15"/>
  <c r="O29" i="15"/>
  <c r="AI21" i="15"/>
  <c r="M29" i="15"/>
  <c r="S23" i="15"/>
  <c r="AM19" i="15"/>
  <c r="AB94" i="15"/>
  <c r="S21" i="15"/>
  <c r="N21" i="15"/>
  <c r="G94" i="15"/>
  <c r="AI86" i="15"/>
  <c r="H29" i="15"/>
  <c r="AR25" i="15"/>
  <c r="AK118" i="15"/>
  <c r="L120" i="15"/>
  <c r="T102" i="15"/>
  <c r="AB41" i="15"/>
  <c r="T43" i="15"/>
  <c r="H35" i="15"/>
  <c r="L94" i="15"/>
  <c r="AL29" i="15"/>
  <c r="AJ98" i="15"/>
  <c r="M100" i="15"/>
  <c r="S43" i="15"/>
  <c r="AS94" i="15"/>
  <c r="AO27" i="15"/>
  <c r="G27" i="15"/>
  <c r="T21" i="15"/>
  <c r="AB92" i="15"/>
  <c r="H88" i="15"/>
  <c r="R90" i="15"/>
  <c r="AB118" i="15"/>
  <c r="G118" i="15"/>
  <c r="AQ49" i="15"/>
  <c r="CD51" i="3"/>
  <c r="AN37" i="15"/>
  <c r="J39" i="15"/>
  <c r="AQ33" i="15"/>
  <c r="AO104" i="15"/>
  <c r="O112" i="15"/>
  <c r="AG35" i="15"/>
  <c r="J47" i="15"/>
  <c r="N17" i="15"/>
  <c r="AS19" i="15"/>
  <c r="AS116" i="15"/>
  <c r="AI108" i="15"/>
  <c r="AR104" i="15"/>
  <c r="AK96" i="15"/>
  <c r="S116" i="15"/>
  <c r="T110" i="15"/>
  <c r="S104" i="15"/>
  <c r="O98" i="15"/>
  <c r="AG43" i="15"/>
  <c r="AI51" i="15"/>
  <c r="AJ35" i="15"/>
  <c r="L49" i="15"/>
  <c r="M41" i="15"/>
  <c r="P27" i="15"/>
  <c r="K92" i="15"/>
  <c r="G31" i="15"/>
  <c r="AQ27" i="15"/>
  <c r="AI94" i="15"/>
  <c r="P29" i="15"/>
  <c r="S29" i="15"/>
  <c r="O33" i="15"/>
  <c r="O94" i="15"/>
  <c r="S94" i="15"/>
  <c r="M92" i="15"/>
  <c r="R88" i="15"/>
  <c r="P31" i="15"/>
  <c r="AB120" i="15"/>
  <c r="AJ100" i="15"/>
  <c r="J116" i="15"/>
  <c r="G104" i="15"/>
  <c r="R59" i="15"/>
  <c r="K41" i="15"/>
  <c r="AJ17" i="15"/>
  <c r="S19" i="15"/>
  <c r="AQ29" i="15"/>
  <c r="AO94" i="15"/>
  <c r="G88" i="15"/>
  <c r="AR17" i="15"/>
  <c r="G86" i="15"/>
  <c r="AL106" i="15"/>
  <c r="J114" i="15"/>
  <c r="H96" i="15"/>
  <c r="AM41" i="15"/>
  <c r="L27" i="15"/>
  <c r="AL23" i="15"/>
  <c r="L19" i="15"/>
  <c r="AG29" i="15"/>
  <c r="AS112" i="15"/>
  <c r="AF92" i="15"/>
  <c r="S106" i="15"/>
  <c r="H47" i="15"/>
  <c r="P19" i="15"/>
  <c r="M17" i="15"/>
  <c r="R23" i="15"/>
  <c r="S86" i="15"/>
  <c r="L100" i="15"/>
  <c r="AB35" i="15"/>
  <c r="P37" i="15"/>
  <c r="AO19" i="15"/>
  <c r="N88" i="15"/>
  <c r="R86" i="15"/>
  <c r="AF82" i="15"/>
  <c r="AG76" i="15"/>
  <c r="AJ80" i="15"/>
  <c r="AF84" i="15"/>
  <c r="AO76" i="15"/>
  <c r="AR84" i="15"/>
  <c r="AR82" i="15"/>
  <c r="H78" i="15"/>
  <c r="G84" i="15"/>
  <c r="M74" i="15"/>
  <c r="P82" i="15"/>
  <c r="J84" i="15"/>
  <c r="L76" i="15"/>
  <c r="K74" i="15"/>
  <c r="N82" i="15"/>
  <c r="AG15" i="15"/>
  <c r="AF15" i="15"/>
  <c r="AJ13" i="15"/>
  <c r="AO11" i="15"/>
  <c r="AR9" i="15"/>
  <c r="AM7" i="15"/>
  <c r="AK5" i="15"/>
  <c r="AN5" i="15"/>
  <c r="AI3" i="15"/>
  <c r="O15" i="15"/>
  <c r="R13" i="15"/>
  <c r="T13" i="15"/>
  <c r="L11" i="15"/>
  <c r="N9" i="15"/>
  <c r="S9" i="15"/>
  <c r="T7" i="15"/>
  <c r="K7" i="15"/>
  <c r="N5" i="15"/>
  <c r="AI82" i="15"/>
  <c r="AB76" i="15"/>
  <c r="T78" i="15"/>
  <c r="L80" i="15"/>
  <c r="AB15" i="15"/>
  <c r="AF11" i="15"/>
  <c r="CD9" i="3"/>
  <c r="AN7" i="15"/>
  <c r="AM3" i="15"/>
  <c r="N13" i="15"/>
  <c r="R11" i="15"/>
  <c r="J7" i="15"/>
  <c r="AL80" i="15"/>
  <c r="AF78" i="15"/>
  <c r="AS82" i="15"/>
  <c r="AM82" i="15"/>
  <c r="AS72" i="15"/>
  <c r="AQ82" i="15"/>
  <c r="N78" i="15"/>
  <c r="J82" i="15"/>
  <c r="S72" i="15"/>
  <c r="L78" i="15"/>
  <c r="S76" i="15"/>
  <c r="M82" i="15"/>
  <c r="K76" i="15"/>
  <c r="T80" i="15"/>
  <c r="K80" i="15"/>
  <c r="AI15" i="15"/>
  <c r="AO13" i="15"/>
  <c r="AK13" i="15"/>
  <c r="AS11" i="15"/>
  <c r="AL9" i="15"/>
  <c r="AM9" i="15"/>
  <c r="AS7" i="15"/>
  <c r="AB5" i="15"/>
  <c r="AF3" i="15"/>
  <c r="G15" i="15"/>
  <c r="K15" i="15"/>
  <c r="H13" i="15"/>
  <c r="M11" i="15"/>
  <c r="N11" i="15"/>
  <c r="K9" i="15"/>
  <c r="L9" i="15"/>
  <c r="N7" i="15"/>
  <c r="R5" i="15"/>
  <c r="G5" i="15"/>
  <c r="AL78" i="15"/>
  <c r="AK80" i="15"/>
  <c r="AF74" i="15"/>
  <c r="P74" i="15"/>
  <c r="H84" i="15"/>
  <c r="N84" i="15"/>
  <c r="R80" i="15"/>
  <c r="AF13" i="15"/>
  <c r="AF5" i="15"/>
  <c r="H11" i="15"/>
  <c r="S7" i="15"/>
  <c r="AK78" i="15"/>
  <c r="AK74" i="15"/>
  <c r="AG78" i="15"/>
  <c r="S78" i="15"/>
  <c r="H76" i="15"/>
  <c r="H82" i="15"/>
  <c r="AJ9" i="15"/>
  <c r="AM5" i="15"/>
  <c r="R15" i="15"/>
  <c r="O11" i="15"/>
  <c r="M7" i="15"/>
  <c r="AQ80" i="15"/>
  <c r="AL72" i="15"/>
  <c r="AI76" i="15"/>
  <c r="H80" i="15"/>
  <c r="AL13" i="15"/>
  <c r="AQ11" i="15"/>
  <c r="AB7" i="15"/>
  <c r="AG3" i="15"/>
  <c r="P13" i="15"/>
  <c r="M9" i="15"/>
  <c r="W3" i="15"/>
  <c r="AQ78" i="15"/>
  <c r="AG80" i="15"/>
  <c r="AM80" i="15"/>
  <c r="AB74" i="15"/>
  <c r="AM76" i="15"/>
  <c r="AR80" i="15"/>
  <c r="AR78" i="15"/>
  <c r="AG72" i="15"/>
  <c r="AL74" i="15"/>
  <c r="S74" i="15"/>
  <c r="R82" i="15"/>
  <c r="L72" i="15"/>
  <c r="M80" i="15"/>
  <c r="T82" i="15"/>
  <c r="K78" i="15"/>
  <c r="J78" i="15"/>
  <c r="K82" i="15"/>
  <c r="L82" i="15"/>
  <c r="AL15" i="15"/>
  <c r="AR13" i="15"/>
  <c r="AI13" i="15"/>
  <c r="AJ11" i="15"/>
  <c r="AG9" i="15"/>
  <c r="AI9" i="15"/>
  <c r="AO7" i="15"/>
  <c r="AO5" i="15"/>
  <c r="AG5" i="15"/>
  <c r="AS3" i="15"/>
  <c r="M15" i="15"/>
  <c r="S15" i="15"/>
  <c r="G13" i="15"/>
  <c r="J13" i="15"/>
  <c r="P11" i="15"/>
  <c r="J9" i="15"/>
  <c r="O7" i="15"/>
  <c r="H5" i="15"/>
  <c r="AM74" i="15"/>
  <c r="AR74" i="15"/>
  <c r="AB84" i="15"/>
  <c r="J80" i="15"/>
  <c r="O78" i="15"/>
  <c r="AB13" i="15"/>
  <c r="AI5" i="15"/>
  <c r="P15" i="15"/>
  <c r="K13" i="15"/>
  <c r="AF80" i="15"/>
  <c r="AS84" i="15"/>
  <c r="G72" i="15"/>
  <c r="P78" i="15"/>
  <c r="G74" i="15"/>
  <c r="AM15" i="15"/>
  <c r="AR3" i="15"/>
  <c r="L13" i="15"/>
  <c r="O5" i="15"/>
  <c r="AG74" i="15"/>
  <c r="AO74" i="15"/>
  <c r="M76" i="15"/>
  <c r="N74" i="15"/>
  <c r="P76" i="15"/>
  <c r="G80" i="15"/>
  <c r="AO15" i="15"/>
  <c r="AL11" i="15"/>
  <c r="AB9" i="15"/>
  <c r="T15" i="15"/>
  <c r="P9" i="15"/>
  <c r="L5" i="15"/>
  <c r="J11" i="15"/>
  <c r="K5" i="15"/>
  <c r="AK76" i="15"/>
  <c r="AJ82" i="15"/>
  <c r="W76" i="15"/>
  <c r="AR7" i="15"/>
  <c r="N15" i="15"/>
  <c r="K11" i="15"/>
  <c r="AI84" i="15"/>
  <c r="AS80" i="15"/>
  <c r="AK84" i="15"/>
  <c r="AB80" i="15"/>
  <c r="AJ76" i="15"/>
  <c r="AS76" i="15"/>
  <c r="AJ78" i="15"/>
  <c r="AF76" i="15"/>
  <c r="AQ74" i="15"/>
  <c r="G76" i="15"/>
  <c r="S84" i="15"/>
  <c r="L74" i="15"/>
  <c r="O76" i="15"/>
  <c r="M84" i="15"/>
  <c r="R78" i="15"/>
  <c r="T76" i="15"/>
  <c r="P84" i="15"/>
  <c r="AS15" i="15"/>
  <c r="AS13" i="15"/>
  <c r="AI11" i="15"/>
  <c r="AR11" i="15"/>
  <c r="AK9" i="15"/>
  <c r="AL7" i="15"/>
  <c r="AQ5" i="15"/>
  <c r="AK3" i="15"/>
  <c r="J15" i="15"/>
  <c r="S11" i="15"/>
  <c r="R9" i="15"/>
  <c r="O9" i="15"/>
  <c r="R7" i="15"/>
  <c r="L7" i="15"/>
  <c r="J5" i="15"/>
  <c r="AO84" i="15"/>
  <c r="AJ74" i="15"/>
  <c r="AK72" i="15"/>
  <c r="AI80" i="15"/>
  <c r="AO82" i="15"/>
  <c r="AS74" i="15"/>
  <c r="AS78" i="15"/>
  <c r="M78" i="15"/>
  <c r="G82" i="15"/>
  <c r="S82" i="15"/>
  <c r="T74" i="15"/>
  <c r="T84" i="15"/>
  <c r="O84" i="15"/>
  <c r="O72" i="15"/>
  <c r="O80" i="15"/>
  <c r="G78" i="15"/>
  <c r="N76" i="15"/>
  <c r="AJ15" i="15"/>
  <c r="AQ15" i="15"/>
  <c r="AQ13" i="15"/>
  <c r="AK11" i="15"/>
  <c r="AM11" i="15"/>
  <c r="AS9" i="15"/>
  <c r="AK7" i="15"/>
  <c r="AQ7" i="15"/>
  <c r="AL5" i="15"/>
  <c r="AQ3" i="15"/>
  <c r="AN3" i="15"/>
  <c r="L15" i="15"/>
  <c r="S13" i="15"/>
  <c r="M13" i="15"/>
  <c r="G11" i="15"/>
  <c r="T11" i="15"/>
  <c r="G9" i="15"/>
  <c r="T9" i="15"/>
  <c r="G7" i="15"/>
  <c r="H7" i="15"/>
  <c r="S5" i="15"/>
  <c r="AO78" i="15"/>
  <c r="AO80" i="15"/>
  <c r="AK82" i="15"/>
  <c r="AL82" i="15"/>
  <c r="P72" i="15"/>
  <c r="O82" i="15"/>
  <c r="R76" i="15"/>
  <c r="R84" i="15"/>
  <c r="AK15" i="15"/>
  <c r="AG11" i="15"/>
  <c r="AG7" i="15"/>
  <c r="AS5" i="15"/>
  <c r="H15" i="15"/>
  <c r="O13" i="15"/>
  <c r="AM78" i="15"/>
  <c r="AB78" i="15"/>
  <c r="K84" i="15"/>
  <c r="W84" i="15"/>
  <c r="AJ5" i="15"/>
  <c r="P7" i="15"/>
  <c r="R7" i="8"/>
  <c r="P7" i="8"/>
  <c r="M7" i="8"/>
  <c r="N7" i="8"/>
  <c r="M4" i="8"/>
  <c r="M55" i="8"/>
  <c r="M58" i="8"/>
  <c r="J57" i="8"/>
  <c r="R60" i="8"/>
  <c r="J54" i="8"/>
  <c r="D59" i="8"/>
  <c r="O47" i="7"/>
  <c r="BV47" i="7"/>
  <c r="W47" i="7"/>
  <c r="P47" i="7"/>
  <c r="BS47" i="7"/>
  <c r="BW47" i="7"/>
  <c r="K47" i="7"/>
  <c r="J47" i="7"/>
  <c r="BU47" i="7"/>
  <c r="I47" i="7"/>
  <c r="AG47" i="7"/>
  <c r="R47" i="7"/>
  <c r="N47" i="7"/>
  <c r="S47" i="7"/>
  <c r="Q47" i="7"/>
  <c r="X47" i="7"/>
  <c r="AX47" i="7"/>
  <c r="BD47" i="7"/>
  <c r="BM47" i="7"/>
  <c r="V47" i="7"/>
  <c r="BA47" i="7"/>
  <c r="AR47" i="7"/>
  <c r="BK47" i="7"/>
  <c r="AL47" i="7"/>
  <c r="AT47" i="7"/>
  <c r="BO47" i="7"/>
  <c r="AU47" i="7"/>
  <c r="AQ47" i="7"/>
  <c r="AP47" i="7"/>
  <c r="AK47" i="7"/>
  <c r="AI47" i="7"/>
  <c r="T47" i="7"/>
  <c r="AS47" i="7"/>
  <c r="AB47" i="7"/>
  <c r="AO32" i="15"/>
  <c r="Y72" i="17"/>
  <c r="W72" i="17"/>
  <c r="Z72" i="17"/>
  <c r="F66" i="17"/>
  <c r="D66" i="17"/>
  <c r="O66" i="17"/>
  <c r="I66" i="17"/>
  <c r="H66" i="17"/>
  <c r="G66" i="17"/>
  <c r="B134" i="17"/>
  <c r="D111" i="17"/>
  <c r="D9" i="7"/>
  <c r="F111" i="17"/>
  <c r="Y116" i="17"/>
  <c r="W116" i="17"/>
  <c r="Y73" i="17"/>
  <c r="W73" i="17"/>
  <c r="Z73" i="17"/>
  <c r="F92" i="17"/>
  <c r="D92" i="17"/>
  <c r="F96" i="17"/>
  <c r="D96" i="17"/>
  <c r="D121" i="17"/>
  <c r="F121" i="17"/>
  <c r="F68" i="17"/>
  <c r="D68" i="17"/>
  <c r="G68" i="17"/>
  <c r="O68" i="17"/>
  <c r="I68" i="17"/>
  <c r="H68" i="17"/>
  <c r="Y83" i="17"/>
  <c r="W83" i="17"/>
  <c r="AA83" i="17"/>
  <c r="Z83" i="17"/>
  <c r="AH83" i="17"/>
  <c r="AB83" i="17"/>
  <c r="Y61" i="17"/>
  <c r="W61" i="17"/>
  <c r="Y67" i="17"/>
  <c r="W67" i="17"/>
  <c r="F70" i="17"/>
  <c r="D70" i="17"/>
  <c r="O70" i="17"/>
  <c r="I70" i="17"/>
  <c r="H70" i="17"/>
  <c r="G70" i="17"/>
  <c r="D123" i="17"/>
  <c r="F123" i="17"/>
  <c r="D69" i="17"/>
  <c r="F69" i="17"/>
  <c r="G69" i="17"/>
  <c r="I69" i="17"/>
  <c r="H69" i="17"/>
  <c r="O69" i="17"/>
  <c r="O127" i="17"/>
  <c r="W120" i="17"/>
  <c r="Y120" i="17"/>
  <c r="F74" i="17"/>
  <c r="D74" i="17"/>
  <c r="O74" i="17"/>
  <c r="I74" i="17"/>
  <c r="H74" i="17"/>
  <c r="G74" i="17"/>
  <c r="Y94" i="17"/>
  <c r="W94" i="17"/>
  <c r="AB94" i="17"/>
  <c r="AA94" i="17"/>
  <c r="AH94" i="17"/>
  <c r="Z94" i="17"/>
  <c r="AB49" i="17"/>
  <c r="Z49" i="17"/>
  <c r="Z66" i="17"/>
  <c r="Y66" i="17"/>
  <c r="W66" i="17"/>
  <c r="M127" i="17"/>
  <c r="H87" i="17"/>
  <c r="F87" i="17"/>
  <c r="D87" i="17"/>
  <c r="O112" i="17"/>
  <c r="C10" i="7"/>
  <c r="F112" i="17"/>
  <c r="D112" i="17"/>
  <c r="E112" i="17"/>
  <c r="K7" i="8"/>
  <c r="L54" i="8"/>
  <c r="AL197" i="15"/>
  <c r="AU197" i="15"/>
  <c r="AS197" i="15"/>
  <c r="AI197" i="15"/>
  <c r="AO197" i="15"/>
  <c r="AF197" i="15"/>
  <c r="AN197" i="15"/>
  <c r="AE197" i="15"/>
  <c r="AM197" i="15"/>
  <c r="AK197" i="15"/>
  <c r="AC197" i="15"/>
  <c r="AR197" i="15"/>
  <c r="AH197" i="15"/>
  <c r="AQ197" i="15"/>
  <c r="AG197" i="15"/>
  <c r="AJ197" i="15"/>
  <c r="AX89" i="16"/>
  <c r="I188" i="15"/>
  <c r="L188" i="15"/>
  <c r="F188" i="15"/>
  <c r="G188" i="15"/>
  <c r="T188" i="15"/>
  <c r="P188" i="15"/>
  <c r="N188" i="15"/>
  <c r="M188" i="15"/>
  <c r="V188" i="15"/>
  <c r="H188" i="15"/>
  <c r="J188" i="15"/>
  <c r="R188" i="15"/>
  <c r="S188" i="15"/>
  <c r="O188" i="15"/>
  <c r="D188" i="15"/>
  <c r="K188" i="15"/>
  <c r="Y96" i="17"/>
  <c r="W96" i="17"/>
  <c r="AA96" i="17"/>
  <c r="Z96" i="17"/>
  <c r="AB96" i="17"/>
  <c r="AH96" i="17"/>
  <c r="W115" i="17"/>
  <c r="Y115" i="17"/>
  <c r="W91" i="8"/>
  <c r="X91" i="8"/>
  <c r="AM47" i="7"/>
  <c r="AC47" i="7"/>
  <c r="BC47" i="7"/>
  <c r="AY47" i="7"/>
  <c r="AH120" i="17"/>
  <c r="F86" i="17"/>
  <c r="D86" i="17"/>
  <c r="Y95" i="17"/>
  <c r="W95" i="17"/>
  <c r="AA95" i="17"/>
  <c r="Z95" i="17"/>
  <c r="AH95" i="17"/>
  <c r="AB95" i="17"/>
  <c r="Y70" i="17"/>
  <c r="W70" i="17"/>
  <c r="F88" i="17"/>
  <c r="D88" i="17"/>
  <c r="F125" i="17"/>
  <c r="D125" i="17"/>
  <c r="Y90" i="17"/>
  <c r="W90" i="17"/>
  <c r="AB90" i="17"/>
  <c r="AA90" i="17"/>
  <c r="Z90" i="17"/>
  <c r="AH90" i="17"/>
  <c r="F97" i="17"/>
  <c r="D97" i="17"/>
  <c r="F62" i="17"/>
  <c r="D62" i="17"/>
  <c r="I62" i="17"/>
  <c r="H62" i="17"/>
  <c r="G62" i="17"/>
  <c r="O62" i="17"/>
  <c r="AJ96" i="17"/>
  <c r="W87" i="17"/>
  <c r="Y87" i="17"/>
  <c r="AA87" i="17"/>
  <c r="Z87" i="17"/>
  <c r="AH87" i="17"/>
  <c r="AB87" i="17"/>
  <c r="X126" i="17"/>
  <c r="W126" i="17"/>
  <c r="Y126" i="17"/>
  <c r="Z126" i="17"/>
  <c r="AJ51" i="17"/>
  <c r="Z51" i="17"/>
  <c r="F73" i="17"/>
  <c r="D73" i="17"/>
  <c r="G73" i="17"/>
  <c r="I73" i="17"/>
  <c r="H73" i="17"/>
  <c r="O73" i="17"/>
  <c r="Q96" i="17"/>
  <c r="Y93" i="17"/>
  <c r="W93" i="17"/>
  <c r="AA93" i="17"/>
  <c r="Z93" i="17"/>
  <c r="AH93" i="17"/>
  <c r="AB93" i="17"/>
  <c r="N55" i="8"/>
  <c r="O59" i="8"/>
  <c r="AH188" i="15"/>
  <c r="AQ188" i="15"/>
  <c r="AI188" i="15"/>
  <c r="AM188" i="15"/>
  <c r="AR188" i="15"/>
  <c r="AF188" i="15"/>
  <c r="AG188" i="15"/>
  <c r="AN188" i="15"/>
  <c r="AO188" i="15"/>
  <c r="AJ188" i="15"/>
  <c r="AK188" i="15"/>
  <c r="AL188" i="15"/>
  <c r="AU188" i="15"/>
  <c r="AS188" i="15"/>
  <c r="AE188" i="15"/>
  <c r="AC188" i="15"/>
  <c r="M197" i="15"/>
  <c r="V197" i="15"/>
  <c r="R197" i="15"/>
  <c r="G197" i="15"/>
  <c r="N197" i="15"/>
  <c r="D197" i="15"/>
  <c r="L197" i="15"/>
  <c r="J197" i="15"/>
  <c r="I197" i="15"/>
  <c r="P197" i="15"/>
  <c r="F197" i="15"/>
  <c r="O197" i="15"/>
  <c r="Q197" i="15"/>
  <c r="T197" i="15"/>
  <c r="H197" i="15"/>
  <c r="K197" i="15"/>
  <c r="S197" i="15"/>
  <c r="M189" i="15"/>
  <c r="V189" i="15"/>
  <c r="S189" i="15"/>
  <c r="H189" i="15"/>
  <c r="O189" i="15"/>
  <c r="Q189" i="15"/>
  <c r="N189" i="15"/>
  <c r="K189" i="15"/>
  <c r="J189" i="15"/>
  <c r="R189" i="15"/>
  <c r="U189" i="15"/>
  <c r="G189" i="15"/>
  <c r="P189" i="15"/>
  <c r="F189" i="15"/>
  <c r="I189" i="15"/>
  <c r="L189" i="15"/>
  <c r="T189" i="15"/>
  <c r="D189" i="15"/>
  <c r="Y191" i="17"/>
  <c r="W191" i="17"/>
  <c r="B173" i="17"/>
  <c r="D127" i="17"/>
  <c r="F127" i="17"/>
  <c r="F120" i="17"/>
  <c r="D120" i="17"/>
  <c r="S89" i="8"/>
  <c r="W124" i="17"/>
  <c r="Y124" i="17"/>
  <c r="Z124" i="17"/>
  <c r="B165" i="17"/>
  <c r="D119" i="17"/>
  <c r="F119" i="17"/>
  <c r="F108" i="17"/>
  <c r="D108" i="17"/>
  <c r="D6" i="7"/>
  <c r="Y196" i="17"/>
  <c r="W196" i="17"/>
  <c r="Z196" i="17"/>
  <c r="AA196" i="17"/>
  <c r="AB196" i="17"/>
  <c r="Y64" i="17"/>
  <c r="W64" i="17"/>
  <c r="W108" i="17"/>
  <c r="D28" i="7"/>
  <c r="Y108" i="17"/>
  <c r="AX85" i="16"/>
  <c r="N192" i="15"/>
  <c r="I192" i="15"/>
  <c r="S192" i="15"/>
  <c r="R192" i="15"/>
  <c r="O192" i="15"/>
  <c r="K192" i="15"/>
  <c r="G192" i="15"/>
  <c r="J192" i="15"/>
  <c r="L192" i="15"/>
  <c r="T192" i="15"/>
  <c r="D192" i="15"/>
  <c r="F192" i="15"/>
  <c r="H192" i="15"/>
  <c r="P192" i="15"/>
  <c r="M192" i="15"/>
  <c r="V192" i="15"/>
  <c r="S88" i="8"/>
  <c r="W194" i="17"/>
  <c r="Y194" i="17"/>
  <c r="Z194" i="17"/>
  <c r="AA194" i="17"/>
  <c r="AB194" i="17"/>
  <c r="W123" i="17"/>
  <c r="Y123" i="17"/>
  <c r="O91" i="17"/>
  <c r="F91" i="17"/>
  <c r="D91" i="17"/>
  <c r="B185" i="17"/>
  <c r="D116" i="17"/>
  <c r="F116" i="17"/>
  <c r="R57" i="16"/>
  <c r="R56" i="8"/>
  <c r="M195" i="15"/>
  <c r="V195" i="15"/>
  <c r="K195" i="15"/>
  <c r="G195" i="15"/>
  <c r="S195" i="15"/>
  <c r="F195" i="15"/>
  <c r="R195" i="15"/>
  <c r="O195" i="15"/>
  <c r="Q195" i="15"/>
  <c r="J195" i="15"/>
  <c r="I195" i="15"/>
  <c r="N195" i="15"/>
  <c r="P195" i="15"/>
  <c r="D195" i="15"/>
  <c r="L195" i="15"/>
  <c r="T195" i="15"/>
  <c r="H195" i="15"/>
  <c r="I191" i="15"/>
  <c r="T191" i="15"/>
  <c r="M191" i="15"/>
  <c r="V191" i="15"/>
  <c r="L191" i="15"/>
  <c r="D191" i="15"/>
  <c r="G191" i="15"/>
  <c r="F191" i="15"/>
  <c r="K191" i="15"/>
  <c r="S191" i="15"/>
  <c r="O191" i="15"/>
  <c r="Q191" i="15"/>
  <c r="N191" i="15"/>
  <c r="R191" i="15"/>
  <c r="H191" i="15"/>
  <c r="J191" i="15"/>
  <c r="P191" i="15"/>
  <c r="F64" i="17"/>
  <c r="D64" i="17"/>
  <c r="O64" i="17"/>
  <c r="G64" i="17"/>
  <c r="I64" i="17"/>
  <c r="H64" i="17"/>
  <c r="B143" i="17"/>
  <c r="W84" i="17"/>
  <c r="Y84" i="17"/>
  <c r="AB84" i="17"/>
  <c r="AA84" i="17"/>
  <c r="AH84" i="17"/>
  <c r="Z84" i="17"/>
  <c r="AB116" i="17"/>
  <c r="BF47" i="7"/>
  <c r="BJ47" i="7"/>
  <c r="BB47" i="7"/>
  <c r="W94" i="15"/>
  <c r="S41" i="8"/>
  <c r="S90" i="8"/>
  <c r="F109" i="17"/>
  <c r="D109" i="17"/>
  <c r="D7" i="7"/>
  <c r="Y91" i="17"/>
  <c r="W91" i="17"/>
  <c r="AA91" i="17"/>
  <c r="Z91" i="17"/>
  <c r="AH91" i="17"/>
  <c r="AB91" i="17"/>
  <c r="F95" i="17"/>
  <c r="D95" i="17"/>
  <c r="Q127" i="17"/>
  <c r="C171" i="17"/>
  <c r="Y86" i="17"/>
  <c r="W86" i="17"/>
  <c r="AB86" i="17"/>
  <c r="Z86" i="17"/>
  <c r="AH86" i="17"/>
  <c r="AA86" i="17"/>
  <c r="AC97" i="17"/>
  <c r="F122" i="17"/>
  <c r="D122" i="17"/>
  <c r="AK125" i="17"/>
  <c r="W125" i="17"/>
  <c r="Y125" i="17"/>
  <c r="Z125" i="17"/>
  <c r="D193" i="17"/>
  <c r="F193" i="17"/>
  <c r="C149" i="17"/>
  <c r="F84" i="17"/>
  <c r="D84" i="17"/>
  <c r="Y71" i="17"/>
  <c r="W71" i="17"/>
  <c r="Z71" i="17"/>
  <c r="B166" i="17"/>
  <c r="AA110" i="17"/>
  <c r="W110" i="17"/>
  <c r="D30" i="7"/>
  <c r="Y110" i="17"/>
  <c r="R59" i="16"/>
  <c r="I58" i="8"/>
  <c r="F58" i="8"/>
  <c r="F7" i="8"/>
  <c r="L7" i="8"/>
  <c r="J56" i="8"/>
  <c r="K55" i="8"/>
  <c r="AM192" i="15"/>
  <c r="AO192" i="15"/>
  <c r="AH192" i="15"/>
  <c r="AG192" i="15"/>
  <c r="AF192" i="15"/>
  <c r="AN192" i="15"/>
  <c r="AI192" i="15"/>
  <c r="AQ192" i="15"/>
  <c r="AR192" i="15"/>
  <c r="AC192" i="15"/>
  <c r="AK192" i="15"/>
  <c r="AL192" i="15"/>
  <c r="AU192" i="15"/>
  <c r="AE192" i="15"/>
  <c r="AS192" i="15"/>
  <c r="AJ192" i="15"/>
  <c r="AM189" i="15"/>
  <c r="AR189" i="15"/>
  <c r="AN189" i="15"/>
  <c r="AP189" i="15"/>
  <c r="AJ189" i="15"/>
  <c r="AI189" i="15"/>
  <c r="AG189" i="15"/>
  <c r="AQ189" i="15"/>
  <c r="AO189" i="15"/>
  <c r="AF189" i="15"/>
  <c r="AH189" i="15"/>
  <c r="AL189" i="15"/>
  <c r="AU189" i="15"/>
  <c r="AK189" i="15"/>
  <c r="AE189" i="15"/>
  <c r="AS189" i="15"/>
  <c r="AC189" i="15"/>
  <c r="F117" i="17"/>
  <c r="D117" i="17"/>
  <c r="Y62" i="17"/>
  <c r="W62" i="17"/>
  <c r="W118" i="17"/>
  <c r="Y118" i="17"/>
  <c r="W88" i="17"/>
  <c r="Y88" i="17"/>
  <c r="AH88" i="17"/>
  <c r="AA88" i="17"/>
  <c r="AB88" i="17"/>
  <c r="Z88" i="17"/>
  <c r="F60" i="17"/>
  <c r="D60" i="17"/>
  <c r="O60" i="17"/>
  <c r="H60" i="17"/>
  <c r="I60" i="17"/>
  <c r="G60" i="17"/>
  <c r="W111" i="17"/>
  <c r="Y111" i="17"/>
  <c r="I120" i="17"/>
  <c r="Q58" i="8"/>
  <c r="J6" i="8"/>
  <c r="N6" i="8"/>
  <c r="Y92" i="17"/>
  <c r="W92" i="17"/>
  <c r="Z92" i="17"/>
  <c r="AH92" i="17"/>
  <c r="AB92" i="17"/>
  <c r="AA92" i="17"/>
  <c r="AW47" i="7"/>
  <c r="BL47" i="7"/>
  <c r="BN47" i="7"/>
  <c r="U47" i="7"/>
  <c r="K62" i="8"/>
  <c r="F63" i="17"/>
  <c r="D63" i="17"/>
  <c r="G63" i="17"/>
  <c r="O63" i="17"/>
  <c r="I63" i="17"/>
  <c r="H63" i="17"/>
  <c r="F72" i="17"/>
  <c r="D72" i="17"/>
  <c r="O72" i="17"/>
  <c r="G72" i="17"/>
  <c r="H72" i="17"/>
  <c r="I72" i="17"/>
  <c r="G83" i="17"/>
  <c r="F83" i="17"/>
  <c r="D83" i="17"/>
  <c r="Y68" i="17"/>
  <c r="W68" i="17"/>
  <c r="W63" i="17"/>
  <c r="Y63" i="17"/>
  <c r="F118" i="17"/>
  <c r="D118" i="17"/>
  <c r="R127" i="17"/>
  <c r="I85" i="17"/>
  <c r="F85" i="17"/>
  <c r="D85" i="17"/>
  <c r="N5" i="8"/>
  <c r="Z78" i="17"/>
  <c r="AB78" i="17"/>
  <c r="AA78" i="17"/>
  <c r="N57" i="8"/>
  <c r="I55" i="8"/>
  <c r="N56" i="8"/>
  <c r="AH122" i="17"/>
  <c r="Y122" i="17"/>
  <c r="W122" i="17"/>
  <c r="D7" i="8"/>
  <c r="AX87" i="16"/>
  <c r="AM195" i="15"/>
  <c r="AI195" i="15"/>
  <c r="AH195" i="15"/>
  <c r="AQ195" i="15"/>
  <c r="AT195" i="15"/>
  <c r="AK195" i="15"/>
  <c r="AR195" i="15"/>
  <c r="AL195" i="15"/>
  <c r="AU195" i="15"/>
  <c r="AE195" i="15"/>
  <c r="AS195" i="15"/>
  <c r="AF195" i="15"/>
  <c r="AJ195" i="15"/>
  <c r="AN195" i="15"/>
  <c r="AP195" i="15"/>
  <c r="AG195" i="15"/>
  <c r="AO195" i="15"/>
  <c r="AC195" i="15"/>
  <c r="F114" i="17"/>
  <c r="D114" i="17"/>
  <c r="Y85" i="17"/>
  <c r="W85" i="17"/>
  <c r="AA85" i="17"/>
  <c r="Z85" i="17"/>
  <c r="AH85" i="17"/>
  <c r="AB85" i="17"/>
  <c r="W109" i="17"/>
  <c r="Y109" i="17"/>
  <c r="F126" i="17"/>
  <c r="D126" i="17"/>
  <c r="Y89" i="17"/>
  <c r="W89" i="17"/>
  <c r="AA89" i="17"/>
  <c r="Z89" i="17"/>
  <c r="AH89" i="17"/>
  <c r="AB89" i="17"/>
  <c r="Y97" i="17"/>
  <c r="W97" i="17"/>
  <c r="AA97" i="17"/>
  <c r="Z97" i="17"/>
  <c r="AH97" i="17"/>
  <c r="AB97" i="17"/>
  <c r="O90" i="17"/>
  <c r="F90" i="17"/>
  <c r="D90" i="17"/>
  <c r="M198" i="15"/>
  <c r="V198" i="15"/>
  <c r="L198" i="15"/>
  <c r="G198" i="15"/>
  <c r="T198" i="15"/>
  <c r="F198" i="15"/>
  <c r="S198" i="15"/>
  <c r="O198" i="15"/>
  <c r="D198" i="15"/>
  <c r="K198" i="15"/>
  <c r="I198" i="15"/>
  <c r="N198" i="15"/>
  <c r="P198" i="15"/>
  <c r="J198" i="15"/>
  <c r="R198" i="15"/>
  <c r="H198" i="15"/>
  <c r="I59" i="17"/>
  <c r="H59" i="17"/>
  <c r="G59" i="17"/>
  <c r="D115" i="17"/>
  <c r="F115" i="17"/>
  <c r="AH74" i="17"/>
  <c r="Y74" i="17"/>
  <c r="W74" i="17"/>
  <c r="Z74" i="17"/>
  <c r="F67" i="17"/>
  <c r="D67" i="17"/>
  <c r="G67" i="17"/>
  <c r="O67" i="17"/>
  <c r="I67" i="17"/>
  <c r="H67" i="17"/>
  <c r="J7" i="8"/>
  <c r="I194" i="15"/>
  <c r="L194" i="15"/>
  <c r="T194" i="15"/>
  <c r="D194" i="15"/>
  <c r="M194" i="15"/>
  <c r="V194" i="15"/>
  <c r="F194" i="15"/>
  <c r="G194" i="15"/>
  <c r="N194" i="15"/>
  <c r="O194" i="15"/>
  <c r="Q194" i="15"/>
  <c r="J194" i="15"/>
  <c r="R194" i="15"/>
  <c r="U194" i="15"/>
  <c r="S194" i="15"/>
  <c r="H194" i="15"/>
  <c r="P194" i="15"/>
  <c r="K194" i="15"/>
  <c r="S37" i="8"/>
  <c r="Y69" i="17"/>
  <c r="W69" i="17"/>
  <c r="Y117" i="17"/>
  <c r="W117" i="17"/>
  <c r="Q170" i="17"/>
  <c r="F170" i="17"/>
  <c r="D170" i="17"/>
  <c r="G120" i="17"/>
  <c r="AH191" i="15"/>
  <c r="AJ191" i="15"/>
  <c r="AO191" i="15"/>
  <c r="AN191" i="15"/>
  <c r="AS191" i="15"/>
  <c r="AE191" i="15"/>
  <c r="AR191" i="15"/>
  <c r="AL191" i="15"/>
  <c r="AU191" i="15"/>
  <c r="AK191" i="15"/>
  <c r="AC191" i="15"/>
  <c r="AF191" i="15"/>
  <c r="AI191" i="15"/>
  <c r="AM191" i="15"/>
  <c r="AQ191" i="15"/>
  <c r="AG191" i="15"/>
  <c r="F89" i="17"/>
  <c r="D89" i="17"/>
  <c r="W60" i="17"/>
  <c r="Y60" i="17"/>
  <c r="Y114" i="17"/>
  <c r="W114" i="17"/>
  <c r="F61" i="17"/>
  <c r="D61" i="17"/>
  <c r="G61" i="17"/>
  <c r="O61" i="17"/>
  <c r="I61" i="17"/>
  <c r="H61" i="17"/>
  <c r="H120" i="17"/>
  <c r="H91" i="17"/>
  <c r="AZ47" i="7"/>
  <c r="BH47" i="7"/>
  <c r="BQ47" i="7"/>
  <c r="AV47" i="7"/>
  <c r="J62" i="8"/>
  <c r="F93" i="17"/>
  <c r="D93" i="17"/>
  <c r="Y113" i="17"/>
  <c r="W113" i="17"/>
  <c r="J127" i="17"/>
  <c r="Y121" i="17"/>
  <c r="W121" i="17"/>
  <c r="AC71" i="17"/>
  <c r="AA147" i="17"/>
  <c r="Z147" i="17"/>
  <c r="AB147" i="17"/>
  <c r="W112" i="17"/>
  <c r="Y112" i="17"/>
  <c r="Y173" i="17"/>
  <c r="W173" i="17"/>
  <c r="AA173" i="17"/>
  <c r="AB173" i="17"/>
  <c r="Z173" i="17"/>
  <c r="F65" i="17"/>
  <c r="D65" i="17"/>
  <c r="G65" i="17"/>
  <c r="I65" i="17"/>
  <c r="H65" i="17"/>
  <c r="O65" i="17"/>
  <c r="F110" i="17"/>
  <c r="D110" i="17"/>
  <c r="Y65" i="17"/>
  <c r="W65" i="17"/>
  <c r="B189" i="17"/>
  <c r="AA48" i="17"/>
  <c r="Z48" i="17"/>
  <c r="U142" i="17"/>
  <c r="W119" i="17"/>
  <c r="Y119" i="17"/>
  <c r="B159" i="17"/>
  <c r="F113" i="17"/>
  <c r="D113" i="17"/>
  <c r="R5" i="8"/>
  <c r="I11" i="8"/>
  <c r="L60" i="8"/>
  <c r="D55" i="8"/>
  <c r="P55" i="8"/>
  <c r="AX91" i="16"/>
  <c r="AM198" i="15"/>
  <c r="AR198" i="15"/>
  <c r="AJ198" i="15"/>
  <c r="AH198" i="15"/>
  <c r="AG198" i="15"/>
  <c r="AF198" i="15"/>
  <c r="AO198" i="15"/>
  <c r="AN198" i="15"/>
  <c r="AP198" i="15"/>
  <c r="AK198" i="15"/>
  <c r="AI198" i="15"/>
  <c r="AC198" i="15"/>
  <c r="AQ198" i="15"/>
  <c r="AT198" i="15"/>
  <c r="AL198" i="15"/>
  <c r="AU198" i="15"/>
  <c r="AE198" i="15"/>
  <c r="AS198" i="15"/>
  <c r="AH194" i="15"/>
  <c r="AS194" i="15"/>
  <c r="AK194" i="15"/>
  <c r="AC194" i="15"/>
  <c r="AI194" i="15"/>
  <c r="AE194" i="15"/>
  <c r="AQ194" i="15"/>
  <c r="AT194" i="15"/>
  <c r="AM194" i="15"/>
  <c r="AJ194" i="15"/>
  <c r="AR194" i="15"/>
  <c r="AG194" i="15"/>
  <c r="AO194" i="15"/>
  <c r="AL194" i="15"/>
  <c r="AU194" i="15"/>
  <c r="AF194" i="15"/>
  <c r="AN194" i="15"/>
  <c r="AP194" i="15"/>
  <c r="AJ63" i="3"/>
  <c r="AJ71" i="3"/>
  <c r="AJ72" i="3"/>
  <c r="AJ74" i="3"/>
  <c r="AJ76" i="3"/>
  <c r="AJ78" i="3"/>
  <c r="AJ80" i="3"/>
  <c r="AJ82" i="3"/>
  <c r="AJ84" i="3"/>
  <c r="AJ86" i="3"/>
  <c r="AJ88" i="3"/>
  <c r="AJ90" i="3"/>
  <c r="AJ92" i="3"/>
  <c r="AJ94" i="3"/>
  <c r="AJ96" i="3"/>
  <c r="AJ98" i="3"/>
  <c r="AJ100" i="3"/>
  <c r="CD100" i="3"/>
  <c r="AN91" i="15"/>
  <c r="AI91" i="15"/>
  <c r="AM91" i="15"/>
  <c r="AQ91" i="15"/>
  <c r="AS91" i="15"/>
  <c r="AO91" i="15"/>
  <c r="AB91" i="15"/>
  <c r="AL91" i="15"/>
  <c r="AR91" i="15"/>
  <c r="AT91" i="15"/>
  <c r="AU91" i="15"/>
  <c r="AP91" i="15"/>
  <c r="AJ91" i="15"/>
  <c r="AT82" i="15"/>
  <c r="AU82" i="15"/>
  <c r="AH72" i="15"/>
  <c r="AT72" i="15"/>
  <c r="AU72" i="15"/>
  <c r="AT84" i="15"/>
  <c r="AU84" i="15"/>
  <c r="AI85" i="15"/>
  <c r="AQ85" i="15"/>
  <c r="AR85" i="15"/>
  <c r="AS85" i="15"/>
  <c r="AT85" i="15"/>
  <c r="AD84" i="15"/>
  <c r="CD90" i="3"/>
  <c r="AN85" i="15"/>
  <c r="AO85" i="15"/>
  <c r="AP85" i="15"/>
  <c r="AK85" i="15"/>
  <c r="AJ85" i="15"/>
  <c r="AM85" i="15"/>
  <c r="AB85" i="15"/>
  <c r="AL85" i="15"/>
  <c r="AU85" i="15"/>
  <c r="AM83" i="15"/>
  <c r="Q72" i="15"/>
  <c r="U78" i="15"/>
  <c r="V78" i="15"/>
  <c r="E76" i="15"/>
  <c r="F76" i="15"/>
  <c r="I76" i="15"/>
  <c r="Q78" i="15"/>
  <c r="U72" i="15"/>
  <c r="V72" i="15"/>
  <c r="N75" i="15"/>
  <c r="Q74" i="15"/>
  <c r="U74" i="15"/>
  <c r="V74" i="15"/>
  <c r="W96" i="15"/>
  <c r="W88" i="15"/>
  <c r="E72" i="15"/>
  <c r="F72" i="15"/>
  <c r="I72" i="15"/>
  <c r="AN32" i="15"/>
  <c r="AL32" i="15"/>
  <c r="AU32" i="15"/>
  <c r="AB32" i="15"/>
  <c r="AT32" i="15"/>
  <c r="AP32" i="15"/>
  <c r="AR32" i="15"/>
  <c r="AQ32" i="15"/>
  <c r="AI32" i="15"/>
  <c r="AM32" i="15"/>
  <c r="AK32" i="15"/>
  <c r="AS32" i="15"/>
  <c r="CD11" i="3"/>
  <c r="AN8" i="15"/>
  <c r="AO8" i="15"/>
  <c r="AP8" i="15"/>
  <c r="AL8" i="15"/>
  <c r="AQ8" i="15"/>
  <c r="AR8" i="15"/>
  <c r="AS8" i="15"/>
  <c r="AT8" i="15"/>
  <c r="AU8" i="15"/>
  <c r="AJ8" i="15"/>
  <c r="AK8" i="15"/>
  <c r="AD7" i="15"/>
  <c r="AI8" i="15"/>
  <c r="AB8" i="15"/>
  <c r="AM8" i="15"/>
  <c r="AT3" i="15"/>
  <c r="AU3" i="15"/>
  <c r="E62" i="8"/>
  <c r="L62" i="8"/>
  <c r="O62" i="8"/>
  <c r="N59" i="8"/>
  <c r="F60" i="8"/>
  <c r="F59" i="8"/>
  <c r="J60" i="8"/>
  <c r="D60" i="8"/>
  <c r="L59" i="8"/>
  <c r="I59" i="8"/>
  <c r="F57" i="8"/>
  <c r="O57" i="8"/>
  <c r="R55" i="16"/>
  <c r="F55" i="8"/>
  <c r="O55" i="8"/>
  <c r="I56" i="8"/>
  <c r="O56" i="8"/>
  <c r="AI55" i="16"/>
  <c r="AJ55" i="16"/>
  <c r="AI54" i="16"/>
  <c r="AJ54" i="16"/>
  <c r="T55" i="8"/>
  <c r="D54" i="8"/>
  <c r="L53" i="8"/>
  <c r="D11" i="8"/>
  <c r="G10" i="8"/>
  <c r="E11" i="8"/>
  <c r="O11" i="8"/>
  <c r="M75" i="15"/>
  <c r="V75" i="15"/>
  <c r="AQ83" i="15"/>
  <c r="M22" i="15"/>
  <c r="R22" i="15"/>
  <c r="S22" i="15"/>
  <c r="T22" i="15"/>
  <c r="U22" i="15"/>
  <c r="V22" i="15"/>
  <c r="O22" i="15"/>
  <c r="Q22" i="15"/>
  <c r="J22" i="15"/>
  <c r="W33" i="15"/>
  <c r="U5" i="15"/>
  <c r="V5" i="15"/>
  <c r="W27" i="15"/>
  <c r="K22" i="15"/>
  <c r="W41" i="15"/>
  <c r="L22" i="15"/>
  <c r="W29" i="15"/>
  <c r="W55" i="15"/>
  <c r="AV55" i="15"/>
  <c r="AW55" i="15"/>
  <c r="W25" i="15"/>
  <c r="W35" i="15"/>
  <c r="W57" i="15"/>
  <c r="X57" i="15"/>
  <c r="W21" i="15"/>
  <c r="N22" i="15"/>
  <c r="W49" i="15"/>
  <c r="W17" i="15"/>
  <c r="W53" i="15"/>
  <c r="AV53" i="15"/>
  <c r="AW53" i="15"/>
  <c r="W45" i="15"/>
  <c r="AR83" i="15"/>
  <c r="W43" i="15"/>
  <c r="W37" i="15"/>
  <c r="W59" i="15"/>
  <c r="AV59" i="15"/>
  <c r="AW59" i="15"/>
  <c r="W19" i="15"/>
  <c r="AO83" i="15"/>
  <c r="R75" i="15"/>
  <c r="H8" i="8"/>
  <c r="I9" i="8"/>
  <c r="O8" i="8"/>
  <c r="E74" i="15"/>
  <c r="P75" i="15"/>
  <c r="E9" i="8"/>
  <c r="D9" i="8"/>
  <c r="U75" i="15"/>
  <c r="D6" i="8"/>
  <c r="E7" i="8"/>
  <c r="O6" i="8"/>
  <c r="G6" i="8"/>
  <c r="P6" i="8"/>
  <c r="T75" i="15"/>
  <c r="O75" i="15"/>
  <c r="Q75" i="15"/>
  <c r="AK83" i="15"/>
  <c r="AS83" i="15"/>
  <c r="AB83" i="15"/>
  <c r="AN83" i="15"/>
  <c r="AL83" i="15"/>
  <c r="AU83" i="15"/>
  <c r="AP83" i="15"/>
  <c r="K75" i="15"/>
  <c r="L75" i="15"/>
  <c r="AT83" i="15"/>
  <c r="AJ83" i="15"/>
  <c r="AD82" i="15"/>
  <c r="S75" i="15"/>
  <c r="J75" i="15"/>
  <c r="AI83" i="15"/>
  <c r="W86" i="15"/>
  <c r="W61" i="15"/>
  <c r="X61" i="15"/>
  <c r="W47" i="15"/>
  <c r="W31" i="15"/>
  <c r="W92" i="15"/>
  <c r="W51" i="15"/>
  <c r="W39" i="15"/>
  <c r="W90" i="15"/>
  <c r="AH119" i="17"/>
  <c r="L84" i="8"/>
  <c r="M84" i="8"/>
  <c r="S84" i="8"/>
  <c r="AI82" i="16"/>
  <c r="AJ82" i="16"/>
  <c r="T83" i="8"/>
  <c r="R83" i="16"/>
  <c r="N83" i="8"/>
  <c r="O82" i="8"/>
  <c r="R80" i="16"/>
  <c r="H81" i="8"/>
  <c r="AI81" i="16"/>
  <c r="AJ81" i="16"/>
  <c r="J81" i="8"/>
  <c r="G81" i="8"/>
  <c r="AI80" i="16"/>
  <c r="AJ80" i="16"/>
  <c r="T81" i="8"/>
  <c r="J77" i="8"/>
  <c r="AX77" i="16"/>
  <c r="N77" i="8"/>
  <c r="U188" i="17"/>
  <c r="AI72" i="16"/>
  <c r="AJ72" i="16"/>
  <c r="I73" i="8"/>
  <c r="L74" i="8"/>
  <c r="P73" i="8"/>
  <c r="AI73" i="16"/>
  <c r="AJ73" i="16"/>
  <c r="K73" i="8"/>
  <c r="P74" i="8"/>
  <c r="AC19" i="17"/>
  <c r="AE19" i="17"/>
  <c r="AJ19" i="17"/>
  <c r="M71" i="8"/>
  <c r="AX71" i="16"/>
  <c r="D69" i="8"/>
  <c r="AI69" i="16"/>
  <c r="AJ69" i="16"/>
  <c r="D70" i="8"/>
  <c r="S70" i="8"/>
  <c r="AX69" i="16"/>
  <c r="U69" i="8"/>
  <c r="R68" i="16"/>
  <c r="M68" i="8"/>
  <c r="I66" i="8"/>
  <c r="AI62" i="16"/>
  <c r="AJ62" i="16"/>
  <c r="AI63" i="16"/>
  <c r="AJ63" i="16"/>
  <c r="M63" i="8"/>
  <c r="S63" i="8"/>
  <c r="H62" i="8"/>
  <c r="M62" i="8"/>
  <c r="R58" i="16"/>
  <c r="N60" i="8"/>
  <c r="P59" i="8"/>
  <c r="AI59" i="16"/>
  <c r="AJ59" i="16"/>
  <c r="AI57" i="16"/>
  <c r="AJ57" i="16"/>
  <c r="H58" i="8"/>
  <c r="O58" i="8"/>
  <c r="G57" i="8"/>
  <c r="R58" i="8"/>
  <c r="M56" i="8"/>
  <c r="G56" i="8"/>
  <c r="H56" i="8"/>
  <c r="AX61" i="16"/>
  <c r="U61" i="8"/>
  <c r="AX55" i="16"/>
  <c r="U55" i="8"/>
  <c r="AX73" i="16"/>
  <c r="U73" i="8"/>
  <c r="AX59" i="16"/>
  <c r="U59" i="8"/>
  <c r="AX53" i="16"/>
  <c r="U53" i="8"/>
  <c r="AX67" i="16"/>
  <c r="AX65" i="16"/>
  <c r="AX79" i="16"/>
  <c r="U79" i="8"/>
  <c r="AX75" i="16"/>
  <c r="U75" i="8"/>
  <c r="AX81" i="16"/>
  <c r="U81" i="8"/>
  <c r="AX83" i="16"/>
  <c r="U83" i="8"/>
  <c r="AX57" i="16"/>
  <c r="U57" i="8"/>
  <c r="AX63" i="16"/>
  <c r="U63" i="8"/>
  <c r="AX6" i="16"/>
  <c r="U6" i="8"/>
  <c r="AX28" i="16"/>
  <c r="AX22" i="16"/>
  <c r="U22" i="8"/>
  <c r="Q35" i="8"/>
  <c r="R32" i="16"/>
  <c r="D33" i="8"/>
  <c r="R33" i="8"/>
  <c r="S33" i="8"/>
  <c r="AX32" i="16"/>
  <c r="U32" i="8"/>
  <c r="AX26" i="16"/>
  <c r="U26" i="8"/>
  <c r="AX18" i="16"/>
  <c r="U18" i="8"/>
  <c r="AX34" i="16"/>
  <c r="U34" i="8"/>
  <c r="AX30" i="16"/>
  <c r="U30" i="8"/>
  <c r="AX24" i="16"/>
  <c r="U24" i="8"/>
  <c r="AX20" i="16"/>
  <c r="U20" i="8"/>
  <c r="AX16" i="16"/>
  <c r="U16" i="8"/>
  <c r="AX14" i="16"/>
  <c r="U14" i="8"/>
  <c r="AX12" i="16"/>
  <c r="U12" i="8"/>
  <c r="AX10" i="16"/>
  <c r="U10" i="8"/>
  <c r="AX8" i="16"/>
  <c r="U8" i="8"/>
  <c r="D31" i="8"/>
  <c r="S31" i="8"/>
  <c r="D30" i="8"/>
  <c r="L30" i="8"/>
  <c r="M28" i="8"/>
  <c r="R25" i="16"/>
  <c r="AI26" i="16"/>
  <c r="AJ26" i="16"/>
  <c r="AI25" i="16"/>
  <c r="AJ25" i="16"/>
  <c r="G27" i="8"/>
  <c r="S27" i="8"/>
  <c r="E25" i="8"/>
  <c r="M24" i="8"/>
  <c r="AI22" i="16"/>
  <c r="AJ22" i="16"/>
  <c r="AI21" i="16"/>
  <c r="AJ21" i="16"/>
  <c r="R21" i="16"/>
  <c r="R22" i="16"/>
  <c r="J17" i="8"/>
  <c r="R16" i="16"/>
  <c r="AI16" i="16"/>
  <c r="AJ16" i="16"/>
  <c r="AI15" i="16"/>
  <c r="AJ15" i="16"/>
  <c r="K14" i="8"/>
  <c r="G15" i="8"/>
  <c r="F14" i="8"/>
  <c r="O12" i="8"/>
  <c r="I12" i="8"/>
  <c r="J10" i="8"/>
  <c r="Q11" i="8"/>
  <c r="H11" i="8"/>
  <c r="K11" i="8"/>
  <c r="H10" i="8"/>
  <c r="D10" i="8"/>
  <c r="O9" i="8"/>
  <c r="I6" i="8"/>
  <c r="AI6" i="16"/>
  <c r="AJ6" i="16"/>
  <c r="H7" i="8"/>
  <c r="G7" i="8"/>
  <c r="Q7" i="8"/>
  <c r="B139" i="17"/>
  <c r="F17" i="8"/>
  <c r="D17" i="8"/>
  <c r="M15" i="8"/>
  <c r="M8" i="8"/>
  <c r="M9" i="8"/>
  <c r="AI5" i="16"/>
  <c r="AJ5" i="16"/>
  <c r="R6" i="16"/>
  <c r="AX4" i="16"/>
  <c r="U4" i="8"/>
  <c r="D4" i="8"/>
  <c r="C134" i="17"/>
  <c r="B136" i="17"/>
  <c r="I113" i="17"/>
  <c r="O113" i="17"/>
  <c r="U145" i="17"/>
  <c r="Z122" i="17"/>
  <c r="U168" i="17"/>
  <c r="R82" i="16"/>
  <c r="D82" i="8"/>
  <c r="F81" i="8"/>
  <c r="M35" i="8"/>
  <c r="H34" i="8"/>
  <c r="U65" i="8"/>
  <c r="R56" i="16"/>
  <c r="I61" i="8"/>
  <c r="L61" i="8"/>
  <c r="M77" i="8"/>
  <c r="Z43" i="17"/>
  <c r="AI58" i="16"/>
  <c r="AJ58" i="16"/>
  <c r="J73" i="8"/>
  <c r="J79" i="8"/>
  <c r="M79" i="8"/>
  <c r="AI32" i="16"/>
  <c r="AJ32" i="16"/>
  <c r="T32" i="8"/>
  <c r="H6" i="8"/>
  <c r="R29" i="16"/>
  <c r="I119" i="17"/>
  <c r="H113" i="17"/>
  <c r="R30" i="16"/>
  <c r="G37" i="17"/>
  <c r="C139" i="17"/>
  <c r="C183" i="17"/>
  <c r="C160" i="17"/>
  <c r="Z67" i="17"/>
  <c r="AH56" i="17"/>
  <c r="Z110" i="17"/>
  <c r="Z111" i="17"/>
  <c r="Z60" i="17"/>
  <c r="U132" i="17"/>
  <c r="Z109" i="17"/>
  <c r="Z70" i="17"/>
  <c r="AH118" i="17"/>
  <c r="Z118" i="17"/>
  <c r="U77" i="8"/>
  <c r="U71" i="8"/>
  <c r="AB188" i="17"/>
  <c r="AB110" i="17"/>
  <c r="Z37" i="17"/>
  <c r="D34" i="7"/>
  <c r="Z114" i="17"/>
  <c r="Z115" i="17"/>
  <c r="AA117" i="17"/>
  <c r="D37" i="7"/>
  <c r="Y37" i="7"/>
  <c r="Z117" i="17"/>
  <c r="U179" i="17"/>
  <c r="AA191" i="17"/>
  <c r="AB191" i="17"/>
  <c r="Z191" i="17"/>
  <c r="Z121" i="17"/>
  <c r="U156" i="17"/>
  <c r="U133" i="17"/>
  <c r="AH110" i="17"/>
  <c r="C30" i="7"/>
  <c r="BV30" i="7"/>
  <c r="AG123" i="17"/>
  <c r="Z123" i="17"/>
  <c r="AH63" i="17"/>
  <c r="Z63" i="17"/>
  <c r="Z40" i="17"/>
  <c r="Z69" i="17"/>
  <c r="Z46" i="17"/>
  <c r="Z119" i="17"/>
  <c r="U67" i="8"/>
  <c r="AB119" i="17"/>
  <c r="AA120" i="17"/>
  <c r="Z120" i="17"/>
  <c r="AB120" i="17"/>
  <c r="AC120" i="17"/>
  <c r="D40" i="7"/>
  <c r="U177" i="17"/>
  <c r="Z108" i="17"/>
  <c r="U165" i="17"/>
  <c r="U159" i="17"/>
  <c r="D33" i="7"/>
  <c r="Z113" i="17"/>
  <c r="U135" i="17"/>
  <c r="D32" i="7"/>
  <c r="Z112" i="17"/>
  <c r="W41" i="17"/>
  <c r="AB55" i="17"/>
  <c r="Z55" i="17"/>
  <c r="Z168" i="17"/>
  <c r="AA119" i="17"/>
  <c r="U162" i="17"/>
  <c r="Z116" i="17"/>
  <c r="U28" i="8"/>
  <c r="B188" i="17"/>
  <c r="P62" i="8"/>
  <c r="O61" i="8"/>
  <c r="J21" i="17"/>
  <c r="H38" i="11"/>
  <c r="I38" i="11"/>
  <c r="L21" i="17"/>
  <c r="M21" i="17"/>
  <c r="D18" i="7"/>
  <c r="J15" i="17"/>
  <c r="L15" i="17"/>
  <c r="M15" i="17"/>
  <c r="G173" i="17"/>
  <c r="G112" i="17"/>
  <c r="D14" i="7"/>
  <c r="AH14" i="7"/>
  <c r="G116" i="17"/>
  <c r="B158" i="17"/>
  <c r="H158" i="17"/>
  <c r="D21" i="7"/>
  <c r="G123" i="17"/>
  <c r="U140" i="17"/>
  <c r="W51" i="17"/>
  <c r="AB51" i="17"/>
  <c r="V150" i="17"/>
  <c r="H127" i="17"/>
  <c r="O80" i="17"/>
  <c r="D12" i="7"/>
  <c r="G114" i="17"/>
  <c r="O116" i="17"/>
  <c r="P116" i="17"/>
  <c r="C162" i="17"/>
  <c r="G108" i="17"/>
  <c r="K127" i="17"/>
  <c r="E127" i="17"/>
  <c r="I112" i="17"/>
  <c r="B150" i="17"/>
  <c r="J150" i="17"/>
  <c r="G126" i="17"/>
  <c r="G125" i="17"/>
  <c r="B135" i="17"/>
  <c r="G118" i="17"/>
  <c r="D16" i="7"/>
  <c r="J170" i="17"/>
  <c r="G170" i="17"/>
  <c r="O189" i="17"/>
  <c r="O166" i="17"/>
  <c r="O143" i="17"/>
  <c r="G91" i="17"/>
  <c r="D51" i="17"/>
  <c r="G51" i="17"/>
  <c r="G96" i="17"/>
  <c r="B162" i="17"/>
  <c r="G89" i="17"/>
  <c r="D19" i="7"/>
  <c r="G121" i="17"/>
  <c r="AB108" i="17"/>
  <c r="B142" i="17"/>
  <c r="G119" i="17"/>
  <c r="D17" i="7"/>
  <c r="L51" i="17"/>
  <c r="G95" i="17"/>
  <c r="G97" i="17"/>
  <c r="H112" i="17"/>
  <c r="D20" i="7"/>
  <c r="G122" i="17"/>
  <c r="I193" i="17"/>
  <c r="G193" i="17"/>
  <c r="I96" i="17"/>
  <c r="G185" i="17"/>
  <c r="O109" i="17"/>
  <c r="C7" i="7"/>
  <c r="BS7" i="7"/>
  <c r="G109" i="17"/>
  <c r="G127" i="17"/>
  <c r="I116" i="17"/>
  <c r="AF126" i="17"/>
  <c r="O51" i="17"/>
  <c r="P127" i="17"/>
  <c r="I39" i="17"/>
  <c r="C172" i="17"/>
  <c r="AK126" i="17"/>
  <c r="G110" i="17"/>
  <c r="D8" i="7"/>
  <c r="L96" i="17"/>
  <c r="B180" i="17"/>
  <c r="G111" i="17"/>
  <c r="G92" i="17"/>
  <c r="U195" i="17"/>
  <c r="G82" i="17"/>
  <c r="O115" i="17"/>
  <c r="C13" i="7"/>
  <c r="BW13" i="7"/>
  <c r="D13" i="7"/>
  <c r="G115" i="17"/>
  <c r="H96" i="17"/>
  <c r="H116" i="17"/>
  <c r="G117" i="17"/>
  <c r="E117" i="17"/>
  <c r="G88" i="17"/>
  <c r="L127" i="17"/>
  <c r="B196" i="17"/>
  <c r="B181" i="17"/>
  <c r="G147" i="17"/>
  <c r="O96" i="17"/>
  <c r="J14" i="17"/>
  <c r="L14" i="17"/>
  <c r="Q14" i="17"/>
  <c r="R14" i="17"/>
  <c r="B182" i="17"/>
  <c r="E113" i="17"/>
  <c r="G113" i="17"/>
  <c r="O88" i="17"/>
  <c r="U131" i="17"/>
  <c r="J193" i="17"/>
  <c r="O110" i="17"/>
  <c r="P110" i="17"/>
  <c r="O111" i="17"/>
  <c r="P111" i="17"/>
  <c r="H119" i="17"/>
  <c r="AB69" i="17"/>
  <c r="AB46" i="17"/>
  <c r="F147" i="17"/>
  <c r="Y51" i="17"/>
  <c r="Q51" i="17"/>
  <c r="L170" i="17"/>
  <c r="V166" i="17"/>
  <c r="I150" i="17"/>
  <c r="W49" i="17"/>
  <c r="I111" i="17"/>
  <c r="I189" i="17"/>
  <c r="I166" i="17"/>
  <c r="I143" i="17"/>
  <c r="AA116" i="17"/>
  <c r="AE49" i="17"/>
  <c r="I170" i="17"/>
  <c r="H51" i="17"/>
  <c r="C169" i="17"/>
  <c r="I122" i="17"/>
  <c r="U154" i="17"/>
  <c r="AA109" i="17"/>
  <c r="AC49" i="17"/>
  <c r="AA108" i="17"/>
  <c r="C146" i="17"/>
  <c r="AH108" i="17"/>
  <c r="C28" i="7"/>
  <c r="BS28" i="7"/>
  <c r="J147" i="17"/>
  <c r="H110" i="17"/>
  <c r="AA55" i="17"/>
  <c r="U136" i="17"/>
  <c r="O122" i="17"/>
  <c r="C20" i="7"/>
  <c r="BS20" i="7"/>
  <c r="AJ49" i="17"/>
  <c r="AE51" i="17"/>
  <c r="J51" i="17"/>
  <c r="O84" i="17"/>
  <c r="AH109" i="17"/>
  <c r="C29" i="7"/>
  <c r="BS29" i="7"/>
  <c r="J73" i="17"/>
  <c r="AE48" i="17"/>
  <c r="AA126" i="17"/>
  <c r="AC74" i="17"/>
  <c r="J17" i="17"/>
  <c r="L17" i="17"/>
  <c r="M17" i="17"/>
  <c r="Y48" i="17"/>
  <c r="AC17" i="17"/>
  <c r="AE17" i="17"/>
  <c r="AJ17" i="17"/>
  <c r="AG125" i="17"/>
  <c r="AB126" i="17"/>
  <c r="AG126" i="17"/>
  <c r="AD126" i="17"/>
  <c r="B177" i="17"/>
  <c r="O42" i="17"/>
  <c r="AC13" i="17"/>
  <c r="AE13" i="17"/>
  <c r="AJ13" i="17"/>
  <c r="U143" i="17"/>
  <c r="AJ97" i="17"/>
  <c r="B132" i="17"/>
  <c r="B131" i="17"/>
  <c r="U189" i="17"/>
  <c r="L73" i="17"/>
  <c r="J13" i="17"/>
  <c r="L13" i="17"/>
  <c r="M13" i="17"/>
  <c r="J23" i="17"/>
  <c r="L23" i="17"/>
  <c r="Q23" i="17"/>
  <c r="R23" i="17"/>
  <c r="L193" i="17"/>
  <c r="O193" i="17"/>
  <c r="H193" i="17"/>
  <c r="Q193" i="17"/>
  <c r="AB109" i="17"/>
  <c r="AC9" i="17"/>
  <c r="AE9" i="17"/>
  <c r="AJ9" i="17"/>
  <c r="U166" i="17"/>
  <c r="AB48" i="17"/>
  <c r="AH51" i="17"/>
  <c r="AC51" i="17"/>
  <c r="B154" i="17"/>
  <c r="AH113" i="17"/>
  <c r="C33" i="7"/>
  <c r="BW33" i="7"/>
  <c r="AC18" i="17"/>
  <c r="AE18" i="17"/>
  <c r="AJ18" i="17"/>
  <c r="U171" i="17"/>
  <c r="O108" i="17"/>
  <c r="P108" i="17"/>
  <c r="B156" i="17"/>
  <c r="O156" i="17"/>
  <c r="B133" i="17"/>
  <c r="I110" i="17"/>
  <c r="AC125" i="17"/>
  <c r="U186" i="17"/>
  <c r="AI125" i="17"/>
  <c r="U149" i="17"/>
  <c r="AC149" i="17"/>
  <c r="AJ74" i="17"/>
  <c r="AA74" i="17"/>
  <c r="AE74" i="17"/>
  <c r="AB74" i="17"/>
  <c r="B191" i="17"/>
  <c r="U163" i="17"/>
  <c r="B145" i="17"/>
  <c r="B168" i="17"/>
  <c r="AA112" i="17"/>
  <c r="AB64" i="17"/>
  <c r="AC122" i="17"/>
  <c r="AE122" i="17"/>
  <c r="H122" i="17"/>
  <c r="C42" i="7"/>
  <c r="BV42" i="7"/>
  <c r="AB117" i="17"/>
  <c r="AC117" i="17"/>
  <c r="AE125" i="17"/>
  <c r="V144" i="17"/>
  <c r="V192" i="17"/>
  <c r="AB125" i="17"/>
  <c r="U172" i="17"/>
  <c r="AA49" i="17"/>
  <c r="Y49" i="17"/>
  <c r="AH49" i="17"/>
  <c r="H92" i="17"/>
  <c r="I92" i="17"/>
  <c r="AA113" i="17"/>
  <c r="AC94" i="17"/>
  <c r="U141" i="17"/>
  <c r="H170" i="17"/>
  <c r="AH65" i="17"/>
  <c r="AH42" i="17"/>
  <c r="C155" i="17"/>
  <c r="C188" i="17"/>
  <c r="U181" i="17"/>
  <c r="C180" i="17"/>
  <c r="AE126" i="17"/>
  <c r="U148" i="17"/>
  <c r="AC148" i="17"/>
  <c r="V167" i="17"/>
  <c r="Y46" i="17"/>
  <c r="AC126" i="17"/>
  <c r="J11" i="17"/>
  <c r="L11" i="17"/>
  <c r="M11" i="17"/>
  <c r="D38" i="7"/>
  <c r="W42" i="17"/>
  <c r="W164" i="17"/>
  <c r="W187" i="17"/>
  <c r="W141" i="17"/>
  <c r="Y38" i="7"/>
  <c r="U187" i="17"/>
  <c r="AB118" i="17"/>
  <c r="U164" i="17"/>
  <c r="AA118" i="17"/>
  <c r="AA64" i="17"/>
  <c r="AA41" i="17"/>
  <c r="X125" i="17"/>
  <c r="AH117" i="17"/>
  <c r="C37" i="7"/>
  <c r="BT37" i="7"/>
  <c r="V146" i="17"/>
  <c r="AC20" i="17"/>
  <c r="AE20" i="17"/>
  <c r="AJ20" i="17"/>
  <c r="C165" i="17"/>
  <c r="AD125" i="17"/>
  <c r="AA125" i="17"/>
  <c r="AJ125" i="17"/>
  <c r="AJ126" i="17"/>
  <c r="AH196" i="17"/>
  <c r="AE196" i="17"/>
  <c r="AJ196" i="17"/>
  <c r="B187" i="17"/>
  <c r="B164" i="17"/>
  <c r="H118" i="17"/>
  <c r="AE94" i="17"/>
  <c r="AH73" i="17"/>
  <c r="AC73" i="17"/>
  <c r="AJ73" i="17"/>
  <c r="AB73" i="17"/>
  <c r="AE73" i="17"/>
  <c r="AA73" i="17"/>
  <c r="AC23" i="17"/>
  <c r="AE23" i="17"/>
  <c r="V160" i="17"/>
  <c r="V183" i="17"/>
  <c r="AB112" i="17"/>
  <c r="V147" i="17"/>
  <c r="V143" i="17"/>
  <c r="AH173" i="17"/>
  <c r="AJ173" i="17"/>
  <c r="AE173" i="17"/>
  <c r="AC173" i="17"/>
  <c r="I118" i="17"/>
  <c r="U158" i="17"/>
  <c r="AC22" i="17"/>
  <c r="AE22" i="17"/>
  <c r="W47" i="17"/>
  <c r="V170" i="17"/>
  <c r="H147" i="17"/>
  <c r="W147" i="17"/>
  <c r="Q147" i="17"/>
  <c r="O147" i="17"/>
  <c r="L147" i="17"/>
  <c r="D147" i="17"/>
  <c r="Y147" i="17"/>
  <c r="I147" i="17"/>
  <c r="AH147" i="17"/>
  <c r="AE150" i="17"/>
  <c r="AJ150" i="17"/>
  <c r="B179" i="17"/>
  <c r="J12" i="17"/>
  <c r="K12" i="17"/>
  <c r="J18" i="17"/>
  <c r="K18" i="17"/>
  <c r="O118" i="17"/>
  <c r="P118" i="17"/>
  <c r="J19" i="17"/>
  <c r="L19" i="17"/>
  <c r="M19" i="17"/>
  <c r="V137" i="17"/>
  <c r="B141" i="17"/>
  <c r="AH112" i="17"/>
  <c r="C32" i="7"/>
  <c r="BU32" i="7"/>
  <c r="AJ94" i="17"/>
  <c r="H83" i="17"/>
  <c r="H196" i="17"/>
  <c r="Q196" i="17"/>
  <c r="O196" i="17"/>
  <c r="J196" i="17"/>
  <c r="L196" i="17"/>
  <c r="I196" i="17"/>
  <c r="H108" i="17"/>
  <c r="AC14" i="17"/>
  <c r="AE14" i="17"/>
  <c r="AJ14" i="17"/>
  <c r="AB124" i="17"/>
  <c r="AJ124" i="17"/>
  <c r="U147" i="17"/>
  <c r="AC147" i="17"/>
  <c r="AC124" i="17"/>
  <c r="AK124" i="17"/>
  <c r="AF124" i="17"/>
  <c r="U170" i="17"/>
  <c r="AA124" i="17"/>
  <c r="AE124" i="17"/>
  <c r="AD124" i="17"/>
  <c r="AI124" i="17"/>
  <c r="X124" i="17"/>
  <c r="AG124" i="17"/>
  <c r="U193" i="17"/>
  <c r="AH124" i="17"/>
  <c r="AC171" i="17"/>
  <c r="AC21" i="17"/>
  <c r="AE21" i="17"/>
  <c r="AJ21" i="17"/>
  <c r="O173" i="17"/>
  <c r="I173" i="17"/>
  <c r="Q173" i="17"/>
  <c r="L173" i="17"/>
  <c r="J173" i="17"/>
  <c r="H173" i="17"/>
  <c r="V149" i="17"/>
  <c r="V195" i="17"/>
  <c r="V172" i="17"/>
  <c r="B161" i="17"/>
  <c r="H115" i="17"/>
  <c r="B138" i="17"/>
  <c r="B184" i="17"/>
  <c r="I115" i="17"/>
  <c r="J10" i="17"/>
  <c r="K10" i="17"/>
  <c r="O86" i="17"/>
  <c r="AH116" i="17"/>
  <c r="C36" i="7"/>
  <c r="BW36" i="7"/>
  <c r="C161" i="17"/>
  <c r="AA70" i="17"/>
  <c r="AA47" i="17"/>
  <c r="Y47" i="17"/>
  <c r="B157" i="17"/>
  <c r="H111" i="17"/>
  <c r="V145" i="17"/>
  <c r="V168" i="17"/>
  <c r="V191" i="17"/>
  <c r="F49" i="17"/>
  <c r="J49" i="17"/>
  <c r="L49" i="17"/>
  <c r="H49" i="17"/>
  <c r="I49" i="17"/>
  <c r="D49" i="17"/>
  <c r="Q49" i="17"/>
  <c r="O49" i="17"/>
  <c r="AE50" i="17"/>
  <c r="AH50" i="17"/>
  <c r="AJ50" i="17"/>
  <c r="AA50" i="17"/>
  <c r="W50" i="17"/>
  <c r="AC50" i="17"/>
  <c r="AB50" i="17"/>
  <c r="Y50" i="17"/>
  <c r="C147" i="17"/>
  <c r="C193" i="17"/>
  <c r="C170" i="17"/>
  <c r="U178" i="17"/>
  <c r="AJ148" i="17"/>
  <c r="I108" i="17"/>
  <c r="J16" i="17"/>
  <c r="L16" i="17"/>
  <c r="Q16" i="17"/>
  <c r="R16" i="17"/>
  <c r="U155" i="17"/>
  <c r="AC15" i="17"/>
  <c r="AE15" i="17"/>
  <c r="AJ15" i="17"/>
  <c r="U185" i="17"/>
  <c r="C40" i="7"/>
  <c r="BV40" i="7"/>
  <c r="AC24" i="17"/>
  <c r="M126" i="17"/>
  <c r="E126" i="17"/>
  <c r="B195" i="17"/>
  <c r="I126" i="17"/>
  <c r="K126" i="17"/>
  <c r="O126" i="17"/>
  <c r="L126" i="17"/>
  <c r="B172" i="17"/>
  <c r="J126" i="17"/>
  <c r="H126" i="17"/>
  <c r="B149" i="17"/>
  <c r="P126" i="17"/>
  <c r="R126" i="17"/>
  <c r="Q126" i="17"/>
  <c r="J95" i="17"/>
  <c r="L95" i="17"/>
  <c r="H95" i="17"/>
  <c r="Q95" i="17"/>
  <c r="I95" i="17"/>
  <c r="O95" i="17"/>
  <c r="H97" i="17"/>
  <c r="J97" i="17"/>
  <c r="I97" i="17"/>
  <c r="O97" i="17"/>
  <c r="Q97" i="17"/>
  <c r="L97" i="17"/>
  <c r="AA121" i="17"/>
  <c r="U167" i="17"/>
  <c r="U144" i="17"/>
  <c r="U190" i="17"/>
  <c r="AH121" i="17"/>
  <c r="C41" i="7"/>
  <c r="I83" i="17"/>
  <c r="I37" i="17"/>
  <c r="AB121" i="17"/>
  <c r="AC95" i="17"/>
  <c r="AJ95" i="17"/>
  <c r="AE95" i="17"/>
  <c r="V171" i="17"/>
  <c r="V148" i="17"/>
  <c r="V194" i="17"/>
  <c r="AC72" i="17"/>
  <c r="AH72" i="17"/>
  <c r="AJ72" i="17"/>
  <c r="AB72" i="17"/>
  <c r="AA72" i="17"/>
  <c r="AE72" i="17"/>
  <c r="J50" i="17"/>
  <c r="F50" i="17"/>
  <c r="D50" i="17"/>
  <c r="I50" i="17"/>
  <c r="L50" i="17"/>
  <c r="O50" i="17"/>
  <c r="H50" i="17"/>
  <c r="Q50" i="17"/>
  <c r="AB123" i="17"/>
  <c r="AA123" i="17"/>
  <c r="U192" i="17"/>
  <c r="AH123" i="17"/>
  <c r="C43" i="7"/>
  <c r="U169" i="17"/>
  <c r="D43" i="7"/>
  <c r="Y43" i="7"/>
  <c r="U146" i="17"/>
  <c r="I109" i="17"/>
  <c r="B178" i="17"/>
  <c r="H109" i="17"/>
  <c r="B155" i="17"/>
  <c r="U139" i="17"/>
  <c r="D36" i="7"/>
  <c r="O119" i="17"/>
  <c r="P119" i="17"/>
  <c r="AC10" i="17"/>
  <c r="AE10" i="17"/>
  <c r="AJ10" i="17"/>
  <c r="D29" i="7"/>
  <c r="C184" i="17"/>
  <c r="H88" i="17"/>
  <c r="AJ194" i="17"/>
  <c r="AE194" i="17"/>
  <c r="AH194" i="17"/>
  <c r="U182" i="17"/>
  <c r="AB113" i="17"/>
  <c r="AE195" i="17"/>
  <c r="I125" i="17"/>
  <c r="E125" i="17"/>
  <c r="H125" i="17"/>
  <c r="R125" i="17"/>
  <c r="K125" i="17"/>
  <c r="O125" i="17"/>
  <c r="B148" i="17"/>
  <c r="M125" i="17"/>
  <c r="L125" i="17"/>
  <c r="P125" i="17"/>
  <c r="B194" i="17"/>
  <c r="B171" i="17"/>
  <c r="Q125" i="17"/>
  <c r="J125" i="17"/>
  <c r="V165" i="17"/>
  <c r="V188" i="17"/>
  <c r="V142" i="17"/>
  <c r="J72" i="17"/>
  <c r="Q72" i="17"/>
  <c r="L72" i="17"/>
  <c r="J74" i="17"/>
  <c r="L74" i="17"/>
  <c r="Q74" i="17"/>
  <c r="AB68" i="17"/>
  <c r="AA68" i="17"/>
  <c r="AB63" i="17"/>
  <c r="AA63" i="17"/>
  <c r="C144" i="17"/>
  <c r="C167" i="17"/>
  <c r="C190" i="17"/>
  <c r="C178" i="17"/>
  <c r="V178" i="17"/>
  <c r="V132" i="17"/>
  <c r="V155" i="17"/>
  <c r="V179" i="17"/>
  <c r="V156" i="17"/>
  <c r="V133" i="17"/>
  <c r="V186" i="17"/>
  <c r="V140" i="17"/>
  <c r="V163" i="17"/>
  <c r="F126" i="15"/>
  <c r="F124" i="15"/>
  <c r="F122" i="15"/>
  <c r="AE126" i="15"/>
  <c r="AE124" i="15"/>
  <c r="AE122" i="15"/>
  <c r="H79" i="11"/>
  <c r="P122" i="17"/>
  <c r="W130" i="15"/>
  <c r="W128" i="15"/>
  <c r="X128" i="15"/>
  <c r="AP196" i="15"/>
  <c r="AS132" i="15"/>
  <c r="AR132" i="15"/>
  <c r="AQ132" i="15"/>
  <c r="AO132" i="15"/>
  <c r="AK132" i="15"/>
  <c r="AG132" i="15"/>
  <c r="AF132" i="15"/>
  <c r="AT132" i="3"/>
  <c r="AS63" i="15"/>
  <c r="AR63" i="15"/>
  <c r="AQ63" i="15"/>
  <c r="AO63" i="15"/>
  <c r="AK63" i="15"/>
  <c r="AG63" i="15"/>
  <c r="AF63" i="15"/>
  <c r="AT63" i="3"/>
  <c r="V3" i="15"/>
  <c r="F57" i="15"/>
  <c r="CD39" i="3"/>
  <c r="F55" i="15"/>
  <c r="AE53" i="15"/>
  <c r="F53" i="15"/>
  <c r="AE55" i="15"/>
  <c r="AE57" i="15"/>
  <c r="I59" i="15"/>
  <c r="U59" i="15"/>
  <c r="V59" i="15"/>
  <c r="Q59" i="15"/>
  <c r="P129" i="15"/>
  <c r="O129" i="15"/>
  <c r="U129" i="15"/>
  <c r="K129" i="15"/>
  <c r="T129" i="15"/>
  <c r="J129" i="15"/>
  <c r="S129" i="15"/>
  <c r="R129" i="15"/>
  <c r="N129" i="15"/>
  <c r="M129" i="15"/>
  <c r="V129" i="15"/>
  <c r="Q129" i="15"/>
  <c r="L129" i="15"/>
  <c r="AT190" i="15"/>
  <c r="R130" i="15"/>
  <c r="R132" i="15"/>
  <c r="J130" i="15"/>
  <c r="Q130" i="15"/>
  <c r="O130" i="15"/>
  <c r="O132" i="15"/>
  <c r="E130" i="15"/>
  <c r="N130" i="15"/>
  <c r="M130" i="15"/>
  <c r="V130" i="15"/>
  <c r="L130" i="15"/>
  <c r="L132" i="15"/>
  <c r="T130" i="15"/>
  <c r="T132" i="15"/>
  <c r="H130" i="15"/>
  <c r="I130" i="15"/>
  <c r="S130" i="15"/>
  <c r="S132" i="15"/>
  <c r="G130" i="15"/>
  <c r="G132" i="15"/>
  <c r="C132" i="3"/>
  <c r="K130" i="15"/>
  <c r="U130" i="15"/>
  <c r="F130" i="15"/>
  <c r="P130" i="15"/>
  <c r="P132" i="15"/>
  <c r="S60" i="15"/>
  <c r="K60" i="15"/>
  <c r="R60" i="15"/>
  <c r="J60" i="15"/>
  <c r="P60" i="15"/>
  <c r="O60" i="15"/>
  <c r="U60" i="15"/>
  <c r="T60" i="15"/>
  <c r="Q60" i="15"/>
  <c r="N60" i="15"/>
  <c r="M60" i="15"/>
  <c r="V60" i="15"/>
  <c r="L60" i="15"/>
  <c r="F59" i="15"/>
  <c r="AT193" i="15"/>
  <c r="T22" i="8"/>
  <c r="M20" i="8"/>
  <c r="P34" i="8"/>
  <c r="H78" i="8"/>
  <c r="H77" i="8"/>
  <c r="T26" i="8"/>
  <c r="J8" i="8"/>
  <c r="D72" i="8"/>
  <c r="G76" i="8"/>
  <c r="N9" i="8"/>
  <c r="O20" i="8"/>
  <c r="P9" i="8"/>
  <c r="G11" i="8"/>
  <c r="L12" i="8"/>
  <c r="E60" i="8"/>
  <c r="O34" i="8"/>
  <c r="O35" i="8"/>
  <c r="P35" i="8"/>
  <c r="F13" i="8"/>
  <c r="O13" i="8"/>
  <c r="J20" i="8"/>
  <c r="I79" i="8"/>
  <c r="T69" i="8"/>
  <c r="K12" i="8"/>
  <c r="H12" i="8"/>
  <c r="R19" i="8"/>
  <c r="H13" i="8"/>
  <c r="O78" i="8"/>
  <c r="H72" i="8"/>
  <c r="G77" i="8"/>
  <c r="T30" i="8"/>
  <c r="F77" i="8"/>
  <c r="L18" i="8"/>
  <c r="O21" i="8"/>
  <c r="Q29" i="8"/>
  <c r="T16" i="8"/>
  <c r="P14" i="8"/>
  <c r="P13" i="8"/>
  <c r="N13" i="8"/>
  <c r="N78" i="8"/>
  <c r="M78" i="8"/>
  <c r="L20" i="8"/>
  <c r="M34" i="8"/>
  <c r="J9" i="8"/>
  <c r="H18" i="8"/>
  <c r="R21" i="8"/>
  <c r="I20" i="8"/>
  <c r="T63" i="8"/>
  <c r="N75" i="8"/>
  <c r="AE93" i="16"/>
  <c r="F61" i="8"/>
  <c r="P77" i="8"/>
  <c r="D35" i="8"/>
  <c r="G9" i="8"/>
  <c r="P20" i="8"/>
  <c r="O19" i="8"/>
  <c r="K76" i="8"/>
  <c r="K34" i="8"/>
  <c r="J35" i="8"/>
  <c r="J21" i="8"/>
  <c r="R13" i="8"/>
  <c r="K18" i="8"/>
  <c r="O18" i="8"/>
  <c r="R54" i="8"/>
  <c r="K66" i="8"/>
  <c r="P67" i="8"/>
  <c r="M72" i="8"/>
  <c r="M76" i="8"/>
  <c r="I78" i="8"/>
  <c r="G12" i="8"/>
  <c r="M12" i="8"/>
  <c r="G20" i="8"/>
  <c r="D77" i="8"/>
  <c r="Q78" i="8"/>
  <c r="L11" i="8"/>
  <c r="I18" i="8"/>
  <c r="G18" i="8"/>
  <c r="J93" i="16"/>
  <c r="G71" i="8"/>
  <c r="N61" i="8"/>
  <c r="D79" i="8"/>
  <c r="Q80" i="8"/>
  <c r="Q13" i="8"/>
  <c r="AI12" i="16"/>
  <c r="AJ12" i="16"/>
  <c r="K20" i="8"/>
  <c r="F24" i="8"/>
  <c r="Q54" i="8"/>
  <c r="R72" i="8"/>
  <c r="I75" i="8"/>
  <c r="H61" i="8"/>
  <c r="I35" i="8"/>
  <c r="L35" i="8"/>
  <c r="D34" i="8"/>
  <c r="AI18" i="16"/>
  <c r="AJ18" i="16"/>
  <c r="R8" i="16"/>
  <c r="G78" i="8"/>
  <c r="J34" i="8"/>
  <c r="P12" i="8"/>
  <c r="P15" i="8"/>
  <c r="F15" i="8"/>
  <c r="J19" i="8"/>
  <c r="J78" i="8"/>
  <c r="AI77" i="16"/>
  <c r="AJ77" i="16"/>
  <c r="P8" i="8"/>
  <c r="L13" i="8"/>
  <c r="N14" i="8"/>
  <c r="L15" i="8"/>
  <c r="R17" i="16"/>
  <c r="H21" i="8"/>
  <c r="P29" i="8"/>
  <c r="K92" i="16"/>
  <c r="N68" i="8"/>
  <c r="O71" i="8"/>
  <c r="L78" i="8"/>
  <c r="I77" i="8"/>
  <c r="J80" i="8"/>
  <c r="F79" i="8"/>
  <c r="AI33" i="16"/>
  <c r="AJ33" i="16"/>
  <c r="K35" i="8"/>
  <c r="H20" i="8"/>
  <c r="AI64" i="16"/>
  <c r="AJ64" i="16"/>
  <c r="R77" i="16"/>
  <c r="O80" i="8"/>
  <c r="E35" i="8"/>
  <c r="N10" i="8"/>
  <c r="N12" i="8"/>
  <c r="R14" i="16"/>
  <c r="Z93" i="16"/>
  <c r="O77" i="8"/>
  <c r="AC93" i="16"/>
  <c r="K80" i="8"/>
  <c r="G44" i="16"/>
  <c r="M13" i="8"/>
  <c r="G13" i="8"/>
  <c r="AI14" i="16"/>
  <c r="AJ14" i="16"/>
  <c r="O14" i="8"/>
  <c r="R18" i="16"/>
  <c r="E21" i="8"/>
  <c r="I24" i="8"/>
  <c r="O53" i="8"/>
  <c r="P65" i="8"/>
  <c r="AI71" i="16"/>
  <c r="AJ71" i="16"/>
  <c r="F72" i="8"/>
  <c r="F62" i="8"/>
  <c r="L77" i="8"/>
  <c r="F78" i="8"/>
  <c r="D78" i="8"/>
  <c r="R78" i="8"/>
  <c r="AI34" i="16"/>
  <c r="AJ34" i="16"/>
  <c r="AI67" i="16"/>
  <c r="AJ67" i="16"/>
  <c r="R24" i="16"/>
  <c r="N21" i="8"/>
  <c r="D24" i="8"/>
  <c r="P54" i="8"/>
  <c r="AH93" i="16"/>
  <c r="P71" i="8"/>
  <c r="L76" i="8"/>
  <c r="R76" i="16"/>
  <c r="N79" i="8"/>
  <c r="H44" i="16"/>
  <c r="K9" i="8"/>
  <c r="I8" i="8"/>
  <c r="E13" i="8"/>
  <c r="R12" i="16"/>
  <c r="L19" i="8"/>
  <c r="AI19" i="16"/>
  <c r="AJ19" i="16"/>
  <c r="K25" i="8"/>
  <c r="N54" i="8"/>
  <c r="H68" i="8"/>
  <c r="N72" i="8"/>
  <c r="O76" i="8"/>
  <c r="I62" i="8"/>
  <c r="E78" i="8"/>
  <c r="H79" i="8"/>
  <c r="L79" i="8"/>
  <c r="N80" i="8"/>
  <c r="P80" i="8"/>
  <c r="R80" i="8"/>
  <c r="AI79" i="16"/>
  <c r="AJ79" i="16"/>
  <c r="R79" i="16"/>
  <c r="L34" i="8"/>
  <c r="G35" i="8"/>
  <c r="I34" i="8"/>
  <c r="N34" i="8"/>
  <c r="J24" i="17"/>
  <c r="L24" i="17"/>
  <c r="E24" i="17"/>
  <c r="E23" i="17"/>
  <c r="P24" i="17"/>
  <c r="AD71" i="4"/>
  <c r="P23" i="17"/>
  <c r="R33" i="16"/>
  <c r="Z44" i="16"/>
  <c r="H93" i="17"/>
  <c r="R34" i="16"/>
  <c r="F35" i="8"/>
  <c r="N35" i="8"/>
  <c r="I123" i="17"/>
  <c r="O123" i="17"/>
  <c r="C21" i="7"/>
  <c r="B146" i="17"/>
  <c r="B192" i="17"/>
  <c r="H123" i="17"/>
  <c r="B169" i="17"/>
  <c r="R31" i="16"/>
  <c r="F32" i="8"/>
  <c r="S32" i="8"/>
  <c r="D83" i="8"/>
  <c r="AH191" i="17"/>
  <c r="AH42" i="7"/>
  <c r="Z42" i="7"/>
  <c r="W46" i="17"/>
  <c r="O79" i="8"/>
  <c r="P79" i="8"/>
  <c r="M80" i="8"/>
  <c r="Z92" i="16"/>
  <c r="L80" i="8"/>
  <c r="D80" i="8"/>
  <c r="D41" i="7"/>
  <c r="AI78" i="16"/>
  <c r="AJ78" i="16"/>
  <c r="K79" i="8"/>
  <c r="F80" i="8"/>
  <c r="R78" i="16"/>
  <c r="AA67" i="17"/>
  <c r="AB67" i="17"/>
  <c r="AW93" i="16"/>
  <c r="K77" i="8"/>
  <c r="AI76" i="16"/>
  <c r="AJ76" i="16"/>
  <c r="AO93" i="16"/>
  <c r="G5" i="8"/>
  <c r="J120" i="17"/>
  <c r="E18" i="7"/>
  <c r="AC16" i="17"/>
  <c r="AE16" i="17"/>
  <c r="AJ16" i="17"/>
  <c r="AC119" i="17"/>
  <c r="AE119" i="17"/>
  <c r="AJ119" i="17"/>
  <c r="AC11" i="17"/>
  <c r="C38" i="7"/>
  <c r="AB4" i="15"/>
  <c r="AB6" i="15"/>
  <c r="AB10" i="15"/>
  <c r="AB14" i="15"/>
  <c r="AB16" i="15"/>
  <c r="AB18" i="15"/>
  <c r="AB20" i="15"/>
  <c r="AB22" i="15"/>
  <c r="AB24" i="15"/>
  <c r="AB28" i="15"/>
  <c r="AB30" i="15"/>
  <c r="AB34" i="15"/>
  <c r="AB36" i="15"/>
  <c r="AB38" i="15"/>
  <c r="AB40" i="15"/>
  <c r="AB44" i="15"/>
  <c r="AB48" i="15"/>
  <c r="AB50" i="15"/>
  <c r="AB52" i="15"/>
  <c r="AD170" i="15"/>
  <c r="AC170" i="15"/>
  <c r="AB75" i="15"/>
  <c r="AB79" i="15"/>
  <c r="AB81" i="15"/>
  <c r="AB87" i="15"/>
  <c r="AB89" i="15"/>
  <c r="AB93" i="15"/>
  <c r="AB95" i="15"/>
  <c r="AB97" i="15"/>
  <c r="AB99" i="15"/>
  <c r="AB101" i="15"/>
  <c r="AB103" i="15"/>
  <c r="AB105" i="15"/>
  <c r="AB107" i="15"/>
  <c r="AB109" i="15"/>
  <c r="AB111" i="15"/>
  <c r="AB113" i="15"/>
  <c r="AB115" i="15"/>
  <c r="AB117" i="15"/>
  <c r="AB119" i="15"/>
  <c r="AB121" i="15"/>
  <c r="AD171" i="15"/>
  <c r="AC171" i="15"/>
  <c r="AC172" i="15"/>
  <c r="K38" i="7"/>
  <c r="C11" i="7"/>
  <c r="BW11" i="7"/>
  <c r="AH120" i="15"/>
  <c r="AN121" i="15"/>
  <c r="AT120" i="15"/>
  <c r="AU120" i="15"/>
  <c r="AH118" i="15"/>
  <c r="AT118" i="15"/>
  <c r="AU118" i="15"/>
  <c r="AH116" i="15"/>
  <c r="AT116" i="15"/>
  <c r="AU116" i="15"/>
  <c r="AT114" i="15"/>
  <c r="AU114" i="15"/>
  <c r="AH114" i="15"/>
  <c r="AI113" i="15"/>
  <c r="AH112" i="15"/>
  <c r="AT112" i="15"/>
  <c r="AU112" i="15"/>
  <c r="AT110" i="15"/>
  <c r="AU110" i="15"/>
  <c r="AH110" i="15"/>
  <c r="AH108" i="15"/>
  <c r="AT108" i="15"/>
  <c r="AU108" i="15"/>
  <c r="AT109" i="15"/>
  <c r="AH106" i="15"/>
  <c r="AT106" i="15"/>
  <c r="AU106" i="15"/>
  <c r="AT105" i="15"/>
  <c r="AT104" i="15"/>
  <c r="AU104" i="15"/>
  <c r="AH104" i="15"/>
  <c r="AH102" i="15"/>
  <c r="AT102" i="15"/>
  <c r="AU102" i="15"/>
  <c r="AM103" i="15"/>
  <c r="AD100" i="15"/>
  <c r="AT100" i="15"/>
  <c r="AU100" i="15"/>
  <c r="AH100" i="15"/>
  <c r="AO99" i="15"/>
  <c r="AD98" i="15"/>
  <c r="E98" i="15"/>
  <c r="AE98" i="15"/>
  <c r="AH98" i="15"/>
  <c r="AT98" i="15"/>
  <c r="AU98" i="15"/>
  <c r="AT96" i="15"/>
  <c r="AU96" i="15"/>
  <c r="AD96" i="15"/>
  <c r="E96" i="15"/>
  <c r="AE96" i="15"/>
  <c r="AH96" i="15"/>
  <c r="AI97" i="15"/>
  <c r="Q120" i="15"/>
  <c r="K121" i="15"/>
  <c r="I120" i="15"/>
  <c r="U120" i="15"/>
  <c r="V120" i="15"/>
  <c r="Q118" i="15"/>
  <c r="M119" i="15"/>
  <c r="V119" i="15"/>
  <c r="I118" i="15"/>
  <c r="U118" i="15"/>
  <c r="V118" i="15"/>
  <c r="U116" i="15"/>
  <c r="V116" i="15"/>
  <c r="I116" i="15"/>
  <c r="Q116" i="15"/>
  <c r="I114" i="15"/>
  <c r="U114" i="15"/>
  <c r="V114" i="15"/>
  <c r="Q114" i="15"/>
  <c r="O115" i="15"/>
  <c r="Q112" i="15"/>
  <c r="I112" i="15"/>
  <c r="U112" i="15"/>
  <c r="V112" i="15"/>
  <c r="U110" i="15"/>
  <c r="V110" i="15"/>
  <c r="I110" i="15"/>
  <c r="Q110" i="15"/>
  <c r="Q108" i="15"/>
  <c r="U108" i="15"/>
  <c r="V108" i="15"/>
  <c r="I108" i="15"/>
  <c r="I106" i="15"/>
  <c r="T107" i="15"/>
  <c r="U106" i="15"/>
  <c r="V106" i="15"/>
  <c r="Q106" i="15"/>
  <c r="I104" i="15"/>
  <c r="U104" i="15"/>
  <c r="V104" i="15"/>
  <c r="Q104" i="15"/>
  <c r="I102" i="15"/>
  <c r="U102" i="15"/>
  <c r="V102" i="15"/>
  <c r="E102" i="15"/>
  <c r="U103" i="15"/>
  <c r="L103" i="15"/>
  <c r="S103" i="15"/>
  <c r="Q102" i="15"/>
  <c r="I100" i="15"/>
  <c r="Q100" i="15"/>
  <c r="K101" i="15"/>
  <c r="U100" i="15"/>
  <c r="V100" i="15"/>
  <c r="I98" i="15"/>
  <c r="U98" i="15"/>
  <c r="V98" i="15"/>
  <c r="Q98" i="15"/>
  <c r="I96" i="15"/>
  <c r="S97" i="15"/>
  <c r="Q96" i="15"/>
  <c r="U96" i="15"/>
  <c r="V96" i="15"/>
  <c r="P103" i="15"/>
  <c r="M103" i="15"/>
  <c r="V103" i="15"/>
  <c r="N103" i="15"/>
  <c r="R103" i="15"/>
  <c r="K103" i="15"/>
  <c r="O103" i="15"/>
  <c r="Q103" i="15"/>
  <c r="J103" i="15"/>
  <c r="T103" i="15"/>
  <c r="H65" i="11"/>
  <c r="I65" i="11"/>
  <c r="I69" i="11"/>
  <c r="H69" i="11"/>
  <c r="I67" i="11"/>
  <c r="H67" i="11"/>
  <c r="I73" i="11"/>
  <c r="H73" i="11"/>
  <c r="I74" i="11"/>
  <c r="H74" i="11"/>
  <c r="H72" i="11"/>
  <c r="I72" i="11"/>
  <c r="I70" i="11"/>
  <c r="H70" i="11"/>
  <c r="H63" i="11"/>
  <c r="I63" i="11"/>
  <c r="I68" i="11"/>
  <c r="H68" i="11"/>
  <c r="I66" i="11"/>
  <c r="H66" i="11"/>
  <c r="H71" i="11"/>
  <c r="I71" i="11"/>
  <c r="H64" i="11"/>
  <c r="I64" i="11"/>
  <c r="AT42" i="15"/>
  <c r="AU42" i="15"/>
  <c r="CA63" i="3"/>
  <c r="CA71" i="3"/>
  <c r="CA72" i="3"/>
  <c r="CA74" i="3"/>
  <c r="CA76" i="3"/>
  <c r="CA78" i="3"/>
  <c r="CA80" i="3"/>
  <c r="CA82" i="3"/>
  <c r="CA84" i="3"/>
  <c r="CA86" i="3"/>
  <c r="CA88" i="3"/>
  <c r="CA90" i="3"/>
  <c r="CA92" i="3"/>
  <c r="CA94" i="3"/>
  <c r="AH51" i="15"/>
  <c r="AT51" i="15"/>
  <c r="AU51" i="15"/>
  <c r="AD49" i="15"/>
  <c r="AH49" i="15"/>
  <c r="AT49" i="15"/>
  <c r="AU49" i="15"/>
  <c r="AH47" i="15"/>
  <c r="AJ48" i="15"/>
  <c r="AT47" i="15"/>
  <c r="AU47" i="15"/>
  <c r="AH45" i="15"/>
  <c r="AT45" i="15"/>
  <c r="AU45" i="15"/>
  <c r="AD45" i="15"/>
  <c r="AJ44" i="15"/>
  <c r="AT43" i="15"/>
  <c r="AU43" i="15"/>
  <c r="AH43" i="15"/>
  <c r="AH41" i="15"/>
  <c r="AD41" i="15"/>
  <c r="AT41" i="15"/>
  <c r="AU41" i="15"/>
  <c r="AH39" i="15"/>
  <c r="AT39" i="15"/>
  <c r="AU39" i="15"/>
  <c r="AQ40" i="15"/>
  <c r="AP37" i="15"/>
  <c r="AH37" i="15"/>
  <c r="AT37" i="15"/>
  <c r="AU37" i="15"/>
  <c r="AD37" i="15"/>
  <c r="AH35" i="15"/>
  <c r="AD35" i="15"/>
  <c r="AP35" i="15"/>
  <c r="AT35" i="15"/>
  <c r="AU35" i="15"/>
  <c r="AP33" i="15"/>
  <c r="AD33" i="15"/>
  <c r="AH33" i="15"/>
  <c r="AT33" i="15"/>
  <c r="AU33" i="15"/>
  <c r="H54" i="11"/>
  <c r="H50" i="11"/>
  <c r="H53" i="11"/>
  <c r="H52" i="11"/>
  <c r="H51" i="11"/>
  <c r="J20" i="17"/>
  <c r="K20" i="17"/>
  <c r="J9" i="17"/>
  <c r="L9" i="17"/>
  <c r="Q9" i="17"/>
  <c r="R9" i="17"/>
  <c r="E76" i="8"/>
  <c r="F76" i="8"/>
  <c r="Q76" i="8"/>
  <c r="AI75" i="16"/>
  <c r="AJ75" i="16"/>
  <c r="N76" i="8"/>
  <c r="T73" i="8"/>
  <c r="U93" i="16"/>
  <c r="D68" i="8"/>
  <c r="I68" i="8"/>
  <c r="F68" i="8"/>
  <c r="H66" i="8"/>
  <c r="AI65" i="16"/>
  <c r="N66" i="8"/>
  <c r="AB93" i="16"/>
  <c r="P66" i="8"/>
  <c r="R62" i="8"/>
  <c r="T93" i="16"/>
  <c r="G62" i="8"/>
  <c r="Q62" i="8"/>
  <c r="AG93" i="16"/>
  <c r="R75" i="16"/>
  <c r="M75" i="8"/>
  <c r="F75" i="8"/>
  <c r="P75" i="8"/>
  <c r="O75" i="8"/>
  <c r="D71" i="8"/>
  <c r="F71" i="8"/>
  <c r="R71" i="16"/>
  <c r="P93" i="16"/>
  <c r="Q93" i="16"/>
  <c r="N65" i="8"/>
  <c r="O65" i="8"/>
  <c r="L65" i="8"/>
  <c r="M93" i="16"/>
  <c r="K65" i="8"/>
  <c r="R65" i="16"/>
  <c r="L93" i="16"/>
  <c r="M61" i="8"/>
  <c r="AE92" i="16"/>
  <c r="AG92" i="16"/>
  <c r="R74" i="16"/>
  <c r="M92" i="16"/>
  <c r="R72" i="16"/>
  <c r="G65" i="8"/>
  <c r="L92" i="16"/>
  <c r="AI28" i="16"/>
  <c r="AJ28" i="16"/>
  <c r="R29" i="8"/>
  <c r="I29" i="8"/>
  <c r="AH44" i="16"/>
  <c r="R25" i="8"/>
  <c r="J25" i="8"/>
  <c r="O25" i="8"/>
  <c r="G21" i="8"/>
  <c r="M21" i="8"/>
  <c r="AI20" i="16"/>
  <c r="AJ20" i="16"/>
  <c r="L21" i="8"/>
  <c r="AB44" i="16"/>
  <c r="N11" i="8"/>
  <c r="M30" i="8"/>
  <c r="J44" i="16"/>
  <c r="I28" i="8"/>
  <c r="F10" i="8"/>
  <c r="P10" i="8"/>
  <c r="S23" i="8"/>
  <c r="AI17" i="16"/>
  <c r="AJ17" i="16"/>
  <c r="E19" i="8"/>
  <c r="V43" i="16"/>
  <c r="AI11" i="16"/>
  <c r="AJ11" i="16"/>
  <c r="O28" i="8"/>
  <c r="S26" i="8"/>
  <c r="D20" i="8"/>
  <c r="R19" i="16"/>
  <c r="S16" i="8"/>
  <c r="K10" i="8"/>
  <c r="G43" i="16"/>
  <c r="C39" i="7"/>
  <c r="BS39" i="7"/>
  <c r="AO97" i="15"/>
  <c r="AD94" i="15"/>
  <c r="E94" i="15"/>
  <c r="AE94" i="15"/>
  <c r="AH94" i="15"/>
  <c r="AT94" i="15"/>
  <c r="AU94" i="15"/>
  <c r="AJ109" i="15"/>
  <c r="AQ109" i="15"/>
  <c r="AH92" i="15"/>
  <c r="AM93" i="15"/>
  <c r="AR93" i="15"/>
  <c r="AJ93" i="15"/>
  <c r="AT93" i="15"/>
  <c r="AN93" i="15"/>
  <c r="AI93" i="15"/>
  <c r="AP93" i="15"/>
  <c r="AK93" i="15"/>
  <c r="AL93" i="15"/>
  <c r="AU93" i="15"/>
  <c r="AS93" i="15"/>
  <c r="AO93" i="15"/>
  <c r="AQ93" i="15"/>
  <c r="AD92" i="15"/>
  <c r="AT92" i="15"/>
  <c r="AU92" i="15"/>
  <c r="AO113" i="15"/>
  <c r="AS113" i="15"/>
  <c r="AL113" i="15"/>
  <c r="AU113" i="15"/>
  <c r="AQ121" i="15"/>
  <c r="AT90" i="15"/>
  <c r="AU90" i="15"/>
  <c r="AD90" i="15"/>
  <c r="AL101" i="15"/>
  <c r="AU101" i="15"/>
  <c r="AT88" i="15"/>
  <c r="AU88" i="15"/>
  <c r="AD88" i="15"/>
  <c r="E88" i="15"/>
  <c r="AE88" i="15"/>
  <c r="AH88" i="15"/>
  <c r="AI89" i="15"/>
  <c r="AQ89" i="15"/>
  <c r="AR89" i="15"/>
  <c r="AS89" i="15"/>
  <c r="AT89" i="15"/>
  <c r="AK89" i="15"/>
  <c r="AM89" i="15"/>
  <c r="AL89" i="15"/>
  <c r="AU89" i="15"/>
  <c r="AO89" i="15"/>
  <c r="AR97" i="15"/>
  <c r="AQ101" i="15"/>
  <c r="AK101" i="15"/>
  <c r="AT97" i="15"/>
  <c r="AR101" i="15"/>
  <c r="AM97" i="15"/>
  <c r="AJ97" i="15"/>
  <c r="AQ97" i="15"/>
  <c r="AD86" i="15"/>
  <c r="E86" i="15"/>
  <c r="AE86" i="15"/>
  <c r="AH86" i="15"/>
  <c r="AP87" i="15"/>
  <c r="AT86" i="15"/>
  <c r="AU86" i="15"/>
  <c r="AL97" i="15"/>
  <c r="AU97" i="15"/>
  <c r="AN113" i="15"/>
  <c r="AJ113" i="15"/>
  <c r="AR113" i="15"/>
  <c r="AN97" i="15"/>
  <c r="AS97" i="15"/>
  <c r="AN105" i="15"/>
  <c r="AN101" i="15"/>
  <c r="AI101" i="15"/>
  <c r="AK97" i="15"/>
  <c r="AP97" i="15"/>
  <c r="AK103" i="15"/>
  <c r="AT113" i="15"/>
  <c r="AL103" i="15"/>
  <c r="AQ103" i="15"/>
  <c r="AR103" i="15"/>
  <c r="AS103" i="15"/>
  <c r="AT103" i="15"/>
  <c r="AU103" i="15"/>
  <c r="I40" i="2"/>
  <c r="AT99" i="15"/>
  <c r="AI103" i="15"/>
  <c r="AP113" i="15"/>
  <c r="AK105" i="15"/>
  <c r="AP105" i="15"/>
  <c r="AK113" i="15"/>
  <c r="AO103" i="15"/>
  <c r="AJ81" i="15"/>
  <c r="AT80" i="15"/>
  <c r="AU80" i="15"/>
  <c r="AK109" i="15"/>
  <c r="CD96" i="3"/>
  <c r="AN89" i="15"/>
  <c r="AM109" i="15"/>
  <c r="AJ89" i="15"/>
  <c r="AP89" i="15"/>
  <c r="AT78" i="15"/>
  <c r="AU78" i="15"/>
  <c r="AL79" i="15"/>
  <c r="AQ79" i="15"/>
  <c r="AR79" i="15"/>
  <c r="AS79" i="15"/>
  <c r="AT79" i="15"/>
  <c r="AU79" i="15"/>
  <c r="AJ79" i="15"/>
  <c r="AM79" i="15"/>
  <c r="CD82" i="3"/>
  <c r="AN79" i="15"/>
  <c r="AO79" i="15"/>
  <c r="AP79" i="15"/>
  <c r="AD78" i="15"/>
  <c r="AE78" i="15"/>
  <c r="AH78" i="15"/>
  <c r="AM105" i="15"/>
  <c r="AD108" i="15"/>
  <c r="AR105" i="15"/>
  <c r="AJ105" i="15"/>
  <c r="AL105" i="15"/>
  <c r="AU105" i="15"/>
  <c r="AD104" i="15"/>
  <c r="AL109" i="15"/>
  <c r="AU109" i="15"/>
  <c r="AI105" i="15"/>
  <c r="AS109" i="15"/>
  <c r="AO105" i="15"/>
  <c r="AS105" i="15"/>
  <c r="AQ105" i="15"/>
  <c r="AT76" i="15"/>
  <c r="AU76" i="15"/>
  <c r="AQ81" i="15"/>
  <c r="AI109" i="15"/>
  <c r="AI121" i="15"/>
  <c r="AK79" i="15"/>
  <c r="AK81" i="15"/>
  <c r="AS81" i="15"/>
  <c r="AN81" i="15"/>
  <c r="AT81" i="15"/>
  <c r="AL81" i="15"/>
  <c r="AU81" i="15"/>
  <c r="AO109" i="15"/>
  <c r="AR109" i="15"/>
  <c r="AI79" i="15"/>
  <c r="AR81" i="15"/>
  <c r="AN109" i="15"/>
  <c r="AD80" i="15"/>
  <c r="AO81" i="15"/>
  <c r="AM81" i="15"/>
  <c r="AP81" i="15"/>
  <c r="AI81" i="15"/>
  <c r="AP109" i="15"/>
  <c r="E108" i="17"/>
  <c r="AT74" i="15"/>
  <c r="AU74" i="15"/>
  <c r="AR75" i="15"/>
  <c r="AL75" i="15"/>
  <c r="AQ75" i="15"/>
  <c r="AS75" i="15"/>
  <c r="AT75" i="15"/>
  <c r="AU75" i="15"/>
  <c r="AM75" i="15"/>
  <c r="AO75" i="15"/>
  <c r="AD74" i="15"/>
  <c r="AI75" i="15"/>
  <c r="CD76" i="3"/>
  <c r="AN75" i="15"/>
  <c r="AP75" i="15"/>
  <c r="AK75" i="15"/>
  <c r="AJ75" i="15"/>
  <c r="P120" i="17"/>
  <c r="E120" i="17"/>
  <c r="AS101" i="15"/>
  <c r="AP101" i="15"/>
  <c r="W102" i="17"/>
  <c r="AT101" i="15"/>
  <c r="P113" i="17"/>
  <c r="AL87" i="15"/>
  <c r="AU87" i="15"/>
  <c r="AM101" i="15"/>
  <c r="AJ101" i="15"/>
  <c r="AM113" i="15"/>
  <c r="AQ113" i="15"/>
  <c r="AO101" i="15"/>
  <c r="AD112" i="15"/>
  <c r="AT121" i="15"/>
  <c r="AK87" i="15"/>
  <c r="AT87" i="15"/>
  <c r="AI99" i="15"/>
  <c r="AO87" i="15"/>
  <c r="AR87" i="15"/>
  <c r="AM99" i="15"/>
  <c r="AQ87" i="15"/>
  <c r="AJ99" i="15"/>
  <c r="AS87" i="15"/>
  <c r="AR99" i="15"/>
  <c r="AJ102" i="3"/>
  <c r="AJ104" i="3"/>
  <c r="AJ106" i="3"/>
  <c r="AJ108" i="3"/>
  <c r="AJ110" i="3"/>
  <c r="AJ112" i="3"/>
  <c r="AJ114" i="3"/>
  <c r="CD114" i="3"/>
  <c r="AN103" i="15"/>
  <c r="AK121" i="15"/>
  <c r="AN87" i="15"/>
  <c r="AJ87" i="15"/>
  <c r="AD120" i="15"/>
  <c r="AO121" i="15"/>
  <c r="AI87" i="15"/>
  <c r="AN99" i="15"/>
  <c r="AD102" i="15"/>
  <c r="AS121" i="15"/>
  <c r="AM121" i="15"/>
  <c r="AL99" i="15"/>
  <c r="AU99" i="15"/>
  <c r="AP121" i="15"/>
  <c r="AP103" i="15"/>
  <c r="AJ103" i="15"/>
  <c r="AK99" i="15"/>
  <c r="AM87" i="15"/>
  <c r="AS99" i="15"/>
  <c r="AQ99" i="15"/>
  <c r="AL121" i="15"/>
  <c r="AU121" i="15"/>
  <c r="AJ121" i="15"/>
  <c r="AR121" i="15"/>
  <c r="AP99" i="15"/>
  <c r="M113" i="15"/>
  <c r="V113" i="15"/>
  <c r="K113" i="15"/>
  <c r="Q101" i="15"/>
  <c r="J101" i="15"/>
  <c r="Q94" i="15"/>
  <c r="U94" i="15"/>
  <c r="V94" i="15"/>
  <c r="U92" i="15"/>
  <c r="V92" i="15"/>
  <c r="Q92" i="15"/>
  <c r="N93" i="15"/>
  <c r="K93" i="15"/>
  <c r="U90" i="15"/>
  <c r="V90" i="15"/>
  <c r="R91" i="15"/>
  <c r="Q90" i="15"/>
  <c r="E90" i="15"/>
  <c r="F90" i="15"/>
  <c r="I90" i="15"/>
  <c r="Q88" i="15"/>
  <c r="U88" i="15"/>
  <c r="V88" i="15"/>
  <c r="E100" i="15"/>
  <c r="L113" i="15"/>
  <c r="M101" i="15"/>
  <c r="V101" i="15"/>
  <c r="J113" i="15"/>
  <c r="Q113" i="15"/>
  <c r="L101" i="15"/>
  <c r="O113" i="15"/>
  <c r="U101" i="15"/>
  <c r="U86" i="15"/>
  <c r="V86" i="15"/>
  <c r="U87" i="15"/>
  <c r="Q86" i="15"/>
  <c r="U84" i="15"/>
  <c r="V84" i="15"/>
  <c r="E84" i="15"/>
  <c r="Q84" i="15"/>
  <c r="I84" i="15"/>
  <c r="N121" i="15"/>
  <c r="R121" i="15"/>
  <c r="Q121" i="15"/>
  <c r="L119" i="15"/>
  <c r="U91" i="15"/>
  <c r="Q82" i="15"/>
  <c r="U82" i="15"/>
  <c r="V82" i="15"/>
  <c r="Q83" i="15"/>
  <c r="E82" i="15"/>
  <c r="J93" i="15"/>
  <c r="R97" i="15"/>
  <c r="O93" i="15"/>
  <c r="P93" i="15"/>
  <c r="Q93" i="15"/>
  <c r="J107" i="15"/>
  <c r="T93" i="15"/>
  <c r="N91" i="15"/>
  <c r="E80" i="15"/>
  <c r="F80" i="15"/>
  <c r="I80" i="15"/>
  <c r="U80" i="15"/>
  <c r="V80" i="15"/>
  <c r="N81" i="15"/>
  <c r="S81" i="15"/>
  <c r="L81" i="15"/>
  <c r="J81" i="15"/>
  <c r="M81" i="15"/>
  <c r="V81" i="15"/>
  <c r="T81" i="15"/>
  <c r="R81" i="15"/>
  <c r="O81" i="15"/>
  <c r="Q81" i="15"/>
  <c r="K81" i="15"/>
  <c r="P81" i="15"/>
  <c r="U81" i="15"/>
  <c r="Q80" i="15"/>
  <c r="R101" i="15"/>
  <c r="T115" i="15"/>
  <c r="O91" i="15"/>
  <c r="R115" i="15"/>
  <c r="T101" i="15"/>
  <c r="S113" i="15"/>
  <c r="P113" i="15"/>
  <c r="C40" i="2"/>
  <c r="N113" i="15"/>
  <c r="P101" i="15"/>
  <c r="S101" i="15"/>
  <c r="T113" i="15"/>
  <c r="N85" i="15"/>
  <c r="O101" i="15"/>
  <c r="J91" i="15"/>
  <c r="U113" i="15"/>
  <c r="E112" i="15"/>
  <c r="P107" i="15"/>
  <c r="N101" i="15"/>
  <c r="R113" i="15"/>
  <c r="U83" i="15"/>
  <c r="J87" i="15"/>
  <c r="P115" i="15"/>
  <c r="Q115" i="15"/>
  <c r="M87" i="15"/>
  <c r="V87" i="15"/>
  <c r="T87" i="15"/>
  <c r="T91" i="15"/>
  <c r="M93" i="15"/>
  <c r="R93" i="15"/>
  <c r="S93" i="15"/>
  <c r="U93" i="15"/>
  <c r="V93" i="15"/>
  <c r="R87" i="15"/>
  <c r="L93" i="15"/>
  <c r="N115" i="15"/>
  <c r="K115" i="15"/>
  <c r="J115" i="15"/>
  <c r="E114" i="15"/>
  <c r="P87" i="15"/>
  <c r="S87" i="15"/>
  <c r="O87" i="15"/>
  <c r="M115" i="15"/>
  <c r="S115" i="15"/>
  <c r="U115" i="15"/>
  <c r="V115" i="15"/>
  <c r="L87" i="15"/>
  <c r="K87" i="15"/>
  <c r="L115" i="15"/>
  <c r="N87" i="15"/>
  <c r="Q87" i="15"/>
  <c r="M77" i="15"/>
  <c r="R77" i="15"/>
  <c r="S77" i="15"/>
  <c r="T77" i="15"/>
  <c r="U77" i="15"/>
  <c r="V77" i="15"/>
  <c r="O77" i="15"/>
  <c r="AE76" i="15"/>
  <c r="AH76" i="15"/>
  <c r="P77" i="15"/>
  <c r="Q77" i="15"/>
  <c r="N77" i="15"/>
  <c r="L77" i="15"/>
  <c r="K77" i="15"/>
  <c r="J77" i="15"/>
  <c r="Q76" i="15"/>
  <c r="U76" i="15"/>
  <c r="V76" i="15"/>
  <c r="M85" i="15"/>
  <c r="R85" i="15"/>
  <c r="S85" i="15"/>
  <c r="T85" i="15"/>
  <c r="U85" i="15"/>
  <c r="V85" i="15"/>
  <c r="E106" i="15"/>
  <c r="S107" i="15"/>
  <c r="O107" i="15"/>
  <c r="P91" i="15"/>
  <c r="K107" i="15"/>
  <c r="U97" i="15"/>
  <c r="M107" i="15"/>
  <c r="V107" i="15"/>
  <c r="M89" i="15"/>
  <c r="V89" i="15"/>
  <c r="N107" i="15"/>
  <c r="M91" i="15"/>
  <c r="V91" i="15"/>
  <c r="R107" i="15"/>
  <c r="Q107" i="15"/>
  <c r="Q91" i="15"/>
  <c r="L107" i="15"/>
  <c r="K91" i="15"/>
  <c r="S91" i="15"/>
  <c r="P97" i="15"/>
  <c r="U107" i="15"/>
  <c r="L91" i="15"/>
  <c r="O85" i="15"/>
  <c r="P85" i="15"/>
  <c r="Q85" i="15"/>
  <c r="K85" i="15"/>
  <c r="R89" i="15"/>
  <c r="O89" i="15"/>
  <c r="S119" i="15"/>
  <c r="Q89" i="15"/>
  <c r="T119" i="15"/>
  <c r="L83" i="15"/>
  <c r="O83" i="15"/>
  <c r="K89" i="15"/>
  <c r="P121" i="15"/>
  <c r="R119" i="15"/>
  <c r="O119" i="15"/>
  <c r="N83" i="15"/>
  <c r="T89" i="15"/>
  <c r="J89" i="15"/>
  <c r="T83" i="15"/>
  <c r="J83" i="15"/>
  <c r="N89" i="15"/>
  <c r="E120" i="15"/>
  <c r="N119" i="15"/>
  <c r="P89" i="15"/>
  <c r="J119" i="15"/>
  <c r="U119" i="15"/>
  <c r="R83" i="15"/>
  <c r="K83" i="15"/>
  <c r="E92" i="15"/>
  <c r="L89" i="15"/>
  <c r="K119" i="15"/>
  <c r="P119" i="15"/>
  <c r="S83" i="15"/>
  <c r="P83" i="15"/>
  <c r="S89" i="15"/>
  <c r="Q119" i="15"/>
  <c r="M83" i="15"/>
  <c r="V83" i="15"/>
  <c r="U89" i="15"/>
  <c r="E118" i="15"/>
  <c r="L121" i="15"/>
  <c r="O97" i="15"/>
  <c r="T121" i="15"/>
  <c r="M121" i="15"/>
  <c r="V121" i="15"/>
  <c r="O121" i="15"/>
  <c r="N97" i="15"/>
  <c r="J97" i="15"/>
  <c r="Q97" i="15"/>
  <c r="T97" i="15"/>
  <c r="S121" i="15"/>
  <c r="L97" i="15"/>
  <c r="M97" i="15"/>
  <c r="V97" i="15"/>
  <c r="J121" i="15"/>
  <c r="U121" i="15"/>
  <c r="L85" i="15"/>
  <c r="K97" i="15"/>
  <c r="J85" i="15"/>
  <c r="R61" i="16"/>
  <c r="AI60" i="16"/>
  <c r="AJ60" i="16"/>
  <c r="N93" i="16"/>
  <c r="G93" i="16"/>
  <c r="AI61" i="16"/>
  <c r="AJ61" i="16"/>
  <c r="O93" i="16"/>
  <c r="D62" i="8"/>
  <c r="I93" i="16"/>
  <c r="E92" i="16"/>
  <c r="K61" i="8"/>
  <c r="P61" i="8"/>
  <c r="BR44" i="7"/>
  <c r="BR46" i="7"/>
  <c r="AM36" i="15"/>
  <c r="AK36" i="15"/>
  <c r="AH40" i="17"/>
  <c r="AD31" i="15"/>
  <c r="AT31" i="15"/>
  <c r="AU31" i="15"/>
  <c r="AL36" i="15"/>
  <c r="AQ36" i="15"/>
  <c r="AR36" i="15"/>
  <c r="AS36" i="15"/>
  <c r="AT36" i="15"/>
  <c r="AU36" i="15"/>
  <c r="AI36" i="15"/>
  <c r="AD29" i="15"/>
  <c r="E29" i="15"/>
  <c r="AE29" i="15"/>
  <c r="AH29" i="15"/>
  <c r="AT29" i="15"/>
  <c r="AU29" i="15"/>
  <c r="AT27" i="15"/>
  <c r="AU27" i="15"/>
  <c r="AK28" i="15"/>
  <c r="AL52" i="15"/>
  <c r="AU52" i="15"/>
  <c r="AR52" i="15"/>
  <c r="AH25" i="15"/>
  <c r="AD25" i="15"/>
  <c r="AT25" i="15"/>
  <c r="AU25" i="15"/>
  <c r="AI52" i="15"/>
  <c r="AJ24" i="15"/>
  <c r="AT23" i="15"/>
  <c r="AU23" i="15"/>
  <c r="AD23" i="15"/>
  <c r="E23" i="15"/>
  <c r="AE23" i="15"/>
  <c r="AH23" i="15"/>
  <c r="AO48" i="15"/>
  <c r="AD47" i="15"/>
  <c r="AP48" i="15"/>
  <c r="AK48" i="15"/>
  <c r="AI48" i="15"/>
  <c r="AR48" i="15"/>
  <c r="AS40" i="15"/>
  <c r="AM48" i="15"/>
  <c r="AI40" i="15"/>
  <c r="AK44" i="15"/>
  <c r="AD43" i="15"/>
  <c r="AT40" i="15"/>
  <c r="AQ48" i="15"/>
  <c r="AK34" i="15"/>
  <c r="AT21" i="15"/>
  <c r="AU21" i="15"/>
  <c r="AD21" i="15"/>
  <c r="E21" i="15"/>
  <c r="AE21" i="15"/>
  <c r="AH21" i="15"/>
  <c r="AI22" i="15"/>
  <c r="AR34" i="15"/>
  <c r="AT48" i="15"/>
  <c r="AJ34" i="15"/>
  <c r="AS48" i="15"/>
  <c r="AS34" i="15"/>
  <c r="AT34" i="15"/>
  <c r="AO34" i="15"/>
  <c r="AQ34" i="15"/>
  <c r="AL34" i="15"/>
  <c r="AU34" i="15"/>
  <c r="AN48" i="15"/>
  <c r="AN34" i="15"/>
  <c r="AM34" i="15"/>
  <c r="AL48" i="15"/>
  <c r="AU48" i="15"/>
  <c r="AD63" i="4"/>
  <c r="AI34" i="15"/>
  <c r="AP34" i="15"/>
  <c r="AT19" i="15"/>
  <c r="AU19" i="15"/>
  <c r="AL20" i="15"/>
  <c r="AU20" i="15"/>
  <c r="AK20" i="15"/>
  <c r="AD19" i="15"/>
  <c r="E19" i="15"/>
  <c r="AE19" i="15"/>
  <c r="AH19" i="15"/>
  <c r="BQ77" i="4"/>
  <c r="AR24" i="15"/>
  <c r="AR18" i="15"/>
  <c r="AJ18" i="15"/>
  <c r="AO18" i="15"/>
  <c r="AI18" i="15"/>
  <c r="AK18" i="15"/>
  <c r="AM18" i="15"/>
  <c r="AL18" i="15"/>
  <c r="AU18" i="15"/>
  <c r="AT18" i="15"/>
  <c r="AS18" i="15"/>
  <c r="AT17" i="15"/>
  <c r="AU17" i="15"/>
  <c r="AH17" i="15"/>
  <c r="AT52" i="15"/>
  <c r="AS38" i="15"/>
  <c r="AN52" i="15"/>
  <c r="AI16" i="15"/>
  <c r="AD15" i="15"/>
  <c r="AE15" i="15"/>
  <c r="AH15" i="15"/>
  <c r="AT15" i="15"/>
  <c r="AU15" i="15"/>
  <c r="AQ38" i="15"/>
  <c r="E9" i="17"/>
  <c r="BQ75" i="4"/>
  <c r="AN18" i="15"/>
  <c r="AT38" i="15"/>
  <c r="G25" i="7"/>
  <c r="BQ27" i="4"/>
  <c r="AD9" i="4"/>
  <c r="AO38" i="15"/>
  <c r="AN38" i="15"/>
  <c r="AD19" i="4"/>
  <c r="AP18" i="15"/>
  <c r="AD17" i="15"/>
  <c r="BQ65" i="4"/>
  <c r="E13" i="17"/>
  <c r="BQ49" i="4"/>
  <c r="E18" i="17"/>
  <c r="BQ87" i="4"/>
  <c r="BQ21" i="4"/>
  <c r="AD73" i="4"/>
  <c r="BQ69" i="4"/>
  <c r="BQ59" i="4"/>
  <c r="P12" i="17"/>
  <c r="AJ36" i="15"/>
  <c r="AS30" i="15"/>
  <c r="G46" i="7"/>
  <c r="BQ33" i="4"/>
  <c r="AD87" i="4"/>
  <c r="AD65" i="4"/>
  <c r="BQ39" i="4"/>
  <c r="AD59" i="4"/>
  <c r="AD33" i="4"/>
  <c r="AJ50" i="15"/>
  <c r="AL38" i="15"/>
  <c r="AU38" i="15"/>
  <c r="CD49" i="3"/>
  <c r="AN36" i="15"/>
  <c r="AQ18" i="15"/>
  <c r="AO36" i="15"/>
  <c r="AP36" i="15"/>
  <c r="BQ9" i="4"/>
  <c r="AD29" i="4"/>
  <c r="AD67" i="4"/>
  <c r="E11" i="17"/>
  <c r="G47" i="7"/>
  <c r="AT13" i="15"/>
  <c r="AU13" i="15"/>
  <c r="AR14" i="15"/>
  <c r="AL28" i="15"/>
  <c r="AU28" i="15"/>
  <c r="AJ52" i="15"/>
  <c r="AS52" i="15"/>
  <c r="AR20" i="15"/>
  <c r="AQ24" i="15"/>
  <c r="AT22" i="15"/>
  <c r="AQ50" i="15"/>
  <c r="AK52" i="15"/>
  <c r="AQ52" i="15"/>
  <c r="AQ20" i="15"/>
  <c r="AM28" i="15"/>
  <c r="AO52" i="15"/>
  <c r="AN50" i="15"/>
  <c r="AJ40" i="15"/>
  <c r="AN24" i="15"/>
  <c r="AP52" i="15"/>
  <c r="AD51" i="15"/>
  <c r="AM52" i="15"/>
  <c r="AS24" i="15"/>
  <c r="AT24" i="15"/>
  <c r="AO20" i="15"/>
  <c r="AJ22" i="15"/>
  <c r="AT11" i="15"/>
  <c r="AU11" i="15"/>
  <c r="AD11" i="15"/>
  <c r="AE11" i="15"/>
  <c r="AH11" i="15"/>
  <c r="AS22" i="15"/>
  <c r="AS44" i="15"/>
  <c r="AT44" i="15"/>
  <c r="AR28" i="15"/>
  <c r="AO22" i="15"/>
  <c r="AI44" i="15"/>
  <c r="AQ22" i="15"/>
  <c r="E14" i="17"/>
  <c r="AD61" i="4"/>
  <c r="AD85" i="4"/>
  <c r="AD55" i="4"/>
  <c r="BQ13" i="4"/>
  <c r="AT28" i="15"/>
  <c r="AL22" i="15"/>
  <c r="AU22" i="15"/>
  <c r="AL44" i="15"/>
  <c r="AU44" i="15"/>
  <c r="AP44" i="15"/>
  <c r="AN44" i="15"/>
  <c r="AD69" i="4"/>
  <c r="BQ7" i="4"/>
  <c r="AD79" i="4"/>
  <c r="BQ3" i="4"/>
  <c r="AD75" i="4"/>
  <c r="P17" i="17"/>
  <c r="P13" i="17"/>
  <c r="AK22" i="15"/>
  <c r="AM22" i="15"/>
  <c r="AM44" i="15"/>
  <c r="AQ44" i="15"/>
  <c r="BQ55" i="4"/>
  <c r="AD3" i="4"/>
  <c r="E10" i="17"/>
  <c r="AD49" i="4"/>
  <c r="BQ5" i="4"/>
  <c r="E19" i="17"/>
  <c r="AO28" i="15"/>
  <c r="AN22" i="15"/>
  <c r="AQ28" i="15"/>
  <c r="AR22" i="15"/>
  <c r="AP22" i="15"/>
  <c r="AR44" i="15"/>
  <c r="AO44" i="15"/>
  <c r="AD21" i="4"/>
  <c r="BQ17" i="4"/>
  <c r="BQ53" i="4"/>
  <c r="BQ23" i="4"/>
  <c r="BQ37" i="4"/>
  <c r="AD77" i="4"/>
  <c r="AD57" i="4"/>
  <c r="AT9" i="15"/>
  <c r="AU9" i="15"/>
  <c r="AD9" i="15"/>
  <c r="AO10" i="15"/>
  <c r="AJ10" i="15"/>
  <c r="AM10" i="15"/>
  <c r="AQ10" i="15"/>
  <c r="AK10" i="15"/>
  <c r="AJ16" i="15"/>
  <c r="AK38" i="15"/>
  <c r="AJ28" i="15"/>
  <c r="BQ29" i="4"/>
  <c r="BQ51" i="4"/>
  <c r="G22" i="7"/>
  <c r="AD17" i="4"/>
  <c r="G24" i="7"/>
  <c r="AD7" i="4"/>
  <c r="AD15" i="4"/>
  <c r="BQ19" i="4"/>
  <c r="BQ31" i="4"/>
  <c r="AD39" i="4"/>
  <c r="BQ61" i="4"/>
  <c r="AI28" i="15"/>
  <c r="AR38" i="15"/>
  <c r="AM38" i="15"/>
  <c r="P15" i="17"/>
  <c r="E20" i="17"/>
  <c r="E16" i="17"/>
  <c r="BQ11" i="4"/>
  <c r="AD25" i="4"/>
  <c r="AD27" i="4"/>
  <c r="AD13" i="4"/>
  <c r="G44" i="7"/>
  <c r="W3" i="17"/>
  <c r="X22" i="17"/>
  <c r="BQ81" i="4"/>
  <c r="AD11" i="4"/>
  <c r="BQ79" i="4"/>
  <c r="AD5" i="4"/>
  <c r="P21" i="17"/>
  <c r="P19" i="17"/>
  <c r="AN28" i="15"/>
  <c r="AD27" i="15"/>
  <c r="AJ38" i="15"/>
  <c r="AI38" i="15"/>
  <c r="E15" i="17"/>
  <c r="E22" i="17"/>
  <c r="BQ25" i="4"/>
  <c r="BQ71" i="4"/>
  <c r="AD31" i="4"/>
  <c r="BQ57" i="4"/>
  <c r="AD23" i="4"/>
  <c r="AD53" i="4"/>
  <c r="AD41" i="4"/>
  <c r="E21" i="17"/>
  <c r="AD37" i="4"/>
  <c r="AD35" i="4"/>
  <c r="AD83" i="4"/>
  <c r="G45" i="7"/>
  <c r="BQ35" i="4"/>
  <c r="AP28" i="15"/>
  <c r="AS28" i="15"/>
  <c r="AP38" i="15"/>
  <c r="P22" i="17"/>
  <c r="BQ63" i="4"/>
  <c r="BQ15" i="4"/>
  <c r="BQ73" i="4"/>
  <c r="BQ41" i="4"/>
  <c r="BQ83" i="4"/>
  <c r="BQ67" i="4"/>
  <c r="AD81" i="4"/>
  <c r="K21" i="17"/>
  <c r="E17" i="17"/>
  <c r="G23" i="7"/>
  <c r="AD51" i="4"/>
  <c r="BQ85" i="4"/>
  <c r="E12" i="17"/>
  <c r="P18" i="17"/>
  <c r="AP7" i="15"/>
  <c r="AT7" i="15"/>
  <c r="AU7" i="15"/>
  <c r="AO24" i="15"/>
  <c r="AL10" i="15"/>
  <c r="AR10" i="15"/>
  <c r="AS10" i="15"/>
  <c r="AT10" i="15"/>
  <c r="AU10" i="15"/>
  <c r="AN20" i="15"/>
  <c r="AK24" i="15"/>
  <c r="AI10" i="15"/>
  <c r="AN14" i="15"/>
  <c r="AM20" i="15"/>
  <c r="AJ20" i="15"/>
  <c r="CD15" i="3"/>
  <c r="AN10" i="15"/>
  <c r="AP10" i="15"/>
  <c r="AP40" i="15"/>
  <c r="AM40" i="15"/>
  <c r="AK40" i="15"/>
  <c r="AI20" i="15"/>
  <c r="AN40" i="15"/>
  <c r="AS20" i="15"/>
  <c r="AR40" i="15"/>
  <c r="AP24" i="15"/>
  <c r="AM24" i="15"/>
  <c r="AP50" i="15"/>
  <c r="AS14" i="15"/>
  <c r="AP20" i="15"/>
  <c r="AT20" i="15"/>
  <c r="AO40" i="15"/>
  <c r="AL24" i="15"/>
  <c r="AU24" i="15"/>
  <c r="AL40" i="15"/>
  <c r="AU40" i="15"/>
  <c r="AD39" i="15"/>
  <c r="AI24" i="15"/>
  <c r="AP5" i="15"/>
  <c r="AJ6" i="15"/>
  <c r="AL6" i="15"/>
  <c r="AU6" i="15"/>
  <c r="AP6" i="15"/>
  <c r="AS6" i="15"/>
  <c r="AI6" i="15"/>
  <c r="AD5" i="15"/>
  <c r="AN6" i="15"/>
  <c r="AM6" i="15"/>
  <c r="AT6" i="15"/>
  <c r="AR6" i="15"/>
  <c r="AO6" i="15"/>
  <c r="AK6" i="15"/>
  <c r="AQ6" i="15"/>
  <c r="AT5" i="15"/>
  <c r="AU5" i="15"/>
  <c r="AJ30" i="15"/>
  <c r="AO30" i="15"/>
  <c r="AL50" i="15"/>
  <c r="AU50" i="15"/>
  <c r="AJ14" i="15"/>
  <c r="AK30" i="15"/>
  <c r="AN30" i="15"/>
  <c r="AM50" i="15"/>
  <c r="AR50" i="15"/>
  <c r="AM30" i="15"/>
  <c r="AL30" i="15"/>
  <c r="AU30" i="15"/>
  <c r="AI50" i="15"/>
  <c r="AK50" i="15"/>
  <c r="AP14" i="15"/>
  <c r="AI30" i="15"/>
  <c r="AP30" i="15"/>
  <c r="AT30" i="15"/>
  <c r="AT50" i="15"/>
  <c r="AS50" i="15"/>
  <c r="AM14" i="15"/>
  <c r="AQ30" i="15"/>
  <c r="AR30" i="15"/>
  <c r="AO50" i="15"/>
  <c r="AP3" i="15"/>
  <c r="AO4" i="15"/>
  <c r="AI4" i="15"/>
  <c r="AQ4" i="15"/>
  <c r="AR4" i="15"/>
  <c r="AS4" i="15"/>
  <c r="AT4" i="15"/>
  <c r="AN4" i="15"/>
  <c r="AP4" i="15"/>
  <c r="AM4" i="15"/>
  <c r="AK4" i="15"/>
  <c r="AD3" i="15"/>
  <c r="AL4" i="15"/>
  <c r="AU4" i="15"/>
  <c r="AJ4" i="15"/>
  <c r="AQ16" i="15"/>
  <c r="AO16" i="15"/>
  <c r="AR16" i="15"/>
  <c r="AL14" i="15"/>
  <c r="AU14" i="15"/>
  <c r="AM16" i="15"/>
  <c r="CD23" i="3"/>
  <c r="AN16" i="15"/>
  <c r="AS16" i="15"/>
  <c r="AQ14" i="15"/>
  <c r="AK14" i="15"/>
  <c r="AL16" i="15"/>
  <c r="AT16" i="15"/>
  <c r="AU16" i="15"/>
  <c r="AO14" i="15"/>
  <c r="AI14" i="15"/>
  <c r="AK16" i="15"/>
  <c r="AP16" i="15"/>
  <c r="AT14" i="15"/>
  <c r="BR23" i="7"/>
  <c r="O44" i="17"/>
  <c r="BR22" i="7"/>
  <c r="P11" i="17"/>
  <c r="BR24" i="7"/>
  <c r="P10" i="17"/>
  <c r="BR25" i="7"/>
  <c r="P14" i="17"/>
  <c r="C18" i="7"/>
  <c r="P20" i="17"/>
  <c r="P16" i="17"/>
  <c r="P9" i="17"/>
  <c r="N52" i="15"/>
  <c r="I51" i="15"/>
  <c r="Q51" i="15"/>
  <c r="U51" i="15"/>
  <c r="V51" i="15"/>
  <c r="I49" i="15"/>
  <c r="U49" i="15"/>
  <c r="V49" i="15"/>
  <c r="Q49" i="15"/>
  <c r="Q47" i="15"/>
  <c r="I47" i="15"/>
  <c r="U47" i="15"/>
  <c r="V47" i="15"/>
  <c r="I45" i="15"/>
  <c r="E45" i="15"/>
  <c r="Q45" i="15"/>
  <c r="U45" i="15"/>
  <c r="V45" i="15"/>
  <c r="I43" i="15"/>
  <c r="U43" i="15"/>
  <c r="V43" i="15"/>
  <c r="Q43" i="15"/>
  <c r="I41" i="15"/>
  <c r="Q41" i="15"/>
  <c r="U41" i="15"/>
  <c r="V41" i="15"/>
  <c r="Q39" i="15"/>
  <c r="I39" i="15"/>
  <c r="U39" i="15"/>
  <c r="V39" i="15"/>
  <c r="I37" i="15"/>
  <c r="T38" i="15"/>
  <c r="Q37" i="15"/>
  <c r="U37" i="15"/>
  <c r="V37" i="15"/>
  <c r="I35" i="15"/>
  <c r="N36" i="15"/>
  <c r="U35" i="15"/>
  <c r="V35" i="15"/>
  <c r="Q35" i="15"/>
  <c r="U33" i="15"/>
  <c r="V33" i="15"/>
  <c r="I33" i="15"/>
  <c r="R34" i="15"/>
  <c r="S34" i="15"/>
  <c r="T34" i="15"/>
  <c r="U34" i="15"/>
  <c r="Q33" i="15"/>
  <c r="E31" i="15"/>
  <c r="F31" i="15"/>
  <c r="I31" i="15"/>
  <c r="Q31" i="15"/>
  <c r="U31" i="15"/>
  <c r="V31" i="15"/>
  <c r="U29" i="15"/>
  <c r="V29" i="15"/>
  <c r="Q30" i="15"/>
  <c r="Q29" i="15"/>
  <c r="M34" i="15"/>
  <c r="V34" i="15"/>
  <c r="Q28" i="15"/>
  <c r="K28" i="15"/>
  <c r="I27" i="15"/>
  <c r="U27" i="15"/>
  <c r="V27" i="15"/>
  <c r="Q27" i="15"/>
  <c r="U25" i="15"/>
  <c r="V25" i="15"/>
  <c r="Q25" i="15"/>
  <c r="S26" i="15"/>
  <c r="M26" i="15"/>
  <c r="V26" i="15"/>
  <c r="Q23" i="15"/>
  <c r="K24" i="15"/>
  <c r="U23" i="15"/>
  <c r="V23" i="15"/>
  <c r="Q21" i="15"/>
  <c r="U21" i="15"/>
  <c r="V21" i="15"/>
  <c r="E37" i="15"/>
  <c r="O26" i="15"/>
  <c r="U19" i="15"/>
  <c r="V19" i="15"/>
  <c r="Q19" i="15"/>
  <c r="K34" i="15"/>
  <c r="O30" i="15"/>
  <c r="J28" i="15"/>
  <c r="E33" i="15"/>
  <c r="N30" i="15"/>
  <c r="O34" i="15"/>
  <c r="P34" i="15"/>
  <c r="Q34" i="15"/>
  <c r="M28" i="15"/>
  <c r="V28" i="15"/>
  <c r="S30" i="15"/>
  <c r="J34" i="15"/>
  <c r="J30" i="15"/>
  <c r="N34" i="15"/>
  <c r="L28" i="15"/>
  <c r="L34" i="15"/>
  <c r="Q17" i="15"/>
  <c r="U17" i="15"/>
  <c r="V17" i="15"/>
  <c r="J18" i="15"/>
  <c r="P28" i="15"/>
  <c r="K36" i="15"/>
  <c r="L46" i="15"/>
  <c r="K38" i="15"/>
  <c r="O28" i="15"/>
  <c r="N38" i="15"/>
  <c r="U28" i="15"/>
  <c r="O16" i="15"/>
  <c r="P16" i="15"/>
  <c r="Q16" i="15"/>
  <c r="R16" i="15"/>
  <c r="S16" i="15"/>
  <c r="T16" i="15"/>
  <c r="U16" i="15"/>
  <c r="Q15" i="15"/>
  <c r="U15" i="15"/>
  <c r="V15" i="15"/>
  <c r="T18" i="15"/>
  <c r="S38" i="15"/>
  <c r="M30" i="15"/>
  <c r="V30" i="15"/>
  <c r="T20" i="15"/>
  <c r="P38" i="15"/>
  <c r="T30" i="15"/>
  <c r="R38" i="15"/>
  <c r="U38" i="15"/>
  <c r="K30" i="15"/>
  <c r="P30" i="15"/>
  <c r="R30" i="15"/>
  <c r="U30" i="15"/>
  <c r="L30" i="15"/>
  <c r="Q13" i="15"/>
  <c r="U13" i="15"/>
  <c r="V13" i="15"/>
  <c r="L14" i="15"/>
  <c r="R28" i="15"/>
  <c r="E27" i="15"/>
  <c r="S28" i="15"/>
  <c r="T28" i="15"/>
  <c r="N28" i="15"/>
  <c r="R52" i="15"/>
  <c r="U11" i="15"/>
  <c r="V11" i="15"/>
  <c r="T12" i="15"/>
  <c r="N12" i="15"/>
  <c r="Q12" i="15"/>
  <c r="J12" i="15"/>
  <c r="U12" i="15"/>
  <c r="S12" i="15"/>
  <c r="R12" i="15"/>
  <c r="K12" i="15"/>
  <c r="O12" i="15"/>
  <c r="L12" i="15"/>
  <c r="P12" i="15"/>
  <c r="M12" i="15"/>
  <c r="V12" i="15"/>
  <c r="Q11" i="15"/>
  <c r="T46" i="15"/>
  <c r="L44" i="15"/>
  <c r="J46" i="15"/>
  <c r="P44" i="15"/>
  <c r="P46" i="15"/>
  <c r="N46" i="15"/>
  <c r="K26" i="15"/>
  <c r="L36" i="15"/>
  <c r="P20" i="15"/>
  <c r="N44" i="15"/>
  <c r="U26" i="15"/>
  <c r="O20" i="15"/>
  <c r="Q20" i="15"/>
  <c r="J20" i="15"/>
  <c r="R20" i="15"/>
  <c r="S20" i="15"/>
  <c r="U20" i="15"/>
  <c r="Q9" i="15"/>
  <c r="U9" i="15"/>
  <c r="V9" i="15"/>
  <c r="O10" i="15"/>
  <c r="N10" i="15"/>
  <c r="S10" i="15"/>
  <c r="P10" i="15"/>
  <c r="Q10" i="15"/>
  <c r="K10" i="15"/>
  <c r="R44" i="15"/>
  <c r="O14" i="15"/>
  <c r="E43" i="15"/>
  <c r="N14" i="15"/>
  <c r="N24" i="15"/>
  <c r="O24" i="15"/>
  <c r="R24" i="15"/>
  <c r="T24" i="15"/>
  <c r="N26" i="15"/>
  <c r="M24" i="15"/>
  <c r="V24" i="15"/>
  <c r="U24" i="15"/>
  <c r="Q14" i="15"/>
  <c r="M14" i="15"/>
  <c r="V14" i="15"/>
  <c r="P24" i="15"/>
  <c r="T14" i="15"/>
  <c r="E25" i="15"/>
  <c r="T26" i="15"/>
  <c r="L24" i="15"/>
  <c r="M44" i="15"/>
  <c r="V44" i="15"/>
  <c r="S14" i="15"/>
  <c r="K44" i="15"/>
  <c r="Q44" i="15"/>
  <c r="L26" i="15"/>
  <c r="Q24" i="15"/>
  <c r="N16" i="15"/>
  <c r="R14" i="15"/>
  <c r="R26" i="15"/>
  <c r="S24" i="15"/>
  <c r="S44" i="15"/>
  <c r="U44" i="15"/>
  <c r="K16" i="15"/>
  <c r="M16" i="15"/>
  <c r="V16" i="15"/>
  <c r="J16" i="15"/>
  <c r="J24" i="15"/>
  <c r="Q26" i="15"/>
  <c r="J44" i="15"/>
  <c r="O44" i="15"/>
  <c r="T44" i="15"/>
  <c r="J26" i="15"/>
  <c r="L16" i="15"/>
  <c r="P26" i="15"/>
  <c r="Q7" i="15"/>
  <c r="U7" i="15"/>
  <c r="V7" i="15"/>
  <c r="F7" i="15"/>
  <c r="I7" i="15"/>
  <c r="S8" i="15"/>
  <c r="K8" i="15"/>
  <c r="R8" i="15"/>
  <c r="Q8" i="15"/>
  <c r="S52" i="15"/>
  <c r="O18" i="15"/>
  <c r="K18" i="15"/>
  <c r="L18" i="15"/>
  <c r="U52" i="15"/>
  <c r="R18" i="15"/>
  <c r="J14" i="15"/>
  <c r="R10" i="15"/>
  <c r="L10" i="15"/>
  <c r="P52" i="15"/>
  <c r="O46" i="15"/>
  <c r="N20" i="15"/>
  <c r="M36" i="15"/>
  <c r="V36" i="15"/>
  <c r="K14" i="15"/>
  <c r="P18" i="15"/>
  <c r="R46" i="15"/>
  <c r="S18" i="15"/>
  <c r="Q52" i="15"/>
  <c r="Q18" i="15"/>
  <c r="K52" i="15"/>
  <c r="K46" i="15"/>
  <c r="M52" i="15"/>
  <c r="V52" i="15"/>
  <c r="N18" i="15"/>
  <c r="K20" i="15"/>
  <c r="M20" i="15"/>
  <c r="V20" i="15"/>
  <c r="E35" i="15"/>
  <c r="M10" i="15"/>
  <c r="T10" i="15"/>
  <c r="U10" i="15"/>
  <c r="V10" i="15"/>
  <c r="J10" i="15"/>
  <c r="O52" i="15"/>
  <c r="L20" i="15"/>
  <c r="U14" i="15"/>
  <c r="J36" i="15"/>
  <c r="L52" i="15"/>
  <c r="E17" i="15"/>
  <c r="M46" i="15"/>
  <c r="V46" i="15"/>
  <c r="M18" i="15"/>
  <c r="V18" i="15"/>
  <c r="U36" i="15"/>
  <c r="T52" i="15"/>
  <c r="O36" i="15"/>
  <c r="S36" i="15"/>
  <c r="U18" i="15"/>
  <c r="J52" i="15"/>
  <c r="Q46" i="15"/>
  <c r="U46" i="15"/>
  <c r="S46" i="15"/>
  <c r="P14" i="15"/>
  <c r="R36" i="15"/>
  <c r="Q36" i="15"/>
  <c r="P36" i="15"/>
  <c r="T36" i="15"/>
  <c r="Q5" i="15"/>
  <c r="I5" i="15"/>
  <c r="S6" i="15"/>
  <c r="R6" i="15"/>
  <c r="T6" i="15"/>
  <c r="U6" i="15"/>
  <c r="K6" i="15"/>
  <c r="L6" i="15"/>
  <c r="M6" i="15"/>
  <c r="V6" i="15"/>
  <c r="O6" i="15"/>
  <c r="J6" i="15"/>
  <c r="N6" i="15"/>
  <c r="P6" i="15"/>
  <c r="Q6" i="15"/>
  <c r="O8" i="15"/>
  <c r="U8" i="15"/>
  <c r="L8" i="15"/>
  <c r="M8" i="15"/>
  <c r="V8" i="15"/>
  <c r="J38" i="15"/>
  <c r="O38" i="15"/>
  <c r="Q38" i="15"/>
  <c r="M38" i="15"/>
  <c r="V38" i="15"/>
  <c r="P8" i="15"/>
  <c r="L38" i="15"/>
  <c r="J8" i="15"/>
  <c r="N8" i="15"/>
  <c r="T8" i="15"/>
  <c r="V131" i="17"/>
  <c r="V177" i="17"/>
  <c r="V154" i="17"/>
  <c r="V139" i="17"/>
  <c r="V185" i="17"/>
  <c r="V162" i="17"/>
  <c r="V138" i="17"/>
  <c r="V161" i="17"/>
  <c r="V184" i="17"/>
  <c r="V181" i="17"/>
  <c r="V135" i="17"/>
  <c r="V158" i="17"/>
  <c r="C166" i="17"/>
  <c r="C143" i="17"/>
  <c r="C189" i="17"/>
  <c r="C133" i="17"/>
  <c r="C156" i="17"/>
  <c r="C179" i="17"/>
  <c r="U92" i="16"/>
  <c r="AL92" i="16"/>
  <c r="AF93" i="16"/>
  <c r="AB92" i="16"/>
  <c r="I76" i="8"/>
  <c r="D39" i="7"/>
  <c r="AH92" i="16"/>
  <c r="J76" i="8"/>
  <c r="AI74" i="16"/>
  <c r="AJ74" i="16"/>
  <c r="Y93" i="16"/>
  <c r="J75" i="8"/>
  <c r="P76" i="8"/>
  <c r="S92" i="16"/>
  <c r="L75" i="8"/>
  <c r="H76" i="8"/>
  <c r="D76" i="8"/>
  <c r="G75" i="8"/>
  <c r="D75" i="8"/>
  <c r="K75" i="8"/>
  <c r="H75" i="8"/>
  <c r="V92" i="16"/>
  <c r="K72" i="8"/>
  <c r="O92" i="16"/>
  <c r="AO92" i="16"/>
  <c r="I72" i="8"/>
  <c r="AA93" i="16"/>
  <c r="L72" i="8"/>
  <c r="G72" i="8"/>
  <c r="H71" i="8"/>
  <c r="AI70" i="16"/>
  <c r="AJ70" i="16"/>
  <c r="AS92" i="16"/>
  <c r="F93" i="16"/>
  <c r="AA92" i="16"/>
  <c r="AV92" i="16"/>
  <c r="L71" i="8"/>
  <c r="R70" i="16"/>
  <c r="AD93" i="16"/>
  <c r="J69" i="8"/>
  <c r="S69" i="8"/>
  <c r="AR92" i="16"/>
  <c r="T92" i="16"/>
  <c r="AI66" i="16"/>
  <c r="AJ66" i="16"/>
  <c r="W93" i="16"/>
  <c r="X93" i="16"/>
  <c r="AN93" i="16"/>
  <c r="S93" i="16"/>
  <c r="N92" i="16"/>
  <c r="AK92" i="16"/>
  <c r="R67" i="16"/>
  <c r="O67" i="8"/>
  <c r="G68" i="8"/>
  <c r="M67" i="8"/>
  <c r="F92" i="16"/>
  <c r="Y92" i="16"/>
  <c r="G67" i="8"/>
  <c r="R66" i="16"/>
  <c r="AH115" i="17"/>
  <c r="C35" i="7"/>
  <c r="AA115" i="17"/>
  <c r="AB115" i="17"/>
  <c r="U161" i="17"/>
  <c r="U184" i="17"/>
  <c r="U138" i="17"/>
  <c r="D35" i="7"/>
  <c r="V93" i="16"/>
  <c r="W92" i="16"/>
  <c r="Q92" i="16"/>
  <c r="L66" i="8"/>
  <c r="X92" i="16"/>
  <c r="AH61" i="17"/>
  <c r="H93" i="16"/>
  <c r="AB114" i="17"/>
  <c r="AA114" i="17"/>
  <c r="U137" i="17"/>
  <c r="U183" i="17"/>
  <c r="U160" i="17"/>
  <c r="AH114" i="17"/>
  <c r="C34" i="7"/>
  <c r="AQ92" i="16"/>
  <c r="E66" i="8"/>
  <c r="R64" i="16"/>
  <c r="E93" i="16"/>
  <c r="D65" i="8"/>
  <c r="AJ65" i="16"/>
  <c r="AF92" i="16"/>
  <c r="AD92" i="16"/>
  <c r="K93" i="16"/>
  <c r="S64" i="8"/>
  <c r="R63" i="16"/>
  <c r="AH60" i="17"/>
  <c r="AP92" i="16"/>
  <c r="R60" i="16"/>
  <c r="D61" i="8"/>
  <c r="AM93" i="16"/>
  <c r="AM92" i="16"/>
  <c r="AN92" i="16"/>
  <c r="AT92" i="16"/>
  <c r="AC12" i="17"/>
  <c r="AK93" i="16"/>
  <c r="AH35" i="17"/>
  <c r="AH111" i="17"/>
  <c r="C31" i="7"/>
  <c r="U157" i="17"/>
  <c r="U180" i="17"/>
  <c r="AA111" i="17"/>
  <c r="U134" i="17"/>
  <c r="AB111" i="17"/>
  <c r="AV93" i="16"/>
  <c r="AL93" i="16"/>
  <c r="AI56" i="16"/>
  <c r="AJ56" i="16"/>
  <c r="T57" i="8"/>
  <c r="E58" i="8"/>
  <c r="AT93" i="16"/>
  <c r="AU93" i="16"/>
  <c r="I92" i="16"/>
  <c r="AR93" i="16"/>
  <c r="AU92" i="16"/>
  <c r="AP93" i="16"/>
  <c r="R54" i="16"/>
  <c r="AS93" i="16"/>
  <c r="AQ93" i="16"/>
  <c r="P53" i="8"/>
  <c r="K54" i="8"/>
  <c r="I54" i="8"/>
  <c r="D53" i="8"/>
  <c r="AC92" i="16"/>
  <c r="M54" i="8"/>
  <c r="AI52" i="16"/>
  <c r="G53" i="8"/>
  <c r="H92" i="16"/>
  <c r="P92" i="16"/>
  <c r="N53" i="8"/>
  <c r="R53" i="16"/>
  <c r="AI53" i="16"/>
  <c r="AJ53" i="16"/>
  <c r="F54" i="8"/>
  <c r="H53" i="8"/>
  <c r="G54" i="8"/>
  <c r="G92" i="16"/>
  <c r="F53" i="8"/>
  <c r="K53" i="8"/>
  <c r="AW92" i="16"/>
  <c r="J92" i="16"/>
  <c r="I53" i="8"/>
  <c r="J53" i="8"/>
  <c r="H54" i="8"/>
  <c r="R52" i="16"/>
  <c r="B190" i="17"/>
  <c r="B144" i="17"/>
  <c r="I121" i="17"/>
  <c r="H121" i="17"/>
  <c r="O121" i="17"/>
  <c r="C19" i="7"/>
  <c r="B167" i="17"/>
  <c r="H30" i="8"/>
  <c r="J22" i="17"/>
  <c r="K22" i="17"/>
  <c r="O45" i="17"/>
  <c r="H45" i="17"/>
  <c r="AI27" i="16"/>
  <c r="AJ27" i="16"/>
  <c r="D29" i="8"/>
  <c r="AE44" i="16"/>
  <c r="O29" i="8"/>
  <c r="R28" i="16"/>
  <c r="Q44" i="16"/>
  <c r="R27" i="16"/>
  <c r="AI24" i="16"/>
  <c r="AJ24" i="16"/>
  <c r="G25" i="8"/>
  <c r="AE43" i="16"/>
  <c r="R23" i="16"/>
  <c r="AI23" i="16"/>
  <c r="AJ23" i="16"/>
  <c r="D25" i="8"/>
  <c r="F44" i="16"/>
  <c r="F25" i="8"/>
  <c r="H41" i="17"/>
  <c r="J22" i="8"/>
  <c r="S22" i="8"/>
  <c r="B140" i="17"/>
  <c r="O117" i="17"/>
  <c r="C15" i="7"/>
  <c r="B186" i="17"/>
  <c r="H117" i="17"/>
  <c r="B163" i="17"/>
  <c r="I117" i="17"/>
  <c r="AS43" i="16"/>
  <c r="K21" i="8"/>
  <c r="Q21" i="8"/>
  <c r="AL43" i="16"/>
  <c r="AH43" i="16"/>
  <c r="I185" i="17"/>
  <c r="O185" i="17"/>
  <c r="D21" i="8"/>
  <c r="P21" i="8"/>
  <c r="AT43" i="16"/>
  <c r="AF44" i="16"/>
  <c r="R20" i="16"/>
  <c r="N20" i="8"/>
  <c r="I21" i="8"/>
  <c r="F20" i="8"/>
  <c r="O44" i="16"/>
  <c r="AG43" i="16"/>
  <c r="M44" i="16"/>
  <c r="M18" i="8"/>
  <c r="X44" i="16"/>
  <c r="H19" i="8"/>
  <c r="B160" i="17"/>
  <c r="H114" i="17"/>
  <c r="B137" i="17"/>
  <c r="I114" i="17"/>
  <c r="B183" i="17"/>
  <c r="O114" i="17"/>
  <c r="C12" i="7"/>
  <c r="R15" i="16"/>
  <c r="M43" i="16"/>
  <c r="J14" i="8"/>
  <c r="O15" i="8"/>
  <c r="L14" i="8"/>
  <c r="H14" i="8"/>
  <c r="AI13" i="16"/>
  <c r="AJ13" i="16"/>
  <c r="Q15" i="8"/>
  <c r="I15" i="8"/>
  <c r="D14" i="8"/>
  <c r="R13" i="16"/>
  <c r="O43" i="16"/>
  <c r="K15" i="8"/>
  <c r="N15" i="8"/>
  <c r="T44" i="16"/>
  <c r="Y44" i="16"/>
  <c r="K13" i="8"/>
  <c r="R11" i="16"/>
  <c r="D12" i="8"/>
  <c r="I13" i="8"/>
  <c r="AA44" i="16"/>
  <c r="AL44" i="16"/>
  <c r="AR44" i="16"/>
  <c r="U43" i="16"/>
  <c r="F12" i="8"/>
  <c r="D13" i="8"/>
  <c r="AU43" i="16"/>
  <c r="AO43" i="16"/>
  <c r="I44" i="16"/>
  <c r="AQ43" i="16"/>
  <c r="AQ44" i="16"/>
  <c r="L44" i="16"/>
  <c r="U44" i="16"/>
  <c r="AM44" i="16"/>
  <c r="V44" i="16"/>
  <c r="R9" i="16"/>
  <c r="AN43" i="16"/>
  <c r="AD43" i="16"/>
  <c r="AI9" i="16"/>
  <c r="AJ9" i="16"/>
  <c r="AV44" i="16"/>
  <c r="AI10" i="16"/>
  <c r="AJ10" i="16"/>
  <c r="K44" i="16"/>
  <c r="Q43" i="16"/>
  <c r="AG44" i="16"/>
  <c r="M11" i="8"/>
  <c r="F11" i="8"/>
  <c r="I43" i="16"/>
  <c r="AW44" i="16"/>
  <c r="W43" i="16"/>
  <c r="N43" i="16"/>
  <c r="P11" i="8"/>
  <c r="L10" i="8"/>
  <c r="R10" i="16"/>
  <c r="AC44" i="16"/>
  <c r="AR43" i="16"/>
  <c r="N44" i="16"/>
  <c r="R9" i="8"/>
  <c r="AI7" i="16"/>
  <c r="AJ7" i="16"/>
  <c r="S44" i="16"/>
  <c r="AN44" i="16"/>
  <c r="N8" i="8"/>
  <c r="AI8" i="16"/>
  <c r="AJ8" i="16"/>
  <c r="D8" i="8"/>
  <c r="S43" i="16"/>
  <c r="Q9" i="8"/>
  <c r="J43" i="16"/>
  <c r="AD44" i="16"/>
  <c r="AO44" i="16"/>
  <c r="AP44" i="16"/>
  <c r="P44" i="16"/>
  <c r="AS44" i="16"/>
  <c r="W44" i="16"/>
  <c r="AU44" i="16"/>
  <c r="R7" i="16"/>
  <c r="AK44" i="16"/>
  <c r="AP43" i="16"/>
  <c r="R5" i="16"/>
  <c r="E43" i="16"/>
  <c r="AK43" i="16"/>
  <c r="AM43" i="16"/>
  <c r="AT44" i="16"/>
  <c r="T43" i="16"/>
  <c r="D5" i="8"/>
  <c r="F43" i="16"/>
  <c r="N4" i="8"/>
  <c r="P43" i="16"/>
  <c r="J5" i="8"/>
  <c r="Z43" i="16"/>
  <c r="K4" i="8"/>
  <c r="K43" i="16"/>
  <c r="AI4" i="16"/>
  <c r="AA43" i="16"/>
  <c r="K5" i="8"/>
  <c r="AV43" i="16"/>
  <c r="I5" i="8"/>
  <c r="Y43" i="16"/>
  <c r="H43" i="16"/>
  <c r="G4" i="8"/>
  <c r="I4" i="8"/>
  <c r="AI3" i="16"/>
  <c r="AB43" i="16"/>
  <c r="L5" i="8"/>
  <c r="H4" i="8"/>
  <c r="AC43" i="16"/>
  <c r="M5" i="8"/>
  <c r="L4" i="8"/>
  <c r="L43" i="16"/>
  <c r="E5" i="8"/>
  <c r="R3" i="16"/>
  <c r="P5" i="8"/>
  <c r="AF43" i="16"/>
  <c r="R4" i="16"/>
  <c r="E44" i="16"/>
  <c r="AW43" i="16"/>
  <c r="H5" i="8"/>
  <c r="X43" i="16"/>
  <c r="BR45" i="7"/>
  <c r="I60" i="11"/>
  <c r="I59" i="11"/>
  <c r="I58" i="11"/>
  <c r="I57" i="11"/>
  <c r="I56" i="11"/>
  <c r="I55" i="11"/>
  <c r="I54" i="11"/>
  <c r="I53" i="11"/>
  <c r="I52" i="11"/>
  <c r="I51" i="11"/>
  <c r="I50" i="11"/>
  <c r="I22" i="11"/>
  <c r="I21" i="11"/>
  <c r="I20" i="11"/>
  <c r="I19" i="11"/>
  <c r="I18" i="11"/>
  <c r="I17" i="11"/>
  <c r="I16" i="11"/>
  <c r="I15" i="11"/>
  <c r="I14" i="11"/>
  <c r="I13" i="11"/>
  <c r="I12" i="11"/>
  <c r="I10" i="11"/>
  <c r="AL119" i="15"/>
  <c r="AK119" i="15"/>
  <c r="AQ119" i="15"/>
  <c r="AO119" i="15"/>
  <c r="AS119" i="15"/>
  <c r="AM119" i="15"/>
  <c r="AI119" i="15"/>
  <c r="AJ119" i="15"/>
  <c r="AR119" i="15"/>
  <c r="AJ117" i="15"/>
  <c r="AM117" i="15"/>
  <c r="AN117" i="15"/>
  <c r="AQ117" i="15"/>
  <c r="AS117" i="15"/>
  <c r="AI117" i="15"/>
  <c r="AO117" i="15"/>
  <c r="AL117" i="15"/>
  <c r="AK117" i="15"/>
  <c r="AR117" i="15"/>
  <c r="AK115" i="15"/>
  <c r="AQ115" i="15"/>
  <c r="AM115" i="15"/>
  <c r="AS115" i="15"/>
  <c r="AJ115" i="15"/>
  <c r="AL115" i="15"/>
  <c r="AI115" i="15"/>
  <c r="AR115" i="15"/>
  <c r="AO115" i="15"/>
  <c r="AR111" i="15"/>
  <c r="AJ111" i="15"/>
  <c r="AK111" i="15"/>
  <c r="AI111" i="15"/>
  <c r="AQ111" i="15"/>
  <c r="AM111" i="15"/>
  <c r="AO111" i="15"/>
  <c r="AS111" i="15"/>
  <c r="AL111" i="15"/>
  <c r="AK95" i="15"/>
  <c r="AO95" i="15"/>
  <c r="AM95" i="15"/>
  <c r="AI95" i="15"/>
  <c r="AR95" i="15"/>
  <c r="AJ95" i="15"/>
  <c r="AL95" i="15"/>
  <c r="AS95" i="15"/>
  <c r="AQ95" i="15"/>
  <c r="R117" i="15"/>
  <c r="P117" i="15"/>
  <c r="J117" i="15"/>
  <c r="S117" i="15"/>
  <c r="N117" i="15"/>
  <c r="O117" i="15"/>
  <c r="K117" i="15"/>
  <c r="M117" i="15"/>
  <c r="L117" i="15"/>
  <c r="T117" i="15"/>
  <c r="K109" i="15"/>
  <c r="S109" i="15"/>
  <c r="T109" i="15"/>
  <c r="M109" i="15"/>
  <c r="J109" i="15"/>
  <c r="N109" i="15"/>
  <c r="L109" i="15"/>
  <c r="O109" i="15"/>
  <c r="P109" i="15"/>
  <c r="R109" i="15"/>
  <c r="P105" i="15"/>
  <c r="T105" i="15"/>
  <c r="N105" i="15"/>
  <c r="L105" i="15"/>
  <c r="K105" i="15"/>
  <c r="M105" i="15"/>
  <c r="O105" i="15"/>
  <c r="R105" i="15"/>
  <c r="S105" i="15"/>
  <c r="J105" i="15"/>
  <c r="J95" i="15"/>
  <c r="P95" i="15"/>
  <c r="N95" i="15"/>
  <c r="L95" i="15"/>
  <c r="R95" i="15"/>
  <c r="O95" i="15"/>
  <c r="S95" i="15"/>
  <c r="K95" i="15"/>
  <c r="T95" i="15"/>
  <c r="M95" i="15"/>
  <c r="R50" i="15"/>
  <c r="L50" i="15"/>
  <c r="J50" i="15"/>
  <c r="P50" i="15"/>
  <c r="S50" i="15"/>
  <c r="M50" i="15"/>
  <c r="O50" i="15"/>
  <c r="K50" i="15"/>
  <c r="N50" i="15"/>
  <c r="T50" i="15"/>
  <c r="L48" i="15"/>
  <c r="T48" i="15"/>
  <c r="N48" i="15"/>
  <c r="K48" i="15"/>
  <c r="R48" i="15"/>
  <c r="O48" i="15"/>
  <c r="P48" i="15"/>
  <c r="M48" i="15"/>
  <c r="J48" i="15"/>
  <c r="S48" i="15"/>
  <c r="J42" i="15"/>
  <c r="S42" i="15"/>
  <c r="P42" i="15"/>
  <c r="K42" i="15"/>
  <c r="O42" i="15"/>
  <c r="L42" i="15"/>
  <c r="N42" i="15"/>
  <c r="R42" i="15"/>
  <c r="M42" i="15"/>
  <c r="T42" i="15"/>
  <c r="N40" i="15"/>
  <c r="R40" i="15"/>
  <c r="M40" i="15"/>
  <c r="J40" i="15"/>
  <c r="K40" i="15"/>
  <c r="P40" i="15"/>
  <c r="T40" i="15"/>
  <c r="L40" i="15"/>
  <c r="S40" i="15"/>
  <c r="O40" i="15"/>
  <c r="K32" i="15"/>
  <c r="L32" i="15"/>
  <c r="J32" i="15"/>
  <c r="P32" i="15"/>
  <c r="S32" i="15"/>
  <c r="O32" i="15"/>
  <c r="R32" i="15"/>
  <c r="T32" i="15"/>
  <c r="M32" i="15"/>
  <c r="N32" i="15"/>
  <c r="W118" i="15"/>
  <c r="K111" i="15"/>
  <c r="W110" i="15"/>
  <c r="R61" i="15"/>
  <c r="AJ107" i="15"/>
  <c r="W108" i="15"/>
  <c r="T61" i="15"/>
  <c r="AS107" i="15"/>
  <c r="W106" i="15"/>
  <c r="L61" i="15"/>
  <c r="AR107" i="15"/>
  <c r="G61" i="15"/>
  <c r="N111" i="15"/>
  <c r="L111" i="15"/>
  <c r="S61" i="15"/>
  <c r="N99" i="15"/>
  <c r="O61" i="15"/>
  <c r="AK107" i="15"/>
  <c r="J99" i="15"/>
  <c r="W114" i="15"/>
  <c r="AI107" i="15"/>
  <c r="W104" i="15"/>
  <c r="P111" i="15"/>
  <c r="K99" i="15"/>
  <c r="AO107" i="15"/>
  <c r="W100" i="15"/>
  <c r="T111" i="15"/>
  <c r="T99" i="15"/>
  <c r="M61" i="15"/>
  <c r="AQ107" i="15"/>
  <c r="J61" i="15"/>
  <c r="J111" i="15"/>
  <c r="CD53" i="3"/>
  <c r="AN39" i="15"/>
  <c r="W126" i="15"/>
  <c r="R111" i="15"/>
  <c r="K61" i="15"/>
  <c r="W122" i="15"/>
  <c r="AL107" i="15"/>
  <c r="W120" i="15"/>
  <c r="S111" i="15"/>
  <c r="O111" i="15"/>
  <c r="R99" i="15"/>
  <c r="O99" i="15"/>
  <c r="N61" i="15"/>
  <c r="P61" i="15"/>
  <c r="L99" i="15"/>
  <c r="P99" i="15"/>
  <c r="W116" i="15"/>
  <c r="M99" i="15"/>
  <c r="H61" i="15"/>
  <c r="M111" i="15"/>
  <c r="S99" i="15"/>
  <c r="W98" i="15"/>
  <c r="W112" i="15"/>
  <c r="AM107" i="15"/>
  <c r="W102" i="15"/>
  <c r="W124" i="15"/>
  <c r="W74" i="15"/>
  <c r="W9" i="15"/>
  <c r="W78" i="15"/>
  <c r="W15" i="15"/>
  <c r="W13" i="15"/>
  <c r="W11" i="15"/>
  <c r="W72" i="15"/>
  <c r="W7" i="15"/>
  <c r="W80" i="15"/>
  <c r="W5" i="15"/>
  <c r="W82" i="15"/>
  <c r="S57" i="8"/>
  <c r="AC110" i="17"/>
  <c r="AE110" i="17"/>
  <c r="S55" i="8"/>
  <c r="W103" i="17"/>
  <c r="P109" i="17"/>
  <c r="BR47" i="7"/>
  <c r="AB32" i="17"/>
  <c r="W185" i="17"/>
  <c r="Y185" i="17"/>
  <c r="F168" i="17"/>
  <c r="D168" i="17"/>
  <c r="Y171" i="17"/>
  <c r="W171" i="17"/>
  <c r="AA171" i="17"/>
  <c r="AB171" i="17"/>
  <c r="Z171" i="17"/>
  <c r="F182" i="17"/>
  <c r="D182" i="17"/>
  <c r="W195" i="17"/>
  <c r="Y195" i="17"/>
  <c r="AA195" i="17"/>
  <c r="AB195" i="17"/>
  <c r="Z195" i="17"/>
  <c r="AH159" i="17"/>
  <c r="W159" i="17"/>
  <c r="Y159" i="17"/>
  <c r="F190" i="17"/>
  <c r="D190" i="17"/>
  <c r="D161" i="17"/>
  <c r="F161" i="17"/>
  <c r="W170" i="17"/>
  <c r="Y170" i="17"/>
  <c r="Z170" i="17"/>
  <c r="AA170" i="17"/>
  <c r="AB170" i="17"/>
  <c r="AE149" i="17"/>
  <c r="U188" i="15"/>
  <c r="Z160" i="17"/>
  <c r="W160" i="17"/>
  <c r="Y160" i="17"/>
  <c r="AJ195" i="17"/>
  <c r="D172" i="17"/>
  <c r="F172" i="17"/>
  <c r="D184" i="17"/>
  <c r="F184" i="17"/>
  <c r="AE171" i="17"/>
  <c r="D187" i="17"/>
  <c r="F187" i="17"/>
  <c r="Y188" i="17"/>
  <c r="W188" i="17"/>
  <c r="F159" i="17"/>
  <c r="D159" i="17"/>
  <c r="U191" i="15"/>
  <c r="F165" i="17"/>
  <c r="D165" i="17"/>
  <c r="U197" i="15"/>
  <c r="AP197" i="15"/>
  <c r="D183" i="17"/>
  <c r="F183" i="17"/>
  <c r="Z183" i="17"/>
  <c r="Y183" i="17"/>
  <c r="W183" i="17"/>
  <c r="G148" i="17"/>
  <c r="AA148" i="17"/>
  <c r="AB148" i="17"/>
  <c r="Z148" i="17"/>
  <c r="AH195" i="17"/>
  <c r="Y190" i="17"/>
  <c r="W190" i="17"/>
  <c r="AJ171" i="17"/>
  <c r="Y187" i="17"/>
  <c r="AH166" i="17"/>
  <c r="W166" i="17"/>
  <c r="Y166" i="17"/>
  <c r="Y150" i="17"/>
  <c r="AH168" i="17"/>
  <c r="W168" i="17"/>
  <c r="Y168" i="17"/>
  <c r="S74" i="8"/>
  <c r="AP191" i="15"/>
  <c r="F173" i="17"/>
  <c r="D173" i="17"/>
  <c r="AP188" i="15"/>
  <c r="Q188" i="15"/>
  <c r="AT197" i="15"/>
  <c r="F160" i="17"/>
  <c r="D160" i="17"/>
  <c r="Y169" i="17"/>
  <c r="W169" i="17"/>
  <c r="G149" i="17"/>
  <c r="AA149" i="17"/>
  <c r="AB149" i="17"/>
  <c r="Z149" i="17"/>
  <c r="D195" i="17"/>
  <c r="F195" i="17"/>
  <c r="I191" i="17"/>
  <c r="D191" i="17"/>
  <c r="F191" i="17"/>
  <c r="Q198" i="15"/>
  <c r="AT192" i="15"/>
  <c r="U195" i="15"/>
  <c r="Q192" i="15"/>
  <c r="D171" i="17"/>
  <c r="F171" i="17"/>
  <c r="W189" i="17"/>
  <c r="Y189" i="17"/>
  <c r="D163" i="17"/>
  <c r="F163" i="17"/>
  <c r="P112" i="17"/>
  <c r="F194" i="17"/>
  <c r="D194" i="17"/>
  <c r="W193" i="17"/>
  <c r="Y193" i="17"/>
  <c r="AA193" i="17"/>
  <c r="Z193" i="17"/>
  <c r="AB193" i="17"/>
  <c r="Y163" i="17"/>
  <c r="W163" i="17"/>
  <c r="W186" i="17"/>
  <c r="Y186" i="17"/>
  <c r="D192" i="17"/>
  <c r="F192" i="17"/>
  <c r="H159" i="17"/>
  <c r="D162" i="17"/>
  <c r="F162" i="17"/>
  <c r="S81" i="8"/>
  <c r="S73" i="8"/>
  <c r="D189" i="17"/>
  <c r="F189" i="17"/>
  <c r="U198" i="15"/>
  <c r="U192" i="15"/>
  <c r="W167" i="17"/>
  <c r="Y167" i="17"/>
  <c r="AA150" i="17"/>
  <c r="AB150" i="17"/>
  <c r="Z150" i="17"/>
  <c r="Y165" i="17"/>
  <c r="W165" i="17"/>
  <c r="F169" i="17"/>
  <c r="D169" i="17"/>
  <c r="Y182" i="17"/>
  <c r="W182" i="17"/>
  <c r="L150" i="17"/>
  <c r="I188" i="17"/>
  <c r="D188" i="17"/>
  <c r="F188" i="17"/>
  <c r="AJ110" i="17"/>
  <c r="AK110" i="17"/>
  <c r="F186" i="17"/>
  <c r="D186" i="17"/>
  <c r="F167" i="17"/>
  <c r="D167" i="17"/>
  <c r="Y184" i="17"/>
  <c r="W184" i="17"/>
  <c r="Y161" i="17"/>
  <c r="W161" i="17"/>
  <c r="Y192" i="17"/>
  <c r="W192" i="17"/>
  <c r="AH171" i="17"/>
  <c r="D164" i="17"/>
  <c r="F164" i="17"/>
  <c r="Y164" i="17"/>
  <c r="Y172" i="17"/>
  <c r="W172" i="17"/>
  <c r="Z172" i="17"/>
  <c r="AA172" i="17"/>
  <c r="AB172" i="17"/>
  <c r="F196" i="17"/>
  <c r="D196" i="17"/>
  <c r="AH162" i="17"/>
  <c r="W162" i="17"/>
  <c r="Y162" i="17"/>
  <c r="S82" i="8"/>
  <c r="AT191" i="15"/>
  <c r="AT189" i="15"/>
  <c r="AP192" i="15"/>
  <c r="D166" i="17"/>
  <c r="F166" i="17"/>
  <c r="F185" i="17"/>
  <c r="D185" i="17"/>
  <c r="AT188" i="15"/>
  <c r="I58" i="17"/>
  <c r="F74" i="15"/>
  <c r="AE72" i="15"/>
  <c r="S59" i="8"/>
  <c r="T59" i="8"/>
  <c r="S60" i="8"/>
  <c r="V59" i="8"/>
  <c r="AH33" i="17"/>
  <c r="AA32" i="17"/>
  <c r="X53" i="15"/>
  <c r="X59" i="15"/>
  <c r="AV57" i="15"/>
  <c r="AW57" i="15"/>
  <c r="AV61" i="15"/>
  <c r="AW61" i="15"/>
  <c r="X55" i="15"/>
  <c r="S6" i="8"/>
  <c r="T6" i="8"/>
  <c r="S7" i="8"/>
  <c r="S17" i="8"/>
  <c r="S56" i="8"/>
  <c r="V55" i="8"/>
  <c r="S83" i="8"/>
  <c r="Z47" i="17"/>
  <c r="Z44" i="17"/>
  <c r="Z32" i="17"/>
  <c r="C14" i="7"/>
  <c r="BW14" i="7"/>
  <c r="H37" i="17"/>
  <c r="C6" i="7"/>
  <c r="BV6" i="7"/>
  <c r="Z137" i="17"/>
  <c r="AA168" i="17"/>
  <c r="AA145" i="17"/>
  <c r="AB168" i="17"/>
  <c r="AC109" i="17"/>
  <c r="E29" i="7"/>
  <c r="F29" i="7"/>
  <c r="Q21" i="17"/>
  <c r="R21" i="17"/>
  <c r="J112" i="17"/>
  <c r="E10" i="7"/>
  <c r="AA169" i="17"/>
  <c r="AB169" i="17"/>
  <c r="Z169" i="17"/>
  <c r="AH190" i="17"/>
  <c r="AB190" i="17"/>
  <c r="Z190" i="17"/>
  <c r="AA190" i="17"/>
  <c r="AA181" i="17"/>
  <c r="AH192" i="17"/>
  <c r="AB192" i="17"/>
  <c r="AA192" i="17"/>
  <c r="Z192" i="17"/>
  <c r="AB167" i="17"/>
  <c r="Z167" i="17"/>
  <c r="AA167" i="17"/>
  <c r="AB166" i="17"/>
  <c r="Z166" i="17"/>
  <c r="AA166" i="17"/>
  <c r="AB177" i="17"/>
  <c r="AA177" i="17"/>
  <c r="Z177" i="17"/>
  <c r="AH189" i="17"/>
  <c r="AH143" i="17"/>
  <c r="Z189" i="17"/>
  <c r="AB189" i="17"/>
  <c r="AA189" i="17"/>
  <c r="AH155" i="17"/>
  <c r="AA163" i="17"/>
  <c r="AA186" i="17"/>
  <c r="Z159" i="17"/>
  <c r="AB156" i="17"/>
  <c r="Z182" i="17"/>
  <c r="AH185" i="17"/>
  <c r="AH139" i="17"/>
  <c r="AA185" i="17"/>
  <c r="AB185" i="17"/>
  <c r="Z185" i="17"/>
  <c r="Z154" i="17"/>
  <c r="AB154" i="17"/>
  <c r="AA154" i="17"/>
  <c r="Z162" i="17"/>
  <c r="AB162" i="17"/>
  <c r="AB139" i="17"/>
  <c r="AA162" i="17"/>
  <c r="AA179" i="17"/>
  <c r="AB165" i="17"/>
  <c r="AB142" i="17"/>
  <c r="W142" i="17"/>
  <c r="H191" i="17"/>
  <c r="Z145" i="17"/>
  <c r="AB145" i="17"/>
  <c r="BT42" i="7"/>
  <c r="BS42" i="7"/>
  <c r="AB41" i="17"/>
  <c r="J113" i="17"/>
  <c r="L113" i="17"/>
  <c r="M113" i="17"/>
  <c r="J119" i="17"/>
  <c r="E17" i="7"/>
  <c r="E110" i="17"/>
  <c r="D10" i="7"/>
  <c r="Z10" i="7"/>
  <c r="D11" i="7"/>
  <c r="J122" i="17"/>
  <c r="K122" i="17"/>
  <c r="J116" i="17"/>
  <c r="L116" i="17"/>
  <c r="Q116" i="17"/>
  <c r="R116" i="17"/>
  <c r="AB40" i="17"/>
  <c r="G36" i="17"/>
  <c r="H42" i="17"/>
  <c r="BU40" i="7"/>
  <c r="BS40" i="7"/>
  <c r="C9" i="7"/>
  <c r="BV9" i="7"/>
  <c r="K15" i="17"/>
  <c r="K14" i="17"/>
  <c r="D42" i="17"/>
  <c r="F45" i="17"/>
  <c r="D43" i="17"/>
  <c r="F42" i="17"/>
  <c r="D38" i="17"/>
  <c r="E122" i="17"/>
  <c r="E116" i="17"/>
  <c r="Z14" i="7"/>
  <c r="Y14" i="7"/>
  <c r="L112" i="17"/>
  <c r="M112" i="17"/>
  <c r="D40" i="17"/>
  <c r="D45" i="17"/>
  <c r="Z38" i="7"/>
  <c r="W55" i="17"/>
  <c r="W78" i="17"/>
  <c r="W32" i="17"/>
  <c r="W154" i="17"/>
  <c r="W177" i="17"/>
  <c r="W131" i="17"/>
  <c r="Y28" i="7"/>
  <c r="Z28" i="7"/>
  <c r="Z29" i="7"/>
  <c r="Z30" i="7"/>
  <c r="D31" i="7"/>
  <c r="Z31" i="7"/>
  <c r="Z32" i="7"/>
  <c r="Z33" i="7"/>
  <c r="Z34" i="7"/>
  <c r="W39" i="17"/>
  <c r="W138" i="17"/>
  <c r="Y35" i="7"/>
  <c r="Z35" i="7"/>
  <c r="W40" i="17"/>
  <c r="W139" i="17"/>
  <c r="Y36" i="7"/>
  <c r="Z36" i="7"/>
  <c r="Z37" i="7"/>
  <c r="Z39" i="7"/>
  <c r="Z40" i="7"/>
  <c r="W45" i="17"/>
  <c r="W144" i="17"/>
  <c r="Y41" i="7"/>
  <c r="Z41" i="7"/>
  <c r="Z43" i="7"/>
  <c r="Z48" i="7"/>
  <c r="AH38" i="7"/>
  <c r="AB186" i="17"/>
  <c r="AA184" i="17"/>
  <c r="AB184" i="17"/>
  <c r="Z164" i="17"/>
  <c r="AA155" i="17"/>
  <c r="AA160" i="17"/>
  <c r="G192" i="17"/>
  <c r="G172" i="17"/>
  <c r="P115" i="17"/>
  <c r="I168" i="17"/>
  <c r="G168" i="17"/>
  <c r="I154" i="17"/>
  <c r="AC116" i="17"/>
  <c r="AE116" i="17"/>
  <c r="AJ116" i="17"/>
  <c r="D150" i="17"/>
  <c r="G45" i="17"/>
  <c r="G158" i="17"/>
  <c r="G163" i="17"/>
  <c r="I182" i="17"/>
  <c r="H182" i="17"/>
  <c r="H136" i="17"/>
  <c r="AE148" i="17"/>
  <c r="BT40" i="7"/>
  <c r="AH145" i="17"/>
  <c r="G171" i="17"/>
  <c r="O34" i="17"/>
  <c r="G191" i="17"/>
  <c r="AC108" i="17"/>
  <c r="AE108" i="17"/>
  <c r="AJ108" i="17"/>
  <c r="AK108" i="17"/>
  <c r="G181" i="17"/>
  <c r="H181" i="17"/>
  <c r="H135" i="17"/>
  <c r="G42" i="17"/>
  <c r="G43" i="17"/>
  <c r="G186" i="17"/>
  <c r="F139" i="17"/>
  <c r="D139" i="17"/>
  <c r="G162" i="17"/>
  <c r="G139" i="17"/>
  <c r="AH150" i="17"/>
  <c r="G150" i="17"/>
  <c r="H150" i="17"/>
  <c r="O162" i="17"/>
  <c r="C8" i="7"/>
  <c r="E146" i="15"/>
  <c r="I11" i="15"/>
  <c r="F17" i="15"/>
  <c r="I17" i="15"/>
  <c r="I29" i="15"/>
  <c r="I146" i="15"/>
  <c r="E147" i="15"/>
  <c r="F92" i="15"/>
  <c r="I92" i="15"/>
  <c r="I147" i="15"/>
  <c r="I148" i="15"/>
  <c r="R8" i="7"/>
  <c r="G169" i="17"/>
  <c r="G194" i="17"/>
  <c r="G195" i="17"/>
  <c r="O150" i="17"/>
  <c r="W150" i="17"/>
  <c r="F150" i="17"/>
  <c r="G196" i="17"/>
  <c r="O179" i="17"/>
  <c r="O133" i="17"/>
  <c r="G180" i="17"/>
  <c r="I180" i="17"/>
  <c r="I46" i="17"/>
  <c r="Q150" i="17"/>
  <c r="G46" i="17"/>
  <c r="G183" i="17"/>
  <c r="G160" i="17"/>
  <c r="K113" i="17"/>
  <c r="K13" i="17"/>
  <c r="Q11" i="17"/>
  <c r="R11" i="17"/>
  <c r="H188" i="17"/>
  <c r="K19" i="17"/>
  <c r="AH33" i="7"/>
  <c r="H168" i="17"/>
  <c r="BU20" i="7"/>
  <c r="K23" i="17"/>
  <c r="Q13" i="17"/>
  <c r="R13" i="17"/>
  <c r="K11" i="17"/>
  <c r="M16" i="17"/>
  <c r="O38" i="17"/>
  <c r="O40" i="17"/>
  <c r="J111" i="17"/>
  <c r="K111" i="17"/>
  <c r="E123" i="17"/>
  <c r="C16" i="7"/>
  <c r="X16" i="7"/>
  <c r="K17" i="17"/>
  <c r="L18" i="17"/>
  <c r="Q18" i="17"/>
  <c r="R18" i="17"/>
  <c r="Y33" i="7"/>
  <c r="E30" i="7"/>
  <c r="F30" i="7"/>
  <c r="BW42" i="7"/>
  <c r="M23" i="17"/>
  <c r="AB45" i="17"/>
  <c r="Q17" i="17"/>
  <c r="R17" i="17"/>
  <c r="AA40" i="17"/>
  <c r="E109" i="17"/>
  <c r="BU42" i="7"/>
  <c r="BV20" i="7"/>
  <c r="AC118" i="17"/>
  <c r="AE118" i="17"/>
  <c r="C17" i="7"/>
  <c r="BU17" i="7"/>
  <c r="E37" i="7"/>
  <c r="F37" i="7"/>
  <c r="AX37" i="7"/>
  <c r="AB44" i="17"/>
  <c r="BW20" i="7"/>
  <c r="AH164" i="17"/>
  <c r="AH37" i="7"/>
  <c r="BT20" i="7"/>
  <c r="Y44" i="17"/>
  <c r="AH187" i="17"/>
  <c r="J123" i="17"/>
  <c r="E21" i="7"/>
  <c r="F21" i="7"/>
  <c r="J108" i="17"/>
  <c r="L108" i="17"/>
  <c r="M108" i="17"/>
  <c r="E40" i="7"/>
  <c r="AA44" i="17"/>
  <c r="AC44" i="17"/>
  <c r="Y143" i="17"/>
  <c r="Z143" i="17"/>
  <c r="AA143" i="17"/>
  <c r="AB143" i="17"/>
  <c r="AC143" i="17"/>
  <c r="AA40" i="7"/>
  <c r="AB40" i="7"/>
  <c r="H46" i="17"/>
  <c r="AE117" i="17"/>
  <c r="AJ117" i="17"/>
  <c r="AK117" i="17"/>
  <c r="AC112" i="17"/>
  <c r="AE112" i="17"/>
  <c r="AJ112" i="17"/>
  <c r="AK112" i="17"/>
  <c r="AJ149" i="17"/>
  <c r="L12" i="17"/>
  <c r="Q12" i="17"/>
  <c r="R12" i="17"/>
  <c r="K16" i="17"/>
  <c r="E118" i="17"/>
  <c r="K24" i="17"/>
  <c r="J110" i="17"/>
  <c r="L110" i="17"/>
  <c r="Q110" i="17"/>
  <c r="R110" i="17"/>
  <c r="AH172" i="17"/>
  <c r="AJ172" i="17"/>
  <c r="AE172" i="17"/>
  <c r="AC172" i="17"/>
  <c r="BV43" i="7"/>
  <c r="BS43" i="7"/>
  <c r="BU43" i="7"/>
  <c r="BW43" i="7"/>
  <c r="E42" i="7"/>
  <c r="F42" i="7"/>
  <c r="Q19" i="17"/>
  <c r="R19" i="17"/>
  <c r="E115" i="17"/>
  <c r="BW40" i="7"/>
  <c r="AA45" i="17"/>
  <c r="H164" i="17"/>
  <c r="I164" i="17"/>
  <c r="O164" i="17"/>
  <c r="I187" i="17"/>
  <c r="H187" i="17"/>
  <c r="O187" i="17"/>
  <c r="L10" i="17"/>
  <c r="Q10" i="17"/>
  <c r="R10" i="17"/>
  <c r="AC90" i="17"/>
  <c r="J115" i="17"/>
  <c r="E13" i="7"/>
  <c r="F13" i="7"/>
  <c r="BJ13" i="7"/>
  <c r="AC123" i="17"/>
  <c r="E43" i="7"/>
  <c r="F43" i="7"/>
  <c r="AC121" i="17"/>
  <c r="AD121" i="17"/>
  <c r="AC113" i="17"/>
  <c r="AE113" i="17"/>
  <c r="AJ113" i="17"/>
  <c r="AK113" i="17"/>
  <c r="J118" i="17"/>
  <c r="E111" i="17"/>
  <c r="O178" i="17"/>
  <c r="I178" i="17"/>
  <c r="AE193" i="17"/>
  <c r="AJ193" i="17"/>
  <c r="AH193" i="17"/>
  <c r="AH170" i="17"/>
  <c r="AE170" i="17"/>
  <c r="AC170" i="17"/>
  <c r="AJ170" i="17"/>
  <c r="BV41" i="7"/>
  <c r="BS41" i="7"/>
  <c r="BT41" i="7"/>
  <c r="BU41" i="7"/>
  <c r="BW41" i="7"/>
  <c r="E119" i="17"/>
  <c r="BT43" i="7"/>
  <c r="AH182" i="17"/>
  <c r="AH136" i="17"/>
  <c r="AE120" i="17"/>
  <c r="AJ120" i="17"/>
  <c r="AK120" i="17"/>
  <c r="J109" i="17"/>
  <c r="J172" i="17"/>
  <c r="H172" i="17"/>
  <c r="I172" i="17"/>
  <c r="O172" i="17"/>
  <c r="Q172" i="17"/>
  <c r="L172" i="17"/>
  <c r="J148" i="17"/>
  <c r="O148" i="17"/>
  <c r="I148" i="17"/>
  <c r="AH148" i="17"/>
  <c r="D148" i="17"/>
  <c r="Q148" i="17"/>
  <c r="L148" i="17"/>
  <c r="Y148" i="17"/>
  <c r="F148" i="17"/>
  <c r="H148" i="17"/>
  <c r="W148" i="17"/>
  <c r="AH169" i="17"/>
  <c r="I184" i="17"/>
  <c r="AH43" i="7"/>
  <c r="O155" i="17"/>
  <c r="AH167" i="17"/>
  <c r="AE24" i="17"/>
  <c r="AJ24" i="17"/>
  <c r="AK24" i="17"/>
  <c r="AE147" i="17"/>
  <c r="AJ147" i="17"/>
  <c r="L171" i="17"/>
  <c r="I171" i="17"/>
  <c r="J171" i="17"/>
  <c r="H171" i="17"/>
  <c r="O171" i="17"/>
  <c r="Q171" i="17"/>
  <c r="Q149" i="17"/>
  <c r="Y149" i="17"/>
  <c r="L149" i="17"/>
  <c r="I149" i="17"/>
  <c r="H149" i="17"/>
  <c r="AH149" i="17"/>
  <c r="F149" i="17"/>
  <c r="W149" i="17"/>
  <c r="J149" i="17"/>
  <c r="D149" i="17"/>
  <c r="O149" i="17"/>
  <c r="AH178" i="17"/>
  <c r="J194" i="17"/>
  <c r="I194" i="17"/>
  <c r="Q194" i="17"/>
  <c r="L194" i="17"/>
  <c r="H194" i="17"/>
  <c r="O194" i="17"/>
  <c r="I195" i="17"/>
  <c r="H195" i="17"/>
  <c r="Q195" i="17"/>
  <c r="L195" i="17"/>
  <c r="O195" i="17"/>
  <c r="J195" i="17"/>
  <c r="I161" i="17"/>
  <c r="P123" i="17"/>
  <c r="I145" i="17"/>
  <c r="AV124" i="15"/>
  <c r="AW124" i="15"/>
  <c r="Q111" i="15"/>
  <c r="U111" i="15"/>
  <c r="V111" i="15"/>
  <c r="E110" i="15"/>
  <c r="AV128" i="15"/>
  <c r="AW128" i="15"/>
  <c r="AD120" i="17"/>
  <c r="X121" i="17"/>
  <c r="AI123" i="17"/>
  <c r="AI121" i="17"/>
  <c r="X122" i="17"/>
  <c r="X120" i="17"/>
  <c r="X123" i="17"/>
  <c r="AI122" i="17"/>
  <c r="AI120" i="17"/>
  <c r="X124" i="15"/>
  <c r="AD122" i="17"/>
  <c r="AD186" i="15"/>
  <c r="AM186" i="15"/>
  <c r="AD185" i="15"/>
  <c r="AD182" i="15"/>
  <c r="AD180" i="15"/>
  <c r="AL180" i="15"/>
  <c r="AU180" i="15"/>
  <c r="AD183" i="15"/>
  <c r="AD179" i="15"/>
  <c r="AD176" i="15"/>
  <c r="AD177" i="15"/>
  <c r="AD173" i="15"/>
  <c r="AL171" i="15"/>
  <c r="AU171" i="15"/>
  <c r="AD174" i="15"/>
  <c r="AD167" i="15"/>
  <c r="AD165" i="15"/>
  <c r="AE165" i="15"/>
  <c r="AD168" i="15"/>
  <c r="AD164" i="15"/>
  <c r="AD159" i="15"/>
  <c r="AE100" i="15"/>
  <c r="AE159" i="15"/>
  <c r="AD161" i="15"/>
  <c r="AD162" i="15"/>
  <c r="AD158" i="15"/>
  <c r="AD155" i="15"/>
  <c r="AD153" i="15"/>
  <c r="AD156" i="15"/>
  <c r="AD152" i="15"/>
  <c r="AD149" i="15"/>
  <c r="AD147" i="15"/>
  <c r="AD150" i="15"/>
  <c r="AD146" i="15"/>
  <c r="AD143" i="15"/>
  <c r="AD141" i="15"/>
  <c r="AD144" i="15"/>
  <c r="AD140" i="15"/>
  <c r="AS133" i="15"/>
  <c r="AT132" i="15"/>
  <c r="AR133" i="15"/>
  <c r="AQ133" i="15"/>
  <c r="AO133" i="15"/>
  <c r="AK133" i="15"/>
  <c r="AX132" i="3"/>
  <c r="U132" i="15"/>
  <c r="Q132" i="15"/>
  <c r="AM132" i="15"/>
  <c r="AJ132" i="15"/>
  <c r="AW132" i="3"/>
  <c r="AI132" i="15"/>
  <c r="AV132" i="3"/>
  <c r="H132" i="15"/>
  <c r="AT64" i="15"/>
  <c r="AT63" i="15"/>
  <c r="AS64" i="15"/>
  <c r="AR64" i="15"/>
  <c r="AQ64" i="15"/>
  <c r="AO64" i="15"/>
  <c r="AM63" i="15"/>
  <c r="AJ63" i="15"/>
  <c r="AW63" i="3"/>
  <c r="AK64" i="15"/>
  <c r="AX63" i="3"/>
  <c r="AI63" i="15"/>
  <c r="AV63" i="3"/>
  <c r="F3" i="15"/>
  <c r="AD63" i="15"/>
  <c r="T63" i="15"/>
  <c r="S63" i="15"/>
  <c r="R63" i="15"/>
  <c r="P63" i="15"/>
  <c r="O63" i="15"/>
  <c r="L63" i="15"/>
  <c r="H63" i="15"/>
  <c r="G63" i="15"/>
  <c r="C63" i="3"/>
  <c r="AE59" i="15"/>
  <c r="I61" i="15"/>
  <c r="U61" i="15"/>
  <c r="V61" i="15"/>
  <c r="Q61" i="15"/>
  <c r="AV130" i="15"/>
  <c r="AW130" i="15"/>
  <c r="X130" i="15"/>
  <c r="AV122" i="15"/>
  <c r="AW122" i="15"/>
  <c r="X122" i="15"/>
  <c r="AV126" i="15"/>
  <c r="AW126" i="15"/>
  <c r="X126" i="15"/>
  <c r="P131" i="15"/>
  <c r="P133" i="15"/>
  <c r="E141" i="15"/>
  <c r="O131" i="15"/>
  <c r="O133" i="15"/>
  <c r="Q131" i="15"/>
  <c r="N131" i="15"/>
  <c r="N132" i="15"/>
  <c r="M131" i="15"/>
  <c r="V131" i="15"/>
  <c r="L131" i="15"/>
  <c r="L133" i="15"/>
  <c r="G132" i="3"/>
  <c r="U131" i="15"/>
  <c r="T131" i="15"/>
  <c r="T133" i="15"/>
  <c r="J131" i="15"/>
  <c r="J132" i="15"/>
  <c r="E132" i="3"/>
  <c r="S131" i="15"/>
  <c r="S133" i="15"/>
  <c r="K131" i="15"/>
  <c r="K132" i="15"/>
  <c r="F132" i="3"/>
  <c r="R131" i="15"/>
  <c r="R133" i="15"/>
  <c r="D47" i="17"/>
  <c r="S62" i="15"/>
  <c r="S64" i="15"/>
  <c r="K62" i="15"/>
  <c r="K63" i="15"/>
  <c r="F63" i="3"/>
  <c r="R62" i="15"/>
  <c r="R64" i="15"/>
  <c r="J62" i="15"/>
  <c r="J63" i="15"/>
  <c r="E63" i="3"/>
  <c r="P62" i="15"/>
  <c r="P64" i="15"/>
  <c r="E140" i="15"/>
  <c r="O62" i="15"/>
  <c r="O64" i="15"/>
  <c r="U62" i="15"/>
  <c r="T62" i="15"/>
  <c r="T64" i="15"/>
  <c r="Q62" i="15"/>
  <c r="N62" i="15"/>
  <c r="N63" i="15"/>
  <c r="M62" i="15"/>
  <c r="V62" i="15"/>
  <c r="L62" i="15"/>
  <c r="L64" i="15"/>
  <c r="V22" i="8"/>
  <c r="V81" i="8"/>
  <c r="S28" i="8"/>
  <c r="S24" i="8"/>
  <c r="K96" i="8"/>
  <c r="G96" i="8"/>
  <c r="O44" i="8"/>
  <c r="I93" i="8"/>
  <c r="Z94" i="16"/>
  <c r="J96" i="8"/>
  <c r="AC94" i="16"/>
  <c r="R96" i="8"/>
  <c r="S78" i="8"/>
  <c r="O96" i="8"/>
  <c r="T14" i="8"/>
  <c r="S30" i="8"/>
  <c r="V30" i="8"/>
  <c r="T71" i="8"/>
  <c r="P44" i="8"/>
  <c r="T77" i="8"/>
  <c r="V32" i="8"/>
  <c r="T65" i="8"/>
  <c r="J94" i="16"/>
  <c r="H44" i="8"/>
  <c r="L96" i="8"/>
  <c r="V83" i="8"/>
  <c r="K94" i="16"/>
  <c r="AE94" i="16"/>
  <c r="S35" i="8"/>
  <c r="S34" i="8"/>
  <c r="L47" i="8"/>
  <c r="T12" i="8"/>
  <c r="P96" i="8"/>
  <c r="S77" i="8"/>
  <c r="T79" i="8"/>
  <c r="G45" i="16"/>
  <c r="T20" i="8"/>
  <c r="R47" i="8"/>
  <c r="S20" i="8"/>
  <c r="T28" i="8"/>
  <c r="V69" i="8"/>
  <c r="G44" i="8"/>
  <c r="Q96" i="8"/>
  <c r="Z45" i="16"/>
  <c r="O93" i="8"/>
  <c r="E47" i="8"/>
  <c r="J47" i="8"/>
  <c r="AH94" i="16"/>
  <c r="N96" i="8"/>
  <c r="I44" i="8"/>
  <c r="AW94" i="16"/>
  <c r="M93" i="8"/>
  <c r="S71" i="8"/>
  <c r="S80" i="8"/>
  <c r="S19" i="8"/>
  <c r="M96" i="8"/>
  <c r="H45" i="16"/>
  <c r="M44" i="8"/>
  <c r="S68" i="8"/>
  <c r="S72" i="8"/>
  <c r="V26" i="8"/>
  <c r="G47" i="8"/>
  <c r="P47" i="8"/>
  <c r="T8" i="8"/>
  <c r="F93" i="8"/>
  <c r="N93" i="8"/>
  <c r="T67" i="8"/>
  <c r="T34" i="8"/>
  <c r="AO94" i="16"/>
  <c r="AK21" i="17"/>
  <c r="AI21" i="17"/>
  <c r="AD22" i="17"/>
  <c r="AD13" i="17"/>
  <c r="X24" i="17"/>
  <c r="X23" i="17"/>
  <c r="AD21" i="17"/>
  <c r="AI23" i="17"/>
  <c r="AD24" i="17"/>
  <c r="X21" i="17"/>
  <c r="AF21" i="17"/>
  <c r="AI22" i="17"/>
  <c r="AD23" i="17"/>
  <c r="AI24" i="17"/>
  <c r="BU21" i="7"/>
  <c r="BT21" i="7"/>
  <c r="BW21" i="7"/>
  <c r="BV21" i="7"/>
  <c r="BS21" i="7"/>
  <c r="Y21" i="7"/>
  <c r="Z21" i="7"/>
  <c r="AH21" i="7"/>
  <c r="J45" i="16"/>
  <c r="H169" i="17"/>
  <c r="I169" i="17"/>
  <c r="H47" i="17"/>
  <c r="Q24" i="17"/>
  <c r="R24" i="17"/>
  <c r="M24" i="17"/>
  <c r="I192" i="17"/>
  <c r="H192" i="17"/>
  <c r="N47" i="8"/>
  <c r="AF23" i="17"/>
  <c r="AJ23" i="17"/>
  <c r="AK23" i="17"/>
  <c r="AJ122" i="17"/>
  <c r="AK122" i="17"/>
  <c r="AF122" i="17"/>
  <c r="AH41" i="7"/>
  <c r="AF22" i="17"/>
  <c r="AJ22" i="17"/>
  <c r="AK22" i="17"/>
  <c r="S79" i="8"/>
  <c r="F96" i="8"/>
  <c r="AB94" i="16"/>
  <c r="P94" i="16"/>
  <c r="M94" i="16"/>
  <c r="T94" i="16"/>
  <c r="AC67" i="17"/>
  <c r="AV94" i="16"/>
  <c r="L120" i="17"/>
  <c r="Q120" i="17"/>
  <c r="R120" i="17"/>
  <c r="K120" i="17"/>
  <c r="BV37" i="7"/>
  <c r="BS37" i="7"/>
  <c r="BT13" i="7"/>
  <c r="AG94" i="16"/>
  <c r="E39" i="7"/>
  <c r="F39" i="7"/>
  <c r="BW28" i="7"/>
  <c r="BV28" i="7"/>
  <c r="AH141" i="17"/>
  <c r="W38" i="7"/>
  <c r="X38" i="7"/>
  <c r="AE11" i="17"/>
  <c r="AJ11" i="17"/>
  <c r="AK11" i="17"/>
  <c r="BS13" i="7"/>
  <c r="BU28" i="7"/>
  <c r="AC111" i="17"/>
  <c r="AD111" i="17"/>
  <c r="K119" i="17"/>
  <c r="J114" i="17"/>
  <c r="K114" i="17"/>
  <c r="J121" i="17"/>
  <c r="K121" i="17"/>
  <c r="BT28" i="7"/>
  <c r="J117" i="17"/>
  <c r="E15" i="7"/>
  <c r="BV13" i="7"/>
  <c r="BU13" i="7"/>
  <c r="D15" i="7"/>
  <c r="AK170" i="15"/>
  <c r="AK171" i="15"/>
  <c r="AK172" i="15"/>
  <c r="P38" i="7"/>
  <c r="BV38" i="7"/>
  <c r="BW37" i="7"/>
  <c r="X28" i="7"/>
  <c r="X29" i="7"/>
  <c r="AH57" i="17"/>
  <c r="AH34" i="17"/>
  <c r="AH179" i="17"/>
  <c r="AH156" i="17"/>
  <c r="AH133" i="17"/>
  <c r="W30" i="7"/>
  <c r="X30" i="7"/>
  <c r="X31" i="7"/>
  <c r="X32" i="7"/>
  <c r="AH37" i="17"/>
  <c r="W33" i="7"/>
  <c r="X33" i="7"/>
  <c r="AH160" i="17"/>
  <c r="AH183" i="17"/>
  <c r="AH137" i="17"/>
  <c r="W34" i="7"/>
  <c r="X34" i="7"/>
  <c r="X35" i="7"/>
  <c r="W36" i="7"/>
  <c r="X36" i="7"/>
  <c r="AH64" i="17"/>
  <c r="AH41" i="17"/>
  <c r="AH186" i="17"/>
  <c r="AH163" i="17"/>
  <c r="AH140" i="17"/>
  <c r="W37" i="7"/>
  <c r="X37" i="7"/>
  <c r="X39" i="7"/>
  <c r="AH67" i="17"/>
  <c r="AH44" i="17"/>
  <c r="W40" i="7"/>
  <c r="X40" i="7"/>
  <c r="X41" i="7"/>
  <c r="X42" i="7"/>
  <c r="X43" i="7"/>
  <c r="X48" i="7"/>
  <c r="AG38" i="7"/>
  <c r="AG170" i="15"/>
  <c r="AG171" i="15"/>
  <c r="AG172" i="15"/>
  <c r="N38" i="7"/>
  <c r="AE27" i="15"/>
  <c r="AH27" i="15"/>
  <c r="AH170" i="15"/>
  <c r="AH171" i="15"/>
  <c r="AH172" i="15"/>
  <c r="R38" i="7"/>
  <c r="S38" i="7"/>
  <c r="BU37" i="7"/>
  <c r="E121" i="17"/>
  <c r="M14" i="17"/>
  <c r="AE84" i="15"/>
  <c r="AH84" i="15"/>
  <c r="AE82" i="15"/>
  <c r="BU11" i="7"/>
  <c r="BS11" i="7"/>
  <c r="AF170" i="15"/>
  <c r="AF171" i="15"/>
  <c r="AF172" i="15"/>
  <c r="M38" i="7"/>
  <c r="BS38" i="7"/>
  <c r="BT38" i="7"/>
  <c r="BU38" i="7"/>
  <c r="BW38" i="7"/>
  <c r="BX38" i="7"/>
  <c r="CD27" i="3"/>
  <c r="AN27" i="15"/>
  <c r="AN170" i="15"/>
  <c r="AN171" i="15"/>
  <c r="AN172" i="15"/>
  <c r="AO170" i="15"/>
  <c r="AO171" i="15"/>
  <c r="AO172" i="15"/>
  <c r="AP172" i="15"/>
  <c r="H38" i="7"/>
  <c r="BT11" i="7"/>
  <c r="BV11" i="7"/>
  <c r="BW30" i="7"/>
  <c r="BT30" i="7"/>
  <c r="BU30" i="7"/>
  <c r="CA96" i="3"/>
  <c r="CA98" i="3"/>
  <c r="CA100" i="3"/>
  <c r="CA102" i="3"/>
  <c r="CA104" i="3"/>
  <c r="CA106" i="3"/>
  <c r="CA108" i="3"/>
  <c r="CA110" i="3"/>
  <c r="CA112" i="3"/>
  <c r="CA114" i="3"/>
  <c r="CA116" i="3"/>
  <c r="CA118" i="3"/>
  <c r="CA120" i="3"/>
  <c r="CA122" i="3"/>
  <c r="CA124" i="3"/>
  <c r="CA126" i="3"/>
  <c r="CA128" i="3"/>
  <c r="CA130" i="3"/>
  <c r="BS30" i="7"/>
  <c r="Q38" i="7"/>
  <c r="AI170" i="15"/>
  <c r="AI171" i="15"/>
  <c r="AI172" i="15"/>
  <c r="O38" i="7"/>
  <c r="AM170" i="15"/>
  <c r="AM171" i="15"/>
  <c r="AM172" i="15"/>
  <c r="I38" i="7"/>
  <c r="AQ170" i="15"/>
  <c r="AQ171" i="15"/>
  <c r="AQ172" i="15"/>
  <c r="AR170" i="15"/>
  <c r="AR171" i="15"/>
  <c r="AR172" i="15"/>
  <c r="AS170" i="15"/>
  <c r="AS171" i="15"/>
  <c r="AS172" i="15"/>
  <c r="AT172" i="15"/>
  <c r="J38" i="7"/>
  <c r="AE120" i="15"/>
  <c r="AD118" i="15"/>
  <c r="AT119" i="15"/>
  <c r="AU119" i="15"/>
  <c r="AU117" i="15"/>
  <c r="AT117" i="15"/>
  <c r="AP117" i="15"/>
  <c r="AD116" i="15"/>
  <c r="AD114" i="15"/>
  <c r="AT115" i="15"/>
  <c r="AU115" i="15"/>
  <c r="AE112" i="15"/>
  <c r="AT111" i="15"/>
  <c r="AU111" i="15"/>
  <c r="AD110" i="15"/>
  <c r="AT107" i="15"/>
  <c r="AU107" i="15"/>
  <c r="AD106" i="15"/>
  <c r="AE102" i="15"/>
  <c r="O183" i="17"/>
  <c r="AT95" i="15"/>
  <c r="AU95" i="15"/>
  <c r="F120" i="15"/>
  <c r="E116" i="15"/>
  <c r="Q117" i="15"/>
  <c r="U117" i="15"/>
  <c r="V117" i="15"/>
  <c r="F112" i="15"/>
  <c r="U109" i="15"/>
  <c r="V109" i="15"/>
  <c r="Q109" i="15"/>
  <c r="E108" i="15"/>
  <c r="U105" i="15"/>
  <c r="V105" i="15"/>
  <c r="Q105" i="15"/>
  <c r="E104" i="15"/>
  <c r="F102" i="15"/>
  <c r="F100" i="15"/>
  <c r="Q99" i="15"/>
  <c r="U99" i="15"/>
  <c r="V99" i="15"/>
  <c r="F98" i="15"/>
  <c r="F96" i="15"/>
  <c r="Q95" i="15"/>
  <c r="U95" i="15"/>
  <c r="V95" i="15"/>
  <c r="Q50" i="15"/>
  <c r="E49" i="15"/>
  <c r="F49" i="15"/>
  <c r="U50" i="15"/>
  <c r="V50" i="15"/>
  <c r="Q48" i="15"/>
  <c r="U48" i="15"/>
  <c r="V48" i="15"/>
  <c r="E47" i="15"/>
  <c r="U42" i="15"/>
  <c r="V42" i="15"/>
  <c r="E41" i="15"/>
  <c r="Q42" i="15"/>
  <c r="Q40" i="15"/>
  <c r="E39" i="15"/>
  <c r="U40" i="15"/>
  <c r="V40" i="15"/>
  <c r="AP39" i="15"/>
  <c r="CD41" i="3"/>
  <c r="AC164" i="15"/>
  <c r="AC165" i="15"/>
  <c r="AC166" i="15"/>
  <c r="K36" i="7"/>
  <c r="AG36" i="7"/>
  <c r="AN164" i="15"/>
  <c r="CD98" i="3"/>
  <c r="AN98" i="15"/>
  <c r="AN165" i="15"/>
  <c r="AN166" i="15"/>
  <c r="AO164" i="15"/>
  <c r="AO165" i="15"/>
  <c r="AO166" i="15"/>
  <c r="AP166" i="15"/>
  <c r="H36" i="7"/>
  <c r="AQ164" i="15"/>
  <c r="AQ165" i="15"/>
  <c r="AQ166" i="15"/>
  <c r="AR164" i="15"/>
  <c r="AR165" i="15"/>
  <c r="AR166" i="15"/>
  <c r="AS164" i="15"/>
  <c r="AS165" i="15"/>
  <c r="AS166" i="15"/>
  <c r="AT166" i="15"/>
  <c r="J36" i="7"/>
  <c r="BV39" i="7"/>
  <c r="BU39" i="7"/>
  <c r="BW39" i="7"/>
  <c r="AE51" i="15"/>
  <c r="AE45" i="15"/>
  <c r="AE43" i="15"/>
  <c r="AE37" i="15"/>
  <c r="AE35" i="15"/>
  <c r="AE33" i="15"/>
  <c r="X94" i="15"/>
  <c r="AV94" i="15"/>
  <c r="AW94" i="15"/>
  <c r="AV88" i="15"/>
  <c r="AW88" i="15"/>
  <c r="X88" i="15"/>
  <c r="AV86" i="15"/>
  <c r="AW86" i="15"/>
  <c r="X86" i="15"/>
  <c r="AV80" i="15"/>
  <c r="AW80" i="15"/>
  <c r="X80" i="15"/>
  <c r="AV82" i="15"/>
  <c r="AW82" i="15"/>
  <c r="X82" i="15"/>
  <c r="X84" i="15"/>
  <c r="AV84" i="15"/>
  <c r="AW84" i="15"/>
  <c r="X90" i="15"/>
  <c r="AV90" i="15"/>
  <c r="AW90" i="15"/>
  <c r="X72" i="15"/>
  <c r="AV72" i="15"/>
  <c r="AW72" i="15"/>
  <c r="AV92" i="15"/>
  <c r="AW92" i="15"/>
  <c r="X92" i="15"/>
  <c r="X76" i="15"/>
  <c r="AV76" i="15"/>
  <c r="AW76" i="15"/>
  <c r="X78" i="15"/>
  <c r="AV78" i="15"/>
  <c r="AW78" i="15"/>
  <c r="X74" i="15"/>
  <c r="AV74" i="15"/>
  <c r="AW74" i="15"/>
  <c r="X108" i="15"/>
  <c r="AV108" i="15"/>
  <c r="AW108" i="15"/>
  <c r="X114" i="15"/>
  <c r="AV114" i="15"/>
  <c r="AW114" i="15"/>
  <c r="X102" i="15"/>
  <c r="AV102" i="15"/>
  <c r="AW102" i="15"/>
  <c r="AV118" i="15"/>
  <c r="AW118" i="15"/>
  <c r="X118" i="15"/>
  <c r="AV110" i="15"/>
  <c r="AW110" i="15"/>
  <c r="X110" i="15"/>
  <c r="X98" i="15"/>
  <c r="AV98" i="15"/>
  <c r="AW98" i="15"/>
  <c r="AV100" i="15"/>
  <c r="AW100" i="15"/>
  <c r="X100" i="15"/>
  <c r="AV112" i="15"/>
  <c r="AW112" i="15"/>
  <c r="X112" i="15"/>
  <c r="AV96" i="15"/>
  <c r="AW96" i="15"/>
  <c r="X96" i="15"/>
  <c r="X104" i="15"/>
  <c r="AV104" i="15"/>
  <c r="AW104" i="15"/>
  <c r="X116" i="15"/>
  <c r="AV116" i="15"/>
  <c r="AW116" i="15"/>
  <c r="AV106" i="15"/>
  <c r="AW106" i="15"/>
  <c r="X106" i="15"/>
  <c r="AV120" i="15"/>
  <c r="AW120" i="15"/>
  <c r="X120" i="15"/>
  <c r="AC114" i="17"/>
  <c r="AD114" i="17"/>
  <c r="AC115" i="17"/>
  <c r="AD115" i="17"/>
  <c r="H161" i="17"/>
  <c r="E114" i="17"/>
  <c r="I179" i="17"/>
  <c r="I159" i="17"/>
  <c r="H155" i="17"/>
  <c r="L20" i="17"/>
  <c r="Q20" i="17"/>
  <c r="R20" i="17"/>
  <c r="M9" i="17"/>
  <c r="Q15" i="17"/>
  <c r="R15" i="17"/>
  <c r="K9" i="17"/>
  <c r="U94" i="16"/>
  <c r="T75" i="8"/>
  <c r="S66" i="8"/>
  <c r="Y94" i="16"/>
  <c r="Q94" i="16"/>
  <c r="N94" i="16"/>
  <c r="R93" i="16"/>
  <c r="K39" i="2"/>
  <c r="S65" i="8"/>
  <c r="L94" i="16"/>
  <c r="L93" i="8"/>
  <c r="G94" i="16"/>
  <c r="I96" i="8"/>
  <c r="D96" i="8"/>
  <c r="S62" i="8"/>
  <c r="K93" i="8"/>
  <c r="E94" i="16"/>
  <c r="V63" i="8"/>
  <c r="V16" i="8"/>
  <c r="AH45" i="16"/>
  <c r="O47" i="8"/>
  <c r="AB45" i="16"/>
  <c r="I47" i="8"/>
  <c r="S11" i="8"/>
  <c r="AI44" i="16"/>
  <c r="F39" i="2"/>
  <c r="T10" i="8"/>
  <c r="F47" i="8"/>
  <c r="F44" i="8"/>
  <c r="V45" i="16"/>
  <c r="H47" i="8"/>
  <c r="S15" i="8"/>
  <c r="S13" i="8"/>
  <c r="J44" i="8"/>
  <c r="K44" i="8"/>
  <c r="S10" i="8"/>
  <c r="AM143" i="15"/>
  <c r="AM144" i="15"/>
  <c r="AM145" i="15"/>
  <c r="I29" i="7"/>
  <c r="AI164" i="15"/>
  <c r="AI165" i="15"/>
  <c r="AI166" i="15"/>
  <c r="O36" i="7"/>
  <c r="AG164" i="15"/>
  <c r="AG165" i="15"/>
  <c r="AG166" i="15"/>
  <c r="N36" i="7"/>
  <c r="Q36" i="7"/>
  <c r="BT39" i="7"/>
  <c r="BS36" i="7"/>
  <c r="BT36" i="7"/>
  <c r="AH164" i="15"/>
  <c r="AH165" i="15"/>
  <c r="AH166" i="15"/>
  <c r="R36" i="7"/>
  <c r="S36" i="7"/>
  <c r="AF164" i="15"/>
  <c r="AF165" i="15"/>
  <c r="AF166" i="15"/>
  <c r="M36" i="7"/>
  <c r="BV36" i="7"/>
  <c r="AH132" i="17"/>
  <c r="W29" i="7"/>
  <c r="BU36" i="7"/>
  <c r="BX36" i="7"/>
  <c r="AM164" i="15"/>
  <c r="AM165" i="15"/>
  <c r="AM166" i="15"/>
  <c r="I36" i="7"/>
  <c r="AK164" i="15"/>
  <c r="AK165" i="15"/>
  <c r="AK166" i="15"/>
  <c r="P36" i="7"/>
  <c r="AG143" i="15"/>
  <c r="AG144" i="15"/>
  <c r="AG145" i="15"/>
  <c r="N29" i="7"/>
  <c r="Q29" i="7"/>
  <c r="BW32" i="7"/>
  <c r="BU29" i="7"/>
  <c r="BT29" i="7"/>
  <c r="AI143" i="15"/>
  <c r="AI144" i="15"/>
  <c r="AI145" i="15"/>
  <c r="O29" i="7"/>
  <c r="S29" i="7"/>
  <c r="BV29" i="7"/>
  <c r="BW29" i="7"/>
  <c r="BX29" i="7"/>
  <c r="AF143" i="15"/>
  <c r="AF144" i="15"/>
  <c r="AF145" i="15"/>
  <c r="M29" i="7"/>
  <c r="AC143" i="15"/>
  <c r="AC144" i="15"/>
  <c r="AC145" i="15"/>
  <c r="K29" i="7"/>
  <c r="AK143" i="15"/>
  <c r="AK144" i="15"/>
  <c r="AK145" i="15"/>
  <c r="P29" i="7"/>
  <c r="CD13" i="3"/>
  <c r="AN9" i="15"/>
  <c r="CD21" i="3"/>
  <c r="AN15" i="15"/>
  <c r="CD29" i="3"/>
  <c r="AN21" i="15"/>
  <c r="AN143" i="15"/>
  <c r="CD74" i="3"/>
  <c r="AN74" i="15"/>
  <c r="CD92" i="3"/>
  <c r="AN90" i="15"/>
  <c r="CD106" i="3"/>
  <c r="AN96" i="15"/>
  <c r="AJ116" i="3"/>
  <c r="AJ118" i="3"/>
  <c r="AJ120" i="3"/>
  <c r="AJ122" i="3"/>
  <c r="CD122" i="3"/>
  <c r="AN108" i="15"/>
  <c r="AJ124" i="3"/>
  <c r="AJ126" i="3"/>
  <c r="AJ128" i="3"/>
  <c r="AJ130" i="3"/>
  <c r="CD130" i="3"/>
  <c r="AN114" i="15"/>
  <c r="AN144" i="15"/>
  <c r="AN145" i="15"/>
  <c r="AO143" i="15"/>
  <c r="AO144" i="15"/>
  <c r="AO145" i="15"/>
  <c r="AP145" i="15"/>
  <c r="H29" i="7"/>
  <c r="AQ143" i="15"/>
  <c r="AQ144" i="15"/>
  <c r="AQ145" i="15"/>
  <c r="AR143" i="15"/>
  <c r="AR144" i="15"/>
  <c r="AR145" i="15"/>
  <c r="AS143" i="15"/>
  <c r="AS144" i="15"/>
  <c r="AS145" i="15"/>
  <c r="AT145" i="15"/>
  <c r="J29" i="7"/>
  <c r="AH9" i="15"/>
  <c r="AH143" i="15"/>
  <c r="AE74" i="15"/>
  <c r="AH74" i="15"/>
  <c r="AE90" i="15"/>
  <c r="AH90" i="15"/>
  <c r="AH144" i="15"/>
  <c r="AH145" i="15"/>
  <c r="R29" i="7"/>
  <c r="AH55" i="17"/>
  <c r="AH78" i="17"/>
  <c r="AH32" i="17"/>
  <c r="AH177" i="17"/>
  <c r="AH154" i="17"/>
  <c r="AH131" i="17"/>
  <c r="W28" i="7"/>
  <c r="AH180" i="17"/>
  <c r="AH157" i="17"/>
  <c r="AH134" i="17"/>
  <c r="W31" i="7"/>
  <c r="AG29" i="7"/>
  <c r="BT32" i="7"/>
  <c r="BS32" i="7"/>
  <c r="BV32" i="7"/>
  <c r="AE92" i="15"/>
  <c r="Z158" i="17"/>
  <c r="Z165" i="17"/>
  <c r="AE80" i="15"/>
  <c r="AH80" i="15"/>
  <c r="X112" i="17"/>
  <c r="AD117" i="17"/>
  <c r="F78" i="15"/>
  <c r="I78" i="15"/>
  <c r="AU132" i="3"/>
  <c r="X113" i="17"/>
  <c r="X115" i="17"/>
  <c r="X119" i="17"/>
  <c r="X117" i="17"/>
  <c r="AI113" i="17"/>
  <c r="AI112" i="17"/>
  <c r="AI111" i="17"/>
  <c r="X118" i="17"/>
  <c r="AI118" i="17"/>
  <c r="AI115" i="17"/>
  <c r="X111" i="17"/>
  <c r="AI114" i="17"/>
  <c r="AF119" i="17"/>
  <c r="X116" i="17"/>
  <c r="X108" i="17"/>
  <c r="AI116" i="17"/>
  <c r="AI109" i="17"/>
  <c r="AI117" i="17"/>
  <c r="AI108" i="17"/>
  <c r="AK119" i="17"/>
  <c r="X114" i="17"/>
  <c r="X109" i="17"/>
  <c r="X110" i="17"/>
  <c r="AI119" i="17"/>
  <c r="AD119" i="17"/>
  <c r="AF110" i="17"/>
  <c r="AI110" i="17"/>
  <c r="AD110" i="17"/>
  <c r="BV7" i="7"/>
  <c r="BU7" i="7"/>
  <c r="BT7" i="7"/>
  <c r="P114" i="17"/>
  <c r="BV10" i="7"/>
  <c r="BW7" i="7"/>
  <c r="P121" i="17"/>
  <c r="P117" i="17"/>
  <c r="O139" i="17"/>
  <c r="Z178" i="17"/>
  <c r="F88" i="15"/>
  <c r="I88" i="15"/>
  <c r="F86" i="15"/>
  <c r="I86" i="15"/>
  <c r="F84" i="15"/>
  <c r="F82" i="15"/>
  <c r="I82" i="15"/>
  <c r="AI93" i="16"/>
  <c r="L39" i="2"/>
  <c r="W94" i="16"/>
  <c r="P93" i="8"/>
  <c r="S61" i="8"/>
  <c r="O94" i="16"/>
  <c r="T61" i="8"/>
  <c r="AJ93" i="16"/>
  <c r="I94" i="16"/>
  <c r="V94" i="16"/>
  <c r="AC155" i="15"/>
  <c r="AC156" i="15"/>
  <c r="AC157" i="15"/>
  <c r="K33" i="7"/>
  <c r="AN13" i="15"/>
  <c r="CD19" i="3"/>
  <c r="AN19" i="15"/>
  <c r="CD25" i="3"/>
  <c r="AN25" i="15"/>
  <c r="AN155" i="15"/>
  <c r="CD80" i="3"/>
  <c r="AN80" i="15"/>
  <c r="CD88" i="3"/>
  <c r="AN88" i="15"/>
  <c r="AN92" i="15"/>
  <c r="CD86" i="3"/>
  <c r="AN86" i="15"/>
  <c r="AN156" i="15"/>
  <c r="AN157" i="15"/>
  <c r="AO155" i="15"/>
  <c r="AO156" i="15"/>
  <c r="AO157" i="15"/>
  <c r="AP157" i="15"/>
  <c r="H33" i="7"/>
  <c r="BV33" i="7"/>
  <c r="AE5" i="15"/>
  <c r="AH5" i="15"/>
  <c r="AH155" i="15"/>
  <c r="AH156" i="15"/>
  <c r="AH157" i="15"/>
  <c r="R33" i="7"/>
  <c r="AI155" i="15"/>
  <c r="AI156" i="15"/>
  <c r="AI157" i="15"/>
  <c r="O33" i="7"/>
  <c r="BU33" i="7"/>
  <c r="AM155" i="15"/>
  <c r="AM156" i="15"/>
  <c r="AM157" i="15"/>
  <c r="I33" i="7"/>
  <c r="BT33" i="7"/>
  <c r="AG33" i="7"/>
  <c r="AQ155" i="15"/>
  <c r="AQ156" i="15"/>
  <c r="AQ157" i="15"/>
  <c r="AR155" i="15"/>
  <c r="AR156" i="15"/>
  <c r="AR157" i="15"/>
  <c r="AS155" i="15"/>
  <c r="AS156" i="15"/>
  <c r="AS157" i="15"/>
  <c r="AT157" i="15"/>
  <c r="J33" i="7"/>
  <c r="BS33" i="7"/>
  <c r="AK155" i="15"/>
  <c r="AK156" i="15"/>
  <c r="AK157" i="15"/>
  <c r="P33" i="7"/>
  <c r="AF155" i="15"/>
  <c r="AF156" i="15"/>
  <c r="AF157" i="15"/>
  <c r="M33" i="7"/>
  <c r="AG155" i="15"/>
  <c r="AG156" i="15"/>
  <c r="AG157" i="15"/>
  <c r="N33" i="7"/>
  <c r="S33" i="7"/>
  <c r="BX33" i="7"/>
  <c r="Q33" i="7"/>
  <c r="AE25" i="15"/>
  <c r="AF14" i="17"/>
  <c r="AE17" i="15"/>
  <c r="AI16" i="17"/>
  <c r="AI19" i="17"/>
  <c r="AK10" i="17"/>
  <c r="AF13" i="17"/>
  <c r="AK20" i="17"/>
  <c r="AI11" i="17"/>
  <c r="AI14" i="17"/>
  <c r="X19" i="17"/>
  <c r="AK13" i="17"/>
  <c r="AD17" i="17"/>
  <c r="AK18" i="17"/>
  <c r="AF20" i="17"/>
  <c r="AK17" i="17"/>
  <c r="AF10" i="17"/>
  <c r="AK15" i="17"/>
  <c r="AI18" i="17"/>
  <c r="X20" i="17"/>
  <c r="AI10" i="17"/>
  <c r="AI9" i="17"/>
  <c r="X12" i="17"/>
  <c r="AD9" i="17"/>
  <c r="AD16" i="17"/>
  <c r="X18" i="17"/>
  <c r="AD15" i="17"/>
  <c r="AK19" i="17"/>
  <c r="AI15" i="17"/>
  <c r="AD11" i="17"/>
  <c r="X10" i="17"/>
  <c r="AF18" i="17"/>
  <c r="AK9" i="17"/>
  <c r="AI20" i="17"/>
  <c r="X11" i="17"/>
  <c r="X13" i="17"/>
  <c r="X9" i="17"/>
  <c r="AD19" i="17"/>
  <c r="AD12" i="17"/>
  <c r="AF9" i="17"/>
  <c r="AD14" i="17"/>
  <c r="X15" i="17"/>
  <c r="AF15" i="17"/>
  <c r="AI13" i="17"/>
  <c r="AD20" i="17"/>
  <c r="AE9" i="15"/>
  <c r="AF17" i="17"/>
  <c r="AF19" i="17"/>
  <c r="AD18" i="17"/>
  <c r="AK16" i="17"/>
  <c r="AF16" i="17"/>
  <c r="X14" i="17"/>
  <c r="AK14" i="17"/>
  <c r="AI12" i="17"/>
  <c r="X16" i="17"/>
  <c r="AI17" i="17"/>
  <c r="X17" i="17"/>
  <c r="AD10" i="17"/>
  <c r="AB57" i="17"/>
  <c r="AE7" i="15"/>
  <c r="AH7" i="15"/>
  <c r="AE3" i="15"/>
  <c r="AH3" i="15"/>
  <c r="W4" i="17"/>
  <c r="AU63" i="3"/>
  <c r="BS10" i="7"/>
  <c r="BU10" i="7"/>
  <c r="BW10" i="7"/>
  <c r="BT10" i="7"/>
  <c r="BV18" i="7"/>
  <c r="BS18" i="7"/>
  <c r="BX18" i="7"/>
  <c r="BT18" i="7"/>
  <c r="BU18" i="7"/>
  <c r="W18" i="7"/>
  <c r="X18" i="7"/>
  <c r="BW18" i="7"/>
  <c r="F18" i="7"/>
  <c r="AT18" i="7"/>
  <c r="U32" i="15"/>
  <c r="Q32" i="15"/>
  <c r="F51" i="15"/>
  <c r="F45" i="15"/>
  <c r="F43" i="15"/>
  <c r="F37" i="15"/>
  <c r="F35" i="15"/>
  <c r="F33" i="15"/>
  <c r="F29" i="15"/>
  <c r="F27" i="15"/>
  <c r="F25" i="15"/>
  <c r="I25" i="15"/>
  <c r="F23" i="15"/>
  <c r="I23" i="15"/>
  <c r="F21" i="15"/>
  <c r="I21" i="15"/>
  <c r="F19" i="15"/>
  <c r="I19" i="15"/>
  <c r="Q63" i="15"/>
  <c r="F15" i="15"/>
  <c r="I15" i="15"/>
  <c r="F13" i="15"/>
  <c r="I13" i="15"/>
  <c r="F11" i="15"/>
  <c r="F9" i="15"/>
  <c r="F5" i="15"/>
  <c r="AH38" i="17"/>
  <c r="W37" i="17"/>
  <c r="G93" i="8"/>
  <c r="AS94" i="16"/>
  <c r="H96" i="8"/>
  <c r="AL94" i="16"/>
  <c r="S94" i="16"/>
  <c r="J93" i="8"/>
  <c r="AF94" i="16"/>
  <c r="S75" i="8"/>
  <c r="S76" i="8"/>
  <c r="AA94" i="16"/>
  <c r="V73" i="8"/>
  <c r="AK94" i="16"/>
  <c r="AR94" i="16"/>
  <c r="AD94" i="16"/>
  <c r="H93" i="8"/>
  <c r="F94" i="16"/>
  <c r="X94" i="16"/>
  <c r="AH35" i="7"/>
  <c r="BW35" i="7"/>
  <c r="BU35" i="7"/>
  <c r="BS35" i="7"/>
  <c r="BT35" i="7"/>
  <c r="BV35" i="7"/>
  <c r="AN94" i="16"/>
  <c r="S67" i="8"/>
  <c r="H94" i="16"/>
  <c r="AQ94" i="16"/>
  <c r="BS34" i="7"/>
  <c r="BW34" i="7"/>
  <c r="BU34" i="7"/>
  <c r="BT34" i="7"/>
  <c r="BV34" i="7"/>
  <c r="AM94" i="16"/>
  <c r="AP94" i="16"/>
  <c r="Y37" i="17"/>
  <c r="AT94" i="16"/>
  <c r="R92" i="16"/>
  <c r="CD17" i="3"/>
  <c r="AN11" i="15"/>
  <c r="AN17" i="15"/>
  <c r="AN29" i="15"/>
  <c r="CD57" i="3"/>
  <c r="AN43" i="15"/>
  <c r="AN149" i="15"/>
  <c r="CD78" i="3"/>
  <c r="AN76" i="15"/>
  <c r="CD84" i="3"/>
  <c r="AN82" i="15"/>
  <c r="CD94" i="3"/>
  <c r="CD102" i="3"/>
  <c r="CD110" i="3"/>
  <c r="AN100" i="15"/>
  <c r="CD118" i="3"/>
  <c r="AN106" i="15"/>
  <c r="CD126" i="3"/>
  <c r="AN111" i="15"/>
  <c r="AN150" i="15"/>
  <c r="AN151" i="15"/>
  <c r="AO149" i="15"/>
  <c r="AO150" i="15"/>
  <c r="AO151" i="15"/>
  <c r="AP151" i="15"/>
  <c r="H31" i="7"/>
  <c r="AH149" i="15"/>
  <c r="AH150" i="15"/>
  <c r="AH151" i="15"/>
  <c r="R31" i="7"/>
  <c r="AQ149" i="15"/>
  <c r="AQ150" i="15"/>
  <c r="AQ151" i="15"/>
  <c r="AR149" i="15"/>
  <c r="AR150" i="15"/>
  <c r="AR151" i="15"/>
  <c r="AS149" i="15"/>
  <c r="AS150" i="15"/>
  <c r="AS151" i="15"/>
  <c r="AT151" i="15"/>
  <c r="J31" i="7"/>
  <c r="AF149" i="15"/>
  <c r="AF150" i="15"/>
  <c r="AF151" i="15"/>
  <c r="M31" i="7"/>
  <c r="BV31" i="7"/>
  <c r="AI149" i="15"/>
  <c r="AI150" i="15"/>
  <c r="AI151" i="15"/>
  <c r="O31" i="7"/>
  <c r="AC149" i="15"/>
  <c r="AC150" i="15"/>
  <c r="AC151" i="15"/>
  <c r="K31" i="7"/>
  <c r="BS31" i="7"/>
  <c r="BT31" i="7"/>
  <c r="BU31" i="7"/>
  <c r="BW31" i="7"/>
  <c r="BX31" i="7"/>
  <c r="AG149" i="15"/>
  <c r="AG150" i="15"/>
  <c r="AG151" i="15"/>
  <c r="N31" i="7"/>
  <c r="AG31" i="7"/>
  <c r="AK149" i="15"/>
  <c r="AK150" i="15"/>
  <c r="AK151" i="15"/>
  <c r="P31" i="7"/>
  <c r="AM149" i="15"/>
  <c r="AM150" i="15"/>
  <c r="AM151" i="15"/>
  <c r="I31" i="7"/>
  <c r="Q31" i="7"/>
  <c r="C48" i="7"/>
  <c r="AE12" i="17"/>
  <c r="AJ12" i="17"/>
  <c r="AK12" i="17"/>
  <c r="AU94" i="16"/>
  <c r="S58" i="8"/>
  <c r="V57" i="8"/>
  <c r="E96" i="8"/>
  <c r="AI92" i="16"/>
  <c r="AJ52" i="16"/>
  <c r="S54" i="8"/>
  <c r="D93" i="8"/>
  <c r="S53" i="8"/>
  <c r="O190" i="17"/>
  <c r="H190" i="17"/>
  <c r="I190" i="17"/>
  <c r="J19" i="7"/>
  <c r="H19" i="7"/>
  <c r="I19" i="7"/>
  <c r="K19" i="7"/>
  <c r="AG19" i="7"/>
  <c r="W19" i="7"/>
  <c r="P19" i="7"/>
  <c r="BV19" i="7"/>
  <c r="O19" i="7"/>
  <c r="N19" i="7"/>
  <c r="S19" i="7"/>
  <c r="BS19" i="7"/>
  <c r="X19" i="7"/>
  <c r="M19" i="7"/>
  <c r="BX19" i="7"/>
  <c r="BT19" i="7"/>
  <c r="BW19" i="7"/>
  <c r="Q19" i="7"/>
  <c r="BU19" i="7"/>
  <c r="R19" i="7"/>
  <c r="I167" i="17"/>
  <c r="H167" i="17"/>
  <c r="O167" i="17"/>
  <c r="L22" i="17"/>
  <c r="Q45" i="16"/>
  <c r="S29" i="8"/>
  <c r="AS45" i="16"/>
  <c r="AE45" i="16"/>
  <c r="Y45" i="16"/>
  <c r="AF45" i="16"/>
  <c r="F45" i="16"/>
  <c r="S25" i="8"/>
  <c r="T24" i="8"/>
  <c r="I163" i="17"/>
  <c r="H163" i="17"/>
  <c r="AL45" i="16"/>
  <c r="H186" i="17"/>
  <c r="O186" i="17"/>
  <c r="I186" i="17"/>
  <c r="BT15" i="7"/>
  <c r="BV15" i="7"/>
  <c r="BS15" i="7"/>
  <c r="BU15" i="7"/>
  <c r="BW15" i="7"/>
  <c r="M45" i="16"/>
  <c r="AG45" i="16"/>
  <c r="X45" i="16"/>
  <c r="S21" i="8"/>
  <c r="AT45" i="16"/>
  <c r="T45" i="16"/>
  <c r="T18" i="8"/>
  <c r="S18" i="8"/>
  <c r="O45" i="16"/>
  <c r="AM45" i="16"/>
  <c r="AO45" i="16"/>
  <c r="AQ45" i="16"/>
  <c r="AW45" i="16"/>
  <c r="BV12" i="7"/>
  <c r="BU12" i="7"/>
  <c r="BT12" i="7"/>
  <c r="BW12" i="7"/>
  <c r="BS12" i="7"/>
  <c r="Q47" i="8"/>
  <c r="K47" i="8"/>
  <c r="W45" i="16"/>
  <c r="L44" i="8"/>
  <c r="AA45" i="16"/>
  <c r="U45" i="16"/>
  <c r="S14" i="8"/>
  <c r="AV45" i="16"/>
  <c r="AR45" i="16"/>
  <c r="AN45" i="16"/>
  <c r="AU45" i="16"/>
  <c r="AD45" i="16"/>
  <c r="S45" i="16"/>
  <c r="N45" i="16"/>
  <c r="I45" i="16"/>
  <c r="S12" i="8"/>
  <c r="L45" i="16"/>
  <c r="K45" i="16"/>
  <c r="D44" i="8"/>
  <c r="M47" i="8"/>
  <c r="AP45" i="16"/>
  <c r="R44" i="16"/>
  <c r="E39" i="2"/>
  <c r="S8" i="8"/>
  <c r="AC45" i="16"/>
  <c r="AI43" i="16"/>
  <c r="P45" i="16"/>
  <c r="R43" i="16"/>
  <c r="E38" i="2"/>
  <c r="N44" i="8"/>
  <c r="S9" i="8"/>
  <c r="AK45" i="16"/>
  <c r="E45" i="16"/>
  <c r="AJ3" i="16"/>
  <c r="AJ4" i="16"/>
  <c r="AJ44" i="16"/>
  <c r="S4" i="8"/>
  <c r="S5" i="8"/>
  <c r="D47" i="8"/>
  <c r="I61" i="11"/>
  <c r="I23" i="11"/>
  <c r="CD55" i="3"/>
  <c r="AN41" i="15"/>
  <c r="V6" i="8"/>
  <c r="AR153" i="15"/>
  <c r="AS141" i="15"/>
  <c r="AM147" i="15"/>
  <c r="D103" i="17"/>
  <c r="D4" i="17"/>
  <c r="BS6" i="7"/>
  <c r="AD109" i="17"/>
  <c r="Y58" i="17"/>
  <c r="Y55" i="17"/>
  <c r="W58" i="17"/>
  <c r="W56" i="17"/>
  <c r="Y59" i="17"/>
  <c r="Y57" i="17"/>
  <c r="Y56" i="17"/>
  <c r="W59" i="17"/>
  <c r="W57" i="17"/>
  <c r="W79" i="17"/>
  <c r="F81" i="17"/>
  <c r="D81" i="17"/>
  <c r="D80" i="17"/>
  <c r="F79" i="17"/>
  <c r="D79" i="17"/>
  <c r="F80" i="17"/>
  <c r="F82" i="17"/>
  <c r="F78" i="17"/>
  <c r="D82" i="17"/>
  <c r="D78" i="17"/>
  <c r="D177" i="17"/>
  <c r="H157" i="17"/>
  <c r="K112" i="17"/>
  <c r="H180" i="17"/>
  <c r="AA183" i="17"/>
  <c r="AB159" i="17"/>
  <c r="G56" i="17"/>
  <c r="AA81" i="17"/>
  <c r="Z80" i="17"/>
  <c r="O59" i="17"/>
  <c r="AB82" i="17"/>
  <c r="AA80" i="17"/>
  <c r="AB81" i="17"/>
  <c r="Z79" i="17"/>
  <c r="I57" i="17"/>
  <c r="H56" i="17"/>
  <c r="G55" i="17"/>
  <c r="H57" i="17"/>
  <c r="G57" i="17"/>
  <c r="H58" i="17"/>
  <c r="Z81" i="17"/>
  <c r="I55" i="17"/>
  <c r="AB79" i="17"/>
  <c r="AA82" i="17"/>
  <c r="G58" i="17"/>
  <c r="I56" i="17"/>
  <c r="AB80" i="17"/>
  <c r="AB34" i="17"/>
  <c r="H55" i="17"/>
  <c r="Z82" i="17"/>
  <c r="AA79" i="17"/>
  <c r="AB155" i="17"/>
  <c r="AA158" i="17"/>
  <c r="AA135" i="17"/>
  <c r="Z179" i="17"/>
  <c r="AB181" i="17"/>
  <c r="Z155" i="17"/>
  <c r="Z132" i="17"/>
  <c r="AA156" i="17"/>
  <c r="AA133" i="17"/>
  <c r="AB158" i="17"/>
  <c r="Z181" i="17"/>
  <c r="Z135" i="17"/>
  <c r="AB179" i="17"/>
  <c r="AB133" i="17"/>
  <c r="H156" i="17"/>
  <c r="H178" i="17"/>
  <c r="H132" i="17"/>
  <c r="I177" i="17"/>
  <c r="I131" i="17"/>
  <c r="G157" i="17"/>
  <c r="G134" i="17"/>
  <c r="I155" i="17"/>
  <c r="I132" i="17"/>
  <c r="O158" i="17"/>
  <c r="O181" i="17"/>
  <c r="BT6" i="7"/>
  <c r="AA131" i="17"/>
  <c r="BW6" i="7"/>
  <c r="BU6" i="7"/>
  <c r="Z59" i="17"/>
  <c r="AA56" i="17"/>
  <c r="AA58" i="17"/>
  <c r="AB59" i="17"/>
  <c r="G78" i="17"/>
  <c r="I80" i="17"/>
  <c r="G81" i="17"/>
  <c r="H78" i="17"/>
  <c r="I79" i="17"/>
  <c r="H81" i="17"/>
  <c r="O82" i="17"/>
  <c r="BU14" i="7"/>
  <c r="R14" i="7"/>
  <c r="BV14" i="7"/>
  <c r="BX10" i="7"/>
  <c r="Q14" i="7"/>
  <c r="M14" i="7"/>
  <c r="AG14" i="7"/>
  <c r="P14" i="7"/>
  <c r="BX14" i="7"/>
  <c r="AE109" i="17"/>
  <c r="AJ109" i="17"/>
  <c r="AK109" i="17"/>
  <c r="BS14" i="7"/>
  <c r="X14" i="7"/>
  <c r="W14" i="7"/>
  <c r="H14" i="7"/>
  <c r="J14" i="7"/>
  <c r="K14" i="7"/>
  <c r="L146" i="15"/>
  <c r="L147" i="15"/>
  <c r="L148" i="15"/>
  <c r="P8" i="7"/>
  <c r="BT14" i="7"/>
  <c r="O14" i="7"/>
  <c r="N14" i="7"/>
  <c r="S14" i="7"/>
  <c r="I14" i="7"/>
  <c r="Z146" i="17"/>
  <c r="AA146" i="17"/>
  <c r="AB144" i="17"/>
  <c r="AA140" i="17"/>
  <c r="Z139" i="17"/>
  <c r="Z136" i="17"/>
  <c r="Z131" i="17"/>
  <c r="AB131" i="17"/>
  <c r="H145" i="17"/>
  <c r="L119" i="17"/>
  <c r="Q119" i="17"/>
  <c r="R119" i="17"/>
  <c r="E11" i="7"/>
  <c r="F11" i="7"/>
  <c r="AR11" i="7"/>
  <c r="G146" i="15"/>
  <c r="G147" i="15"/>
  <c r="G148" i="15"/>
  <c r="M8" i="7"/>
  <c r="W8" i="7"/>
  <c r="X8" i="7"/>
  <c r="O78" i="17"/>
  <c r="O32" i="17"/>
  <c r="O154" i="17"/>
  <c r="O177" i="17"/>
  <c r="O131" i="17"/>
  <c r="W6" i="7"/>
  <c r="X6" i="7"/>
  <c r="O79" i="17"/>
  <c r="O33" i="17"/>
  <c r="O132" i="17"/>
  <c r="W7" i="7"/>
  <c r="X7" i="7"/>
  <c r="O81" i="17"/>
  <c r="O35" i="17"/>
  <c r="O157" i="17"/>
  <c r="O180" i="17"/>
  <c r="O134" i="17"/>
  <c r="W9" i="7"/>
  <c r="X9" i="7"/>
  <c r="X10" i="7"/>
  <c r="O159" i="17"/>
  <c r="O182" i="17"/>
  <c r="O136" i="17"/>
  <c r="W11" i="7"/>
  <c r="X11" i="7"/>
  <c r="O160" i="17"/>
  <c r="O137" i="17"/>
  <c r="W12" i="7"/>
  <c r="X12" i="7"/>
  <c r="X13" i="7"/>
  <c r="O87" i="17"/>
  <c r="O41" i="17"/>
  <c r="O163" i="17"/>
  <c r="O140" i="17"/>
  <c r="W15" i="7"/>
  <c r="X15" i="7"/>
  <c r="O89" i="17"/>
  <c r="O43" i="17"/>
  <c r="O165" i="17"/>
  <c r="O188" i="17"/>
  <c r="O142" i="17"/>
  <c r="W17" i="7"/>
  <c r="X17" i="7"/>
  <c r="X20" i="7"/>
  <c r="X21" i="7"/>
  <c r="X26" i="7"/>
  <c r="AG8" i="7"/>
  <c r="BU8" i="7"/>
  <c r="Z144" i="17"/>
  <c r="W136" i="17"/>
  <c r="Y136" i="17"/>
  <c r="AA144" i="17"/>
  <c r="AB146" i="17"/>
  <c r="AH144" i="17"/>
  <c r="AH146" i="17"/>
  <c r="AA139" i="17"/>
  <c r="G145" i="17"/>
  <c r="H146" i="15"/>
  <c r="H147" i="15"/>
  <c r="H148" i="15"/>
  <c r="N8" i="7"/>
  <c r="S8" i="7"/>
  <c r="BS8" i="7"/>
  <c r="BT8" i="7"/>
  <c r="BV8" i="7"/>
  <c r="BW8" i="7"/>
  <c r="BX8" i="7"/>
  <c r="Q8" i="7"/>
  <c r="O146" i="15"/>
  <c r="O147" i="15"/>
  <c r="O148" i="15"/>
  <c r="P146" i="15"/>
  <c r="P147" i="15"/>
  <c r="P148" i="15"/>
  <c r="Q148" i="15"/>
  <c r="H8" i="7"/>
  <c r="J146" i="15"/>
  <c r="J147" i="15"/>
  <c r="J148" i="15"/>
  <c r="O8" i="7"/>
  <c r="D146" i="15"/>
  <c r="D147" i="15"/>
  <c r="D148" i="15"/>
  <c r="K8" i="7"/>
  <c r="N146" i="15"/>
  <c r="N147" i="15"/>
  <c r="N148" i="15"/>
  <c r="I8" i="7"/>
  <c r="R146" i="15"/>
  <c r="R147" i="15"/>
  <c r="R148" i="15"/>
  <c r="S146" i="15"/>
  <c r="S147" i="15"/>
  <c r="S148" i="15"/>
  <c r="T146" i="15"/>
  <c r="T147" i="15"/>
  <c r="T148" i="15"/>
  <c r="U148" i="15"/>
  <c r="J8" i="7"/>
  <c r="U93" i="8"/>
  <c r="BS9" i="7"/>
  <c r="BU9" i="7"/>
  <c r="BW9" i="7"/>
  <c r="BT9" i="7"/>
  <c r="U44" i="8"/>
  <c r="G182" i="17"/>
  <c r="G189" i="17"/>
  <c r="G159" i="17"/>
  <c r="G188" i="17"/>
  <c r="J191" i="17"/>
  <c r="L191" i="17"/>
  <c r="G140" i="17"/>
  <c r="G166" i="17"/>
  <c r="G178" i="17"/>
  <c r="G135" i="17"/>
  <c r="Y137" i="17"/>
  <c r="AC162" i="17"/>
  <c r="AD118" i="17"/>
  <c r="AC185" i="17"/>
  <c r="Y10" i="7"/>
  <c r="AH10" i="7"/>
  <c r="F10" i="7"/>
  <c r="AY10" i="7"/>
  <c r="E20" i="7"/>
  <c r="F20" i="7"/>
  <c r="AY20" i="7"/>
  <c r="D26" i="7"/>
  <c r="D145" i="17"/>
  <c r="F145" i="17"/>
  <c r="J145" i="17"/>
  <c r="L122" i="17"/>
  <c r="M122" i="17"/>
  <c r="K116" i="17"/>
  <c r="E14" i="7"/>
  <c r="F14" i="7"/>
  <c r="AY14" i="7"/>
  <c r="Q113" i="17"/>
  <c r="R113" i="17"/>
  <c r="Q16" i="7"/>
  <c r="BV16" i="7"/>
  <c r="BS17" i="7"/>
  <c r="BX40" i="7"/>
  <c r="J16" i="7"/>
  <c r="R16" i="7"/>
  <c r="BW16" i="7"/>
  <c r="BW17" i="7"/>
  <c r="BU16" i="7"/>
  <c r="P16" i="7"/>
  <c r="Z68" i="17"/>
  <c r="J92" i="17"/>
  <c r="AC91" i="17"/>
  <c r="AE91" i="17"/>
  <c r="J83" i="17"/>
  <c r="Q112" i="17"/>
  <c r="R112" i="17"/>
  <c r="Z187" i="17"/>
  <c r="Z141" i="17"/>
  <c r="W137" i="17"/>
  <c r="AD108" i="17"/>
  <c r="AF108" i="17"/>
  <c r="Z57" i="17"/>
  <c r="Z61" i="17"/>
  <c r="Z64" i="17"/>
  <c r="AA188" i="17"/>
  <c r="AB178" i="17"/>
  <c r="G167" i="17"/>
  <c r="AB183" i="17"/>
  <c r="AA187" i="17"/>
  <c r="Z184" i="17"/>
  <c r="AA182" i="17"/>
  <c r="AA178" i="17"/>
  <c r="AA132" i="17"/>
  <c r="AB180" i="17"/>
  <c r="AB182" i="17"/>
  <c r="Z188" i="17"/>
  <c r="Z180" i="17"/>
  <c r="Z157" i="17"/>
  <c r="G190" i="17"/>
  <c r="AB160" i="17"/>
  <c r="AB157" i="17"/>
  <c r="Z163" i="17"/>
  <c r="AB164" i="17"/>
  <c r="AA157" i="17"/>
  <c r="AA165" i="17"/>
  <c r="AA161" i="17"/>
  <c r="AA138" i="17"/>
  <c r="AB163" i="17"/>
  <c r="AB140" i="17"/>
  <c r="Z156" i="17"/>
  <c r="AB161" i="17"/>
  <c r="AB138" i="17"/>
  <c r="AA164" i="17"/>
  <c r="Z161" i="17"/>
  <c r="AA159" i="17"/>
  <c r="Z65" i="17"/>
  <c r="Z56" i="17"/>
  <c r="G161" i="17"/>
  <c r="Z58" i="17"/>
  <c r="Z62" i="17"/>
  <c r="AF117" i="17"/>
  <c r="G184" i="17"/>
  <c r="K16" i="7"/>
  <c r="I16" i="7"/>
  <c r="AD116" i="17"/>
  <c r="BX43" i="7"/>
  <c r="BX42" i="7"/>
  <c r="O16" i="7"/>
  <c r="W16" i="7"/>
  <c r="BS16" i="7"/>
  <c r="F17" i="7"/>
  <c r="AP17" i="7"/>
  <c r="E36" i="7"/>
  <c r="N16" i="7"/>
  <c r="S16" i="7"/>
  <c r="M16" i="7"/>
  <c r="BX16" i="7"/>
  <c r="AG16" i="7"/>
  <c r="AD112" i="17"/>
  <c r="J168" i="17"/>
  <c r="L168" i="17"/>
  <c r="G146" i="17"/>
  <c r="H16" i="7"/>
  <c r="BT16" i="7"/>
  <c r="E28" i="7"/>
  <c r="G137" i="17"/>
  <c r="G155" i="17"/>
  <c r="D141" i="17"/>
  <c r="Y16" i="7"/>
  <c r="Z16" i="7"/>
  <c r="G85" i="17"/>
  <c r="G84" i="17"/>
  <c r="G87" i="17"/>
  <c r="G93" i="17"/>
  <c r="AA60" i="17"/>
  <c r="G47" i="17"/>
  <c r="G179" i="17"/>
  <c r="G79" i="17"/>
  <c r="G177" i="17"/>
  <c r="G156" i="17"/>
  <c r="G86" i="17"/>
  <c r="G187" i="17"/>
  <c r="G80" i="17"/>
  <c r="G90" i="17"/>
  <c r="G164" i="17"/>
  <c r="E9" i="7"/>
  <c r="F9" i="7"/>
  <c r="AK9" i="7"/>
  <c r="Y141" i="17"/>
  <c r="L115" i="17"/>
  <c r="Q115" i="17"/>
  <c r="R115" i="17"/>
  <c r="I93" i="17"/>
  <c r="L111" i="17"/>
  <c r="Q111" i="17"/>
  <c r="R111" i="17"/>
  <c r="H183" i="17"/>
  <c r="K110" i="17"/>
  <c r="K123" i="17"/>
  <c r="L123" i="17"/>
  <c r="M123" i="17"/>
  <c r="AE123" i="17"/>
  <c r="AJ123" i="17"/>
  <c r="AK123" i="17"/>
  <c r="W140" i="17"/>
  <c r="Y78" i="17"/>
  <c r="Y32" i="17"/>
  <c r="AC32" i="17"/>
  <c r="Y154" i="17"/>
  <c r="Y177" i="17"/>
  <c r="Y131" i="17"/>
  <c r="AC131" i="17"/>
  <c r="AA28" i="7"/>
  <c r="AB28" i="7"/>
  <c r="Y79" i="17"/>
  <c r="Y33" i="17"/>
  <c r="Z33" i="17"/>
  <c r="AA33" i="17"/>
  <c r="AB56" i="17"/>
  <c r="AB33" i="17"/>
  <c r="AC33" i="17"/>
  <c r="Y155" i="17"/>
  <c r="Y178" i="17"/>
  <c r="Y132" i="17"/>
  <c r="AB132" i="17"/>
  <c r="AC132" i="17"/>
  <c r="AA29" i="7"/>
  <c r="AB29" i="7"/>
  <c r="AB30" i="7"/>
  <c r="E31" i="7"/>
  <c r="Y81" i="17"/>
  <c r="Y35" i="17"/>
  <c r="Z35" i="17"/>
  <c r="AA35" i="17"/>
  <c r="AB58" i="17"/>
  <c r="AB35" i="17"/>
  <c r="AC35" i="17"/>
  <c r="Y157" i="17"/>
  <c r="Y180" i="17"/>
  <c r="Y134" i="17"/>
  <c r="Z134" i="17"/>
  <c r="AA180" i="17"/>
  <c r="AA134" i="17"/>
  <c r="AB134" i="17"/>
  <c r="AC134" i="17"/>
  <c r="AA31" i="7"/>
  <c r="AB31" i="7"/>
  <c r="E32" i="7"/>
  <c r="Y82" i="17"/>
  <c r="Y36" i="17"/>
  <c r="AA59" i="17"/>
  <c r="AA36" i="17"/>
  <c r="AB36" i="17"/>
  <c r="Z36" i="17"/>
  <c r="AC36" i="17"/>
  <c r="Y158" i="17"/>
  <c r="Y181" i="17"/>
  <c r="Y135" i="17"/>
  <c r="AB135" i="17"/>
  <c r="AC135" i="17"/>
  <c r="AA32" i="7"/>
  <c r="AB32" i="7"/>
  <c r="E33" i="7"/>
  <c r="AC37" i="17"/>
  <c r="AA136" i="17"/>
  <c r="AB136" i="17"/>
  <c r="AC136" i="17"/>
  <c r="AA33" i="7"/>
  <c r="AB33" i="7"/>
  <c r="E34" i="7"/>
  <c r="Y38" i="17"/>
  <c r="Z38" i="17"/>
  <c r="AA61" i="17"/>
  <c r="AA38" i="17"/>
  <c r="AB61" i="17"/>
  <c r="AB38" i="17"/>
  <c r="AC38" i="17"/>
  <c r="AA137" i="17"/>
  <c r="AB137" i="17"/>
  <c r="AC137" i="17"/>
  <c r="AA34" i="7"/>
  <c r="AB34" i="7"/>
  <c r="E35" i="7"/>
  <c r="Y39" i="17"/>
  <c r="Z39" i="17"/>
  <c r="AA62" i="17"/>
  <c r="AA39" i="17"/>
  <c r="AB62" i="17"/>
  <c r="AB39" i="17"/>
  <c r="AC39" i="17"/>
  <c r="Y138" i="17"/>
  <c r="Z138" i="17"/>
  <c r="AC138" i="17"/>
  <c r="AA35" i="7"/>
  <c r="AB35" i="7"/>
  <c r="Y40" i="17"/>
  <c r="AC40" i="17"/>
  <c r="Y139" i="17"/>
  <c r="AC139" i="17"/>
  <c r="AA36" i="7"/>
  <c r="AB36" i="7"/>
  <c r="Y41" i="17"/>
  <c r="Z41" i="17"/>
  <c r="AC41" i="17"/>
  <c r="Y140" i="17"/>
  <c r="Z186" i="17"/>
  <c r="Z140" i="17"/>
  <c r="AC140" i="17"/>
  <c r="AA37" i="7"/>
  <c r="AB37" i="7"/>
  <c r="E38" i="7"/>
  <c r="Y42" i="17"/>
  <c r="Z42" i="17"/>
  <c r="AA65" i="17"/>
  <c r="AA42" i="17"/>
  <c r="AB65" i="17"/>
  <c r="AB42" i="17"/>
  <c r="AC42" i="17"/>
  <c r="AA141" i="17"/>
  <c r="AB187" i="17"/>
  <c r="AB141" i="17"/>
  <c r="AC141" i="17"/>
  <c r="AA38" i="7"/>
  <c r="AB38" i="7"/>
  <c r="Y43" i="17"/>
  <c r="AA66" i="17"/>
  <c r="AA43" i="17"/>
  <c r="AB66" i="17"/>
  <c r="AB43" i="17"/>
  <c r="AC43" i="17"/>
  <c r="Y142" i="17"/>
  <c r="Z142" i="17"/>
  <c r="AA142" i="17"/>
  <c r="AC142" i="17"/>
  <c r="AA39" i="7"/>
  <c r="AB39" i="7"/>
  <c r="E41" i="7"/>
  <c r="Y45" i="17"/>
  <c r="Z45" i="17"/>
  <c r="AC45" i="17"/>
  <c r="Y144" i="17"/>
  <c r="AC144" i="17"/>
  <c r="AA41" i="7"/>
  <c r="AB41" i="7"/>
  <c r="AB42" i="7"/>
  <c r="AB43" i="7"/>
  <c r="AB48" i="7"/>
  <c r="AI40" i="7"/>
  <c r="F40" i="7"/>
  <c r="G40" i="7"/>
  <c r="BX20" i="7"/>
  <c r="F38" i="7"/>
  <c r="BJ38" i="7"/>
  <c r="AJ118" i="17"/>
  <c r="AK118" i="17"/>
  <c r="AF118" i="17"/>
  <c r="C26" i="7"/>
  <c r="BT17" i="7"/>
  <c r="M120" i="17"/>
  <c r="M18" i="17"/>
  <c r="K115" i="17"/>
  <c r="F34" i="7"/>
  <c r="AP34" i="7"/>
  <c r="BV17" i="7"/>
  <c r="AD123" i="17"/>
  <c r="I141" i="17"/>
  <c r="K108" i="17"/>
  <c r="F32" i="7"/>
  <c r="BK32" i="7"/>
  <c r="Q108" i="17"/>
  <c r="R108" i="17"/>
  <c r="E6" i="7"/>
  <c r="F6" i="7"/>
  <c r="AV6" i="7"/>
  <c r="E8" i="7"/>
  <c r="F8" i="7"/>
  <c r="AK8" i="7"/>
  <c r="M110" i="17"/>
  <c r="O141" i="17"/>
  <c r="M12" i="17"/>
  <c r="AF113" i="17"/>
  <c r="AF112" i="17"/>
  <c r="K118" i="17"/>
  <c r="E16" i="7"/>
  <c r="F16" i="7"/>
  <c r="BK16" i="7"/>
  <c r="L118" i="17"/>
  <c r="BX41" i="7"/>
  <c r="AE121" i="17"/>
  <c r="F41" i="7"/>
  <c r="AQ41" i="7"/>
  <c r="M10" i="17"/>
  <c r="H141" i="17"/>
  <c r="AD113" i="17"/>
  <c r="F33" i="7"/>
  <c r="AY33" i="7"/>
  <c r="G43" i="7"/>
  <c r="BL43" i="7"/>
  <c r="BJ43" i="7"/>
  <c r="AV43" i="7"/>
  <c r="BK43" i="7"/>
  <c r="AT43" i="7"/>
  <c r="BN43" i="7"/>
  <c r="AK43" i="7"/>
  <c r="W83" i="8"/>
  <c r="X83" i="8"/>
  <c r="BM43" i="7"/>
  <c r="AP43" i="7"/>
  <c r="AQ43" i="7"/>
  <c r="AW43" i="7"/>
  <c r="AZ43" i="7"/>
  <c r="AR43" i="7"/>
  <c r="AL43" i="7"/>
  <c r="AS43" i="7"/>
  <c r="AX43" i="7"/>
  <c r="AY43" i="7"/>
  <c r="AM43" i="7"/>
  <c r="I138" i="17"/>
  <c r="L109" i="17"/>
  <c r="E7" i="7"/>
  <c r="F7" i="7"/>
  <c r="BN7" i="7"/>
  <c r="K109" i="17"/>
  <c r="AF120" i="17"/>
  <c r="AE111" i="17"/>
  <c r="AF111" i="17"/>
  <c r="M119" i="17"/>
  <c r="AF24" i="17"/>
  <c r="D138" i="17"/>
  <c r="BX12" i="7"/>
  <c r="O192" i="17"/>
  <c r="J192" i="17"/>
  <c r="L192" i="17"/>
  <c r="F146" i="17"/>
  <c r="I146" i="17"/>
  <c r="D146" i="17"/>
  <c r="F110" i="15"/>
  <c r="E132" i="15"/>
  <c r="AN180" i="15"/>
  <c r="AI186" i="15"/>
  <c r="AH186" i="15"/>
  <c r="AR186" i="15"/>
  <c r="AE180" i="15"/>
  <c r="AK186" i="15"/>
  <c r="AS186" i="15"/>
  <c r="AF180" i="15"/>
  <c r="AN186" i="15"/>
  <c r="AI180" i="15"/>
  <c r="AL186" i="15"/>
  <c r="AU186" i="15"/>
  <c r="AO180" i="15"/>
  <c r="AF186" i="15"/>
  <c r="AG186" i="15"/>
  <c r="AS180" i="15"/>
  <c r="AJ180" i="15"/>
  <c r="AJ186" i="15"/>
  <c r="AO186" i="15"/>
  <c r="AQ186" i="15"/>
  <c r="AE186" i="15"/>
  <c r="AC186" i="15"/>
  <c r="AG180" i="15"/>
  <c r="AQ180" i="15"/>
  <c r="AH185" i="15"/>
  <c r="AI185" i="15"/>
  <c r="AO185" i="15"/>
  <c r="AG185" i="15"/>
  <c r="AL185" i="15"/>
  <c r="AK185" i="15"/>
  <c r="AF185" i="15"/>
  <c r="AJ185" i="15"/>
  <c r="AQ185" i="15"/>
  <c r="AM185" i="15"/>
  <c r="AS185" i="15"/>
  <c r="AC185" i="15"/>
  <c r="AR185" i="15"/>
  <c r="AR180" i="15"/>
  <c r="AC180" i="15"/>
  <c r="AM180" i="15"/>
  <c r="AK180" i="15"/>
  <c r="AM183" i="15"/>
  <c r="AE183" i="15"/>
  <c r="AJ183" i="15"/>
  <c r="AG183" i="15"/>
  <c r="AF183" i="15"/>
  <c r="AL183" i="15"/>
  <c r="AU183" i="15"/>
  <c r="AO183" i="15"/>
  <c r="AS183" i="15"/>
  <c r="AK183" i="15"/>
  <c r="AC183" i="15"/>
  <c r="AR183" i="15"/>
  <c r="AN183" i="15"/>
  <c r="AQ183" i="15"/>
  <c r="AI183" i="15"/>
  <c r="AH183" i="15"/>
  <c r="AG118" i="17"/>
  <c r="AH180" i="15"/>
  <c r="AH182" i="15"/>
  <c r="AM182" i="15"/>
  <c r="AO182" i="15"/>
  <c r="AG182" i="15"/>
  <c r="AG23" i="17"/>
  <c r="AI182" i="15"/>
  <c r="AF182" i="15"/>
  <c r="AR182" i="15"/>
  <c r="AL182" i="15"/>
  <c r="AS182" i="15"/>
  <c r="AK182" i="15"/>
  <c r="AC182" i="15"/>
  <c r="AJ182" i="15"/>
  <c r="AQ182" i="15"/>
  <c r="AH179" i="15"/>
  <c r="AM179" i="15"/>
  <c r="AE179" i="15"/>
  <c r="AO179" i="15"/>
  <c r="AG179" i="15"/>
  <c r="AG22" i="17"/>
  <c r="AR179" i="15"/>
  <c r="AQ179" i="15"/>
  <c r="AF179" i="15"/>
  <c r="AI179" i="15"/>
  <c r="AL179" i="15"/>
  <c r="AS179" i="15"/>
  <c r="AK179" i="15"/>
  <c r="AC179" i="15"/>
  <c r="AJ179" i="15"/>
  <c r="AJ171" i="15"/>
  <c r="AS177" i="15"/>
  <c r="AK177" i="15"/>
  <c r="AC177" i="15"/>
  <c r="AO177" i="15"/>
  <c r="AG177" i="15"/>
  <c r="AN177" i="15"/>
  <c r="AR177" i="15"/>
  <c r="AJ177" i="15"/>
  <c r="AH177" i="15"/>
  <c r="AF177" i="15"/>
  <c r="AQ177" i="15"/>
  <c r="AI177" i="15"/>
  <c r="AM177" i="15"/>
  <c r="AE177" i="15"/>
  <c r="AL177" i="15"/>
  <c r="AT177" i="15"/>
  <c r="AU177" i="15"/>
  <c r="AF176" i="15"/>
  <c r="AR176" i="15"/>
  <c r="AJ176" i="15"/>
  <c r="AI176" i="15"/>
  <c r="AM176" i="15"/>
  <c r="AS176" i="15"/>
  <c r="AK176" i="15"/>
  <c r="AC176" i="15"/>
  <c r="AQ176" i="15"/>
  <c r="AL176" i="15"/>
  <c r="AH176" i="15"/>
  <c r="AO176" i="15"/>
  <c r="AG176" i="15"/>
  <c r="AG21" i="17"/>
  <c r="AJ165" i="15"/>
  <c r="AE171" i="15"/>
  <c r="AM159" i="15"/>
  <c r="AM174" i="15"/>
  <c r="AE174" i="15"/>
  <c r="AJ174" i="15"/>
  <c r="AQ174" i="15"/>
  <c r="AH174" i="15"/>
  <c r="AL174" i="15"/>
  <c r="AS174" i="15"/>
  <c r="AK174" i="15"/>
  <c r="AC174" i="15"/>
  <c r="AR174" i="15"/>
  <c r="AI174" i="15"/>
  <c r="AO174" i="15"/>
  <c r="AG174" i="15"/>
  <c r="AG119" i="17"/>
  <c r="AF174" i="15"/>
  <c r="AK153" i="15"/>
  <c r="AL165" i="15"/>
  <c r="AT165" i="15"/>
  <c r="AU165" i="15"/>
  <c r="AH173" i="15"/>
  <c r="AC173" i="15"/>
  <c r="AO173" i="15"/>
  <c r="AG173" i="15"/>
  <c r="AS173" i="15"/>
  <c r="AF173" i="15"/>
  <c r="AM173" i="15"/>
  <c r="AE173" i="15"/>
  <c r="AR173" i="15"/>
  <c r="AJ173" i="15"/>
  <c r="AQ173" i="15"/>
  <c r="AI173" i="15"/>
  <c r="AL173" i="15"/>
  <c r="AK173" i="15"/>
  <c r="AE170" i="15"/>
  <c r="AJ170" i="15"/>
  <c r="AL170" i="15"/>
  <c r="AT170" i="15"/>
  <c r="AU170" i="15"/>
  <c r="AK159" i="15"/>
  <c r="AG153" i="15"/>
  <c r="AG112" i="17"/>
  <c r="AF159" i="15"/>
  <c r="AI159" i="15"/>
  <c r="AS159" i="15"/>
  <c r="AM168" i="15"/>
  <c r="AE168" i="15"/>
  <c r="AH168" i="15"/>
  <c r="AF168" i="15"/>
  <c r="AL168" i="15"/>
  <c r="AG168" i="15"/>
  <c r="AS168" i="15"/>
  <c r="AK168" i="15"/>
  <c r="AC168" i="15"/>
  <c r="AI168" i="15"/>
  <c r="AR168" i="15"/>
  <c r="AJ168" i="15"/>
  <c r="AQ168" i="15"/>
  <c r="AO168" i="15"/>
  <c r="AQ159" i="15"/>
  <c r="AL159" i="15"/>
  <c r="AO159" i="15"/>
  <c r="AH167" i="15"/>
  <c r="AC167" i="15"/>
  <c r="AJ167" i="15"/>
  <c r="AO167" i="15"/>
  <c r="AG167" i="15"/>
  <c r="AG18" i="17"/>
  <c r="AL167" i="15"/>
  <c r="AK167" i="15"/>
  <c r="AF167" i="15"/>
  <c r="AS167" i="15"/>
  <c r="AR167" i="15"/>
  <c r="AQ167" i="15"/>
  <c r="AM167" i="15"/>
  <c r="AE167" i="15"/>
  <c r="AI167" i="15"/>
  <c r="AI141" i="15"/>
  <c r="AG159" i="15"/>
  <c r="AG114" i="17"/>
  <c r="AC159" i="15"/>
  <c r="AR159" i="15"/>
  <c r="AH159" i="15"/>
  <c r="AE164" i="15"/>
  <c r="AL164" i="15"/>
  <c r="AU164" i="15"/>
  <c r="AJ164" i="15"/>
  <c r="AL153" i="15"/>
  <c r="AJ159" i="15"/>
  <c r="AF153" i="15"/>
  <c r="AH153" i="15"/>
  <c r="AQ153" i="15"/>
  <c r="AM162" i="15"/>
  <c r="AE162" i="15"/>
  <c r="AJ162" i="15"/>
  <c r="AG162" i="15"/>
  <c r="AG115" i="17"/>
  <c r="AF162" i="15"/>
  <c r="AL162" i="15"/>
  <c r="AS162" i="15"/>
  <c r="AK162" i="15"/>
  <c r="AC162" i="15"/>
  <c r="AR162" i="15"/>
  <c r="AO162" i="15"/>
  <c r="AQ162" i="15"/>
  <c r="AI162" i="15"/>
  <c r="AH162" i="15"/>
  <c r="AI147" i="15"/>
  <c r="AI153" i="15"/>
  <c r="AH161" i="15"/>
  <c r="AM161" i="15"/>
  <c r="AE161" i="15"/>
  <c r="AO161" i="15"/>
  <c r="AG161" i="15"/>
  <c r="AR161" i="15"/>
  <c r="AI161" i="15"/>
  <c r="AF161" i="15"/>
  <c r="AL161" i="15"/>
  <c r="AS161" i="15"/>
  <c r="AK161" i="15"/>
  <c r="AC161" i="15"/>
  <c r="AJ161" i="15"/>
  <c r="AQ161" i="15"/>
  <c r="AC147" i="15"/>
  <c r="AC153" i="15"/>
  <c r="AH158" i="15"/>
  <c r="AN158" i="15"/>
  <c r="AK158" i="15"/>
  <c r="AO158" i="15"/>
  <c r="AG158" i="15"/>
  <c r="AF158" i="15"/>
  <c r="AR158" i="15"/>
  <c r="AQ158" i="15"/>
  <c r="AM158" i="15"/>
  <c r="AE158" i="15"/>
  <c r="AL158" i="15"/>
  <c r="AU158" i="15"/>
  <c r="AS158" i="15"/>
  <c r="AC158" i="15"/>
  <c r="AJ158" i="15"/>
  <c r="AI158" i="15"/>
  <c r="AH147" i="15"/>
  <c r="AS153" i="15"/>
  <c r="AR141" i="15"/>
  <c r="AS147" i="15"/>
  <c r="AO153" i="15"/>
  <c r="AO147" i="15"/>
  <c r="AG147" i="15"/>
  <c r="AG110" i="17"/>
  <c r="AL141" i="15"/>
  <c r="AJ147" i="15"/>
  <c r="AJ153" i="15"/>
  <c r="AM153" i="15"/>
  <c r="AM141" i="15"/>
  <c r="AE156" i="15"/>
  <c r="AJ156" i="15"/>
  <c r="AL156" i="15"/>
  <c r="AT156" i="15"/>
  <c r="AU156" i="15"/>
  <c r="AH141" i="15"/>
  <c r="AC141" i="15"/>
  <c r="AQ141" i="15"/>
  <c r="AE155" i="15"/>
  <c r="AJ155" i="15"/>
  <c r="AL155" i="15"/>
  <c r="AT155" i="15"/>
  <c r="AU155" i="15"/>
  <c r="AH152" i="15"/>
  <c r="AR152" i="15"/>
  <c r="AI152" i="15"/>
  <c r="AO152" i="15"/>
  <c r="AG152" i="15"/>
  <c r="AL152" i="15"/>
  <c r="AK152" i="15"/>
  <c r="AF152" i="15"/>
  <c r="AJ152" i="15"/>
  <c r="AQ152" i="15"/>
  <c r="AM152" i="15"/>
  <c r="AE152" i="15"/>
  <c r="AS152" i="15"/>
  <c r="AC152" i="15"/>
  <c r="AG141" i="15"/>
  <c r="AG108" i="17"/>
  <c r="AF147" i="15"/>
  <c r="AL147" i="15"/>
  <c r="AK141" i="15"/>
  <c r="AQ147" i="15"/>
  <c r="AK147" i="15"/>
  <c r="AR147" i="15"/>
  <c r="AE106" i="15"/>
  <c r="AE150" i="15"/>
  <c r="AL150" i="15"/>
  <c r="AT150" i="15"/>
  <c r="AU150" i="15"/>
  <c r="AJ150" i="15"/>
  <c r="AE104" i="15"/>
  <c r="AE110" i="15"/>
  <c r="AE147" i="15"/>
  <c r="AE149" i="15"/>
  <c r="AJ149" i="15"/>
  <c r="AL149" i="15"/>
  <c r="AT149" i="15"/>
  <c r="AU149" i="15"/>
  <c r="AH146" i="15"/>
  <c r="AM146" i="15"/>
  <c r="AI146" i="15"/>
  <c r="AO146" i="15"/>
  <c r="AG146" i="15"/>
  <c r="AQ146" i="15"/>
  <c r="AF146" i="15"/>
  <c r="AR146" i="15"/>
  <c r="AL146" i="15"/>
  <c r="AS146" i="15"/>
  <c r="AK146" i="15"/>
  <c r="AC146" i="15"/>
  <c r="AJ146" i="15"/>
  <c r="AF141" i="15"/>
  <c r="AJ141" i="15"/>
  <c r="AO141" i="15"/>
  <c r="AE108" i="15"/>
  <c r="AE114" i="15"/>
  <c r="AE144" i="15"/>
  <c r="AL144" i="15"/>
  <c r="AT144" i="15"/>
  <c r="AU144" i="15"/>
  <c r="AJ144" i="15"/>
  <c r="AE39" i="15"/>
  <c r="AE143" i="15"/>
  <c r="AJ143" i="15"/>
  <c r="AL143" i="15"/>
  <c r="AT143" i="15"/>
  <c r="AU143" i="15"/>
  <c r="AS140" i="15"/>
  <c r="AJ140" i="15"/>
  <c r="AM140" i="15"/>
  <c r="AR140" i="15"/>
  <c r="AI140" i="15"/>
  <c r="AE31" i="15"/>
  <c r="AE140" i="15"/>
  <c r="AL140" i="15"/>
  <c r="AQ140" i="15"/>
  <c r="AH140" i="15"/>
  <c r="AF140" i="15"/>
  <c r="AK140" i="15"/>
  <c r="AO140" i="15"/>
  <c r="AG140" i="15"/>
  <c r="AC140" i="15"/>
  <c r="I185" i="15"/>
  <c r="E183" i="15"/>
  <c r="E182" i="15"/>
  <c r="E180" i="15"/>
  <c r="N121" i="17"/>
  <c r="E179" i="15"/>
  <c r="E177" i="15"/>
  <c r="N120" i="17"/>
  <c r="E176" i="15"/>
  <c r="N21" i="17"/>
  <c r="E170" i="15"/>
  <c r="H170" i="15"/>
  <c r="E174" i="15"/>
  <c r="E173" i="15"/>
  <c r="E171" i="15"/>
  <c r="N118" i="17"/>
  <c r="E164" i="15"/>
  <c r="N17" i="17"/>
  <c r="E168" i="15"/>
  <c r="E167" i="15"/>
  <c r="E165" i="15"/>
  <c r="N116" i="17"/>
  <c r="E158" i="15"/>
  <c r="P158" i="15"/>
  <c r="E162" i="15"/>
  <c r="E161" i="15"/>
  <c r="E159" i="15"/>
  <c r="E156" i="15"/>
  <c r="E155" i="15"/>
  <c r="E153" i="15"/>
  <c r="E152" i="15"/>
  <c r="E150" i="15"/>
  <c r="E149" i="15"/>
  <c r="E144" i="15"/>
  <c r="E143" i="15"/>
  <c r="F94" i="15"/>
  <c r="F106" i="15"/>
  <c r="F114" i="15"/>
  <c r="F141" i="15"/>
  <c r="T141" i="15"/>
  <c r="K141" i="15"/>
  <c r="L141" i="15"/>
  <c r="S141" i="15"/>
  <c r="J141" i="15"/>
  <c r="R141" i="15"/>
  <c r="I94" i="15"/>
  <c r="I141" i="15"/>
  <c r="P141" i="15"/>
  <c r="H141" i="15"/>
  <c r="N108" i="17"/>
  <c r="M141" i="15"/>
  <c r="O141" i="15"/>
  <c r="G141" i="15"/>
  <c r="N141" i="15"/>
  <c r="T140" i="15"/>
  <c r="K140" i="15"/>
  <c r="H140" i="15"/>
  <c r="M140" i="15"/>
  <c r="S140" i="15"/>
  <c r="J140" i="15"/>
  <c r="P140" i="15"/>
  <c r="L140" i="15"/>
  <c r="R140" i="15"/>
  <c r="I140" i="15"/>
  <c r="O140" i="15"/>
  <c r="G140" i="15"/>
  <c r="N140" i="15"/>
  <c r="F140" i="15"/>
  <c r="D141" i="15"/>
  <c r="D140" i="15"/>
  <c r="AW132" i="15"/>
  <c r="AT133" i="15"/>
  <c r="U133" i="15"/>
  <c r="Q133" i="15"/>
  <c r="AD132" i="15"/>
  <c r="D132" i="3"/>
  <c r="U64" i="15"/>
  <c r="U63" i="15"/>
  <c r="G63" i="3"/>
  <c r="D63" i="3"/>
  <c r="E63" i="15"/>
  <c r="AH68" i="17"/>
  <c r="AH70" i="17"/>
  <c r="AH69" i="17"/>
  <c r="BX21" i="7"/>
  <c r="O93" i="17"/>
  <c r="AQ13" i="7"/>
  <c r="AE49" i="15"/>
  <c r="F61" i="15"/>
  <c r="AE61" i="15"/>
  <c r="AE182" i="15"/>
  <c r="H146" i="17"/>
  <c r="J169" i="17"/>
  <c r="L169" i="17"/>
  <c r="V67" i="8"/>
  <c r="V77" i="8"/>
  <c r="V71" i="8"/>
  <c r="V65" i="8"/>
  <c r="V12" i="8"/>
  <c r="V20" i="8"/>
  <c r="V8" i="8"/>
  <c r="V34" i="8"/>
  <c r="V79" i="8"/>
  <c r="V28" i="8"/>
  <c r="V14" i="8"/>
  <c r="AC92" i="17"/>
  <c r="AE92" i="17"/>
  <c r="AC93" i="17"/>
  <c r="AE93" i="17"/>
  <c r="AA69" i="17"/>
  <c r="AC69" i="17"/>
  <c r="AE69" i="17"/>
  <c r="AB70" i="17"/>
  <c r="AE67" i="17"/>
  <c r="AE90" i="17"/>
  <c r="BX37" i="7"/>
  <c r="O92" i="17"/>
  <c r="AK21" i="7"/>
  <c r="AL21" i="7"/>
  <c r="AX21" i="7"/>
  <c r="AM21" i="7"/>
  <c r="BK21" i="7"/>
  <c r="BN21" i="7"/>
  <c r="AQ21" i="7"/>
  <c r="AV21" i="7"/>
  <c r="AS21" i="7"/>
  <c r="AZ21" i="7"/>
  <c r="AY21" i="7"/>
  <c r="AW21" i="7"/>
  <c r="AT21" i="7"/>
  <c r="BM21" i="7"/>
  <c r="BJ21" i="7"/>
  <c r="AR21" i="7"/>
  <c r="W34" i="8"/>
  <c r="BL21" i="7"/>
  <c r="AP21" i="7"/>
  <c r="G21" i="7"/>
  <c r="AD187" i="15"/>
  <c r="AD184" i="15"/>
  <c r="AK42" i="7"/>
  <c r="W81" i="8"/>
  <c r="X81" i="8"/>
  <c r="AQ42" i="7"/>
  <c r="AM42" i="7"/>
  <c r="AR42" i="7"/>
  <c r="AY42" i="7"/>
  <c r="AP42" i="7"/>
  <c r="BN42" i="7"/>
  <c r="AZ42" i="7"/>
  <c r="BM42" i="7"/>
  <c r="AW42" i="7"/>
  <c r="AL42" i="7"/>
  <c r="BL42" i="7"/>
  <c r="AV42" i="7"/>
  <c r="AX42" i="7"/>
  <c r="AT42" i="7"/>
  <c r="BK42" i="7"/>
  <c r="BJ42" i="7"/>
  <c r="AS42" i="7"/>
  <c r="G42" i="7"/>
  <c r="AG122" i="17"/>
  <c r="AG121" i="17"/>
  <c r="AD181" i="15"/>
  <c r="AD178" i="15"/>
  <c r="AG120" i="17"/>
  <c r="F15" i="7"/>
  <c r="BK15" i="7"/>
  <c r="F31" i="7"/>
  <c r="L117" i="17"/>
  <c r="M117" i="17"/>
  <c r="BX13" i="7"/>
  <c r="AS13" i="7"/>
  <c r="AR13" i="7"/>
  <c r="AE114" i="17"/>
  <c r="AJ114" i="17"/>
  <c r="AK114" i="17"/>
  <c r="AW13" i="7"/>
  <c r="AF11" i="17"/>
  <c r="BX28" i="7"/>
  <c r="K117" i="17"/>
  <c r="M116" i="17"/>
  <c r="W18" i="8"/>
  <c r="BM13" i="7"/>
  <c r="G13" i="7"/>
  <c r="AY13" i="7"/>
  <c r="BN13" i="7"/>
  <c r="AV13" i="7"/>
  <c r="AL13" i="7"/>
  <c r="L121" i="17"/>
  <c r="Q121" i="17"/>
  <c r="R121" i="17"/>
  <c r="L114" i="17"/>
  <c r="M114" i="17"/>
  <c r="AX13" i="7"/>
  <c r="AK13" i="7"/>
  <c r="AP13" i="7"/>
  <c r="BK13" i="7"/>
  <c r="AT13" i="7"/>
  <c r="AM13" i="7"/>
  <c r="BL13" i="7"/>
  <c r="E12" i="7"/>
  <c r="F12" i="7"/>
  <c r="AV12" i="7"/>
  <c r="AZ13" i="7"/>
  <c r="E19" i="7"/>
  <c r="F19" i="7"/>
  <c r="M20" i="17"/>
  <c r="BX11" i="7"/>
  <c r="BX30" i="7"/>
  <c r="CA132" i="3"/>
  <c r="AE118" i="15"/>
  <c r="AH161" i="17"/>
  <c r="F118" i="15"/>
  <c r="F116" i="15"/>
  <c r="AE116" i="15"/>
  <c r="D179" i="17"/>
  <c r="AE153" i="15"/>
  <c r="F108" i="15"/>
  <c r="F104" i="15"/>
  <c r="E40" i="2"/>
  <c r="AZ37" i="7"/>
  <c r="AK37" i="7"/>
  <c r="AQ37" i="7"/>
  <c r="AT37" i="7"/>
  <c r="AP37" i="7"/>
  <c r="BN37" i="7"/>
  <c r="BX39" i="7"/>
  <c r="BK37" i="7"/>
  <c r="AE47" i="15"/>
  <c r="AE41" i="15"/>
  <c r="F47" i="15"/>
  <c r="F41" i="15"/>
  <c r="F39" i="15"/>
  <c r="Q64" i="15"/>
  <c r="V32" i="15"/>
  <c r="AP41" i="15"/>
  <c r="CD43" i="3"/>
  <c r="AL37" i="7"/>
  <c r="AM37" i="7"/>
  <c r="AS37" i="7"/>
  <c r="AR37" i="7"/>
  <c r="BL37" i="7"/>
  <c r="G37" i="7"/>
  <c r="AV37" i="7"/>
  <c r="BJ37" i="7"/>
  <c r="AY37" i="7"/>
  <c r="AW37" i="7"/>
  <c r="W71" i="8"/>
  <c r="BM37" i="7"/>
  <c r="BX6" i="7"/>
  <c r="X132" i="15"/>
  <c r="H160" i="17"/>
  <c r="I183" i="17"/>
  <c r="AF116" i="17"/>
  <c r="I157" i="17"/>
  <c r="AE115" i="17"/>
  <c r="I181" i="17"/>
  <c r="H177" i="17"/>
  <c r="H189" i="17"/>
  <c r="H179" i="17"/>
  <c r="I136" i="17"/>
  <c r="I156" i="17"/>
  <c r="I133" i="17"/>
  <c r="H154" i="17"/>
  <c r="I165" i="17"/>
  <c r="I142" i="17"/>
  <c r="H184" i="17"/>
  <c r="H138" i="17"/>
  <c r="H162" i="17"/>
  <c r="I158" i="17"/>
  <c r="H165" i="17"/>
  <c r="I162" i="17"/>
  <c r="I139" i="17"/>
  <c r="H185" i="17"/>
  <c r="J185" i="17"/>
  <c r="L185" i="17"/>
  <c r="Q185" i="17"/>
  <c r="I86" i="17"/>
  <c r="AA57" i="17"/>
  <c r="W5" i="17"/>
  <c r="AB60" i="17"/>
  <c r="AF12" i="17"/>
  <c r="I82" i="17"/>
  <c r="H84" i="17"/>
  <c r="I87" i="17"/>
  <c r="I81" i="17"/>
  <c r="H82" i="17"/>
  <c r="J65" i="17"/>
  <c r="L65" i="17"/>
  <c r="Q65" i="17"/>
  <c r="I78" i="17"/>
  <c r="H90" i="17"/>
  <c r="I91" i="17"/>
  <c r="J91" i="17"/>
  <c r="L91" i="17"/>
  <c r="Q91" i="17"/>
  <c r="I90" i="17"/>
  <c r="H85" i="17"/>
  <c r="I89" i="17"/>
  <c r="H79" i="17"/>
  <c r="H80" i="17"/>
  <c r="I88" i="17"/>
  <c r="J88" i="17"/>
  <c r="L88" i="17"/>
  <c r="Q88" i="17"/>
  <c r="H86" i="17"/>
  <c r="H89" i="17"/>
  <c r="I84" i="17"/>
  <c r="Q22" i="17"/>
  <c r="D5" i="17"/>
  <c r="M22" i="17"/>
  <c r="V61" i="8"/>
  <c r="V75" i="8"/>
  <c r="V18" i="8"/>
  <c r="S47" i="8"/>
  <c r="J48" i="8"/>
  <c r="V24" i="8"/>
  <c r="V10" i="8"/>
  <c r="AI45" i="16"/>
  <c r="F38" i="2"/>
  <c r="F40" i="2"/>
  <c r="AH165" i="17"/>
  <c r="AH184" i="17"/>
  <c r="AH188" i="17"/>
  <c r="AH158" i="17"/>
  <c r="BX32" i="7"/>
  <c r="BX34" i="7"/>
  <c r="AK116" i="17"/>
  <c r="O184" i="17"/>
  <c r="I144" i="17"/>
  <c r="I140" i="17"/>
  <c r="H140" i="17"/>
  <c r="J186" i="17"/>
  <c r="L186" i="17"/>
  <c r="Q186" i="17"/>
  <c r="F137" i="17"/>
  <c r="AG111" i="17"/>
  <c r="AG113" i="17"/>
  <c r="AG116" i="17"/>
  <c r="AG109" i="17"/>
  <c r="H144" i="17"/>
  <c r="BX7" i="7"/>
  <c r="O144" i="17"/>
  <c r="F140" i="17"/>
  <c r="AI94" i="16"/>
  <c r="L38" i="2"/>
  <c r="L40" i="2"/>
  <c r="R94" i="16"/>
  <c r="K38" i="2"/>
  <c r="K40" i="2"/>
  <c r="AH59" i="17"/>
  <c r="AH62" i="17"/>
  <c r="BX35" i="7"/>
  <c r="BU48" i="7"/>
  <c r="O85" i="17"/>
  <c r="AH66" i="17"/>
  <c r="BS48" i="7"/>
  <c r="BT48" i="7"/>
  <c r="AE146" i="15"/>
  <c r="O83" i="17"/>
  <c r="AD151" i="15"/>
  <c r="L31" i="7"/>
  <c r="AD154" i="15"/>
  <c r="AP9" i="15"/>
  <c r="AD169" i="15"/>
  <c r="AD166" i="15"/>
  <c r="L36" i="7"/>
  <c r="AG17" i="17"/>
  <c r="AD163" i="15"/>
  <c r="AG19" i="17"/>
  <c r="AG12" i="17"/>
  <c r="AD172" i="15"/>
  <c r="L38" i="7"/>
  <c r="AG14" i="17"/>
  <c r="AD175" i="15"/>
  <c r="AG10" i="17"/>
  <c r="AD157" i="15"/>
  <c r="L33" i="7"/>
  <c r="AD148" i="15"/>
  <c r="AD160" i="15"/>
  <c r="AD145" i="15"/>
  <c r="L29" i="7"/>
  <c r="AG15" i="17"/>
  <c r="BX9" i="7"/>
  <c r="AL18" i="7"/>
  <c r="AK18" i="7"/>
  <c r="AZ18" i="7"/>
  <c r="BL18" i="7"/>
  <c r="W28" i="8"/>
  <c r="AR18" i="7"/>
  <c r="AS18" i="7"/>
  <c r="BK18" i="7"/>
  <c r="BJ18" i="7"/>
  <c r="AX18" i="7"/>
  <c r="AM18" i="7"/>
  <c r="BN18" i="7"/>
  <c r="AV18" i="7"/>
  <c r="AQ18" i="7"/>
  <c r="G18" i="7"/>
  <c r="AY18" i="7"/>
  <c r="AW18" i="7"/>
  <c r="BM18" i="7"/>
  <c r="AP18" i="7"/>
  <c r="BX15" i="7"/>
  <c r="AC86" i="17"/>
  <c r="E142" i="15"/>
  <c r="AK39" i="7"/>
  <c r="G39" i="7"/>
  <c r="AM39" i="7"/>
  <c r="BK39" i="7"/>
  <c r="AT39" i="7"/>
  <c r="AS39" i="7"/>
  <c r="AP39" i="7"/>
  <c r="AX39" i="7"/>
  <c r="AQ39" i="7"/>
  <c r="BM39" i="7"/>
  <c r="W75" i="8"/>
  <c r="AL39" i="7"/>
  <c r="AW39" i="7"/>
  <c r="BN39" i="7"/>
  <c r="AY39" i="7"/>
  <c r="BL39" i="7"/>
  <c r="BJ39" i="7"/>
  <c r="AZ39" i="7"/>
  <c r="AV39" i="7"/>
  <c r="AR39" i="7"/>
  <c r="S93" i="8"/>
  <c r="J94" i="8"/>
  <c r="BW48" i="7"/>
  <c r="BV48" i="7"/>
  <c r="D48" i="7"/>
  <c r="S31" i="7"/>
  <c r="AT30" i="7"/>
  <c r="AR30" i="7"/>
  <c r="W57" i="8"/>
  <c r="X57" i="8"/>
  <c r="AV30" i="7"/>
  <c r="AW30" i="7"/>
  <c r="G30" i="7"/>
  <c r="AZ30" i="7"/>
  <c r="AY30" i="7"/>
  <c r="BJ30" i="7"/>
  <c r="AK30" i="7"/>
  <c r="BL30" i="7"/>
  <c r="AM30" i="7"/>
  <c r="AQ30" i="7"/>
  <c r="BK30" i="7"/>
  <c r="AP30" i="7"/>
  <c r="AS30" i="7"/>
  <c r="BM30" i="7"/>
  <c r="BN30" i="7"/>
  <c r="AL30" i="7"/>
  <c r="AX30" i="7"/>
  <c r="S96" i="8"/>
  <c r="AM29" i="7"/>
  <c r="W55" i="8"/>
  <c r="X55" i="8"/>
  <c r="BJ29" i="7"/>
  <c r="AY29" i="7"/>
  <c r="BN29" i="7"/>
  <c r="AK29" i="7"/>
  <c r="AL29" i="7"/>
  <c r="G29" i="7"/>
  <c r="AP29" i="7"/>
  <c r="AQ29" i="7"/>
  <c r="BK29" i="7"/>
  <c r="AT29" i="7"/>
  <c r="AS29" i="7"/>
  <c r="BM29" i="7"/>
  <c r="BL29" i="7"/>
  <c r="AX29" i="7"/>
  <c r="AW29" i="7"/>
  <c r="AR29" i="7"/>
  <c r="AZ29" i="7"/>
  <c r="AV29" i="7"/>
  <c r="AJ92" i="16"/>
  <c r="AJ94" i="16"/>
  <c r="T53" i="8"/>
  <c r="J163" i="17"/>
  <c r="L163" i="17"/>
  <c r="D140" i="17"/>
  <c r="D137" i="17"/>
  <c r="Y12" i="7"/>
  <c r="Z12" i="7"/>
  <c r="R45" i="16"/>
  <c r="S44" i="8"/>
  <c r="J45" i="8"/>
  <c r="AJ43" i="16"/>
  <c r="AJ45" i="16"/>
  <c r="T4" i="8"/>
  <c r="AN42" i="15"/>
  <c r="AN64" i="15"/>
  <c r="H144" i="15"/>
  <c r="N109" i="17"/>
  <c r="AM148" i="15"/>
  <c r="I30" i="7"/>
  <c r="W155" i="17"/>
  <c r="W82" i="17"/>
  <c r="D55" i="17"/>
  <c r="Y156" i="17"/>
  <c r="AC156" i="17"/>
  <c r="F177" i="17"/>
  <c r="J177" i="17"/>
  <c r="L177" i="17"/>
  <c r="Q177" i="17"/>
  <c r="D59" i="17"/>
  <c r="D36" i="17"/>
  <c r="F59" i="17"/>
  <c r="F36" i="17"/>
  <c r="AC158" i="17"/>
  <c r="F179" i="17"/>
  <c r="J179" i="17"/>
  <c r="L179" i="17"/>
  <c r="Q179" i="17"/>
  <c r="D57" i="17"/>
  <c r="D34" i="17"/>
  <c r="F58" i="17"/>
  <c r="J58" i="17"/>
  <c r="W80" i="17"/>
  <c r="W34" i="17"/>
  <c r="F178" i="17"/>
  <c r="J178" i="17"/>
  <c r="F181" i="17"/>
  <c r="J181" i="17"/>
  <c r="AC79" i="17"/>
  <c r="AE79" i="17"/>
  <c r="AJ79" i="17"/>
  <c r="W156" i="17"/>
  <c r="D180" i="17"/>
  <c r="F180" i="17"/>
  <c r="J180" i="17"/>
  <c r="D58" i="17"/>
  <c r="AC78" i="17"/>
  <c r="AC81" i="17"/>
  <c r="D178" i="17"/>
  <c r="Y80" i="17"/>
  <c r="Y34" i="17"/>
  <c r="W158" i="17"/>
  <c r="AC154" i="17"/>
  <c r="D181" i="17"/>
  <c r="F55" i="17"/>
  <c r="F32" i="17"/>
  <c r="F57" i="17"/>
  <c r="W81" i="17"/>
  <c r="W35" i="17"/>
  <c r="W157" i="17"/>
  <c r="AC155" i="17"/>
  <c r="AE155" i="17"/>
  <c r="AJ155" i="17"/>
  <c r="D56" i="17"/>
  <c r="D33" i="17"/>
  <c r="F56" i="17"/>
  <c r="AC181" i="17"/>
  <c r="Y179" i="17"/>
  <c r="AC179" i="17"/>
  <c r="AC177" i="17"/>
  <c r="W181" i="17"/>
  <c r="W180" i="17"/>
  <c r="W179" i="17"/>
  <c r="W178" i="17"/>
  <c r="W132" i="17"/>
  <c r="F158" i="17"/>
  <c r="F157" i="17"/>
  <c r="F156" i="17"/>
  <c r="F155" i="17"/>
  <c r="J155" i="17"/>
  <c r="F154" i="17"/>
  <c r="D154" i="17"/>
  <c r="D131" i="17"/>
  <c r="D158" i="17"/>
  <c r="D156" i="17"/>
  <c r="D133" i="17"/>
  <c r="D157" i="17"/>
  <c r="D155" i="17"/>
  <c r="H134" i="17"/>
  <c r="Z133" i="17"/>
  <c r="AF109" i="17"/>
  <c r="O135" i="17"/>
  <c r="H133" i="17"/>
  <c r="G32" i="17"/>
  <c r="I34" i="17"/>
  <c r="H32" i="17"/>
  <c r="W33" i="17"/>
  <c r="Z34" i="17"/>
  <c r="AC80" i="17"/>
  <c r="I33" i="17"/>
  <c r="G35" i="17"/>
  <c r="O36" i="17"/>
  <c r="H35" i="17"/>
  <c r="J159" i="17"/>
  <c r="BU26" i="7"/>
  <c r="BV26" i="7"/>
  <c r="BS26" i="7"/>
  <c r="BW26" i="7"/>
  <c r="G136" i="17"/>
  <c r="X71" i="8"/>
  <c r="F136" i="17"/>
  <c r="G132" i="17"/>
  <c r="G143" i="17"/>
  <c r="J188" i="17"/>
  <c r="L188" i="17"/>
  <c r="Q188" i="17"/>
  <c r="G165" i="17"/>
  <c r="G142" i="17"/>
  <c r="AE185" i="17"/>
  <c r="AJ185" i="17"/>
  <c r="J189" i="17"/>
  <c r="L189" i="17"/>
  <c r="Q189" i="17"/>
  <c r="AZ34" i="7"/>
  <c r="F143" i="17"/>
  <c r="J167" i="17"/>
  <c r="L167" i="17"/>
  <c r="Q167" i="17"/>
  <c r="F142" i="17"/>
  <c r="AT20" i="7"/>
  <c r="AM20" i="7"/>
  <c r="AL20" i="7"/>
  <c r="W32" i="8"/>
  <c r="X32" i="8"/>
  <c r="AR20" i="7"/>
  <c r="AP20" i="7"/>
  <c r="W12" i="8"/>
  <c r="X12" i="8"/>
  <c r="AQ10" i="7"/>
  <c r="BC10" i="7"/>
  <c r="AQ11" i="7"/>
  <c r="AT10" i="7"/>
  <c r="BN10" i="7"/>
  <c r="L145" i="17"/>
  <c r="AM10" i="7"/>
  <c r="AP10" i="7"/>
  <c r="G10" i="7"/>
  <c r="G20" i="7"/>
  <c r="BN20" i="7"/>
  <c r="AX10" i="7"/>
  <c r="BJ10" i="7"/>
  <c r="AR10" i="7"/>
  <c r="AL10" i="7"/>
  <c r="AW10" i="7"/>
  <c r="AM11" i="7"/>
  <c r="AZ20" i="7"/>
  <c r="AV20" i="7"/>
  <c r="AX11" i="7"/>
  <c r="AK10" i="7"/>
  <c r="BK10" i="7"/>
  <c r="BM10" i="7"/>
  <c r="AV11" i="7"/>
  <c r="W14" i="8"/>
  <c r="X14" i="8"/>
  <c r="AQ20" i="7"/>
  <c r="AS20" i="7"/>
  <c r="AX20" i="7"/>
  <c r="AS11" i="7"/>
  <c r="AV10" i="7"/>
  <c r="AS10" i="7"/>
  <c r="BL10" i="7"/>
  <c r="AK11" i="7"/>
  <c r="BM20" i="7"/>
  <c r="BL20" i="7"/>
  <c r="AW20" i="7"/>
  <c r="AT11" i="7"/>
  <c r="AZ11" i="7"/>
  <c r="BK20" i="7"/>
  <c r="AZ10" i="7"/>
  <c r="BN11" i="7"/>
  <c r="BJ20" i="7"/>
  <c r="AK20" i="7"/>
  <c r="AP14" i="7"/>
  <c r="BL11" i="7"/>
  <c r="BJ11" i="7"/>
  <c r="AL11" i="7"/>
  <c r="AP11" i="7"/>
  <c r="J182" i="17"/>
  <c r="L182" i="17"/>
  <c r="BK14" i="7"/>
  <c r="AW11" i="7"/>
  <c r="BM11" i="7"/>
  <c r="BK11" i="7"/>
  <c r="AY11" i="7"/>
  <c r="G11" i="7"/>
  <c r="Q122" i="17"/>
  <c r="R122" i="17"/>
  <c r="AZ14" i="7"/>
  <c r="BJ14" i="7"/>
  <c r="AX14" i="7"/>
  <c r="G14" i="7"/>
  <c r="AT14" i="7"/>
  <c r="W20" i="8"/>
  <c r="X20" i="8"/>
  <c r="M115" i="17"/>
  <c r="AW14" i="7"/>
  <c r="AS14" i="7"/>
  <c r="AR14" i="7"/>
  <c r="BM14" i="7"/>
  <c r="AM14" i="7"/>
  <c r="AL14" i="7"/>
  <c r="BN14" i="7"/>
  <c r="AK14" i="7"/>
  <c r="AV14" i="7"/>
  <c r="BL14" i="7"/>
  <c r="AQ14" i="7"/>
  <c r="BC14" i="7"/>
  <c r="AW38" i="7"/>
  <c r="AX38" i="7"/>
  <c r="BM34" i="7"/>
  <c r="AV38" i="7"/>
  <c r="AQ38" i="7"/>
  <c r="AC55" i="17"/>
  <c r="AE55" i="17"/>
  <c r="AJ55" i="17"/>
  <c r="AL34" i="7"/>
  <c r="AS34" i="7"/>
  <c r="BL33" i="7"/>
  <c r="AY34" i="7"/>
  <c r="L92" i="17"/>
  <c r="Q92" i="17"/>
  <c r="AC63" i="17"/>
  <c r="AE63" i="17"/>
  <c r="AJ63" i="17"/>
  <c r="J69" i="17"/>
  <c r="L69" i="17"/>
  <c r="Q69" i="17"/>
  <c r="F46" i="17"/>
  <c r="J46" i="17"/>
  <c r="AA20" i="7"/>
  <c r="AB20" i="7"/>
  <c r="J81" i="17"/>
  <c r="L81" i="17"/>
  <c r="Q81" i="17"/>
  <c r="J67" i="17"/>
  <c r="BM9" i="7"/>
  <c r="BM17" i="7"/>
  <c r="AZ17" i="7"/>
  <c r="W26" i="8"/>
  <c r="X26" i="8"/>
  <c r="J146" i="17"/>
  <c r="L146" i="17"/>
  <c r="AQ17" i="7"/>
  <c r="AS17" i="7"/>
  <c r="AR17" i="7"/>
  <c r="BK17" i="7"/>
  <c r="BL17" i="7"/>
  <c r="G17" i="7"/>
  <c r="BN17" i="7"/>
  <c r="AW17" i="7"/>
  <c r="AM17" i="7"/>
  <c r="AY17" i="7"/>
  <c r="W73" i="8"/>
  <c r="X73" i="8"/>
  <c r="AR38" i="7"/>
  <c r="AP38" i="7"/>
  <c r="AY38" i="7"/>
  <c r="AL32" i="7"/>
  <c r="AZ38" i="7"/>
  <c r="G38" i="7"/>
  <c r="BN38" i="7"/>
  <c r="AE86" i="17"/>
  <c r="AJ86" i="17"/>
  <c r="AP32" i="7"/>
  <c r="AQ40" i="7"/>
  <c r="G144" i="17"/>
  <c r="AC187" i="17"/>
  <c r="AE187" i="17"/>
  <c r="AJ187" i="17"/>
  <c r="G39" i="17"/>
  <c r="AC160" i="17"/>
  <c r="AE160" i="17"/>
  <c r="AJ160" i="17"/>
  <c r="G138" i="17"/>
  <c r="G41" i="17"/>
  <c r="AC184" i="17"/>
  <c r="AE184" i="17"/>
  <c r="AJ184" i="17"/>
  <c r="AC87" i="17"/>
  <c r="AE87" i="17"/>
  <c r="AJ87" i="17"/>
  <c r="AX34" i="7"/>
  <c r="AW34" i="7"/>
  <c r="AT34" i="7"/>
  <c r="AF123" i="17"/>
  <c r="BJ40" i="7"/>
  <c r="BK40" i="7"/>
  <c r="AP40" i="7"/>
  <c r="AM40" i="7"/>
  <c r="BN40" i="7"/>
  <c r="AS40" i="7"/>
  <c r="AY40" i="7"/>
  <c r="AK40" i="7"/>
  <c r="AX40" i="7"/>
  <c r="AC159" i="17"/>
  <c r="AE159" i="17"/>
  <c r="AJ159" i="17"/>
  <c r="AT40" i="7"/>
  <c r="AK41" i="7"/>
  <c r="AZ40" i="7"/>
  <c r="AV40" i="7"/>
  <c r="BM41" i="7"/>
  <c r="AR40" i="7"/>
  <c r="AL38" i="7"/>
  <c r="AT38" i="7"/>
  <c r="W77" i="8"/>
  <c r="X77" i="8"/>
  <c r="AL40" i="7"/>
  <c r="BL40" i="7"/>
  <c r="BX17" i="7"/>
  <c r="BX26" i="7"/>
  <c r="BN33" i="7"/>
  <c r="AV33" i="7"/>
  <c r="BJ34" i="7"/>
  <c r="AT33" i="7"/>
  <c r="AK34" i="7"/>
  <c r="BJ33" i="7"/>
  <c r="BJ17" i="7"/>
  <c r="AT17" i="7"/>
  <c r="AM38" i="7"/>
  <c r="AS38" i="7"/>
  <c r="W63" i="8"/>
  <c r="X63" i="8"/>
  <c r="AR34" i="7"/>
  <c r="F36" i="7"/>
  <c r="G36" i="7"/>
  <c r="AP33" i="7"/>
  <c r="AL17" i="7"/>
  <c r="AX17" i="7"/>
  <c r="AK38" i="7"/>
  <c r="BL38" i="7"/>
  <c r="G34" i="7"/>
  <c r="AK17" i="7"/>
  <c r="AV17" i="7"/>
  <c r="BK38" i="7"/>
  <c r="BM38" i="7"/>
  <c r="F28" i="7"/>
  <c r="G154" i="17"/>
  <c r="G131" i="17"/>
  <c r="D142" i="17"/>
  <c r="Y17" i="7"/>
  <c r="Z17" i="7"/>
  <c r="AT9" i="7"/>
  <c r="AX9" i="7"/>
  <c r="G38" i="17"/>
  <c r="AY9" i="7"/>
  <c r="AS9" i="7"/>
  <c r="J78" i="17"/>
  <c r="L78" i="17"/>
  <c r="Q78" i="17"/>
  <c r="L83" i="17"/>
  <c r="Q83" i="17"/>
  <c r="J60" i="17"/>
  <c r="L60" i="17"/>
  <c r="F37" i="17"/>
  <c r="J37" i="17"/>
  <c r="D44" i="17"/>
  <c r="G133" i="17"/>
  <c r="W10" i="8"/>
  <c r="X10" i="8"/>
  <c r="BK9" i="7"/>
  <c r="AM9" i="7"/>
  <c r="G9" i="7"/>
  <c r="AP9" i="7"/>
  <c r="AR9" i="7"/>
  <c r="BJ9" i="7"/>
  <c r="AW9" i="7"/>
  <c r="AL9" i="7"/>
  <c r="G141" i="17"/>
  <c r="G44" i="17"/>
  <c r="AZ8" i="7"/>
  <c r="AY8" i="7"/>
  <c r="AR8" i="7"/>
  <c r="G33" i="17"/>
  <c r="AT8" i="7"/>
  <c r="G8" i="7"/>
  <c r="AL8" i="7"/>
  <c r="BN8" i="7"/>
  <c r="BJ8" i="7"/>
  <c r="AM8" i="7"/>
  <c r="G40" i="17"/>
  <c r="M111" i="17"/>
  <c r="AK7" i="7"/>
  <c r="J56" i="17"/>
  <c r="G34" i="17"/>
  <c r="J183" i="17"/>
  <c r="L183" i="17"/>
  <c r="Q183" i="17"/>
  <c r="I47" i="17"/>
  <c r="AW8" i="7"/>
  <c r="AS8" i="7"/>
  <c r="J70" i="17"/>
  <c r="L70" i="17"/>
  <c r="BN9" i="7"/>
  <c r="AZ9" i="7"/>
  <c r="AQ9" i="7"/>
  <c r="BK8" i="7"/>
  <c r="AX8" i="7"/>
  <c r="BL8" i="7"/>
  <c r="AP8" i="7"/>
  <c r="AT16" i="7"/>
  <c r="BL9" i="7"/>
  <c r="W8" i="8"/>
  <c r="X8" i="8"/>
  <c r="BM8" i="7"/>
  <c r="AV9" i="7"/>
  <c r="AQ8" i="7"/>
  <c r="J93" i="17"/>
  <c r="L93" i="17"/>
  <c r="Q93" i="17"/>
  <c r="G16" i="7"/>
  <c r="AV8" i="7"/>
  <c r="J187" i="17"/>
  <c r="L187" i="17"/>
  <c r="Q187" i="17"/>
  <c r="U16" i="7"/>
  <c r="AV7" i="7"/>
  <c r="H137" i="17"/>
  <c r="AC161" i="17"/>
  <c r="AE161" i="17"/>
  <c r="AJ161" i="17"/>
  <c r="AM6" i="7"/>
  <c r="J190" i="17"/>
  <c r="L190" i="17"/>
  <c r="Q190" i="17"/>
  <c r="U19" i="7"/>
  <c r="Q123" i="17"/>
  <c r="R123" i="17"/>
  <c r="Q114" i="17"/>
  <c r="R114" i="17"/>
  <c r="AQ34" i="7"/>
  <c r="AV34" i="7"/>
  <c r="AP6" i="7"/>
  <c r="BL34" i="7"/>
  <c r="BN34" i="7"/>
  <c r="AR6" i="7"/>
  <c r="BM40" i="7"/>
  <c r="AW40" i="7"/>
  <c r="BK34" i="7"/>
  <c r="W65" i="8"/>
  <c r="X65" i="8"/>
  <c r="BK6" i="7"/>
  <c r="AM34" i="7"/>
  <c r="AY16" i="7"/>
  <c r="AT32" i="7"/>
  <c r="BJ41" i="7"/>
  <c r="AR41" i="7"/>
  <c r="BK33" i="7"/>
  <c r="AQ33" i="7"/>
  <c r="BC33" i="7"/>
  <c r="BM7" i="7"/>
  <c r="AM33" i="7"/>
  <c r="AW32" i="7"/>
  <c r="AS32" i="7"/>
  <c r="AS41" i="7"/>
  <c r="G32" i="7"/>
  <c r="BT26" i="7"/>
  <c r="AZ33" i="7"/>
  <c r="G33" i="7"/>
  <c r="BK7" i="7"/>
  <c r="AS7" i="7"/>
  <c r="AW33" i="7"/>
  <c r="BJ32" i="7"/>
  <c r="AY32" i="7"/>
  <c r="AX32" i="7"/>
  <c r="AM32" i="7"/>
  <c r="AM41" i="7"/>
  <c r="AK32" i="7"/>
  <c r="AT41" i="7"/>
  <c r="AX33" i="7"/>
  <c r="AS33" i="7"/>
  <c r="BM33" i="7"/>
  <c r="AQ32" i="7"/>
  <c r="BM32" i="7"/>
  <c r="AL33" i="7"/>
  <c r="AK33" i="7"/>
  <c r="AP7" i="7"/>
  <c r="AT7" i="7"/>
  <c r="W61" i="8"/>
  <c r="X61" i="8"/>
  <c r="BN32" i="7"/>
  <c r="G41" i="7"/>
  <c r="W79" i="8"/>
  <c r="X79" i="8"/>
  <c r="AZ32" i="7"/>
  <c r="BJ7" i="7"/>
  <c r="BN41" i="7"/>
  <c r="AR33" i="7"/>
  <c r="AL7" i="7"/>
  <c r="W6" i="8"/>
  <c r="X6" i="8"/>
  <c r="AV32" i="7"/>
  <c r="BL32" i="7"/>
  <c r="AR32" i="7"/>
  <c r="BL41" i="7"/>
  <c r="AX41" i="7"/>
  <c r="BC43" i="7"/>
  <c r="AU43" i="7"/>
  <c r="BD43" i="7"/>
  <c r="W4" i="8"/>
  <c r="AF114" i="17"/>
  <c r="AW6" i="7"/>
  <c r="AS6" i="7"/>
  <c r="AX6" i="7"/>
  <c r="AP16" i="7"/>
  <c r="BO43" i="7"/>
  <c r="AZ6" i="7"/>
  <c r="AL6" i="7"/>
  <c r="BM6" i="7"/>
  <c r="AT6" i="7"/>
  <c r="AM16" i="7"/>
  <c r="AK6" i="7"/>
  <c r="W24" i="8"/>
  <c r="X24" i="8"/>
  <c r="BN6" i="7"/>
  <c r="BL6" i="7"/>
  <c r="AY6" i="7"/>
  <c r="AQ6" i="7"/>
  <c r="BJ6" i="7"/>
  <c r="G6" i="7"/>
  <c r="AS16" i="7"/>
  <c r="AQ16" i="7"/>
  <c r="AX16" i="7"/>
  <c r="BJ16" i="7"/>
  <c r="AZ41" i="7"/>
  <c r="AV41" i="7"/>
  <c r="Q118" i="17"/>
  <c r="R118" i="17"/>
  <c r="M118" i="17"/>
  <c r="AV16" i="7"/>
  <c r="AW16" i="7"/>
  <c r="AP41" i="7"/>
  <c r="AY41" i="7"/>
  <c r="BC41" i="7"/>
  <c r="AJ121" i="17"/>
  <c r="AK121" i="17"/>
  <c r="AF121" i="17"/>
  <c r="BP43" i="7"/>
  <c r="BL16" i="7"/>
  <c r="BM16" i="7"/>
  <c r="AK16" i="7"/>
  <c r="AL16" i="7"/>
  <c r="AJ111" i="17"/>
  <c r="AK111" i="17"/>
  <c r="BK41" i="7"/>
  <c r="AW41" i="7"/>
  <c r="BA43" i="7"/>
  <c r="BF43" i="7"/>
  <c r="BR43" i="7"/>
  <c r="AR16" i="7"/>
  <c r="AZ16" i="7"/>
  <c r="BN16" i="7"/>
  <c r="AL41" i="7"/>
  <c r="Q117" i="17"/>
  <c r="R117" i="17"/>
  <c r="AQ7" i="7"/>
  <c r="AR7" i="7"/>
  <c r="BQ43" i="7"/>
  <c r="M109" i="17"/>
  <c r="Q109" i="17"/>
  <c r="R109" i="17"/>
  <c r="AX7" i="7"/>
  <c r="AM7" i="7"/>
  <c r="BL7" i="7"/>
  <c r="AW7" i="7"/>
  <c r="AZ7" i="7"/>
  <c r="G7" i="7"/>
  <c r="AY7" i="7"/>
  <c r="W36" i="17"/>
  <c r="O168" i="17"/>
  <c r="Q168" i="17"/>
  <c r="O191" i="17"/>
  <c r="Q192" i="17"/>
  <c r="O169" i="17"/>
  <c r="O146" i="17"/>
  <c r="AE141" i="15"/>
  <c r="AP180" i="15"/>
  <c r="AT186" i="15"/>
  <c r="AP186" i="15"/>
  <c r="AE185" i="15"/>
  <c r="AE187" i="15"/>
  <c r="AP183" i="15"/>
  <c r="AT183" i="15"/>
  <c r="AT185" i="15"/>
  <c r="AU185" i="15"/>
  <c r="AT180" i="15"/>
  <c r="AE176" i="15"/>
  <c r="AE178" i="15"/>
  <c r="AT182" i="15"/>
  <c r="AU182" i="15"/>
  <c r="AT179" i="15"/>
  <c r="AU179" i="15"/>
  <c r="AP171" i="15"/>
  <c r="AP165" i="15"/>
  <c r="AT171" i="15"/>
  <c r="AP177" i="15"/>
  <c r="AT176" i="15"/>
  <c r="AU176" i="15"/>
  <c r="AM160" i="15"/>
  <c r="I34" i="7"/>
  <c r="AJ175" i="15"/>
  <c r="AG169" i="15"/>
  <c r="N37" i="7"/>
  <c r="Q37" i="7"/>
  <c r="AT173" i="15"/>
  <c r="AU173" i="15"/>
  <c r="AT174" i="15"/>
  <c r="AU174" i="15"/>
  <c r="AT167" i="15"/>
  <c r="AU167" i="15"/>
  <c r="AP170" i="15"/>
  <c r="AT159" i="15"/>
  <c r="AU159" i="15"/>
  <c r="AT161" i="15"/>
  <c r="AU161" i="15"/>
  <c r="AO160" i="15"/>
  <c r="AP164" i="15"/>
  <c r="AT168" i="15"/>
  <c r="AU168" i="15"/>
  <c r="AT153" i="15"/>
  <c r="AU153" i="15"/>
  <c r="AT164" i="15"/>
  <c r="AL166" i="15"/>
  <c r="AU166" i="15"/>
  <c r="AC148" i="15"/>
  <c r="K30" i="7"/>
  <c r="L30" i="7"/>
  <c r="AJ154" i="15"/>
  <c r="AP155" i="15"/>
  <c r="AT158" i="15"/>
  <c r="AE157" i="15"/>
  <c r="AT147" i="15"/>
  <c r="AU147" i="15"/>
  <c r="AP150" i="15"/>
  <c r="AQ163" i="15"/>
  <c r="AT162" i="15"/>
  <c r="AU162" i="15"/>
  <c r="AP158" i="15"/>
  <c r="AP156" i="15"/>
  <c r="AE145" i="15"/>
  <c r="AT152" i="15"/>
  <c r="AU152" i="15"/>
  <c r="AP149" i="15"/>
  <c r="AP144" i="15"/>
  <c r="AT140" i="15"/>
  <c r="AU140" i="15"/>
  <c r="AT146" i="15"/>
  <c r="AU146" i="15"/>
  <c r="AP143" i="15"/>
  <c r="L185" i="15"/>
  <c r="E187" i="15"/>
  <c r="D185" i="15"/>
  <c r="S185" i="15"/>
  <c r="M185" i="15"/>
  <c r="T185" i="15"/>
  <c r="H185" i="15"/>
  <c r="E184" i="15"/>
  <c r="J185" i="15"/>
  <c r="P185" i="15"/>
  <c r="R185" i="15"/>
  <c r="F185" i="15"/>
  <c r="K185" i="15"/>
  <c r="E181" i="15"/>
  <c r="L19" i="7"/>
  <c r="G185" i="15"/>
  <c r="N185" i="15"/>
  <c r="O185" i="15"/>
  <c r="E178" i="15"/>
  <c r="E169" i="15"/>
  <c r="N22" i="17"/>
  <c r="N186" i="15"/>
  <c r="F186" i="15"/>
  <c r="R186" i="15"/>
  <c r="I186" i="15"/>
  <c r="I187" i="15"/>
  <c r="R21" i="7"/>
  <c r="M186" i="15"/>
  <c r="K186" i="15"/>
  <c r="J186" i="15"/>
  <c r="T186" i="15"/>
  <c r="L186" i="15"/>
  <c r="D186" i="15"/>
  <c r="S186" i="15"/>
  <c r="P186" i="15"/>
  <c r="H186" i="15"/>
  <c r="O186" i="15"/>
  <c r="G186" i="15"/>
  <c r="T170" i="15"/>
  <c r="E163" i="15"/>
  <c r="M170" i="15"/>
  <c r="V170" i="15"/>
  <c r="G170" i="15"/>
  <c r="I182" i="15"/>
  <c r="O182" i="15"/>
  <c r="P182" i="15"/>
  <c r="H182" i="15"/>
  <c r="N23" i="17"/>
  <c r="G182" i="15"/>
  <c r="D182" i="15"/>
  <c r="N182" i="15"/>
  <c r="F182" i="15"/>
  <c r="M182" i="15"/>
  <c r="L182" i="15"/>
  <c r="S182" i="15"/>
  <c r="K182" i="15"/>
  <c r="R182" i="15"/>
  <c r="J182" i="15"/>
  <c r="T182" i="15"/>
  <c r="S170" i="15"/>
  <c r="N183" i="15"/>
  <c r="F183" i="15"/>
  <c r="L183" i="15"/>
  <c r="M183" i="15"/>
  <c r="T183" i="15"/>
  <c r="D183" i="15"/>
  <c r="I183" i="15"/>
  <c r="S183" i="15"/>
  <c r="K183" i="15"/>
  <c r="R183" i="15"/>
  <c r="J183" i="15"/>
  <c r="P183" i="15"/>
  <c r="H183" i="15"/>
  <c r="N122" i="17"/>
  <c r="O183" i="15"/>
  <c r="G183" i="15"/>
  <c r="E175" i="15"/>
  <c r="P170" i="15"/>
  <c r="J170" i="15"/>
  <c r="T158" i="15"/>
  <c r="F170" i="15"/>
  <c r="I179" i="15"/>
  <c r="N179" i="15"/>
  <c r="D179" i="15"/>
  <c r="P179" i="15"/>
  <c r="H179" i="15"/>
  <c r="F179" i="15"/>
  <c r="T179" i="15"/>
  <c r="O179" i="15"/>
  <c r="G179" i="15"/>
  <c r="S179" i="15"/>
  <c r="K179" i="15"/>
  <c r="R179" i="15"/>
  <c r="J179" i="15"/>
  <c r="M179" i="15"/>
  <c r="V179" i="15"/>
  <c r="L179" i="15"/>
  <c r="N19" i="17"/>
  <c r="L170" i="15"/>
  <c r="I170" i="15"/>
  <c r="N180" i="15"/>
  <c r="F180" i="15"/>
  <c r="R180" i="15"/>
  <c r="M180" i="15"/>
  <c r="V180" i="15"/>
  <c r="K180" i="15"/>
  <c r="J180" i="15"/>
  <c r="T180" i="15"/>
  <c r="L180" i="15"/>
  <c r="D180" i="15"/>
  <c r="S180" i="15"/>
  <c r="I180" i="15"/>
  <c r="P180" i="15"/>
  <c r="H180" i="15"/>
  <c r="O180" i="15"/>
  <c r="G180" i="15"/>
  <c r="D164" i="15"/>
  <c r="E160" i="15"/>
  <c r="G164" i="15"/>
  <c r="J164" i="15"/>
  <c r="E157" i="15"/>
  <c r="I164" i="15"/>
  <c r="I176" i="15"/>
  <c r="F176" i="15"/>
  <c r="T176" i="15"/>
  <c r="P176" i="15"/>
  <c r="H176" i="15"/>
  <c r="N176" i="15"/>
  <c r="D176" i="15"/>
  <c r="O176" i="15"/>
  <c r="G176" i="15"/>
  <c r="S176" i="15"/>
  <c r="K176" i="15"/>
  <c r="R176" i="15"/>
  <c r="J176" i="15"/>
  <c r="M176" i="15"/>
  <c r="V176" i="15"/>
  <c r="L176" i="15"/>
  <c r="R164" i="15"/>
  <c r="P164" i="15"/>
  <c r="E172" i="15"/>
  <c r="L16" i="7"/>
  <c r="N177" i="15"/>
  <c r="F177" i="15"/>
  <c r="J177" i="15"/>
  <c r="M177" i="15"/>
  <c r="V177" i="15"/>
  <c r="K177" i="15"/>
  <c r="T177" i="15"/>
  <c r="L177" i="15"/>
  <c r="D177" i="15"/>
  <c r="S177" i="15"/>
  <c r="R177" i="15"/>
  <c r="I177" i="15"/>
  <c r="P177" i="15"/>
  <c r="H177" i="15"/>
  <c r="O177" i="15"/>
  <c r="G177" i="15"/>
  <c r="N158" i="15"/>
  <c r="S164" i="15"/>
  <c r="R170" i="15"/>
  <c r="N170" i="15"/>
  <c r="O164" i="15"/>
  <c r="K170" i="15"/>
  <c r="O170" i="15"/>
  <c r="I173" i="15"/>
  <c r="D173" i="15"/>
  <c r="P173" i="15"/>
  <c r="H173" i="15"/>
  <c r="N20" i="17"/>
  <c r="N173" i="15"/>
  <c r="F173" i="15"/>
  <c r="T173" i="15"/>
  <c r="O173" i="15"/>
  <c r="G173" i="15"/>
  <c r="S173" i="15"/>
  <c r="K173" i="15"/>
  <c r="R173" i="15"/>
  <c r="J173" i="15"/>
  <c r="M173" i="15"/>
  <c r="L173" i="15"/>
  <c r="M164" i="15"/>
  <c r="V164" i="15"/>
  <c r="D170" i="15"/>
  <c r="N174" i="15"/>
  <c r="F174" i="15"/>
  <c r="R174" i="15"/>
  <c r="I174" i="15"/>
  <c r="M174" i="15"/>
  <c r="K174" i="15"/>
  <c r="J174" i="15"/>
  <c r="T174" i="15"/>
  <c r="L174" i="15"/>
  <c r="D174" i="15"/>
  <c r="S174" i="15"/>
  <c r="P174" i="15"/>
  <c r="H174" i="15"/>
  <c r="N119" i="17"/>
  <c r="O174" i="15"/>
  <c r="G174" i="15"/>
  <c r="N164" i="15"/>
  <c r="M158" i="15"/>
  <c r="V158" i="15"/>
  <c r="K164" i="15"/>
  <c r="H164" i="15"/>
  <c r="T164" i="15"/>
  <c r="N171" i="15"/>
  <c r="F171" i="15"/>
  <c r="P171" i="15"/>
  <c r="M171" i="15"/>
  <c r="V171" i="15"/>
  <c r="K171" i="15"/>
  <c r="H171" i="15"/>
  <c r="H172" i="15"/>
  <c r="O171" i="15"/>
  <c r="T171" i="15"/>
  <c r="L171" i="15"/>
  <c r="D171" i="15"/>
  <c r="S171" i="15"/>
  <c r="R171" i="15"/>
  <c r="J171" i="15"/>
  <c r="I171" i="15"/>
  <c r="G171" i="15"/>
  <c r="R158" i="15"/>
  <c r="K158" i="15"/>
  <c r="L164" i="15"/>
  <c r="F164" i="15"/>
  <c r="O158" i="15"/>
  <c r="Q158" i="15"/>
  <c r="J158" i="15"/>
  <c r="I167" i="15"/>
  <c r="K167" i="15"/>
  <c r="J167" i="15"/>
  <c r="P167" i="15"/>
  <c r="H167" i="15"/>
  <c r="N18" i="17"/>
  <c r="T167" i="15"/>
  <c r="R167" i="15"/>
  <c r="O167" i="15"/>
  <c r="G167" i="15"/>
  <c r="N167" i="15"/>
  <c r="F167" i="15"/>
  <c r="M167" i="15"/>
  <c r="L167" i="15"/>
  <c r="D167" i="15"/>
  <c r="S167" i="15"/>
  <c r="S158" i="15"/>
  <c r="N168" i="15"/>
  <c r="F168" i="15"/>
  <c r="J168" i="15"/>
  <c r="I168" i="15"/>
  <c r="P168" i="15"/>
  <c r="M168" i="15"/>
  <c r="H168" i="15"/>
  <c r="N117" i="17"/>
  <c r="T168" i="15"/>
  <c r="L168" i="15"/>
  <c r="D168" i="15"/>
  <c r="O168" i="15"/>
  <c r="S168" i="15"/>
  <c r="K168" i="15"/>
  <c r="R168" i="15"/>
  <c r="G168" i="15"/>
  <c r="N15" i="17"/>
  <c r="L158" i="15"/>
  <c r="G158" i="15"/>
  <c r="I158" i="15"/>
  <c r="D158" i="15"/>
  <c r="N165" i="15"/>
  <c r="F165" i="15"/>
  <c r="R165" i="15"/>
  <c r="M165" i="15"/>
  <c r="V165" i="15"/>
  <c r="K165" i="15"/>
  <c r="J165" i="15"/>
  <c r="T165" i="15"/>
  <c r="L165" i="15"/>
  <c r="D165" i="15"/>
  <c r="S165" i="15"/>
  <c r="I165" i="15"/>
  <c r="P165" i="15"/>
  <c r="H165" i="15"/>
  <c r="O165" i="15"/>
  <c r="G165" i="15"/>
  <c r="H158" i="15"/>
  <c r="E166" i="15"/>
  <c r="L14" i="7"/>
  <c r="E148" i="15"/>
  <c r="L8" i="7"/>
  <c r="E154" i="15"/>
  <c r="I161" i="15"/>
  <c r="N161" i="15"/>
  <c r="F161" i="15"/>
  <c r="P161" i="15"/>
  <c r="H161" i="15"/>
  <c r="J161" i="15"/>
  <c r="O161" i="15"/>
  <c r="G161" i="15"/>
  <c r="S161" i="15"/>
  <c r="M161" i="15"/>
  <c r="T161" i="15"/>
  <c r="L161" i="15"/>
  <c r="D161" i="15"/>
  <c r="K161" i="15"/>
  <c r="R161" i="15"/>
  <c r="F158" i="15"/>
  <c r="N162" i="15"/>
  <c r="F162" i="15"/>
  <c r="H162" i="15"/>
  <c r="N115" i="17"/>
  <c r="G162" i="15"/>
  <c r="M162" i="15"/>
  <c r="K162" i="15"/>
  <c r="P162" i="15"/>
  <c r="T162" i="15"/>
  <c r="L162" i="15"/>
  <c r="D162" i="15"/>
  <c r="S162" i="15"/>
  <c r="O162" i="15"/>
  <c r="R162" i="15"/>
  <c r="J162" i="15"/>
  <c r="I162" i="15"/>
  <c r="E151" i="15"/>
  <c r="E145" i="15"/>
  <c r="N159" i="15"/>
  <c r="F159" i="15"/>
  <c r="M159" i="15"/>
  <c r="J159" i="15"/>
  <c r="I159" i="15"/>
  <c r="P159" i="15"/>
  <c r="P160" i="15"/>
  <c r="O159" i="15"/>
  <c r="T159" i="15"/>
  <c r="L159" i="15"/>
  <c r="D159" i="15"/>
  <c r="R159" i="15"/>
  <c r="S159" i="15"/>
  <c r="K159" i="15"/>
  <c r="H159" i="15"/>
  <c r="N114" i="17"/>
  <c r="G159" i="15"/>
  <c r="I155" i="15"/>
  <c r="T155" i="15"/>
  <c r="P155" i="15"/>
  <c r="H155" i="15"/>
  <c r="N155" i="15"/>
  <c r="F155" i="15"/>
  <c r="D155" i="15"/>
  <c r="O155" i="15"/>
  <c r="G155" i="15"/>
  <c r="S155" i="15"/>
  <c r="K155" i="15"/>
  <c r="R155" i="15"/>
  <c r="J155" i="15"/>
  <c r="M155" i="15"/>
  <c r="L155" i="15"/>
  <c r="N156" i="15"/>
  <c r="F156" i="15"/>
  <c r="R156" i="15"/>
  <c r="M156" i="15"/>
  <c r="K156" i="15"/>
  <c r="T156" i="15"/>
  <c r="L156" i="15"/>
  <c r="D156" i="15"/>
  <c r="S156" i="15"/>
  <c r="J156" i="15"/>
  <c r="I156" i="15"/>
  <c r="P156" i="15"/>
  <c r="H156" i="15"/>
  <c r="N113" i="17"/>
  <c r="O156" i="15"/>
  <c r="G156" i="15"/>
  <c r="I152" i="15"/>
  <c r="L152" i="15"/>
  <c r="K152" i="15"/>
  <c r="P152" i="15"/>
  <c r="H152" i="15"/>
  <c r="N13" i="17"/>
  <c r="D152" i="15"/>
  <c r="J152" i="15"/>
  <c r="O152" i="15"/>
  <c r="G152" i="15"/>
  <c r="T152" i="15"/>
  <c r="N152" i="15"/>
  <c r="F152" i="15"/>
  <c r="M152" i="15"/>
  <c r="S152" i="15"/>
  <c r="R152" i="15"/>
  <c r="N153" i="15"/>
  <c r="F153" i="15"/>
  <c r="G153" i="15"/>
  <c r="M153" i="15"/>
  <c r="I153" i="15"/>
  <c r="P153" i="15"/>
  <c r="T153" i="15"/>
  <c r="L153" i="15"/>
  <c r="D153" i="15"/>
  <c r="H153" i="15"/>
  <c r="N112" i="17"/>
  <c r="O153" i="15"/>
  <c r="S153" i="15"/>
  <c r="K153" i="15"/>
  <c r="R153" i="15"/>
  <c r="J153" i="15"/>
  <c r="N11" i="17"/>
  <c r="I149" i="15"/>
  <c r="F149" i="15"/>
  <c r="D149" i="15"/>
  <c r="P149" i="15"/>
  <c r="H149" i="15"/>
  <c r="N12" i="17"/>
  <c r="N149" i="15"/>
  <c r="T149" i="15"/>
  <c r="O149" i="15"/>
  <c r="G149" i="15"/>
  <c r="S149" i="15"/>
  <c r="K149" i="15"/>
  <c r="R149" i="15"/>
  <c r="J149" i="15"/>
  <c r="M149" i="15"/>
  <c r="L149" i="15"/>
  <c r="N150" i="15"/>
  <c r="F150" i="15"/>
  <c r="J150" i="15"/>
  <c r="I150" i="15"/>
  <c r="M150" i="15"/>
  <c r="K150" i="15"/>
  <c r="T150" i="15"/>
  <c r="L150" i="15"/>
  <c r="D150" i="15"/>
  <c r="S150" i="15"/>
  <c r="R150" i="15"/>
  <c r="P150" i="15"/>
  <c r="H150" i="15"/>
  <c r="N111" i="17"/>
  <c r="O150" i="15"/>
  <c r="G150" i="15"/>
  <c r="M146" i="15"/>
  <c r="U146" i="15"/>
  <c r="V146" i="15"/>
  <c r="F146" i="15"/>
  <c r="K146" i="15"/>
  <c r="F147" i="15"/>
  <c r="M147" i="15"/>
  <c r="U147" i="15"/>
  <c r="V147" i="15"/>
  <c r="K147" i="15"/>
  <c r="N110" i="17"/>
  <c r="M142" i="15"/>
  <c r="I143" i="15"/>
  <c r="O143" i="15"/>
  <c r="G143" i="15"/>
  <c r="F143" i="15"/>
  <c r="P143" i="15"/>
  <c r="H143" i="15"/>
  <c r="N10" i="17"/>
  <c r="M143" i="15"/>
  <c r="T143" i="15"/>
  <c r="L143" i="15"/>
  <c r="D143" i="15"/>
  <c r="S143" i="15"/>
  <c r="K143" i="15"/>
  <c r="R143" i="15"/>
  <c r="J143" i="15"/>
  <c r="N143" i="15"/>
  <c r="N144" i="15"/>
  <c r="F144" i="15"/>
  <c r="L144" i="15"/>
  <c r="D144" i="15"/>
  <c r="S144" i="15"/>
  <c r="M144" i="15"/>
  <c r="R144" i="15"/>
  <c r="T144" i="15"/>
  <c r="U144" i="15"/>
  <c r="V144" i="15"/>
  <c r="K144" i="15"/>
  <c r="J144" i="15"/>
  <c r="I144" i="15"/>
  <c r="P144" i="15"/>
  <c r="O144" i="15"/>
  <c r="G144" i="15"/>
  <c r="AH45" i="17"/>
  <c r="W41" i="7"/>
  <c r="AJ91" i="17"/>
  <c r="AJ69" i="17"/>
  <c r="AH46" i="17"/>
  <c r="W42" i="7"/>
  <c r="AJ92" i="17"/>
  <c r="O47" i="17"/>
  <c r="AH47" i="17"/>
  <c r="W43" i="7"/>
  <c r="AQ12" i="7"/>
  <c r="BC13" i="7"/>
  <c r="BN15" i="7"/>
  <c r="BL15" i="7"/>
  <c r="BM15" i="7"/>
  <c r="AS15" i="7"/>
  <c r="AM15" i="7"/>
  <c r="X34" i="8"/>
  <c r="X28" i="8"/>
  <c r="X18" i="8"/>
  <c r="X75" i="8"/>
  <c r="AA46" i="17"/>
  <c r="AC46" i="17"/>
  <c r="BO42" i="7"/>
  <c r="BA42" i="7"/>
  <c r="BF42" i="7"/>
  <c r="BP42" i="7"/>
  <c r="AC70" i="17"/>
  <c r="AE70" i="17"/>
  <c r="AJ70" i="17"/>
  <c r="AB47" i="17"/>
  <c r="AC47" i="17"/>
  <c r="BQ42" i="7"/>
  <c r="BC42" i="7"/>
  <c r="AU42" i="7"/>
  <c r="BD42" i="7"/>
  <c r="AJ90" i="17"/>
  <c r="W44" i="17"/>
  <c r="AC68" i="17"/>
  <c r="AE68" i="17"/>
  <c r="AJ68" i="17"/>
  <c r="AT15" i="7"/>
  <c r="W22" i="8"/>
  <c r="X22" i="8"/>
  <c r="AK15" i="7"/>
  <c r="AY15" i="7"/>
  <c r="D46" i="17"/>
  <c r="Y20" i="7"/>
  <c r="Z20" i="7"/>
  <c r="BC20" i="7"/>
  <c r="BQ20" i="7"/>
  <c r="F47" i="17"/>
  <c r="BO20" i="7"/>
  <c r="BR21" i="7"/>
  <c r="BA20" i="7"/>
  <c r="BF20" i="7"/>
  <c r="BM12" i="7"/>
  <c r="AU20" i="7"/>
  <c r="O46" i="17"/>
  <c r="AJ67" i="17"/>
  <c r="BR42" i="7"/>
  <c r="BO21" i="7"/>
  <c r="BO13" i="7"/>
  <c r="AU21" i="7"/>
  <c r="BD21" i="7"/>
  <c r="BP20" i="7"/>
  <c r="BP21" i="7"/>
  <c r="BQ21" i="7"/>
  <c r="BA21" i="7"/>
  <c r="BF21" i="7"/>
  <c r="AF187" i="15"/>
  <c r="M43" i="7"/>
  <c r="BC21" i="7"/>
  <c r="AK187" i="15"/>
  <c r="P43" i="7"/>
  <c r="AK178" i="15"/>
  <c r="P40" i="7"/>
  <c r="AG187" i="15"/>
  <c r="N43" i="7"/>
  <c r="AI187" i="15"/>
  <c r="O43" i="7"/>
  <c r="AM178" i="15"/>
  <c r="I40" i="7"/>
  <c r="AS187" i="15"/>
  <c r="AS184" i="15"/>
  <c r="AO181" i="15"/>
  <c r="AK181" i="15"/>
  <c r="P41" i="7"/>
  <c r="AK184" i="15"/>
  <c r="P42" i="7"/>
  <c r="AI184" i="15"/>
  <c r="O42" i="7"/>
  <c r="AC187" i="15"/>
  <c r="K43" i="7"/>
  <c r="L43" i="7"/>
  <c r="AM187" i="15"/>
  <c r="I43" i="7"/>
  <c r="AF181" i="15"/>
  <c r="M41" i="7"/>
  <c r="AR187" i="15"/>
  <c r="AR184" i="15"/>
  <c r="AQ187" i="15"/>
  <c r="AH187" i="15"/>
  <c r="R43" i="7"/>
  <c r="AJ187" i="15"/>
  <c r="AO187" i="15"/>
  <c r="AL187" i="15"/>
  <c r="AG184" i="15"/>
  <c r="N42" i="7"/>
  <c r="AR181" i="15"/>
  <c r="AM181" i="15"/>
  <c r="I41" i="7"/>
  <c r="AC184" i="15"/>
  <c r="K42" i="7"/>
  <c r="L42" i="7"/>
  <c r="AF184" i="15"/>
  <c r="M42" i="7"/>
  <c r="AQ184" i="15"/>
  <c r="AI181" i="15"/>
  <c r="O41" i="7"/>
  <c r="AH184" i="15"/>
  <c r="R42" i="7"/>
  <c r="AM184" i="15"/>
  <c r="I42" i="7"/>
  <c r="AG181" i="15"/>
  <c r="N41" i="7"/>
  <c r="AJ184" i="15"/>
  <c r="AL184" i="15"/>
  <c r="AO184" i="15"/>
  <c r="AE184" i="15"/>
  <c r="AQ181" i="15"/>
  <c r="AI178" i="15"/>
  <c r="O40" i="7"/>
  <c r="AH181" i="15"/>
  <c r="R41" i="7"/>
  <c r="AS181" i="15"/>
  <c r="AJ178" i="15"/>
  <c r="AJ181" i="15"/>
  <c r="AE181" i="15"/>
  <c r="AC181" i="15"/>
  <c r="K41" i="7"/>
  <c r="L41" i="7"/>
  <c r="AS178" i="15"/>
  <c r="AL181" i="15"/>
  <c r="AL178" i="15"/>
  <c r="AO178" i="15"/>
  <c r="AC178" i="15"/>
  <c r="K40" i="7"/>
  <c r="L40" i="7"/>
  <c r="AQ178" i="15"/>
  <c r="AR178" i="15"/>
  <c r="AG178" i="15"/>
  <c r="N40" i="7"/>
  <c r="AH178" i="15"/>
  <c r="R40" i="7"/>
  <c r="AF178" i="15"/>
  <c r="M40" i="7"/>
  <c r="AL15" i="7"/>
  <c r="AQ15" i="7"/>
  <c r="AV15" i="7"/>
  <c r="AW15" i="7"/>
  <c r="G15" i="7"/>
  <c r="AP15" i="7"/>
  <c r="AX15" i="7"/>
  <c r="BJ15" i="7"/>
  <c r="AR15" i="7"/>
  <c r="AZ15" i="7"/>
  <c r="AQ31" i="7"/>
  <c r="AM31" i="7"/>
  <c r="E48" i="7"/>
  <c r="BR13" i="7"/>
  <c r="BJ12" i="7"/>
  <c r="M121" i="17"/>
  <c r="AX12" i="7"/>
  <c r="AK12" i="7"/>
  <c r="AW12" i="7"/>
  <c r="G31" i="7"/>
  <c r="F26" i="7"/>
  <c r="AZ12" i="7"/>
  <c r="AR12" i="7"/>
  <c r="AL31" i="7"/>
  <c r="BL31" i="7"/>
  <c r="G12" i="7"/>
  <c r="AY12" i="7"/>
  <c r="AP12" i="7"/>
  <c r="AT12" i="7"/>
  <c r="AP31" i="7"/>
  <c r="AL12" i="7"/>
  <c r="AS12" i="7"/>
  <c r="BK12" i="7"/>
  <c r="AM12" i="7"/>
  <c r="W16" i="8"/>
  <c r="X16" i="8"/>
  <c r="AR31" i="7"/>
  <c r="AU13" i="7"/>
  <c r="BD13" i="7"/>
  <c r="BM31" i="7"/>
  <c r="BL12" i="7"/>
  <c r="BN12" i="7"/>
  <c r="BN31" i="7"/>
  <c r="F35" i="7"/>
  <c r="AV35" i="7"/>
  <c r="BP13" i="7"/>
  <c r="BQ13" i="7"/>
  <c r="E26" i="7"/>
  <c r="BA13" i="7"/>
  <c r="BF13" i="7"/>
  <c r="AT31" i="7"/>
  <c r="BK31" i="7"/>
  <c r="W59" i="8"/>
  <c r="X59" i="8"/>
  <c r="AS31" i="7"/>
  <c r="AK31" i="7"/>
  <c r="AZ31" i="7"/>
  <c r="AY31" i="7"/>
  <c r="BJ31" i="7"/>
  <c r="AV31" i="7"/>
  <c r="AX31" i="7"/>
  <c r="AW31" i="7"/>
  <c r="H166" i="17"/>
  <c r="H143" i="17"/>
  <c r="I160" i="17"/>
  <c r="I137" i="17"/>
  <c r="O161" i="17"/>
  <c r="O138" i="17"/>
  <c r="AE163" i="15"/>
  <c r="AE175" i="15"/>
  <c r="AH138" i="17"/>
  <c r="AH181" i="17"/>
  <c r="AH135" i="17"/>
  <c r="AE154" i="15"/>
  <c r="AC167" i="17"/>
  <c r="AC166" i="17"/>
  <c r="Y145" i="17"/>
  <c r="AC145" i="17"/>
  <c r="Y146" i="17"/>
  <c r="AC146" i="17"/>
  <c r="BC37" i="7"/>
  <c r="AU37" i="7"/>
  <c r="BD37" i="7"/>
  <c r="BQ37" i="7"/>
  <c r="BO37" i="7"/>
  <c r="BA37" i="7"/>
  <c r="BF37" i="7"/>
  <c r="AP42" i="15"/>
  <c r="AP64" i="15"/>
  <c r="BC29" i="7"/>
  <c r="BP37" i="7"/>
  <c r="AU29" i="7"/>
  <c r="BD29" i="7"/>
  <c r="BR37" i="7"/>
  <c r="BA29" i="7"/>
  <c r="BF29" i="7"/>
  <c r="F144" i="17"/>
  <c r="AC157" i="17"/>
  <c r="D143" i="17"/>
  <c r="Q163" i="17"/>
  <c r="I134" i="17"/>
  <c r="D144" i="17"/>
  <c r="Y19" i="7"/>
  <c r="Z19" i="7"/>
  <c r="AC183" i="17"/>
  <c r="AE183" i="17"/>
  <c r="AJ183" i="17"/>
  <c r="F39" i="17"/>
  <c r="AC164" i="17"/>
  <c r="AE164" i="17"/>
  <c r="AJ164" i="17"/>
  <c r="L159" i="17"/>
  <c r="AC182" i="17"/>
  <c r="AE182" i="17"/>
  <c r="AJ182" i="17"/>
  <c r="AJ115" i="17"/>
  <c r="AF115" i="17"/>
  <c r="BO29" i="7"/>
  <c r="I40" i="17"/>
  <c r="AC165" i="17"/>
  <c r="AE165" i="17"/>
  <c r="AJ165" i="17"/>
  <c r="AE162" i="17"/>
  <c r="AJ162" i="17"/>
  <c r="BP29" i="7"/>
  <c r="J184" i="17"/>
  <c r="L184" i="17"/>
  <c r="Q184" i="17"/>
  <c r="AC188" i="17"/>
  <c r="AE188" i="17"/>
  <c r="AJ188" i="17"/>
  <c r="AC163" i="17"/>
  <c r="AE163" i="17"/>
  <c r="H142" i="17"/>
  <c r="F141" i="17"/>
  <c r="J164" i="17"/>
  <c r="L164" i="17"/>
  <c r="Q164" i="17"/>
  <c r="T16" i="7"/>
  <c r="J82" i="17"/>
  <c r="L82" i="17"/>
  <c r="Q82" i="17"/>
  <c r="AC56" i="17"/>
  <c r="AE56" i="17"/>
  <c r="AJ56" i="17"/>
  <c r="AC58" i="17"/>
  <c r="AE58" i="17"/>
  <c r="AJ58" i="17"/>
  <c r="H131" i="17"/>
  <c r="I135" i="17"/>
  <c r="J161" i="17"/>
  <c r="L161" i="17"/>
  <c r="F138" i="17"/>
  <c r="J162" i="17"/>
  <c r="L162" i="17"/>
  <c r="Q162" i="17"/>
  <c r="H139" i="17"/>
  <c r="J139" i="17"/>
  <c r="L139" i="17"/>
  <c r="Q139" i="17"/>
  <c r="D136" i="17"/>
  <c r="AC88" i="17"/>
  <c r="AE88" i="17"/>
  <c r="AJ88" i="17"/>
  <c r="AC65" i="17"/>
  <c r="AE65" i="17"/>
  <c r="AJ65" i="17"/>
  <c r="AC64" i="17"/>
  <c r="AE64" i="17"/>
  <c r="AJ64" i="17"/>
  <c r="AA34" i="17"/>
  <c r="AC59" i="17"/>
  <c r="AE59" i="17"/>
  <c r="AJ59" i="17"/>
  <c r="W38" i="17"/>
  <c r="Y34" i="7"/>
  <c r="AC57" i="17"/>
  <c r="AE57" i="17"/>
  <c r="AJ57" i="17"/>
  <c r="AC62" i="17"/>
  <c r="AE62" i="17"/>
  <c r="AJ62" i="17"/>
  <c r="AC84" i="17"/>
  <c r="AE84" i="17"/>
  <c r="AJ84" i="17"/>
  <c r="AC60" i="17"/>
  <c r="AE60" i="17"/>
  <c r="AJ60" i="17"/>
  <c r="AB37" i="17"/>
  <c r="BQ29" i="7"/>
  <c r="AC61" i="17"/>
  <c r="AE61" i="17"/>
  <c r="AJ61" i="17"/>
  <c r="W43" i="17"/>
  <c r="J85" i="17"/>
  <c r="L85" i="17"/>
  <c r="Q85" i="17"/>
  <c r="J87" i="17"/>
  <c r="L87" i="17"/>
  <c r="Q87" i="17"/>
  <c r="U15" i="7"/>
  <c r="AC66" i="17"/>
  <c r="AE66" i="17"/>
  <c r="AJ66" i="17"/>
  <c r="J66" i="17"/>
  <c r="L66" i="17"/>
  <c r="Q66" i="17"/>
  <c r="H38" i="17"/>
  <c r="F41" i="17"/>
  <c r="H36" i="17"/>
  <c r="I35" i="17"/>
  <c r="O37" i="17"/>
  <c r="D41" i="17"/>
  <c r="H44" i="17"/>
  <c r="I32" i="17"/>
  <c r="I45" i="17"/>
  <c r="J45" i="17"/>
  <c r="J68" i="17"/>
  <c r="L68" i="17"/>
  <c r="Q68" i="17"/>
  <c r="F38" i="17"/>
  <c r="J61" i="17"/>
  <c r="L61" i="17"/>
  <c r="Q61" i="17"/>
  <c r="D39" i="17"/>
  <c r="Y13" i="7"/>
  <c r="Z13" i="7"/>
  <c r="H43" i="17"/>
  <c r="I44" i="17"/>
  <c r="I36" i="17"/>
  <c r="F40" i="17"/>
  <c r="J80" i="17"/>
  <c r="L80" i="17"/>
  <c r="Q80" i="17"/>
  <c r="J86" i="17"/>
  <c r="L86" i="17"/>
  <c r="Q86" i="17"/>
  <c r="U14" i="7"/>
  <c r="J90" i="17"/>
  <c r="L90" i="17"/>
  <c r="Q90" i="17"/>
  <c r="H39" i="17"/>
  <c r="J62" i="17"/>
  <c r="L62" i="17"/>
  <c r="Q62" i="17"/>
  <c r="I43" i="17"/>
  <c r="J79" i="17"/>
  <c r="L79" i="17"/>
  <c r="Q79" i="17"/>
  <c r="H33" i="17"/>
  <c r="AU18" i="7"/>
  <c r="BD18" i="7"/>
  <c r="BA18" i="7"/>
  <c r="BF18" i="7"/>
  <c r="BP18" i="7"/>
  <c r="BQ18" i="7"/>
  <c r="BO18" i="7"/>
  <c r="BC18" i="7"/>
  <c r="D32" i="17"/>
  <c r="I42" i="17"/>
  <c r="J42" i="17"/>
  <c r="H34" i="17"/>
  <c r="R22" i="17"/>
  <c r="D35" i="17"/>
  <c r="H40" i="17"/>
  <c r="J63" i="17"/>
  <c r="L63" i="17"/>
  <c r="Q63" i="17"/>
  <c r="J89" i="17"/>
  <c r="L89" i="17"/>
  <c r="Q89" i="17"/>
  <c r="J84" i="17"/>
  <c r="L84" i="17"/>
  <c r="Q84" i="17"/>
  <c r="I38" i="17"/>
  <c r="F33" i="17"/>
  <c r="D37" i="17"/>
  <c r="Q97" i="8"/>
  <c r="J97" i="8"/>
  <c r="J49" i="8"/>
  <c r="J46" i="8"/>
  <c r="J95" i="8"/>
  <c r="AE169" i="15"/>
  <c r="AH142" i="17"/>
  <c r="AG117" i="17"/>
  <c r="AC163" i="15"/>
  <c r="K35" i="7"/>
  <c r="L35" i="7"/>
  <c r="BX48" i="7"/>
  <c r="AE172" i="15"/>
  <c r="AO154" i="15"/>
  <c r="AJ172" i="15"/>
  <c r="AQ169" i="15"/>
  <c r="AH163" i="15"/>
  <c r="R35" i="7"/>
  <c r="AJ169" i="15"/>
  <c r="AQ148" i="15"/>
  <c r="AQ175" i="15"/>
  <c r="AQ160" i="15"/>
  <c r="AH148" i="15"/>
  <c r="R30" i="7"/>
  <c r="AR175" i="15"/>
  <c r="AI175" i="15"/>
  <c r="O39" i="7"/>
  <c r="AC169" i="15"/>
  <c r="K37" i="7"/>
  <c r="L37" i="7"/>
  <c r="AJ160" i="15"/>
  <c r="AQ154" i="15"/>
  <c r="AF169" i="15"/>
  <c r="M37" i="7"/>
  <c r="AJ145" i="15"/>
  <c r="AK154" i="15"/>
  <c r="P32" i="7"/>
  <c r="AH169" i="15"/>
  <c r="R37" i="7"/>
  <c r="AI163" i="15"/>
  <c r="O35" i="7"/>
  <c r="AL145" i="15"/>
  <c r="AU145" i="15"/>
  <c r="AC175" i="15"/>
  <c r="K39" i="7"/>
  <c r="L39" i="7"/>
  <c r="AF175" i="15"/>
  <c r="M39" i="7"/>
  <c r="AR148" i="15"/>
  <c r="AS163" i="15"/>
  <c r="AM163" i="15"/>
  <c r="I35" i="7"/>
  <c r="AH175" i="15"/>
  <c r="R39" i="7"/>
  <c r="AG175" i="15"/>
  <c r="N39" i="7"/>
  <c r="AK175" i="15"/>
  <c r="P39" i="7"/>
  <c r="AI148" i="15"/>
  <c r="O30" i="7"/>
  <c r="AS154" i="15"/>
  <c r="AJ163" i="15"/>
  <c r="AK160" i="15"/>
  <c r="P34" i="7"/>
  <c r="J140" i="17"/>
  <c r="L140" i="17"/>
  <c r="Q140" i="17"/>
  <c r="AO175" i="15"/>
  <c r="AK163" i="15"/>
  <c r="P35" i="7"/>
  <c r="AF163" i="15"/>
  <c r="M35" i="7"/>
  <c r="AE166" i="15"/>
  <c r="AM175" i="15"/>
  <c r="I39" i="7"/>
  <c r="AT141" i="15"/>
  <c r="AU141" i="15"/>
  <c r="AO163" i="15"/>
  <c r="AG160" i="15"/>
  <c r="N34" i="7"/>
  <c r="AK148" i="15"/>
  <c r="P30" i="7"/>
  <c r="AF148" i="15"/>
  <c r="M30" i="7"/>
  <c r="AO148" i="15"/>
  <c r="AC160" i="15"/>
  <c r="K34" i="7"/>
  <c r="L34" i="7"/>
  <c r="AG154" i="15"/>
  <c r="N32" i="7"/>
  <c r="Q32" i="7"/>
  <c r="AJ151" i="15"/>
  <c r="AR154" i="15"/>
  <c r="AE151" i="15"/>
  <c r="AJ157" i="15"/>
  <c r="AS169" i="15"/>
  <c r="AF154" i="15"/>
  <c r="M32" i="7"/>
  <c r="AR160" i="15"/>
  <c r="AG163" i="15"/>
  <c r="N35" i="7"/>
  <c r="AI169" i="15"/>
  <c r="O37" i="7"/>
  <c r="AI160" i="15"/>
  <c r="O34" i="7"/>
  <c r="AS148" i="15"/>
  <c r="AE160" i="15"/>
  <c r="AI154" i="15"/>
  <c r="O32" i="7"/>
  <c r="AF160" i="15"/>
  <c r="M34" i="7"/>
  <c r="AJ148" i="15"/>
  <c r="AJ166" i="15"/>
  <c r="AK169" i="15"/>
  <c r="P37" i="7"/>
  <c r="AG148" i="15"/>
  <c r="N30" i="7"/>
  <c r="Q30" i="7"/>
  <c r="AH160" i="15"/>
  <c r="R34" i="7"/>
  <c r="AM169" i="15"/>
  <c r="I37" i="7"/>
  <c r="AC154" i="15"/>
  <c r="K32" i="7"/>
  <c r="L32" i="7"/>
  <c r="AR169" i="15"/>
  <c r="AO169" i="15"/>
  <c r="AM154" i="15"/>
  <c r="I32" i="7"/>
  <c r="AH154" i="15"/>
  <c r="R32" i="7"/>
  <c r="F142" i="15"/>
  <c r="K142" i="15"/>
  <c r="L142" i="15"/>
  <c r="P6" i="7"/>
  <c r="Q141" i="15"/>
  <c r="O142" i="15"/>
  <c r="U141" i="15"/>
  <c r="V141" i="15"/>
  <c r="G142" i="15"/>
  <c r="M6" i="7"/>
  <c r="S142" i="15"/>
  <c r="AH36" i="17"/>
  <c r="D142" i="15"/>
  <c r="K6" i="7"/>
  <c r="L6" i="7"/>
  <c r="H142" i="15"/>
  <c r="N6" i="7"/>
  <c r="Q6" i="7"/>
  <c r="N142" i="15"/>
  <c r="I6" i="7"/>
  <c r="I142" i="15"/>
  <c r="R6" i="7"/>
  <c r="R142" i="15"/>
  <c r="T142" i="15"/>
  <c r="J142" i="15"/>
  <c r="O6" i="7"/>
  <c r="AG13" i="17"/>
  <c r="Q45" i="8"/>
  <c r="AH39" i="17"/>
  <c r="BC39" i="7"/>
  <c r="AG16" i="17"/>
  <c r="BC30" i="7"/>
  <c r="BQ30" i="7"/>
  <c r="BR29" i="7"/>
  <c r="AU30" i="7"/>
  <c r="BD30" i="7"/>
  <c r="BP30" i="7"/>
  <c r="BO30" i="7"/>
  <c r="BA30" i="7"/>
  <c r="BF30" i="7"/>
  <c r="AG11" i="17"/>
  <c r="BA39" i="7"/>
  <c r="BF39" i="7"/>
  <c r="BQ39" i="7"/>
  <c r="AG20" i="17"/>
  <c r="BO39" i="7"/>
  <c r="AU39" i="7"/>
  <c r="BP39" i="7"/>
  <c r="BR30" i="7"/>
  <c r="O39" i="17"/>
  <c r="AH43" i="17"/>
  <c r="AL154" i="15"/>
  <c r="AL172" i="15"/>
  <c r="AU172" i="15"/>
  <c r="AL160" i="15"/>
  <c r="AL163" i="15"/>
  <c r="AP11" i="15"/>
  <c r="AR163" i="15"/>
  <c r="AL151" i="15"/>
  <c r="AU151" i="15"/>
  <c r="AL169" i="15"/>
  <c r="AS175" i="15"/>
  <c r="AL175" i="15"/>
  <c r="AS160" i="15"/>
  <c r="AL157" i="15"/>
  <c r="AU157" i="15"/>
  <c r="AL148" i="15"/>
  <c r="N9" i="17"/>
  <c r="BR18" i="7"/>
  <c r="U140" i="15"/>
  <c r="V140" i="15"/>
  <c r="Q140" i="15"/>
  <c r="P142" i="15"/>
  <c r="BR39" i="7"/>
  <c r="Q48" i="8"/>
  <c r="T96" i="8"/>
  <c r="V53" i="8"/>
  <c r="V93" i="8"/>
  <c r="W30" i="8"/>
  <c r="X30" i="8"/>
  <c r="BL19" i="7"/>
  <c r="AL19" i="7"/>
  <c r="AK19" i="7"/>
  <c r="AR19" i="7"/>
  <c r="AS19" i="7"/>
  <c r="BJ19" i="7"/>
  <c r="AX19" i="7"/>
  <c r="AT19" i="7"/>
  <c r="BM19" i="7"/>
  <c r="BK19" i="7"/>
  <c r="AW19" i="7"/>
  <c r="G19" i="7"/>
  <c r="AQ19" i="7"/>
  <c r="AM19" i="7"/>
  <c r="BN19" i="7"/>
  <c r="AZ19" i="7"/>
  <c r="AP19" i="7"/>
  <c r="AY19" i="7"/>
  <c r="AV19" i="7"/>
  <c r="Q94" i="8"/>
  <c r="V4" i="8"/>
  <c r="V44" i="8"/>
  <c r="T47" i="8"/>
  <c r="D135" i="17"/>
  <c r="AE80" i="17"/>
  <c r="J55" i="17"/>
  <c r="L55" i="17"/>
  <c r="Q55" i="17"/>
  <c r="AC82" i="17"/>
  <c r="AE82" i="17"/>
  <c r="AJ82" i="17"/>
  <c r="F131" i="17"/>
  <c r="J131" i="17"/>
  <c r="L131" i="17"/>
  <c r="Q131" i="17"/>
  <c r="AE154" i="17"/>
  <c r="AJ154" i="17"/>
  <c r="T28" i="7"/>
  <c r="L180" i="17"/>
  <c r="Q180" i="17"/>
  <c r="L58" i="17"/>
  <c r="Q58" i="17"/>
  <c r="D134" i="17"/>
  <c r="L181" i="17"/>
  <c r="Q181" i="17"/>
  <c r="U10" i="7"/>
  <c r="AE158" i="17"/>
  <c r="AJ158" i="17"/>
  <c r="T32" i="7"/>
  <c r="AE81" i="17"/>
  <c r="AJ81" i="17"/>
  <c r="AE78" i="17"/>
  <c r="AJ78" i="17"/>
  <c r="F35" i="17"/>
  <c r="J35" i="17"/>
  <c r="W133" i="17"/>
  <c r="Y30" i="7"/>
  <c r="AE157" i="17"/>
  <c r="AJ157" i="17"/>
  <c r="T31" i="7"/>
  <c r="W134" i="17"/>
  <c r="F135" i="17"/>
  <c r="J135" i="17"/>
  <c r="L135" i="17"/>
  <c r="Q135" i="17"/>
  <c r="L56" i="17"/>
  <c r="Q56" i="17"/>
  <c r="AE132" i="17"/>
  <c r="AJ132" i="17"/>
  <c r="F133" i="17"/>
  <c r="J133" i="17"/>
  <c r="L133" i="17"/>
  <c r="Q133" i="17"/>
  <c r="W135" i="17"/>
  <c r="Y32" i="7"/>
  <c r="L178" i="17"/>
  <c r="Q178" i="17"/>
  <c r="U7" i="7"/>
  <c r="AE156" i="17"/>
  <c r="AJ156" i="17"/>
  <c r="T30" i="7"/>
  <c r="D132" i="17"/>
  <c r="Y7" i="7"/>
  <c r="Z7" i="7"/>
  <c r="F134" i="17"/>
  <c r="J134" i="17"/>
  <c r="AC178" i="17"/>
  <c r="AE178" i="17"/>
  <c r="AJ178" i="17"/>
  <c r="U29" i="7"/>
  <c r="Y133" i="17"/>
  <c r="AC133" i="17"/>
  <c r="AE181" i="17"/>
  <c r="AJ181" i="17"/>
  <c r="U32" i="7"/>
  <c r="AE179" i="17"/>
  <c r="AJ179" i="17"/>
  <c r="Y29" i="7"/>
  <c r="Y31" i="7"/>
  <c r="J158" i="17"/>
  <c r="L158" i="17"/>
  <c r="Q158" i="17"/>
  <c r="F132" i="17"/>
  <c r="J132" i="17"/>
  <c r="J156" i="17"/>
  <c r="L156" i="17"/>
  <c r="Q156" i="17"/>
  <c r="J157" i="17"/>
  <c r="L157" i="17"/>
  <c r="Q157" i="17"/>
  <c r="Y6" i="7"/>
  <c r="Z6" i="7"/>
  <c r="L155" i="17"/>
  <c r="Q155" i="17"/>
  <c r="W10" i="7"/>
  <c r="Y8" i="7"/>
  <c r="Z8" i="7"/>
  <c r="AJ80" i="17"/>
  <c r="AE36" i="17"/>
  <c r="AJ36" i="17"/>
  <c r="J136" i="17"/>
  <c r="AE45" i="17"/>
  <c r="AJ45" i="17"/>
  <c r="AE177" i="17"/>
  <c r="AJ177" i="17"/>
  <c r="J143" i="17"/>
  <c r="L143" i="17"/>
  <c r="Q143" i="17"/>
  <c r="AM36" i="7"/>
  <c r="J142" i="17"/>
  <c r="L142" i="17"/>
  <c r="Q142" i="17"/>
  <c r="J165" i="17"/>
  <c r="L165" i="17"/>
  <c r="Q165" i="17"/>
  <c r="T17" i="7"/>
  <c r="AE139" i="17"/>
  <c r="AJ139" i="17"/>
  <c r="BR38" i="7"/>
  <c r="AU10" i="7"/>
  <c r="BD10" i="7"/>
  <c r="BQ11" i="7"/>
  <c r="BO11" i="7"/>
  <c r="BR10" i="7"/>
  <c r="BP10" i="7"/>
  <c r="AU11" i="7"/>
  <c r="BD11" i="7"/>
  <c r="L136" i="17"/>
  <c r="BR20" i="7"/>
  <c r="AA11" i="7"/>
  <c r="AB11" i="7"/>
  <c r="BO10" i="7"/>
  <c r="BR11" i="7"/>
  <c r="BQ10" i="7"/>
  <c r="Q182" i="17"/>
  <c r="U11" i="7"/>
  <c r="BA10" i="7"/>
  <c r="BF10" i="7"/>
  <c r="BP11" i="7"/>
  <c r="BC11" i="7"/>
  <c r="BA11" i="7"/>
  <c r="BF11" i="7"/>
  <c r="BQ14" i="7"/>
  <c r="U9" i="7"/>
  <c r="BP14" i="7"/>
  <c r="BA14" i="7"/>
  <c r="BF14" i="7"/>
  <c r="BO14" i="7"/>
  <c r="AU14" i="7"/>
  <c r="BD14" i="7"/>
  <c r="BR14" i="7"/>
  <c r="BC38" i="7"/>
  <c r="F44" i="17"/>
  <c r="J44" i="17"/>
  <c r="AA18" i="7"/>
  <c r="AB18" i="7"/>
  <c r="BA38" i="7"/>
  <c r="BF38" i="7"/>
  <c r="AU34" i="7"/>
  <c r="BD34" i="7"/>
  <c r="AC85" i="17"/>
  <c r="AE85" i="17"/>
  <c r="AJ85" i="17"/>
  <c r="U35" i="7"/>
  <c r="J32" i="17"/>
  <c r="L32" i="17"/>
  <c r="Q32" i="17"/>
  <c r="BC17" i="7"/>
  <c r="AU17" i="7"/>
  <c r="BD17" i="7"/>
  <c r="BO17" i="7"/>
  <c r="BR17" i="7"/>
  <c r="BQ17" i="7"/>
  <c r="AE41" i="17"/>
  <c r="AJ41" i="17"/>
  <c r="BC40" i="7"/>
  <c r="U36" i="7"/>
  <c r="J144" i="17"/>
  <c r="L144" i="17"/>
  <c r="Q144" i="17"/>
  <c r="BC34" i="7"/>
  <c r="AC186" i="17"/>
  <c r="AE186" i="17"/>
  <c r="AJ186" i="17"/>
  <c r="U37" i="7"/>
  <c r="AU38" i="7"/>
  <c r="BB38" i="7"/>
  <c r="BH38" i="7"/>
  <c r="BC32" i="7"/>
  <c r="BA34" i="7"/>
  <c r="BF34" i="7"/>
  <c r="AT36" i="7"/>
  <c r="BQ38" i="7"/>
  <c r="BO38" i="7"/>
  <c r="BK36" i="7"/>
  <c r="W69" i="8"/>
  <c r="X69" i="8"/>
  <c r="AV36" i="7"/>
  <c r="AL36" i="7"/>
  <c r="BQ34" i="7"/>
  <c r="AE136" i="17"/>
  <c r="AJ136" i="17"/>
  <c r="AE138" i="17"/>
  <c r="AJ138" i="17"/>
  <c r="AE142" i="17"/>
  <c r="AJ142" i="17"/>
  <c r="AE137" i="17"/>
  <c r="AJ137" i="17"/>
  <c r="J138" i="17"/>
  <c r="L138" i="17"/>
  <c r="Q138" i="17"/>
  <c r="T34" i="7"/>
  <c r="AE141" i="17"/>
  <c r="AJ141" i="17"/>
  <c r="T33" i="7"/>
  <c r="BJ36" i="7"/>
  <c r="BM36" i="7"/>
  <c r="AS36" i="7"/>
  <c r="AQ36" i="7"/>
  <c r="AY36" i="7"/>
  <c r="AR36" i="7"/>
  <c r="AK36" i="7"/>
  <c r="BP38" i="7"/>
  <c r="BP40" i="7"/>
  <c r="BQ40" i="7"/>
  <c r="AZ36" i="7"/>
  <c r="AU40" i="7"/>
  <c r="BD40" i="7"/>
  <c r="BL36" i="7"/>
  <c r="AX36" i="7"/>
  <c r="AP36" i="7"/>
  <c r="BR34" i="7"/>
  <c r="AW36" i="7"/>
  <c r="BN36" i="7"/>
  <c r="BO34" i="7"/>
  <c r="BR40" i="7"/>
  <c r="BP33" i="7"/>
  <c r="BO40" i="7"/>
  <c r="BO33" i="7"/>
  <c r="BA40" i="7"/>
  <c r="BF40" i="7"/>
  <c r="BQ33" i="7"/>
  <c r="BR32" i="7"/>
  <c r="BA17" i="7"/>
  <c r="BF17" i="7"/>
  <c r="AP28" i="7"/>
  <c r="AY28" i="7"/>
  <c r="AM28" i="7"/>
  <c r="BL28" i="7"/>
  <c r="BK28" i="7"/>
  <c r="AQ28" i="7"/>
  <c r="AL28" i="7"/>
  <c r="AW28" i="7"/>
  <c r="AR28" i="7"/>
  <c r="BM28" i="7"/>
  <c r="AZ28" i="7"/>
  <c r="W53" i="8"/>
  <c r="X53" i="8"/>
  <c r="AV28" i="7"/>
  <c r="G28" i="7"/>
  <c r="AK28" i="7"/>
  <c r="AX28" i="7"/>
  <c r="BJ28" i="7"/>
  <c r="AS28" i="7"/>
  <c r="AT28" i="7"/>
  <c r="BN28" i="7"/>
  <c r="BR41" i="7"/>
  <c r="BR33" i="7"/>
  <c r="BO32" i="7"/>
  <c r="BP34" i="7"/>
  <c r="BP17" i="7"/>
  <c r="BP9" i="7"/>
  <c r="BA8" i="7"/>
  <c r="BF8" i="7"/>
  <c r="AC89" i="17"/>
  <c r="AE89" i="17"/>
  <c r="AJ89" i="17"/>
  <c r="U39" i="7"/>
  <c r="J141" i="17"/>
  <c r="L141" i="17"/>
  <c r="Q141" i="17"/>
  <c r="BC8" i="7"/>
  <c r="AU9" i="7"/>
  <c r="BD9" i="7"/>
  <c r="BA9" i="7"/>
  <c r="BF9" i="7"/>
  <c r="BQ9" i="7"/>
  <c r="BC9" i="7"/>
  <c r="BR8" i="7"/>
  <c r="AU8" i="7"/>
  <c r="U12" i="7"/>
  <c r="AC180" i="17"/>
  <c r="AE180" i="17"/>
  <c r="AJ180" i="17"/>
  <c r="BR9" i="7"/>
  <c r="J47" i="17"/>
  <c r="L47" i="17"/>
  <c r="Q47" i="17"/>
  <c r="BO8" i="7"/>
  <c r="BQ8" i="7"/>
  <c r="BP8" i="7"/>
  <c r="J137" i="17"/>
  <c r="L137" i="17"/>
  <c r="Q137" i="17"/>
  <c r="BO9" i="7"/>
  <c r="AU16" i="7"/>
  <c r="BD16" i="7"/>
  <c r="U21" i="7"/>
  <c r="J57" i="17"/>
  <c r="L57" i="17"/>
  <c r="Q57" i="17"/>
  <c r="BR7" i="7"/>
  <c r="BQ16" i="7"/>
  <c r="BQ6" i="7"/>
  <c r="BA6" i="7"/>
  <c r="BF6" i="7"/>
  <c r="BP16" i="7"/>
  <c r="BC16" i="7"/>
  <c r="BA32" i="7"/>
  <c r="BF32" i="7"/>
  <c r="AU32" i="7"/>
  <c r="BD32" i="7"/>
  <c r="BA33" i="7"/>
  <c r="BF33" i="7"/>
  <c r="BO7" i="7"/>
  <c r="BO41" i="7"/>
  <c r="BP32" i="7"/>
  <c r="BQ32" i="7"/>
  <c r="AU33" i="7"/>
  <c r="BD33" i="7"/>
  <c r="BB43" i="7"/>
  <c r="BH43" i="7"/>
  <c r="BA16" i="7"/>
  <c r="BF16" i="7"/>
  <c r="BP6" i="7"/>
  <c r="AU6" i="7"/>
  <c r="BO16" i="7"/>
  <c r="BP41" i="7"/>
  <c r="BO6" i="7"/>
  <c r="AU41" i="7"/>
  <c r="BD41" i="7"/>
  <c r="BC6" i="7"/>
  <c r="BR6" i="7"/>
  <c r="BA7" i="7"/>
  <c r="BF7" i="7"/>
  <c r="BR16" i="7"/>
  <c r="D104" i="17"/>
  <c r="BQ41" i="7"/>
  <c r="BP7" i="7"/>
  <c r="BA41" i="7"/>
  <c r="BF41" i="7"/>
  <c r="BQ7" i="7"/>
  <c r="AU7" i="7"/>
  <c r="BD7" i="7"/>
  <c r="BC7" i="7"/>
  <c r="T20" i="7"/>
  <c r="W21" i="7"/>
  <c r="O145" i="17"/>
  <c r="Q145" i="17"/>
  <c r="Q191" i="17"/>
  <c r="U20" i="7"/>
  <c r="Q146" i="17"/>
  <c r="Q169" i="17"/>
  <c r="S37" i="7"/>
  <c r="L187" i="15"/>
  <c r="P21" i="7"/>
  <c r="F181" i="15"/>
  <c r="H187" i="15"/>
  <c r="N21" i="7"/>
  <c r="S21" i="7"/>
  <c r="N178" i="15"/>
  <c r="I18" i="7"/>
  <c r="S187" i="15"/>
  <c r="T187" i="15"/>
  <c r="U185" i="15"/>
  <c r="V185" i="15"/>
  <c r="G184" i="15"/>
  <c r="M20" i="7"/>
  <c r="D187" i="15"/>
  <c r="K21" i="7"/>
  <c r="L21" i="7"/>
  <c r="P187" i="15"/>
  <c r="Q185" i="15"/>
  <c r="I184" i="15"/>
  <c r="R20" i="7"/>
  <c r="N187" i="15"/>
  <c r="I21" i="7"/>
  <c r="F187" i="15"/>
  <c r="J187" i="15"/>
  <c r="O21" i="7"/>
  <c r="P172" i="15"/>
  <c r="M187" i="15"/>
  <c r="F184" i="15"/>
  <c r="N184" i="15"/>
  <c r="I20" i="7"/>
  <c r="P181" i="15"/>
  <c r="I181" i="15"/>
  <c r="G187" i="15"/>
  <c r="M21" i="7"/>
  <c r="H181" i="15"/>
  <c r="O187" i="15"/>
  <c r="K187" i="15"/>
  <c r="P169" i="15"/>
  <c r="F169" i="15"/>
  <c r="T172" i="15"/>
  <c r="S181" i="15"/>
  <c r="G172" i="15"/>
  <c r="U186" i="15"/>
  <c r="V186" i="15"/>
  <c r="P184" i="15"/>
  <c r="L184" i="15"/>
  <c r="P20" i="7"/>
  <c r="T184" i="15"/>
  <c r="D184" i="15"/>
  <c r="K20" i="7"/>
  <c r="L20" i="7"/>
  <c r="S184" i="15"/>
  <c r="R184" i="15"/>
  <c r="J178" i="15"/>
  <c r="O18" i="7"/>
  <c r="G178" i="15"/>
  <c r="M18" i="7"/>
  <c r="Q180" i="15"/>
  <c r="J181" i="15"/>
  <c r="O181" i="15"/>
  <c r="K184" i="15"/>
  <c r="G166" i="15"/>
  <c r="S172" i="15"/>
  <c r="J175" i="15"/>
  <c r="O17" i="7"/>
  <c r="Q170" i="15"/>
  <c r="Q177" i="15"/>
  <c r="T181" i="15"/>
  <c r="J184" i="15"/>
  <c r="O20" i="7"/>
  <c r="Q186" i="15"/>
  <c r="U183" i="15"/>
  <c r="V183" i="15"/>
  <c r="R187" i="15"/>
  <c r="F163" i="15"/>
  <c r="N166" i="15"/>
  <c r="F172" i="15"/>
  <c r="L178" i="15"/>
  <c r="P18" i="7"/>
  <c r="Q182" i="15"/>
  <c r="R160" i="15"/>
  <c r="Q164" i="15"/>
  <c r="H166" i="15"/>
  <c r="S175" i="15"/>
  <c r="R175" i="15"/>
  <c r="U170" i="15"/>
  <c r="R178" i="15"/>
  <c r="N181" i="15"/>
  <c r="K181" i="15"/>
  <c r="D181" i="15"/>
  <c r="M181" i="15"/>
  <c r="V181" i="15"/>
  <c r="O184" i="15"/>
  <c r="T160" i="15"/>
  <c r="K166" i="15"/>
  <c r="P175" i="15"/>
  <c r="K178" i="15"/>
  <c r="L181" i="15"/>
  <c r="I172" i="15"/>
  <c r="Q183" i="15"/>
  <c r="M184" i="15"/>
  <c r="H184" i="15"/>
  <c r="N20" i="7"/>
  <c r="S20" i="7"/>
  <c r="P166" i="15"/>
  <c r="J172" i="15"/>
  <c r="K172" i="15"/>
  <c r="D175" i="15"/>
  <c r="K17" i="7"/>
  <c r="L17" i="7"/>
  <c r="U182" i="15"/>
  <c r="V182" i="15"/>
  <c r="S178" i="15"/>
  <c r="F178" i="15"/>
  <c r="G181" i="15"/>
  <c r="S166" i="15"/>
  <c r="Q179" i="15"/>
  <c r="S160" i="15"/>
  <c r="J160" i="15"/>
  <c r="O12" i="7"/>
  <c r="Q173" i="15"/>
  <c r="T178" i="15"/>
  <c r="Q176" i="15"/>
  <c r="R172" i="15"/>
  <c r="H160" i="15"/>
  <c r="N12" i="7"/>
  <c r="S169" i="15"/>
  <c r="L172" i="15"/>
  <c r="K175" i="15"/>
  <c r="L175" i="15"/>
  <c r="P17" i="7"/>
  <c r="H178" i="15"/>
  <c r="N18" i="7"/>
  <c r="S18" i="7"/>
  <c r="D178" i="15"/>
  <c r="K18" i="7"/>
  <c r="L18" i="7"/>
  <c r="Q150" i="15"/>
  <c r="J151" i="15"/>
  <c r="O9" i="7"/>
  <c r="F154" i="15"/>
  <c r="M175" i="15"/>
  <c r="F175" i="15"/>
  <c r="P178" i="15"/>
  <c r="U180" i="15"/>
  <c r="D166" i="15"/>
  <c r="N160" i="15"/>
  <c r="I12" i="7"/>
  <c r="S163" i="15"/>
  <c r="U179" i="15"/>
  <c r="R181" i="15"/>
  <c r="I166" i="15"/>
  <c r="M172" i="15"/>
  <c r="V172" i="15"/>
  <c r="D169" i="15"/>
  <c r="K15" i="7"/>
  <c r="L15" i="7"/>
  <c r="T175" i="15"/>
  <c r="G175" i="15"/>
  <c r="M17" i="7"/>
  <c r="I175" i="15"/>
  <c r="R17" i="7"/>
  <c r="I178" i="15"/>
  <c r="R18" i="7"/>
  <c r="O166" i="15"/>
  <c r="J166" i="15"/>
  <c r="G160" i="15"/>
  <c r="M12" i="7"/>
  <c r="N169" i="15"/>
  <c r="I15" i="7"/>
  <c r="U164" i="15"/>
  <c r="N175" i="15"/>
  <c r="I17" i="7"/>
  <c r="G154" i="15"/>
  <c r="M10" i="7"/>
  <c r="O160" i="15"/>
  <c r="Q160" i="15"/>
  <c r="H12" i="7"/>
  <c r="U177" i="15"/>
  <c r="U176" i="15"/>
  <c r="O178" i="15"/>
  <c r="M178" i="15"/>
  <c r="K151" i="15"/>
  <c r="S157" i="15"/>
  <c r="L166" i="15"/>
  <c r="D172" i="15"/>
  <c r="O172" i="15"/>
  <c r="T166" i="15"/>
  <c r="J169" i="15"/>
  <c r="O15" i="7"/>
  <c r="M169" i="15"/>
  <c r="N172" i="15"/>
  <c r="Q174" i="15"/>
  <c r="H175" i="15"/>
  <c r="N17" i="7"/>
  <c r="U174" i="15"/>
  <c r="V174" i="15"/>
  <c r="U173" i="15"/>
  <c r="V173" i="15"/>
  <c r="I163" i="15"/>
  <c r="R13" i="7"/>
  <c r="U158" i="15"/>
  <c r="O175" i="15"/>
  <c r="Q168" i="15"/>
  <c r="M154" i="15"/>
  <c r="G163" i="15"/>
  <c r="M13" i="7"/>
  <c r="D151" i="15"/>
  <c r="K9" i="7"/>
  <c r="L9" i="7"/>
  <c r="L154" i="15"/>
  <c r="P10" i="7"/>
  <c r="K160" i="15"/>
  <c r="I160" i="15"/>
  <c r="R12" i="7"/>
  <c r="U161" i="15"/>
  <c r="V161" i="15"/>
  <c r="O163" i="15"/>
  <c r="U165" i="15"/>
  <c r="T169" i="15"/>
  <c r="G169" i="15"/>
  <c r="M15" i="7"/>
  <c r="I169" i="15"/>
  <c r="R15" i="7"/>
  <c r="T163" i="15"/>
  <c r="L169" i="15"/>
  <c r="P15" i="7"/>
  <c r="Q171" i="15"/>
  <c r="T154" i="15"/>
  <c r="F166" i="15"/>
  <c r="K169" i="15"/>
  <c r="D163" i="15"/>
  <c r="K13" i="7"/>
  <c r="L13" i="7"/>
  <c r="H163" i="15"/>
  <c r="N13" i="7"/>
  <c r="Q13" i="7"/>
  <c r="U171" i="15"/>
  <c r="R166" i="15"/>
  <c r="U167" i="15"/>
  <c r="V167" i="15"/>
  <c r="R169" i="15"/>
  <c r="H169" i="15"/>
  <c r="N15" i="7"/>
  <c r="Q15" i="7"/>
  <c r="P151" i="15"/>
  <c r="L160" i="15"/>
  <c r="P12" i="7"/>
  <c r="L163" i="15"/>
  <c r="P13" i="7"/>
  <c r="D160" i="15"/>
  <c r="K12" i="7"/>
  <c r="L12" i="7"/>
  <c r="U168" i="15"/>
  <c r="V168" i="15"/>
  <c r="Q167" i="15"/>
  <c r="O169" i="15"/>
  <c r="H154" i="15"/>
  <c r="N10" i="7"/>
  <c r="K163" i="15"/>
  <c r="J163" i="15"/>
  <c r="O13" i="7"/>
  <c r="F160" i="15"/>
  <c r="Q162" i="15"/>
  <c r="I157" i="15"/>
  <c r="R11" i="7"/>
  <c r="P163" i="15"/>
  <c r="R163" i="15"/>
  <c r="D157" i="15"/>
  <c r="K11" i="7"/>
  <c r="L11" i="7"/>
  <c r="N163" i="15"/>
  <c r="I13" i="7"/>
  <c r="Q165" i="15"/>
  <c r="U162" i="15"/>
  <c r="V162" i="15"/>
  <c r="N16" i="17"/>
  <c r="M166" i="15"/>
  <c r="V166" i="15"/>
  <c r="I151" i="15"/>
  <c r="R9" i="7"/>
  <c r="K154" i="15"/>
  <c r="M160" i="15"/>
  <c r="P154" i="15"/>
  <c r="S145" i="15"/>
  <c r="S151" i="15"/>
  <c r="F151" i="15"/>
  <c r="G151" i="15"/>
  <c r="M9" i="7"/>
  <c r="L157" i="15"/>
  <c r="P11" i="7"/>
  <c r="L145" i="15"/>
  <c r="P7" i="7"/>
  <c r="N151" i="15"/>
  <c r="I9" i="7"/>
  <c r="U152" i="15"/>
  <c r="V152" i="15"/>
  <c r="J154" i="15"/>
  <c r="O10" i="7"/>
  <c r="Q156" i="15"/>
  <c r="T157" i="15"/>
  <c r="J157" i="15"/>
  <c r="O11" i="7"/>
  <c r="N157" i="15"/>
  <c r="I11" i="7"/>
  <c r="M163" i="15"/>
  <c r="T151" i="15"/>
  <c r="S154" i="15"/>
  <c r="Q161" i="15"/>
  <c r="H157" i="15"/>
  <c r="N11" i="7"/>
  <c r="M151" i="15"/>
  <c r="K157" i="15"/>
  <c r="P157" i="15"/>
  <c r="U159" i="15"/>
  <c r="V159" i="15"/>
  <c r="O157" i="15"/>
  <c r="Q159" i="15"/>
  <c r="Q152" i="15"/>
  <c r="G157" i="15"/>
  <c r="M11" i="7"/>
  <c r="F157" i="15"/>
  <c r="L151" i="15"/>
  <c r="P9" i="7"/>
  <c r="U155" i="15"/>
  <c r="V155" i="15"/>
  <c r="R157" i="15"/>
  <c r="M157" i="15"/>
  <c r="Q155" i="15"/>
  <c r="D145" i="15"/>
  <c r="K7" i="7"/>
  <c r="L7" i="7"/>
  <c r="D154" i="15"/>
  <c r="K10" i="7"/>
  <c r="L10" i="7"/>
  <c r="R154" i="15"/>
  <c r="N14" i="17"/>
  <c r="U156" i="15"/>
  <c r="V156" i="15"/>
  <c r="O154" i="15"/>
  <c r="I145" i="15"/>
  <c r="R7" i="7"/>
  <c r="U153" i="15"/>
  <c r="V153" i="15"/>
  <c r="M148" i="15"/>
  <c r="V148" i="15"/>
  <c r="N154" i="15"/>
  <c r="I10" i="7"/>
  <c r="O145" i="15"/>
  <c r="R145" i="15"/>
  <c r="Q153" i="15"/>
  <c r="I154" i="15"/>
  <c r="R10" i="7"/>
  <c r="N145" i="15"/>
  <c r="I7" i="7"/>
  <c r="U149" i="15"/>
  <c r="V149" i="15"/>
  <c r="R151" i="15"/>
  <c r="F148" i="15"/>
  <c r="H151" i="15"/>
  <c r="N9" i="7"/>
  <c r="Q9" i="7"/>
  <c r="F145" i="15"/>
  <c r="K148" i="15"/>
  <c r="U150" i="15"/>
  <c r="V150" i="15"/>
  <c r="G145" i="15"/>
  <c r="M7" i="7"/>
  <c r="O151" i="15"/>
  <c r="Q146" i="15"/>
  <c r="Q149" i="15"/>
  <c r="K145" i="15"/>
  <c r="T145" i="15"/>
  <c r="J145" i="15"/>
  <c r="O7" i="7"/>
  <c r="Q147" i="15"/>
  <c r="Q144" i="15"/>
  <c r="U143" i="15"/>
  <c r="V143" i="15"/>
  <c r="P145" i="15"/>
  <c r="M145" i="15"/>
  <c r="H145" i="15"/>
  <c r="N7" i="7"/>
  <c r="Q7" i="7"/>
  <c r="Q143" i="15"/>
  <c r="Q70" i="17"/>
  <c r="AJ93" i="17"/>
  <c r="S43" i="7"/>
  <c r="Q43" i="7"/>
  <c r="S42" i="7"/>
  <c r="Q42" i="7"/>
  <c r="S41" i="7"/>
  <c r="Q41" i="7"/>
  <c r="BO15" i="7"/>
  <c r="BM26" i="7"/>
  <c r="BQ15" i="7"/>
  <c r="W145" i="17"/>
  <c r="W146" i="17"/>
  <c r="AC168" i="17"/>
  <c r="AE168" i="17"/>
  <c r="AJ168" i="17"/>
  <c r="T42" i="7"/>
  <c r="AC169" i="17"/>
  <c r="AE169" i="17"/>
  <c r="AJ169" i="17"/>
  <c r="T43" i="7"/>
  <c r="AE167" i="17"/>
  <c r="AJ167" i="17"/>
  <c r="T41" i="7"/>
  <c r="AE46" i="17"/>
  <c r="AJ46" i="17"/>
  <c r="AE47" i="17"/>
  <c r="AJ47" i="17"/>
  <c r="BB42" i="7"/>
  <c r="BH42" i="7"/>
  <c r="Y40" i="7"/>
  <c r="AE44" i="17"/>
  <c r="AJ44" i="17"/>
  <c r="L46" i="17"/>
  <c r="Q46" i="17"/>
  <c r="BR15" i="7"/>
  <c r="AU15" i="7"/>
  <c r="BD15" i="7"/>
  <c r="BB20" i="7"/>
  <c r="BH20" i="7"/>
  <c r="BD20" i="7"/>
  <c r="S40" i="7"/>
  <c r="Q40" i="7"/>
  <c r="AV26" i="7"/>
  <c r="AW26" i="7"/>
  <c r="BA15" i="7"/>
  <c r="BF15" i="7"/>
  <c r="BC15" i="7"/>
  <c r="AQ26" i="7"/>
  <c r="BB21" i="7"/>
  <c r="BH21" i="7"/>
  <c r="AT184" i="15"/>
  <c r="J42" i="7"/>
  <c r="AT187" i="15"/>
  <c r="J43" i="7"/>
  <c r="AT178" i="15"/>
  <c r="J40" i="7"/>
  <c r="AT181" i="15"/>
  <c r="J41" i="7"/>
  <c r="AE166" i="17"/>
  <c r="AJ166" i="17"/>
  <c r="T40" i="7"/>
  <c r="BJ26" i="7"/>
  <c r="BP15" i="7"/>
  <c r="G26" i="7"/>
  <c r="AY26" i="7"/>
  <c r="AL26" i="7"/>
  <c r="BL26" i="7"/>
  <c r="BQ12" i="7"/>
  <c r="BR12" i="7"/>
  <c r="BO12" i="7"/>
  <c r="AT26" i="7"/>
  <c r="AP26" i="7"/>
  <c r="F48" i="7"/>
  <c r="AP35" i="7"/>
  <c r="BM35" i="7"/>
  <c r="BN35" i="7"/>
  <c r="BO31" i="7"/>
  <c r="AU31" i="7"/>
  <c r="BD31" i="7"/>
  <c r="BD38" i="7"/>
  <c r="BP31" i="7"/>
  <c r="AK26" i="7"/>
  <c r="BK26" i="7"/>
  <c r="BP12" i="7"/>
  <c r="BN26" i="7"/>
  <c r="AX26" i="7"/>
  <c r="AZ26" i="7"/>
  <c r="AM26" i="7"/>
  <c r="AU12" i="7"/>
  <c r="BD12" i="7"/>
  <c r="X4" i="8"/>
  <c r="X44" i="8"/>
  <c r="BJ35" i="7"/>
  <c r="AS35" i="7"/>
  <c r="AL35" i="7"/>
  <c r="BA12" i="7"/>
  <c r="BF12" i="7"/>
  <c r="AZ35" i="7"/>
  <c r="W67" i="8"/>
  <c r="X67" i="8"/>
  <c r="AS26" i="7"/>
  <c r="AR35" i="7"/>
  <c r="AQ35" i="7"/>
  <c r="BC12" i="7"/>
  <c r="AK35" i="7"/>
  <c r="BK35" i="7"/>
  <c r="AR26" i="7"/>
  <c r="AM35" i="7"/>
  <c r="BL35" i="7"/>
  <c r="AT35" i="7"/>
  <c r="AY35" i="7"/>
  <c r="AW35" i="7"/>
  <c r="AX35" i="7"/>
  <c r="G35" i="7"/>
  <c r="BQ31" i="7"/>
  <c r="BA31" i="7"/>
  <c r="BF31" i="7"/>
  <c r="BR31" i="7"/>
  <c r="BB13" i="7"/>
  <c r="BH13" i="7"/>
  <c r="BC31" i="7"/>
  <c r="Q18" i="7"/>
  <c r="J166" i="17"/>
  <c r="L166" i="17"/>
  <c r="Q166" i="17"/>
  <c r="J160" i="17"/>
  <c r="L160" i="17"/>
  <c r="Q160" i="17"/>
  <c r="T12" i="7"/>
  <c r="J154" i="17"/>
  <c r="L154" i="17"/>
  <c r="Q154" i="17"/>
  <c r="T6" i="7"/>
  <c r="Q161" i="17"/>
  <c r="T13" i="7"/>
  <c r="W35" i="7"/>
  <c r="AE148" i="15"/>
  <c r="T35" i="7"/>
  <c r="AJ163" i="17"/>
  <c r="T37" i="7"/>
  <c r="Q159" i="17"/>
  <c r="W143" i="17"/>
  <c r="AC195" i="17"/>
  <c r="AC191" i="17"/>
  <c r="AE191" i="17"/>
  <c r="AJ191" i="17"/>
  <c r="U42" i="7"/>
  <c r="AC190" i="17"/>
  <c r="AE190" i="17"/>
  <c r="AJ190" i="17"/>
  <c r="U41" i="7"/>
  <c r="AC196" i="17"/>
  <c r="AC192" i="17"/>
  <c r="AE192" i="17"/>
  <c r="AJ192" i="17"/>
  <c r="AC193" i="17"/>
  <c r="AC194" i="17"/>
  <c r="AC189" i="17"/>
  <c r="AE189" i="17"/>
  <c r="AJ189" i="17"/>
  <c r="U40" i="7"/>
  <c r="BB37" i="7"/>
  <c r="BH37" i="7"/>
  <c r="AP43" i="15"/>
  <c r="BB29" i="7"/>
  <c r="BH29" i="7"/>
  <c r="F43" i="17"/>
  <c r="J43" i="17"/>
  <c r="L43" i="17"/>
  <c r="Q43" i="17"/>
  <c r="U18" i="7"/>
  <c r="Y18" i="7"/>
  <c r="Z18" i="7"/>
  <c r="AE43" i="17"/>
  <c r="AJ43" i="17"/>
  <c r="T38" i="7"/>
  <c r="U34" i="7"/>
  <c r="T19" i="7"/>
  <c r="T36" i="7"/>
  <c r="U17" i="7"/>
  <c r="T39" i="7"/>
  <c r="U13" i="7"/>
  <c r="J39" i="17"/>
  <c r="T14" i="7"/>
  <c r="AK115" i="17"/>
  <c r="W104" i="17"/>
  <c r="Y11" i="7"/>
  <c r="Z11" i="7"/>
  <c r="U38" i="7"/>
  <c r="T29" i="7"/>
  <c r="AE33" i="17"/>
  <c r="AJ33" i="17"/>
  <c r="U6" i="7"/>
  <c r="J59" i="17"/>
  <c r="L59" i="17"/>
  <c r="Q59" i="17"/>
  <c r="F34" i="17"/>
  <c r="J34" i="17"/>
  <c r="L34" i="17"/>
  <c r="Q34" i="17"/>
  <c r="U8" i="7"/>
  <c r="Y39" i="7"/>
  <c r="AE32" i="17"/>
  <c r="AJ32" i="17"/>
  <c r="AC83" i="17"/>
  <c r="AE83" i="17"/>
  <c r="AJ83" i="17"/>
  <c r="U33" i="7"/>
  <c r="AA37" i="17"/>
  <c r="AC34" i="17"/>
  <c r="I41" i="17"/>
  <c r="J41" i="17"/>
  <c r="J64" i="17"/>
  <c r="L64" i="17"/>
  <c r="Q64" i="17"/>
  <c r="T15" i="7"/>
  <c r="Q60" i="17"/>
  <c r="L67" i="17"/>
  <c r="Q67" i="17"/>
  <c r="J36" i="17"/>
  <c r="L36" i="17"/>
  <c r="Q36" i="17"/>
  <c r="Y15" i="7"/>
  <c r="Z15" i="7"/>
  <c r="J38" i="17"/>
  <c r="BP19" i="7"/>
  <c r="BA19" i="7"/>
  <c r="BF19" i="7"/>
  <c r="BC19" i="7"/>
  <c r="BQ19" i="7"/>
  <c r="AU19" i="7"/>
  <c r="BO19" i="7"/>
  <c r="L45" i="17"/>
  <c r="Q45" i="17"/>
  <c r="J40" i="17"/>
  <c r="L40" i="17"/>
  <c r="Q40" i="17"/>
  <c r="V14" i="7"/>
  <c r="AC14" i="7"/>
  <c r="J33" i="17"/>
  <c r="L33" i="17"/>
  <c r="Q33" i="17"/>
  <c r="BB18" i="7"/>
  <c r="BH18" i="7"/>
  <c r="Y9" i="7"/>
  <c r="Z9" i="7"/>
  <c r="L42" i="17"/>
  <c r="Q42" i="17"/>
  <c r="L37" i="17"/>
  <c r="Q37" i="17"/>
  <c r="J98" i="8"/>
  <c r="S35" i="7"/>
  <c r="W32" i="7"/>
  <c r="S34" i="7"/>
  <c r="Q34" i="7"/>
  <c r="AT175" i="15"/>
  <c r="J39" i="7"/>
  <c r="AT169" i="15"/>
  <c r="J37" i="7"/>
  <c r="AT148" i="15"/>
  <c r="J30" i="7"/>
  <c r="AT160" i="15"/>
  <c r="J34" i="7"/>
  <c r="S39" i="7"/>
  <c r="AT154" i="15"/>
  <c r="J32" i="7"/>
  <c r="Q39" i="7"/>
  <c r="AT163" i="15"/>
  <c r="J35" i="7"/>
  <c r="S32" i="7"/>
  <c r="Q35" i="7"/>
  <c r="S30" i="7"/>
  <c r="Q142" i="15"/>
  <c r="H6" i="7"/>
  <c r="S6" i="7"/>
  <c r="U142" i="15"/>
  <c r="J6" i="7"/>
  <c r="W13" i="7"/>
  <c r="BB30" i="7"/>
  <c r="BH30" i="7"/>
  <c r="BB39" i="7"/>
  <c r="BH39" i="7"/>
  <c r="BD39" i="7"/>
  <c r="W39" i="7"/>
  <c r="AP13" i="15"/>
  <c r="W44" i="8"/>
  <c r="BR19" i="7"/>
  <c r="T48" i="8"/>
  <c r="T97" i="8"/>
  <c r="CD59" i="3"/>
  <c r="AN45" i="15"/>
  <c r="T9" i="7"/>
  <c r="AE134" i="17"/>
  <c r="AJ134" i="17"/>
  <c r="L134" i="17"/>
  <c r="Q134" i="17"/>
  <c r="L132" i="17"/>
  <c r="Q132" i="17"/>
  <c r="V7" i="7"/>
  <c r="AC7" i="7"/>
  <c r="U31" i="7"/>
  <c r="T7" i="7"/>
  <c r="AE133" i="17"/>
  <c r="AJ133" i="17"/>
  <c r="U28" i="7"/>
  <c r="T10" i="7"/>
  <c r="T8" i="7"/>
  <c r="AA9" i="7"/>
  <c r="AB9" i="7"/>
  <c r="V10" i="7"/>
  <c r="AC10" i="7"/>
  <c r="U30" i="7"/>
  <c r="S10" i="7"/>
  <c r="Q10" i="7"/>
  <c r="AE131" i="17"/>
  <c r="AJ131" i="17"/>
  <c r="V28" i="7"/>
  <c r="AC28" i="7"/>
  <c r="BB10" i="7"/>
  <c r="BH10" i="7"/>
  <c r="BB11" i="7"/>
  <c r="BH11" i="7"/>
  <c r="BB14" i="7"/>
  <c r="BH14" i="7"/>
  <c r="L35" i="17"/>
  <c r="Q35" i="17"/>
  <c r="BB17" i="7"/>
  <c r="BH17" i="7"/>
  <c r="AA19" i="7"/>
  <c r="AB19" i="7"/>
  <c r="BC36" i="7"/>
  <c r="BR36" i="7"/>
  <c r="AV48" i="7"/>
  <c r="AU36" i="7"/>
  <c r="BB34" i="7"/>
  <c r="BH34" i="7"/>
  <c r="BO36" i="7"/>
  <c r="BP36" i="7"/>
  <c r="AQ48" i="7"/>
  <c r="AA13" i="7"/>
  <c r="AB13" i="7"/>
  <c r="V8" i="7"/>
  <c r="AC8" i="7"/>
  <c r="AE135" i="17"/>
  <c r="AJ135" i="17"/>
  <c r="V32" i="7"/>
  <c r="AC32" i="7"/>
  <c r="AE140" i="17"/>
  <c r="AJ140" i="17"/>
  <c r="V37" i="7"/>
  <c r="AC37" i="7"/>
  <c r="G48" i="7"/>
  <c r="AX48" i="7"/>
  <c r="AK48" i="7"/>
  <c r="AL48" i="7"/>
  <c r="BQ36" i="7"/>
  <c r="BA36" i="7"/>
  <c r="BF36" i="7"/>
  <c r="BK48" i="7"/>
  <c r="BJ48" i="7"/>
  <c r="AS48" i="7"/>
  <c r="BB40" i="7"/>
  <c r="BH40" i="7"/>
  <c r="BN48" i="7"/>
  <c r="BO28" i="7"/>
  <c r="AZ48" i="7"/>
  <c r="BB8" i="7"/>
  <c r="BH8" i="7"/>
  <c r="BR28" i="7"/>
  <c r="BA28" i="7"/>
  <c r="BF28" i="7"/>
  <c r="BM48" i="7"/>
  <c r="AT48" i="7"/>
  <c r="AR48" i="7"/>
  <c r="AP48" i="7"/>
  <c r="BP28" i="7"/>
  <c r="BQ28" i="7"/>
  <c r="AU28" i="7"/>
  <c r="BL48" i="7"/>
  <c r="AY48" i="7"/>
  <c r="AM48" i="7"/>
  <c r="BC28" i="7"/>
  <c r="BD8" i="7"/>
  <c r="BB9" i="7"/>
  <c r="BH9" i="7"/>
  <c r="AA16" i="7"/>
  <c r="AB16" i="7"/>
  <c r="V16" i="7"/>
  <c r="AC16" i="7"/>
  <c r="S17" i="7"/>
  <c r="AA12" i="7"/>
  <c r="AB12" i="7"/>
  <c r="AA21" i="7"/>
  <c r="AB21" i="7"/>
  <c r="BB6" i="7"/>
  <c r="BH6" i="7"/>
  <c r="BB16" i="7"/>
  <c r="BH16" i="7"/>
  <c r="BB33" i="7"/>
  <c r="BH33" i="7"/>
  <c r="BB32" i="7"/>
  <c r="BH32" i="7"/>
  <c r="BD6" i="7"/>
  <c r="BB7" i="7"/>
  <c r="BH7" i="7"/>
  <c r="BB41" i="7"/>
  <c r="BH41" i="7"/>
  <c r="Q163" i="15"/>
  <c r="H13" i="7"/>
  <c r="T21" i="7"/>
  <c r="V20" i="7"/>
  <c r="AC20" i="7"/>
  <c r="W20" i="7"/>
  <c r="AG10" i="7"/>
  <c r="V21" i="7"/>
  <c r="AC21" i="7"/>
  <c r="Q12" i="7"/>
  <c r="S12" i="7"/>
  <c r="AE146" i="17"/>
  <c r="AJ146" i="17"/>
  <c r="V43" i="7"/>
  <c r="AC43" i="7"/>
  <c r="AE143" i="17"/>
  <c r="AJ143" i="17"/>
  <c r="V40" i="7"/>
  <c r="AC40" i="7"/>
  <c r="AE145" i="17"/>
  <c r="AJ145" i="17"/>
  <c r="V42" i="7"/>
  <c r="AC42" i="7"/>
  <c r="AU187" i="15"/>
  <c r="AU184" i="15"/>
  <c r="AU181" i="15"/>
  <c r="Q178" i="15"/>
  <c r="H18" i="7"/>
  <c r="Q21" i="7"/>
  <c r="U187" i="15"/>
  <c r="J21" i="7"/>
  <c r="Q184" i="15"/>
  <c r="H20" i="7"/>
  <c r="Q187" i="15"/>
  <c r="H21" i="7"/>
  <c r="Q175" i="15"/>
  <c r="H17" i="7"/>
  <c r="U184" i="15"/>
  <c r="J20" i="7"/>
  <c r="Q181" i="15"/>
  <c r="Q169" i="15"/>
  <c r="H15" i="7"/>
  <c r="S13" i="7"/>
  <c r="Q172" i="15"/>
  <c r="U175" i="15"/>
  <c r="J17" i="7"/>
  <c r="U178" i="15"/>
  <c r="J18" i="7"/>
  <c r="U172" i="15"/>
  <c r="Q20" i="7"/>
  <c r="U166" i="15"/>
  <c r="Q166" i="15"/>
  <c r="U181" i="15"/>
  <c r="U160" i="15"/>
  <c r="J12" i="7"/>
  <c r="U169" i="15"/>
  <c r="J15" i="7"/>
  <c r="S11" i="7"/>
  <c r="Q17" i="7"/>
  <c r="U43" i="7"/>
  <c r="Q154" i="15"/>
  <c r="H10" i="7"/>
  <c r="I26" i="7"/>
  <c r="Q151" i="15"/>
  <c r="H9" i="7"/>
  <c r="U163" i="15"/>
  <c r="J13" i="7"/>
  <c r="S15" i="7"/>
  <c r="R26" i="7"/>
  <c r="O26" i="7"/>
  <c r="U151" i="15"/>
  <c r="J9" i="7"/>
  <c r="U145" i="15"/>
  <c r="J7" i="7"/>
  <c r="P26" i="7"/>
  <c r="U157" i="15"/>
  <c r="J11" i="7"/>
  <c r="Q11" i="7"/>
  <c r="M26" i="7"/>
  <c r="S9" i="7"/>
  <c r="Q157" i="15"/>
  <c r="H11" i="7"/>
  <c r="U154" i="15"/>
  <c r="J10" i="7"/>
  <c r="K26" i="7"/>
  <c r="L26" i="7"/>
  <c r="Q145" i="15"/>
  <c r="H7" i="7"/>
  <c r="S7" i="7"/>
  <c r="N26" i="7"/>
  <c r="Q26" i="7"/>
  <c r="AU26" i="7"/>
  <c r="BD26" i="7"/>
  <c r="BO26" i="7"/>
  <c r="AA43" i="7"/>
  <c r="AA42" i="7"/>
  <c r="BB15" i="7"/>
  <c r="BH15" i="7"/>
  <c r="AU178" i="15"/>
  <c r="BR26" i="7"/>
  <c r="AE144" i="17"/>
  <c r="AJ144" i="17"/>
  <c r="V41" i="7"/>
  <c r="AC41" i="7"/>
  <c r="BC26" i="7"/>
  <c r="BR35" i="7"/>
  <c r="BQ35" i="7"/>
  <c r="BC35" i="7"/>
  <c r="BP26" i="7"/>
  <c r="BQ26" i="7"/>
  <c r="W93" i="8"/>
  <c r="X93" i="8"/>
  <c r="BA35" i="7"/>
  <c r="BF35" i="7"/>
  <c r="AW48" i="7"/>
  <c r="BP35" i="7"/>
  <c r="AU35" i="7"/>
  <c r="BD35" i="7"/>
  <c r="BO35" i="7"/>
  <c r="BB12" i="7"/>
  <c r="BH12" i="7"/>
  <c r="BB31" i="7"/>
  <c r="BH31" i="7"/>
  <c r="V178" i="15"/>
  <c r="T18" i="7"/>
  <c r="Y48" i="7"/>
  <c r="T11" i="7"/>
  <c r="Q136" i="17"/>
  <c r="V11" i="7"/>
  <c r="AC11" i="7"/>
  <c r="AP45" i="15"/>
  <c r="BD36" i="7"/>
  <c r="AA6" i="7"/>
  <c r="AB6" i="7"/>
  <c r="V29" i="7"/>
  <c r="AC29" i="7"/>
  <c r="AE40" i="17"/>
  <c r="AJ40" i="17"/>
  <c r="V36" i="7"/>
  <c r="AC36" i="7"/>
  <c r="AE38" i="17"/>
  <c r="AJ38" i="17"/>
  <c r="V34" i="7"/>
  <c r="AC34" i="7"/>
  <c r="V17" i="7"/>
  <c r="AC17" i="7"/>
  <c r="L39" i="17"/>
  <c r="Q39" i="17"/>
  <c r="V13" i="7"/>
  <c r="AC13" i="7"/>
  <c r="AE35" i="17"/>
  <c r="AJ35" i="17"/>
  <c r="V31" i="7"/>
  <c r="AC31" i="7"/>
  <c r="V6" i="7"/>
  <c r="AC6" i="7"/>
  <c r="V19" i="7"/>
  <c r="AC19" i="7"/>
  <c r="V39" i="7"/>
  <c r="AC39" i="7"/>
  <c r="AE39" i="17"/>
  <c r="AJ39" i="17"/>
  <c r="V35" i="7"/>
  <c r="AC35" i="7"/>
  <c r="T48" i="7"/>
  <c r="AD36" i="7"/>
  <c r="U26" i="7"/>
  <c r="AE7" i="7"/>
  <c r="AA15" i="7"/>
  <c r="AB15" i="7"/>
  <c r="L41" i="17"/>
  <c r="Q41" i="17"/>
  <c r="V15" i="7"/>
  <c r="AC15" i="7"/>
  <c r="AE42" i="17"/>
  <c r="AJ42" i="17"/>
  <c r="V38" i="7"/>
  <c r="AC38" i="7"/>
  <c r="AE37" i="17"/>
  <c r="AJ37" i="17"/>
  <c r="V33" i="7"/>
  <c r="AC33" i="7"/>
  <c r="AE34" i="17"/>
  <c r="AJ34" i="17"/>
  <c r="AA30" i="7"/>
  <c r="AA10" i="7"/>
  <c r="AB10" i="7"/>
  <c r="L38" i="17"/>
  <c r="Q38" i="17"/>
  <c r="V12" i="7"/>
  <c r="AC12" i="7"/>
  <c r="BA26" i="7"/>
  <c r="BF26" i="7"/>
  <c r="BB19" i="7"/>
  <c r="BH19" i="7"/>
  <c r="BD19" i="7"/>
  <c r="AA8" i="7"/>
  <c r="AB8" i="7"/>
  <c r="AA14" i="7"/>
  <c r="AB14" i="7"/>
  <c r="L44" i="17"/>
  <c r="Q44" i="17"/>
  <c r="V18" i="7"/>
  <c r="AC18" i="7"/>
  <c r="AA17" i="7"/>
  <c r="AB17" i="7"/>
  <c r="AA7" i="7"/>
  <c r="AB7" i="7"/>
  <c r="Y26" i="7"/>
  <c r="Z26" i="7"/>
  <c r="AU160" i="15"/>
  <c r="AU148" i="15"/>
  <c r="AU175" i="15"/>
  <c r="AU169" i="15"/>
  <c r="AU154" i="15"/>
  <c r="V142" i="15"/>
  <c r="AU163" i="15"/>
  <c r="AP15" i="15"/>
  <c r="H9" i="11"/>
  <c r="I9" i="11"/>
  <c r="AN47" i="15"/>
  <c r="V9" i="7"/>
  <c r="AC9" i="7"/>
  <c r="AC26" i="7"/>
  <c r="AJ6" i="7"/>
  <c r="U48" i="7"/>
  <c r="AE47" i="7"/>
  <c r="V154" i="15"/>
  <c r="AH20" i="7"/>
  <c r="AH12" i="7"/>
  <c r="BB36" i="7"/>
  <c r="BH36" i="7"/>
  <c r="V30" i="7"/>
  <c r="AC30" i="7"/>
  <c r="AC48" i="7"/>
  <c r="AJ37" i="7"/>
  <c r="BQ48" i="7"/>
  <c r="BR48" i="7"/>
  <c r="BC48" i="7"/>
  <c r="BP48" i="7"/>
  <c r="BO48" i="7"/>
  <c r="BD28" i="7"/>
  <c r="BB28" i="7"/>
  <c r="BH28" i="7"/>
  <c r="V160" i="15"/>
  <c r="W26" i="7"/>
  <c r="AG21" i="7"/>
  <c r="AG12" i="7"/>
  <c r="BE13" i="7"/>
  <c r="BE22" i="7"/>
  <c r="BE11" i="7"/>
  <c r="BE15" i="7"/>
  <c r="V187" i="15"/>
  <c r="V184" i="15"/>
  <c r="V175" i="15"/>
  <c r="V169" i="15"/>
  <c r="V151" i="15"/>
  <c r="V163" i="15"/>
  <c r="J26" i="7"/>
  <c r="V157" i="15"/>
  <c r="H26" i="7"/>
  <c r="V145" i="15"/>
  <c r="S26" i="7"/>
  <c r="BE16" i="7"/>
  <c r="BE24" i="7"/>
  <c r="BE25" i="7"/>
  <c r="BE8" i="7"/>
  <c r="BE6" i="7"/>
  <c r="BE14" i="7"/>
  <c r="BE20" i="7"/>
  <c r="BE17" i="7"/>
  <c r="BE18" i="7"/>
  <c r="BE7" i="7"/>
  <c r="BE23" i="7"/>
  <c r="BE10" i="7"/>
  <c r="BE12" i="7"/>
  <c r="BE21" i="7"/>
  <c r="BE9" i="7"/>
  <c r="BE19" i="7"/>
  <c r="AU48" i="7"/>
  <c r="BE36" i="7"/>
  <c r="AG18" i="7"/>
  <c r="AG20" i="7"/>
  <c r="BB35" i="7"/>
  <c r="BH35" i="7"/>
  <c r="BA48" i="7"/>
  <c r="BG29" i="7"/>
  <c r="T26" i="7"/>
  <c r="AD9" i="7"/>
  <c r="W48" i="7"/>
  <c r="AP47" i="15"/>
  <c r="AD35" i="7"/>
  <c r="AE21" i="7"/>
  <c r="AD28" i="7"/>
  <c r="AE11" i="7"/>
  <c r="AE8" i="7"/>
  <c r="AE17" i="7"/>
  <c r="AE20" i="7"/>
  <c r="AE19" i="7"/>
  <c r="AE13" i="7"/>
  <c r="AE10" i="7"/>
  <c r="AE25" i="7"/>
  <c r="AE18" i="7"/>
  <c r="AE24" i="7"/>
  <c r="AE15" i="7"/>
  <c r="AE6" i="7"/>
  <c r="AD42" i="7"/>
  <c r="AD41" i="7"/>
  <c r="AD44" i="7"/>
  <c r="AF44" i="7"/>
  <c r="AD33" i="7"/>
  <c r="AD30" i="7"/>
  <c r="AD47" i="7"/>
  <c r="AF47" i="7"/>
  <c r="AD38" i="7"/>
  <c r="AD37" i="7"/>
  <c r="AD39" i="7"/>
  <c r="AD29" i="7"/>
  <c r="AD40" i="7"/>
  <c r="AD46" i="7"/>
  <c r="AF46" i="7"/>
  <c r="AD45" i="7"/>
  <c r="AF45" i="7"/>
  <c r="AD43" i="7"/>
  <c r="AD34" i="7"/>
  <c r="AD32" i="7"/>
  <c r="AD31" i="7"/>
  <c r="AE14" i="7"/>
  <c r="AE22" i="7"/>
  <c r="AE23" i="7"/>
  <c r="AE16" i="7"/>
  <c r="AE12" i="7"/>
  <c r="AE9" i="7"/>
  <c r="AH8" i="7"/>
  <c r="AH16" i="7"/>
  <c r="AH17" i="7"/>
  <c r="AH19" i="7"/>
  <c r="AH7" i="7"/>
  <c r="BG24" i="7"/>
  <c r="BG25" i="7"/>
  <c r="BG13" i="7"/>
  <c r="BG9" i="7"/>
  <c r="BG18" i="7"/>
  <c r="BG16" i="7"/>
  <c r="BG8" i="7"/>
  <c r="BG6" i="7"/>
  <c r="BG17" i="7"/>
  <c r="BG19" i="7"/>
  <c r="BG14" i="7"/>
  <c r="BG7" i="7"/>
  <c r="BG21" i="7"/>
  <c r="BG12" i="7"/>
  <c r="AH15" i="7"/>
  <c r="AH18" i="7"/>
  <c r="BG10" i="7"/>
  <c r="BG11" i="7"/>
  <c r="BG23" i="7"/>
  <c r="BG20" i="7"/>
  <c r="BG22" i="7"/>
  <c r="BG15" i="7"/>
  <c r="BB26" i="7"/>
  <c r="BI11" i="7"/>
  <c r="V26" i="7"/>
  <c r="AH6" i="7"/>
  <c r="AH13" i="7"/>
  <c r="AA26" i="7"/>
  <c r="AH11" i="7"/>
  <c r="AH9" i="7"/>
  <c r="AB26" i="7"/>
  <c r="AG43" i="7"/>
  <c r="AP17" i="15"/>
  <c r="AG17" i="7"/>
  <c r="AG9" i="7"/>
  <c r="AG11" i="7"/>
  <c r="AG6" i="7"/>
  <c r="AG15" i="7"/>
  <c r="AG7" i="7"/>
  <c r="AG13" i="7"/>
  <c r="X5" i="15"/>
  <c r="X3" i="15"/>
  <c r="AV3" i="15"/>
  <c r="AW3" i="15"/>
  <c r="AV5" i="15"/>
  <c r="AW5" i="15"/>
  <c r="H11" i="11"/>
  <c r="I11" i="11"/>
  <c r="AN49" i="15"/>
  <c r="AE30" i="7"/>
  <c r="AF30" i="7"/>
  <c r="AE32" i="7"/>
  <c r="AF32" i="7"/>
  <c r="AE46" i="7"/>
  <c r="AE45" i="7"/>
  <c r="AE40" i="7"/>
  <c r="AE42" i="7"/>
  <c r="AE39" i="7"/>
  <c r="AE34" i="7"/>
  <c r="AE36" i="7"/>
  <c r="AF36" i="7"/>
  <c r="AE37" i="7"/>
  <c r="AE43" i="7"/>
  <c r="AE35" i="7"/>
  <c r="AE28" i="7"/>
  <c r="AE31" i="7"/>
  <c r="AF31" i="7"/>
  <c r="AE29" i="7"/>
  <c r="AF29" i="7"/>
  <c r="AE41" i="7"/>
  <c r="AE33" i="7"/>
  <c r="AE38" i="7"/>
  <c r="AE44" i="7"/>
  <c r="AH30" i="7"/>
  <c r="AH31" i="7"/>
  <c r="AH40" i="7"/>
  <c r="AH29" i="7"/>
  <c r="AI36" i="7"/>
  <c r="AI28" i="7"/>
  <c r="AI21" i="7"/>
  <c r="AI20" i="7"/>
  <c r="V48" i="7"/>
  <c r="AA48" i="7"/>
  <c r="AN173" i="15"/>
  <c r="AP173" i="15"/>
  <c r="BB48" i="7"/>
  <c r="BI36" i="7"/>
  <c r="AG41" i="7"/>
  <c r="AG42" i="7"/>
  <c r="BE26" i="7"/>
  <c r="BE37" i="7"/>
  <c r="BE39" i="7"/>
  <c r="AI42" i="7"/>
  <c r="AI43" i="7"/>
  <c r="AF43" i="7"/>
  <c r="BF48" i="7"/>
  <c r="BE29" i="7"/>
  <c r="AF42" i="7"/>
  <c r="BE40" i="7"/>
  <c r="BE45" i="7"/>
  <c r="BE32" i="7"/>
  <c r="BE46" i="7"/>
  <c r="BE38" i="7"/>
  <c r="BE28" i="7"/>
  <c r="BE41" i="7"/>
  <c r="BE34" i="7"/>
  <c r="BE33" i="7"/>
  <c r="AI30" i="7"/>
  <c r="AI41" i="7"/>
  <c r="AF41" i="7"/>
  <c r="BE47" i="7"/>
  <c r="BE42" i="7"/>
  <c r="BE44" i="7"/>
  <c r="BE30" i="7"/>
  <c r="BE31" i="7"/>
  <c r="BD48" i="7"/>
  <c r="BE43" i="7"/>
  <c r="BE35" i="7"/>
  <c r="AF40" i="7"/>
  <c r="AG34" i="7"/>
  <c r="AG40" i="7"/>
  <c r="BG31" i="7"/>
  <c r="BG35" i="7"/>
  <c r="BG30" i="7"/>
  <c r="BG46" i="7"/>
  <c r="BG33" i="7"/>
  <c r="BG43" i="7"/>
  <c r="BG38" i="7"/>
  <c r="BG44" i="7"/>
  <c r="BG45" i="7"/>
  <c r="BG47" i="7"/>
  <c r="BG34" i="7"/>
  <c r="BG36" i="7"/>
  <c r="BG37" i="7"/>
  <c r="BG32" i="7"/>
  <c r="BG41" i="7"/>
  <c r="BG40" i="7"/>
  <c r="BG42" i="7"/>
  <c r="BG28" i="7"/>
  <c r="BG39" i="7"/>
  <c r="AD8" i="7"/>
  <c r="AF8" i="7"/>
  <c r="AD10" i="7"/>
  <c r="AF10" i="7"/>
  <c r="AD16" i="7"/>
  <c r="AF16" i="7"/>
  <c r="AD22" i="7"/>
  <c r="AF22" i="7"/>
  <c r="AD17" i="7"/>
  <c r="AF17" i="7"/>
  <c r="AD19" i="7"/>
  <c r="AF19" i="7"/>
  <c r="AD11" i="7"/>
  <c r="AF11" i="7"/>
  <c r="AD6" i="7"/>
  <c r="AF6" i="7"/>
  <c r="AD7" i="7"/>
  <c r="AF7" i="7"/>
  <c r="AD15" i="7"/>
  <c r="AF15" i="7"/>
  <c r="AD13" i="7"/>
  <c r="AF13" i="7"/>
  <c r="AD18" i="7"/>
  <c r="AF18" i="7"/>
  <c r="AD23" i="7"/>
  <c r="AF23" i="7"/>
  <c r="AD20" i="7"/>
  <c r="AF20" i="7"/>
  <c r="AD24" i="7"/>
  <c r="AF24" i="7"/>
  <c r="AD21" i="7"/>
  <c r="AF21" i="7"/>
  <c r="AF9" i="7"/>
  <c r="AD14" i="7"/>
  <c r="AF14" i="7"/>
  <c r="AD25" i="7"/>
  <c r="AF25" i="7"/>
  <c r="AD12" i="7"/>
  <c r="AF12" i="7"/>
  <c r="AP49" i="15"/>
  <c r="AF37" i="7"/>
  <c r="AF28" i="7"/>
  <c r="AF35" i="7"/>
  <c r="AF33" i="7"/>
  <c r="AF38" i="7"/>
  <c r="AJ45" i="7"/>
  <c r="AF39" i="7"/>
  <c r="AJ34" i="7"/>
  <c r="AJ32" i="7"/>
  <c r="AF34" i="7"/>
  <c r="AJ44" i="7"/>
  <c r="AJ38" i="7"/>
  <c r="AJ35" i="7"/>
  <c r="AJ33" i="7"/>
  <c r="AJ28" i="7"/>
  <c r="AJ47" i="7"/>
  <c r="AJ42" i="7"/>
  <c r="AJ41" i="7"/>
  <c r="AJ46" i="7"/>
  <c r="AJ29" i="7"/>
  <c r="AJ36" i="7"/>
  <c r="AJ31" i="7"/>
  <c r="AJ39" i="7"/>
  <c r="AJ40" i="7"/>
  <c r="AJ43" i="7"/>
  <c r="AJ30" i="7"/>
  <c r="AI15" i="7"/>
  <c r="AI11" i="7"/>
  <c r="AI33" i="7"/>
  <c r="AH32" i="7"/>
  <c r="AH34" i="7"/>
  <c r="AH39" i="7"/>
  <c r="AH36" i="7"/>
  <c r="AH28" i="7"/>
  <c r="AI39" i="7"/>
  <c r="AI37" i="7"/>
  <c r="AI31" i="7"/>
  <c r="AI32" i="7"/>
  <c r="AI34" i="7"/>
  <c r="AI35" i="7"/>
  <c r="AI29" i="7"/>
  <c r="AI38" i="7"/>
  <c r="AJ10" i="7"/>
  <c r="AJ22" i="7"/>
  <c r="AJ7" i="7"/>
  <c r="AJ19" i="7"/>
  <c r="AJ9" i="7"/>
  <c r="AJ21" i="7"/>
  <c r="AJ23" i="7"/>
  <c r="AJ12" i="7"/>
  <c r="AJ24" i="7"/>
  <c r="AJ11" i="7"/>
  <c r="AJ14" i="7"/>
  <c r="AJ18" i="7"/>
  <c r="AJ15" i="7"/>
  <c r="AJ16" i="7"/>
  <c r="AJ17" i="7"/>
  <c r="AJ20" i="7"/>
  <c r="AJ8" i="7"/>
  <c r="AJ25" i="7"/>
  <c r="AJ13" i="7"/>
  <c r="BG26" i="7"/>
  <c r="BH26" i="7"/>
  <c r="BI7" i="7"/>
  <c r="BI19" i="7"/>
  <c r="BI13" i="7"/>
  <c r="BI14" i="7"/>
  <c r="BI10" i="7"/>
  <c r="BI22" i="7"/>
  <c r="BI9" i="7"/>
  <c r="BI23" i="7"/>
  <c r="BI24" i="7"/>
  <c r="BI25" i="7"/>
  <c r="BI18" i="7"/>
  <c r="BI20" i="7"/>
  <c r="BI16" i="7"/>
  <c r="BI6" i="7"/>
  <c r="BI21" i="7"/>
  <c r="BI17" i="7"/>
  <c r="BI12" i="7"/>
  <c r="BI15" i="7"/>
  <c r="BI8" i="7"/>
  <c r="AI9" i="7"/>
  <c r="AI19" i="7"/>
  <c r="AI13" i="7"/>
  <c r="AI10" i="7"/>
  <c r="AI16" i="7"/>
  <c r="AI18" i="7"/>
  <c r="AI6" i="7"/>
  <c r="AI8" i="7"/>
  <c r="AI7" i="7"/>
  <c r="AI14" i="7"/>
  <c r="AI17" i="7"/>
  <c r="AI12" i="7"/>
  <c r="AG37" i="7"/>
  <c r="AG32" i="7"/>
  <c r="AG35" i="7"/>
  <c r="AG28" i="7"/>
  <c r="AG39" i="7"/>
  <c r="AG30" i="7"/>
  <c r="AP19" i="15"/>
  <c r="X35" i="15"/>
  <c r="AV35" i="15"/>
  <c r="AW35" i="15"/>
  <c r="AN53" i="15"/>
  <c r="AN51" i="15"/>
  <c r="AN161" i="15"/>
  <c r="AP161" i="15"/>
  <c r="BI33" i="7"/>
  <c r="BI31" i="7"/>
  <c r="BI45" i="7"/>
  <c r="BI47" i="7"/>
  <c r="BI43" i="7"/>
  <c r="BI29" i="7"/>
  <c r="BI40" i="7"/>
  <c r="BI42" i="7"/>
  <c r="BI30" i="7"/>
  <c r="BI32" i="7"/>
  <c r="BI41" i="7"/>
  <c r="BI37" i="7"/>
  <c r="BI46" i="7"/>
  <c r="BI34" i="7"/>
  <c r="BI28" i="7"/>
  <c r="BI44" i="7"/>
  <c r="BI35" i="7"/>
  <c r="BH48" i="7"/>
  <c r="BI39" i="7"/>
  <c r="BI38" i="7"/>
  <c r="AP53" i="15"/>
  <c r="BE48" i="7"/>
  <c r="BG48" i="7"/>
  <c r="AP51" i="15"/>
  <c r="AV51" i="15"/>
  <c r="AW51" i="15"/>
  <c r="X49" i="15"/>
  <c r="X47" i="15"/>
  <c r="X45" i="15"/>
  <c r="AV43" i="15"/>
  <c r="AW43" i="15"/>
  <c r="X41" i="15"/>
  <c r="X39" i="15"/>
  <c r="X37" i="15"/>
  <c r="AV33" i="15"/>
  <c r="AW33" i="15"/>
  <c r="X31" i="15"/>
  <c r="X29" i="15"/>
  <c r="X27" i="15"/>
  <c r="X25" i="15"/>
  <c r="X23" i="15"/>
  <c r="X21" i="15"/>
  <c r="X19" i="15"/>
  <c r="AV17" i="15"/>
  <c r="AW17" i="15"/>
  <c r="AV15" i="15"/>
  <c r="AW15" i="15"/>
  <c r="X13" i="15"/>
  <c r="X11" i="15"/>
  <c r="X9" i="15"/>
  <c r="AV7" i="15"/>
  <c r="AW7" i="15"/>
  <c r="BI26" i="7"/>
  <c r="AP21" i="15"/>
  <c r="AV47" i="15"/>
  <c r="AW47" i="15"/>
  <c r="AV23" i="15"/>
  <c r="AW23" i="15"/>
  <c r="AV13" i="15"/>
  <c r="AW13" i="15"/>
  <c r="X15" i="15"/>
  <c r="AV39" i="15"/>
  <c r="AW39" i="15"/>
  <c r="X17" i="15"/>
  <c r="X51" i="15"/>
  <c r="AV29" i="15"/>
  <c r="AW29" i="15"/>
  <c r="AV41" i="15"/>
  <c r="AW41" i="15"/>
  <c r="AV27" i="15"/>
  <c r="AW27" i="15"/>
  <c r="AV9" i="15"/>
  <c r="AW9" i="15"/>
  <c r="AV49" i="15"/>
  <c r="AW49" i="15"/>
  <c r="X7" i="15"/>
  <c r="AV11" i="15"/>
  <c r="AW11" i="15"/>
  <c r="AV19" i="15"/>
  <c r="AW19" i="15"/>
  <c r="AV45" i="15"/>
  <c r="AW45" i="15"/>
  <c r="X33" i="15"/>
  <c r="AV25" i="15"/>
  <c r="AW25" i="15"/>
  <c r="AV31" i="15"/>
  <c r="AW31" i="15"/>
  <c r="AV37" i="15"/>
  <c r="AW37" i="15"/>
  <c r="AV21" i="15"/>
  <c r="AW21" i="15"/>
  <c r="X43" i="15"/>
  <c r="CD31" i="3"/>
  <c r="AN23" i="15"/>
  <c r="AN55" i="15"/>
  <c r="AN185" i="15"/>
  <c r="AN152" i="15"/>
  <c r="AP152" i="15"/>
  <c r="AW63" i="15"/>
  <c r="BI48" i="7"/>
  <c r="AP55" i="15"/>
  <c r="AP23" i="15"/>
  <c r="X63" i="15"/>
  <c r="AN57" i="15"/>
  <c r="AP185" i="15"/>
  <c r="AN187" i="15"/>
  <c r="AP187" i="15"/>
  <c r="H43" i="7"/>
  <c r="AN176" i="15"/>
  <c r="AP176" i="15"/>
  <c r="AP57" i="15"/>
  <c r="AP25" i="15"/>
  <c r="AN59" i="15"/>
  <c r="AN61" i="15"/>
  <c r="AN182" i="15"/>
  <c r="AN179" i="15"/>
  <c r="AP179" i="15"/>
  <c r="AN178" i="15"/>
  <c r="AP178" i="15"/>
  <c r="H40" i="7"/>
  <c r="AN167" i="15"/>
  <c r="AP167" i="15"/>
  <c r="AP61" i="15"/>
  <c r="AP59" i="15"/>
  <c r="AP27" i="15"/>
  <c r="AP182" i="15"/>
  <c r="AN184" i="15"/>
  <c r="AP184" i="15"/>
  <c r="H42" i="7"/>
  <c r="AN181" i="15"/>
  <c r="AP181" i="15"/>
  <c r="H41" i="7"/>
  <c r="AN31" i="15"/>
  <c r="AN140" i="15"/>
  <c r="AP140" i="15"/>
  <c r="AP29" i="15"/>
  <c r="AN146" i="15"/>
  <c r="AP146" i="15"/>
  <c r="AN63" i="15"/>
  <c r="CD72" i="3"/>
  <c r="AP31" i="15"/>
  <c r="AP63" i="15"/>
  <c r="AN72" i="15"/>
  <c r="AN159" i="15"/>
  <c r="AP159" i="15"/>
  <c r="AP72" i="15"/>
  <c r="AP74" i="15"/>
  <c r="AN160" i="15"/>
  <c r="AP160" i="15"/>
  <c r="H34" i="7"/>
  <c r="AP76" i="15"/>
  <c r="AN78" i="15"/>
  <c r="AP78" i="15"/>
  <c r="AP80" i="15"/>
  <c r="AP82" i="15"/>
  <c r="AN84" i="15"/>
  <c r="AN162" i="15"/>
  <c r="AP162" i="15"/>
  <c r="AP84" i="15"/>
  <c r="AN94" i="15"/>
  <c r="AN168" i="15"/>
  <c r="AP168" i="15"/>
  <c r="AP86" i="15"/>
  <c r="AP88" i="15"/>
  <c r="AN174" i="15"/>
  <c r="AP174" i="15"/>
  <c r="AP90" i="15"/>
  <c r="CD108" i="3"/>
  <c r="CD116" i="3"/>
  <c r="AN104" i="15"/>
  <c r="CD124" i="3"/>
  <c r="AN110" i="15"/>
  <c r="AN147" i="15"/>
  <c r="AP147" i="15"/>
  <c r="AP92" i="15"/>
  <c r="AN95" i="15"/>
  <c r="CD104" i="3"/>
  <c r="AN153" i="15"/>
  <c r="AP153" i="15"/>
  <c r="AP95" i="15"/>
  <c r="AP94" i="15"/>
  <c r="AP96" i="15"/>
  <c r="AP98" i="15"/>
  <c r="AP100" i="15"/>
  <c r="CD112" i="3"/>
  <c r="AN102" i="15"/>
  <c r="AP102" i="15"/>
  <c r="AP104" i="15"/>
  <c r="AP106" i="15"/>
  <c r="CD120" i="3"/>
  <c r="AN107" i="15"/>
  <c r="AP107" i="15"/>
  <c r="AP108" i="15"/>
  <c r="AP110" i="15"/>
  <c r="AP111" i="15"/>
  <c r="CD128" i="3"/>
  <c r="AN112" i="15"/>
  <c r="AP112" i="15"/>
  <c r="AP114" i="15"/>
  <c r="AN115" i="15"/>
  <c r="AP115" i="15"/>
  <c r="AN163" i="15"/>
  <c r="AP163" i="15"/>
  <c r="H35" i="7"/>
  <c r="AN116" i="15"/>
  <c r="AN122" i="15"/>
  <c r="AP122" i="15"/>
  <c r="AP116" i="15"/>
  <c r="AN169" i="15"/>
  <c r="AP169" i="15"/>
  <c r="H37" i="7"/>
  <c r="AN124" i="15"/>
  <c r="AN118" i="15"/>
  <c r="AP124" i="15"/>
  <c r="AP118" i="15"/>
  <c r="AN119" i="15"/>
  <c r="AN133" i="15"/>
  <c r="AN126" i="15"/>
  <c r="AP126" i="15"/>
  <c r="AP119" i="15"/>
  <c r="AP133" i="15"/>
  <c r="AN175" i="15"/>
  <c r="AP175" i="15"/>
  <c r="H39" i="7"/>
  <c r="AJ132" i="3"/>
  <c r="AN120" i="15"/>
  <c r="AN132" i="15"/>
  <c r="AN141" i="15"/>
  <c r="AP141" i="15"/>
  <c r="AP120" i="15"/>
  <c r="AP132" i="15"/>
  <c r="AN148" i="15"/>
  <c r="AP148" i="15"/>
  <c r="H30" i="7"/>
  <c r="AN154" i="15"/>
  <c r="AP154" i="15"/>
  <c r="H32" i="7"/>
  <c r="AG9" i="17"/>
  <c r="AD142" i="15"/>
  <c r="AE142" i="15"/>
  <c r="AO142" i="15"/>
  <c r="AS142" i="15"/>
  <c r="AI142" i="15"/>
  <c r="O28" i="7"/>
  <c r="O48" i="7"/>
  <c r="AK142" i="15"/>
  <c r="P28" i="7"/>
  <c r="P48" i="7"/>
  <c r="AF142" i="15"/>
  <c r="M28" i="7"/>
  <c r="M48" i="7"/>
  <c r="AL142" i="15"/>
  <c r="AJ142" i="15"/>
  <c r="AQ142" i="15"/>
  <c r="AH142" i="15"/>
  <c r="R28" i="7"/>
  <c r="R48" i="7"/>
  <c r="AC142" i="15"/>
  <c r="K28" i="7"/>
  <c r="AM142" i="15"/>
  <c r="I28" i="7"/>
  <c r="I48" i="7"/>
  <c r="AG142" i="15"/>
  <c r="N28" i="7"/>
  <c r="AN142" i="15"/>
  <c r="AR142" i="15"/>
  <c r="AP142" i="15"/>
  <c r="H28" i="7"/>
  <c r="H48" i="7"/>
  <c r="AT142" i="15"/>
  <c r="J28" i="7"/>
  <c r="J48" i="7"/>
  <c r="N48" i="7"/>
  <c r="Q48" i="7"/>
  <c r="S28" i="7"/>
  <c r="S48" i="7"/>
  <c r="Q28" i="7"/>
  <c r="K48" i="7"/>
  <c r="L48" i="7"/>
  <c r="L28" i="7"/>
  <c r="AU142" i="15"/>
</calcChain>
</file>

<file path=xl/comments1.xml><?xml version="1.0" encoding="utf-8"?>
<comments xmlns="http://schemas.openxmlformats.org/spreadsheetml/2006/main">
  <authors>
    <author/>
  </authors>
  <commentList>
    <comment ref="K3" authorId="0">
      <text>
        <r>
          <rPr>
            <sz val="10"/>
            <rFont val="Arial"/>
            <family val="2"/>
          </rPr>
          <t>Hint:
Use this for doubleheaders or multi-bout events. It will print on stats sheets. If you use A or B it will format team names especially for A/B doubleheaders.</t>
        </r>
      </text>
    </comment>
    <comment ref="B5" authorId="0">
      <text>
        <r>
          <rPr>
            <sz val="10"/>
            <rFont val="Arial"/>
            <family val="2"/>
          </rPr>
          <t>Hint:
Enter date as  M/D/YY, it will appear here in full, and on each page as mm/dd/yy.</t>
        </r>
      </text>
    </comment>
    <comment ref="B11" authorId="0">
      <text>
        <r>
          <rPr>
            <sz val="10"/>
            <rFont val="Arial"/>
            <family val="2"/>
          </rPr>
          <t>Hint:
Use only the four digit significant alphanumeric portion as allowed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sz val="10"/>
            <rFont val="Arial"/>
            <family val="2"/>
          </rPr>
          <t>Hint:
Alternate skaters (or skaters on regular roster) who don't skate the game can remain on this sheet. If their numbers don't appear on the Score or Lineups tabs they will not impact the stats. NEVER delete these nor any other cells on any tab. This can break the functionality of the workbook.</t>
        </r>
      </text>
    </comment>
  </commentList>
</comments>
</file>

<file path=xl/comments2.xml><?xml version="1.0" encoding="utf-8"?>
<comments xmlns="http://schemas.openxmlformats.org/spreadsheetml/2006/main">
  <authors>
    <author/>
  </authors>
  <commentList>
    <comment ref="A3" authorId="0">
      <text>
        <r>
          <rPr>
            <sz val="10"/>
            <rFont val="Arial"/>
            <family val="2"/>
          </rPr>
          <t>Hint:
Write in jam number as you go, and make sure to add SP for star pass lines</t>
        </r>
      </text>
    </comment>
    <comment ref="B3" authorId="0">
      <text>
        <r>
          <rPr>
            <sz val="10"/>
            <rFont val="Arial"/>
            <family val="2"/>
          </rPr>
          <t>Hint:
Skater NUMBER, not name.</t>
        </r>
      </text>
    </comment>
    <comment ref="C3" authorId="0">
      <text>
        <r>
          <rPr>
            <sz val="10"/>
            <rFont val="Arial"/>
            <family val="2"/>
          </rPr>
          <t>Hint:
Mark with an "x" if jammer lost eligibility for lead jammer, first pass or afterward.</t>
        </r>
      </text>
    </comment>
    <comment ref="D3" authorId="0">
      <text>
        <r>
          <rPr>
            <sz val="10"/>
            <rFont val="Arial"/>
            <family val="2"/>
          </rPr>
          <t xml:space="preserve">Hint:
Use X rather than 1. If the jammer isn't lead,  leave blank or enter a hyphen. </t>
        </r>
      </text>
    </comment>
    <comment ref="E3" authorId="0">
      <text>
        <r>
          <rPr>
            <sz val="10"/>
            <rFont val="Arial"/>
            <family val="2"/>
          </rPr>
          <t>Hint:
Mark with "x" if jammer was declared lead and called jam before starting second pass.</t>
        </r>
      </text>
    </comment>
    <comment ref="F3" authorId="0">
      <text>
        <r>
          <rPr>
            <sz val="10"/>
            <rFont val="Arial"/>
            <family val="2"/>
          </rPr>
          <t>Hint:
Mark with an "x" if jam ended for injury.</t>
        </r>
      </text>
    </comment>
    <comment ref="G3" authorId="0">
      <text>
        <r>
          <rPr>
            <sz val="10"/>
            <rFont val="Arial"/>
            <family val="2"/>
          </rPr>
          <t>Hint:
Mark with an "x" if jammer never completed first pass.</t>
        </r>
      </text>
    </comment>
    <comment ref="AR72" authorId="0">
      <text>
        <r>
          <rPr>
            <sz val="10"/>
            <rFont val="Arial"/>
            <family val="2"/>
          </rPr>
          <t>Hint:
Write in jam number as you go, and make sure to add SP for star pass lines</t>
        </r>
      </text>
    </comment>
  </commentList>
</comments>
</file>

<file path=xl/comments3.xml><?xml version="1.0" encoding="utf-8"?>
<comments xmlns="http://schemas.openxmlformats.org/spreadsheetml/2006/main">
  <authors>
    <author/>
  </authors>
  <commentList>
    <comment ref="B3" authorId="0">
      <text>
        <r>
          <rPr>
            <sz val="10"/>
            <rFont val="Arial"/>
            <family val="2"/>
          </rPr>
          <t>Hint:
Penalty code up top…</t>
        </r>
      </text>
    </comment>
    <comment ref="AE3" authorId="0">
      <text>
        <r>
          <rPr>
            <sz val="10"/>
            <rFont val="Arial"/>
            <family val="2"/>
          </rPr>
          <t>Hint:
Penalty codes for majors, "4" for a trip to the box for 4 minors</t>
        </r>
      </text>
    </comment>
    <comment ref="AK3" authorId="0">
      <text>
        <r>
          <rPr>
            <sz val="10"/>
            <rFont val="Arial"/>
            <family val="2"/>
          </rPr>
          <t>Hint:
Start Majors from one side and 4th minors from the other when tracking!</t>
        </r>
      </text>
    </comment>
    <comment ref="B4" authorId="0">
      <text>
        <r>
          <rPr>
            <sz val="10"/>
            <rFont val="Arial"/>
            <family val="2"/>
          </rPr>
          <t>Hint:
…and jam number on the bottom!</t>
        </r>
      </text>
    </comment>
  </commentList>
</comments>
</file>

<file path=xl/comments4.xml><?xml version="1.0" encoding="utf-8"?>
<comments xmlns="http://schemas.openxmlformats.org/spreadsheetml/2006/main">
  <authors>
    <author/>
  </authors>
  <commentList>
    <comment ref="A3" authorId="0">
      <text>
        <r>
          <rPr>
            <sz val="10"/>
            <rFont val="Arial"/>
            <family val="2"/>
          </rPr>
          <t>Tip:
Write in jam number as you go, and write SP on next line and rewrite for Star Passes</t>
        </r>
      </text>
    </comment>
    <comment ref="C3" authorId="0">
      <text>
        <r>
          <rPr>
            <sz val="10"/>
            <rFont val="Arial"/>
            <family val="2"/>
          </rPr>
          <t>Tip:
Use numbers in here.  Always double check your numbers on the "Game Summary" page when done.</t>
        </r>
      </text>
    </comment>
    <comment ref="D3" authorId="0">
      <text>
        <r>
          <rPr>
            <sz val="10"/>
            <rFont val="Arial"/>
            <family val="2"/>
          </rPr>
          <t>Tip:
The advanced feature for this hasn't been built in yet, but feel free to track the passes.  Otherwise use "/" for entered or started jam in box and "X" when they exit</t>
        </r>
      </text>
    </comment>
    <comment ref="T3" authorId="0">
      <text>
        <r>
          <rPr>
            <sz val="10"/>
            <rFont val="Arial"/>
            <family val="2"/>
          </rPr>
          <t>Tip:
Write in jam number as you go, and write SP on next line and rewrite for Star Passes</t>
        </r>
      </text>
    </comment>
    <comment ref="A70" authorId="0">
      <text>
        <r>
          <rPr>
            <sz val="10"/>
            <rFont val="Arial"/>
            <family val="2"/>
          </rPr>
          <t>Tip:
Write in jam number as you go, and write SP on next line and rewrite for Star Passes</t>
        </r>
      </text>
    </comment>
    <comment ref="T70" authorId="0">
      <text>
        <r>
          <rPr>
            <sz val="10"/>
            <rFont val="Arial"/>
            <family val="2"/>
          </rPr>
          <t>Tip:
Write in jam number as you go, and write SP on next line and rewrite for Star Passes</t>
        </r>
      </text>
    </comment>
  </commentList>
</comments>
</file>

<file path=xl/comments5.xml><?xml version="1.0" encoding="utf-8"?>
<comments xmlns="http://schemas.openxmlformats.org/spreadsheetml/2006/main">
  <authors>
    <author/>
  </authors>
  <commentList>
    <comment ref="AD4" authorId="0">
      <text>
        <r>
          <rPr>
            <sz val="10"/>
            <rFont val="Arial"/>
            <family val="2"/>
          </rPr>
          <t>VTAR: "Versus Team Average Rating"
Skater's stats as compared to their team's average in that category</t>
        </r>
      </text>
    </comment>
    <comment ref="AG5" authorId="0">
      <text>
        <r>
          <rPr>
            <sz val="10"/>
            <rFont val="Arial"/>
            <family val="2"/>
          </rPr>
          <t>Hint:
Performance in comparison to team's other jammers</t>
        </r>
      </text>
    </comment>
    <comment ref="AH5" authorId="0">
      <text>
        <r>
          <rPr>
            <sz val="10"/>
            <rFont val="Arial"/>
            <family val="2"/>
          </rPr>
          <t>Hint:
Performance in comparison to team's other pivots</t>
        </r>
      </text>
    </comment>
    <comment ref="AI5" authorId="0">
      <text>
        <r>
          <rPr>
            <sz val="10"/>
            <rFont val="Arial"/>
            <family val="2"/>
          </rPr>
          <t>Hint:
Performance in comparison to team's other blockers</t>
        </r>
      </text>
    </comment>
    <comment ref="AP5" authorId="0">
      <text>
        <r>
          <rPr>
            <sz val="10"/>
            <rFont val="Arial"/>
            <family val="2"/>
          </rPr>
          <t>Hint:
Block clears or defends a path for the jammer, one per opponent affected</t>
        </r>
      </text>
    </comment>
    <comment ref="AQ5" authorId="0">
      <text>
        <r>
          <rPr>
            <sz val="10"/>
            <rFont val="Arial"/>
            <family val="2"/>
          </rPr>
          <t>Hint:
Knockdown clears or defends a path for the jammer, one per opponent affected</t>
        </r>
      </text>
    </comment>
    <comment ref="AR5" authorId="0">
      <text>
        <r>
          <rPr>
            <sz val="10"/>
            <rFont val="Arial"/>
            <family val="2"/>
          </rPr>
          <t>Hint:
One for each opponent passed</t>
        </r>
      </text>
    </comment>
    <comment ref="AS5" authorId="0">
      <text>
        <r>
          <rPr>
            <sz val="10"/>
            <rFont val="Arial"/>
            <family val="2"/>
          </rPr>
          <t>Hint:
One for each opponent passed</t>
        </r>
      </text>
    </comment>
    <comment ref="AT5" authorId="0">
      <text>
        <r>
          <rPr>
            <sz val="10"/>
            <rFont val="Arial"/>
            <family val="2"/>
          </rPr>
          <t>Hint:
One for each opponent passed</t>
        </r>
      </text>
    </comment>
    <comment ref="AV5" authorId="0">
      <text>
        <r>
          <rPr>
            <sz val="10"/>
            <rFont val="Arial"/>
            <family val="2"/>
          </rPr>
          <t>Hint:
Positional blocked jammer for 1/4 track or more</t>
        </r>
      </text>
    </comment>
    <comment ref="AW5" authorId="0">
      <text>
        <r>
          <rPr>
            <sz val="10"/>
            <rFont val="Arial"/>
            <family val="2"/>
          </rPr>
          <t>Hint:
Lean Jammer back in pack/out of position</t>
        </r>
      </text>
    </comment>
    <comment ref="AX5" authorId="0">
      <text>
        <r>
          <rPr>
            <sz val="10"/>
            <rFont val="Arial"/>
            <family val="2"/>
          </rPr>
          <t>Hint:
JAMMER HIT - Stops forward progress, knocks back in pack or out</t>
        </r>
      </text>
    </comment>
    <comment ref="AZ5" authorId="0">
      <text>
        <r>
          <rPr>
            <sz val="10"/>
            <rFont val="Arial"/>
            <family val="2"/>
          </rPr>
          <t>Hint:
Helping a teammate into the jammer resulting in Defensive Manuever</t>
        </r>
      </text>
    </comment>
    <comment ref="BE5" authorId="0">
      <text>
        <r>
          <rPr>
            <sz val="10"/>
            <rFont val="Arial"/>
            <family val="2"/>
          </rPr>
          <t>Hint:
This skater's percentage of the entire team's assists.</t>
        </r>
      </text>
    </comment>
    <comment ref="BG5" authorId="0">
      <text>
        <r>
          <rPr>
            <sz val="10"/>
            <rFont val="Arial"/>
            <family val="2"/>
          </rPr>
          <t>Hint:
This skater's percentage of the entire team's attacks.</t>
        </r>
      </text>
    </comment>
    <comment ref="BJ5" authorId="0">
      <text>
        <r>
          <rPr>
            <sz val="10"/>
            <rFont val="Arial"/>
            <family val="2"/>
          </rPr>
          <t>Hint:
Blocker faked out by opposing jammer.</t>
        </r>
      </text>
    </comment>
    <comment ref="BK5" authorId="0">
      <text>
        <r>
          <rPr>
            <sz val="10"/>
            <rFont val="Arial"/>
            <family val="2"/>
          </rPr>
          <t>Hint:
When a skater misses a Hit on Jammer (no juke)</t>
        </r>
      </text>
    </comment>
    <comment ref="BL5" authorId="0">
      <text>
        <r>
          <rPr>
            <sz val="10"/>
            <rFont val="Arial"/>
            <family val="2"/>
          </rPr>
          <t>Hint:
INEFFECTIVE HIT - Hit lands, but does not result in Hit on Jammer, ForceOut or Jammer Knockdown</t>
        </r>
      </text>
    </comment>
    <comment ref="BM5" authorId="0">
      <text>
        <r>
          <rPr>
            <sz val="10"/>
            <rFont val="Arial"/>
            <family val="2"/>
          </rPr>
          <t>Hint:
Skater lands hit (may be ineffective) but falls as a result</t>
        </r>
      </text>
    </comment>
    <comment ref="BN5" authorId="0">
      <text>
        <r>
          <rPr>
            <sz val="10"/>
            <rFont val="Arial"/>
            <family val="2"/>
          </rPr>
          <t>Hint:
Skater is knocked down (off or def)</t>
        </r>
      </text>
    </comment>
    <comment ref="BS5" authorId="0">
      <text>
        <r>
          <rPr>
            <sz val="10"/>
            <rFont val="Arial"/>
            <family val="2"/>
          </rPr>
          <t>Hint:
Offensive Blocker Assist (by jammer)</t>
        </r>
      </text>
    </comment>
    <comment ref="BT5" authorId="0">
      <text>
        <r>
          <rPr>
            <sz val="10"/>
            <rFont val="Arial"/>
            <family val="2"/>
          </rPr>
          <t>Hint:
Jammer fakes out an opposing blocker.</t>
        </r>
      </text>
    </comment>
    <comment ref="BU5" authorId="0">
      <text>
        <r>
          <rPr>
            <sz val="10"/>
            <rFont val="Arial"/>
            <family val="2"/>
          </rPr>
          <t>Hint:
Jammer jumps past skater or cross track</t>
        </r>
      </text>
    </comment>
    <comment ref="BV5" authorId="0">
      <text>
        <r>
          <rPr>
            <sz val="10"/>
            <rFont val="Arial"/>
            <family val="2"/>
          </rPr>
          <t>Hint:
Roll off of opposing blocker</t>
        </r>
      </text>
    </comment>
    <comment ref="BW5" authorId="0">
      <text>
        <r>
          <rPr>
            <sz val="10"/>
            <rFont val="Arial"/>
            <family val="2"/>
          </rPr>
          <t>Hint:
Jammer assists herself with a hip whip/belt whip</t>
        </r>
      </text>
    </comment>
  </commentList>
</comments>
</file>

<file path=xl/comments6.xml><?xml version="1.0" encoding="utf-8"?>
<comments xmlns="http://schemas.openxmlformats.org/spreadsheetml/2006/main">
  <authors>
    <author/>
  </authors>
  <commentList>
    <comment ref="V3" authorId="0">
      <text>
        <r>
          <rPr>
            <sz val="10"/>
            <rFont val="Arial"/>
            <family val="2"/>
          </rPr>
          <t>Hint:
Penalty minutes, including unserved minors.</t>
        </r>
      </text>
    </comment>
    <comment ref="X3" authorId="0">
      <text>
        <r>
          <rPr>
            <sz val="10"/>
            <rFont val="Arial"/>
            <family val="2"/>
          </rPr>
          <t>Hint:
Smaller is better</t>
        </r>
      </text>
    </comment>
    <comment ref="E4" authorId="0">
      <text>
        <r>
          <rPr>
            <sz val="10"/>
            <rFont val="Arial"/>
            <family val="2"/>
          </rPr>
          <t>Hint:
High Block is never a minor penalty.</t>
        </r>
      </text>
    </comment>
    <comment ref="Q4" authorId="0">
      <text>
        <r>
          <rPr>
            <sz val="10"/>
            <rFont val="Arial"/>
            <family val="2"/>
          </rPr>
          <t>Hint:
Insubordination is never a minor penalty.</t>
        </r>
      </text>
    </comment>
    <comment ref="R4" authorId="0">
      <text>
        <r>
          <rPr>
            <sz val="10"/>
            <rFont val="Arial"/>
            <family val="2"/>
          </rPr>
          <t>Hint:
Misconduct is never a minor penalty.</t>
        </r>
      </text>
    </comment>
    <comment ref="V52" authorId="0">
      <text>
        <r>
          <rPr>
            <sz val="10"/>
            <rFont val="Arial"/>
            <family val="2"/>
          </rPr>
          <t>Hint:
Penalty minutes, including unserved minors.</t>
        </r>
      </text>
    </comment>
    <comment ref="X52" authorId="0">
      <text>
        <r>
          <rPr>
            <sz val="10"/>
            <rFont val="Arial"/>
            <family val="2"/>
          </rPr>
          <t>Hint:
Smaller is better</t>
        </r>
      </text>
    </comment>
  </commentList>
</comments>
</file>

<file path=xl/comments7.xml><?xml version="1.0" encoding="utf-8"?>
<comments xmlns="http://schemas.openxmlformats.org/spreadsheetml/2006/main">
  <authors>
    <author/>
  </authors>
  <commentList>
    <comment ref="A3" authorId="0">
      <text>
        <r>
          <rPr>
            <sz val="10"/>
            <rFont val="Arial"/>
            <family val="2"/>
          </rPr>
          <t>Hint:
DO NOT enter bout data onto this page, use the sheets on the Penalties tab.</t>
        </r>
      </text>
    </comment>
  </commentList>
</comments>
</file>

<file path=xl/sharedStrings.xml><?xml version="1.0" encoding="utf-8"?>
<sst xmlns="http://schemas.openxmlformats.org/spreadsheetml/2006/main" count="2959" uniqueCount="609">
  <si>
    <t>1    2    3    4    5    6    7    8    9    10    11    12    13    14    15    16    17    18    19    20    21    22    23    24    25    26    27    28    29    30</t>
    <phoneticPr fontId="61" type="noConversion"/>
  </si>
  <si>
    <r>
      <t>NOTT CODES:        B</t>
    </r>
    <r>
      <rPr>
        <sz val="9"/>
        <rFont val="Tahoma"/>
        <family val="2"/>
      </rPr>
      <t xml:space="preserve"> - </t>
    </r>
    <r>
      <rPr>
        <b/>
        <sz val="9"/>
        <rFont val="Tahoma"/>
        <family val="2"/>
      </rPr>
      <t>B</t>
    </r>
    <r>
      <rPr>
        <sz val="9"/>
        <rFont val="Tahoma"/>
        <family val="2"/>
      </rPr>
      <t xml:space="preserve">locker in the Box,   </t>
    </r>
    <r>
      <rPr>
        <b/>
        <sz val="9"/>
        <rFont val="Tahoma"/>
        <family val="2"/>
      </rPr>
      <t>J</t>
    </r>
    <r>
      <rPr>
        <sz val="9"/>
        <rFont val="Tahoma"/>
        <family val="2"/>
      </rPr>
      <t xml:space="preserve"> - </t>
    </r>
    <r>
      <rPr>
        <b/>
        <sz val="9"/>
        <rFont val="Tahoma"/>
        <family val="2"/>
      </rPr>
      <t>J</t>
    </r>
    <r>
      <rPr>
        <sz val="9"/>
        <rFont val="Tahoma"/>
        <family val="2"/>
      </rPr>
      <t xml:space="preserve">ammer in the Box,   </t>
    </r>
    <r>
      <rPr>
        <b/>
        <sz val="9"/>
        <rFont val="Tahoma"/>
        <family val="2"/>
      </rPr>
      <t>L</t>
    </r>
    <r>
      <rPr>
        <sz val="9"/>
        <rFont val="Tahoma"/>
        <family val="2"/>
      </rPr>
      <t xml:space="preserve"> - jammer </t>
    </r>
    <r>
      <rPr>
        <b/>
        <sz val="9"/>
        <rFont val="Tahoma"/>
        <family val="2"/>
      </rPr>
      <t>L</t>
    </r>
    <r>
      <rPr>
        <sz val="9"/>
        <rFont val="Tahoma"/>
        <family val="2"/>
      </rPr>
      <t xml:space="preserve">ap point,   </t>
    </r>
    <r>
      <rPr>
        <b/>
        <sz val="9"/>
        <rFont val="Tahoma"/>
        <family val="2"/>
      </rPr>
      <t>O</t>
    </r>
    <r>
      <rPr>
        <sz val="9"/>
        <rFont val="Tahoma"/>
        <family val="2"/>
      </rPr>
      <t xml:space="preserve"> - </t>
    </r>
    <r>
      <rPr>
        <b/>
        <sz val="9"/>
        <rFont val="Tahoma"/>
        <family val="2"/>
      </rPr>
      <t>O</t>
    </r>
    <r>
      <rPr>
        <sz val="9"/>
        <rFont val="Tahoma"/>
        <family val="2"/>
      </rPr>
      <t xml:space="preserve">ut of play point(s) awarded,   </t>
    </r>
    <r>
      <rPr>
        <b/>
        <sz val="9"/>
        <rFont val="Tahoma"/>
        <family val="2"/>
      </rPr>
      <t>N</t>
    </r>
    <r>
      <rPr>
        <sz val="9"/>
        <rFont val="Tahoma"/>
        <family val="2"/>
      </rPr>
      <t xml:space="preserve"> - </t>
    </r>
    <r>
      <rPr>
        <b/>
        <sz val="9"/>
        <rFont val="Tahoma"/>
        <family val="2"/>
      </rPr>
      <t>N</t>
    </r>
    <r>
      <rPr>
        <sz val="9"/>
        <rFont val="Tahoma"/>
        <family val="2"/>
      </rPr>
      <t>ot on the track</t>
    </r>
    <phoneticPr fontId="61" type="noConversion"/>
  </si>
  <si>
    <t>After the bout, transcribe the information from the sheets IN THIS ORDER:</t>
    <phoneticPr fontId="61" type="noConversion"/>
  </si>
  <si>
    <t>Pass 9</t>
    <phoneticPr fontId="61" type="noConversion"/>
  </si>
  <si>
    <t>Pass 10</t>
    <phoneticPr fontId="61" type="noConversion"/>
  </si>
  <si>
    <t>(Jammer numbers are populated from Score; double-check them.)</t>
    <phoneticPr fontId="61" type="noConversion"/>
  </si>
  <si>
    <t>PERIOD TIMER:</t>
    <phoneticPr fontId="61" type="noConversion"/>
  </si>
  <si>
    <t>Pivot</t>
    <phoneticPr fontId="61" type="noConversion"/>
  </si>
  <si>
    <t>noPivot</t>
    <phoneticPr fontId="61" type="noConversion"/>
  </si>
  <si>
    <t>Bout Clock P.1 &amp; P.2 (if used)</t>
    <phoneticPr fontId="61"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</si>
  <si>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</si>
  <si>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</si>
  <si>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</si>
  <si>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</si>
  <si>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</si>
  <si>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</si>
  <si>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</si>
  <si>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</si>
  <si>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</si>
  <si>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</si>
  <si>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</si>
  <si>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</si>
  <si>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</si>
  <si>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</si>
  <si>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Major - circle it!</t>
  </si>
  <si>
    <t>Per 1</t>
  </si>
  <si>
    <t>Home</t>
  </si>
  <si>
    <t>Total</t>
  </si>
  <si>
    <t>Away</t>
  </si>
  <si>
    <t>Jam Row</t>
  </si>
  <si>
    <t>Team Pts</t>
  </si>
  <si>
    <t>+/-</t>
  </si>
  <si>
    <t>Lost</t>
  </si>
  <si>
    <t>Lead</t>
  </si>
  <si>
    <t>Lead +/-</t>
  </si>
  <si>
    <t>Call</t>
  </si>
  <si>
    <t>Inj</t>
  </si>
  <si>
    <t>Lap Pts</t>
  </si>
  <si>
    <t>Box: B</t>
  </si>
  <si>
    <t>Box: J</t>
  </si>
  <si>
    <t>Box P</t>
  </si>
  <si>
    <t>Time</t>
  </si>
  <si>
    <t>Pts / Min</t>
  </si>
  <si>
    <t>Per 1 Total</t>
  </si>
  <si>
    <t>Avg:</t>
  </si>
  <si>
    <t>Per 2</t>
  </si>
  <si>
    <t>Per 2 Total</t>
  </si>
  <si>
    <t>Jams</t>
  </si>
  <si>
    <t>Minors</t>
  </si>
  <si>
    <t>Majors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</si>
  <si>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</si>
  <si>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</si>
  <si>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</si>
  <si>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</si>
  <si>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</si>
  <si>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</si>
  <si>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</si>
  <si>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</si>
  <si>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</si>
  <si>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</si>
  <si>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</si>
  <si>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</si>
  <si>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</si>
  <si>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</si>
  <si>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</si>
  <si>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</si>
  <si>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</si>
  <si>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</si>
  <si>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</si>
  <si>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Box Trips</t>
  </si>
  <si>
    <t>(one sheet, for use by Period Timer)</t>
    <phoneticPr fontId="61" type="noConversion"/>
  </si>
  <si>
    <t>© 2012 Women's Flat Track Derby Association (WFTDA)</t>
    <phoneticPr fontId="61" type="noConversion"/>
  </si>
  <si>
    <r>
      <t>JUKED</t>
    </r>
    <r>
      <rPr>
        <sz val="8"/>
        <rFont val="Tahoma"/>
        <family val="2"/>
      </rPr>
      <t xml:space="preserve"> - Skater is faked out by the Jammer, causing them to lose positional advantage or miss a hit, </t>
    </r>
    <r>
      <rPr>
        <b/>
        <sz val="8"/>
        <rFont val="Tahoma"/>
        <family val="2"/>
      </rPr>
      <t>MISSED HIT</t>
    </r>
    <r>
      <rPr>
        <sz val="8"/>
        <rFont val="Tahoma"/>
        <family val="2"/>
      </rPr>
      <t xml:space="preserve"> - W</t>
    </r>
    <r>
      <rPr>
        <sz val="10"/>
        <rFont val="Arial"/>
        <family val="2"/>
      </rPr>
      <t>hen a skater misses a Hit on Jammer (no juke)</t>
    </r>
  </si>
  <si>
    <r>
      <t>INEFFECTIVE HIT</t>
    </r>
    <r>
      <rPr>
        <sz val="8"/>
        <rFont val="Tahoma"/>
        <family val="2"/>
      </rPr>
      <t xml:space="preserve"> - Hit lands, but does not result in Hit on Jammer, ForceOut or Jammer Knockdown, </t>
    </r>
    <r>
      <rPr>
        <b/>
        <sz val="8"/>
        <rFont val="Tahoma"/>
        <family val="2"/>
      </rPr>
      <t>KNOCKED DOWN</t>
    </r>
    <r>
      <rPr>
        <sz val="8"/>
        <rFont val="Tahoma"/>
        <family val="2"/>
      </rPr>
      <t xml:space="preserve"> - Skater is knocked down (off or def)</t>
    </r>
  </si>
  <si>
    <r>
      <t>HIT &amp; FALL</t>
    </r>
    <r>
      <rPr>
        <sz val="8"/>
        <rFont val="Tahoma"/>
        <family val="2"/>
      </rPr>
      <t xml:space="preserve"> - Skater lands hit (may be ineffective) but falls as a result, </t>
    </r>
    <r>
      <rPr>
        <b/>
        <sz val="8"/>
        <rFont val="Tahoma"/>
        <family val="2"/>
      </rPr>
      <t>HIP WHIP</t>
    </r>
    <r>
      <rPr>
        <sz val="8"/>
        <rFont val="Tahoma"/>
        <family val="2"/>
      </rPr>
      <t xml:space="preserve"> - Jammer self-whip off teammate, </t>
    </r>
    <r>
      <rPr>
        <b/>
        <sz val="8"/>
        <rFont val="Tahoma"/>
        <family val="2"/>
      </rPr>
      <t>OFF BLK ASSIST</t>
    </r>
    <r>
      <rPr>
        <sz val="8"/>
        <rFont val="Tahoma"/>
        <family val="2"/>
      </rPr>
      <t xml:space="preserve"> - Assist a teammate into an Off Blk</t>
    </r>
  </si>
  <si>
    <r>
      <t>JUKE</t>
    </r>
    <r>
      <rPr>
        <sz val="8"/>
        <rFont val="Tahoma"/>
        <family val="2"/>
      </rPr>
      <t xml:space="preserve"> - Fake out, allows Jammer to gain positional advantage or dodge, </t>
    </r>
    <r>
      <rPr>
        <b/>
        <sz val="8"/>
        <rFont val="Tahoma"/>
        <family val="2"/>
      </rPr>
      <t>JUMP</t>
    </r>
    <r>
      <rPr>
        <sz val="8"/>
        <rFont val="Tahoma"/>
        <family val="2"/>
      </rPr>
      <t xml:space="preserve"> - Jammer jumps past skater or cross track, </t>
    </r>
    <r>
      <rPr>
        <b/>
        <sz val="8"/>
        <rFont val="Tahoma"/>
        <family val="2"/>
      </rPr>
      <t>ROLLOFF</t>
    </r>
    <r>
      <rPr>
        <sz val="8"/>
        <rFont val="Tahoma"/>
        <family val="2"/>
      </rPr>
      <t xml:space="preserve"> - Roll off of opposing blocker</t>
    </r>
  </si>
  <si>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</si>
  <si>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</si>
  <si>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</si>
  <si>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</si>
  <si>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</si>
  <si>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</si>
  <si>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</si>
  <si>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</si>
  <si>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</si>
  <si>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</si>
  <si>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</si>
  <si>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</si>
  <si>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r>
      <t xml:space="preserve">Record </t>
    </r>
    <r>
      <rPr>
        <b/>
        <sz val="10"/>
        <rFont val="Tahoma"/>
        <family val="2"/>
      </rPr>
      <t>INJ</t>
    </r>
    <r>
      <rPr>
        <sz val="10"/>
        <rFont val="Tahoma"/>
        <family val="2"/>
      </rPr>
      <t xml:space="preserve"> for jam-ending injury or </t>
    </r>
    <r>
      <rPr>
        <b/>
        <sz val="10"/>
        <rFont val="Tahoma"/>
        <family val="2"/>
      </rPr>
      <t>EX</t>
    </r>
    <r>
      <rPr>
        <sz val="10"/>
        <rFont val="Tahoma"/>
        <family val="2"/>
      </rPr>
      <t xml:space="preserve"> for expulsion, indicate skater color &amp; number.</t>
    </r>
  </si>
  <si>
    <t xml:space="preserve">Other EVENTs: </t>
  </si>
  <si>
    <r>
      <t xml:space="preserve">Record </t>
    </r>
    <r>
      <rPr>
        <b/>
        <sz val="10"/>
        <rFont val="Tahoma"/>
        <family val="2"/>
      </rPr>
      <t>OFF</t>
    </r>
    <r>
      <rPr>
        <sz val="10"/>
        <rFont val="Tahoma"/>
        <family val="2"/>
      </rPr>
      <t xml:space="preserve"> for any other official timeout. </t>
    </r>
  </si>
  <si>
    <r>
      <t>PENALTIES</t>
    </r>
    <r>
      <rPr>
        <sz val="9"/>
        <rFont val="Tahoma"/>
        <family val="2"/>
      </rPr>
      <t xml:space="preserve">: </t>
    </r>
    <r>
      <rPr>
        <b/>
        <sz val="9"/>
        <rFont val="Tahoma"/>
        <family val="2"/>
      </rPr>
      <t>B</t>
    </r>
    <r>
      <rPr>
        <sz val="9"/>
        <rFont val="Tahoma"/>
        <family val="2"/>
      </rPr>
      <t xml:space="preserve"> - Block to the Back, </t>
    </r>
    <r>
      <rPr>
        <b/>
        <sz val="9"/>
        <rFont val="Tahoma"/>
        <family val="2"/>
      </rPr>
      <t>H</t>
    </r>
    <r>
      <rPr>
        <sz val="9"/>
        <rFont val="Tahoma"/>
        <family val="2"/>
      </rPr>
      <t xml:space="preserve"> - Block with the Head,  </t>
    </r>
    <r>
      <rPr>
        <b/>
        <sz val="9"/>
        <rFont val="Tahoma"/>
        <family val="2"/>
      </rPr>
      <t>X</t>
    </r>
    <r>
      <rPr>
        <sz val="9"/>
        <rFont val="Tahoma"/>
        <family val="2"/>
      </rPr>
      <t xml:space="preserve"> - Cutting the Track, </t>
    </r>
    <r>
      <rPr>
        <b/>
        <sz val="9"/>
        <rFont val="Tahoma"/>
        <family val="2"/>
      </rPr>
      <t>C</t>
    </r>
    <r>
      <rPr>
        <sz val="9"/>
        <rFont val="Tahoma"/>
        <family val="2"/>
      </rPr>
      <t xml:space="preserve"> - Direction of Play, </t>
    </r>
    <r>
      <rPr>
        <b/>
        <sz val="9"/>
        <rFont val="Tahoma"/>
        <family val="2"/>
      </rPr>
      <t>E</t>
    </r>
    <r>
      <rPr>
        <sz val="9"/>
        <rFont val="Tahoma"/>
        <family val="2"/>
      </rPr>
      <t xml:space="preserve"> - Elbows, </t>
    </r>
    <r>
      <rPr>
        <b/>
        <sz val="9"/>
        <rFont val="Tahoma"/>
        <family val="2"/>
      </rPr>
      <t>F</t>
    </r>
    <r>
      <rPr>
        <sz val="9"/>
        <rFont val="Tahoma"/>
        <family val="2"/>
      </rPr>
      <t xml:space="preserve"> - Forearms, </t>
    </r>
    <r>
      <rPr>
        <b/>
        <sz val="9"/>
        <rFont val="Tahoma"/>
        <family val="2"/>
      </rPr>
      <t>A</t>
    </r>
    <r>
      <rPr>
        <sz val="9"/>
        <rFont val="Tahoma"/>
        <family val="2"/>
      </rPr>
      <t xml:space="preserve"> - High Block, </t>
    </r>
    <r>
      <rPr>
        <b/>
        <sz val="9"/>
        <rFont val="Tahoma"/>
        <family val="2"/>
      </rPr>
      <t>I</t>
    </r>
    <r>
      <rPr>
        <sz val="9"/>
        <rFont val="Tahoma"/>
        <family val="2"/>
      </rPr>
      <t xml:space="preserve"> - Illegal Procedure,</t>
    </r>
  </si>
  <si>
    <r>
      <t xml:space="preserve">  L</t>
    </r>
    <r>
      <rPr>
        <sz val="9"/>
        <rFont val="Tahoma"/>
        <family val="2"/>
      </rPr>
      <t xml:space="preserve"> - Low Block, </t>
    </r>
    <r>
      <rPr>
        <b/>
        <sz val="9"/>
        <rFont val="Tahoma"/>
        <family val="2"/>
      </rPr>
      <t>M</t>
    </r>
    <r>
      <rPr>
        <sz val="9"/>
        <rFont val="Tahoma"/>
        <family val="2"/>
      </rPr>
      <t xml:space="preserve"> - Multiple Player Block, </t>
    </r>
    <r>
      <rPr>
        <b/>
        <sz val="9"/>
        <rFont val="Tahoma"/>
        <family val="2"/>
      </rPr>
      <t>O</t>
    </r>
    <r>
      <rPr>
        <sz val="9"/>
        <rFont val="Tahoma"/>
        <family val="2"/>
      </rPr>
      <t xml:space="preserve"> - Out of Bounds Block, </t>
    </r>
    <r>
      <rPr>
        <b/>
        <sz val="9"/>
        <rFont val="Tahoma"/>
        <family val="2"/>
      </rPr>
      <t>P</t>
    </r>
    <r>
      <rPr>
        <sz val="9"/>
        <rFont val="Tahoma"/>
        <family val="2"/>
      </rPr>
      <t xml:space="preserve"> - Out of Play, </t>
    </r>
    <r>
      <rPr>
        <b/>
        <sz val="9"/>
        <rFont val="Tahoma"/>
        <family val="2"/>
      </rPr>
      <t>S</t>
    </r>
    <r>
      <rPr>
        <sz val="9"/>
        <rFont val="Tahoma"/>
        <family val="2"/>
      </rPr>
      <t xml:space="preserve"> - Skating out of Bounds, </t>
    </r>
    <r>
      <rPr>
        <b/>
        <sz val="9"/>
        <rFont val="Tahoma"/>
        <family val="2"/>
      </rPr>
      <t>G</t>
    </r>
    <r>
      <rPr>
        <sz val="9"/>
        <rFont val="Tahoma"/>
        <family val="2"/>
      </rPr>
      <t xml:space="preserve"> - (Gross) Misconduct, </t>
    </r>
    <r>
      <rPr>
        <b/>
        <sz val="9"/>
        <rFont val="Tahoma"/>
        <family val="2"/>
      </rPr>
      <t>N</t>
    </r>
    <r>
      <rPr>
        <sz val="9"/>
        <rFont val="Tahoma"/>
        <family val="2"/>
      </rPr>
      <t xml:space="preserve"> - Insubordination</t>
    </r>
  </si>
  <si>
    <r>
      <t>PENALTY MINUTES</t>
    </r>
    <r>
      <rPr>
        <sz val="8"/>
        <rFont val="Tahoma"/>
        <family val="2"/>
      </rPr>
      <t xml:space="preserve">: Enter codes for majors in the PM column. Use </t>
    </r>
    <r>
      <rPr>
        <b/>
        <sz val="8"/>
        <rFont val="Tahoma"/>
        <family val="2"/>
      </rPr>
      <t>4</t>
    </r>
    <r>
      <rPr>
        <sz val="8"/>
        <rFont val="Tahoma"/>
        <family val="2"/>
      </rPr>
      <t xml:space="preserve">s for turns in box for minors.  </t>
    </r>
    <r>
      <rPr>
        <b/>
        <sz val="8"/>
        <rFont val="Tahoma"/>
        <family val="2"/>
      </rPr>
      <t>Foul-outs</t>
    </r>
    <r>
      <rPr>
        <sz val="8"/>
        <rFont val="Tahoma"/>
        <family val="2"/>
      </rPr>
      <t xml:space="preserve"> for Penalty Minutes should be marked as PM.  </t>
    </r>
    <r>
      <rPr>
        <b/>
        <sz val="8"/>
        <rFont val="Tahoma"/>
        <family val="2"/>
      </rPr>
      <t>Expulsions</t>
    </r>
    <r>
      <rPr>
        <sz val="8"/>
        <rFont val="Tahoma"/>
        <family val="2"/>
      </rPr>
      <t xml:space="preserve"> should be listed as either </t>
    </r>
    <r>
      <rPr>
        <b/>
        <sz val="8"/>
        <rFont val="Tahoma"/>
        <family val="2"/>
      </rPr>
      <t>N</t>
    </r>
    <r>
      <rPr>
        <sz val="8"/>
        <rFont val="Tahoma"/>
        <family val="2"/>
      </rPr>
      <t xml:space="preserve"> or </t>
    </r>
    <r>
      <rPr>
        <b/>
        <sz val="8"/>
        <rFont val="Tahoma"/>
        <family val="2"/>
      </rPr>
      <t>G</t>
    </r>
    <r>
      <rPr>
        <sz val="8"/>
        <rFont val="Tahoma"/>
        <family val="2"/>
      </rPr>
      <t>.</t>
    </r>
  </si>
  <si>
    <r>
      <t>CARRY OVER</t>
    </r>
    <r>
      <rPr>
        <sz val="8"/>
        <rFont val="Tahoma"/>
        <family val="2"/>
      </rPr>
      <t>: For minors and penalty minutes that carry over from previous period, shade equivalent number of boxes.</t>
    </r>
  </si>
  <si>
    <t>Box Staff:</t>
  </si>
  <si>
    <t>Team</t>
  </si>
  <si>
    <t>Forearms &amp; Hands</t>
  </si>
  <si>
    <t>Block w/ Head</t>
  </si>
  <si>
    <t>OOB Blocking</t>
  </si>
  <si>
    <t>Direction of Gameplay</t>
  </si>
  <si>
    <t>Skating OOB</t>
  </si>
  <si>
    <t>Illegal Procedure</t>
  </si>
  <si>
    <t>Insubordination</t>
  </si>
  <si>
    <t xml:space="preserve">TOTAL </t>
  </si>
  <si>
    <t>Penalty Minutes</t>
  </si>
  <si>
    <t>Fractional PM</t>
  </si>
  <si>
    <t>Jams Skated</t>
  </si>
  <si>
    <t>PM Per Jam</t>
  </si>
  <si>
    <t>MINOR TOTALS</t>
  </si>
  <si>
    <t>Avg Minors / Jam:</t>
  </si>
  <si>
    <t>Team Total Minors as % of Bout Total:</t>
  </si>
  <si>
    <t>Total Expulsions</t>
  </si>
  <si>
    <t>Team Averages</t>
  </si>
  <si>
    <t>… vs opponent:</t>
  </si>
  <si>
    <t>MAJOR TOTALS</t>
  </si>
  <si>
    <t>Total Penalty Minutes</t>
  </si>
  <si>
    <t>Avg Majors / Jam:</t>
  </si>
  <si>
    <t>Team Total Majors as % of Bout Total:</t>
  </si>
  <si>
    <t>of Bout Total Penalty Minutes</t>
  </si>
  <si>
    <t>FOLLOWING JAMMER FROM:</t>
  </si>
  <si>
    <t>ACTION TRACKER:</t>
  </si>
  <si>
    <t>PERIOD 1</t>
  </si>
  <si>
    <t>PERIOD 2</t>
  </si>
  <si>
    <t>1/4 TRACK
JAMMER BLOCK</t>
  </si>
  <si>
    <t>JAMMER
FORCE-OUT</t>
  </si>
  <si>
    <t>HIT ON JAMMER</t>
  </si>
  <si>
    <t>JAMMER KNOCKDOWN</t>
  </si>
  <si>
    <t>BLOCK ASSIST</t>
  </si>
  <si>
    <t>OFFENSIVE BLOCK</t>
  </si>
  <si>
    <t>OFFENSIVE KNOCKDOWN</t>
  </si>
  <si>
    <t>BULLDOZER</t>
  </si>
  <si>
    <r>
      <t>1/4 TRACK</t>
    </r>
    <r>
      <rPr>
        <sz val="8"/>
        <rFont val="Tahoma"/>
        <family val="2"/>
      </rPr>
      <t xml:space="preserve"> - Positional blocking/cumulative, </t>
    </r>
    <r>
      <rPr>
        <b/>
        <sz val="8"/>
        <rFont val="Tahoma"/>
        <family val="2"/>
      </rPr>
      <t>FORCEOUT</t>
    </r>
    <r>
      <rPr>
        <sz val="8"/>
        <rFont val="Tahoma"/>
        <family val="2"/>
      </rPr>
      <t xml:space="preserve"> - Lean Jammer back in pack/out of position, </t>
    </r>
    <r>
      <rPr>
        <b/>
        <sz val="8"/>
        <rFont val="Tahoma"/>
        <family val="2"/>
      </rPr>
      <t>JAMMER HIT</t>
    </r>
    <r>
      <rPr>
        <sz val="8"/>
        <rFont val="Tahoma"/>
        <family val="2"/>
      </rPr>
      <t xml:space="preserve"> - Stops forward progress, knocks back in pack or out</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</si>
  <si>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family val="2"/>
      </rPr>
      <t>to the ground (at least one knee)</t>
    </r>
  </si>
  <si>
    <r>
      <t>WHIP, PUSH, BULLDOZER</t>
    </r>
    <r>
      <rPr>
        <sz val="8"/>
        <rFont val="Tahoma"/>
        <family val="2"/>
      </rPr>
      <t xml:space="preserve">  - one for each opponent passed.  </t>
    </r>
    <r>
      <rPr>
        <b/>
        <sz val="8"/>
        <rFont val="Tahoma"/>
        <family val="2"/>
      </rPr>
      <t>OFFENSIVE BLOCK/KNOCKDOWN</t>
    </r>
    <r>
      <rPr>
        <sz val="8"/>
        <rFont val="Tahoma"/>
        <family val="2"/>
      </rPr>
      <t xml:space="preserve"> - Clears or defends a path for the jammer, one per opponent affected. </t>
    </r>
  </si>
  <si>
    <r>
      <t>BEST PRACTICE</t>
    </r>
    <r>
      <rPr>
        <sz val="8"/>
        <rFont val="Tahoma"/>
        <family val="2"/>
      </rPr>
      <t>:  Focus on the Offensive team's jammer and be aware of what stops her and helps her through, especially holes opened up in front of her.</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</si>
  <si>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family val="2"/>
      </rPr>
      <t>to the ground (at least one knee)</t>
    </r>
  </si>
  <si>
    <r>
      <t>BEST PRACTICE</t>
    </r>
    <r>
      <rPr>
        <sz val="8"/>
        <rFont val="Tahoma"/>
        <family val="2"/>
      </rPr>
      <t>:  Focus on the offensive team's jammer and be aware of what stops her and helps her through, especially holes opened up in front of her.</t>
    </r>
  </si>
  <si>
    <t>ERROR TRACKER:</t>
  </si>
  <si>
    <t>INEFFECTIVE HIT</t>
  </si>
  <si>
    <t>HIT AND FALL</t>
  </si>
  <si>
    <t>KNOCKED DOWN</t>
  </si>
  <si>
    <t>OFF BLK ASSIST</t>
  </si>
  <si>
    <t xml:space="preserve">Visitor/Dark Team Captain: </t>
  </si>
  <si>
    <t>WFTDA Games Rep:</t>
  </si>
  <si>
    <t xml:space="preserve">Suspension recommended: </t>
  </si>
  <si>
    <t>Yes</t>
  </si>
  <si>
    <t xml:space="preserve">Head Ref </t>
  </si>
  <si>
    <t>Home/Light Team Captain</t>
  </si>
  <si>
    <t>No</t>
  </si>
  <si>
    <t xml:space="preserve">Expelled/Suspended Skater </t>
  </si>
  <si>
    <t xml:space="preserve">WFTDA Official </t>
  </si>
  <si>
    <t xml:space="preserve">Visitor/Dark team Captain </t>
  </si>
  <si>
    <t>W F T D A    R E Q U I R E D    S T A N D A R D I Z E D   S T A T S</t>
  </si>
  <si>
    <t>W F T D A    E X T R A    C R E D I T   S T A T S</t>
  </si>
  <si>
    <t>ROSTERS</t>
  </si>
  <si>
    <t>JAMS PLAYED</t>
  </si>
  <si>
    <t>POINTS</t>
  </si>
  <si>
    <t>LEAD JAMMER</t>
  </si>
  <si>
    <t>POINTS FOR/AGAINST &amp; PLUS/MINUS</t>
  </si>
  <si>
    <t>V.T.A.R.</t>
  </si>
  <si>
    <t>PENALTIES</t>
  </si>
  <si>
    <t>OFF/DEF ACTIONS</t>
  </si>
  <si>
    <t>PER JAM &amp; PERCENTAGE</t>
  </si>
  <si>
    <t>ERRORS</t>
  </si>
  <si>
    <t>JAMMER ACTIONS</t>
  </si>
  <si>
    <t>JAMMER</t>
  </si>
  <si>
    <t>PIVOT</t>
  </si>
  <si>
    <t>BLOCKER</t>
  </si>
  <si>
    <t>TOTAL</t>
  </si>
  <si>
    <t>%  JAMS SKATED</t>
  </si>
  <si>
    <t>BOX  PTS.</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</si>
  <si>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</si>
  <si>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</si>
  <si>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</si>
  <si>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</si>
  <si>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</si>
  <si>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</si>
  <si>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</si>
  <si>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</si>
  <si>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</si>
  <si>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</si>
  <si>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</si>
  <si>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</si>
  <si>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</si>
  <si>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</si>
  <si>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</si>
  <si>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</si>
  <si>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</si>
  <si>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</si>
  <si>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</si>
  <si>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</si>
  <si>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</si>
  <si>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</si>
  <si>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</si>
  <si>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MAJORS</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</si>
  <si>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</si>
  <si>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</si>
  <si>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</si>
  <si>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</si>
  <si>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</si>
  <si>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</si>
  <si>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</si>
  <si>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</si>
  <si>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</si>
  <si>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</si>
  <si>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</si>
  <si>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</si>
  <si>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</si>
  <si>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</si>
  <si>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</si>
  <si>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</si>
  <si>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</si>
  <si>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</si>
  <si>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</si>
  <si>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</si>
  <si>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</si>
  <si>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</si>
  <si>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</si>
  <si>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</si>
  <si>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</si>
  <si>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</si>
  <si>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</si>
  <si>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</si>
  <si>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</si>
  <si>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</si>
  <si>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</si>
  <si>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</si>
  <si>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</si>
  <si>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</si>
  <si>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</si>
  <si>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</si>
  <si>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</si>
  <si>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</si>
  <si>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</si>
  <si>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M   I   N   O   R   S   /   M   A   J   O   R   S</t>
  </si>
  <si>
    <t>PM</t>
  </si>
  <si>
    <t>EXTRAPOLATED</t>
  </si>
  <si>
    <t>SKATER</t>
  </si>
  <si>
    <t>Penalty Types</t>
  </si>
  <si>
    <t>Misconduct</t>
  </si>
  <si>
    <r>
      <t>PENALTY MINUTES</t>
    </r>
    <r>
      <rPr>
        <sz val="8"/>
        <rFont val="Tahoma"/>
        <family val="2"/>
      </rPr>
      <t xml:space="preserve">: Enter codes for major penalties in the minutes column. Use </t>
    </r>
    <r>
      <rPr>
        <b/>
        <sz val="8"/>
        <rFont val="Tahoma"/>
        <family val="2"/>
      </rPr>
      <t>4</t>
    </r>
    <r>
      <rPr>
        <sz val="8"/>
        <rFont val="Tahoma"/>
        <family val="2"/>
      </rPr>
      <t>s for turns in box for four minors.</t>
    </r>
  </si>
  <si>
    <t>Team:</t>
  </si>
  <si>
    <t xml:space="preserve">Lineup Tracker: </t>
  </si>
  <si>
    <r>
      <t>Per.</t>
    </r>
    <r>
      <rPr>
        <b/>
        <sz val="10"/>
        <rFont val="Tahoma"/>
        <family val="2"/>
      </rPr>
      <t>1</t>
    </r>
  </si>
  <si>
    <t>Pivot</t>
  </si>
  <si>
    <t>BOX</t>
  </si>
  <si>
    <t>Blocker</t>
  </si>
  <si>
    <t>Jammer</t>
  </si>
  <si>
    <t>Curr Pass</t>
  </si>
  <si>
    <t>Note any box time carrying over from first period onto the P.2 sheet before turning in P.1 sheet. Jam number starts from 1 for each period.</t>
  </si>
  <si>
    <t>Circle opposing jammer's current pass. When a star pass occurs, enter SP below current jam number, with jammer and pivot reversed, same</t>
  </si>
  <si>
    <t>blockers, maintain current pass count. For skaters entering the penalty box, include opposing jammer's current pass in which they were sent</t>
  </si>
  <si>
    <t>off the track in the left box. For skaters reentering the pack from the box, include the current pass where they returned in the right box. Use</t>
  </si>
  <si>
    <t>zero on left to denote a skater starting the jam in box. If jam is called for injury, indicate it with a INJ in the BOX column of the injured skater.</t>
  </si>
  <si>
    <r>
      <t>Per.</t>
    </r>
    <r>
      <rPr>
        <b/>
        <sz val="10"/>
        <rFont val="Tahoma"/>
        <family val="2"/>
      </rPr>
      <t>2</t>
    </r>
  </si>
  <si>
    <t xml:space="preserve">Women's Flat Track Derby Association </t>
  </si>
  <si>
    <t xml:space="preserve">Expulsion/Suspension Documentation Form </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</si>
  <si>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</si>
  <si>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</si>
  <si>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 xml:space="preserve">Teams: </t>
  </si>
  <si>
    <t xml:space="preserve">Action Report: Please print name in provided box under title and describe the actions surrounding the Expulsion/Suspension. Please sign in space provided at bottom of form. </t>
  </si>
  <si>
    <t xml:space="preserve">Referee Initiating the Expulsion:  </t>
  </si>
  <si>
    <t>Tournament/Bout Head Ref:</t>
  </si>
  <si>
    <t xml:space="preserve">Expelled Skater: </t>
  </si>
  <si>
    <t>Home/Light Team Captain:</t>
  </si>
  <si>
    <t>Pass 5</t>
  </si>
  <si>
    <t>Pass 6</t>
  </si>
  <si>
    <t>Pass 7</t>
  </si>
  <si>
    <t>Pass 8</t>
  </si>
  <si>
    <t>Jam Total</t>
  </si>
  <si>
    <t>Game Total</t>
  </si>
  <si>
    <t>Passes</t>
  </si>
  <si>
    <t>Lap Points</t>
  </si>
  <si>
    <t>PERIOD TOTALS</t>
  </si>
  <si>
    <r>
      <t>JAM</t>
    </r>
    <r>
      <rPr>
        <sz val="9"/>
        <rFont val="Tahoma"/>
        <family val="2"/>
      </rPr>
      <t xml:space="preserve">: Write in jam number starting from 1.  If there is a star pass move to the next line and indicate with </t>
    </r>
    <r>
      <rPr>
        <b/>
        <sz val="9"/>
        <rFont val="Tahoma"/>
        <family val="2"/>
      </rPr>
      <t>SP</t>
    </r>
    <r>
      <rPr>
        <sz val="9"/>
        <rFont val="Tahoma"/>
        <family val="2"/>
      </rPr>
      <t xml:space="preserve"> in the Jam # column.</t>
    </r>
  </si>
  <si>
    <r>
      <t>LEAD TRACKING</t>
    </r>
    <r>
      <rPr>
        <sz val="9"/>
        <rFont val="Tahoma"/>
        <family val="2"/>
      </rPr>
      <t xml:space="preserve">: </t>
    </r>
    <r>
      <rPr>
        <b/>
        <sz val="9"/>
        <rFont val="Tahoma"/>
        <family val="2"/>
      </rPr>
      <t>Lost</t>
    </r>
    <r>
      <rPr>
        <sz val="9"/>
        <rFont val="Tahoma"/>
        <family val="2"/>
      </rPr>
      <t xml:space="preserve"> = When a jammer loses the ability to become lead jammer or loses lead jammer status itself. Do not check this box if the jammer is eligible but the opposing jammer is assigned lead jammer status first.</t>
    </r>
  </si>
  <si>
    <r>
      <t>Lead</t>
    </r>
    <r>
      <rPr>
        <sz val="9"/>
        <rFont val="Tahoma"/>
        <family val="2"/>
      </rPr>
      <t xml:space="preserve"> = Lead Jammer.     </t>
    </r>
    <r>
      <rPr>
        <b/>
        <sz val="9"/>
        <rFont val="Tahoma"/>
        <family val="2"/>
      </rPr>
      <t>Call</t>
    </r>
    <r>
      <rPr>
        <sz val="9"/>
        <rFont val="Tahoma"/>
        <family val="2"/>
      </rPr>
      <t xml:space="preserve"> = Called Jam, when the listed jammer successfully calls off the jam before jam time runs out.  This is checked whether or not the jam was called legally.</t>
    </r>
  </si>
  <si>
    <r>
      <t>INJ</t>
    </r>
    <r>
      <rPr>
        <sz val="9"/>
        <rFont val="Tahoma"/>
        <family val="2"/>
      </rPr>
      <t xml:space="preserve"> = Called For Injury before the natural end of the jam.           </t>
    </r>
    <r>
      <rPr>
        <b/>
        <sz val="9"/>
        <rFont val="Tahoma"/>
        <family val="2"/>
      </rPr>
      <t>NP</t>
    </r>
    <r>
      <rPr>
        <sz val="9"/>
        <rFont val="Tahoma"/>
        <family val="2"/>
      </rPr>
      <t xml:space="preserve"> = First pass is not completed by the end of the jam (No Pass).      ALL of the Lead and Call categories should be marked with an </t>
    </r>
    <r>
      <rPr>
        <b/>
        <sz val="9"/>
        <rFont val="Tahoma"/>
        <family val="2"/>
      </rPr>
      <t>X</t>
    </r>
    <r>
      <rPr>
        <sz val="9"/>
        <rFont val="Tahoma"/>
        <family val="2"/>
      </rPr>
      <t>.</t>
    </r>
  </si>
  <si>
    <t>Per. 2</t>
  </si>
  <si>
    <t>Per.2</t>
  </si>
  <si>
    <t>PENALTY TRACKER:</t>
  </si>
  <si>
    <t>#</t>
  </si>
  <si>
    <t>MINORS</t>
  </si>
  <si>
    <t>TOT</t>
  </si>
  <si>
    <t>PENALTY MINUTES</t>
  </si>
  <si>
    <t>FO/EXP</t>
  </si>
  <si>
    <t>Minor or</t>
  </si>
  <si>
    <t>Major</t>
  </si>
  <si>
    <t>B</t>
  </si>
  <si>
    <t>Back Block</t>
  </si>
  <si>
    <t>H</t>
  </si>
  <si>
    <t>Blk w/ Head</t>
  </si>
  <si>
    <t>X</t>
  </si>
  <si>
    <t>Cut Track</t>
  </si>
  <si>
    <t>C</t>
  </si>
  <si>
    <t>Dir of Play</t>
  </si>
  <si>
    <t>E</t>
  </si>
  <si>
    <t>Elbows</t>
  </si>
  <si>
    <t>F</t>
  </si>
  <si>
    <t>Forearms</t>
  </si>
  <si>
    <t>A</t>
  </si>
  <si>
    <t>High Block</t>
  </si>
  <si>
    <t>I</t>
  </si>
  <si>
    <t>Illegal Proc</t>
  </si>
  <si>
    <t>L</t>
  </si>
  <si>
    <t>Low Block</t>
  </si>
  <si>
    <t>M</t>
  </si>
  <si>
    <t>Multi-Player</t>
  </si>
  <si>
    <t>O</t>
  </si>
  <si>
    <t>OOB Block</t>
  </si>
  <si>
    <t>P</t>
  </si>
  <si>
    <t>Out of Play</t>
  </si>
  <si>
    <t>S</t>
  </si>
  <si>
    <t>Skate OOB</t>
  </si>
  <si>
    <t>Major or</t>
  </si>
  <si>
    <t>Expulsion</t>
  </si>
  <si>
    <t>N</t>
  </si>
  <si>
    <t>Insubord'n</t>
  </si>
  <si>
    <t>G</t>
  </si>
  <si>
    <t>(Gross)</t>
  </si>
  <si>
    <r>
      <t>CARRY OVER</t>
    </r>
    <r>
      <rPr>
        <sz val="8"/>
        <rFont val="Tahoma"/>
        <family val="2"/>
      </rPr>
      <t>: For penalties that carry over from a previous period, shade the equivalent number of boxes.</t>
    </r>
  </si>
  <si>
    <r>
      <t>PLEASE NOTE</t>
    </r>
    <r>
      <rPr>
        <sz val="10"/>
        <rFont val="Arial"/>
        <family val="2"/>
      </rPr>
      <t xml:space="preserve">: It is highly recommended that the teams negotiate for captains from both teams to have a copy of all documents.  The host league is responsible for turning them in, but documents will be accepted from either team, so it is worthwhile for the visiting team to have a backup. </t>
    </r>
  </si>
  <si>
    <t>Please do not abbreviate your league or team when naming documents for sanctioning.</t>
  </si>
  <si>
    <t>WFTDA Interleague Bout Reporting Form (IBRF)</t>
  </si>
  <si>
    <t>Section 1. VENUE &amp; ROSTERS (Complete BEFORE the bout)</t>
  </si>
  <si>
    <t>Location:</t>
  </si>
  <si>
    <t>VENUE NAME</t>
  </si>
  <si>
    <t>CITY</t>
  </si>
  <si>
    <t>ST/PRV</t>
  </si>
  <si>
    <t>Date:</t>
  </si>
  <si>
    <t>Start Time:</t>
  </si>
  <si>
    <t>End Time:</t>
  </si>
  <si>
    <t>TEAM ROSTERS - List in order of skater number (numeric portion)</t>
  </si>
  <si>
    <t>H O M E    T E A M</t>
  </si>
  <si>
    <t>V I S I T I N G    T E A M</t>
  </si>
  <si>
    <t>LEAGUE</t>
  </si>
  <si>
    <t>TEAM</t>
  </si>
  <si>
    <t># of players</t>
  </si>
  <si>
    <t>Skater #</t>
  </si>
  <si>
    <t>Skater Name</t>
  </si>
  <si>
    <t>Alt 1</t>
  </si>
  <si>
    <t>Alt 2</t>
  </si>
  <si>
    <t>Referee Name</t>
  </si>
  <si>
    <t>Position</t>
  </si>
  <si>
    <t>League</t>
  </si>
  <si>
    <t>Cert.</t>
  </si>
  <si>
    <t>Section 2. SCORE (Complete DURING or IMMEDIATELY AFTER bout)</t>
  </si>
  <si>
    <t>HOME TEAM</t>
  </si>
  <si>
    <t>Min</t>
  </si>
  <si>
    <t>Maj</t>
  </si>
  <si>
    <t>VISITING TEAM</t>
  </si>
  <si>
    <t>Period 1</t>
  </si>
  <si>
    <t>Points</t>
  </si>
  <si>
    <t>Period 2</t>
  </si>
  <si>
    <t>BOUT TOTAL POINTS:</t>
  </si>
  <si>
    <t>PENALTIES:</t>
  </si>
  <si>
    <t>TOTAL POINTS:</t>
  </si>
  <si>
    <t>Expulsion/suspension notes:</t>
  </si>
  <si>
    <t>Section 3. CERTIFICATION (Complete IMMEDIATELY AFTER Bout)</t>
  </si>
  <si>
    <t>Home Team Captain</t>
  </si>
  <si>
    <t>Visiting Team Captain</t>
  </si>
  <si>
    <t>Skate Name:</t>
  </si>
  <si>
    <t>Legal Name:</t>
  </si>
  <si>
    <t xml:space="preserve">Signature: </t>
  </si>
  <si>
    <t>Head Referee</t>
  </si>
  <si>
    <t>Head NSO/Scorekeeper</t>
  </si>
  <si>
    <r>
      <t xml:space="preserve"> A scanned IBRF with signatures and the completed stats are due within 2 weeks of bout date to:</t>
    </r>
    <r>
      <rPr>
        <sz val="9"/>
        <rFont val="Tahoma"/>
        <family val="2"/>
      </rPr>
      <t xml:space="preserve"> </t>
    </r>
    <r>
      <rPr>
        <b/>
        <u/>
        <sz val="9"/>
        <color indexed="12"/>
        <rFont val="Tahoma"/>
        <family val="2"/>
      </rPr>
      <t>sanctioning@wftda.com</t>
    </r>
  </si>
  <si>
    <t>LIST OF NON-SKATING OFFICIALS/STAT TRACKERS</t>
  </si>
  <si>
    <t>Official/Tracker's Name</t>
  </si>
  <si>
    <t>Non-Skating Official Position</t>
  </si>
  <si>
    <t>Certification</t>
  </si>
  <si>
    <t>B O U T     A W A R D S</t>
  </si>
  <si>
    <t>TEAM:</t>
  </si>
  <si>
    <t>SCOREKEEPER:</t>
  </si>
  <si>
    <t>JAM REF:</t>
  </si>
  <si>
    <t>Per. 1</t>
  </si>
  <si>
    <t>SCORE</t>
  </si>
  <si>
    <t>Hide these columns!</t>
  </si>
  <si>
    <t>JAM</t>
  </si>
  <si>
    <t>Jammer's Number</t>
  </si>
  <si>
    <t>LOST</t>
  </si>
  <si>
    <t>LEAD</t>
  </si>
  <si>
    <t>CALL</t>
  </si>
  <si>
    <t>INJ.</t>
  </si>
  <si>
    <t>NP</t>
  </si>
  <si>
    <t>Pass 2</t>
  </si>
  <si>
    <t xml:space="preserve"> Pass 3</t>
  </si>
  <si>
    <t>Pass 4</t>
  </si>
  <si>
    <r>
      <t xml:space="preserve">Print out the following tabs </t>
    </r>
    <r>
      <rPr>
        <b/>
        <sz val="10"/>
        <color indexed="45"/>
        <rFont val="Arial"/>
        <family val="2"/>
      </rPr>
      <t xml:space="preserve">(PINK) </t>
    </r>
    <r>
      <rPr>
        <b/>
        <sz val="10"/>
        <rFont val="Arial"/>
        <family val="2"/>
      </rPr>
      <t>for use DURING the bout:</t>
    </r>
  </si>
  <si>
    <t>IBRF</t>
  </si>
  <si>
    <t>2.</t>
  </si>
  <si>
    <t>Score</t>
  </si>
  <si>
    <t>(four sheets, two for each team)</t>
  </si>
  <si>
    <t>3.</t>
  </si>
  <si>
    <t>Penalties</t>
  </si>
  <si>
    <t>4.</t>
  </si>
  <si>
    <t>Lineup</t>
  </si>
  <si>
    <t>5.</t>
  </si>
  <si>
    <t>Expulsion-</t>
  </si>
  <si>
    <t>(Print a few to be on hand during the bout in case of Expulsion/Suspension).</t>
  </si>
  <si>
    <t>Suspension form</t>
  </si>
  <si>
    <r>
      <t xml:space="preserve">Print out the following tabs </t>
    </r>
    <r>
      <rPr>
        <b/>
        <sz val="10"/>
        <color indexed="49"/>
        <rFont val="Arial"/>
        <family val="2"/>
      </rPr>
      <t>(AQUA)</t>
    </r>
    <r>
      <rPr>
        <b/>
        <sz val="10"/>
        <color indexed="45"/>
        <rFont val="Arial"/>
        <family val="2"/>
      </rPr>
      <t xml:space="preserve"> </t>
    </r>
    <r>
      <rPr>
        <b/>
        <sz val="10"/>
        <rFont val="Arial"/>
        <family val="2"/>
      </rPr>
      <t>for use DURING the bout (if possible):</t>
    </r>
  </si>
  <si>
    <t>Actions</t>
  </si>
  <si>
    <t>(four sheets, opposite teams covered)</t>
  </si>
  <si>
    <t>Errors</t>
  </si>
  <si>
    <t>(two sheets, opposite teams covered)</t>
  </si>
  <si>
    <t>Score P.1 &amp; 2</t>
  </si>
  <si>
    <t>Penalties P.1 &amp; 2</t>
  </si>
  <si>
    <t>Lineup P.1 &amp; 2</t>
  </si>
  <si>
    <t>Actions P.1 &amp; 2 (if used)</t>
  </si>
  <si>
    <t>6.</t>
  </si>
  <si>
    <t>Errors P.1 &amp; 2 (if used)</t>
  </si>
  <si>
    <t>You don't need to print Read ME, Bout Summary or Penalty Summary tabs before the bout.</t>
  </si>
  <si>
    <t>*NOTE: THERE ARE INSTRUCTIONAL COMMENTS IN CELLS &amp; AT THE BOTTOM OF EACH SHEET*</t>
  </si>
  <si>
    <r>
      <t xml:space="preserve">Extra Credit </t>
    </r>
    <r>
      <rPr>
        <b/>
        <sz val="10"/>
        <color indexed="49"/>
        <rFont val="Arial"/>
        <family val="2"/>
      </rPr>
      <t>(AQUA)</t>
    </r>
  </si>
  <si>
    <t>Tabs in Aqua are not required but when filled out will complete the Game Summary tab and provide more detailed stats information.</t>
  </si>
  <si>
    <r>
      <t xml:space="preserve">Stats Summary Pages </t>
    </r>
    <r>
      <rPr>
        <b/>
        <sz val="10"/>
        <color indexed="55"/>
        <rFont val="Arial"/>
        <family val="2"/>
      </rPr>
      <t>(GREY)</t>
    </r>
  </si>
  <si>
    <t>Tabs in Grey can be printed out and shared with coaches and skaters. Try and provide them with an understanding of the meaning of the terms that describe their statistics.</t>
  </si>
  <si>
    <r>
      <t xml:space="preserve">Print Only Tabs </t>
    </r>
    <r>
      <rPr>
        <b/>
        <sz val="10"/>
        <color indexed="12"/>
        <rFont val="Arial"/>
        <family val="2"/>
      </rPr>
      <t>(BLUE)</t>
    </r>
  </si>
  <si>
    <t>Women's Flat Track Derby Association</t>
  </si>
  <si>
    <t>IBRF &amp; Standardized Stats Calculator</t>
  </si>
  <si>
    <t>For use with May 2010 rules</t>
  </si>
  <si>
    <t>The Bout Summary and tabs in Pink are the only required stats forms.</t>
  </si>
  <si>
    <t>Tabs in Pink will populate the gray Bout Summary form.</t>
  </si>
  <si>
    <t>Tabs in Aqua are not required, but encouraged, and will populate the gray Bout Summary form.</t>
  </si>
  <si>
    <r>
      <t xml:space="preserve">IBRF must be signed and the original copy scanned.  Scanned IBRF and required Stats workbook must be emailed to </t>
    </r>
    <r>
      <rPr>
        <b/>
        <u/>
        <sz val="10"/>
        <color indexed="12"/>
        <rFont val="Arial"/>
        <family val="2"/>
      </rPr>
      <t>sanctioning@wftda.com</t>
    </r>
    <r>
      <rPr>
        <sz val="10"/>
        <rFont val="Arial"/>
        <family val="2"/>
      </rPr>
      <t xml:space="preserve"> within two weeks of the bout date.</t>
    </r>
  </si>
  <si>
    <t>Instructions</t>
  </si>
  <si>
    <t>Naming Convention</t>
  </si>
  <si>
    <r>
      <t xml:space="preserve">Please name your Stats doc: </t>
    </r>
    <r>
      <rPr>
        <b/>
        <sz val="10"/>
        <rFont val="Arial"/>
        <family val="2"/>
      </rPr>
      <t>STATS-YYMMDD_hostleague_vs_visitorleague</t>
    </r>
    <r>
      <rPr>
        <sz val="10"/>
        <rFont val="Arial"/>
        <family val="2"/>
      </rPr>
      <t xml:space="preserve">.  Example: "STATS-080216_TucsonRollerDerby_vs_TexasRollergirls". Please name your scanned IBRF: </t>
    </r>
    <r>
      <rPr>
        <b/>
        <sz val="10"/>
        <rFont val="Arial"/>
        <family val="2"/>
      </rPr>
      <t>IBRF-YYMMDD_hostleague_vs_visitorleague</t>
    </r>
    <r>
      <rPr>
        <sz val="10"/>
        <rFont val="Arial"/>
        <family val="2"/>
      </rPr>
      <t>.  Example:</t>
    </r>
    <r>
      <rPr>
        <b/>
        <sz val="10"/>
        <rFont val="Arial"/>
        <family val="2"/>
      </rPr>
      <t xml:space="preserve"> </t>
    </r>
    <r>
      <rPr>
        <sz val="10"/>
        <rFont val="Arial"/>
        <family val="2"/>
      </rPr>
      <t>IBRF-080216_TexasRollergirls_vs_TucsonRollerDerby</t>
    </r>
  </si>
  <si>
    <r>
      <t xml:space="preserve">DUE: </t>
    </r>
    <r>
      <rPr>
        <sz val="10"/>
        <rFont val="Arial"/>
        <family val="2"/>
      </rPr>
      <t>2 weeks after bout date</t>
    </r>
  </si>
  <si>
    <t>The sections: Offensive/Defensive actions, Per Jam, Errors, +/- and Overall do not have to be filled in as they depend on information from the extra credit workbook section.</t>
  </si>
  <si>
    <t>Workbook Instructions</t>
  </si>
  <si>
    <t>1.</t>
  </si>
  <si>
    <t>Note: The directions on what pages to print are not needed if you use Excel or viewer to print.</t>
  </si>
  <si>
    <t>Bout Clock</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</si>
  <si>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</si>
  <si>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</si>
  <si>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</si>
  <si>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</si>
  <si>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</si>
  <si>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IBRF usage:</t>
  </si>
  <si>
    <t xml:space="preserve">Fill out the Roster, in order (0-9, a-z) before printing sheets. It will populate the entire workbook. </t>
  </si>
  <si>
    <t>Jam numbers entered on the Score sheet auto-populate to the other sheets.</t>
  </si>
  <si>
    <t>NOTT</t>
  </si>
  <si>
    <t>NOTT B</t>
  </si>
  <si>
    <t>NOTT J</t>
  </si>
  <si>
    <t>NOTT N</t>
  </si>
  <si>
    <t>NOTT O</t>
  </si>
  <si>
    <t>NOTT NOTT</t>
  </si>
  <si>
    <t>NOTT PTS.</t>
  </si>
  <si>
    <t>JMR LAP PTS.</t>
  </si>
  <si>
    <t xml:space="preserve">© July 2012 Women's Flat Track Derby Association (WFTDA) </t>
  </si>
  <si>
    <t>BOUT A/B</t>
  </si>
  <si>
    <t>1 2 3 4 5    6 7 8 9</t>
  </si>
  <si>
    <t>NOTT: N</t>
  </si>
  <si>
    <t>NOTT: O</t>
  </si>
  <si>
    <t>NOTT: NOTT</t>
  </si>
  <si>
    <t>NOTT P</t>
  </si>
  <si>
    <t>NOTT / Pass</t>
  </si>
  <si>
    <t>Bout Summary</t>
  </si>
  <si>
    <t xml:space="preserve">Bout Summary and tabs in Pink are the mandatory pieces of the stats workbook required for Sanctioning.  </t>
  </si>
  <si>
    <t>Enter the bout date and the team names before printing, to populate the other sheets for bout</t>
  </si>
  <si>
    <t>Blue tabs are optional sheets for printing only that you may find useful. One Penalty Tracker tab puts both teams on a single sheet, enter the data on the pink Penalties tab, not on the blue O.P.T. tab. Penalty Box tab has a log for penalty box timekeepers. Whiteboards tab is a handy reference sheet to tape to the back of your white boards, give to Lineup Trackers &amp; announcers, ...</t>
  </si>
  <si>
    <t>DO NO MANUAL ENTRY on the Bout Summary; it is populated by the other sheets in the workbook.</t>
  </si>
  <si>
    <r>
      <t>FOUL-OUTS</t>
    </r>
    <r>
      <rPr>
        <sz val="8"/>
        <rFont val="Tahoma"/>
        <family val="2"/>
      </rPr>
      <t xml:space="preserve"> for penalty minutes should be marked as </t>
    </r>
    <r>
      <rPr>
        <b/>
        <sz val="8"/>
        <rFont val="Tahoma"/>
        <family val="2"/>
      </rPr>
      <t>PM</t>
    </r>
    <r>
      <rPr>
        <sz val="8"/>
        <rFont val="Tahoma"/>
        <family val="2"/>
      </rPr>
      <t xml:space="preserve">.     </t>
    </r>
    <r>
      <rPr>
        <b/>
        <sz val="8"/>
        <rFont val="Tahoma"/>
        <family val="2"/>
      </rPr>
      <t>EXPULSIONS</t>
    </r>
    <r>
      <rPr>
        <sz val="8"/>
        <rFont val="Tahoma"/>
        <family val="2"/>
      </rPr>
      <t xml:space="preserve"> should be listed by appropriate penalty code.</t>
    </r>
  </si>
  <si>
    <t>1      2      3      4      5      6      7      8      9      10      11      12      13      14      15      16      17      18      19      20      21      22      23      24      25      26      27      28      29      30</t>
  </si>
  <si>
    <t>Official Reviews</t>
  </si>
  <si>
    <t>Head Referee:</t>
  </si>
  <si>
    <t>Tracked By:</t>
  </si>
  <si>
    <t>Head Referee Signature:</t>
  </si>
  <si>
    <t>Teams Playing:</t>
  </si>
  <si>
    <t>Details:</t>
  </si>
  <si>
    <t>Time:</t>
  </si>
  <si>
    <t>Jam:</t>
  </si>
  <si>
    <t>Result:</t>
  </si>
  <si>
    <t>(one sheet, two pages)</t>
  </si>
  <si>
    <t>(one sheet)</t>
  </si>
  <si>
    <r>
      <t xml:space="preserve">Record </t>
    </r>
    <r>
      <rPr>
        <b/>
        <sz val="10"/>
        <rFont val="Tahoma"/>
        <family val="2"/>
      </rPr>
      <t>TO</t>
    </r>
    <r>
      <rPr>
        <sz val="10"/>
        <rFont val="Tahoma"/>
        <family val="2"/>
      </rPr>
      <t xml:space="preserve"> for team timeout or </t>
    </r>
    <r>
      <rPr>
        <b/>
        <sz val="10"/>
        <rFont val="Tahoma"/>
        <family val="2"/>
      </rPr>
      <t>OR</t>
    </r>
    <r>
      <rPr>
        <sz val="10"/>
        <rFont val="Tahoma"/>
        <family val="2"/>
      </rPr>
      <t xml:space="preserve"> for official review, and indicate the team.</t>
    </r>
  </si>
  <si>
    <t>Official October 2012 Revision</t>
  </si>
  <si>
    <t>IBRF © October 2012 Women's Flat Track Derby Association (WFTDA)</t>
  </si>
  <si>
    <t>Hoover Damned</t>
  </si>
  <si>
    <t>010</t>
  </si>
  <si>
    <t>Freak Onalicia</t>
  </si>
  <si>
    <t>Geneva Conviction</t>
  </si>
  <si>
    <t>Mary Marvel</t>
  </si>
  <si>
    <t>314</t>
  </si>
  <si>
    <t>Thuggy Holly</t>
  </si>
  <si>
    <t>Chick Basher</t>
  </si>
  <si>
    <t>MollyTov</t>
  </si>
  <si>
    <t>4N6</t>
  </si>
  <si>
    <t>Bone Eata</t>
  </si>
  <si>
    <t>Merle Hazard</t>
  </si>
  <si>
    <t>Party Poison</t>
  </si>
  <si>
    <t>Cherry Potter</t>
  </si>
  <si>
    <t>762</t>
  </si>
  <si>
    <t>Warren Peace</t>
  </si>
  <si>
    <t>Shabamm</t>
  </si>
  <si>
    <t>CU2</t>
  </si>
  <si>
    <t>Seemore Butts</t>
  </si>
  <si>
    <t>O3</t>
  </si>
  <si>
    <t>Check'r Vitals</t>
  </si>
  <si>
    <t>VooDoo Maul</t>
  </si>
  <si>
    <t>Fatallica</t>
  </si>
  <si>
    <t>1949</t>
  </si>
  <si>
    <t>23</t>
  </si>
  <si>
    <t>415</t>
  </si>
  <si>
    <t>475</t>
  </si>
  <si>
    <t>624</t>
  </si>
  <si>
    <t>723</t>
  </si>
  <si>
    <t>731</t>
  </si>
  <si>
    <t>88</t>
  </si>
  <si>
    <t>1794</t>
  </si>
  <si>
    <t>81</t>
  </si>
  <si>
    <t>Tommy Gun Terrors</t>
  </si>
  <si>
    <t>Riviera Hotel and Casino</t>
  </si>
  <si>
    <t>Las Vegas</t>
  </si>
  <si>
    <t>NV</t>
  </si>
  <si>
    <t>7:30pm</t>
  </si>
  <si>
    <t>9:00pm</t>
  </si>
  <si>
    <t>Fabulous Sin City Rollergirls</t>
  </si>
  <si>
    <t>011</t>
  </si>
  <si>
    <t>BeatHer Bailey</t>
  </si>
  <si>
    <t>1170</t>
  </si>
  <si>
    <t>Epic Fail-Her</t>
  </si>
  <si>
    <t>120</t>
  </si>
  <si>
    <t>Sky Jump-Her</t>
  </si>
  <si>
    <t>1888</t>
  </si>
  <si>
    <t>Jackie Reaper</t>
  </si>
  <si>
    <t>256</t>
  </si>
  <si>
    <t>Afternoon D-Lightning</t>
  </si>
  <si>
    <t>422</t>
  </si>
  <si>
    <t>Stella Blue</t>
  </si>
  <si>
    <t>42OH</t>
  </si>
  <si>
    <t>Pam Wow</t>
  </si>
  <si>
    <t>50</t>
  </si>
  <si>
    <t>Easy Money</t>
  </si>
  <si>
    <t>55</t>
  </si>
  <si>
    <t>Stardust Dunes</t>
  </si>
  <si>
    <t>64</t>
  </si>
  <si>
    <t>Pretty Penny</t>
  </si>
  <si>
    <t>777</t>
  </si>
  <si>
    <t>Bust'N Ace</t>
  </si>
  <si>
    <t>7962</t>
  </si>
  <si>
    <t>Dewey Decks'emAll</t>
  </si>
  <si>
    <t>86</t>
  </si>
  <si>
    <t>Lola Ntimid8her</t>
  </si>
  <si>
    <t>M60</t>
  </si>
  <si>
    <t>21 Guns</t>
  </si>
  <si>
    <t>(capt)</t>
  </si>
  <si>
    <t>(co-capt)</t>
  </si>
  <si>
    <t>Tee Bee Dee</t>
  </si>
  <si>
    <t>HR</t>
  </si>
  <si>
    <t>SCRG</t>
  </si>
  <si>
    <t>Fernando</t>
  </si>
  <si>
    <t>IPR</t>
  </si>
  <si>
    <t>DVS One</t>
  </si>
  <si>
    <t>JR</t>
  </si>
  <si>
    <t>Topper Bottom</t>
  </si>
  <si>
    <t>Beetle Bailey</t>
  </si>
  <si>
    <t>Iz D Devil</t>
  </si>
  <si>
    <t>OPR</t>
  </si>
  <si>
    <t>Elizabeth Bristow</t>
  </si>
  <si>
    <t>Julie Rosati</t>
  </si>
  <si>
    <t>Sean Gray</t>
  </si>
  <si>
    <t>Ron Whistley</t>
  </si>
  <si>
    <t>Charles Gladu</t>
  </si>
  <si>
    <t>Aminah Clay  (Magnum Collide Her)</t>
  </si>
  <si>
    <t>Amy Mosey  (Sinfamy Of Destruction)</t>
  </si>
  <si>
    <t>Ana Gabie Mendoza  (Freshie)</t>
  </si>
  <si>
    <t>Candi Fisher  (Freshie)</t>
  </si>
  <si>
    <t>Chuck Gladu  (Ron Whistley)</t>
  </si>
  <si>
    <t>Courteney Young  (D.V.S. Dicer)</t>
  </si>
  <si>
    <t>Jennifer Parker  (Sugar Solution)</t>
  </si>
  <si>
    <t>Kerri Nelson  (Ammo)</t>
  </si>
  <si>
    <t>Lisah Harper  (Freshie)</t>
  </si>
  <si>
    <t>Liz Govatos  (Cheeky Beech)</t>
  </si>
  <si>
    <t>Mari Bridges  (Freshie)</t>
  </si>
  <si>
    <t>Mary Martin  (California Screamin)</t>
  </si>
  <si>
    <t>Natalie Radovich  (Gypsy Whips)</t>
  </si>
  <si>
    <t>Sarah Mount  (CommanderHer n Chief)</t>
  </si>
  <si>
    <t>Sherri Gladu  (Megan Waves)</t>
  </si>
  <si>
    <t>Stacie Morn  (Lucky Streak)</t>
  </si>
  <si>
    <t>Stacy Verduzco  (RoadRun'er Over)</t>
  </si>
  <si>
    <t>Tiffany Danner  (Moxie-Hart)</t>
  </si>
  <si>
    <t>Tina Villareal  (Tina the Brawlerina)</t>
  </si>
  <si>
    <t>OWB</t>
  </si>
  <si>
    <t>Auditor</t>
  </si>
  <si>
    <t>SK</t>
  </si>
  <si>
    <t>Head NSO/JT</t>
  </si>
  <si>
    <t>Wrangler</t>
  </si>
  <si>
    <t>PT</t>
  </si>
  <si>
    <t>IWB</t>
  </si>
  <si>
    <t>SBO</t>
  </si>
  <si>
    <t>PB</t>
  </si>
  <si>
    <t>LT</t>
  </si>
  <si>
    <t>PBM</t>
  </si>
  <si>
    <t>Daniel Dvoracek</t>
  </si>
  <si>
    <t>Vicious Hotdog</t>
  </si>
  <si>
    <t>SRDL</t>
  </si>
  <si>
    <t>NSO</t>
  </si>
  <si>
    <t>Nacho Zebre</t>
  </si>
  <si>
    <t>0</t>
  </si>
  <si>
    <t>2</t>
  </si>
  <si>
    <t>1</t>
  </si>
  <si>
    <t>5</t>
  </si>
  <si>
    <t>3</t>
  </si>
  <si>
    <t>4</t>
  </si>
  <si>
    <t>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</si>
</sst>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dddd\,\ mmmm\ dd&quot;, &quot;yyyy"/>
    <numFmt numFmtId="165" formatCode="h:mm\ AM/PM;@"/>
    <numFmt numFmtId="166" formatCode="m/d/yy;@"/>
    <numFmt numFmtId="167" formatCode="0.0"/>
    <numFmt numFmtId="168" formatCode="mmmm\ d&quot;, &quot;yyyy;@"/>
    <numFmt numFmtId="169" formatCode="0.0%"/>
    <numFmt numFmtId="170" formatCode="[$-409]mmmm\ d\,\ yyyy;@"/>
  </numFmts>
  <fonts count="6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b/>
      <sz val="14"/>
      <name val="Arial"/>
      <family val="2"/>
    </font>
    <font>
      <b/>
      <sz val="10"/>
      <name val="Arial"/>
      <family val="2"/>
    </font>
    <font>
      <b/>
      <u/>
      <sz val="10"/>
      <color indexed="12"/>
      <name val="Arial"/>
      <family val="2"/>
    </font>
    <font>
      <i/>
      <sz val="10"/>
      <name val="Arial"/>
      <family val="2"/>
    </font>
    <font>
      <b/>
      <sz val="10"/>
      <color indexed="45"/>
      <name val="Arial"/>
      <family val="2"/>
    </font>
    <font>
      <b/>
      <sz val="10"/>
      <color indexed="49"/>
      <name val="Arial"/>
      <family val="2"/>
    </font>
    <font>
      <b/>
      <sz val="10"/>
      <color indexed="10"/>
      <name val="Arial"/>
      <family val="2"/>
    </font>
    <font>
      <b/>
      <sz val="10"/>
      <color indexed="55"/>
      <name val="Arial"/>
      <family val="2"/>
    </font>
    <font>
      <b/>
      <sz val="10"/>
      <color indexed="12"/>
      <name val="Arial"/>
      <family val="2"/>
    </font>
    <font>
      <b/>
      <sz val="11"/>
      <name val="Arial"/>
      <family val="2"/>
    </font>
    <font>
      <sz val="10"/>
      <name val="Tahoma"/>
      <family val="2"/>
    </font>
    <font>
      <b/>
      <sz val="10"/>
      <name val="Tahoma"/>
      <family val="2"/>
    </font>
    <font>
      <b/>
      <sz val="10"/>
      <color indexed="45"/>
      <name val="Tahoma"/>
      <family val="2"/>
    </font>
    <font>
      <b/>
      <sz val="9"/>
      <name val="Tahoma"/>
      <family val="2"/>
    </font>
    <font>
      <b/>
      <sz val="8"/>
      <name val="Tahoma"/>
      <family val="2"/>
    </font>
    <font>
      <sz val="8"/>
      <name val="Tahoma"/>
      <family val="2"/>
    </font>
    <font>
      <sz val="9"/>
      <name val="Arial"/>
      <family val="2"/>
    </font>
    <font>
      <b/>
      <sz val="10"/>
      <color indexed="9"/>
      <name val="Tahoma"/>
      <family val="2"/>
    </font>
    <font>
      <i/>
      <sz val="10"/>
      <name val="Tahoma"/>
      <family val="2"/>
    </font>
    <font>
      <sz val="9"/>
      <name val="Tahoma"/>
      <family val="2"/>
    </font>
    <font>
      <b/>
      <sz val="9"/>
      <color indexed="45"/>
      <name val="Tahoma"/>
      <family val="2"/>
    </font>
    <font>
      <b/>
      <sz val="9"/>
      <name val="Arial"/>
      <family val="2"/>
    </font>
    <font>
      <sz val="8"/>
      <name val="Arial"/>
      <family val="2"/>
    </font>
    <font>
      <b/>
      <u/>
      <sz val="9"/>
      <color indexed="12"/>
      <name val="Tahoma"/>
      <family val="2"/>
    </font>
    <font>
      <sz val="9"/>
      <color indexed="9"/>
      <name val="Tahoma"/>
      <family val="2"/>
    </font>
    <font>
      <b/>
      <sz val="9"/>
      <color indexed="14"/>
      <name val="Tahoma"/>
      <family val="2"/>
    </font>
    <font>
      <sz val="10"/>
      <color indexed="9"/>
      <name val="Tahoma"/>
      <family val="2"/>
    </font>
    <font>
      <sz val="18"/>
      <name val="Tahoma"/>
      <family val="2"/>
    </font>
    <font>
      <sz val="12"/>
      <name val="Tahoma"/>
      <family val="2"/>
    </font>
    <font>
      <sz val="14"/>
      <name val="Tahoma"/>
      <family val="2"/>
    </font>
    <font>
      <sz val="11"/>
      <name val="Tahoma"/>
      <family val="2"/>
    </font>
    <font>
      <b/>
      <sz val="14"/>
      <name val="Tahoma"/>
      <family val="2"/>
    </font>
    <font>
      <sz val="12"/>
      <name val="Arial"/>
      <family val="2"/>
    </font>
    <font>
      <b/>
      <sz val="12.5"/>
      <color indexed="8"/>
      <name val="Arial"/>
      <family val="2"/>
    </font>
    <font>
      <b/>
      <sz val="8.5"/>
      <color indexed="8"/>
      <name val="Arial"/>
      <family val="2"/>
    </font>
    <font>
      <sz val="11"/>
      <color indexed="8"/>
      <name val="Arial"/>
      <family val="2"/>
    </font>
    <font>
      <b/>
      <sz val="6"/>
      <color indexed="8"/>
      <name val="Arial"/>
      <family val="2"/>
    </font>
    <font>
      <sz val="10"/>
      <color indexed="8"/>
      <name val="Arial"/>
      <family val="2"/>
    </font>
    <font>
      <sz val="8.5"/>
      <color indexed="8"/>
      <name val="Arial"/>
      <family val="2"/>
    </font>
    <font>
      <sz val="7"/>
      <color indexed="8"/>
      <name val="Arial"/>
      <family val="2"/>
    </font>
    <font>
      <b/>
      <sz val="10"/>
      <color indexed="29"/>
      <name val="Arial"/>
      <family val="2"/>
    </font>
    <font>
      <sz val="9"/>
      <color indexed="9"/>
      <name val="Stencilia-A"/>
    </font>
    <font>
      <sz val="9"/>
      <color indexed="9"/>
      <name val="Berlin Sans FB"/>
      <family val="2"/>
    </font>
    <font>
      <sz val="10"/>
      <color indexed="9"/>
      <name val="Berlin Sans FB"/>
      <family val="2"/>
    </font>
    <font>
      <sz val="10"/>
      <color indexed="9"/>
      <name val="Arial"/>
      <family val="2"/>
    </font>
    <font>
      <sz val="11"/>
      <name val="Arial"/>
      <family val="2"/>
    </font>
    <font>
      <b/>
      <sz val="12"/>
      <name val="Tahoma"/>
      <family val="2"/>
    </font>
    <font>
      <b/>
      <sz val="12"/>
      <color indexed="9"/>
      <name val="Tahoma"/>
      <family val="2"/>
    </font>
    <font>
      <sz val="11"/>
      <color indexed="9"/>
      <name val="Tahoma"/>
      <family val="2"/>
    </font>
    <font>
      <sz val="8"/>
      <color indexed="9"/>
      <name val="Tahoma"/>
      <family val="2"/>
    </font>
    <font>
      <sz val="10"/>
      <color indexed="29"/>
      <name val="Arial"/>
      <family val="2"/>
    </font>
    <font>
      <sz val="10"/>
      <color indexed="22"/>
      <name val="Tahoma"/>
      <family val="2"/>
    </font>
    <font>
      <sz val="10"/>
      <name val="Arial"/>
      <family val="2"/>
    </font>
    <font>
      <b/>
      <sz val="10"/>
      <color indexed="9"/>
      <name val="Tahoma"/>
      <family val="2"/>
    </font>
    <font>
      <sz val="8"/>
      <name val="Verdana"/>
      <family val="2"/>
    </font>
    <font>
      <sz val="11"/>
      <color theme="1"/>
      <name val="Calibri"/>
      <family val="2"/>
      <scheme val="minor"/>
    </font>
    <font>
      <sz val="11"/>
      <color theme="1"/>
      <name val="Arial"/>
      <family val="2"/>
    </font>
    <font>
      <i/>
      <sz val="11"/>
      <color theme="1"/>
      <name val="Arial"/>
      <family val="2"/>
    </font>
    <font>
      <sz val="10"/>
      <color theme="1"/>
      <name val="Arial"/>
      <family val="2"/>
    </font>
    <font>
      <b/>
      <sz val="20"/>
      <color theme="1"/>
      <name val="Arial"/>
      <family val="2"/>
    </font>
  </fonts>
  <fills count="25">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47"/>
        <bgColor indexed="9"/>
      </patternFill>
    </fill>
    <fill>
      <patternFill patternType="solid">
        <fgColor indexed="45"/>
        <bgColor indexed="29"/>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indexed="44"/>
        <bgColor indexed="22"/>
      </patternFill>
    </fill>
    <fill>
      <patternFill patternType="solid">
        <fgColor indexed="46"/>
        <bgColor indexed="24"/>
      </patternFill>
    </fill>
    <fill>
      <patternFill patternType="solid">
        <fgColor indexed="51"/>
        <bgColor indexed="13"/>
      </patternFill>
    </fill>
    <fill>
      <patternFill patternType="solid">
        <fgColor indexed="14"/>
        <bgColor indexed="33"/>
      </patternFill>
    </fill>
    <fill>
      <patternFill patternType="solid">
        <fgColor indexed="20"/>
        <bgColor indexed="36"/>
      </patternFill>
    </fill>
    <fill>
      <patternFill patternType="solid">
        <fgColor indexed="11"/>
        <bgColor indexed="49"/>
      </patternFill>
    </fill>
    <fill>
      <patternFill patternType="solid">
        <fgColor indexed="42"/>
        <bgColor indexed="27"/>
      </patternFill>
    </fill>
    <fill>
      <patternFill patternType="solid">
        <fgColor indexed="15"/>
        <bgColor indexed="35"/>
      </patternFill>
    </fill>
    <fill>
      <patternFill patternType="solid">
        <fgColor indexed="47"/>
        <bgColor indexed="64"/>
      </patternFill>
    </fill>
    <fill>
      <patternFill patternType="solid">
        <fgColor indexed="8"/>
        <bgColor indexed="64"/>
      </patternFill>
    </fill>
    <fill>
      <patternFill patternType="solid">
        <fgColor theme="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0"/>
        <bgColor indexed="64"/>
      </patternFill>
    </fill>
  </fills>
  <borders count="174">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style="thin">
        <color indexed="8"/>
      </right>
      <top/>
      <bottom style="medium">
        <color indexed="8"/>
      </bottom>
      <diagonal/>
    </border>
    <border>
      <left/>
      <right style="thin">
        <color indexed="8"/>
      </right>
      <top/>
      <bottom style="medium">
        <color indexed="8"/>
      </bottom>
      <diagonal/>
    </border>
    <border>
      <left style="thin">
        <color indexed="8"/>
      </left>
      <right/>
      <top/>
      <bottom/>
      <diagonal/>
    </border>
    <border>
      <left/>
      <right style="thin">
        <color indexed="8"/>
      </right>
      <top/>
      <bottom style="thin">
        <color indexed="8"/>
      </bottom>
      <diagonal/>
    </border>
    <border diagonalUp="1" diagonalDown="1">
      <left style="thin">
        <color indexed="8"/>
      </left>
      <right style="thin">
        <color indexed="8"/>
      </right>
      <top style="medium">
        <color indexed="8"/>
      </top>
      <bottom style="thin">
        <color indexed="8"/>
      </bottom>
      <diagonal style="thin">
        <color indexed="8"/>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diagonalUp="1" diagonalDown="1">
      <left style="thin">
        <color indexed="8"/>
      </left>
      <right style="thin">
        <color indexed="8"/>
      </right>
      <top style="thin">
        <color indexed="8"/>
      </top>
      <bottom style="thin">
        <color indexed="8"/>
      </bottom>
      <diagonal style="thin">
        <color indexed="8"/>
      </diagonal>
    </border>
    <border diagonalUp="1" diagonalDown="1">
      <left style="thin">
        <color indexed="8"/>
      </left>
      <right/>
      <top style="thin">
        <color indexed="8"/>
      </top>
      <bottom style="thin">
        <color indexed="8"/>
      </bottom>
      <diagonal style="thin">
        <color indexed="8"/>
      </diagonal>
    </border>
    <border diagonalUp="1" diagonalDown="1">
      <left style="thin">
        <color indexed="8"/>
      </left>
      <right style="thin">
        <color indexed="8"/>
      </right>
      <top style="medium">
        <color indexed="8"/>
      </top>
      <bottom style="medium">
        <color indexed="8"/>
      </bottom>
      <diagonal style="thin">
        <color indexed="8"/>
      </diagonal>
    </border>
    <border diagonalUp="1" diagonalDown="1">
      <left style="thin">
        <color indexed="8"/>
      </left>
      <right/>
      <top style="medium">
        <color indexed="8"/>
      </top>
      <bottom style="medium">
        <color indexed="8"/>
      </bottom>
      <diagonal style="thin">
        <color indexed="8"/>
      </diagonal>
    </border>
    <border>
      <left/>
      <right/>
      <top/>
      <bottom style="medium">
        <color indexed="8"/>
      </bottom>
      <diagonal/>
    </border>
    <border>
      <left style="thick">
        <color indexed="8"/>
      </left>
      <right style="thick">
        <color indexed="8"/>
      </right>
      <top style="thick">
        <color indexed="8"/>
      </top>
      <bottom style="thick">
        <color indexed="8"/>
      </bottom>
      <diagonal/>
    </border>
    <border>
      <left/>
      <right style="medium">
        <color indexed="8"/>
      </right>
      <top/>
      <bottom style="thin">
        <color indexed="8"/>
      </bottom>
      <diagonal/>
    </border>
    <border>
      <left style="thin">
        <color indexed="8"/>
      </left>
      <right/>
      <top style="thin">
        <color indexed="8"/>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diagonal/>
    </border>
    <border>
      <left style="medium">
        <color indexed="64"/>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8"/>
      </right>
      <top style="thin">
        <color indexed="8"/>
      </top>
      <bottom/>
      <diagonal/>
    </border>
    <border>
      <left style="medium">
        <color indexed="64"/>
      </left>
      <right style="thin">
        <color indexed="8"/>
      </right>
      <top style="thin">
        <color indexed="8"/>
      </top>
      <bottom style="medium">
        <color indexed="64"/>
      </bottom>
      <diagonal/>
    </border>
    <border>
      <left style="medium">
        <color indexed="8"/>
      </left>
      <right style="thin">
        <color indexed="8"/>
      </right>
      <top style="thin">
        <color indexed="8"/>
      </top>
      <bottom style="medium">
        <color indexed="64"/>
      </bottom>
      <diagonal/>
    </border>
    <border>
      <left/>
      <right style="medium">
        <color indexed="8"/>
      </right>
      <top style="medium">
        <color indexed="8"/>
      </top>
      <bottom style="thin">
        <color indexed="8"/>
      </bottom>
      <diagonal/>
    </border>
    <border>
      <left style="medium">
        <color indexed="8"/>
      </left>
      <right style="thin">
        <color indexed="8"/>
      </right>
      <top/>
      <bottom/>
      <diagonal/>
    </border>
    <border>
      <left/>
      <right style="thin">
        <color indexed="8"/>
      </right>
      <top/>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medium">
        <color indexed="8"/>
      </left>
      <right style="medium">
        <color indexed="8"/>
      </right>
      <top style="thin">
        <color indexed="8"/>
      </top>
      <bottom style="thin">
        <color indexed="64"/>
      </bottom>
      <diagonal/>
    </border>
    <border>
      <left style="medium">
        <color indexed="8"/>
      </left>
      <right/>
      <top/>
      <bottom style="thin">
        <color indexed="8"/>
      </bottom>
      <diagonal/>
    </border>
    <border>
      <left style="medium">
        <color indexed="8"/>
      </left>
      <right style="medium">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thin">
        <color indexed="8"/>
      </right>
      <top style="medium">
        <color indexed="64"/>
      </top>
      <bottom style="thin">
        <color indexed="64"/>
      </bottom>
      <diagonal/>
    </border>
    <border>
      <left style="medium">
        <color indexed="64"/>
      </left>
      <right/>
      <top/>
      <bottom/>
      <diagonal/>
    </border>
    <border>
      <left style="medium">
        <color indexed="8"/>
      </left>
      <right style="thin">
        <color indexed="8"/>
      </right>
      <top/>
      <bottom style="thin">
        <color indexed="64"/>
      </bottom>
      <diagonal/>
    </border>
    <border>
      <left style="thin">
        <color indexed="64"/>
      </left>
      <right style="thin">
        <color indexed="8"/>
      </right>
      <top style="thin">
        <color indexed="8"/>
      </top>
      <bottom style="thin">
        <color indexed="64"/>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style="medium">
        <color indexed="64"/>
      </bottom>
      <diagonal/>
    </border>
    <border diagonalUp="1" diagonalDown="1">
      <left style="thin">
        <color indexed="8"/>
      </left>
      <right style="thin">
        <color indexed="8"/>
      </right>
      <top style="medium">
        <color indexed="8"/>
      </top>
      <bottom/>
      <diagonal style="thin">
        <color indexed="8"/>
      </diagonal>
    </border>
    <border diagonalUp="1" diagonalDown="1">
      <left style="thin">
        <color indexed="64"/>
      </left>
      <right style="thin">
        <color indexed="64"/>
      </right>
      <top style="thin">
        <color indexed="64"/>
      </top>
      <bottom style="thin">
        <color indexed="64"/>
      </bottom>
      <diagonal style="thin">
        <color indexed="8"/>
      </diagonal>
    </border>
    <border>
      <left style="thin">
        <color indexed="64"/>
      </left>
      <right style="thin">
        <color indexed="8"/>
      </right>
      <top/>
      <bottom style="thin">
        <color indexed="64"/>
      </bottom>
      <diagonal/>
    </border>
    <border>
      <left/>
      <right style="thin">
        <color indexed="8"/>
      </right>
      <top style="thin">
        <color indexed="8"/>
      </top>
      <bottom/>
      <diagonal/>
    </border>
    <border>
      <left style="medium">
        <color indexed="8"/>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8"/>
      </bottom>
      <diagonal/>
    </border>
    <border>
      <left style="medium">
        <color indexed="64"/>
      </left>
      <right style="medium">
        <color indexed="64"/>
      </right>
      <top style="medium">
        <color indexed="8"/>
      </top>
      <bottom style="medium">
        <color indexed="64"/>
      </bottom>
      <diagonal/>
    </border>
    <border>
      <left/>
      <right style="medium">
        <color indexed="64"/>
      </right>
      <top style="medium">
        <color indexed="64"/>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style="medium">
        <color indexed="64"/>
      </left>
      <right style="thin">
        <color indexed="8"/>
      </right>
      <top/>
      <bottom/>
      <diagonal/>
    </border>
    <border>
      <left style="medium">
        <color indexed="8"/>
      </left>
      <right style="medium">
        <color indexed="64"/>
      </right>
      <top style="medium">
        <color indexed="8"/>
      </top>
      <bottom/>
      <diagonal/>
    </border>
    <border>
      <left style="medium">
        <color indexed="8"/>
      </left>
      <right style="medium">
        <color indexed="64"/>
      </right>
      <top/>
      <bottom style="thin">
        <color indexed="8"/>
      </bottom>
      <diagonal/>
    </border>
    <border>
      <left style="medium">
        <color indexed="8"/>
      </left>
      <right style="medium">
        <color indexed="64"/>
      </right>
      <top style="thin">
        <color indexed="8"/>
      </top>
      <bottom/>
      <diagonal/>
    </border>
    <border>
      <left style="medium">
        <color indexed="8"/>
      </left>
      <right style="medium">
        <color indexed="64"/>
      </right>
      <top/>
      <bottom/>
      <diagonal/>
    </border>
    <border>
      <left style="medium">
        <color indexed="64"/>
      </left>
      <right style="thin">
        <color indexed="8"/>
      </right>
      <top/>
      <bottom style="medium">
        <color indexed="8"/>
      </bottom>
      <diagonal/>
    </border>
    <border>
      <left style="medium">
        <color indexed="64"/>
      </left>
      <right style="thin">
        <color indexed="8"/>
      </right>
      <top style="medium">
        <color indexed="8"/>
      </top>
      <bottom style="medium">
        <color indexed="8"/>
      </bottom>
      <diagonal/>
    </border>
    <border>
      <left style="medium">
        <color indexed="64"/>
      </left>
      <right style="thin">
        <color indexed="8"/>
      </right>
      <top style="medium">
        <color indexed="8"/>
      </top>
      <bottom/>
      <diagonal/>
    </border>
    <border>
      <left style="medium">
        <color indexed="64"/>
      </left>
      <right style="medium">
        <color indexed="8"/>
      </right>
      <top style="medium">
        <color indexed="8"/>
      </top>
      <bottom/>
      <diagonal/>
    </border>
    <border>
      <left style="medium">
        <color indexed="64"/>
      </left>
      <right style="medium">
        <color indexed="8"/>
      </right>
      <top style="medium">
        <color indexed="8"/>
      </top>
      <bottom style="medium">
        <color indexed="8"/>
      </bottom>
      <diagonal/>
    </border>
    <border>
      <left style="medium">
        <color indexed="64"/>
      </left>
      <right style="medium">
        <color indexed="8"/>
      </right>
      <top/>
      <bottom/>
      <diagonal/>
    </border>
    <border>
      <left style="medium">
        <color indexed="8"/>
      </left>
      <right style="medium">
        <color indexed="64"/>
      </right>
      <top/>
      <bottom style="medium">
        <color indexed="64"/>
      </bottom>
      <diagonal/>
    </border>
    <border>
      <left style="thin">
        <color indexed="64"/>
      </left>
      <right/>
      <top style="thin">
        <color indexed="64"/>
      </top>
      <bottom style="medium">
        <color indexed="8"/>
      </bottom>
      <diagonal/>
    </border>
    <border>
      <left/>
      <right/>
      <top style="thin">
        <color indexed="64"/>
      </top>
      <bottom style="medium">
        <color indexed="8"/>
      </bottom>
      <diagonal/>
    </border>
    <border>
      <left/>
      <right style="medium">
        <color indexed="64"/>
      </right>
      <top style="thin">
        <color indexed="64"/>
      </top>
      <bottom style="medium">
        <color indexed="8"/>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4">
    <xf numFmtId="0" fontId="0" fillId="0" borderId="0"/>
    <xf numFmtId="0" fontId="59" fillId="0" borderId="0"/>
    <xf numFmtId="0" fontId="6" fillId="0" borderId="0"/>
    <xf numFmtId="0" fontId="59" fillId="0" borderId="0"/>
    <xf numFmtId="0" fontId="59" fillId="0" borderId="0"/>
    <xf numFmtId="0" fontId="62" fillId="0" borderId="0"/>
    <xf numFmtId="0" fontId="4" fillId="0" borderId="0"/>
    <xf numFmtId="0" fontId="5" fillId="0" borderId="0"/>
    <xf numFmtId="0" fontId="5" fillId="0" borderId="0"/>
    <xf numFmtId="0" fontId="5" fillId="0" borderId="0"/>
    <xf numFmtId="0" fontId="5" fillId="0" borderId="0"/>
    <xf numFmtId="0" fontId="4" fillId="0" borderId="0"/>
    <xf numFmtId="0" fontId="3" fillId="0" borderId="0"/>
    <xf numFmtId="0" fontId="1" fillId="0" borderId="0"/>
  </cellStyleXfs>
  <cellXfs count="1362">
    <xf numFmtId="0" fontId="0" fillId="0" borderId="0" xfId="0"/>
    <xf numFmtId="0" fontId="59" fillId="0" borderId="0" xfId="1"/>
    <xf numFmtId="0" fontId="59" fillId="2" borderId="0" xfId="1" applyFill="1"/>
    <xf numFmtId="0" fontId="0" fillId="3" borderId="1" xfId="1" applyFont="1" applyFill="1" applyBorder="1" applyAlignment="1">
      <alignment horizontal="right" wrapText="1"/>
    </xf>
    <xf numFmtId="0" fontId="0" fillId="3" borderId="2" xfId="1" applyFont="1" applyFill="1" applyBorder="1" applyAlignment="1">
      <alignment horizontal="left" wrapText="1"/>
    </xf>
    <xf numFmtId="0" fontId="0" fillId="3" borderId="3" xfId="1" applyFont="1" applyFill="1" applyBorder="1" applyAlignment="1">
      <alignment horizontal="right" wrapText="1"/>
    </xf>
    <xf numFmtId="0" fontId="8" fillId="3" borderId="1" xfId="1" applyFont="1" applyFill="1" applyBorder="1" applyAlignment="1">
      <alignment horizontal="center" wrapText="1"/>
    </xf>
    <xf numFmtId="0" fontId="8" fillId="3" borderId="0" xfId="1" applyFont="1" applyFill="1" applyBorder="1" applyAlignment="1">
      <alignment horizontal="center" wrapText="1"/>
    </xf>
    <xf numFmtId="0" fontId="8" fillId="3" borderId="2" xfId="1" applyFont="1" applyFill="1" applyBorder="1" applyAlignment="1">
      <alignment horizontal="center" wrapText="1"/>
    </xf>
    <xf numFmtId="0" fontId="0" fillId="3" borderId="1" xfId="1" applyFont="1" applyFill="1" applyBorder="1" applyAlignment="1">
      <alignment horizontal="left" vertical="center" wrapText="1"/>
    </xf>
    <xf numFmtId="0" fontId="0" fillId="3" borderId="0" xfId="1" applyFont="1" applyFill="1" applyBorder="1" applyAlignment="1">
      <alignment horizontal="left" vertical="center" wrapText="1"/>
    </xf>
    <xf numFmtId="0" fontId="0" fillId="3" borderId="2" xfId="1" applyFont="1" applyFill="1" applyBorder="1" applyAlignment="1">
      <alignment horizontal="left" vertical="center" wrapText="1"/>
    </xf>
    <xf numFmtId="0" fontId="8" fillId="3" borderId="1" xfId="1" applyFont="1" applyFill="1" applyBorder="1"/>
    <xf numFmtId="0" fontId="59" fillId="3" borderId="0" xfId="1" applyFill="1" applyBorder="1" applyAlignment="1">
      <alignment horizontal="left" wrapText="1"/>
    </xf>
    <xf numFmtId="0" fontId="59" fillId="3" borderId="0" xfId="1" applyFill="1" applyBorder="1"/>
    <xf numFmtId="0" fontId="59" fillId="3" borderId="2" xfId="1" applyFill="1" applyBorder="1" applyAlignment="1">
      <alignment horizontal="left" wrapText="1"/>
    </xf>
    <xf numFmtId="0" fontId="8" fillId="3" borderId="0" xfId="1" applyFont="1" applyFill="1" applyBorder="1" applyAlignment="1">
      <alignment horizontal="left" wrapText="1"/>
    </xf>
    <xf numFmtId="0" fontId="8" fillId="3" borderId="2" xfId="1" applyFont="1" applyFill="1" applyBorder="1" applyAlignment="1">
      <alignment horizontal="left" wrapText="1"/>
    </xf>
    <xf numFmtId="0" fontId="59" fillId="3" borderId="1" xfId="1" applyFill="1" applyBorder="1"/>
    <xf numFmtId="0" fontId="59" fillId="3" borderId="0" xfId="1" applyFill="1" applyBorder="1" applyAlignment="1">
      <alignment horizontal="center"/>
    </xf>
    <xf numFmtId="0" fontId="6" fillId="3" borderId="0" xfId="2" applyNumberFormat="1" applyFill="1" applyBorder="1" applyAlignment="1" applyProtection="1"/>
    <xf numFmtId="0" fontId="59" fillId="3" borderId="2" xfId="1" applyFill="1" applyBorder="1"/>
    <xf numFmtId="0" fontId="59" fillId="3" borderId="0" xfId="1" applyFill="1" applyBorder="1" applyAlignment="1">
      <alignment wrapText="1"/>
    </xf>
    <xf numFmtId="0" fontId="59" fillId="3" borderId="2" xfId="1" applyFill="1" applyBorder="1" applyAlignment="1">
      <alignment wrapText="1"/>
    </xf>
    <xf numFmtId="49" fontId="0" fillId="3" borderId="1" xfId="1" applyNumberFormat="1" applyFont="1" applyFill="1" applyBorder="1" applyAlignment="1">
      <alignment horizontal="right" wrapText="1"/>
    </xf>
    <xf numFmtId="0" fontId="0" fillId="3" borderId="0" xfId="1" applyFont="1" applyFill="1" applyBorder="1" applyAlignment="1">
      <alignment horizontal="left"/>
    </xf>
    <xf numFmtId="0" fontId="6" fillId="3" borderId="2" xfId="2" applyNumberFormat="1" applyFill="1" applyBorder="1" applyAlignment="1" applyProtection="1"/>
    <xf numFmtId="0" fontId="0" fillId="3" borderId="0" xfId="1" applyFont="1" applyFill="1" applyBorder="1" applyAlignment="1">
      <alignment wrapText="1"/>
    </xf>
    <xf numFmtId="0" fontId="0" fillId="3" borderId="2" xfId="1" applyFont="1" applyFill="1" applyBorder="1" applyAlignment="1">
      <alignment wrapText="1"/>
    </xf>
    <xf numFmtId="0" fontId="0" fillId="3" borderId="0" xfId="1" applyFont="1" applyFill="1" applyBorder="1" applyAlignment="1">
      <alignment horizontal="left" wrapText="1"/>
    </xf>
    <xf numFmtId="0" fontId="0" fillId="3" borderId="2" xfId="1" applyFont="1" applyFill="1" applyBorder="1" applyAlignment="1">
      <alignment horizontal="center" wrapText="1"/>
    </xf>
    <xf numFmtId="0" fontId="0" fillId="3" borderId="0" xfId="1" applyFont="1" applyFill="1" applyAlignment="1"/>
    <xf numFmtId="0" fontId="0" fillId="3" borderId="0" xfId="1" applyFont="1" applyFill="1" applyBorder="1" applyAlignment="1">
      <alignment horizontal="center" wrapText="1"/>
    </xf>
    <xf numFmtId="0" fontId="6" fillId="3" borderId="1" xfId="2" applyNumberFormat="1" applyFill="1" applyBorder="1" applyAlignment="1" applyProtection="1"/>
    <xf numFmtId="0" fontId="8" fillId="0" borderId="1" xfId="1" applyFont="1" applyBorder="1"/>
    <xf numFmtId="0" fontId="59" fillId="0" borderId="0" xfId="1" applyBorder="1"/>
    <xf numFmtId="49" fontId="0" fillId="3" borderId="1" xfId="2" applyNumberFormat="1" applyFont="1" applyFill="1" applyBorder="1" applyAlignment="1" applyProtection="1">
      <alignment horizontal="right"/>
    </xf>
    <xf numFmtId="0" fontId="0" fillId="3" borderId="0" xfId="2" applyNumberFormat="1" applyFont="1" applyFill="1" applyBorder="1" applyAlignment="1" applyProtection="1"/>
    <xf numFmtId="0" fontId="8" fillId="3" borderId="1" xfId="1" applyFont="1" applyFill="1" applyBorder="1" applyAlignment="1"/>
    <xf numFmtId="0" fontId="8" fillId="3" borderId="0" xfId="1" applyFont="1" applyFill="1" applyBorder="1" applyAlignment="1"/>
    <xf numFmtId="0" fontId="8" fillId="3" borderId="2" xfId="1" applyFont="1" applyFill="1" applyBorder="1" applyAlignment="1"/>
    <xf numFmtId="0" fontId="8" fillId="3" borderId="1" xfId="2" applyNumberFormat="1" applyFont="1" applyFill="1" applyBorder="1" applyAlignment="1" applyProtection="1"/>
    <xf numFmtId="0" fontId="17" fillId="0" borderId="0" xfId="3" applyFont="1"/>
    <xf numFmtId="0" fontId="17" fillId="3" borderId="0" xfId="3" applyFont="1" applyFill="1"/>
    <xf numFmtId="0" fontId="17" fillId="3" borderId="0" xfId="3" applyFont="1" applyFill="1" applyAlignment="1">
      <alignment vertical="center" wrapText="1"/>
    </xf>
    <xf numFmtId="0" fontId="17" fillId="0" borderId="0" xfId="3" applyFont="1" applyAlignment="1">
      <alignment vertical="center" wrapText="1"/>
    </xf>
    <xf numFmtId="0" fontId="22" fillId="3" borderId="0" xfId="3" applyFont="1" applyFill="1" applyAlignment="1">
      <alignment vertical="top"/>
    </xf>
    <xf numFmtId="0" fontId="22" fillId="0" borderId="0" xfId="3" applyFont="1" applyAlignment="1">
      <alignment vertical="top"/>
    </xf>
    <xf numFmtId="0" fontId="20" fillId="5" borderId="6" xfId="3" applyFont="1" applyFill="1" applyBorder="1" applyAlignment="1">
      <alignment horizontal="center"/>
    </xf>
    <xf numFmtId="0" fontId="20" fillId="5" borderId="7" xfId="3" applyFont="1" applyFill="1" applyBorder="1" applyAlignment="1">
      <alignment horizontal="center"/>
    </xf>
    <xf numFmtId="0" fontId="17" fillId="3" borderId="0" xfId="3" applyFont="1" applyFill="1" applyBorder="1"/>
    <xf numFmtId="0" fontId="17" fillId="0" borderId="0" xfId="3" applyFont="1" applyBorder="1"/>
    <xf numFmtId="0" fontId="20" fillId="4" borderId="8" xfId="3" applyFont="1" applyFill="1" applyBorder="1" applyAlignment="1">
      <alignment horizontal="center"/>
    </xf>
    <xf numFmtId="0" fontId="20" fillId="4" borderId="9" xfId="3" applyFont="1" applyFill="1" applyBorder="1" applyAlignment="1">
      <alignment horizontal="center"/>
    </xf>
    <xf numFmtId="0" fontId="21" fillId="5" borderId="9" xfId="3" applyFont="1" applyFill="1" applyBorder="1" applyAlignment="1">
      <alignment horizontal="center"/>
    </xf>
    <xf numFmtId="0" fontId="20" fillId="5" borderId="5" xfId="3" applyFont="1" applyFill="1" applyBorder="1" applyAlignment="1">
      <alignment horizontal="center"/>
    </xf>
    <xf numFmtId="0" fontId="25" fillId="4" borderId="9" xfId="3" applyFont="1" applyFill="1" applyBorder="1" applyAlignment="1">
      <alignment horizontal="center"/>
    </xf>
    <xf numFmtId="49" fontId="0" fillId="3" borderId="5" xfId="3" applyNumberFormat="1" applyFont="1" applyFill="1" applyBorder="1" applyAlignment="1">
      <alignment horizontal="center" wrapText="1" shrinkToFit="1"/>
    </xf>
    <xf numFmtId="49" fontId="0" fillId="3" borderId="10" xfId="3" applyNumberFormat="1" applyFont="1" applyFill="1" applyBorder="1" applyAlignment="1">
      <alignment horizontal="center" wrapText="1" shrinkToFit="1"/>
    </xf>
    <xf numFmtId="0" fontId="26" fillId="3" borderId="0" xfId="3" applyFont="1" applyFill="1"/>
    <xf numFmtId="0" fontId="25" fillId="4" borderId="11" xfId="3" applyFont="1" applyFill="1" applyBorder="1" applyAlignment="1">
      <alignment horizontal="center"/>
    </xf>
    <xf numFmtId="0" fontId="25" fillId="4" borderId="6" xfId="3" applyFont="1" applyFill="1" applyBorder="1" applyAlignment="1">
      <alignment horizontal="center"/>
    </xf>
    <xf numFmtId="49" fontId="0" fillId="3" borderId="7" xfId="3" applyNumberFormat="1" applyFont="1" applyFill="1" applyBorder="1" applyAlignment="1">
      <alignment horizontal="center" wrapText="1" shrinkToFit="1"/>
    </xf>
    <xf numFmtId="0" fontId="0" fillId="3" borderId="12" xfId="3" applyFont="1" applyFill="1" applyBorder="1" applyAlignment="1"/>
    <xf numFmtId="0" fontId="0" fillId="3" borderId="13" xfId="3" applyFont="1" applyFill="1" applyBorder="1" applyAlignment="1"/>
    <xf numFmtId="0" fontId="0" fillId="3" borderId="14" xfId="3" applyFont="1" applyFill="1" applyBorder="1" applyAlignment="1"/>
    <xf numFmtId="0" fontId="0" fillId="3" borderId="15" xfId="3" applyFont="1" applyFill="1" applyBorder="1" applyAlignment="1"/>
    <xf numFmtId="0" fontId="0" fillId="3" borderId="16" xfId="3" applyFont="1" applyFill="1" applyBorder="1" applyAlignment="1"/>
    <xf numFmtId="0" fontId="0" fillId="3" borderId="17" xfId="3" applyFont="1" applyFill="1" applyBorder="1" applyAlignment="1"/>
    <xf numFmtId="0" fontId="0" fillId="3" borderId="18" xfId="3" applyFont="1" applyFill="1" applyBorder="1" applyAlignment="1"/>
    <xf numFmtId="0" fontId="0" fillId="3" borderId="19" xfId="3" applyFont="1" applyFill="1" applyBorder="1" applyAlignment="1"/>
    <xf numFmtId="0" fontId="0" fillId="3" borderId="20" xfId="3" applyFont="1" applyFill="1" applyBorder="1" applyAlignment="1"/>
    <xf numFmtId="0" fontId="20" fillId="5" borderId="21" xfId="3" applyFont="1" applyFill="1" applyBorder="1" applyAlignment="1"/>
    <xf numFmtId="0" fontId="20" fillId="5" borderId="22" xfId="3" applyFont="1" applyFill="1" applyBorder="1" applyAlignment="1"/>
    <xf numFmtId="0" fontId="20" fillId="5" borderId="23" xfId="3" applyFont="1" applyFill="1" applyBorder="1" applyAlignment="1"/>
    <xf numFmtId="0" fontId="20" fillId="5" borderId="24" xfId="3" applyFont="1" applyFill="1" applyBorder="1" applyAlignment="1"/>
    <xf numFmtId="0" fontId="0" fillId="3" borderId="25" xfId="3" applyFont="1" applyFill="1" applyBorder="1" applyAlignment="1">
      <alignment horizontal="left"/>
    </xf>
    <xf numFmtId="0" fontId="23" fillId="4" borderId="26" xfId="3" applyFont="1" applyFill="1" applyBorder="1" applyAlignment="1">
      <alignment horizontal="center"/>
    </xf>
    <xf numFmtId="0" fontId="23" fillId="3" borderId="25" xfId="3" applyFont="1" applyFill="1" applyBorder="1" applyAlignment="1">
      <alignment horizontal="left"/>
    </xf>
    <xf numFmtId="0" fontId="0" fillId="3" borderId="5" xfId="3" applyFont="1" applyFill="1" applyBorder="1" applyAlignment="1">
      <alignment horizontal="left"/>
    </xf>
    <xf numFmtId="0" fontId="23" fillId="4" borderId="27" xfId="3" applyFont="1" applyFill="1" applyBorder="1" applyAlignment="1">
      <alignment horizontal="center"/>
    </xf>
    <xf numFmtId="0" fontId="23" fillId="3" borderId="5" xfId="3" applyFont="1" applyFill="1" applyBorder="1" applyAlignment="1">
      <alignment horizontal="left"/>
    </xf>
    <xf numFmtId="0" fontId="0" fillId="3" borderId="7" xfId="3" applyFont="1" applyFill="1" applyBorder="1" applyAlignment="1">
      <alignment horizontal="left"/>
    </xf>
    <xf numFmtId="0" fontId="23" fillId="4" borderId="28" xfId="3" applyFont="1" applyFill="1" applyBorder="1" applyAlignment="1">
      <alignment horizontal="center"/>
    </xf>
    <xf numFmtId="0" fontId="23" fillId="3" borderId="7" xfId="3" applyFont="1" applyFill="1" applyBorder="1" applyAlignment="1">
      <alignment horizontal="left"/>
    </xf>
    <xf numFmtId="0" fontId="26" fillId="0" borderId="0" xfId="3" applyFont="1"/>
    <xf numFmtId="0" fontId="20" fillId="5" borderId="29" xfId="3" applyFont="1" applyFill="1" applyBorder="1" applyAlignment="1">
      <alignment horizontal="center"/>
    </xf>
    <xf numFmtId="0" fontId="20" fillId="5" borderId="30" xfId="3" applyFont="1" applyFill="1" applyBorder="1" applyAlignment="1">
      <alignment horizontal="center"/>
    </xf>
    <xf numFmtId="0" fontId="20" fillId="4" borderId="9" xfId="3" applyFont="1" applyFill="1" applyBorder="1"/>
    <xf numFmtId="0" fontId="26" fillId="4" borderId="5" xfId="3" applyFont="1" applyFill="1" applyBorder="1"/>
    <xf numFmtId="0" fontId="8" fillId="3" borderId="5" xfId="3" applyFont="1" applyFill="1" applyBorder="1" applyAlignment="1">
      <alignment horizontal="center" vertical="center"/>
    </xf>
    <xf numFmtId="0" fontId="26" fillId="4" borderId="5" xfId="3" applyFont="1" applyFill="1" applyBorder="1" applyAlignment="1">
      <alignment horizontal="center"/>
    </xf>
    <xf numFmtId="0" fontId="20" fillId="4" borderId="5" xfId="3" applyFont="1" applyFill="1" applyBorder="1"/>
    <xf numFmtId="0" fontId="28" fillId="3" borderId="5" xfId="3" applyFont="1" applyFill="1" applyBorder="1" applyAlignment="1">
      <alignment horizontal="center" vertical="center"/>
    </xf>
    <xf numFmtId="0" fontId="8" fillId="3" borderId="27" xfId="3" applyFont="1" applyFill="1" applyBorder="1" applyAlignment="1">
      <alignment horizontal="center" vertical="center"/>
    </xf>
    <xf numFmtId="0" fontId="8" fillId="5" borderId="18" xfId="3" applyFont="1" applyFill="1" applyBorder="1" applyAlignment="1">
      <alignment horizontal="center" vertical="center"/>
    </xf>
    <xf numFmtId="0" fontId="21" fillId="5" borderId="7" xfId="3" applyFont="1" applyFill="1" applyBorder="1" applyAlignment="1"/>
    <xf numFmtId="0" fontId="8" fillId="5" borderId="7" xfId="3" applyFont="1" applyFill="1" applyBorder="1" applyAlignment="1">
      <alignment horizontal="center" vertical="center"/>
    </xf>
    <xf numFmtId="0" fontId="8" fillId="5" borderId="28" xfId="3" applyFont="1" applyFill="1" applyBorder="1" applyAlignment="1">
      <alignment horizontal="center" vertical="center"/>
    </xf>
    <xf numFmtId="0" fontId="21" fillId="5" borderId="6" xfId="3" applyFont="1" applyFill="1" applyBorder="1" applyAlignment="1">
      <alignment horizontal="center"/>
    </xf>
    <xf numFmtId="0" fontId="17" fillId="0" borderId="0" xfId="1" applyFont="1"/>
    <xf numFmtId="0" fontId="22" fillId="0" borderId="31" xfId="1" applyFont="1" applyBorder="1"/>
    <xf numFmtId="0" fontId="17" fillId="0" borderId="32" xfId="1" applyFont="1" applyBorder="1" applyAlignment="1">
      <alignment horizontal="right"/>
    </xf>
    <xf numFmtId="0" fontId="18" fillId="0" borderId="32" xfId="1" applyFont="1" applyBorder="1" applyAlignment="1">
      <alignment horizontal="center"/>
    </xf>
    <xf numFmtId="0" fontId="33" fillId="6" borderId="33" xfId="1" applyFont="1" applyFill="1" applyBorder="1" applyAlignment="1">
      <alignment horizontal="center" vertical="center"/>
    </xf>
    <xf numFmtId="0" fontId="33" fillId="6" borderId="24" xfId="1" applyFont="1" applyFill="1" applyBorder="1" applyAlignment="1">
      <alignment horizontal="center" vertical="center" wrapText="1"/>
    </xf>
    <xf numFmtId="0" fontId="31" fillId="6" borderId="34" xfId="1" applyFont="1" applyFill="1" applyBorder="1" applyAlignment="1">
      <alignment horizontal="center" vertical="center" textRotation="90"/>
    </xf>
    <xf numFmtId="0" fontId="31" fillId="6" borderId="21" xfId="1" applyFont="1" applyFill="1" applyBorder="1" applyAlignment="1">
      <alignment horizontal="center" vertical="center" textRotation="90"/>
    </xf>
    <xf numFmtId="0" fontId="31" fillId="6" borderId="35" xfId="1" applyFont="1" applyFill="1" applyBorder="1" applyAlignment="1">
      <alignment horizontal="center" vertical="center" textRotation="90"/>
    </xf>
    <xf numFmtId="0" fontId="33" fillId="6" borderId="36" xfId="1" applyFont="1" applyFill="1" applyBorder="1" applyAlignment="1">
      <alignment horizontal="center" vertical="center"/>
    </xf>
    <xf numFmtId="0" fontId="33" fillId="6" borderId="21" xfId="1" applyFont="1" applyFill="1" applyBorder="1" applyAlignment="1">
      <alignment horizontal="center" vertical="center"/>
    </xf>
    <xf numFmtId="0" fontId="33" fillId="6" borderId="37" xfId="1" applyFont="1" applyFill="1" applyBorder="1" applyAlignment="1">
      <alignment horizontal="center" vertical="center" wrapText="1"/>
    </xf>
    <xf numFmtId="0" fontId="33" fillId="6" borderId="38" xfId="1" applyFont="1" applyFill="1" applyBorder="1" applyAlignment="1">
      <alignment horizontal="center" vertical="center" wrapText="1"/>
    </xf>
    <xf numFmtId="0" fontId="33" fillId="7" borderId="39" xfId="1" applyFont="1" applyFill="1" applyBorder="1" applyAlignment="1">
      <alignment horizontal="center" vertical="center" wrapText="1"/>
    </xf>
    <xf numFmtId="0" fontId="33" fillId="7" borderId="40" xfId="1" applyFont="1" applyFill="1" applyBorder="1" applyAlignment="1">
      <alignment horizontal="center" vertical="center" wrapText="1"/>
    </xf>
    <xf numFmtId="0" fontId="33" fillId="7" borderId="25" xfId="1" applyFont="1" applyFill="1" applyBorder="1" applyAlignment="1">
      <alignment horizontal="center" vertical="center" wrapText="1"/>
    </xf>
    <xf numFmtId="0" fontId="33" fillId="7" borderId="41" xfId="1" applyFont="1" applyFill="1" applyBorder="1" applyAlignment="1">
      <alignment horizontal="center" vertical="center" wrapText="1"/>
    </xf>
    <xf numFmtId="0" fontId="33" fillId="7" borderId="37" xfId="1" applyFont="1" applyFill="1" applyBorder="1" applyAlignment="1">
      <alignment horizontal="center" vertical="center" wrapText="1"/>
    </xf>
    <xf numFmtId="0" fontId="33" fillId="7" borderId="42" xfId="1" applyFont="1" applyFill="1" applyBorder="1" applyAlignment="1">
      <alignment horizontal="center" vertical="center" wrapText="1"/>
    </xf>
    <xf numFmtId="0" fontId="35" fillId="0" borderId="25" xfId="1" applyFont="1" applyFill="1" applyBorder="1" applyAlignment="1">
      <alignment horizontal="center" vertical="center"/>
    </xf>
    <xf numFmtId="0" fontId="35" fillId="8" borderId="25" xfId="1" applyFont="1" applyFill="1" applyBorder="1" applyAlignment="1">
      <alignment horizontal="center" vertical="center"/>
    </xf>
    <xf numFmtId="0" fontId="35" fillId="0" borderId="25" xfId="1" applyFont="1" applyFill="1" applyBorder="1" applyAlignment="1">
      <alignment horizontal="center"/>
    </xf>
    <xf numFmtId="0" fontId="35" fillId="8" borderId="25" xfId="1" applyFont="1" applyFill="1" applyBorder="1" applyAlignment="1">
      <alignment horizontal="center"/>
    </xf>
    <xf numFmtId="0" fontId="35" fillId="0" borderId="5" xfId="1" applyFont="1" applyFill="1" applyBorder="1" applyAlignment="1">
      <alignment horizontal="center" vertical="center"/>
    </xf>
    <xf numFmtId="0" fontId="35" fillId="8" borderId="5" xfId="1" applyFont="1" applyFill="1" applyBorder="1" applyAlignment="1">
      <alignment horizontal="center" vertical="center"/>
    </xf>
    <xf numFmtId="0" fontId="35" fillId="0" borderId="5" xfId="1" applyFont="1" applyFill="1" applyBorder="1" applyAlignment="1">
      <alignment horizontal="center"/>
    </xf>
    <xf numFmtId="0" fontId="35" fillId="8" borderId="5" xfId="1" applyFont="1" applyFill="1" applyBorder="1" applyAlignment="1">
      <alignment horizontal="center"/>
    </xf>
    <xf numFmtId="0" fontId="35" fillId="4" borderId="5" xfId="1" applyFont="1" applyFill="1" applyBorder="1" applyAlignment="1">
      <alignment horizontal="center" vertical="center"/>
    </xf>
    <xf numFmtId="0" fontId="35" fillId="4" borderId="5" xfId="1" applyFont="1" applyFill="1" applyBorder="1" applyAlignment="1">
      <alignment horizontal="center"/>
    </xf>
    <xf numFmtId="0" fontId="36" fillId="8" borderId="29" xfId="1" applyFont="1" applyFill="1" applyBorder="1" applyAlignment="1">
      <alignment horizontal="center" vertical="center"/>
    </xf>
    <xf numFmtId="0" fontId="36" fillId="8" borderId="43" xfId="1" applyFont="1" applyFill="1" applyBorder="1" applyAlignment="1">
      <alignment horizontal="center" vertical="center"/>
    </xf>
    <xf numFmtId="0" fontId="34" fillId="7" borderId="0" xfId="1" applyFont="1" applyFill="1" applyBorder="1" applyAlignment="1">
      <alignment horizontal="center" vertical="center"/>
    </xf>
    <xf numFmtId="0" fontId="17" fillId="0" borderId="0" xfId="1" applyFont="1" applyAlignment="1">
      <alignment vertical="center"/>
    </xf>
    <xf numFmtId="0" fontId="36" fillId="8" borderId="7" xfId="1" applyFont="1" applyFill="1" applyBorder="1" applyAlignment="1">
      <alignment horizontal="center" vertical="center"/>
    </xf>
    <xf numFmtId="0" fontId="36" fillId="8" borderId="18" xfId="1" applyFont="1" applyFill="1" applyBorder="1" applyAlignment="1">
      <alignment horizontal="center" vertical="center"/>
    </xf>
    <xf numFmtId="0" fontId="26" fillId="0" borderId="0" xfId="1" applyFont="1" applyBorder="1" applyAlignment="1">
      <alignment horizontal="center"/>
    </xf>
    <xf numFmtId="0" fontId="17" fillId="0" borderId="1" xfId="1" applyFont="1" applyBorder="1"/>
    <xf numFmtId="0" fontId="17" fillId="0" borderId="0" xfId="1" applyFont="1" applyBorder="1"/>
    <xf numFmtId="0" fontId="17" fillId="0" borderId="2" xfId="1" applyFont="1" applyBorder="1"/>
    <xf numFmtId="0" fontId="26" fillId="0" borderId="44" xfId="1" applyFont="1" applyBorder="1" applyAlignment="1">
      <alignment horizontal="center"/>
    </xf>
    <xf numFmtId="0" fontId="26" fillId="0" borderId="19" xfId="1" applyFont="1" applyBorder="1" applyAlignment="1">
      <alignment horizontal="center"/>
    </xf>
    <xf numFmtId="0" fontId="22" fillId="0" borderId="45" xfId="1" applyFont="1" applyBorder="1"/>
    <xf numFmtId="0" fontId="32" fillId="0" borderId="0" xfId="1" applyFont="1" applyFill="1" applyBorder="1" applyAlignment="1">
      <alignment horizontal="center"/>
    </xf>
    <xf numFmtId="0" fontId="34" fillId="8" borderId="46" xfId="1" applyFont="1" applyFill="1" applyBorder="1" applyAlignment="1">
      <alignment horizontal="center" vertical="center" wrapText="1"/>
    </xf>
    <xf numFmtId="0" fontId="34" fillId="8" borderId="39" xfId="1" applyFont="1" applyFill="1" applyBorder="1" applyAlignment="1">
      <alignment horizontal="center" wrapText="1"/>
    </xf>
    <xf numFmtId="0" fontId="33" fillId="7" borderId="26" xfId="1" applyFont="1" applyFill="1" applyBorder="1" applyAlignment="1">
      <alignment horizontal="center" vertical="center" wrapText="1"/>
    </xf>
    <xf numFmtId="0" fontId="34" fillId="7" borderId="31" xfId="1" applyFont="1" applyFill="1" applyBorder="1" applyAlignment="1">
      <alignment horizontal="center"/>
    </xf>
    <xf numFmtId="0" fontId="34" fillId="7" borderId="0" xfId="1" applyFont="1" applyFill="1" applyBorder="1" applyAlignment="1">
      <alignment horizontal="center"/>
    </xf>
    <xf numFmtId="0" fontId="34" fillId="7" borderId="3" xfId="1" applyFont="1" applyFill="1" applyBorder="1" applyAlignment="1">
      <alignment horizontal="center"/>
    </xf>
    <xf numFmtId="0" fontId="26" fillId="0" borderId="37" xfId="1" applyFont="1" applyBorder="1" applyAlignment="1">
      <alignment horizontal="center"/>
    </xf>
    <xf numFmtId="0" fontId="17" fillId="0" borderId="0" xfId="1" applyFont="1" applyFill="1" applyBorder="1" applyAlignment="1"/>
    <xf numFmtId="0" fontId="26" fillId="0" borderId="45" xfId="1" applyFont="1" applyBorder="1" applyAlignment="1">
      <alignment horizontal="right"/>
    </xf>
    <xf numFmtId="0" fontId="20" fillId="0" borderId="32" xfId="1" applyFont="1" applyBorder="1" applyAlignment="1">
      <alignment horizontal="center"/>
    </xf>
    <xf numFmtId="0" fontId="31" fillId="6" borderId="46" xfId="1" applyFont="1" applyFill="1" applyBorder="1" applyAlignment="1">
      <alignment horizontal="center" vertical="center"/>
    </xf>
    <xf numFmtId="0" fontId="33" fillId="6" borderId="45" xfId="1" applyFont="1" applyFill="1" applyBorder="1" applyAlignment="1">
      <alignment horizontal="center" vertical="center"/>
    </xf>
    <xf numFmtId="0" fontId="33" fillId="6" borderId="48" xfId="1" applyFont="1" applyFill="1" applyBorder="1" applyAlignment="1">
      <alignment horizontal="center" vertical="center"/>
    </xf>
    <xf numFmtId="0" fontId="31" fillId="6" borderId="49" xfId="1" applyFont="1" applyFill="1" applyBorder="1" applyAlignment="1">
      <alignment horizontal="center" vertical="center"/>
    </xf>
    <xf numFmtId="0" fontId="17" fillId="3" borderId="40" xfId="1" applyFont="1" applyFill="1" applyBorder="1" applyAlignment="1">
      <alignment horizontal="center" vertical="center"/>
    </xf>
    <xf numFmtId="0" fontId="17" fillId="3" borderId="25" xfId="1" applyFont="1" applyFill="1" applyBorder="1" applyAlignment="1">
      <alignment horizontal="center" vertical="center"/>
    </xf>
    <xf numFmtId="0" fontId="17" fillId="8" borderId="26" xfId="1" applyFont="1" applyFill="1" applyBorder="1" applyAlignment="1">
      <alignment horizontal="center" vertical="center"/>
    </xf>
    <xf numFmtId="0" fontId="17" fillId="3" borderId="4" xfId="1" applyFont="1" applyFill="1" applyBorder="1" applyAlignment="1">
      <alignment horizontal="center" vertical="center"/>
    </xf>
    <xf numFmtId="0" fontId="17" fillId="8" borderId="41" xfId="1" applyFont="1" applyFill="1" applyBorder="1" applyAlignment="1">
      <alignment horizontal="center" vertical="center"/>
    </xf>
    <xf numFmtId="0" fontId="17" fillId="3" borderId="41" xfId="1" applyFont="1" applyFill="1" applyBorder="1" applyAlignment="1">
      <alignment horizontal="center" vertical="center"/>
    </xf>
    <xf numFmtId="0" fontId="17" fillId="3" borderId="26" xfId="1" applyFont="1" applyFill="1" applyBorder="1" applyAlignment="1">
      <alignment horizontal="center" vertical="center"/>
    </xf>
    <xf numFmtId="0" fontId="17" fillId="8" borderId="50" xfId="1" applyFont="1" applyFill="1" applyBorder="1" applyAlignment="1">
      <alignment horizontal="center" vertical="center"/>
    </xf>
    <xf numFmtId="0" fontId="17" fillId="8" borderId="39" xfId="1" applyFont="1" applyFill="1" applyBorder="1" applyAlignment="1">
      <alignment horizontal="center" vertical="center"/>
    </xf>
    <xf numFmtId="0" fontId="17" fillId="3" borderId="6" xfId="1" applyFont="1" applyFill="1" applyBorder="1" applyAlignment="1">
      <alignment horizontal="center" vertical="center"/>
    </xf>
    <xf numFmtId="0" fontId="17" fillId="3" borderId="7" xfId="1" applyFont="1" applyFill="1" applyBorder="1" applyAlignment="1">
      <alignment horizontal="center" vertical="center"/>
    </xf>
    <xf numFmtId="0" fontId="17" fillId="8" borderId="28" xfId="1" applyFont="1" applyFill="1" applyBorder="1" applyAlignment="1">
      <alignment horizontal="center" vertical="center"/>
    </xf>
    <xf numFmtId="0" fontId="17" fillId="3" borderId="51" xfId="1" applyFont="1" applyFill="1" applyBorder="1" applyAlignment="1">
      <alignment horizontal="center" vertical="center"/>
    </xf>
    <xf numFmtId="0" fontId="17" fillId="8" borderId="18" xfId="1" applyFont="1" applyFill="1" applyBorder="1" applyAlignment="1">
      <alignment horizontal="center" vertical="center"/>
    </xf>
    <xf numFmtId="0" fontId="17" fillId="3" borderId="18" xfId="1" applyFont="1" applyFill="1" applyBorder="1" applyAlignment="1">
      <alignment horizontal="center" vertical="center"/>
    </xf>
    <xf numFmtId="0" fontId="17" fillId="3" borderId="28" xfId="1" applyFont="1" applyFill="1" applyBorder="1" applyAlignment="1">
      <alignment horizontal="center" vertical="center"/>
    </xf>
    <xf numFmtId="0" fontId="17" fillId="8" borderId="52" xfId="1" applyFont="1" applyFill="1" applyBorder="1" applyAlignment="1">
      <alignment horizontal="center" vertical="center"/>
    </xf>
    <xf numFmtId="0" fontId="17" fillId="8" borderId="53" xfId="1" applyFont="1" applyFill="1" applyBorder="1" applyAlignment="1">
      <alignment horizontal="center" vertical="center"/>
    </xf>
    <xf numFmtId="0" fontId="17" fillId="4" borderId="40" xfId="1" applyFont="1" applyFill="1" applyBorder="1" applyAlignment="1">
      <alignment horizontal="center" vertical="center"/>
    </xf>
    <xf numFmtId="0" fontId="17" fillId="4" borderId="25" xfId="1" applyFont="1" applyFill="1" applyBorder="1" applyAlignment="1">
      <alignment horizontal="center" vertical="center"/>
    </xf>
    <xf numFmtId="0" fontId="17" fillId="4" borderId="4" xfId="1" applyFont="1" applyFill="1" applyBorder="1" applyAlignment="1">
      <alignment horizontal="center" vertical="center"/>
    </xf>
    <xf numFmtId="0" fontId="17" fillId="4" borderId="41" xfId="1" applyFont="1" applyFill="1" applyBorder="1" applyAlignment="1">
      <alignment horizontal="center" vertical="center"/>
    </xf>
    <xf numFmtId="0" fontId="17" fillId="4" borderId="26" xfId="1" applyFont="1" applyFill="1" applyBorder="1" applyAlignment="1">
      <alignment horizontal="center" vertical="center"/>
    </xf>
    <xf numFmtId="0" fontId="17" fillId="4" borderId="6" xfId="1" applyFont="1" applyFill="1" applyBorder="1" applyAlignment="1">
      <alignment horizontal="center" vertical="center"/>
    </xf>
    <xf numFmtId="0" fontId="17" fillId="4" borderId="7" xfId="1" applyFont="1" applyFill="1" applyBorder="1" applyAlignment="1">
      <alignment horizontal="center" vertical="center"/>
    </xf>
    <xf numFmtId="0" fontId="17" fillId="4" borderId="51" xfId="1" applyFont="1" applyFill="1" applyBorder="1" applyAlignment="1">
      <alignment horizontal="center" vertical="center"/>
    </xf>
    <xf numFmtId="0" fontId="17" fillId="4" borderId="18" xfId="1" applyFont="1" applyFill="1" applyBorder="1" applyAlignment="1">
      <alignment horizontal="center" vertical="center"/>
    </xf>
    <xf numFmtId="0" fontId="17" fillId="4" borderId="28" xfId="1" applyFont="1" applyFill="1" applyBorder="1" applyAlignment="1">
      <alignment horizontal="center" vertical="center"/>
    </xf>
    <xf numFmtId="0" fontId="17" fillId="0" borderId="40" xfId="1" applyFont="1" applyFill="1" applyBorder="1" applyAlignment="1">
      <alignment horizontal="center" vertical="center"/>
    </xf>
    <xf numFmtId="0" fontId="17" fillId="0" borderId="6" xfId="1" applyFont="1" applyFill="1" applyBorder="1" applyAlignment="1">
      <alignment horizontal="center" vertical="center"/>
    </xf>
    <xf numFmtId="0" fontId="17" fillId="0" borderId="25" xfId="1" applyFont="1" applyFill="1" applyBorder="1" applyAlignment="1">
      <alignment horizontal="center" vertical="center"/>
    </xf>
    <xf numFmtId="0" fontId="17" fillId="0" borderId="7" xfId="1" applyFont="1" applyFill="1" applyBorder="1" applyAlignment="1">
      <alignment horizontal="center" vertical="center"/>
    </xf>
    <xf numFmtId="0" fontId="17" fillId="0" borderId="0" xfId="1" applyFont="1" applyFill="1"/>
    <xf numFmtId="0" fontId="17" fillId="0" borderId="45" xfId="1" applyFont="1" applyFill="1" applyBorder="1"/>
    <xf numFmtId="0" fontId="17" fillId="0" borderId="32" xfId="1" applyFont="1" applyFill="1" applyBorder="1" applyAlignment="1">
      <alignment horizontal="center"/>
    </xf>
    <xf numFmtId="166" fontId="18" fillId="0" borderId="32" xfId="1" applyNumberFormat="1" applyFont="1" applyFill="1" applyBorder="1" applyAlignment="1">
      <alignment horizontal="center"/>
    </xf>
    <xf numFmtId="0" fontId="18" fillId="0" borderId="46" xfId="1" applyFont="1" applyFill="1" applyBorder="1" applyAlignment="1">
      <alignment horizontal="center" shrinkToFit="1"/>
    </xf>
    <xf numFmtId="0" fontId="33" fillId="6" borderId="42" xfId="1" applyFont="1" applyFill="1" applyBorder="1" applyAlignment="1">
      <alignment horizontal="center" vertical="center"/>
    </xf>
    <xf numFmtId="0" fontId="33" fillId="6" borderId="31" xfId="1" applyFont="1" applyFill="1" applyBorder="1" applyAlignment="1">
      <alignment horizontal="center" vertical="center"/>
    </xf>
    <xf numFmtId="0" fontId="31" fillId="6" borderId="42" xfId="1" applyFont="1" applyFill="1" applyBorder="1" applyAlignment="1">
      <alignment horizontal="center" vertical="center" shrinkToFit="1"/>
    </xf>
    <xf numFmtId="0" fontId="31" fillId="6" borderId="42" xfId="1" applyFont="1" applyFill="1" applyBorder="1" applyAlignment="1">
      <alignment horizontal="center" vertical="center"/>
    </xf>
    <xf numFmtId="49" fontId="17" fillId="8" borderId="25" xfId="1" applyNumberFormat="1" applyFont="1" applyFill="1" applyBorder="1" applyAlignment="1">
      <alignment horizontal="center" vertical="center"/>
    </xf>
    <xf numFmtId="49" fontId="17" fillId="8" borderId="26" xfId="1" applyNumberFormat="1" applyFont="1" applyFill="1" applyBorder="1" applyAlignment="1">
      <alignment horizontal="center" vertical="center"/>
    </xf>
    <xf numFmtId="49" fontId="17" fillId="8" borderId="41" xfId="1" applyNumberFormat="1" applyFont="1" applyFill="1" applyBorder="1" applyAlignment="1">
      <alignment horizontal="center" vertical="center"/>
    </xf>
    <xf numFmtId="0" fontId="17" fillId="0" borderId="0" xfId="1" applyFont="1" applyFill="1" applyBorder="1" applyAlignment="1">
      <alignment horizontal="center"/>
    </xf>
    <xf numFmtId="49" fontId="17" fillId="8" borderId="10" xfId="1" applyNumberFormat="1" applyFont="1" applyFill="1" applyBorder="1" applyAlignment="1">
      <alignment horizontal="center" vertical="center"/>
    </xf>
    <xf numFmtId="49" fontId="17" fillId="8" borderId="57" xfId="1" applyNumberFormat="1" applyFont="1" applyFill="1" applyBorder="1" applyAlignment="1">
      <alignment horizontal="center" vertical="center"/>
    </xf>
    <xf numFmtId="49" fontId="17" fillId="8" borderId="15" xfId="1" applyNumberFormat="1" applyFont="1" applyFill="1" applyBorder="1" applyAlignment="1">
      <alignment horizontal="center" vertical="center"/>
    </xf>
    <xf numFmtId="0" fontId="17" fillId="4" borderId="0" xfId="1" applyFont="1" applyFill="1" applyBorder="1" applyAlignment="1">
      <alignment horizontal="center"/>
    </xf>
    <xf numFmtId="49" fontId="17" fillId="8" borderId="7" xfId="1" applyNumberFormat="1" applyFont="1" applyFill="1" applyBorder="1" applyAlignment="1">
      <alignment horizontal="center" vertical="center"/>
    </xf>
    <xf numFmtId="49" fontId="17" fillId="8" borderId="28" xfId="1" applyNumberFormat="1" applyFont="1" applyFill="1" applyBorder="1" applyAlignment="1">
      <alignment horizontal="center" vertical="center"/>
    </xf>
    <xf numFmtId="49" fontId="17" fillId="8" borderId="18" xfId="1" applyNumberFormat="1" applyFont="1" applyFill="1" applyBorder="1" applyAlignment="1">
      <alignment horizontal="center" vertical="center"/>
    </xf>
    <xf numFmtId="49" fontId="17" fillId="8" borderId="29" xfId="1" applyNumberFormat="1" applyFont="1" applyFill="1" applyBorder="1" applyAlignment="1">
      <alignment horizontal="center" vertical="center"/>
    </xf>
    <xf numFmtId="49" fontId="17" fillId="8" borderId="30" xfId="1" applyNumberFormat="1" applyFont="1" applyFill="1" applyBorder="1" applyAlignment="1">
      <alignment horizontal="center" vertical="center"/>
    </xf>
    <xf numFmtId="49" fontId="17" fillId="8" borderId="43" xfId="1" applyNumberFormat="1" applyFont="1" applyFill="1" applyBorder="1" applyAlignment="1">
      <alignment horizontal="center" vertical="center"/>
    </xf>
    <xf numFmtId="0" fontId="17" fillId="0" borderId="44" xfId="1" applyFont="1" applyFill="1" applyBorder="1" applyAlignment="1">
      <alignment horizontal="center"/>
    </xf>
    <xf numFmtId="0" fontId="17" fillId="0" borderId="13" xfId="1" applyFont="1" applyFill="1" applyBorder="1" applyAlignment="1">
      <alignment horizontal="center" wrapText="1"/>
    </xf>
    <xf numFmtId="0" fontId="17" fillId="0" borderId="16" xfId="1" applyFont="1" applyFill="1" applyBorder="1" applyAlignment="1">
      <alignment horizontal="center" wrapText="1"/>
    </xf>
    <xf numFmtId="0" fontId="17" fillId="0" borderId="19" xfId="1" applyFont="1" applyFill="1" applyBorder="1" applyAlignment="1">
      <alignment horizontal="center" wrapText="1"/>
    </xf>
    <xf numFmtId="0" fontId="39" fillId="0" borderId="31" xfId="1" applyFont="1" applyBorder="1" applyAlignment="1">
      <alignment vertical="top" wrapText="1"/>
    </xf>
    <xf numFmtId="0" fontId="59" fillId="0" borderId="38" xfId="1" applyBorder="1"/>
    <xf numFmtId="0" fontId="41" fillId="0" borderId="3" xfId="1" applyFont="1" applyBorder="1" applyAlignment="1">
      <alignment wrapText="1"/>
    </xf>
    <xf numFmtId="0" fontId="41" fillId="0" borderId="58" xfId="1" applyFont="1" applyBorder="1" applyAlignment="1">
      <alignment wrapText="1"/>
    </xf>
    <xf numFmtId="0" fontId="41" fillId="0" borderId="45" xfId="1" applyFont="1" applyBorder="1" applyAlignment="1">
      <alignment horizontal="center" vertical="center" wrapText="1"/>
    </xf>
    <xf numFmtId="14" fontId="41" fillId="0" borderId="45" xfId="1" applyNumberFormat="1" applyFont="1" applyBorder="1" applyAlignment="1">
      <alignment horizontal="center" vertical="center" wrapText="1"/>
    </xf>
    <xf numFmtId="0" fontId="41" fillId="0" borderId="46" xfId="1" applyFont="1" applyBorder="1" applyAlignment="1">
      <alignment horizontal="center" vertical="center" wrapText="1"/>
    </xf>
    <xf numFmtId="0" fontId="45" fillId="0" borderId="58" xfId="1" applyFont="1" applyBorder="1" applyAlignment="1">
      <alignment horizontal="center" wrapText="1"/>
    </xf>
    <xf numFmtId="0" fontId="0" fillId="0" borderId="58" xfId="1" applyFont="1" applyBorder="1" applyAlignment="1">
      <alignment horizontal="center" wrapText="1"/>
    </xf>
    <xf numFmtId="0" fontId="46" fillId="0" borderId="58" xfId="1" applyFont="1" applyBorder="1" applyAlignment="1">
      <alignment horizontal="center" wrapText="1"/>
    </xf>
    <xf numFmtId="49" fontId="59" fillId="0" borderId="0" xfId="1" applyNumberFormat="1" applyAlignment="1">
      <alignment horizontal="center"/>
    </xf>
    <xf numFmtId="1" fontId="59" fillId="0" borderId="0" xfId="1" applyNumberFormat="1"/>
    <xf numFmtId="167" fontId="59" fillId="0" borderId="0" xfId="1" applyNumberFormat="1"/>
    <xf numFmtId="2" fontId="59" fillId="0" borderId="0" xfId="1" applyNumberFormat="1"/>
    <xf numFmtId="49" fontId="59" fillId="0" borderId="0" xfId="1" applyNumberFormat="1"/>
    <xf numFmtId="9" fontId="59" fillId="0" borderId="0" xfId="1" applyNumberFormat="1"/>
    <xf numFmtId="0" fontId="49" fillId="6" borderId="32" xfId="1" applyFont="1" applyFill="1" applyBorder="1" applyAlignment="1">
      <alignment horizontal="center"/>
    </xf>
    <xf numFmtId="0" fontId="50" fillId="6" borderId="32" xfId="1" applyFont="1" applyFill="1" applyBorder="1" applyAlignment="1">
      <alignment horizontal="center"/>
    </xf>
    <xf numFmtId="9" fontId="50" fillId="6" borderId="32" xfId="1" applyNumberFormat="1" applyFont="1" applyFill="1" applyBorder="1" applyAlignment="1">
      <alignment horizontal="center"/>
    </xf>
    <xf numFmtId="49" fontId="35" fillId="8" borderId="36" xfId="1" applyNumberFormat="1" applyFont="1" applyFill="1" applyBorder="1" applyAlignment="1">
      <alignment horizontal="center"/>
    </xf>
    <xf numFmtId="0" fontId="37" fillId="8" borderId="21" xfId="1" applyFont="1" applyFill="1" applyBorder="1" applyAlignment="1">
      <alignment horizontal="center" wrapText="1"/>
    </xf>
    <xf numFmtId="0" fontId="26" fillId="8" borderId="34" xfId="1" applyFont="1" applyFill="1" applyBorder="1" applyAlignment="1">
      <alignment horizontal="center" vertical="center" textRotation="90" shrinkToFit="1"/>
    </xf>
    <xf numFmtId="0" fontId="26" fillId="8" borderId="21" xfId="1" applyFont="1" applyFill="1" applyBorder="1" applyAlignment="1">
      <alignment horizontal="center" vertical="center" textRotation="90" shrinkToFit="1"/>
    </xf>
    <xf numFmtId="0" fontId="31" fillId="6" borderId="22" xfId="1" applyFont="1" applyFill="1" applyBorder="1" applyAlignment="1">
      <alignment horizontal="center" vertical="center" textRotation="90" shrinkToFit="1"/>
    </xf>
    <xf numFmtId="0" fontId="31" fillId="6" borderId="37" xfId="1" applyFont="1" applyFill="1" applyBorder="1" applyAlignment="1">
      <alignment horizontal="center" vertical="center" textRotation="90" wrapText="1"/>
    </xf>
    <xf numFmtId="0" fontId="31" fillId="6" borderId="21" xfId="1" applyFont="1" applyFill="1" applyBorder="1" applyAlignment="1">
      <alignment horizontal="center" vertical="center" textRotation="90" shrinkToFit="1"/>
    </xf>
    <xf numFmtId="0" fontId="31" fillId="6" borderId="35" xfId="1" applyFont="1" applyFill="1" applyBorder="1" applyAlignment="1">
      <alignment horizontal="center" vertical="center" textRotation="90" shrinkToFit="1"/>
    </xf>
    <xf numFmtId="0" fontId="26" fillId="8" borderId="33" xfId="1" applyFont="1" applyFill="1" applyBorder="1" applyAlignment="1">
      <alignment horizontal="center" vertical="center" textRotation="90" shrinkToFit="1"/>
    </xf>
    <xf numFmtId="0" fontId="26" fillId="8" borderId="23" xfId="1" applyFont="1" applyFill="1" applyBorder="1" applyAlignment="1">
      <alignment horizontal="center" vertical="center" textRotation="90" shrinkToFit="1"/>
    </xf>
    <xf numFmtId="0" fontId="26" fillId="8" borderId="24" xfId="1" applyFont="1" applyFill="1" applyBorder="1" applyAlignment="1">
      <alignment horizontal="center" vertical="center" textRotation="90" wrapText="1"/>
    </xf>
    <xf numFmtId="0" fontId="26" fillId="8" borderId="34" xfId="1" applyFont="1" applyFill="1" applyBorder="1" applyAlignment="1">
      <alignment horizontal="center" vertical="center" textRotation="90" wrapText="1" shrinkToFit="1"/>
    </xf>
    <xf numFmtId="1" fontId="26" fillId="8" borderId="59" xfId="1" applyNumberFormat="1" applyFont="1" applyFill="1" applyBorder="1" applyAlignment="1">
      <alignment horizontal="center" vertical="center" textRotation="90" shrinkToFit="1"/>
    </xf>
    <xf numFmtId="0" fontId="26" fillId="8" borderId="21" xfId="1" applyFont="1" applyFill="1" applyBorder="1" applyAlignment="1">
      <alignment horizontal="center" vertical="center" textRotation="90" wrapText="1" shrinkToFit="1"/>
    </xf>
    <xf numFmtId="1" fontId="26" fillId="8" borderId="21" xfId="1" applyNumberFormat="1" applyFont="1" applyFill="1" applyBorder="1" applyAlignment="1">
      <alignment horizontal="center" vertical="center" textRotation="90" shrinkToFit="1"/>
    </xf>
    <xf numFmtId="0" fontId="31" fillId="6" borderId="60" xfId="1" applyFont="1" applyFill="1" applyBorder="1" applyAlignment="1">
      <alignment horizontal="center" vertical="center" textRotation="90" shrinkToFit="1"/>
    </xf>
    <xf numFmtId="167" fontId="26" fillId="8" borderId="21" xfId="1" applyNumberFormat="1" applyFont="1" applyFill="1" applyBorder="1" applyAlignment="1">
      <alignment horizontal="center" vertical="center" textRotation="90" wrapText="1" shrinkToFit="1"/>
    </xf>
    <xf numFmtId="167" fontId="31" fillId="6" borderId="21" xfId="1" applyNumberFormat="1" applyFont="1" applyFill="1" applyBorder="1" applyAlignment="1">
      <alignment horizontal="center" vertical="center" textRotation="90" wrapText="1" shrinkToFit="1"/>
    </xf>
    <xf numFmtId="2" fontId="26" fillId="8" borderId="21" xfId="1" applyNumberFormat="1" applyFont="1" applyFill="1" applyBorder="1" applyAlignment="1">
      <alignment horizontal="center" vertical="center" textRotation="90" wrapText="1" shrinkToFit="1"/>
    </xf>
    <xf numFmtId="2" fontId="31" fillId="6" borderId="22" xfId="1" applyNumberFormat="1" applyFont="1" applyFill="1" applyBorder="1" applyAlignment="1">
      <alignment horizontal="center" vertical="center" textRotation="90" wrapText="1" shrinkToFit="1"/>
    </xf>
    <xf numFmtId="0" fontId="31" fillId="6" borderId="22" xfId="1" applyFont="1" applyFill="1" applyBorder="1" applyAlignment="1">
      <alignment horizontal="center" vertical="center" textRotation="90" wrapText="1"/>
    </xf>
    <xf numFmtId="49" fontId="35" fillId="8" borderId="33" xfId="1" applyNumberFormat="1" applyFont="1" applyFill="1" applyBorder="1" applyAlignment="1">
      <alignment horizontal="center"/>
    </xf>
    <xf numFmtId="0" fontId="37" fillId="8" borderId="61" xfId="1" applyFont="1" applyFill="1" applyBorder="1" applyAlignment="1">
      <alignment horizontal="center" wrapText="1"/>
    </xf>
    <xf numFmtId="0" fontId="26" fillId="8" borderId="24" xfId="1" applyFont="1" applyFill="1" applyBorder="1" applyAlignment="1">
      <alignment horizontal="center" vertical="center" textRotation="90" shrinkToFit="1"/>
    </xf>
    <xf numFmtId="0" fontId="31" fillId="6" borderId="23" xfId="1" applyFont="1" applyFill="1" applyBorder="1" applyAlignment="1">
      <alignment horizontal="center" vertical="center" textRotation="90" shrinkToFit="1"/>
    </xf>
    <xf numFmtId="0" fontId="31" fillId="6" borderId="24" xfId="1" applyFont="1" applyFill="1" applyBorder="1" applyAlignment="1">
      <alignment horizontal="center" vertical="center" textRotation="90" shrinkToFit="1"/>
    </xf>
    <xf numFmtId="167" fontId="26" fillId="8" borderId="33" xfId="1" applyNumberFormat="1" applyFont="1" applyFill="1" applyBorder="1" applyAlignment="1">
      <alignment horizontal="center" vertical="center" textRotation="90" shrinkToFit="1"/>
    </xf>
    <xf numFmtId="9" fontId="26" fillId="8" borderId="23" xfId="1" applyNumberFormat="1" applyFont="1" applyFill="1" applyBorder="1" applyAlignment="1">
      <alignment horizontal="center" vertical="center" textRotation="90" shrinkToFit="1"/>
    </xf>
    <xf numFmtId="167" fontId="26" fillId="8" borderId="23" xfId="1" applyNumberFormat="1" applyFont="1" applyFill="1" applyBorder="1" applyAlignment="1">
      <alignment horizontal="center" vertical="center" textRotation="90" shrinkToFit="1"/>
    </xf>
    <xf numFmtId="167" fontId="31" fillId="6" borderId="23" xfId="1" applyNumberFormat="1" applyFont="1" applyFill="1" applyBorder="1" applyAlignment="1">
      <alignment horizontal="center" vertical="center" textRotation="90" shrinkToFit="1"/>
    </xf>
    <xf numFmtId="9" fontId="31" fillId="6" borderId="24" xfId="1" applyNumberFormat="1" applyFont="1" applyFill="1" applyBorder="1" applyAlignment="1">
      <alignment horizontal="center" vertical="center" textRotation="90" shrinkToFit="1"/>
    </xf>
    <xf numFmtId="9" fontId="31" fillId="6" borderId="23" xfId="1" applyNumberFormat="1" applyFont="1" applyFill="1" applyBorder="1" applyAlignment="1">
      <alignment horizontal="center" vertical="center" textRotation="90" wrapText="1" shrinkToFit="1"/>
    </xf>
    <xf numFmtId="9" fontId="31" fillId="6" borderId="24" xfId="1" applyNumberFormat="1" applyFont="1" applyFill="1" applyBorder="1" applyAlignment="1">
      <alignment horizontal="center" vertical="center" textRotation="90" wrapText="1" shrinkToFit="1"/>
    </xf>
    <xf numFmtId="9" fontId="31" fillId="6" borderId="32" xfId="1" applyNumberFormat="1" applyFont="1" applyFill="1" applyBorder="1" applyAlignment="1">
      <alignment horizontal="center" vertical="center" textRotation="90" wrapText="1" shrinkToFit="1"/>
    </xf>
    <xf numFmtId="0" fontId="17" fillId="8" borderId="33" xfId="1" applyFont="1" applyFill="1" applyBorder="1" applyAlignment="1">
      <alignment horizontal="center" vertical="center" textRotation="90"/>
    </xf>
    <xf numFmtId="0" fontId="17" fillId="8" borderId="23" xfId="1" applyFont="1" applyFill="1" applyBorder="1" applyAlignment="1">
      <alignment horizontal="center" vertical="center" textRotation="90"/>
    </xf>
    <xf numFmtId="0" fontId="33" fillId="6" borderId="24" xfId="1" applyFont="1" applyFill="1" applyBorder="1" applyAlignment="1">
      <alignment horizontal="center" vertical="center" textRotation="90"/>
    </xf>
    <xf numFmtId="0" fontId="59" fillId="0" borderId="0" xfId="1" applyAlignment="1">
      <alignment horizontal="center" vertical="center"/>
    </xf>
    <xf numFmtId="49" fontId="52" fillId="4" borderId="40" xfId="1" applyNumberFormat="1" applyFont="1" applyFill="1" applyBorder="1" applyAlignment="1">
      <alignment horizontal="center" shrinkToFit="1"/>
    </xf>
    <xf numFmtId="0" fontId="52" fillId="0" borderId="25" xfId="1" applyFont="1" applyBorder="1" applyAlignment="1">
      <alignment shrinkToFit="1"/>
    </xf>
    <xf numFmtId="0" fontId="52" fillId="3" borderId="25" xfId="1" applyFont="1" applyFill="1" applyBorder="1" applyAlignment="1"/>
    <xf numFmtId="0" fontId="52" fillId="8" borderId="25" xfId="1" applyFont="1" applyFill="1" applyBorder="1" applyAlignment="1"/>
    <xf numFmtId="9" fontId="52" fillId="8" borderId="26" xfId="1" applyNumberFormat="1" applyFont="1" applyFill="1" applyBorder="1" applyAlignment="1"/>
    <xf numFmtId="0" fontId="52" fillId="0" borderId="4" xfId="1" applyFont="1" applyBorder="1" applyAlignment="1"/>
    <xf numFmtId="0" fontId="52" fillId="0" borderId="25" xfId="1" applyFont="1" applyBorder="1" applyAlignment="1"/>
    <xf numFmtId="0" fontId="52" fillId="4" borderId="25" xfId="1" applyFont="1" applyFill="1" applyBorder="1" applyAlignment="1"/>
    <xf numFmtId="2" fontId="52" fillId="8" borderId="41" xfId="1" applyNumberFormat="1" applyFont="1" applyFill="1" applyBorder="1" applyAlignment="1"/>
    <xf numFmtId="0" fontId="52" fillId="0" borderId="40" xfId="1" applyFont="1" applyBorder="1" applyAlignment="1">
      <alignment horizontal="center"/>
    </xf>
    <xf numFmtId="0" fontId="52" fillId="4" borderId="25" xfId="1" applyFont="1" applyFill="1" applyBorder="1" applyAlignment="1">
      <alignment horizontal="center"/>
    </xf>
    <xf numFmtId="0" fontId="52" fillId="0" borderId="25" xfId="1" applyFont="1" applyBorder="1" applyAlignment="1">
      <alignment horizontal="center"/>
    </xf>
    <xf numFmtId="9" fontId="52" fillId="4" borderId="25" xfId="1" applyNumberFormat="1" applyFont="1" applyFill="1" applyBorder="1" applyAlignment="1"/>
    <xf numFmtId="1" fontId="52" fillId="8" borderId="25" xfId="1" applyNumberFormat="1" applyFont="1" applyFill="1" applyBorder="1" applyAlignment="1"/>
    <xf numFmtId="2" fontId="52" fillId="8" borderId="25" xfId="1" applyNumberFormat="1" applyFont="1" applyFill="1" applyBorder="1" applyAlignment="1"/>
    <xf numFmtId="0" fontId="52" fillId="3" borderId="40" xfId="1" applyFont="1" applyFill="1" applyBorder="1" applyAlignment="1"/>
    <xf numFmtId="2" fontId="52" fillId="3" borderId="25" xfId="1" applyNumberFormat="1" applyFont="1" applyFill="1" applyBorder="1" applyAlignment="1">
      <alignment shrinkToFit="1"/>
    </xf>
    <xf numFmtId="1" fontId="52" fillId="3" borderId="25" xfId="1" applyNumberFormat="1" applyFont="1" applyFill="1" applyBorder="1" applyAlignment="1">
      <alignment shrinkToFit="1"/>
    </xf>
    <xf numFmtId="167" fontId="52" fillId="3" borderId="40" xfId="1" applyNumberFormat="1" applyFont="1" applyFill="1" applyBorder="1" applyAlignment="1"/>
    <xf numFmtId="167" fontId="52" fillId="3" borderId="25" xfId="1" applyNumberFormat="1" applyFont="1" applyFill="1" applyBorder="1" applyAlignment="1"/>
    <xf numFmtId="167" fontId="52" fillId="4" borderId="25" xfId="1" applyNumberFormat="1" applyFont="1" applyFill="1" applyBorder="1" applyAlignment="1"/>
    <xf numFmtId="2" fontId="52" fillId="10" borderId="25" xfId="1" applyNumberFormat="1" applyFont="1" applyFill="1" applyBorder="1" applyAlignment="1"/>
    <xf numFmtId="2" fontId="52" fillId="10" borderId="41" xfId="1" applyNumberFormat="1" applyFont="1" applyFill="1" applyBorder="1" applyAlignment="1"/>
    <xf numFmtId="2" fontId="52" fillId="10" borderId="26" xfId="1" applyNumberFormat="1" applyFont="1" applyFill="1" applyBorder="1" applyAlignment="1"/>
    <xf numFmtId="0" fontId="52" fillId="3" borderId="4" xfId="1" applyFont="1" applyFill="1" applyBorder="1" applyAlignment="1"/>
    <xf numFmtId="0" fontId="52" fillId="8" borderId="26" xfId="1" applyFont="1" applyFill="1" applyBorder="1" applyAlignment="1"/>
    <xf numFmtId="0" fontId="52" fillId="0" borderId="41" xfId="1" applyFont="1" applyBorder="1" applyAlignment="1">
      <alignment shrinkToFit="1"/>
    </xf>
    <xf numFmtId="0" fontId="52" fillId="0" borderId="40" xfId="1" applyFont="1" applyBorder="1" applyAlignment="1"/>
    <xf numFmtId="0" fontId="52" fillId="4" borderId="41" xfId="1" applyFont="1" applyFill="1" applyBorder="1" applyAlignment="1"/>
    <xf numFmtId="167" fontId="52" fillId="4" borderId="4" xfId="1" applyNumberFormat="1" applyFont="1" applyFill="1" applyBorder="1" applyAlignment="1"/>
    <xf numFmtId="9" fontId="52" fillId="0" borderId="25" xfId="1" applyNumberFormat="1" applyFont="1" applyFill="1" applyBorder="1" applyAlignment="1"/>
    <xf numFmtId="9" fontId="52" fillId="3" borderId="25" xfId="1" applyNumberFormat="1" applyFont="1" applyFill="1" applyBorder="1" applyAlignment="1"/>
    <xf numFmtId="167" fontId="52" fillId="8" borderId="25" xfId="1" applyNumberFormat="1" applyFont="1" applyFill="1" applyBorder="1" applyAlignment="1"/>
    <xf numFmtId="1" fontId="52" fillId="0" borderId="40" xfId="1" applyNumberFormat="1" applyFont="1" applyFill="1" applyBorder="1" applyAlignment="1"/>
    <xf numFmtId="0" fontId="52" fillId="0" borderId="25" xfId="1" applyFont="1" applyFill="1" applyBorder="1" applyAlignment="1"/>
    <xf numFmtId="9" fontId="52" fillId="8" borderId="25" xfId="1" applyNumberFormat="1" applyFont="1" applyFill="1" applyBorder="1" applyAlignment="1"/>
    <xf numFmtId="9" fontId="52" fillId="8" borderId="12" xfId="1" applyNumberFormat="1" applyFont="1" applyFill="1" applyBorder="1" applyAlignment="1"/>
    <xf numFmtId="0" fontId="52" fillId="4" borderId="26" xfId="1" applyFont="1" applyFill="1" applyBorder="1" applyAlignment="1"/>
    <xf numFmtId="0" fontId="59" fillId="0" borderId="0" xfId="1" applyAlignment="1"/>
    <xf numFmtId="49" fontId="52" fillId="4" borderId="9" xfId="1" applyNumberFormat="1" applyFont="1" applyFill="1" applyBorder="1" applyAlignment="1">
      <alignment horizontal="center" shrinkToFit="1"/>
    </xf>
    <xf numFmtId="0" fontId="52" fillId="0" borderId="5" xfId="1" applyFont="1" applyBorder="1" applyAlignment="1">
      <alignment shrinkToFit="1"/>
    </xf>
    <xf numFmtId="0" fontId="52" fillId="3" borderId="5" xfId="1" applyFont="1" applyFill="1" applyBorder="1" applyAlignment="1"/>
    <xf numFmtId="0" fontId="52" fillId="8" borderId="5" xfId="1" applyFont="1" applyFill="1" applyBorder="1" applyAlignment="1"/>
    <xf numFmtId="9" fontId="52" fillId="8" borderId="27" xfId="1" applyNumberFormat="1" applyFont="1" applyFill="1" applyBorder="1" applyAlignment="1"/>
    <xf numFmtId="0" fontId="52" fillId="0" borderId="62" xfId="1" applyFont="1" applyBorder="1" applyAlignment="1"/>
    <xf numFmtId="0" fontId="52" fillId="0" borderId="5" xfId="1" applyFont="1" applyBorder="1" applyAlignment="1"/>
    <xf numFmtId="0" fontId="52" fillId="4" borderId="5" xfId="1" applyFont="1" applyFill="1" applyBorder="1" applyAlignment="1"/>
    <xf numFmtId="2" fontId="52" fillId="8" borderId="12" xfId="1" applyNumberFormat="1" applyFont="1" applyFill="1" applyBorder="1" applyAlignment="1"/>
    <xf numFmtId="0" fontId="52" fillId="0" borderId="9" xfId="1" applyFont="1" applyBorder="1" applyAlignment="1">
      <alignment horizontal="center"/>
    </xf>
    <xf numFmtId="0" fontId="52" fillId="4" borderId="5" xfId="1" applyFont="1" applyFill="1" applyBorder="1" applyAlignment="1">
      <alignment horizontal="center"/>
    </xf>
    <xf numFmtId="0" fontId="52" fillId="0" borderId="5" xfId="1" applyFont="1" applyBorder="1" applyAlignment="1">
      <alignment horizontal="center"/>
    </xf>
    <xf numFmtId="9" fontId="52" fillId="4" borderId="5" xfId="1" applyNumberFormat="1" applyFont="1" applyFill="1" applyBorder="1" applyAlignment="1"/>
    <xf numFmtId="1" fontId="52" fillId="8" borderId="5" xfId="1" applyNumberFormat="1" applyFont="1" applyFill="1" applyBorder="1" applyAlignment="1"/>
    <xf numFmtId="2" fontId="52" fillId="8" borderId="5" xfId="1" applyNumberFormat="1" applyFont="1" applyFill="1" applyBorder="1" applyAlignment="1"/>
    <xf numFmtId="0" fontId="52" fillId="3" borderId="9" xfId="1" applyFont="1" applyFill="1" applyBorder="1" applyAlignment="1"/>
    <xf numFmtId="2" fontId="52" fillId="3" borderId="5" xfId="1" applyNumberFormat="1" applyFont="1" applyFill="1" applyBorder="1" applyAlignment="1">
      <alignment shrinkToFit="1"/>
    </xf>
    <xf numFmtId="1" fontId="52" fillId="3" borderId="5" xfId="1" applyNumberFormat="1" applyFont="1" applyFill="1" applyBorder="1" applyAlignment="1">
      <alignment shrinkToFit="1"/>
    </xf>
    <xf numFmtId="167" fontId="52" fillId="3" borderId="9" xfId="1" applyNumberFormat="1" applyFont="1" applyFill="1" applyBorder="1" applyAlignment="1"/>
    <xf numFmtId="167" fontId="52" fillId="3" borderId="5" xfId="1" applyNumberFormat="1" applyFont="1" applyFill="1" applyBorder="1" applyAlignment="1"/>
    <xf numFmtId="167" fontId="52" fillId="4" borderId="5" xfId="1" applyNumberFormat="1" applyFont="1" applyFill="1" applyBorder="1" applyAlignment="1"/>
    <xf numFmtId="2" fontId="52" fillId="10" borderId="5" xfId="1" applyNumberFormat="1" applyFont="1" applyFill="1" applyBorder="1" applyAlignment="1"/>
    <xf numFmtId="2" fontId="52" fillId="10" borderId="12" xfId="1" applyNumberFormat="1" applyFont="1" applyFill="1" applyBorder="1" applyAlignment="1"/>
    <xf numFmtId="2" fontId="52" fillId="10" borderId="27" xfId="1" applyNumberFormat="1" applyFont="1" applyFill="1" applyBorder="1" applyAlignment="1"/>
    <xf numFmtId="0" fontId="52" fillId="3" borderId="62" xfId="1" applyFont="1" applyFill="1" applyBorder="1" applyAlignment="1"/>
    <xf numFmtId="0" fontId="52" fillId="8" borderId="27" xfId="1" applyFont="1" applyFill="1" applyBorder="1" applyAlignment="1"/>
    <xf numFmtId="0" fontId="52" fillId="0" borderId="12" xfId="1" applyFont="1" applyBorder="1" applyAlignment="1">
      <alignment shrinkToFit="1"/>
    </xf>
    <xf numFmtId="0" fontId="52" fillId="0" borderId="9" xfId="1" applyFont="1" applyBorder="1" applyAlignment="1"/>
    <xf numFmtId="0" fontId="52" fillId="4" borderId="12" xfId="1" applyFont="1" applyFill="1" applyBorder="1" applyAlignment="1"/>
    <xf numFmtId="167" fontId="52" fillId="4" borderId="62" xfId="1" applyNumberFormat="1" applyFont="1" applyFill="1" applyBorder="1" applyAlignment="1"/>
    <xf numFmtId="9" fontId="52" fillId="0" borderId="5" xfId="1" applyNumberFormat="1" applyFont="1" applyFill="1" applyBorder="1" applyAlignment="1"/>
    <xf numFmtId="9" fontId="52" fillId="3" borderId="5" xfId="1" applyNumberFormat="1" applyFont="1" applyFill="1" applyBorder="1" applyAlignment="1"/>
    <xf numFmtId="167" fontId="52" fillId="8" borderId="5" xfId="1" applyNumberFormat="1" applyFont="1" applyFill="1" applyBorder="1" applyAlignment="1"/>
    <xf numFmtId="1" fontId="52" fillId="0" borderId="9" xfId="1" applyNumberFormat="1" applyFont="1" applyFill="1" applyBorder="1" applyAlignment="1"/>
    <xf numFmtId="0" fontId="52" fillId="0" borderId="5" xfId="1" applyFont="1" applyFill="1" applyBorder="1" applyAlignment="1"/>
    <xf numFmtId="9" fontId="52" fillId="8" borderId="5" xfId="1" applyNumberFormat="1" applyFont="1" applyFill="1" applyBorder="1" applyAlignment="1"/>
    <xf numFmtId="0" fontId="52" fillId="4" borderId="27" xfId="1" applyFont="1" applyFill="1" applyBorder="1" applyAlignment="1"/>
    <xf numFmtId="0" fontId="52" fillId="8" borderId="7" xfId="1" applyFont="1" applyFill="1" applyBorder="1" applyAlignment="1"/>
    <xf numFmtId="9" fontId="52" fillId="8" borderId="28" xfId="1" applyNumberFormat="1" applyFont="1" applyFill="1" applyBorder="1" applyAlignment="1"/>
    <xf numFmtId="1" fontId="52" fillId="8" borderId="7" xfId="1" applyNumberFormat="1" applyFont="1" applyFill="1" applyBorder="1" applyAlignment="1"/>
    <xf numFmtId="2" fontId="52" fillId="8" borderId="7" xfId="1" applyNumberFormat="1" applyFont="1" applyFill="1" applyBorder="1" applyAlignment="1"/>
    <xf numFmtId="2" fontId="52" fillId="8" borderId="10" xfId="1" applyNumberFormat="1" applyFont="1" applyFill="1" applyBorder="1" applyAlignment="1"/>
    <xf numFmtId="0" fontId="52" fillId="0" borderId="11" xfId="1" applyFont="1" applyBorder="1" applyAlignment="1"/>
    <xf numFmtId="0" fontId="52" fillId="0" borderId="10" xfId="1" applyFont="1" applyBorder="1" applyAlignment="1"/>
    <xf numFmtId="0" fontId="52" fillId="4" borderId="57" xfId="1" applyFont="1" applyFill="1" applyBorder="1" applyAlignment="1"/>
    <xf numFmtId="0" fontId="52" fillId="8" borderId="23" xfId="1" applyFont="1" applyFill="1" applyBorder="1" applyAlignment="1">
      <alignment vertical="center"/>
    </xf>
    <xf numFmtId="9" fontId="52" fillId="8" borderId="47" xfId="1" applyNumberFormat="1" applyFont="1" applyFill="1" applyBorder="1" applyAlignment="1">
      <alignment vertical="center"/>
    </xf>
    <xf numFmtId="0" fontId="52" fillId="8" borderId="63" xfId="1" applyFont="1" applyFill="1" applyBorder="1" applyAlignment="1">
      <alignment vertical="center"/>
    </xf>
    <xf numFmtId="2" fontId="52" fillId="8" borderId="24" xfId="1" applyNumberFormat="1" applyFont="1" applyFill="1" applyBorder="1" applyAlignment="1">
      <alignment vertical="center"/>
    </xf>
    <xf numFmtId="0" fontId="52" fillId="8" borderId="33" xfId="1" applyFont="1" applyFill="1" applyBorder="1" applyAlignment="1">
      <alignment vertical="center"/>
    </xf>
    <xf numFmtId="9" fontId="52" fillId="8" borderId="23" xfId="1" applyNumberFormat="1" applyFont="1" applyFill="1" applyBorder="1" applyAlignment="1">
      <alignment vertical="center"/>
    </xf>
    <xf numFmtId="2" fontId="52" fillId="8" borderId="63" xfId="1" applyNumberFormat="1" applyFont="1" applyFill="1" applyBorder="1" applyAlignment="1">
      <alignment vertical="center"/>
    </xf>
    <xf numFmtId="1" fontId="52" fillId="8" borderId="33" xfId="1" applyNumberFormat="1" applyFont="1" applyFill="1" applyBorder="1" applyAlignment="1">
      <alignment vertical="center"/>
    </xf>
    <xf numFmtId="1" fontId="52" fillId="8" borderId="63" xfId="1" applyNumberFormat="1" applyFont="1" applyFill="1" applyBorder="1" applyAlignment="1">
      <alignment vertical="center"/>
    </xf>
    <xf numFmtId="1" fontId="52" fillId="8" borderId="23" xfId="1" applyNumberFormat="1" applyFont="1" applyFill="1" applyBorder="1" applyAlignment="1">
      <alignment vertical="center"/>
    </xf>
    <xf numFmtId="167" fontId="52" fillId="8" borderId="33" xfId="1" applyNumberFormat="1" applyFont="1" applyFill="1" applyBorder="1" applyAlignment="1">
      <alignment horizontal="center" vertical="center"/>
    </xf>
    <xf numFmtId="167" fontId="52" fillId="8" borderId="23" xfId="1" applyNumberFormat="1" applyFont="1" applyFill="1" applyBorder="1" applyAlignment="1">
      <alignment horizontal="center" vertical="center"/>
    </xf>
    <xf numFmtId="2" fontId="52" fillId="8" borderId="24" xfId="1" applyNumberFormat="1" applyFont="1" applyFill="1" applyBorder="1" applyAlignment="1">
      <alignment horizontal="center" vertical="center"/>
    </xf>
    <xf numFmtId="0" fontId="52" fillId="8" borderId="24" xfId="1" applyFont="1" applyFill="1" applyBorder="1" applyAlignment="1">
      <alignment vertical="center"/>
    </xf>
    <xf numFmtId="167" fontId="52" fillId="8" borderId="63" xfId="1" applyNumberFormat="1" applyFont="1" applyFill="1" applyBorder="1" applyAlignment="1">
      <alignment vertical="center"/>
    </xf>
    <xf numFmtId="9" fontId="52" fillId="8" borderId="63" xfId="1" applyNumberFormat="1" applyFont="1" applyFill="1" applyBorder="1" applyAlignment="1">
      <alignment vertical="center"/>
    </xf>
    <xf numFmtId="167" fontId="52" fillId="8" borderId="23" xfId="1" applyNumberFormat="1" applyFont="1" applyFill="1" applyBorder="1" applyAlignment="1">
      <alignment vertical="center"/>
    </xf>
    <xf numFmtId="9" fontId="52" fillId="8" borderId="24" xfId="1" applyNumberFormat="1" applyFont="1" applyFill="1" applyBorder="1" applyAlignment="1">
      <alignment vertical="center"/>
    </xf>
    <xf numFmtId="0" fontId="59" fillId="0" borderId="0" xfId="1" applyAlignment="1">
      <alignment vertical="center"/>
    </xf>
    <xf numFmtId="49" fontId="35" fillId="8" borderId="48" xfId="1" applyNumberFormat="1" applyFont="1" applyFill="1" applyBorder="1" applyAlignment="1">
      <alignment horizontal="center"/>
    </xf>
    <xf numFmtId="0" fontId="37" fillId="8" borderId="64" xfId="1" applyFont="1" applyFill="1" applyBorder="1" applyAlignment="1">
      <alignment horizontal="center" wrapText="1"/>
    </xf>
    <xf numFmtId="0" fontId="26" fillId="8" borderId="65" xfId="1" applyFont="1" applyFill="1" applyBorder="1" applyAlignment="1">
      <alignment horizontal="center" vertical="center" textRotation="90" shrinkToFit="1"/>
    </xf>
    <xf numFmtId="0" fontId="26" fillId="8" borderId="64" xfId="1" applyFont="1" applyFill="1" applyBorder="1" applyAlignment="1">
      <alignment horizontal="center" vertical="center" textRotation="90" shrinkToFit="1"/>
    </xf>
    <xf numFmtId="0" fontId="31" fillId="6" borderId="66" xfId="1" applyFont="1" applyFill="1" applyBorder="1" applyAlignment="1">
      <alignment horizontal="center" vertical="center" textRotation="90" shrinkToFit="1"/>
    </xf>
    <xf numFmtId="0" fontId="31" fillId="6" borderId="59" xfId="1" applyFont="1" applyFill="1" applyBorder="1" applyAlignment="1">
      <alignment horizontal="center" vertical="center" textRotation="90" shrinkToFit="1"/>
    </xf>
    <xf numFmtId="0" fontId="26" fillId="8" borderId="36" xfId="1" applyFont="1" applyFill="1" applyBorder="1" applyAlignment="1">
      <alignment horizontal="center" vertical="center" textRotation="90" shrinkToFit="1"/>
    </xf>
    <xf numFmtId="0" fontId="17" fillId="8" borderId="36" xfId="1" applyFont="1" applyFill="1" applyBorder="1" applyAlignment="1">
      <alignment horizontal="center" vertical="center" textRotation="90"/>
    </xf>
    <xf numFmtId="0" fontId="17" fillId="8" borderId="21" xfId="1" applyFont="1" applyFill="1" applyBorder="1" applyAlignment="1">
      <alignment horizontal="center" vertical="center" textRotation="90"/>
    </xf>
    <xf numFmtId="0" fontId="33" fillId="6" borderId="22" xfId="1" applyFont="1" applyFill="1" applyBorder="1" applyAlignment="1">
      <alignment horizontal="center" vertical="center" textRotation="90"/>
    </xf>
    <xf numFmtId="49" fontId="52" fillId="4" borderId="8" xfId="1" applyNumberFormat="1" applyFont="1" applyFill="1" applyBorder="1" applyAlignment="1">
      <alignment horizontal="center" shrinkToFit="1"/>
    </xf>
    <xf numFmtId="0" fontId="52" fillId="0" borderId="29" xfId="1" applyFont="1" applyBorder="1" applyAlignment="1">
      <alignment shrinkToFit="1"/>
    </xf>
    <xf numFmtId="0" fontId="52" fillId="0" borderId="8" xfId="1" applyFont="1" applyBorder="1" applyAlignment="1"/>
    <xf numFmtId="0" fontId="52" fillId="0" borderId="29" xfId="1" applyFont="1" applyBorder="1" applyAlignment="1"/>
    <xf numFmtId="0" fontId="52" fillId="4" borderId="29" xfId="1" applyFont="1" applyFill="1" applyBorder="1" applyAlignment="1"/>
    <xf numFmtId="2" fontId="52" fillId="8" borderId="30" xfId="1" applyNumberFormat="1" applyFont="1" applyFill="1" applyBorder="1" applyAlignment="1"/>
    <xf numFmtId="0" fontId="52" fillId="4" borderId="40" xfId="1" applyFont="1" applyFill="1" applyBorder="1" applyAlignment="1"/>
    <xf numFmtId="167" fontId="52" fillId="3" borderId="25" xfId="1" applyNumberFormat="1" applyFont="1" applyFill="1" applyBorder="1" applyAlignment="1">
      <alignment shrinkToFit="1"/>
    </xf>
    <xf numFmtId="2" fontId="52" fillId="8" borderId="26" xfId="1" applyNumberFormat="1" applyFont="1" applyFill="1" applyBorder="1" applyAlignment="1"/>
    <xf numFmtId="0" fontId="52" fillId="8" borderId="26" xfId="1" applyFont="1" applyFill="1" applyBorder="1" applyAlignment="1">
      <alignment horizontal="center"/>
    </xf>
    <xf numFmtId="0" fontId="52" fillId="0" borderId="43" xfId="1" applyFont="1" applyBorder="1" applyAlignment="1">
      <alignment shrinkToFit="1"/>
    </xf>
    <xf numFmtId="9" fontId="52" fillId="3" borderId="41" xfId="1" applyNumberFormat="1" applyFont="1" applyFill="1" applyBorder="1" applyAlignment="1"/>
    <xf numFmtId="0" fontId="52" fillId="3" borderId="67" xfId="1" applyFont="1" applyFill="1" applyBorder="1" applyAlignment="1"/>
    <xf numFmtId="0" fontId="52" fillId="3" borderId="29" xfId="1" applyFont="1" applyFill="1" applyBorder="1" applyAlignment="1"/>
    <xf numFmtId="0" fontId="52" fillId="8" borderId="29" xfId="1" applyFont="1" applyFill="1" applyBorder="1" applyAlignment="1"/>
    <xf numFmtId="2" fontId="52" fillId="8" borderId="27" xfId="1" applyNumberFormat="1" applyFont="1" applyFill="1" applyBorder="1" applyAlignment="1"/>
    <xf numFmtId="0" fontId="52" fillId="4" borderId="9" xfId="1" applyFont="1" applyFill="1" applyBorder="1" applyAlignment="1"/>
    <xf numFmtId="167" fontId="52" fillId="3" borderId="5" xfId="1" applyNumberFormat="1" applyFont="1" applyFill="1" applyBorder="1" applyAlignment="1">
      <alignment shrinkToFit="1"/>
    </xf>
    <xf numFmtId="0" fontId="52" fillId="8" borderId="30" xfId="1" applyFont="1" applyFill="1" applyBorder="1" applyAlignment="1">
      <alignment horizontal="center"/>
    </xf>
    <xf numFmtId="167" fontId="52" fillId="4" borderId="9" xfId="1" applyNumberFormat="1" applyFont="1" applyFill="1" applyBorder="1" applyAlignment="1"/>
    <xf numFmtId="9" fontId="52" fillId="3" borderId="12" xfId="1" applyNumberFormat="1" applyFont="1" applyFill="1" applyBorder="1" applyAlignment="1"/>
    <xf numFmtId="9" fontId="52" fillId="8" borderId="30" xfId="1" applyNumberFormat="1" applyFont="1" applyFill="1" applyBorder="1" applyAlignment="1"/>
    <xf numFmtId="0" fontId="52" fillId="8" borderId="27" xfId="1" applyFont="1" applyFill="1" applyBorder="1" applyAlignment="1">
      <alignment horizontal="center"/>
    </xf>
    <xf numFmtId="0" fontId="52" fillId="0" borderId="67" xfId="1" applyFont="1" applyBorder="1" applyAlignment="1"/>
    <xf numFmtId="9" fontId="52" fillId="4" borderId="43" xfId="1" applyNumberFormat="1" applyFont="1" applyFill="1" applyBorder="1" applyAlignment="1"/>
    <xf numFmtId="9" fontId="52" fillId="4" borderId="12" xfId="1" applyNumberFormat="1" applyFont="1" applyFill="1" applyBorder="1" applyAlignment="1"/>
    <xf numFmtId="0" fontId="52" fillId="8" borderId="64" xfId="1" applyFont="1" applyFill="1" applyBorder="1" applyAlignment="1"/>
    <xf numFmtId="9" fontId="52" fillId="4" borderId="66" xfId="1" applyNumberFormat="1" applyFont="1" applyFill="1" applyBorder="1" applyAlignment="1"/>
    <xf numFmtId="167" fontId="52" fillId="8" borderId="7" xfId="1" applyNumberFormat="1" applyFont="1" applyFill="1" applyBorder="1" applyAlignment="1"/>
    <xf numFmtId="0" fontId="17" fillId="8" borderId="46" xfId="1" applyFont="1" applyFill="1" applyBorder="1" applyAlignment="1">
      <alignment horizontal="center"/>
    </xf>
    <xf numFmtId="0" fontId="28" fillId="0" borderId="0" xfId="1" applyFont="1" applyFill="1" applyBorder="1" applyAlignment="1">
      <alignment horizontal="center" vertical="center"/>
    </xf>
    <xf numFmtId="0" fontId="54" fillId="6" borderId="36" xfId="1" applyFont="1" applyFill="1" applyBorder="1" applyAlignment="1">
      <alignment horizontal="center"/>
    </xf>
    <xf numFmtId="0" fontId="55" fillId="6" borderId="35" xfId="1" applyFont="1" applyFill="1" applyBorder="1" applyAlignment="1">
      <alignment horizontal="center"/>
    </xf>
    <xf numFmtId="0" fontId="56" fillId="6" borderId="37" xfId="1" applyFont="1" applyFill="1" applyBorder="1" applyAlignment="1">
      <alignment horizontal="center" textRotation="90" wrapText="1"/>
    </xf>
    <xf numFmtId="0" fontId="56" fillId="6" borderId="36" xfId="1" applyFont="1" applyFill="1" applyBorder="1" applyAlignment="1">
      <alignment horizontal="center" textRotation="90" wrapText="1"/>
    </xf>
    <xf numFmtId="0" fontId="56" fillId="6" borderId="34" xfId="1" applyFont="1" applyFill="1" applyBorder="1" applyAlignment="1">
      <alignment horizontal="center" textRotation="90" wrapText="1"/>
    </xf>
    <xf numFmtId="0" fontId="56" fillId="6" borderId="21" xfId="1" applyFont="1" applyFill="1" applyBorder="1" applyAlignment="1">
      <alignment horizontal="center" textRotation="90" wrapText="1"/>
    </xf>
    <xf numFmtId="0" fontId="33" fillId="6" borderId="38" xfId="1" applyFont="1" applyFill="1" applyBorder="1" applyAlignment="1">
      <alignment horizontal="center" textRotation="90" wrapText="1"/>
    </xf>
    <xf numFmtId="0" fontId="56" fillId="6" borderId="31" xfId="1" applyFont="1" applyFill="1" applyBorder="1" applyAlignment="1">
      <alignment horizontal="center" textRotation="90" wrapText="1"/>
    </xf>
    <xf numFmtId="0" fontId="56" fillId="6" borderId="36" xfId="1" applyFont="1" applyFill="1" applyBorder="1" applyAlignment="1">
      <alignment horizontal="center" textRotation="90" wrapText="1" shrinkToFit="1"/>
    </xf>
    <xf numFmtId="0" fontId="56" fillId="6" borderId="21" xfId="1" applyFont="1" applyFill="1" applyBorder="1" applyAlignment="1">
      <alignment horizontal="center" textRotation="90" shrinkToFit="1"/>
    </xf>
    <xf numFmtId="0" fontId="56" fillId="6" borderId="22" xfId="1" applyFont="1" applyFill="1" applyBorder="1" applyAlignment="1">
      <alignment horizontal="center" textRotation="90" wrapText="1"/>
    </xf>
    <xf numFmtId="0" fontId="0" fillId="0" borderId="0" xfId="1" applyFont="1" applyFill="1" applyBorder="1" applyAlignment="1"/>
    <xf numFmtId="0" fontId="0" fillId="0" borderId="25" xfId="1" applyFont="1" applyFill="1" applyBorder="1" applyAlignment="1">
      <alignment horizontal="center"/>
    </xf>
    <xf numFmtId="0" fontId="51" fillId="0" borderId="68" xfId="1" applyFont="1" applyFill="1" applyBorder="1" applyAlignment="1">
      <alignment horizontal="center"/>
    </xf>
    <xf numFmtId="0" fontId="0" fillId="4" borderId="26" xfId="1" applyFont="1" applyFill="1" applyBorder="1" applyAlignment="1">
      <alignment horizontal="center"/>
    </xf>
    <xf numFmtId="0" fontId="0" fillId="9" borderId="29" xfId="1" applyFont="1" applyFill="1" applyBorder="1" applyAlignment="1">
      <alignment horizontal="center"/>
    </xf>
    <xf numFmtId="0" fontId="0" fillId="8" borderId="27" xfId="1" applyFont="1" applyFill="1" applyBorder="1" applyAlignment="1">
      <alignment horizontal="center"/>
    </xf>
    <xf numFmtId="0" fontId="0" fillId="0" borderId="70" xfId="1" applyFont="1" applyFill="1" applyBorder="1" applyAlignment="1">
      <alignment horizontal="center"/>
    </xf>
    <xf numFmtId="0" fontId="0" fillId="0" borderId="9" xfId="1" applyFont="1" applyFill="1" applyBorder="1" applyAlignment="1">
      <alignment horizontal="center"/>
    </xf>
    <xf numFmtId="0" fontId="0" fillId="0" borderId="5" xfId="1" applyFont="1" applyFill="1" applyBorder="1" applyAlignment="1">
      <alignment horizontal="center"/>
    </xf>
    <xf numFmtId="0" fontId="51" fillId="0" borderId="71" xfId="1" applyFont="1" applyFill="1" applyBorder="1" applyAlignment="1">
      <alignment horizontal="center"/>
    </xf>
    <xf numFmtId="0" fontId="51" fillId="0" borderId="72" xfId="1" applyFont="1" applyFill="1" applyBorder="1" applyAlignment="1">
      <alignment horizontal="center"/>
    </xf>
    <xf numFmtId="0" fontId="0" fillId="4" borderId="27" xfId="1" applyFont="1" applyFill="1" applyBorder="1" applyAlignment="1">
      <alignment horizontal="center"/>
    </xf>
    <xf numFmtId="0" fontId="0" fillId="9" borderId="70" xfId="1" applyFont="1" applyFill="1" applyBorder="1" applyAlignment="1">
      <alignment horizontal="center"/>
    </xf>
    <xf numFmtId="0" fontId="0" fillId="9" borderId="5" xfId="1" applyFont="1" applyFill="1" applyBorder="1" applyAlignment="1">
      <alignment horizontal="center"/>
    </xf>
    <xf numFmtId="0" fontId="0" fillId="9" borderId="43" xfId="1" applyFont="1" applyFill="1" applyBorder="1" applyAlignment="1">
      <alignment horizontal="center"/>
    </xf>
    <xf numFmtId="0" fontId="0" fillId="9" borderId="12" xfId="1" applyFont="1" applyFill="1" applyBorder="1" applyAlignment="1">
      <alignment horizontal="center"/>
    </xf>
    <xf numFmtId="0" fontId="0" fillId="9" borderId="8" xfId="1" applyFont="1" applyFill="1" applyBorder="1" applyAlignment="1">
      <alignment horizontal="center"/>
    </xf>
    <xf numFmtId="0" fontId="0" fillId="9" borderId="53" xfId="1" applyFont="1" applyFill="1" applyBorder="1" applyAlignment="1">
      <alignment horizontal="center"/>
    </xf>
    <xf numFmtId="0" fontId="0" fillId="8" borderId="28" xfId="1" applyFont="1" applyFill="1" applyBorder="1" applyAlignment="1">
      <alignment horizontal="center"/>
    </xf>
    <xf numFmtId="0" fontId="0" fillId="8" borderId="33" xfId="1" applyFont="1" applyFill="1" applyBorder="1" applyAlignment="1">
      <alignment horizontal="center" vertical="center"/>
    </xf>
    <xf numFmtId="0" fontId="0" fillId="8" borderId="23" xfId="1" applyFont="1" applyFill="1" applyBorder="1" applyAlignment="1">
      <alignment horizontal="center" vertical="center"/>
    </xf>
    <xf numFmtId="0" fontId="57" fillId="8" borderId="73" xfId="1" applyFont="1" applyFill="1" applyBorder="1" applyAlignment="1">
      <alignment horizontal="center" vertical="center"/>
    </xf>
    <xf numFmtId="0" fontId="57" fillId="8" borderId="74" xfId="1" applyFont="1" applyFill="1" applyBorder="1" applyAlignment="1">
      <alignment horizontal="center" vertical="center"/>
    </xf>
    <xf numFmtId="0" fontId="8" fillId="8" borderId="46" xfId="1" applyFont="1" applyFill="1" applyBorder="1" applyAlignment="1">
      <alignment horizontal="center" vertical="center"/>
    </xf>
    <xf numFmtId="0" fontId="18" fillId="8" borderId="42" xfId="1" applyFont="1" applyFill="1" applyBorder="1" applyAlignment="1">
      <alignment horizontal="center" vertical="center"/>
    </xf>
    <xf numFmtId="0" fontId="0" fillId="8" borderId="36" xfId="1" applyFont="1" applyFill="1" applyBorder="1" applyAlignment="1">
      <alignment horizontal="center" vertical="center"/>
    </xf>
    <xf numFmtId="2" fontId="59" fillId="8" borderId="36" xfId="1" applyNumberFormat="1" applyFill="1" applyBorder="1" applyAlignment="1">
      <alignment horizontal="center"/>
    </xf>
    <xf numFmtId="0" fontId="59" fillId="8" borderId="21" xfId="1" applyFill="1" applyBorder="1" applyAlignment="1">
      <alignment horizontal="center"/>
    </xf>
    <xf numFmtId="9" fontId="59" fillId="8" borderId="21" xfId="1" applyNumberFormat="1" applyFill="1" applyBorder="1" applyAlignment="1">
      <alignment horizontal="center"/>
    </xf>
    <xf numFmtId="0" fontId="18" fillId="4" borderId="38" xfId="1" applyFont="1" applyFill="1" applyBorder="1" applyAlignment="1">
      <alignment horizontal="center" vertical="center"/>
    </xf>
    <xf numFmtId="0" fontId="18" fillId="8" borderId="1" xfId="1" applyFont="1" applyFill="1" applyBorder="1" applyAlignment="1">
      <alignment horizontal="center" vertical="center"/>
    </xf>
    <xf numFmtId="0" fontId="18" fillId="4" borderId="2" xfId="1" applyFont="1" applyFill="1" applyBorder="1" applyAlignment="1">
      <alignment horizontal="center" vertical="center"/>
    </xf>
    <xf numFmtId="0" fontId="17" fillId="8" borderId="33" xfId="1" applyFont="1" applyFill="1" applyBorder="1" applyAlignment="1">
      <alignment horizontal="center" vertical="center"/>
    </xf>
    <xf numFmtId="0" fontId="17" fillId="8" borderId="23" xfId="1" applyFont="1" applyFill="1" applyBorder="1" applyAlignment="1">
      <alignment horizontal="center" vertical="center"/>
    </xf>
    <xf numFmtId="0" fontId="18" fillId="8" borderId="46" xfId="1" applyFont="1" applyFill="1" applyBorder="1" applyAlignment="1">
      <alignment horizontal="center" vertical="center"/>
    </xf>
    <xf numFmtId="0" fontId="8" fillId="8" borderId="1" xfId="1" applyFont="1" applyFill="1" applyBorder="1" applyAlignment="1">
      <alignment horizontal="center" vertical="center"/>
    </xf>
    <xf numFmtId="0" fontId="18" fillId="4" borderId="58" xfId="1" applyFont="1" applyFill="1" applyBorder="1" applyAlignment="1">
      <alignment horizontal="center" vertical="center"/>
    </xf>
    <xf numFmtId="0" fontId="17" fillId="0" borderId="25" xfId="1" applyFont="1" applyFill="1" applyBorder="1" applyAlignment="1">
      <alignment horizontal="center"/>
    </xf>
    <xf numFmtId="0" fontId="33" fillId="0" borderId="68" xfId="1" applyFont="1" applyFill="1" applyBorder="1" applyAlignment="1">
      <alignment horizontal="center"/>
    </xf>
    <xf numFmtId="0" fontId="17" fillId="4" borderId="26" xfId="1" applyFont="1" applyFill="1" applyBorder="1" applyAlignment="1">
      <alignment horizontal="center"/>
    </xf>
    <xf numFmtId="0" fontId="17" fillId="9" borderId="29" xfId="1" applyFont="1" applyFill="1" applyBorder="1" applyAlignment="1">
      <alignment horizontal="center"/>
    </xf>
    <xf numFmtId="0" fontId="17" fillId="8" borderId="27" xfId="1" applyFont="1" applyFill="1" applyBorder="1" applyAlignment="1">
      <alignment horizontal="center"/>
    </xf>
    <xf numFmtId="0" fontId="17" fillId="0" borderId="5" xfId="1" applyFont="1" applyFill="1" applyBorder="1" applyAlignment="1">
      <alignment horizontal="center"/>
    </xf>
    <xf numFmtId="0" fontId="33" fillId="0" borderId="71" xfId="1" applyFont="1" applyFill="1" applyBorder="1" applyAlignment="1">
      <alignment horizontal="center"/>
    </xf>
    <xf numFmtId="0" fontId="33" fillId="0" borderId="72" xfId="1" applyFont="1" applyFill="1" applyBorder="1" applyAlignment="1">
      <alignment horizontal="center"/>
    </xf>
    <xf numFmtId="0" fontId="17" fillId="4" borderId="27" xfId="1" applyFont="1" applyFill="1" applyBorder="1" applyAlignment="1">
      <alignment horizontal="center"/>
    </xf>
    <xf numFmtId="0" fontId="17" fillId="4" borderId="5" xfId="1" applyFont="1" applyFill="1" applyBorder="1" applyAlignment="1">
      <alignment horizontal="center" vertical="center"/>
    </xf>
    <xf numFmtId="0" fontId="17" fillId="9" borderId="5" xfId="1" applyFont="1" applyFill="1" applyBorder="1" applyAlignment="1">
      <alignment horizontal="center"/>
    </xf>
    <xf numFmtId="0" fontId="17" fillId="9" borderId="43" xfId="1" applyFont="1" applyFill="1" applyBorder="1" applyAlignment="1">
      <alignment horizontal="center"/>
    </xf>
    <xf numFmtId="0" fontId="17" fillId="9" borderId="12" xfId="1" applyFont="1" applyFill="1" applyBorder="1" applyAlignment="1">
      <alignment horizontal="center"/>
    </xf>
    <xf numFmtId="0" fontId="59" fillId="8" borderId="36" xfId="1" applyFill="1" applyBorder="1" applyAlignment="1">
      <alignment horizontal="center"/>
    </xf>
    <xf numFmtId="0" fontId="18" fillId="8" borderId="56" xfId="1" applyFont="1" applyFill="1" applyBorder="1" applyAlignment="1">
      <alignment horizontal="center" vertical="center"/>
    </xf>
    <xf numFmtId="0" fontId="26" fillId="0" borderId="32" xfId="1" applyFont="1" applyBorder="1" applyAlignment="1">
      <alignment horizontal="center"/>
    </xf>
    <xf numFmtId="0" fontId="26" fillId="0" borderId="32" xfId="1" applyFont="1" applyBorder="1" applyAlignment="1"/>
    <xf numFmtId="14" fontId="20" fillId="0" borderId="32" xfId="1" applyNumberFormat="1" applyFont="1" applyBorder="1" applyAlignment="1">
      <alignment horizontal="center"/>
    </xf>
    <xf numFmtId="0" fontId="20" fillId="0" borderId="47" xfId="1" applyFont="1" applyBorder="1" applyAlignment="1">
      <alignment horizontal="center"/>
    </xf>
    <xf numFmtId="0" fontId="33" fillId="6" borderId="61" xfId="1" applyFont="1" applyFill="1" applyBorder="1" applyAlignment="1">
      <alignment horizontal="center" vertical="center" shrinkToFit="1"/>
    </xf>
    <xf numFmtId="0" fontId="56" fillId="6" borderId="36" xfId="1" applyFont="1" applyFill="1" applyBorder="1" applyAlignment="1">
      <alignment horizontal="center" vertical="center" wrapText="1"/>
    </xf>
    <xf numFmtId="0" fontId="56" fillId="6" borderId="21" xfId="1" applyFont="1" applyFill="1" applyBorder="1" applyAlignment="1">
      <alignment horizontal="center" vertical="center" wrapText="1"/>
    </xf>
    <xf numFmtId="0" fontId="56" fillId="6" borderId="22" xfId="1" applyFont="1" applyFill="1" applyBorder="1" applyAlignment="1">
      <alignment horizontal="center" vertical="center" wrapText="1"/>
    </xf>
    <xf numFmtId="0" fontId="17" fillId="4" borderId="40" xfId="1" applyFont="1" applyFill="1" applyBorder="1" applyAlignment="1">
      <alignment horizontal="center" shrinkToFit="1"/>
    </xf>
    <xf numFmtId="0" fontId="17" fillId="3" borderId="40" xfId="1" applyFont="1" applyFill="1" applyBorder="1" applyAlignment="1">
      <alignment horizontal="center"/>
    </xf>
    <xf numFmtId="0" fontId="17" fillId="3" borderId="25" xfId="1" applyFont="1" applyFill="1" applyBorder="1" applyAlignment="1">
      <alignment horizontal="center"/>
    </xf>
    <xf numFmtId="0" fontId="17" fillId="3" borderId="26" xfId="1" applyFont="1" applyFill="1" applyBorder="1" applyAlignment="1">
      <alignment horizontal="center"/>
    </xf>
    <xf numFmtId="0" fontId="17" fillId="8" borderId="9" xfId="1" applyFont="1" applyFill="1" applyBorder="1" applyAlignment="1">
      <alignment horizontal="center" shrinkToFit="1"/>
    </xf>
    <xf numFmtId="0" fontId="17" fillId="4" borderId="9" xfId="1" applyFont="1" applyFill="1" applyBorder="1" applyAlignment="1">
      <alignment horizontal="center"/>
    </xf>
    <xf numFmtId="0" fontId="17" fillId="4" borderId="5" xfId="1" applyFont="1" applyFill="1" applyBorder="1" applyAlignment="1">
      <alignment horizontal="center"/>
    </xf>
    <xf numFmtId="0" fontId="17" fillId="8" borderId="70" xfId="1" applyFont="1" applyFill="1" applyBorder="1" applyAlignment="1">
      <alignment horizontal="center"/>
    </xf>
    <xf numFmtId="0" fontId="17" fillId="4" borderId="9" xfId="1" applyFont="1" applyFill="1" applyBorder="1" applyAlignment="1">
      <alignment horizontal="center" shrinkToFit="1"/>
    </xf>
    <xf numFmtId="0" fontId="17" fillId="3" borderId="9" xfId="1" applyFont="1" applyFill="1" applyBorder="1" applyAlignment="1">
      <alignment horizontal="center"/>
    </xf>
    <xf numFmtId="0" fontId="17" fillId="3" borderId="5" xfId="1" applyFont="1" applyFill="1" applyBorder="1" applyAlignment="1">
      <alignment horizontal="center"/>
    </xf>
    <xf numFmtId="0" fontId="17" fillId="3" borderId="27" xfId="1" applyFont="1" applyFill="1" applyBorder="1" applyAlignment="1">
      <alignment horizontal="center"/>
    </xf>
    <xf numFmtId="0" fontId="17" fillId="4" borderId="70" xfId="1" applyFont="1" applyFill="1" applyBorder="1" applyAlignment="1">
      <alignment horizontal="center"/>
    </xf>
    <xf numFmtId="0" fontId="33" fillId="6" borderId="23" xfId="1" applyFont="1" applyFill="1" applyBorder="1" applyAlignment="1">
      <alignment horizontal="center" vertical="center" shrinkToFit="1"/>
    </xf>
    <xf numFmtId="0" fontId="56" fillId="6" borderId="64" xfId="1" applyFont="1" applyFill="1" applyBorder="1" applyAlignment="1">
      <alignment horizontal="center" vertical="center" wrapText="1"/>
    </xf>
    <xf numFmtId="0" fontId="17" fillId="4" borderId="8" xfId="1" applyFont="1" applyFill="1" applyBorder="1" applyAlignment="1">
      <alignment horizontal="center" shrinkToFit="1"/>
    </xf>
    <xf numFmtId="0" fontId="17" fillId="4" borderId="30" xfId="1" applyFont="1" applyFill="1" applyBorder="1" applyAlignment="1">
      <alignment horizontal="center"/>
    </xf>
    <xf numFmtId="0" fontId="17" fillId="3" borderId="41" xfId="1" applyFont="1" applyFill="1" applyBorder="1" applyAlignment="1">
      <alignment horizontal="center"/>
    </xf>
    <xf numFmtId="0" fontId="17" fillId="3" borderId="67" xfId="1" applyFont="1" applyFill="1" applyBorder="1" applyAlignment="1">
      <alignment horizontal="center"/>
    </xf>
    <xf numFmtId="0" fontId="17" fillId="3" borderId="30" xfId="1" applyFont="1" applyFill="1" applyBorder="1" applyAlignment="1">
      <alignment horizontal="center"/>
    </xf>
    <xf numFmtId="0" fontId="17" fillId="3" borderId="29" xfId="1" applyFont="1" applyFill="1" applyBorder="1" applyAlignment="1">
      <alignment horizontal="center"/>
    </xf>
    <xf numFmtId="0" fontId="17" fillId="4" borderId="12" xfId="1" applyFont="1" applyFill="1" applyBorder="1" applyAlignment="1">
      <alignment horizontal="center"/>
    </xf>
    <xf numFmtId="0" fontId="17" fillId="4" borderId="62" xfId="1" applyFont="1" applyFill="1" applyBorder="1" applyAlignment="1">
      <alignment horizontal="center"/>
    </xf>
    <xf numFmtId="0" fontId="17" fillId="3" borderId="12" xfId="1" applyFont="1" applyFill="1" applyBorder="1" applyAlignment="1">
      <alignment horizontal="center"/>
    </xf>
    <xf numFmtId="0" fontId="17" fillId="3" borderId="62" xfId="1" applyFont="1" applyFill="1" applyBorder="1" applyAlignment="1">
      <alignment horizontal="center"/>
    </xf>
    <xf numFmtId="0" fontId="17" fillId="8" borderId="11" xfId="1" applyFont="1" applyFill="1" applyBorder="1" applyAlignment="1">
      <alignment horizontal="center" shrinkToFit="1"/>
    </xf>
    <xf numFmtId="0" fontId="17" fillId="8" borderId="57" xfId="1" applyFont="1" applyFill="1" applyBorder="1" applyAlignment="1">
      <alignment horizontal="center"/>
    </xf>
    <xf numFmtId="166" fontId="20" fillId="0" borderId="32" xfId="1" applyNumberFormat="1" applyFont="1" applyBorder="1" applyAlignment="1">
      <alignment horizontal="center"/>
    </xf>
    <xf numFmtId="0" fontId="20" fillId="0" borderId="32" xfId="1" applyNumberFormat="1" applyFont="1" applyBorder="1" applyAlignment="1">
      <alignment horizontal="center"/>
    </xf>
    <xf numFmtId="0" fontId="33" fillId="6" borderId="33" xfId="1" applyFont="1" applyFill="1" applyBorder="1" applyAlignment="1">
      <alignment horizontal="center"/>
    </xf>
    <xf numFmtId="0" fontId="56" fillId="6" borderId="34" xfId="1" applyFont="1" applyFill="1" applyBorder="1" applyAlignment="1">
      <alignment horizontal="center" vertical="center" wrapText="1"/>
    </xf>
    <xf numFmtId="0" fontId="56" fillId="6" borderId="35" xfId="1" applyFont="1" applyFill="1" applyBorder="1" applyAlignment="1">
      <alignment horizontal="center" vertical="center" wrapText="1"/>
    </xf>
    <xf numFmtId="0" fontId="56" fillId="6" borderId="42" xfId="1" applyFont="1" applyFill="1" applyBorder="1" applyAlignment="1">
      <alignment horizontal="center" vertical="center" wrapText="1"/>
    </xf>
    <xf numFmtId="0" fontId="17" fillId="4" borderId="54" xfId="1" applyFont="1" applyFill="1" applyBorder="1" applyAlignment="1">
      <alignment horizontal="center"/>
    </xf>
    <xf numFmtId="0" fontId="17" fillId="8" borderId="54" xfId="1" applyFont="1" applyFill="1" applyBorder="1" applyAlignment="1">
      <alignment horizontal="center"/>
    </xf>
    <xf numFmtId="0" fontId="17" fillId="8" borderId="30" xfId="1" applyFont="1" applyFill="1" applyBorder="1" applyAlignment="1">
      <alignment horizontal="center"/>
    </xf>
    <xf numFmtId="0" fontId="17" fillId="4" borderId="69" xfId="1" applyFont="1" applyFill="1" applyBorder="1" applyAlignment="1">
      <alignment horizontal="center" shrinkToFit="1"/>
    </xf>
    <xf numFmtId="0" fontId="17" fillId="4" borderId="14" xfId="1" applyFont="1" applyFill="1" applyBorder="1" applyAlignment="1">
      <alignment horizontal="center" shrinkToFit="1"/>
    </xf>
    <xf numFmtId="0" fontId="17" fillId="8" borderId="69" xfId="1" applyFont="1" applyFill="1" applyBorder="1" applyAlignment="1">
      <alignment horizontal="center" shrinkToFit="1"/>
    </xf>
    <xf numFmtId="0" fontId="17" fillId="8" borderId="14" xfId="1" applyFont="1" applyFill="1" applyBorder="1" applyAlignment="1">
      <alignment horizontal="center" shrinkToFit="1"/>
    </xf>
    <xf numFmtId="0" fontId="20" fillId="0" borderId="32" xfId="1" applyFont="1" applyBorder="1" applyAlignment="1"/>
    <xf numFmtId="0" fontId="17" fillId="3" borderId="8" xfId="1" applyFont="1" applyFill="1" applyBorder="1" applyAlignment="1">
      <alignment horizontal="center"/>
    </xf>
    <xf numFmtId="0" fontId="59" fillId="3" borderId="40" xfId="1" applyFill="1" applyBorder="1" applyAlignment="1">
      <alignment horizontal="center"/>
    </xf>
    <xf numFmtId="0" fontId="59" fillId="3" borderId="25" xfId="1" applyFill="1" applyBorder="1" applyAlignment="1">
      <alignment horizontal="center"/>
    </xf>
    <xf numFmtId="0" fontId="59" fillId="3" borderId="26" xfId="1" applyFill="1" applyBorder="1" applyAlignment="1">
      <alignment horizontal="center"/>
    </xf>
    <xf numFmtId="0" fontId="59" fillId="4" borderId="9" xfId="1" applyFill="1" applyBorder="1" applyAlignment="1">
      <alignment horizontal="center"/>
    </xf>
    <xf numFmtId="0" fontId="59" fillId="4" borderId="5" xfId="1" applyFill="1" applyBorder="1" applyAlignment="1">
      <alignment horizontal="center"/>
    </xf>
    <xf numFmtId="0" fontId="59" fillId="4" borderId="27" xfId="1" applyFill="1" applyBorder="1" applyAlignment="1">
      <alignment horizontal="center"/>
    </xf>
    <xf numFmtId="0" fontId="59" fillId="3" borderId="9" xfId="1" applyFill="1" applyBorder="1" applyAlignment="1">
      <alignment horizontal="center"/>
    </xf>
    <xf numFmtId="0" fontId="59" fillId="3" borderId="5" xfId="1" applyFill="1" applyBorder="1" applyAlignment="1">
      <alignment horizontal="center"/>
    </xf>
    <xf numFmtId="0" fontId="59" fillId="3" borderId="27" xfId="1" applyFill="1" applyBorder="1" applyAlignment="1">
      <alignment horizontal="center"/>
    </xf>
    <xf numFmtId="0" fontId="59" fillId="3" borderId="8" xfId="1" applyFill="1" applyBorder="1" applyAlignment="1">
      <alignment horizontal="center"/>
    </xf>
    <xf numFmtId="0" fontId="59" fillId="3" borderId="29" xfId="1" applyFill="1" applyBorder="1" applyAlignment="1">
      <alignment horizontal="center"/>
    </xf>
    <xf numFmtId="0" fontId="59" fillId="3" borderId="30" xfId="1" applyFill="1" applyBorder="1" applyAlignment="1">
      <alignment horizontal="center"/>
    </xf>
    <xf numFmtId="0" fontId="33" fillId="6" borderId="31" xfId="1" applyFont="1" applyFill="1" applyBorder="1" applyAlignment="1">
      <alignment horizontal="center"/>
    </xf>
    <xf numFmtId="0" fontId="56" fillId="6" borderId="33" xfId="1" applyFont="1" applyFill="1" applyBorder="1" applyAlignment="1">
      <alignment horizontal="center" vertical="center" wrapText="1"/>
    </xf>
    <xf numFmtId="0" fontId="56" fillId="6" borderId="23" xfId="1" applyFont="1" applyFill="1" applyBorder="1" applyAlignment="1">
      <alignment horizontal="center" vertical="center" wrapText="1"/>
    </xf>
    <xf numFmtId="0" fontId="56" fillId="6" borderId="24" xfId="1" applyFont="1" applyFill="1" applyBorder="1" applyAlignment="1">
      <alignment horizontal="center" vertical="center" wrapText="1"/>
    </xf>
    <xf numFmtId="0" fontId="17" fillId="0" borderId="0" xfId="1" applyFont="1" applyBorder="1" applyAlignment="1">
      <alignment horizontal="center"/>
    </xf>
    <xf numFmtId="0" fontId="18" fillId="0" borderId="0" xfId="1" applyFont="1" applyAlignment="1">
      <alignment horizontal="center"/>
    </xf>
    <xf numFmtId="0" fontId="17" fillId="6" borderId="31" xfId="1" applyFont="1" applyFill="1" applyBorder="1" applyAlignment="1">
      <alignment horizontal="center"/>
    </xf>
    <xf numFmtId="0" fontId="33" fillId="6" borderId="37" xfId="1" applyFont="1" applyFill="1" applyBorder="1" applyAlignment="1">
      <alignment horizontal="center"/>
    </xf>
    <xf numFmtId="0" fontId="33" fillId="6" borderId="38" xfId="1" applyFont="1" applyFill="1" applyBorder="1" applyAlignment="1">
      <alignment horizontal="center"/>
    </xf>
    <xf numFmtId="0" fontId="18" fillId="0" borderId="40" xfId="1" applyFont="1" applyBorder="1" applyAlignment="1">
      <alignment horizontal="center" vertical="center"/>
    </xf>
    <xf numFmtId="0" fontId="18" fillId="0" borderId="6" xfId="1" applyFont="1" applyBorder="1" applyAlignment="1">
      <alignment horizontal="center" vertical="center"/>
    </xf>
    <xf numFmtId="0" fontId="33" fillId="6" borderId="23" xfId="1" applyFont="1" applyFill="1" applyBorder="1" applyAlignment="1">
      <alignment horizontal="center"/>
    </xf>
    <xf numFmtId="0" fontId="33" fillId="6" borderId="24" xfId="1" applyFont="1" applyFill="1" applyBorder="1" applyAlignment="1">
      <alignment horizontal="center"/>
    </xf>
    <xf numFmtId="0" fontId="17" fillId="0" borderId="0" xfId="1" applyFont="1" applyAlignment="1">
      <alignment horizont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11" borderId="29" xfId="1" applyNumberFormat="1" applyFont="1" applyFill="1" applyBorder="1" applyAlignment="1">
      <alignment horizontal="center" vertical="center"/>
    </xf>
    <xf numFmtId="2" fontId="17" fillId="11" borderId="30" xfId="1" applyNumberFormat="1" applyFont="1" applyFill="1" applyBorder="1" applyAlignment="1">
      <alignment horizontal="center" vertical="center"/>
    </xf>
    <xf numFmtId="0" fontId="17" fillId="4" borderId="5" xfId="1" applyNumberFormat="1" applyFont="1" applyFill="1" applyBorder="1" applyAlignment="1">
      <alignment horizontal="center" vertical="center"/>
    </xf>
    <xf numFmtId="0" fontId="17" fillId="4" borderId="5" xfId="1" applyFont="1" applyFill="1" applyBorder="1" applyAlignment="1">
      <alignment vertical="center"/>
    </xf>
    <xf numFmtId="2" fontId="17" fillId="12" borderId="5" xfId="1" applyNumberFormat="1" applyFont="1" applyFill="1" applyBorder="1" applyAlignment="1">
      <alignment horizontal="center" vertical="center"/>
    </xf>
    <xf numFmtId="2" fontId="17" fillId="12" borderId="27" xfId="1" applyNumberFormat="1" applyFont="1" applyFill="1" applyBorder="1" applyAlignment="1">
      <alignment horizontal="center" vertical="center"/>
    </xf>
    <xf numFmtId="0" fontId="17" fillId="0" borderId="5" xfId="1" applyNumberFormat="1" applyFont="1" applyBorder="1" applyAlignment="1">
      <alignment horizontal="center" vertical="center"/>
    </xf>
    <xf numFmtId="0" fontId="17" fillId="0" borderId="5" xfId="1" applyFont="1" applyBorder="1" applyAlignment="1">
      <alignment horizontal="center" vertical="center"/>
    </xf>
    <xf numFmtId="0" fontId="17" fillId="0" borderId="5" xfId="1" applyFont="1" applyBorder="1" applyAlignment="1">
      <alignment vertical="center"/>
    </xf>
    <xf numFmtId="2" fontId="17" fillId="11" borderId="5" xfId="1" applyNumberFormat="1" applyFont="1" applyFill="1" applyBorder="1" applyAlignment="1">
      <alignment horizontal="center" vertical="center"/>
    </xf>
    <xf numFmtId="2" fontId="17" fillId="11" borderId="27" xfId="1" applyNumberFormat="1" applyFont="1" applyFill="1" applyBorder="1" applyAlignment="1">
      <alignment horizontal="center" vertical="center"/>
    </xf>
    <xf numFmtId="0" fontId="17" fillId="0" borderId="31" xfId="1" applyFont="1" applyBorder="1" applyAlignment="1"/>
    <xf numFmtId="0" fontId="17" fillId="0" borderId="37" xfId="1" applyFont="1" applyBorder="1" applyAlignment="1"/>
    <xf numFmtId="0" fontId="17" fillId="0" borderId="38" xfId="1" applyFont="1" applyBorder="1" applyAlignment="1"/>
    <xf numFmtId="0" fontId="17" fillId="0" borderId="1" xfId="1" applyFont="1" applyBorder="1" applyAlignment="1"/>
    <xf numFmtId="0" fontId="17" fillId="0" borderId="0" xfId="1" applyFont="1" applyBorder="1" applyAlignment="1"/>
    <xf numFmtId="0" fontId="17" fillId="0" borderId="2" xfId="1" applyFont="1" applyBorder="1" applyAlignment="1"/>
    <xf numFmtId="0" fontId="17" fillId="0" borderId="3" xfId="1" applyFont="1" applyBorder="1" applyAlignment="1"/>
    <xf numFmtId="0" fontId="17" fillId="0" borderId="75" xfId="1" applyFont="1" applyBorder="1"/>
    <xf numFmtId="0" fontId="17" fillId="0" borderId="75" xfId="1" applyFont="1" applyBorder="1" applyAlignment="1"/>
    <xf numFmtId="0" fontId="17" fillId="0" borderId="58" xfId="1" applyFont="1" applyBorder="1"/>
    <xf numFmtId="0" fontId="18" fillId="0" borderId="75" xfId="1" applyFont="1" applyBorder="1" applyAlignment="1">
      <alignment horizontal="center"/>
    </xf>
    <xf numFmtId="0" fontId="59" fillId="0" borderId="4" xfId="1" applyBorder="1" applyAlignment="1">
      <alignment horizontal="center"/>
    </xf>
    <xf numFmtId="0" fontId="17" fillId="0" borderId="25" xfId="1" applyFont="1" applyBorder="1" applyAlignment="1">
      <alignment horizontal="center" vertical="center"/>
    </xf>
    <xf numFmtId="2" fontId="17" fillId="11" borderId="25" xfId="1" applyNumberFormat="1" applyFont="1" applyFill="1" applyBorder="1" applyAlignment="1">
      <alignment horizontal="center" vertical="center"/>
    </xf>
    <xf numFmtId="2" fontId="17" fillId="11" borderId="26" xfId="1" applyNumberFormat="1" applyFont="1" applyFill="1" applyBorder="1" applyAlignment="1">
      <alignment horizontal="center" vertical="center"/>
    </xf>
    <xf numFmtId="0" fontId="59" fillId="4" borderId="62" xfId="1" applyFill="1" applyBorder="1" applyAlignment="1">
      <alignment horizontal="center"/>
    </xf>
    <xf numFmtId="0" fontId="59" fillId="0" borderId="62" xfId="1" applyBorder="1" applyAlignment="1">
      <alignment horizontal="center"/>
    </xf>
    <xf numFmtId="45" fontId="17" fillId="0" borderId="5" xfId="1" applyNumberFormat="1" applyFont="1" applyBorder="1" applyAlignment="1">
      <alignment horizontal="center" vertical="center"/>
    </xf>
    <xf numFmtId="45" fontId="17" fillId="4" borderId="5" xfId="1" applyNumberFormat="1" applyFont="1" applyFill="1" applyBorder="1" applyAlignment="1">
      <alignment horizontal="center" vertical="center"/>
    </xf>
    <xf numFmtId="49" fontId="26" fillId="0" borderId="45" xfId="1" applyNumberFormat="1" applyFont="1" applyBorder="1"/>
    <xf numFmtId="0" fontId="26" fillId="0" borderId="45" xfId="1" applyFont="1" applyBorder="1"/>
    <xf numFmtId="49" fontId="33" fillId="6" borderId="36" xfId="1" applyNumberFormat="1" applyFont="1" applyFill="1" applyBorder="1" applyAlignment="1">
      <alignment horizontal="center" vertical="center"/>
    </xf>
    <xf numFmtId="0" fontId="17" fillId="0" borderId="0" xfId="1" applyFont="1" applyAlignment="1"/>
    <xf numFmtId="0" fontId="24" fillId="6" borderId="5" xfId="1" applyFont="1" applyFill="1" applyBorder="1" applyAlignment="1">
      <alignment horizontal="center"/>
    </xf>
    <xf numFmtId="0" fontId="18" fillId="0" borderId="0" xfId="1" applyFont="1" applyFill="1" applyBorder="1" applyAlignment="1">
      <alignment horizontal="center"/>
    </xf>
    <xf numFmtId="0" fontId="17" fillId="0" borderId="0" xfId="1" applyFont="1" applyFill="1" applyBorder="1"/>
    <xf numFmtId="0" fontId="17" fillId="0" borderId="76" xfId="1" applyFont="1" applyFill="1" applyBorder="1" applyAlignment="1">
      <alignment horizontal="center" vertical="center"/>
    </xf>
    <xf numFmtId="0" fontId="17" fillId="5" borderId="5" xfId="1" applyFont="1" applyFill="1" applyBorder="1" applyAlignment="1">
      <alignment horizontal="center" vertical="center"/>
    </xf>
    <xf numFmtId="0" fontId="17" fillId="0" borderId="0" xfId="1" applyFont="1" applyFill="1" applyBorder="1" applyAlignment="1">
      <alignment horizontal="center" vertical="center"/>
    </xf>
    <xf numFmtId="0" fontId="36" fillId="0" borderId="0" xfId="1" applyFont="1"/>
    <xf numFmtId="0" fontId="36" fillId="0" borderId="31" xfId="1" applyFont="1" applyBorder="1"/>
    <xf numFmtId="0" fontId="36" fillId="0" borderId="37" xfId="1" applyFont="1" applyBorder="1"/>
    <xf numFmtId="0" fontId="36" fillId="0" borderId="38" xfId="1" applyFont="1" applyBorder="1"/>
    <xf numFmtId="0" fontId="36" fillId="0" borderId="1" xfId="1" applyFont="1" applyBorder="1"/>
    <xf numFmtId="0" fontId="38" fillId="0" borderId="0" xfId="1" applyFont="1" applyBorder="1" applyAlignment="1">
      <alignment horizontal="center"/>
    </xf>
    <xf numFmtId="0" fontId="36" fillId="0" borderId="2" xfId="1" applyFont="1" applyBorder="1"/>
    <xf numFmtId="0" fontId="36" fillId="0" borderId="0" xfId="1" applyFont="1" applyBorder="1" applyAlignment="1">
      <alignment shrinkToFit="1"/>
    </xf>
    <xf numFmtId="0" fontId="36" fillId="0" borderId="0" xfId="1" applyFont="1" applyAlignment="1">
      <alignment horizontal="center"/>
    </xf>
    <xf numFmtId="0" fontId="36" fillId="0" borderId="3" xfId="1" applyFont="1" applyBorder="1"/>
    <xf numFmtId="0" fontId="36" fillId="0" borderId="75" xfId="1" applyFont="1" applyBorder="1"/>
    <xf numFmtId="0" fontId="36" fillId="0" borderId="58" xfId="1" applyFont="1" applyBorder="1"/>
    <xf numFmtId="0" fontId="17" fillId="0" borderId="0" xfId="1" applyFont="1" applyBorder="1" applyAlignment="1">
      <alignment horizontal="center" vertical="center"/>
    </xf>
    <xf numFmtId="0" fontId="18" fillId="10" borderId="0" xfId="1" applyFont="1" applyFill="1" applyBorder="1" applyAlignment="1">
      <alignment horizontal="center" vertical="center"/>
    </xf>
    <xf numFmtId="0" fontId="58" fillId="10" borderId="0" xfId="1" applyFont="1" applyFill="1" applyBorder="1" applyAlignment="1">
      <alignment horizontal="center" vertical="center"/>
    </xf>
    <xf numFmtId="0" fontId="17" fillId="10" borderId="0" xfId="1" applyFont="1" applyFill="1" applyBorder="1" applyAlignment="1">
      <alignment horizontal="center" vertical="center"/>
    </xf>
    <xf numFmtId="0" fontId="58" fillId="13" borderId="0" xfId="1" applyFont="1" applyFill="1" applyBorder="1" applyAlignment="1">
      <alignment horizontal="center" vertical="center"/>
    </xf>
    <xf numFmtId="0" fontId="17" fillId="14" borderId="0" xfId="1" applyFont="1" applyFill="1" applyBorder="1" applyAlignment="1">
      <alignment horizontal="center" vertical="center"/>
    </xf>
    <xf numFmtId="0" fontId="17" fillId="13" borderId="0" xfId="1" applyFont="1" applyFill="1" applyBorder="1" applyAlignment="1">
      <alignment horizontal="center" vertical="center"/>
    </xf>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4" borderId="0" xfId="1" applyFont="1" applyFill="1" applyBorder="1" applyAlignment="1">
      <alignment horizontal="center" vertical="center"/>
    </xf>
    <xf numFmtId="0" fontId="17" fillId="5" borderId="0" xfId="1" applyFont="1" applyFill="1" applyBorder="1" applyAlignment="1">
      <alignment horizontal="center" vertical="center"/>
    </xf>
    <xf numFmtId="0" fontId="17" fillId="0" borderId="0" xfId="1" applyFont="1" applyFill="1" applyBorder="1" applyAlignment="1">
      <alignment vertical="center"/>
    </xf>
    <xf numFmtId="0" fontId="17" fillId="11" borderId="0" xfId="1" applyFont="1" applyFill="1" applyBorder="1" applyAlignment="1">
      <alignment vertical="center"/>
    </xf>
    <xf numFmtId="0" fontId="17" fillId="11" borderId="0" xfId="1" applyFont="1" applyFill="1" applyBorder="1" applyAlignment="1">
      <alignment horizontal="center" vertical="center"/>
    </xf>
    <xf numFmtId="49" fontId="17" fillId="11" borderId="0" xfId="1" applyNumberFormat="1" applyFont="1" applyFill="1" applyBorder="1" applyAlignment="1">
      <alignment horizontal="center" vertical="center"/>
    </xf>
    <xf numFmtId="0" fontId="17" fillId="12" borderId="0" xfId="1" applyFont="1" applyFill="1" applyBorder="1" applyAlignment="1">
      <alignment horizontal="center" vertical="center"/>
    </xf>
    <xf numFmtId="0" fontId="17" fillId="12" borderId="0" xfId="1" applyFont="1" applyFill="1" applyBorder="1" applyAlignment="1">
      <alignment horizontal="center"/>
    </xf>
    <xf numFmtId="0" fontId="17" fillId="9" borderId="0" xfId="1" applyFont="1" applyFill="1" applyBorder="1" applyAlignment="1">
      <alignment horizontal="center" vertical="center"/>
    </xf>
    <xf numFmtId="0" fontId="17" fillId="10" borderId="0" xfId="1" applyFont="1" applyFill="1" applyBorder="1" applyAlignment="1">
      <alignment vertical="center"/>
    </xf>
    <xf numFmtId="0" fontId="17" fillId="9" borderId="0" xfId="1" applyFont="1" applyFill="1" applyBorder="1" applyAlignment="1">
      <alignment vertical="center"/>
    </xf>
    <xf numFmtId="0" fontId="18" fillId="10" borderId="0" xfId="1" applyFont="1" applyFill="1" applyBorder="1" applyAlignment="1">
      <alignment vertical="center" wrapText="1"/>
    </xf>
    <xf numFmtId="0" fontId="17" fillId="13" borderId="0" xfId="1" applyFont="1" applyFill="1" applyBorder="1" applyAlignment="1">
      <alignment vertical="center"/>
    </xf>
    <xf numFmtId="0" fontId="17" fillId="13" borderId="0" xfId="1" applyFont="1" applyFill="1" applyBorder="1" applyAlignment="1">
      <alignment horizontal="center"/>
    </xf>
    <xf numFmtId="0" fontId="18"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17" fillId="10" borderId="31" xfId="1" applyFont="1" applyFill="1" applyBorder="1" applyAlignment="1"/>
    <xf numFmtId="0" fontId="17" fillId="10" borderId="37" xfId="1" applyFont="1" applyFill="1" applyBorder="1" applyAlignment="1"/>
    <xf numFmtId="0" fontId="59" fillId="0" borderId="37" xfId="1" applyBorder="1" applyAlignment="1"/>
    <xf numFmtId="0" fontId="59" fillId="0" borderId="38" xfId="1" applyBorder="1" applyAlignment="1"/>
    <xf numFmtId="0" fontId="17" fillId="0" borderId="0" xfId="1" applyFont="1" applyAlignment="1">
      <alignment horizontal="center" wrapText="1"/>
    </xf>
    <xf numFmtId="0" fontId="17" fillId="10" borderId="0" xfId="1" applyFont="1" applyFill="1" applyAlignment="1">
      <alignment horizontal="center"/>
    </xf>
    <xf numFmtId="0" fontId="17" fillId="13" borderId="0" xfId="1" applyFont="1" applyFill="1" applyAlignment="1">
      <alignment horizontal="center"/>
    </xf>
    <xf numFmtId="0" fontId="17" fillId="14" borderId="0" xfId="1" applyFont="1" applyFill="1" applyAlignment="1">
      <alignment horizontal="center" wrapText="1"/>
    </xf>
    <xf numFmtId="0" fontId="17" fillId="4" borderId="0" xfId="1" applyFont="1" applyFill="1" applyAlignment="1">
      <alignment horizontal="center"/>
    </xf>
    <xf numFmtId="0" fontId="17" fillId="5" borderId="0" xfId="1" applyFont="1" applyFill="1" applyAlignment="1">
      <alignment horizontal="center"/>
    </xf>
    <xf numFmtId="0" fontId="17" fillId="11" borderId="0" xfId="1" applyFont="1" applyFill="1" applyAlignment="1">
      <alignment horizontal="center"/>
    </xf>
    <xf numFmtId="0" fontId="17" fillId="12" borderId="0" xfId="1" applyFont="1" applyFill="1" applyAlignment="1">
      <alignment horizontal="center"/>
    </xf>
    <xf numFmtId="0" fontId="17" fillId="14" borderId="0" xfId="1" applyFont="1" applyFill="1" applyAlignment="1">
      <alignment horizontal="center"/>
    </xf>
    <xf numFmtId="0" fontId="33" fillId="15" borderId="0" xfId="1" applyFont="1" applyFill="1" applyAlignment="1">
      <alignment horizontal="center"/>
    </xf>
    <xf numFmtId="0" fontId="17" fillId="10" borderId="0" xfId="1" applyFont="1" applyFill="1" applyBorder="1" applyAlignment="1">
      <alignment horizontal="center"/>
    </xf>
    <xf numFmtId="0" fontId="17" fillId="11" borderId="0" xfId="1" applyFont="1" applyFill="1" applyBorder="1" applyAlignment="1">
      <alignment horizontal="center"/>
    </xf>
    <xf numFmtId="0" fontId="18" fillId="0" borderId="0" xfId="1" applyFont="1"/>
    <xf numFmtId="0" fontId="17" fillId="6" borderId="0" xfId="1" applyFont="1" applyFill="1"/>
    <xf numFmtId="0" fontId="17" fillId="9" borderId="0" xfId="1" applyFont="1" applyFill="1" applyAlignment="1">
      <alignment horizontal="center"/>
    </xf>
    <xf numFmtId="0" fontId="17" fillId="16" borderId="0" xfId="1" applyFont="1" applyFill="1" applyAlignment="1">
      <alignment horizontal="center"/>
    </xf>
    <xf numFmtId="49" fontId="17" fillId="0" borderId="0" xfId="1" applyNumberFormat="1" applyFont="1"/>
    <xf numFmtId="0" fontId="17" fillId="4" borderId="0" xfId="1" applyFont="1" applyFill="1"/>
    <xf numFmtId="0" fontId="17" fillId="9" borderId="0" xfId="1" applyFont="1" applyFill="1"/>
    <xf numFmtId="0" fontId="17" fillId="17" borderId="0" xfId="1" applyFont="1" applyFill="1"/>
    <xf numFmtId="49" fontId="17" fillId="11" borderId="0" xfId="1" applyNumberFormat="1" applyFont="1" applyFill="1"/>
    <xf numFmtId="0" fontId="17" fillId="11" borderId="0" xfId="1" applyFont="1" applyFill="1"/>
    <xf numFmtId="0" fontId="17" fillId="12" borderId="0" xfId="1" applyFont="1" applyFill="1"/>
    <xf numFmtId="0" fontId="17" fillId="18" borderId="0" xfId="1" applyFont="1" applyFill="1"/>
    <xf numFmtId="0" fontId="0" fillId="3" borderId="43" xfId="3" applyFont="1" applyFill="1" applyBorder="1" applyAlignment="1"/>
    <xf numFmtId="0" fontId="0" fillId="3" borderId="44" xfId="3" applyFont="1" applyFill="1" applyBorder="1" applyAlignment="1"/>
    <xf numFmtId="0" fontId="0" fillId="3" borderId="77" xfId="3" applyFont="1" applyFill="1" applyBorder="1" applyAlignment="1"/>
    <xf numFmtId="49" fontId="0" fillId="3" borderId="12" xfId="3" applyNumberFormat="1" applyFont="1" applyFill="1" applyBorder="1" applyAlignment="1">
      <alignment horizontal="center" wrapText="1" shrinkToFit="1"/>
    </xf>
    <xf numFmtId="49" fontId="0" fillId="3" borderId="15" xfId="3" applyNumberFormat="1" applyFont="1" applyFill="1" applyBorder="1" applyAlignment="1">
      <alignment horizontal="center" wrapText="1" shrinkToFit="1"/>
    </xf>
    <xf numFmtId="49" fontId="0" fillId="3" borderId="29" xfId="3" applyNumberFormat="1" applyFont="1" applyFill="1" applyBorder="1" applyAlignment="1">
      <alignment horizontal="center" wrapText="1" shrinkToFit="1"/>
    </xf>
    <xf numFmtId="49" fontId="0" fillId="3" borderId="78" xfId="3" applyNumberFormat="1" applyFont="1" applyFill="1" applyBorder="1" applyAlignment="1">
      <alignment horizontal="center" wrapText="1" shrinkToFit="1"/>
    </xf>
    <xf numFmtId="49" fontId="0" fillId="3" borderId="5" xfId="1" applyNumberFormat="1" applyFont="1" applyFill="1" applyBorder="1" applyAlignment="1">
      <alignment horizontal="center" wrapText="1" shrinkToFit="1"/>
    </xf>
    <xf numFmtId="0" fontId="18" fillId="19" borderId="79" xfId="1" applyFont="1" applyFill="1" applyBorder="1" applyAlignment="1">
      <alignment horizontal="center"/>
    </xf>
    <xf numFmtId="0" fontId="18" fillId="0" borderId="80" xfId="1" applyFont="1" applyBorder="1" applyAlignment="1">
      <alignment horizontal="center"/>
    </xf>
    <xf numFmtId="0" fontId="8" fillId="0" borderId="0" xfId="1" applyFont="1" applyAlignment="1">
      <alignment horizontal="center"/>
    </xf>
    <xf numFmtId="0" fontId="60" fillId="20" borderId="81" xfId="1" applyFont="1" applyFill="1" applyBorder="1" applyAlignment="1">
      <alignment horizontal="center"/>
    </xf>
    <xf numFmtId="0" fontId="18" fillId="0" borderId="0" xfId="1" applyFont="1" applyFill="1" applyAlignment="1">
      <alignment horizontal="center"/>
    </xf>
    <xf numFmtId="14" fontId="17" fillId="0" borderId="0" xfId="1" applyNumberFormat="1" applyFont="1" applyBorder="1" applyAlignment="1">
      <alignment horizontal="center"/>
    </xf>
    <xf numFmtId="0" fontId="36" fillId="8" borderId="64" xfId="1" applyFont="1" applyFill="1" applyBorder="1" applyAlignment="1">
      <alignment horizontal="center" vertical="center"/>
    </xf>
    <xf numFmtId="0" fontId="36" fillId="8" borderId="59" xfId="1" applyFont="1" applyFill="1" applyBorder="1" applyAlignment="1">
      <alignment horizontal="center" vertical="center"/>
    </xf>
    <xf numFmtId="0" fontId="5" fillId="3" borderId="0" xfId="2" applyNumberFormat="1" applyFont="1" applyFill="1" applyBorder="1" applyAlignment="1" applyProtection="1"/>
    <xf numFmtId="0" fontId="0" fillId="0" borderId="0" xfId="1" applyFont="1"/>
    <xf numFmtId="0" fontId="17" fillId="4" borderId="29" xfId="1" applyNumberFormat="1" applyFont="1" applyFill="1" applyBorder="1" applyAlignment="1">
      <alignment horizontal="center" vertical="center"/>
    </xf>
    <xf numFmtId="0" fontId="17" fillId="4" borderId="29" xfId="1" applyFont="1" applyFill="1" applyBorder="1" applyAlignment="1">
      <alignment horizontal="center" vertical="center"/>
    </xf>
    <xf numFmtId="2" fontId="17" fillId="12" borderId="29" xfId="1" applyNumberFormat="1" applyFont="1" applyFill="1" applyBorder="1" applyAlignment="1">
      <alignment horizontal="center" vertical="center"/>
    </xf>
    <xf numFmtId="2" fontId="17" fillId="12" borderId="30" xfId="1" applyNumberFormat="1" applyFont="1" applyFill="1" applyBorder="1" applyAlignment="1">
      <alignment horizontal="center" vertical="center"/>
    </xf>
    <xf numFmtId="0" fontId="17" fillId="0" borderId="105" xfId="1" applyNumberFormat="1" applyFont="1" applyBorder="1" applyAlignment="1">
      <alignment horizontal="center" vertical="center"/>
    </xf>
    <xf numFmtId="0" fontId="17" fillId="0" borderId="105" xfId="1" applyFont="1" applyBorder="1" applyAlignment="1">
      <alignment horizontal="center" vertical="center"/>
    </xf>
    <xf numFmtId="2" fontId="17" fillId="11" borderId="105" xfId="1" applyNumberFormat="1" applyFont="1" applyFill="1" applyBorder="1" applyAlignment="1">
      <alignment horizontal="center" vertical="center"/>
    </xf>
    <xf numFmtId="2" fontId="17" fillId="11" borderId="104" xfId="1" applyNumberFormat="1" applyFont="1" applyFill="1" applyBorder="1" applyAlignment="1">
      <alignment horizontal="center" vertical="center"/>
    </xf>
    <xf numFmtId="0" fontId="35" fillId="4" borderId="110" xfId="1" applyFont="1" applyFill="1" applyBorder="1" applyAlignment="1">
      <alignment horizontal="center" vertical="center"/>
    </xf>
    <xf numFmtId="0" fontId="35" fillId="8" borderId="110" xfId="1" applyFont="1" applyFill="1" applyBorder="1" applyAlignment="1">
      <alignment horizontal="center" vertical="center"/>
    </xf>
    <xf numFmtId="0" fontId="35" fillId="4" borderId="110" xfId="1" applyFont="1" applyFill="1" applyBorder="1" applyAlignment="1">
      <alignment horizontal="center"/>
    </xf>
    <xf numFmtId="0" fontId="35" fillId="8" borderId="110" xfId="1" applyFont="1" applyFill="1" applyBorder="1" applyAlignment="1">
      <alignment horizontal="center"/>
    </xf>
    <xf numFmtId="0" fontId="36" fillId="8" borderId="111" xfId="1" applyFont="1" applyFill="1" applyBorder="1" applyAlignment="1">
      <alignment horizontal="center" vertical="center"/>
    </xf>
    <xf numFmtId="0" fontId="59" fillId="0" borderId="112" xfId="1" applyBorder="1"/>
    <xf numFmtId="0" fontId="18" fillId="4" borderId="103" xfId="1" applyFont="1" applyFill="1" applyBorder="1" applyAlignment="1">
      <alignment horizontal="center" vertical="center"/>
    </xf>
    <xf numFmtId="0" fontId="18" fillId="0" borderId="8" xfId="1" applyFont="1" applyBorder="1" applyAlignment="1">
      <alignment horizontal="center" vertical="center"/>
    </xf>
    <xf numFmtId="0" fontId="18" fillId="4" borderId="9" xfId="1" applyFont="1" applyFill="1" applyBorder="1" applyAlignment="1">
      <alignment horizontal="center" vertical="center"/>
    </xf>
    <xf numFmtId="0" fontId="18" fillId="0" borderId="9" xfId="1" applyFont="1" applyBorder="1" applyAlignment="1">
      <alignment horizontal="center" vertical="center"/>
    </xf>
    <xf numFmtId="49" fontId="38" fillId="0" borderId="0" xfId="1" applyNumberFormat="1" applyFont="1" applyBorder="1"/>
    <xf numFmtId="0" fontId="18" fillId="4" borderId="114" xfId="1" applyFont="1" applyFill="1" applyBorder="1" applyAlignment="1">
      <alignment horizontal="center" vertical="center"/>
    </xf>
    <xf numFmtId="0" fontId="18" fillId="0" borderId="113" xfId="1" applyFont="1" applyBorder="1" applyAlignment="1">
      <alignment horizontal="center" vertical="center"/>
    </xf>
    <xf numFmtId="0" fontId="21" fillId="4" borderId="29" xfId="3" applyFont="1" applyFill="1" applyBorder="1" applyAlignment="1">
      <alignment horizontal="center" vertical="top"/>
    </xf>
    <xf numFmtId="0" fontId="0" fillId="0" borderId="93" xfId="3" applyFont="1" applyFill="1" applyBorder="1" applyAlignment="1">
      <alignment horizontal="center"/>
    </xf>
    <xf numFmtId="166" fontId="20" fillId="0" borderId="32" xfId="1" applyNumberFormat="1" applyFont="1" applyBorder="1" applyAlignment="1">
      <alignment horizontal="center"/>
    </xf>
    <xf numFmtId="0" fontId="31" fillId="6" borderId="49" xfId="1" applyFont="1" applyFill="1" applyBorder="1" applyAlignment="1">
      <alignment horizontal="center" vertical="center"/>
    </xf>
    <xf numFmtId="0" fontId="31" fillId="6" borderId="46" xfId="1" applyFont="1" applyFill="1" applyBorder="1" applyAlignment="1">
      <alignment horizontal="center" vertical="center"/>
    </xf>
    <xf numFmtId="0" fontId="17" fillId="8" borderId="39" xfId="1" applyFont="1" applyFill="1" applyBorder="1" applyAlignment="1">
      <alignment horizontal="center" vertical="center"/>
    </xf>
    <xf numFmtId="0" fontId="17" fillId="3" borderId="40" xfId="1" applyFont="1" applyFill="1" applyBorder="1" applyAlignment="1">
      <alignment horizontal="center" vertical="center"/>
    </xf>
    <xf numFmtId="0" fontId="17" fillId="3" borderId="25" xfId="1" applyFont="1" applyFill="1" applyBorder="1" applyAlignment="1">
      <alignment horizontal="center" vertical="center"/>
    </xf>
    <xf numFmtId="0" fontId="0" fillId="0" borderId="4" xfId="1" applyFont="1" applyFill="1" applyBorder="1" applyAlignment="1">
      <alignment horizontal="center"/>
    </xf>
    <xf numFmtId="0" fontId="0" fillId="9" borderId="67" xfId="1" applyFont="1" applyFill="1" applyBorder="1" applyAlignment="1">
      <alignment horizontal="center"/>
    </xf>
    <xf numFmtId="0" fontId="0" fillId="0" borderId="62" xfId="1" applyFont="1" applyFill="1" applyBorder="1" applyAlignment="1">
      <alignment horizontal="center"/>
    </xf>
    <xf numFmtId="0" fontId="0" fillId="9" borderId="62" xfId="1" applyFont="1" applyFill="1" applyBorder="1" applyAlignment="1">
      <alignment horizontal="center"/>
    </xf>
    <xf numFmtId="0" fontId="0" fillId="0" borderId="54" xfId="1" applyFont="1" applyFill="1" applyBorder="1" applyAlignment="1">
      <alignment horizontal="center"/>
    </xf>
    <xf numFmtId="0" fontId="0" fillId="0" borderId="115" xfId="1" applyFont="1" applyFill="1" applyBorder="1" applyAlignment="1">
      <alignment horizontal="center"/>
    </xf>
    <xf numFmtId="0" fontId="0" fillId="9" borderId="116" xfId="1" applyFont="1" applyFill="1" applyBorder="1" applyAlignment="1">
      <alignment horizontal="center"/>
    </xf>
    <xf numFmtId="0" fontId="0" fillId="0" borderId="116" xfId="1" applyFont="1" applyFill="1" applyBorder="1" applyAlignment="1">
      <alignment horizontal="center"/>
    </xf>
    <xf numFmtId="0" fontId="0" fillId="9" borderId="117" xfId="1" applyFont="1" applyFill="1" applyBorder="1" applyAlignment="1">
      <alignment horizontal="center"/>
    </xf>
    <xf numFmtId="0" fontId="17" fillId="0" borderId="4" xfId="1" applyFont="1" applyFill="1" applyBorder="1" applyAlignment="1">
      <alignment horizontal="center"/>
    </xf>
    <xf numFmtId="0" fontId="17" fillId="9" borderId="67" xfId="1" applyFont="1" applyFill="1" applyBorder="1" applyAlignment="1">
      <alignment horizontal="center"/>
    </xf>
    <xf numFmtId="0" fontId="17" fillId="0" borderId="62" xfId="1" applyFont="1" applyFill="1" applyBorder="1" applyAlignment="1">
      <alignment horizontal="center"/>
    </xf>
    <xf numFmtId="0" fontId="17" fillId="9" borderId="62" xfId="1" applyFont="1" applyFill="1" applyBorder="1" applyAlignment="1">
      <alignment horizontal="center"/>
    </xf>
    <xf numFmtId="0" fontId="17" fillId="0" borderId="115" xfId="1" applyFont="1" applyFill="1" applyBorder="1" applyAlignment="1">
      <alignment horizontal="center"/>
    </xf>
    <xf numFmtId="0" fontId="17" fillId="9" borderId="116" xfId="1" applyFont="1" applyFill="1" applyBorder="1" applyAlignment="1">
      <alignment horizontal="center"/>
    </xf>
    <xf numFmtId="0" fontId="17" fillId="0" borderId="116" xfId="1" applyFont="1" applyFill="1" applyBorder="1" applyAlignment="1">
      <alignment horizontal="center"/>
    </xf>
    <xf numFmtId="0" fontId="17" fillId="9" borderId="44" xfId="1" applyFont="1" applyFill="1" applyBorder="1" applyAlignment="1">
      <alignment horizontal="center"/>
    </xf>
    <xf numFmtId="0" fontId="17" fillId="0" borderId="13" xfId="1" applyFont="1" applyFill="1" applyBorder="1" applyAlignment="1">
      <alignment horizontal="center"/>
    </xf>
    <xf numFmtId="0" fontId="17" fillId="9" borderId="13" xfId="1" applyFont="1" applyFill="1" applyBorder="1" applyAlignment="1">
      <alignment horizontal="center"/>
    </xf>
    <xf numFmtId="0" fontId="0" fillId="0" borderId="13" xfId="1" applyFont="1" applyFill="1" applyBorder="1" applyAlignment="1">
      <alignment horizontal="center"/>
    </xf>
    <xf numFmtId="0" fontId="0" fillId="9" borderId="13" xfId="1" applyFont="1" applyFill="1" applyBorder="1" applyAlignment="1">
      <alignment horizontal="center"/>
    </xf>
    <xf numFmtId="0" fontId="0" fillId="9" borderId="44" xfId="1" applyFont="1" applyFill="1" applyBorder="1" applyAlignment="1">
      <alignment horizontal="center"/>
    </xf>
    <xf numFmtId="0" fontId="51" fillId="0" borderId="118" xfId="1" applyFont="1" applyFill="1" applyBorder="1" applyAlignment="1">
      <alignment horizontal="center"/>
    </xf>
    <xf numFmtId="0" fontId="17" fillId="9" borderId="93" xfId="1" applyFont="1" applyFill="1" applyBorder="1" applyAlignment="1">
      <alignment horizontal="center"/>
    </xf>
    <xf numFmtId="0" fontId="51" fillId="0" borderId="119" xfId="1" applyFont="1" applyFill="1" applyBorder="1" applyAlignment="1">
      <alignment horizontal="center"/>
    </xf>
    <xf numFmtId="0" fontId="0" fillId="9" borderId="93" xfId="1" applyFont="1" applyFill="1" applyBorder="1" applyAlignment="1">
      <alignment horizontal="center"/>
    </xf>
    <xf numFmtId="0" fontId="17" fillId="8" borderId="46" xfId="1" applyFont="1" applyFill="1" applyBorder="1" applyAlignment="1">
      <alignment horizontal="center"/>
    </xf>
    <xf numFmtId="0" fontId="17" fillId="13" borderId="0" xfId="1" applyFont="1" applyFill="1" applyBorder="1" applyAlignment="1">
      <alignment horizontal="center" vertical="center"/>
    </xf>
    <xf numFmtId="0" fontId="17" fillId="0" borderId="0" xfId="1" applyFont="1" applyBorder="1" applyAlignment="1">
      <alignment horizontal="center" vertical="center"/>
    </xf>
    <xf numFmtId="0" fontId="17" fillId="11" borderId="0" xfId="1" applyFont="1" applyFill="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49" fontId="17" fillId="11" borderId="0" xfId="1" applyNumberFormat="1" applyFont="1" applyFill="1" applyBorder="1" applyAlignment="1">
      <alignment horizontal="center" vertical="center"/>
    </xf>
    <xf numFmtId="0" fontId="17" fillId="11" borderId="0" xfId="1" applyFont="1" applyFill="1" applyBorder="1" applyAlignment="1">
      <alignment vertical="center"/>
    </xf>
    <xf numFmtId="0" fontId="18" fillId="4" borderId="120" xfId="1" applyFont="1" applyFill="1" applyBorder="1" applyAlignment="1">
      <alignment horizontal="center" vertical="center"/>
    </xf>
    <xf numFmtId="0" fontId="17" fillId="4" borderId="11" xfId="1" applyFont="1" applyFill="1" applyBorder="1" applyAlignment="1">
      <alignment horizontal="center" vertical="center"/>
    </xf>
    <xf numFmtId="0" fontId="17" fillId="4" borderId="57" xfId="1" applyFont="1" applyFill="1" applyBorder="1" applyAlignment="1">
      <alignment horizontal="center" vertical="center"/>
    </xf>
    <xf numFmtId="0" fontId="17" fillId="8" borderId="50" xfId="8" applyFont="1" applyFill="1" applyBorder="1" applyAlignment="1">
      <alignment horizontal="center" vertical="center"/>
    </xf>
    <xf numFmtId="0" fontId="17" fillId="8" borderId="52" xfId="8" applyFont="1" applyFill="1" applyBorder="1" applyAlignment="1">
      <alignment horizontal="center" vertical="center"/>
    </xf>
    <xf numFmtId="0" fontId="17" fillId="4" borderId="10" xfId="1" applyFont="1" applyFill="1" applyBorder="1" applyAlignment="1">
      <alignment horizontal="center" vertical="center"/>
    </xf>
    <xf numFmtId="0" fontId="17" fillId="8" borderId="57" xfId="1" applyFont="1" applyFill="1" applyBorder="1" applyAlignment="1">
      <alignment horizontal="center" vertical="center"/>
    </xf>
    <xf numFmtId="0" fontId="17" fillId="4" borderId="121" xfId="1" applyFont="1" applyFill="1" applyBorder="1" applyAlignment="1">
      <alignment horizontal="center" vertical="center"/>
    </xf>
    <xf numFmtId="0" fontId="17" fillId="8" borderId="15" xfId="1" applyFont="1" applyFill="1" applyBorder="1" applyAlignment="1">
      <alignment horizontal="center" vertical="center"/>
    </xf>
    <xf numFmtId="0" fontId="17" fillId="4" borderId="15" xfId="1" applyFont="1" applyFill="1" applyBorder="1" applyAlignment="1">
      <alignment horizontal="center" vertical="center"/>
    </xf>
    <xf numFmtId="0" fontId="17" fillId="8" borderId="122" xfId="1" applyFont="1" applyFill="1" applyBorder="1" applyAlignment="1">
      <alignment horizontal="center" vertical="center"/>
    </xf>
    <xf numFmtId="0" fontId="33" fillId="6" borderId="3" xfId="1" applyFont="1" applyFill="1" applyBorder="1" applyAlignment="1">
      <alignment horizontal="center" vertical="center"/>
    </xf>
    <xf numFmtId="0" fontId="26" fillId="0" borderId="129" xfId="1" applyFont="1" applyBorder="1" applyAlignment="1">
      <alignment horizontal="right"/>
    </xf>
    <xf numFmtId="0" fontId="18" fillId="0" borderId="131" xfId="1" applyFont="1" applyFill="1" applyBorder="1" applyAlignment="1">
      <alignment horizontal="center"/>
    </xf>
    <xf numFmtId="0" fontId="17" fillId="8" borderId="55" xfId="1" applyFont="1" applyFill="1" applyBorder="1" applyAlignment="1">
      <alignment horizontal="center" vertical="center"/>
    </xf>
    <xf numFmtId="0" fontId="17" fillId="0" borderId="4" xfId="1" applyFont="1" applyFill="1" applyBorder="1" applyAlignment="1">
      <alignment horizontal="center" vertical="center"/>
    </xf>
    <xf numFmtId="0" fontId="17" fillId="0" borderId="51" xfId="1" applyFont="1" applyFill="1" applyBorder="1" applyAlignment="1">
      <alignment horizontal="center" vertical="center"/>
    </xf>
    <xf numFmtId="0" fontId="26" fillId="0" borderId="141" xfId="1" applyFont="1" applyBorder="1" applyAlignment="1">
      <alignment horizontal="right"/>
    </xf>
    <xf numFmtId="0" fontId="18" fillId="0" borderId="134" xfId="1" applyFont="1" applyFill="1" applyBorder="1" applyAlignment="1">
      <alignment horizontal="center"/>
    </xf>
    <xf numFmtId="0" fontId="33" fillId="6" borderId="143" xfId="1" applyFont="1" applyFill="1" applyBorder="1" applyAlignment="1">
      <alignment horizontal="center" vertical="center"/>
    </xf>
    <xf numFmtId="0" fontId="33" fillId="6" borderId="149" xfId="1" applyFont="1" applyFill="1" applyBorder="1" applyAlignment="1">
      <alignment horizontal="center" vertical="center"/>
    </xf>
    <xf numFmtId="0" fontId="33" fillId="6" borderId="148" xfId="1" applyFont="1" applyFill="1" applyBorder="1" applyAlignment="1">
      <alignment horizontal="center" vertical="center"/>
    </xf>
    <xf numFmtId="0" fontId="17" fillId="21" borderId="135" xfId="1" applyFont="1" applyFill="1" applyBorder="1"/>
    <xf numFmtId="0" fontId="17" fillId="5" borderId="138" xfId="1" applyFont="1" applyFill="1" applyBorder="1" applyAlignment="1">
      <alignment horizontal="center"/>
    </xf>
    <xf numFmtId="0" fontId="17" fillId="21" borderId="138" xfId="1" applyFont="1" applyFill="1" applyBorder="1"/>
    <xf numFmtId="0" fontId="17" fillId="14" borderId="138" xfId="1" applyFont="1" applyFill="1" applyBorder="1" applyAlignment="1">
      <alignment horizontal="center"/>
    </xf>
    <xf numFmtId="0" fontId="17" fillId="14" borderId="139" xfId="1" applyFont="1" applyFill="1" applyBorder="1" applyAlignment="1">
      <alignment horizontal="center"/>
    </xf>
    <xf numFmtId="0" fontId="17" fillId="11" borderId="0" xfId="1" applyNumberFormat="1" applyFont="1" applyFill="1"/>
    <xf numFmtId="0" fontId="17" fillId="22" borderId="0" xfId="1" applyFont="1" applyFill="1"/>
    <xf numFmtId="0" fontId="0" fillId="3" borderId="12" xfId="9" applyFont="1" applyFill="1" applyBorder="1" applyAlignment="1">
      <alignment horizontal="left"/>
    </xf>
    <xf numFmtId="0" fontId="0" fillId="3" borderId="13" xfId="9" applyFont="1" applyFill="1" applyBorder="1" applyAlignment="1">
      <alignment horizontal="left"/>
    </xf>
    <xf numFmtId="0" fontId="0" fillId="3" borderId="14" xfId="9" applyFont="1" applyFill="1" applyBorder="1" applyAlignment="1">
      <alignment horizontal="left"/>
    </xf>
    <xf numFmtId="0" fontId="0" fillId="3" borderId="18" xfId="9" applyFont="1" applyFill="1" applyBorder="1" applyAlignment="1">
      <alignment horizontal="left"/>
    </xf>
    <xf numFmtId="0" fontId="0" fillId="3" borderId="19" xfId="9" applyFont="1" applyFill="1" applyBorder="1" applyAlignment="1">
      <alignment horizontal="left"/>
    </xf>
    <xf numFmtId="0" fontId="0" fillId="3" borderId="20" xfId="9" applyFont="1" applyFill="1" applyBorder="1" applyAlignment="1">
      <alignment horizontal="left"/>
    </xf>
    <xf numFmtId="0" fontId="0" fillId="3" borderId="90" xfId="9" applyFont="1" applyFill="1" applyBorder="1" applyAlignment="1">
      <alignment horizontal="left"/>
    </xf>
    <xf numFmtId="0" fontId="0" fillId="3" borderId="155" xfId="9" applyFont="1" applyFill="1" applyBorder="1" applyAlignment="1">
      <alignment horizontal="left"/>
    </xf>
    <xf numFmtId="0" fontId="0" fillId="3" borderId="91" xfId="9" applyFont="1" applyFill="1" applyBorder="1" applyAlignment="1">
      <alignment horizontal="left"/>
    </xf>
    <xf numFmtId="0" fontId="0" fillId="3" borderId="156" xfId="9" applyFont="1" applyFill="1" applyBorder="1" applyAlignment="1">
      <alignment horizontal="left"/>
    </xf>
    <xf numFmtId="0" fontId="0" fillId="3" borderId="92" xfId="9" applyFont="1" applyFill="1" applyBorder="1" applyAlignment="1">
      <alignment horizontal="left"/>
    </xf>
    <xf numFmtId="0" fontId="0" fillId="3" borderId="157" xfId="9" applyFont="1" applyFill="1" applyBorder="1" applyAlignment="1">
      <alignment horizontal="left"/>
    </xf>
    <xf numFmtId="0" fontId="17" fillId="0" borderId="32" xfId="1" applyFont="1" applyBorder="1" applyAlignment="1">
      <alignment horizontal="right"/>
    </xf>
    <xf numFmtId="0" fontId="0" fillId="4" borderId="26" xfId="3" applyFont="1" applyFill="1" applyBorder="1" applyAlignment="1">
      <alignment horizontal="center"/>
    </xf>
    <xf numFmtId="0" fontId="0" fillId="4" borderId="27" xfId="3" applyFont="1" applyFill="1" applyBorder="1" applyAlignment="1">
      <alignment horizontal="center"/>
    </xf>
    <xf numFmtId="0" fontId="0" fillId="4" borderId="28" xfId="3" applyFont="1" applyFill="1" applyBorder="1" applyAlignment="1">
      <alignment horizontal="center"/>
    </xf>
    <xf numFmtId="0" fontId="17" fillId="4" borderId="5" xfId="1" applyFont="1" applyFill="1" applyBorder="1" applyAlignment="1">
      <alignment vertical="center"/>
    </xf>
    <xf numFmtId="0" fontId="17" fillId="0" borderId="5" xfId="1" applyFont="1" applyBorder="1" applyAlignment="1">
      <alignment vertical="center"/>
    </xf>
    <xf numFmtId="0" fontId="18" fillId="0" borderId="0" xfId="1" applyFont="1" applyBorder="1" applyAlignment="1">
      <alignment horizontal="center"/>
    </xf>
    <xf numFmtId="0" fontId="17" fillId="4" borderId="40" xfId="1" applyFont="1" applyFill="1" applyBorder="1" applyAlignment="1">
      <alignment horizontal="center"/>
    </xf>
    <xf numFmtId="0" fontId="17" fillId="8" borderId="9" xfId="1" applyFont="1" applyFill="1" applyBorder="1" applyAlignment="1">
      <alignment horizontal="center"/>
    </xf>
    <xf numFmtId="0" fontId="17" fillId="4" borderId="8" xfId="1" applyFont="1" applyFill="1" applyBorder="1" applyAlignment="1">
      <alignment horizontal="center"/>
    </xf>
    <xf numFmtId="0" fontId="17" fillId="8" borderId="8" xfId="1" applyFont="1" applyFill="1" applyBorder="1" applyAlignment="1">
      <alignment horizontal="center"/>
    </xf>
    <xf numFmtId="0" fontId="0" fillId="3" borderId="2" xfId="1" applyFont="1" applyFill="1" applyBorder="1" applyAlignment="1">
      <alignment wrapText="1"/>
    </xf>
    <xf numFmtId="0" fontId="3" fillId="0" borderId="0" xfId="12"/>
    <xf numFmtId="0" fontId="0" fillId="3" borderId="0" xfId="1" applyFont="1" applyFill="1" applyBorder="1" applyAlignment="1"/>
    <xf numFmtId="0" fontId="63" fillId="23" borderId="0" xfId="12" applyFont="1" applyFill="1" applyAlignment="1"/>
    <xf numFmtId="0" fontId="63" fillId="23" borderId="0" xfId="12" applyFont="1" applyFill="1"/>
    <xf numFmtId="0" fontId="63" fillId="23" borderId="112" xfId="12" applyFont="1" applyFill="1" applyBorder="1"/>
    <xf numFmtId="0" fontId="63" fillId="24" borderId="93" xfId="12" applyFont="1" applyFill="1" applyBorder="1" applyAlignment="1"/>
    <xf numFmtId="0" fontId="63" fillId="24" borderId="165" xfId="12" applyFont="1" applyFill="1" applyBorder="1" applyAlignment="1"/>
    <xf numFmtId="0" fontId="63" fillId="23" borderId="163" xfId="12" applyFont="1" applyFill="1" applyBorder="1" applyAlignment="1"/>
    <xf numFmtId="0" fontId="63" fillId="23" borderId="167" xfId="12" applyFont="1" applyFill="1" applyBorder="1" applyAlignment="1"/>
    <xf numFmtId="0" fontId="63" fillId="23" borderId="0" xfId="12" applyFont="1" applyFill="1" applyBorder="1"/>
    <xf numFmtId="0" fontId="63" fillId="23" borderId="140" xfId="12" applyFont="1" applyFill="1" applyBorder="1"/>
    <xf numFmtId="0" fontId="63" fillId="24" borderId="170" xfId="12" applyFont="1" applyFill="1" applyBorder="1" applyAlignment="1"/>
    <xf numFmtId="0" fontId="64" fillId="0" borderId="124" xfId="12" applyFont="1" applyFill="1" applyBorder="1" applyAlignment="1"/>
    <xf numFmtId="0" fontId="63" fillId="0" borderId="0" xfId="12" applyFont="1"/>
    <xf numFmtId="0" fontId="65" fillId="23" borderId="0" xfId="12" applyFont="1" applyFill="1" applyAlignment="1"/>
    <xf numFmtId="0" fontId="65" fillId="23" borderId="0" xfId="12" applyFont="1" applyFill="1" applyAlignment="1">
      <alignment horizontal="right"/>
    </xf>
    <xf numFmtId="0" fontId="65" fillId="23" borderId="112" xfId="12" applyFont="1" applyFill="1" applyBorder="1"/>
    <xf numFmtId="0" fontId="65" fillId="23" borderId="159" xfId="12" applyFont="1" applyFill="1" applyBorder="1" applyAlignment="1">
      <alignment horizontal="right"/>
    </xf>
    <xf numFmtId="0" fontId="65" fillId="23" borderId="0" xfId="12" applyFont="1" applyFill="1" applyBorder="1" applyAlignment="1">
      <alignment horizontal="right"/>
    </xf>
    <xf numFmtId="0" fontId="65" fillId="23" borderId="166" xfId="12" applyFont="1" applyFill="1" applyBorder="1" applyAlignment="1"/>
    <xf numFmtId="0" fontId="65" fillId="24" borderId="93" xfId="12" applyFont="1" applyFill="1" applyBorder="1" applyAlignment="1"/>
    <xf numFmtId="0" fontId="65" fillId="24" borderId="165" xfId="12" applyFont="1" applyFill="1" applyBorder="1" applyAlignment="1"/>
    <xf numFmtId="0" fontId="65" fillId="23" borderId="163" xfId="12" applyFont="1" applyFill="1" applyBorder="1" applyAlignment="1"/>
    <xf numFmtId="0" fontId="65" fillId="23" borderId="167" xfId="12" applyFont="1" applyFill="1" applyBorder="1" applyAlignment="1"/>
    <xf numFmtId="0" fontId="65" fillId="23" borderId="0" xfId="12" applyFont="1" applyFill="1" applyBorder="1"/>
    <xf numFmtId="0" fontId="65" fillId="23" borderId="140" xfId="12" applyFont="1" applyFill="1" applyBorder="1"/>
    <xf numFmtId="0" fontId="2" fillId="0" borderId="0" xfId="12" applyFont="1"/>
    <xf numFmtId="0" fontId="21" fillId="9" borderId="144" xfId="8" applyFont="1" applyFill="1" applyBorder="1" applyAlignment="1">
      <alignment horizontal="center"/>
    </xf>
    <xf numFmtId="0" fontId="21" fillId="9" borderId="147" xfId="8" applyFont="1" applyFill="1" applyBorder="1" applyAlignment="1">
      <alignment horizontal="center"/>
    </xf>
    <xf numFmtId="0" fontId="18" fillId="0" borderId="135" xfId="8" applyFont="1" applyFill="1" applyBorder="1" applyAlignment="1">
      <alignment horizontal="center"/>
    </xf>
    <xf numFmtId="0" fontId="22" fillId="0" borderId="136" xfId="8" applyFont="1" applyFill="1" applyBorder="1" applyAlignment="1">
      <alignment horizontal="center" vertical="center"/>
    </xf>
    <xf numFmtId="0" fontId="18" fillId="0" borderId="137" xfId="8" applyFont="1" applyFill="1" applyBorder="1" applyAlignment="1">
      <alignment horizontal="center" vertical="center"/>
    </xf>
    <xf numFmtId="0" fontId="22" fillId="0" borderId="138" xfId="8" applyFont="1" applyFill="1" applyBorder="1" applyAlignment="1">
      <alignment horizontal="center" vertical="center"/>
    </xf>
    <xf numFmtId="0" fontId="18" fillId="0" borderId="138" xfId="8" applyFont="1" applyFill="1" applyBorder="1" applyAlignment="1">
      <alignment horizontal="center" vertical="center"/>
    </xf>
    <xf numFmtId="0" fontId="22" fillId="0" borderId="139" xfId="8" applyFont="1" applyFill="1" applyBorder="1" applyAlignment="1">
      <alignment horizontal="center" vertical="center"/>
    </xf>
    <xf numFmtId="0" fontId="20" fillId="9" borderId="135" xfId="8" applyFont="1" applyFill="1" applyBorder="1" applyAlignment="1">
      <alignment horizontal="center" vertical="center"/>
    </xf>
    <xf numFmtId="0" fontId="20" fillId="9" borderId="139" xfId="8" applyFont="1" applyFill="1" applyBorder="1" applyAlignment="1">
      <alignment horizontal="center" vertical="center"/>
    </xf>
    <xf numFmtId="0" fontId="18" fillId="0" borderId="146" xfId="8" applyFont="1" applyFill="1" applyBorder="1" applyAlignment="1">
      <alignment horizontal="center" vertical="center"/>
    </xf>
    <xf numFmtId="0" fontId="22" fillId="0" borderId="145" xfId="8" applyFont="1" applyFill="1" applyBorder="1" applyAlignment="1">
      <alignment horizontal="center" vertical="center"/>
    </xf>
    <xf numFmtId="0" fontId="18" fillId="0" borderId="135" xfId="8" applyFont="1" applyFill="1" applyBorder="1" applyAlignment="1">
      <alignment horizontal="center" vertical="center"/>
    </xf>
    <xf numFmtId="0" fontId="22" fillId="0" borderId="138" xfId="8" applyFont="1" applyFill="1" applyBorder="1" applyAlignment="1">
      <alignment horizontal="center" vertical="center" wrapText="1"/>
    </xf>
    <xf numFmtId="0" fontId="22" fillId="0" borderId="154" xfId="8" applyFont="1" applyFill="1" applyBorder="1" applyAlignment="1">
      <alignment horizontal="center" vertical="center"/>
    </xf>
    <xf numFmtId="0" fontId="0" fillId="3" borderId="92" xfId="9" applyFont="1" applyFill="1" applyBorder="1" applyAlignment="1">
      <alignment horizontal="right"/>
    </xf>
    <xf numFmtId="0" fontId="0" fillId="3" borderId="14" xfId="9" applyFont="1" applyFill="1" applyBorder="1" applyAlignment="1">
      <alignment horizontal="right"/>
    </xf>
    <xf numFmtId="0" fontId="7" fillId="3" borderId="42" xfId="1" applyFont="1" applyFill="1" applyBorder="1" applyAlignment="1">
      <alignment horizontal="center" wrapText="1"/>
    </xf>
    <xf numFmtId="0" fontId="7" fillId="3" borderId="56" xfId="1" applyFont="1" applyFill="1" applyBorder="1" applyAlignment="1">
      <alignment horizontal="center" vertical="center" wrapText="1"/>
    </xf>
    <xf numFmtId="0" fontId="0" fillId="3" borderId="56" xfId="1" applyFont="1" applyFill="1" applyBorder="1" applyAlignment="1">
      <alignment horizontal="center"/>
    </xf>
    <xf numFmtId="14" fontId="0" fillId="3" borderId="49" xfId="1" applyNumberFormat="1" applyFont="1" applyFill="1" applyBorder="1" applyAlignment="1">
      <alignment horizontal="center"/>
    </xf>
    <xf numFmtId="0" fontId="8" fillId="3" borderId="56" xfId="1" applyFont="1" applyFill="1" applyBorder="1" applyAlignment="1">
      <alignment horizontal="left" wrapText="1"/>
    </xf>
    <xf numFmtId="0" fontId="0" fillId="3" borderId="2" xfId="1" applyFont="1" applyFill="1" applyBorder="1" applyAlignment="1">
      <alignment horizontal="left" wrapText="1"/>
    </xf>
    <xf numFmtId="0" fontId="0" fillId="3" borderId="58" xfId="1" applyFont="1" applyFill="1" applyBorder="1" applyAlignment="1">
      <alignment horizontal="left" wrapText="1"/>
    </xf>
    <xf numFmtId="0" fontId="0" fillId="3" borderId="46" xfId="1" applyFont="1" applyFill="1" applyBorder="1" applyAlignment="1">
      <alignment horizontal="center" vertical="center" wrapText="1"/>
    </xf>
    <xf numFmtId="0" fontId="7" fillId="3" borderId="46" xfId="1" applyFont="1" applyFill="1" applyBorder="1" applyAlignment="1">
      <alignment horizontal="center" wrapText="1"/>
    </xf>
    <xf numFmtId="0" fontId="0" fillId="3" borderId="56" xfId="1" applyFont="1" applyFill="1" applyBorder="1" applyAlignment="1">
      <alignment horizontal="left" vertical="center" wrapText="1"/>
    </xf>
    <xf numFmtId="0" fontId="8" fillId="3" borderId="1" xfId="1" applyFont="1" applyFill="1" applyBorder="1" applyAlignment="1">
      <alignment horizontal="left" wrapText="1"/>
    </xf>
    <xf numFmtId="0" fontId="0" fillId="3" borderId="56" xfId="1" applyFont="1" applyFill="1" applyBorder="1" applyAlignment="1">
      <alignment horizontal="left" wrapText="1"/>
    </xf>
    <xf numFmtId="0" fontId="10" fillId="3" borderId="56" xfId="1" applyFont="1" applyFill="1" applyBorder="1" applyAlignment="1">
      <alignment horizontal="left" wrapText="1"/>
    </xf>
    <xf numFmtId="0" fontId="8" fillId="3" borderId="56" xfId="1" applyFont="1" applyFill="1" applyBorder="1" applyAlignment="1">
      <alignment horizontal="left"/>
    </xf>
    <xf numFmtId="0" fontId="0" fillId="3" borderId="0" xfId="1" applyFont="1" applyFill="1" applyBorder="1" applyAlignment="1">
      <alignment horizontal="left" wrapText="1"/>
    </xf>
    <xf numFmtId="0" fontId="0" fillId="3" borderId="2" xfId="1" applyFont="1" applyFill="1" applyBorder="1" applyAlignment="1">
      <alignment horizontal="center" wrapText="1"/>
    </xf>
    <xf numFmtId="0" fontId="0" fillId="3" borderId="2" xfId="2" applyNumberFormat="1" applyFont="1" applyFill="1" applyBorder="1" applyAlignment="1" applyProtection="1">
      <alignment horizontal="center" vertical="top" wrapText="1"/>
    </xf>
    <xf numFmtId="0" fontId="0" fillId="3" borderId="2" xfId="1" applyFont="1" applyFill="1" applyBorder="1" applyAlignment="1">
      <alignment wrapText="1"/>
    </xf>
    <xf numFmtId="0" fontId="8" fillId="0" borderId="56" xfId="1" applyFont="1" applyBorder="1" applyAlignment="1">
      <alignment horizontal="left"/>
    </xf>
    <xf numFmtId="0" fontId="8" fillId="8" borderId="54" xfId="1" applyFont="1" applyFill="1" applyBorder="1" applyAlignment="1">
      <alignment horizontal="left" vertical="center" wrapText="1"/>
    </xf>
    <xf numFmtId="0" fontId="16" fillId="3" borderId="49" xfId="1" applyFont="1" applyFill="1" applyBorder="1" applyAlignment="1">
      <alignment horizontal="center"/>
    </xf>
    <xf numFmtId="0" fontId="16" fillId="3" borderId="0" xfId="1" applyFont="1" applyFill="1" applyBorder="1" applyAlignment="1">
      <alignment horizontal="center"/>
    </xf>
    <xf numFmtId="49" fontId="13" fillId="3" borderId="56" xfId="1" applyNumberFormat="1" applyFont="1" applyFill="1" applyBorder="1" applyAlignment="1">
      <alignment horizontal="center" wrapText="1"/>
    </xf>
    <xf numFmtId="0" fontId="18" fillId="3" borderId="75" xfId="3" applyFont="1" applyFill="1" applyBorder="1" applyAlignment="1">
      <alignment horizontal="center" vertical="center" wrapText="1"/>
    </xf>
    <xf numFmtId="0" fontId="19" fillId="6" borderId="39" xfId="3" applyFont="1" applyFill="1" applyBorder="1" applyAlignment="1">
      <alignment horizontal="center"/>
    </xf>
    <xf numFmtId="0" fontId="19" fillId="6" borderId="42" xfId="3" applyFont="1" applyFill="1" applyBorder="1" applyAlignment="1">
      <alignment horizontal="center"/>
    </xf>
    <xf numFmtId="0" fontId="20" fillId="5" borderId="40" xfId="3" applyFont="1" applyFill="1" applyBorder="1" applyAlignment="1">
      <alignment horizontal="center" vertical="center"/>
    </xf>
    <xf numFmtId="0" fontId="0" fillId="0" borderId="25" xfId="3" applyFont="1" applyFill="1" applyBorder="1" applyAlignment="1">
      <alignment horizontal="center"/>
    </xf>
    <xf numFmtId="0" fontId="0" fillId="0" borderId="41" xfId="3" applyFont="1" applyFill="1" applyBorder="1" applyAlignment="1">
      <alignment horizontal="center"/>
    </xf>
    <xf numFmtId="0" fontId="0" fillId="0" borderId="93" xfId="3" applyFont="1" applyFill="1" applyBorder="1" applyAlignment="1">
      <alignment horizontal="center"/>
    </xf>
    <xf numFmtId="0" fontId="0" fillId="3" borderId="97" xfId="3" applyFont="1" applyFill="1" applyBorder="1" applyAlignment="1">
      <alignment horizontal="center"/>
    </xf>
    <xf numFmtId="0" fontId="0" fillId="3" borderId="26" xfId="3" applyFont="1" applyFill="1" applyBorder="1" applyAlignment="1">
      <alignment horizontal="center"/>
    </xf>
    <xf numFmtId="0" fontId="21" fillId="4" borderId="5" xfId="3" applyFont="1" applyFill="1" applyBorder="1" applyAlignment="1">
      <alignment horizontal="center" vertical="top"/>
    </xf>
    <xf numFmtId="0" fontId="21" fillId="4" borderId="43" xfId="3" applyFont="1" applyFill="1" applyBorder="1" applyAlignment="1">
      <alignment horizontal="center" vertical="top"/>
    </xf>
    <xf numFmtId="0" fontId="21" fillId="4" borderId="12" xfId="1" applyFont="1" applyFill="1" applyBorder="1" applyAlignment="1">
      <alignment horizontal="center" vertical="top"/>
    </xf>
    <xf numFmtId="0" fontId="21" fillId="4" borderId="14" xfId="1" applyFont="1" applyFill="1" applyBorder="1" applyAlignment="1">
      <alignment horizontal="center" vertical="top"/>
    </xf>
    <xf numFmtId="164" fontId="0" fillId="0" borderId="7" xfId="3" applyNumberFormat="1" applyFont="1" applyBorder="1" applyAlignment="1">
      <alignment horizontal="center" shrinkToFit="1"/>
    </xf>
    <xf numFmtId="0" fontId="20" fillId="5" borderId="7" xfId="3" applyFont="1" applyFill="1" applyBorder="1" applyAlignment="1">
      <alignment horizontal="center"/>
    </xf>
    <xf numFmtId="165" fontId="0" fillId="0" borderId="75" xfId="3" applyNumberFormat="1" applyFont="1" applyBorder="1" applyAlignment="1">
      <alignment horizontal="center"/>
    </xf>
    <xf numFmtId="18" fontId="23" fillId="0" borderId="28" xfId="3" applyNumberFormat="1" applyFont="1" applyBorder="1" applyAlignment="1">
      <alignment horizontal="center" vertical="center"/>
    </xf>
    <xf numFmtId="0" fontId="24" fillId="6" borderId="70" xfId="3" applyFont="1" applyFill="1" applyBorder="1" applyAlignment="1">
      <alignment horizontal="center"/>
    </xf>
    <xf numFmtId="0" fontId="24" fillId="6" borderId="55" xfId="3" applyFont="1" applyFill="1" applyBorder="1" applyAlignment="1">
      <alignment horizontal="center"/>
    </xf>
    <xf numFmtId="0" fontId="18" fillId="5" borderId="39" xfId="3" applyFont="1" applyFill="1" applyBorder="1" applyAlignment="1">
      <alignment horizontal="center"/>
    </xf>
    <xf numFmtId="0" fontId="18" fillId="5" borderId="50" xfId="3" applyFont="1" applyFill="1" applyBorder="1" applyAlignment="1">
      <alignment horizontal="center"/>
    </xf>
    <xf numFmtId="0" fontId="18" fillId="5" borderId="82" xfId="3" applyFont="1" applyFill="1" applyBorder="1" applyAlignment="1">
      <alignment horizontal="center"/>
    </xf>
    <xf numFmtId="0" fontId="18" fillId="5" borderId="83" xfId="3" applyFont="1" applyFill="1" applyBorder="1" applyAlignment="1">
      <alignment horizontal="center"/>
    </xf>
    <xf numFmtId="0" fontId="18" fillId="5" borderId="84" xfId="3" applyFont="1" applyFill="1" applyBorder="1" applyAlignment="1">
      <alignment horizontal="center"/>
    </xf>
    <xf numFmtId="0" fontId="0" fillId="0" borderId="27" xfId="3" applyFont="1" applyBorder="1" applyAlignment="1">
      <alignment horizontal="left"/>
    </xf>
    <xf numFmtId="0" fontId="0" fillId="0" borderId="12" xfId="3" applyFont="1" applyBorder="1" applyAlignment="1">
      <alignment horizontal="left"/>
    </xf>
    <xf numFmtId="0" fontId="20" fillId="4" borderId="85" xfId="3" applyFont="1" applyFill="1" applyBorder="1" applyAlignment="1">
      <alignment horizontal="center"/>
    </xf>
    <xf numFmtId="0" fontId="20" fillId="4" borderId="9" xfId="3" applyFont="1" applyFill="1" applyBorder="1" applyAlignment="1">
      <alignment horizontal="center"/>
    </xf>
    <xf numFmtId="0" fontId="0" fillId="0" borderId="86" xfId="3" applyFont="1" applyBorder="1" applyAlignment="1">
      <alignment horizontal="left"/>
    </xf>
    <xf numFmtId="0" fontId="0" fillId="0" borderId="13" xfId="3" applyFont="1" applyBorder="1" applyAlignment="1">
      <alignment horizontal="left"/>
    </xf>
    <xf numFmtId="0" fontId="0" fillId="0" borderId="87" xfId="3" applyFont="1" applyBorder="1" applyAlignment="1">
      <alignment horizontal="left"/>
    </xf>
    <xf numFmtId="0" fontId="20" fillId="5" borderId="27" xfId="3" applyFont="1" applyFill="1" applyBorder="1" applyAlignment="1">
      <alignment horizontal="center"/>
    </xf>
    <xf numFmtId="0" fontId="20" fillId="5" borderId="12" xfId="3" applyFont="1" applyFill="1" applyBorder="1" applyAlignment="1">
      <alignment horizontal="center"/>
    </xf>
    <xf numFmtId="0" fontId="21" fillId="5" borderId="85" xfId="3" applyFont="1" applyFill="1" applyBorder="1" applyAlignment="1">
      <alignment horizontal="center"/>
    </xf>
    <xf numFmtId="0" fontId="21" fillId="5" borderId="9" xfId="3" applyFont="1" applyFill="1" applyBorder="1" applyAlignment="1">
      <alignment horizontal="center"/>
    </xf>
    <xf numFmtId="0" fontId="20" fillId="5" borderId="57" xfId="3" applyFont="1" applyFill="1" applyBorder="1" applyAlignment="1">
      <alignment horizontal="center"/>
    </xf>
    <xf numFmtId="0" fontId="20" fillId="5" borderId="88" xfId="3" applyFont="1" applyFill="1" applyBorder="1" applyAlignment="1">
      <alignment horizontal="center"/>
    </xf>
    <xf numFmtId="0" fontId="25" fillId="4" borderId="89" xfId="3" applyFont="1" applyFill="1" applyBorder="1" applyAlignment="1">
      <alignment horizontal="center"/>
    </xf>
    <xf numFmtId="0" fontId="25" fillId="4" borderId="62" xfId="3" applyFont="1" applyFill="1" applyBorder="1" applyAlignment="1">
      <alignment horizontal="center"/>
    </xf>
    <xf numFmtId="0" fontId="25" fillId="4" borderId="85" xfId="3" applyFont="1" applyFill="1" applyBorder="1" applyAlignment="1">
      <alignment horizontal="center"/>
    </xf>
    <xf numFmtId="0" fontId="25" fillId="4" borderId="9" xfId="3" applyFont="1" applyFill="1" applyBorder="1" applyAlignment="1">
      <alignment horizontal="center"/>
    </xf>
    <xf numFmtId="0" fontId="25" fillId="4" borderId="94" xfId="3" applyFont="1" applyFill="1" applyBorder="1" applyAlignment="1">
      <alignment horizontal="center"/>
    </xf>
    <xf numFmtId="0" fontId="25" fillId="4" borderId="11" xfId="3" applyFont="1" applyFill="1" applyBorder="1" applyAlignment="1">
      <alignment horizontal="center"/>
    </xf>
    <xf numFmtId="0" fontId="25" fillId="4" borderId="95" xfId="3" applyFont="1" applyFill="1" applyBorder="1" applyAlignment="1">
      <alignment horizontal="center"/>
    </xf>
    <xf numFmtId="0" fontId="25" fillId="4" borderId="96" xfId="3" applyFont="1" applyFill="1" applyBorder="1" applyAlignment="1">
      <alignment horizontal="center"/>
    </xf>
    <xf numFmtId="0" fontId="25" fillId="4" borderId="8" xfId="3" applyFont="1" applyFill="1" applyBorder="1" applyAlignment="1">
      <alignment horizontal="center"/>
    </xf>
    <xf numFmtId="0" fontId="20" fillId="5" borderId="36" xfId="3" applyFont="1" applyFill="1" applyBorder="1" applyAlignment="1">
      <alignment horizontal="center"/>
    </xf>
    <xf numFmtId="0" fontId="20" fillId="5" borderId="33" xfId="3" applyFont="1" applyFill="1" applyBorder="1" applyAlignment="1">
      <alignment horizontal="center"/>
    </xf>
    <xf numFmtId="0" fontId="20" fillId="5" borderId="23" xfId="3" applyFont="1" applyFill="1" applyBorder="1" applyAlignment="1">
      <alignment horizontal="center"/>
    </xf>
    <xf numFmtId="0" fontId="0" fillId="3" borderId="40" xfId="3" applyFont="1" applyFill="1" applyBorder="1" applyAlignment="1">
      <alignment horizontal="left" shrinkToFit="1"/>
    </xf>
    <xf numFmtId="0" fontId="0" fillId="3" borderId="67" xfId="1" applyFont="1" applyFill="1" applyBorder="1" applyAlignment="1">
      <alignment horizontal="left" shrinkToFit="1"/>
    </xf>
    <xf numFmtId="0" fontId="0" fillId="3" borderId="25" xfId="3" applyFont="1" applyFill="1" applyBorder="1" applyAlignment="1">
      <alignment horizontal="left"/>
    </xf>
    <xf numFmtId="0" fontId="0" fillId="3" borderId="69" xfId="3" applyFont="1" applyFill="1" applyBorder="1" applyAlignment="1">
      <alignment horizontal="left" shrinkToFit="1"/>
    </xf>
    <xf numFmtId="0" fontId="0" fillId="3" borderId="62" xfId="1" applyFont="1" applyFill="1" applyBorder="1" applyAlignment="1">
      <alignment horizontal="left" shrinkToFit="1"/>
    </xf>
    <xf numFmtId="0" fontId="0" fillId="3" borderId="5" xfId="3" applyFont="1" applyFill="1" applyBorder="1" applyAlignment="1">
      <alignment horizontal="left"/>
    </xf>
    <xf numFmtId="0" fontId="0" fillId="3" borderId="9" xfId="3" applyFont="1" applyFill="1" applyBorder="1" applyAlignment="1">
      <alignment horizontal="left" shrinkToFit="1"/>
    </xf>
    <xf numFmtId="0" fontId="0" fillId="3" borderId="6" xfId="3" applyFont="1" applyFill="1" applyBorder="1" applyAlignment="1">
      <alignment horizontal="left" shrinkToFit="1"/>
    </xf>
    <xf numFmtId="0" fontId="0" fillId="3" borderId="51" xfId="1" applyFont="1" applyFill="1" applyBorder="1" applyAlignment="1">
      <alignment horizontal="left" shrinkToFit="1"/>
    </xf>
    <xf numFmtId="0" fontId="0" fillId="3" borderId="7" xfId="3" applyFont="1" applyFill="1" applyBorder="1" applyAlignment="1">
      <alignment horizontal="left"/>
    </xf>
    <xf numFmtId="0" fontId="27" fillId="6" borderId="39" xfId="3" applyFont="1" applyFill="1" applyBorder="1" applyAlignment="1">
      <alignment horizontal="center"/>
    </xf>
    <xf numFmtId="0" fontId="20" fillId="5" borderId="8" xfId="3" applyFont="1" applyFill="1" applyBorder="1" applyAlignment="1">
      <alignment horizontal="center"/>
    </xf>
    <xf numFmtId="0" fontId="20" fillId="5" borderId="29" xfId="3" applyFont="1" applyFill="1" applyBorder="1" applyAlignment="1">
      <alignment horizontal="center"/>
    </xf>
    <xf numFmtId="0" fontId="21" fillId="5" borderId="6" xfId="3" applyFont="1" applyFill="1" applyBorder="1" applyAlignment="1">
      <alignment horizontal="left"/>
    </xf>
    <xf numFmtId="0" fontId="21" fillId="5" borderId="7" xfId="3" applyFont="1" applyFill="1" applyBorder="1" applyAlignment="1">
      <alignment horizontal="left" shrinkToFit="1"/>
    </xf>
    <xf numFmtId="0" fontId="21" fillId="4" borderId="40" xfId="3" applyFont="1" applyFill="1" applyBorder="1" applyAlignment="1">
      <alignment horizontal="center" vertical="center"/>
    </xf>
    <xf numFmtId="0" fontId="0" fillId="3" borderId="22" xfId="3" applyFont="1" applyFill="1" applyBorder="1" applyAlignment="1">
      <alignment horizontal="left"/>
    </xf>
    <xf numFmtId="0" fontId="22" fillId="3" borderId="53" xfId="3" applyFont="1" applyFill="1" applyBorder="1" applyAlignment="1">
      <alignment horizontal="center"/>
    </xf>
    <xf numFmtId="0" fontId="27" fillId="6" borderId="42" xfId="3" applyFont="1" applyFill="1" applyBorder="1" applyAlignment="1">
      <alignment horizontal="center"/>
    </xf>
    <xf numFmtId="0" fontId="20" fillId="5" borderId="39" xfId="3" applyFont="1" applyFill="1" applyBorder="1" applyAlignment="1">
      <alignment horizontal="center"/>
    </xf>
    <xf numFmtId="0" fontId="20" fillId="5" borderId="97" xfId="3" applyFont="1" applyFill="1" applyBorder="1" applyAlignment="1">
      <alignment horizontal="center"/>
    </xf>
    <xf numFmtId="0" fontId="0" fillId="0" borderId="14" xfId="3" applyFont="1" applyBorder="1" applyAlignment="1">
      <alignment horizontal="left"/>
    </xf>
    <xf numFmtId="0" fontId="21" fillId="5" borderId="62" xfId="3" applyFont="1" applyFill="1" applyBorder="1" applyAlignment="1">
      <alignment horizontal="center"/>
    </xf>
    <xf numFmtId="0" fontId="29" fillId="4" borderId="28" xfId="3" applyFont="1" applyFill="1" applyBorder="1" applyAlignment="1">
      <alignment horizontal="left"/>
    </xf>
    <xf numFmtId="0" fontId="21" fillId="5" borderId="51" xfId="3" applyFont="1" applyFill="1" applyBorder="1" applyAlignment="1">
      <alignment horizontal="center"/>
    </xf>
    <xf numFmtId="0" fontId="20" fillId="5" borderId="54" xfId="3" applyFont="1" applyFill="1" applyBorder="1" applyAlignment="1">
      <alignment horizontal="center"/>
    </xf>
    <xf numFmtId="0" fontId="20" fillId="5" borderId="77" xfId="3" applyFont="1" applyFill="1" applyBorder="1" applyAlignment="1">
      <alignment horizontal="center"/>
    </xf>
    <xf numFmtId="0" fontId="17" fillId="0" borderId="27" xfId="3" applyFont="1" applyBorder="1" applyAlignment="1">
      <alignment horizontal="left"/>
    </xf>
    <xf numFmtId="0" fontId="22" fillId="4" borderId="28" xfId="3" applyFont="1" applyFill="1" applyBorder="1" applyAlignment="1">
      <alignment horizontal="left"/>
    </xf>
    <xf numFmtId="0" fontId="22" fillId="3" borderId="37" xfId="3" applyFont="1" applyFill="1" applyBorder="1" applyAlignment="1">
      <alignment horizontal="center" wrapText="1"/>
    </xf>
    <xf numFmtId="0" fontId="22" fillId="3" borderId="0" xfId="3" applyFont="1" applyFill="1" applyBorder="1" applyAlignment="1">
      <alignment horizontal="center"/>
    </xf>
    <xf numFmtId="0" fontId="27" fillId="6" borderId="39" xfId="3" applyFont="1" applyFill="1" applyBorder="1" applyAlignment="1">
      <alignment horizontal="center" vertical="center"/>
    </xf>
    <xf numFmtId="0" fontId="20" fillId="5" borderId="9" xfId="3" applyFont="1" applyFill="1" applyBorder="1" applyAlignment="1">
      <alignment horizontal="center"/>
    </xf>
    <xf numFmtId="0" fontId="20" fillId="5" borderId="5" xfId="3" applyFont="1" applyFill="1" applyBorder="1" applyAlignment="1">
      <alignment horizontal="center"/>
    </xf>
    <xf numFmtId="0" fontId="17" fillId="3" borderId="69" xfId="3" applyFont="1" applyFill="1" applyBorder="1" applyAlignment="1">
      <alignment horizontal="left"/>
    </xf>
    <xf numFmtId="0" fontId="17" fillId="3" borderId="13" xfId="3" applyFont="1" applyFill="1" applyBorder="1" applyAlignment="1">
      <alignment horizontal="left"/>
    </xf>
    <xf numFmtId="0" fontId="17" fillId="3" borderId="62" xfId="3" applyFont="1" applyFill="1" applyBorder="1" applyAlignment="1">
      <alignment horizontal="left"/>
    </xf>
    <xf numFmtId="0" fontId="17" fillId="3" borderId="5" xfId="3" applyFont="1" applyFill="1" applyBorder="1" applyAlignment="1">
      <alignment horizontal="center" shrinkToFit="1"/>
    </xf>
    <xf numFmtId="0" fontId="17" fillId="3" borderId="27" xfId="3" applyFont="1" applyFill="1" applyBorder="1" applyAlignment="1">
      <alignment horizontal="center"/>
    </xf>
    <xf numFmtId="0" fontId="17" fillId="3" borderId="69" xfId="3" applyFont="1" applyFill="1" applyBorder="1" applyAlignment="1">
      <alignment horizontal="left" vertical="center"/>
    </xf>
    <xf numFmtId="0" fontId="17" fillId="3" borderId="13" xfId="3" applyFont="1" applyFill="1" applyBorder="1" applyAlignment="1">
      <alignment horizontal="left" vertical="center"/>
    </xf>
    <xf numFmtId="0" fontId="17" fillId="3" borderId="62" xfId="3" applyFont="1" applyFill="1" applyBorder="1" applyAlignment="1">
      <alignment horizontal="left" vertical="center"/>
    </xf>
    <xf numFmtId="0" fontId="17" fillId="3" borderId="12" xfId="3" applyFont="1" applyFill="1" applyBorder="1" applyAlignment="1">
      <alignment horizontal="center"/>
    </xf>
    <xf numFmtId="0" fontId="17" fillId="3" borderId="13" xfId="3" applyFont="1" applyFill="1" applyBorder="1" applyAlignment="1">
      <alignment horizontal="center"/>
    </xf>
    <xf numFmtId="0" fontId="17" fillId="3" borderId="62" xfId="3" applyFont="1" applyFill="1" applyBorder="1" applyAlignment="1">
      <alignment horizontal="center"/>
    </xf>
    <xf numFmtId="0" fontId="17" fillId="3" borderId="12" xfId="3" applyFont="1" applyFill="1" applyBorder="1" applyAlignment="1">
      <alignment horizontal="center" vertical="center"/>
    </xf>
    <xf numFmtId="0" fontId="17" fillId="3" borderId="13" xfId="3" applyFont="1" applyFill="1" applyBorder="1" applyAlignment="1">
      <alignment horizontal="center" vertical="center"/>
    </xf>
    <xf numFmtId="0" fontId="17" fillId="3" borderId="62" xfId="3" applyFont="1" applyFill="1" applyBorder="1" applyAlignment="1">
      <alignment horizontal="center" vertical="center"/>
    </xf>
    <xf numFmtId="0" fontId="17" fillId="3" borderId="6" xfId="3" applyFont="1" applyFill="1" applyBorder="1" applyAlignment="1">
      <alignment horizontal="left"/>
    </xf>
    <xf numFmtId="0" fontId="17" fillId="3" borderId="18" xfId="3" applyFont="1" applyFill="1" applyBorder="1" applyAlignment="1">
      <alignment horizontal="center"/>
    </xf>
    <xf numFmtId="0" fontId="17" fillId="3" borderId="19" xfId="3" applyFont="1" applyFill="1" applyBorder="1" applyAlignment="1">
      <alignment horizontal="center"/>
    </xf>
    <xf numFmtId="0" fontId="17" fillId="3" borderId="51" xfId="3" applyFont="1" applyFill="1" applyBorder="1" applyAlignment="1">
      <alignment horizontal="center"/>
    </xf>
    <xf numFmtId="0" fontId="17" fillId="3" borderId="28" xfId="3" applyFont="1" applyFill="1" applyBorder="1" applyAlignment="1">
      <alignment horizontal="center"/>
    </xf>
    <xf numFmtId="0" fontId="18" fillId="8" borderId="42" xfId="3" applyFont="1" applyFill="1" applyBorder="1" applyAlignment="1">
      <alignment horizontal="center"/>
    </xf>
    <xf numFmtId="0" fontId="17" fillId="3" borderId="40" xfId="3" applyFont="1" applyFill="1" applyBorder="1" applyAlignment="1">
      <alignment horizontal="center"/>
    </xf>
    <xf numFmtId="0" fontId="17" fillId="3" borderId="25" xfId="3" applyFont="1" applyFill="1" applyBorder="1" applyAlignment="1">
      <alignment horizontal="center"/>
    </xf>
    <xf numFmtId="0" fontId="17" fillId="3" borderId="26" xfId="3" applyFont="1" applyFill="1" applyBorder="1" applyAlignment="1">
      <alignment horizontal="center"/>
    </xf>
    <xf numFmtId="0" fontId="17" fillId="3" borderId="6" xfId="3" applyFont="1" applyFill="1" applyBorder="1" applyAlignment="1">
      <alignment horizontal="center"/>
    </xf>
    <xf numFmtId="0" fontId="17" fillId="3" borderId="7" xfId="3" applyFont="1" applyFill="1" applyBorder="1" applyAlignment="1">
      <alignment horizontal="center"/>
    </xf>
    <xf numFmtId="0" fontId="17" fillId="3" borderId="9" xfId="3" applyFont="1" applyFill="1" applyBorder="1" applyAlignment="1">
      <alignment horizontal="center"/>
    </xf>
    <xf numFmtId="0" fontId="17" fillId="3" borderId="5" xfId="3" applyFont="1" applyFill="1" applyBorder="1" applyAlignment="1">
      <alignment horizontal="center"/>
    </xf>
    <xf numFmtId="0" fontId="18" fillId="0" borderId="32" xfId="1" applyFont="1" applyBorder="1" applyAlignment="1">
      <alignment horizontal="center" shrinkToFit="1"/>
    </xf>
    <xf numFmtId="0" fontId="17" fillId="0" borderId="32" xfId="1" applyFont="1" applyBorder="1" applyAlignment="1">
      <alignment horizontal="right"/>
    </xf>
    <xf numFmtId="0" fontId="18" fillId="0" borderId="32" xfId="1" applyFont="1" applyBorder="1" applyAlignment="1">
      <alignment horizontal="center"/>
    </xf>
    <xf numFmtId="14" fontId="18" fillId="0" borderId="32" xfId="1" applyNumberFormat="1" applyFont="1" applyBorder="1" applyAlignment="1">
      <alignment horizontal="center"/>
    </xf>
    <xf numFmtId="0" fontId="31" fillId="6" borderId="47" xfId="1" applyFont="1" applyFill="1" applyBorder="1" applyAlignment="1">
      <alignment horizontal="center"/>
    </xf>
    <xf numFmtId="0" fontId="32" fillId="0" borderId="46" xfId="1" applyFont="1" applyFill="1" applyBorder="1" applyAlignment="1">
      <alignment horizontal="center"/>
    </xf>
    <xf numFmtId="0" fontId="33" fillId="6" borderId="21" xfId="1" applyFont="1" applyFill="1" applyBorder="1" applyAlignment="1">
      <alignment horizontal="center" vertical="center"/>
    </xf>
    <xf numFmtId="0" fontId="33" fillId="6" borderId="22" xfId="1" applyFont="1" applyFill="1" applyBorder="1" applyAlignment="1">
      <alignment horizontal="center" vertical="center"/>
    </xf>
    <xf numFmtId="0" fontId="33" fillId="6" borderId="61" xfId="1" applyFont="1" applyFill="1" applyBorder="1" applyAlignment="1">
      <alignment horizontal="center" vertical="center"/>
    </xf>
    <xf numFmtId="0" fontId="33" fillId="6" borderId="63" xfId="1" applyFont="1" applyFill="1" applyBorder="1" applyAlignment="1">
      <alignment horizontal="center" vertical="center"/>
    </xf>
    <xf numFmtId="0" fontId="17" fillId="0" borderId="32" xfId="1" applyFont="1" applyBorder="1" applyAlignment="1">
      <alignment horizontal="center"/>
    </xf>
    <xf numFmtId="1" fontId="34" fillId="4" borderId="40" xfId="1" applyNumberFormat="1" applyFont="1" applyFill="1" applyBorder="1" applyAlignment="1">
      <alignment horizontal="center"/>
    </xf>
    <xf numFmtId="49" fontId="34" fillId="0" borderId="26" xfId="1" applyNumberFormat="1" applyFont="1" applyBorder="1" applyAlignment="1">
      <alignment horizontal="center" wrapText="1"/>
    </xf>
    <xf numFmtId="0" fontId="34" fillId="4" borderId="40" xfId="1" applyFont="1" applyFill="1" applyBorder="1" applyAlignment="1">
      <alignment horizontal="center"/>
    </xf>
    <xf numFmtId="0" fontId="34" fillId="4" borderId="25" xfId="1" applyFont="1" applyFill="1" applyBorder="1" applyAlignment="1">
      <alignment horizontal="center"/>
    </xf>
    <xf numFmtId="0" fontId="34" fillId="4" borderId="26" xfId="1" applyFont="1" applyFill="1" applyBorder="1" applyAlignment="1">
      <alignment horizontal="center"/>
    </xf>
    <xf numFmtId="0" fontId="34" fillId="0" borderId="40" xfId="1" applyFont="1" applyBorder="1" applyAlignment="1">
      <alignment horizontal="center"/>
    </xf>
    <xf numFmtId="0" fontId="34" fillId="0" borderId="25" xfId="1" applyFont="1" applyFill="1" applyBorder="1" applyAlignment="1">
      <alignment horizontal="center"/>
    </xf>
    <xf numFmtId="0" fontId="34" fillId="0" borderId="50" xfId="1" applyFont="1" applyFill="1" applyBorder="1" applyAlignment="1">
      <alignment horizontal="center"/>
    </xf>
    <xf numFmtId="0" fontId="34" fillId="8" borderId="39" xfId="1" applyFont="1" applyFill="1" applyBorder="1" applyAlignment="1">
      <alignment horizontal="center"/>
    </xf>
    <xf numFmtId="0" fontId="34" fillId="9" borderId="70" xfId="1" applyFont="1" applyFill="1" applyBorder="1" applyAlignment="1">
      <alignment horizontal="center"/>
    </xf>
    <xf numFmtId="0" fontId="34" fillId="9" borderId="69" xfId="1" applyFont="1" applyFill="1" applyBorder="1" applyAlignment="1">
      <alignment horizontal="center"/>
    </xf>
    <xf numFmtId="49" fontId="34" fillId="0" borderId="26" xfId="1" applyNumberFormat="1" applyFont="1" applyBorder="1" applyAlignment="1">
      <alignment horizontal="center"/>
    </xf>
    <xf numFmtId="0" fontId="34" fillId="4" borderId="5" xfId="1" applyFont="1" applyFill="1" applyBorder="1" applyAlignment="1">
      <alignment horizontal="center"/>
    </xf>
    <xf numFmtId="0" fontId="34" fillId="8" borderId="9" xfId="1" applyFont="1" applyFill="1" applyBorder="1" applyAlignment="1">
      <alignment horizontal="center"/>
    </xf>
    <xf numFmtId="0" fontId="34" fillId="8" borderId="5" xfId="1" applyFont="1" applyFill="1" applyBorder="1" applyAlignment="1">
      <alignment horizontal="center"/>
    </xf>
    <xf numFmtId="0" fontId="34" fillId="8" borderId="27" xfId="1" applyFont="1" applyFill="1" applyBorder="1" applyAlignment="1">
      <alignment horizontal="center"/>
    </xf>
    <xf numFmtId="0" fontId="34" fillId="4" borderId="9" xfId="1" applyFont="1" applyFill="1" applyBorder="1" applyAlignment="1">
      <alignment horizontal="center"/>
    </xf>
    <xf numFmtId="1" fontId="34" fillId="8" borderId="9" xfId="1" applyNumberFormat="1" applyFont="1" applyFill="1" applyBorder="1" applyAlignment="1">
      <alignment horizontal="center"/>
    </xf>
    <xf numFmtId="49" fontId="34" fillId="4" borderId="27" xfId="1" applyNumberFormat="1" applyFont="1" applyFill="1" applyBorder="1" applyAlignment="1">
      <alignment horizontal="center" wrapText="1"/>
    </xf>
    <xf numFmtId="0" fontId="34" fillId="4" borderId="70" xfId="1" applyFont="1" applyFill="1" applyBorder="1" applyAlignment="1">
      <alignment horizontal="center"/>
    </xf>
    <xf numFmtId="0" fontId="34" fillId="4" borderId="106" xfId="1" applyFont="1" applyFill="1" applyBorder="1" applyAlignment="1">
      <alignment horizontal="center"/>
    </xf>
    <xf numFmtId="0" fontId="34" fillId="8" borderId="70" xfId="1" applyFont="1" applyFill="1" applyBorder="1" applyAlignment="1">
      <alignment horizontal="center"/>
    </xf>
    <xf numFmtId="49" fontId="34" fillId="4" borderId="27" xfId="1" applyNumberFormat="1" applyFont="1" applyFill="1" applyBorder="1" applyAlignment="1">
      <alignment horizontal="center"/>
    </xf>
    <xf numFmtId="0" fontId="34" fillId="0" borderId="107" xfId="1" applyFont="1" applyFill="1" applyBorder="1" applyAlignment="1">
      <alignment horizontal="center"/>
    </xf>
    <xf numFmtId="0" fontId="34" fillId="0" borderId="5" xfId="1" applyFont="1" applyFill="1" applyBorder="1" applyAlignment="1">
      <alignment horizontal="center"/>
    </xf>
    <xf numFmtId="1" fontId="34" fillId="4" borderId="9" xfId="1" applyNumberFormat="1" applyFont="1" applyFill="1" applyBorder="1" applyAlignment="1">
      <alignment horizontal="center"/>
    </xf>
    <xf numFmtId="49" fontId="34" fillId="0" borderId="27" xfId="1" applyNumberFormat="1" applyFont="1" applyBorder="1" applyAlignment="1">
      <alignment horizontal="center" wrapText="1"/>
    </xf>
    <xf numFmtId="0" fontId="34" fillId="4" borderId="27" xfId="1" applyFont="1" applyFill="1" applyBorder="1" applyAlignment="1">
      <alignment horizontal="center"/>
    </xf>
    <xf numFmtId="0" fontId="34" fillId="0" borderId="9" xfId="1" applyFont="1" applyBorder="1" applyAlignment="1">
      <alignment horizontal="center"/>
    </xf>
    <xf numFmtId="49" fontId="34" fillId="0" borderId="27" xfId="1" applyNumberFormat="1" applyFont="1" applyBorder="1" applyAlignment="1">
      <alignment horizontal="center"/>
    </xf>
    <xf numFmtId="0" fontId="34" fillId="4" borderId="62" xfId="1" applyFont="1" applyFill="1" applyBorder="1" applyAlignment="1">
      <alignment horizontal="center"/>
    </xf>
    <xf numFmtId="0" fontId="34" fillId="4" borderId="12" xfId="1" applyFont="1" applyFill="1" applyBorder="1" applyAlignment="1">
      <alignment horizontal="center"/>
    </xf>
    <xf numFmtId="1" fontId="34" fillId="8" borderId="96" xfId="1" applyNumberFormat="1" applyFont="1" applyFill="1" applyBorder="1" applyAlignment="1">
      <alignment horizontal="center"/>
    </xf>
    <xf numFmtId="0" fontId="34" fillId="8" borderId="96" xfId="1" applyFont="1" applyFill="1" applyBorder="1" applyAlignment="1">
      <alignment horizontal="center"/>
    </xf>
    <xf numFmtId="0" fontId="34" fillId="8" borderId="110" xfId="1" applyFont="1" applyFill="1" applyBorder="1" applyAlignment="1">
      <alignment horizontal="center"/>
    </xf>
    <xf numFmtId="0" fontId="34" fillId="8" borderId="109" xfId="1" applyFont="1" applyFill="1" applyBorder="1" applyAlignment="1">
      <alignment horizontal="center"/>
    </xf>
    <xf numFmtId="0" fontId="34" fillId="4" borderId="96" xfId="1" applyFont="1" applyFill="1" applyBorder="1" applyAlignment="1">
      <alignment horizontal="center"/>
    </xf>
    <xf numFmtId="0" fontId="34" fillId="4" borderId="110" xfId="1" applyFont="1" applyFill="1" applyBorder="1" applyAlignment="1">
      <alignment horizontal="center"/>
    </xf>
    <xf numFmtId="0" fontId="34" fillId="4" borderId="108" xfId="1" applyFont="1" applyFill="1" applyBorder="1" applyAlignment="1">
      <alignment horizontal="center"/>
    </xf>
    <xf numFmtId="0" fontId="34" fillId="8" borderId="108" xfId="1" applyFont="1" applyFill="1" applyBorder="1" applyAlignment="1">
      <alignment horizontal="center"/>
    </xf>
    <xf numFmtId="0" fontId="34" fillId="7" borderId="46" xfId="1" applyFont="1" applyFill="1" applyBorder="1" applyAlignment="1">
      <alignment horizontal="center" vertical="center"/>
    </xf>
    <xf numFmtId="0" fontId="34" fillId="7" borderId="45" xfId="1" applyFont="1" applyFill="1" applyBorder="1" applyAlignment="1">
      <alignment horizontal="center" vertical="center"/>
    </xf>
    <xf numFmtId="0" fontId="36" fillId="8" borderId="48" xfId="1" applyFont="1" applyFill="1" applyBorder="1" applyAlignment="1">
      <alignment horizontal="center" vertical="center"/>
    </xf>
    <xf numFmtId="0" fontId="36" fillId="8" borderId="33" xfId="1" applyFont="1" applyFill="1" applyBorder="1" applyAlignment="1">
      <alignment horizontal="center" vertical="center"/>
    </xf>
    <xf numFmtId="0" fontId="37" fillId="8" borderId="60" xfId="1" applyFont="1" applyFill="1" applyBorder="1" applyAlignment="1">
      <alignment horizontal="center" vertical="center" wrapText="1"/>
    </xf>
    <xf numFmtId="0" fontId="37" fillId="8" borderId="24" xfId="1" applyFont="1" applyFill="1" applyBorder="1" applyAlignment="1">
      <alignment horizontal="center" vertical="center" wrapText="1"/>
    </xf>
    <xf numFmtId="0" fontId="36" fillId="8" borderId="65" xfId="1" applyFont="1" applyFill="1" applyBorder="1" applyAlignment="1">
      <alignment horizontal="center" vertical="center" shrinkToFit="1"/>
    </xf>
    <xf numFmtId="0" fontId="36" fillId="8" borderId="64" xfId="1" applyFont="1" applyFill="1" applyBorder="1" applyAlignment="1">
      <alignment horizontal="center" vertical="center"/>
    </xf>
    <xf numFmtId="0" fontId="36" fillId="8" borderId="49" xfId="1" applyFont="1" applyFill="1" applyBorder="1" applyAlignment="1">
      <alignment horizontal="center" vertical="center"/>
    </xf>
    <xf numFmtId="0" fontId="36" fillId="8" borderId="46" xfId="1" applyFont="1" applyFill="1" applyBorder="1" applyAlignment="1">
      <alignment horizontal="center" vertical="center"/>
    </xf>
    <xf numFmtId="0" fontId="20" fillId="0" borderId="42" xfId="1" applyFont="1" applyBorder="1" applyAlignment="1">
      <alignment horizontal="center" shrinkToFit="1"/>
    </xf>
    <xf numFmtId="0" fontId="36" fillId="8" borderId="64" xfId="1" applyFont="1" applyFill="1" applyBorder="1" applyAlignment="1">
      <alignment horizontal="center" vertical="center" shrinkToFit="1"/>
    </xf>
    <xf numFmtId="0" fontId="20" fillId="0" borderId="56" xfId="1" applyFont="1" applyBorder="1" applyAlignment="1">
      <alignment horizontal="center" shrinkToFit="1"/>
    </xf>
    <xf numFmtId="0" fontId="20" fillId="0" borderId="54" xfId="1" applyFont="1" applyBorder="1" applyAlignment="1">
      <alignment horizontal="center" shrinkToFit="1"/>
    </xf>
    <xf numFmtId="0" fontId="20" fillId="0" borderId="53" xfId="1" applyFont="1" applyBorder="1" applyAlignment="1">
      <alignment horizontal="center" shrinkToFit="1"/>
    </xf>
    <xf numFmtId="0" fontId="34" fillId="0" borderId="39" xfId="1" applyFont="1" applyFill="1" applyBorder="1" applyAlignment="1">
      <alignment horizontal="center"/>
    </xf>
    <xf numFmtId="0" fontId="34" fillId="8" borderId="103" xfId="1" applyFont="1" applyFill="1" applyBorder="1" applyAlignment="1">
      <alignment horizontal="center"/>
    </xf>
    <xf numFmtId="0" fontId="34" fillId="4" borderId="8" xfId="1" applyFont="1" applyFill="1" applyBorder="1" applyAlignment="1">
      <alignment horizontal="center"/>
    </xf>
    <xf numFmtId="0" fontId="34" fillId="0" borderId="54" xfId="1" applyFont="1" applyFill="1" applyBorder="1" applyAlignment="1">
      <alignment horizontal="center"/>
    </xf>
    <xf numFmtId="0" fontId="34" fillId="7" borderId="46" xfId="1" applyFont="1" applyFill="1" applyBorder="1" applyAlignment="1">
      <alignment horizontal="center"/>
    </xf>
    <xf numFmtId="0" fontId="26" fillId="0" borderId="142" xfId="1" applyFont="1" applyBorder="1" applyAlignment="1">
      <alignment horizontal="right"/>
    </xf>
    <xf numFmtId="0" fontId="17" fillId="0" borderId="142" xfId="1" applyFont="1" applyBorder="1" applyAlignment="1">
      <alignment horizontal="center"/>
    </xf>
    <xf numFmtId="166" fontId="18" fillId="0" borderId="142" xfId="1" applyNumberFormat="1" applyFont="1" applyBorder="1" applyAlignment="1">
      <alignment horizontal="center"/>
    </xf>
    <xf numFmtId="0" fontId="20" fillId="0" borderId="142" xfId="1" applyFont="1" applyBorder="1" applyAlignment="1">
      <alignment horizontal="center"/>
    </xf>
    <xf numFmtId="0" fontId="18" fillId="0" borderId="142" xfId="1" applyFont="1" applyBorder="1" applyAlignment="1">
      <alignment horizontal="center"/>
    </xf>
    <xf numFmtId="0" fontId="31" fillId="6" borderId="49" xfId="1" applyFont="1" applyFill="1" applyBorder="1" applyAlignment="1">
      <alignment horizontal="center" vertical="center"/>
    </xf>
    <xf numFmtId="0" fontId="31" fillId="6" borderId="48" xfId="1" applyFont="1" applyFill="1" applyBorder="1" applyAlignment="1">
      <alignment horizontal="center" vertical="center" wrapText="1"/>
    </xf>
    <xf numFmtId="0" fontId="31" fillId="6" borderId="60" xfId="1" applyFont="1" applyFill="1" applyBorder="1" applyAlignment="1">
      <alignment horizontal="center" vertical="center"/>
    </xf>
    <xf numFmtId="0" fontId="31" fillId="6" borderId="3" xfId="1" applyFont="1" applyFill="1" applyBorder="1" applyAlignment="1">
      <alignment horizontal="center" vertical="center"/>
    </xf>
    <xf numFmtId="0" fontId="18" fillId="0" borderId="142" xfId="1" applyFont="1" applyBorder="1" applyAlignment="1">
      <alignment horizontal="center" shrinkToFit="1"/>
    </xf>
    <xf numFmtId="14" fontId="18" fillId="0" borderId="142" xfId="1" applyNumberFormat="1" applyFont="1" applyBorder="1" applyAlignment="1">
      <alignment horizontal="center"/>
    </xf>
    <xf numFmtId="0" fontId="18" fillId="4" borderId="149" xfId="1" applyFont="1" applyFill="1" applyBorder="1" applyAlignment="1">
      <alignment horizontal="center" vertical="center" wrapText="1" shrinkToFit="1"/>
    </xf>
    <xf numFmtId="0" fontId="17" fillId="8" borderId="46" xfId="1" applyFont="1" applyFill="1" applyBorder="1" applyAlignment="1">
      <alignment horizontal="center" vertical="center"/>
    </xf>
    <xf numFmtId="0" fontId="18" fillId="4" borderId="132" xfId="1" applyFont="1" applyFill="1" applyBorder="1" applyAlignment="1">
      <alignment horizontal="center" vertical="center" wrapText="1" shrinkToFit="1"/>
    </xf>
    <xf numFmtId="0" fontId="18" fillId="4" borderId="133" xfId="1" applyFont="1" applyFill="1" applyBorder="1" applyAlignment="1">
      <alignment horizontal="center" vertical="center" wrapText="1" shrinkToFit="1"/>
    </xf>
    <xf numFmtId="0" fontId="31" fillId="6" borderId="46" xfId="1" applyFont="1" applyFill="1" applyBorder="1" applyAlignment="1">
      <alignment horizontal="center" vertical="center"/>
    </xf>
    <xf numFmtId="0" fontId="31" fillId="6" borderId="33" xfId="1" applyFont="1" applyFill="1" applyBorder="1" applyAlignment="1">
      <alignment horizontal="center" vertical="center" wrapText="1"/>
    </xf>
    <xf numFmtId="0" fontId="31" fillId="6" borderId="24" xfId="1" applyFont="1" applyFill="1" applyBorder="1" applyAlignment="1">
      <alignment horizontal="center" vertical="center"/>
    </xf>
    <xf numFmtId="0" fontId="31" fillId="6" borderId="32" xfId="1" applyFont="1" applyFill="1" applyBorder="1" applyAlignment="1">
      <alignment horizontal="center" vertical="center"/>
    </xf>
    <xf numFmtId="0" fontId="31" fillId="6" borderId="46" xfId="1" applyFont="1" applyFill="1" applyBorder="1" applyAlignment="1">
      <alignment horizontal="center" vertical="center" wrapText="1"/>
    </xf>
    <xf numFmtId="0" fontId="31" fillId="6" borderId="45" xfId="1" applyFont="1" applyFill="1" applyBorder="1" applyAlignment="1">
      <alignment horizontal="center" vertical="center"/>
    </xf>
    <xf numFmtId="0" fontId="18" fillId="8" borderId="149" xfId="1" applyFont="1" applyFill="1" applyBorder="1" applyAlignment="1">
      <alignment horizontal="center" vertical="center" wrapText="1" shrinkToFit="1"/>
    </xf>
    <xf numFmtId="0" fontId="18" fillId="8" borderId="132" xfId="1" applyFont="1" applyFill="1" applyBorder="1" applyAlignment="1">
      <alignment horizontal="center" vertical="center" wrapText="1" shrinkToFit="1"/>
    </xf>
    <xf numFmtId="0" fontId="18" fillId="8" borderId="133" xfId="1" applyFont="1" applyFill="1" applyBorder="1" applyAlignment="1">
      <alignment horizontal="center" vertical="center" wrapText="1" shrinkToFit="1"/>
    </xf>
    <xf numFmtId="0" fontId="18" fillId="8" borderId="148" xfId="1" applyFont="1" applyFill="1" applyBorder="1" applyAlignment="1">
      <alignment horizontal="center" vertical="center" wrapText="1" shrinkToFit="1"/>
    </xf>
    <xf numFmtId="0" fontId="18" fillId="4" borderId="150" xfId="1" applyFont="1" applyFill="1" applyBorder="1" applyAlignment="1">
      <alignment horizontal="center" vertical="center" wrapText="1" shrinkToFit="1"/>
    </xf>
    <xf numFmtId="0" fontId="18" fillId="4" borderId="148" xfId="1" applyFont="1" applyFill="1" applyBorder="1" applyAlignment="1">
      <alignment horizontal="center" vertical="center" wrapText="1" shrinkToFit="1"/>
    </xf>
    <xf numFmtId="0" fontId="18" fillId="8" borderId="150" xfId="1" applyFont="1" applyFill="1" applyBorder="1" applyAlignment="1">
      <alignment horizontal="center" vertical="center" wrapText="1" shrinkToFit="1"/>
    </xf>
    <xf numFmtId="0" fontId="17" fillId="8" borderId="42" xfId="1" applyFont="1" applyFill="1" applyBorder="1" applyAlignment="1">
      <alignment horizontal="center" vertical="center"/>
    </xf>
    <xf numFmtId="0" fontId="21" fillId="0" borderId="123" xfId="1" applyFont="1" applyBorder="1" applyAlignment="1">
      <alignment horizontal="center"/>
    </xf>
    <xf numFmtId="0" fontId="21" fillId="0" borderId="124" xfId="1" applyFont="1" applyBorder="1" applyAlignment="1">
      <alignment horizontal="center"/>
    </xf>
    <xf numFmtId="0" fontId="21" fillId="0" borderId="125" xfId="1" applyFont="1" applyBorder="1" applyAlignment="1">
      <alignment horizontal="center"/>
    </xf>
    <xf numFmtId="0" fontId="21" fillId="0" borderId="126" xfId="1" applyFont="1" applyBorder="1" applyAlignment="1">
      <alignment horizontal="center"/>
    </xf>
    <xf numFmtId="0" fontId="21" fillId="0" borderId="127" xfId="1" applyFont="1" applyBorder="1" applyAlignment="1">
      <alignment horizontal="center"/>
    </xf>
    <xf numFmtId="0" fontId="21" fillId="0" borderId="128" xfId="1" applyFont="1" applyBorder="1" applyAlignment="1">
      <alignment horizontal="center"/>
    </xf>
    <xf numFmtId="0" fontId="18" fillId="0" borderId="130" xfId="1" applyFont="1" applyBorder="1" applyAlignment="1">
      <alignment horizontal="center" shrinkToFit="1"/>
    </xf>
    <xf numFmtId="0" fontId="26" fillId="0" borderId="130" xfId="1" applyFont="1" applyBorder="1" applyAlignment="1">
      <alignment horizontal="right"/>
    </xf>
    <xf numFmtId="0" fontId="17" fillId="0" borderId="130" xfId="1" applyFont="1" applyBorder="1" applyAlignment="1">
      <alignment horizontal="center"/>
    </xf>
    <xf numFmtId="14" fontId="18" fillId="0" borderId="130" xfId="1" applyNumberFormat="1" applyFont="1" applyBorder="1" applyAlignment="1">
      <alignment horizontal="center"/>
    </xf>
    <xf numFmtId="0" fontId="20" fillId="0" borderId="130" xfId="1" applyFont="1" applyBorder="1" applyAlignment="1">
      <alignment horizontal="center"/>
    </xf>
    <xf numFmtId="0" fontId="18" fillId="0" borderId="130" xfId="1" applyFont="1" applyBorder="1" applyAlignment="1">
      <alignment horizontal="center"/>
    </xf>
    <xf numFmtId="166" fontId="18" fillId="0" borderId="130" xfId="1" applyNumberFormat="1" applyFont="1" applyBorder="1" applyAlignment="1">
      <alignment horizontal="center"/>
    </xf>
    <xf numFmtId="0" fontId="31" fillId="6" borderId="49" xfId="1" applyFont="1" applyFill="1" applyBorder="1" applyAlignment="1">
      <alignment horizontal="center" vertical="center" wrapText="1"/>
    </xf>
    <xf numFmtId="0" fontId="18" fillId="4" borderId="151" xfId="1" applyFont="1" applyFill="1" applyBorder="1" applyAlignment="1">
      <alignment horizontal="center" vertical="center" wrapText="1"/>
    </xf>
    <xf numFmtId="0" fontId="18" fillId="4" borderId="150" xfId="1" applyFont="1" applyFill="1" applyBorder="1" applyAlignment="1">
      <alignment horizontal="center" vertical="center" wrapText="1"/>
    </xf>
    <xf numFmtId="0" fontId="31" fillId="6" borderId="75" xfId="1" applyFont="1" applyFill="1" applyBorder="1" applyAlignment="1">
      <alignment horizontal="center" vertical="center"/>
    </xf>
    <xf numFmtId="0" fontId="18" fillId="8" borderId="152" xfId="1" applyFont="1" applyFill="1" applyBorder="1" applyAlignment="1">
      <alignment horizontal="center" vertical="center" wrapText="1"/>
    </xf>
    <xf numFmtId="0" fontId="18" fillId="8" borderId="149" xfId="1" applyFont="1" applyFill="1" applyBorder="1" applyAlignment="1">
      <alignment horizontal="center" vertical="center" wrapText="1"/>
    </xf>
    <xf numFmtId="0" fontId="18" fillId="4" borderId="153" xfId="1" applyFont="1" applyFill="1" applyBorder="1" applyAlignment="1">
      <alignment horizontal="center" vertical="center" wrapText="1"/>
    </xf>
    <xf numFmtId="0" fontId="18" fillId="4" borderId="143" xfId="1" applyFont="1" applyFill="1" applyBorder="1" applyAlignment="1">
      <alignment horizontal="center" vertical="center" wrapText="1"/>
    </xf>
    <xf numFmtId="0" fontId="18" fillId="4" borderId="152" xfId="1" applyFont="1" applyFill="1" applyBorder="1" applyAlignment="1">
      <alignment horizontal="center" vertical="center" wrapText="1"/>
    </xf>
    <xf numFmtId="0" fontId="18" fillId="4" borderId="149" xfId="1" applyFont="1" applyFill="1" applyBorder="1" applyAlignment="1">
      <alignment horizontal="center" vertical="center" wrapText="1"/>
    </xf>
    <xf numFmtId="0" fontId="18" fillId="8" borderId="153" xfId="1" applyFont="1" applyFill="1" applyBorder="1" applyAlignment="1">
      <alignment horizontal="center" vertical="center" wrapText="1"/>
    </xf>
    <xf numFmtId="0" fontId="18" fillId="8" borderId="143" xfId="1" applyFont="1" applyFill="1" applyBorder="1" applyAlignment="1">
      <alignment horizontal="center" vertical="center" wrapText="1"/>
    </xf>
    <xf numFmtId="0" fontId="21" fillId="0" borderId="112" xfId="1" applyFont="1" applyBorder="1" applyAlignment="1">
      <alignment horizontal="center"/>
    </xf>
    <xf numFmtId="0" fontId="21" fillId="0" borderId="0" xfId="1" applyFont="1" applyBorder="1" applyAlignment="1">
      <alignment horizontal="center"/>
    </xf>
    <xf numFmtId="0" fontId="17" fillId="3" borderId="124" xfId="1" applyFont="1" applyFill="1" applyBorder="1" applyAlignment="1">
      <alignment horizontal="center" vertical="top" shrinkToFit="1"/>
    </xf>
    <xf numFmtId="0" fontId="21" fillId="0" borderId="140" xfId="1" applyFont="1" applyBorder="1" applyAlignment="1">
      <alignment horizontal="center"/>
    </xf>
    <xf numFmtId="0" fontId="26" fillId="0" borderId="32" xfId="1" applyFont="1" applyFill="1" applyBorder="1" applyAlignment="1">
      <alignment horizontal="right"/>
    </xf>
    <xf numFmtId="0" fontId="17" fillId="0" borderId="32" xfId="1" applyFont="1" applyFill="1" applyBorder="1" applyAlignment="1">
      <alignment horizontal="center"/>
    </xf>
    <xf numFmtId="0" fontId="17" fillId="0" borderId="46" xfId="1" applyFont="1" applyFill="1" applyBorder="1" applyAlignment="1">
      <alignment horizontal="center"/>
    </xf>
    <xf numFmtId="0" fontId="31" fillId="6" borderId="22" xfId="1" applyFont="1" applyFill="1" applyBorder="1" applyAlignment="1">
      <alignment horizontal="center" vertical="center"/>
    </xf>
    <xf numFmtId="0" fontId="18" fillId="0" borderId="32" xfId="1" applyFont="1" applyFill="1" applyBorder="1" applyAlignment="1">
      <alignment horizontal="center" shrinkToFit="1"/>
    </xf>
    <xf numFmtId="0" fontId="38" fillId="4" borderId="33" xfId="1" applyNumberFormat="1" applyFont="1" applyFill="1" applyBorder="1" applyAlignment="1">
      <alignment horizontal="center" vertical="center"/>
    </xf>
    <xf numFmtId="49" fontId="36" fillId="0" borderId="23" xfId="1" applyNumberFormat="1" applyFont="1" applyFill="1" applyBorder="1" applyAlignment="1">
      <alignment horizontal="center" vertical="center"/>
    </xf>
    <xf numFmtId="0" fontId="36" fillId="0" borderId="23" xfId="1" applyNumberFormat="1" applyFont="1" applyFill="1" applyBorder="1" applyAlignment="1">
      <alignment horizontal="center" vertical="center"/>
    </xf>
    <xf numFmtId="0" fontId="26" fillId="0" borderId="42" xfId="1" applyFont="1" applyFill="1" applyBorder="1" applyAlignment="1">
      <alignment horizontal="center" vertical="center" wrapText="1"/>
    </xf>
    <xf numFmtId="0" fontId="26" fillId="0" borderId="46" xfId="1" applyFont="1" applyFill="1" applyBorder="1" applyAlignment="1">
      <alignment horizontal="center" vertical="center" wrapText="1"/>
    </xf>
    <xf numFmtId="0" fontId="38" fillId="8" borderId="36" xfId="1" applyNumberFormat="1" applyFont="1" applyFill="1" applyBorder="1" applyAlignment="1">
      <alignment horizontal="center" vertical="center"/>
    </xf>
    <xf numFmtId="0" fontId="38" fillId="8" borderId="48" xfId="1" applyNumberFormat="1" applyFont="1" applyFill="1" applyBorder="1" applyAlignment="1">
      <alignment horizontal="center" vertical="center"/>
    </xf>
    <xf numFmtId="49" fontId="36" fillId="4" borderId="23" xfId="1" applyNumberFormat="1" applyFont="1" applyFill="1" applyBorder="1" applyAlignment="1">
      <alignment horizontal="center" vertical="center"/>
    </xf>
    <xf numFmtId="0" fontId="36" fillId="4" borderId="23" xfId="1" applyNumberFormat="1" applyFont="1" applyFill="1" applyBorder="1" applyAlignment="1">
      <alignment horizontal="center" vertical="center"/>
    </xf>
    <xf numFmtId="0" fontId="26" fillId="4" borderId="42" xfId="1" applyNumberFormat="1" applyFont="1" applyFill="1" applyBorder="1" applyAlignment="1">
      <alignment horizontal="center" vertical="center" wrapText="1"/>
    </xf>
    <xf numFmtId="0" fontId="26" fillId="4" borderId="49" xfId="1" applyNumberFormat="1" applyFont="1" applyFill="1" applyBorder="1" applyAlignment="1">
      <alignment horizontal="center" vertical="center" wrapText="1"/>
    </xf>
    <xf numFmtId="0" fontId="26" fillId="4" borderId="42" xfId="1" applyFont="1" applyFill="1" applyBorder="1" applyAlignment="1">
      <alignment horizontal="center" vertical="center" wrapText="1"/>
    </xf>
    <xf numFmtId="0" fontId="26" fillId="4" borderId="49" xfId="1" applyFont="1" applyFill="1" applyBorder="1" applyAlignment="1">
      <alignment horizontal="center" vertical="center" wrapText="1"/>
    </xf>
    <xf numFmtId="0" fontId="38" fillId="8" borderId="33" xfId="1" applyNumberFormat="1" applyFont="1" applyFill="1" applyBorder="1" applyAlignment="1">
      <alignment horizontal="center" vertical="center"/>
    </xf>
    <xf numFmtId="0" fontId="38" fillId="8" borderId="21" xfId="1" applyNumberFormat="1" applyFont="1" applyFill="1" applyBorder="1" applyAlignment="1">
      <alignment horizontal="center" vertical="center"/>
    </xf>
    <xf numFmtId="0" fontId="0" fillId="0" borderId="64" xfId="0" applyBorder="1" applyAlignment="1">
      <alignment horizontal="center" vertical="center"/>
    </xf>
    <xf numFmtId="0" fontId="38" fillId="4" borderId="21" xfId="1" applyNumberFormat="1" applyFont="1" applyFill="1" applyBorder="1" applyAlignment="1">
      <alignment horizontal="center" vertical="center"/>
    </xf>
    <xf numFmtId="0" fontId="38" fillId="4" borderId="64" xfId="1" applyNumberFormat="1" applyFont="1" applyFill="1" applyBorder="1" applyAlignment="1">
      <alignment horizontal="center" vertical="center"/>
    </xf>
    <xf numFmtId="49" fontId="36" fillId="0" borderId="99" xfId="1" applyNumberFormat="1" applyFont="1" applyFill="1" applyBorder="1" applyAlignment="1">
      <alignment horizontal="center" vertical="center"/>
    </xf>
    <xf numFmtId="49" fontId="36" fillId="0" borderId="59" xfId="1" applyNumberFormat="1" applyFont="1" applyFill="1" applyBorder="1" applyAlignment="1">
      <alignment horizontal="center" vertical="center"/>
    </xf>
    <xf numFmtId="49" fontId="36" fillId="4" borderId="63" xfId="1" applyNumberFormat="1" applyFont="1" applyFill="1" applyBorder="1" applyAlignment="1">
      <alignment horizontal="center" vertical="center"/>
    </xf>
    <xf numFmtId="0" fontId="22" fillId="0" borderId="54" xfId="1" applyFont="1" applyFill="1" applyBorder="1" applyAlignment="1">
      <alignment horizontal="center"/>
    </xf>
    <xf numFmtId="0" fontId="22" fillId="0" borderId="70" xfId="1" applyFont="1" applyFill="1" applyBorder="1" applyAlignment="1">
      <alignment horizontal="center" wrapText="1"/>
    </xf>
    <xf numFmtId="0" fontId="22" fillId="0" borderId="53" xfId="1" applyFont="1" applyFill="1" applyBorder="1" applyAlignment="1">
      <alignment horizontal="center" wrapText="1"/>
    </xf>
    <xf numFmtId="0" fontId="38" fillId="8" borderId="64" xfId="1" applyNumberFormat="1" applyFont="1" applyFill="1" applyBorder="1" applyAlignment="1">
      <alignment horizontal="center" vertical="center"/>
    </xf>
    <xf numFmtId="0" fontId="36" fillId="3" borderId="23" xfId="1" applyNumberFormat="1" applyFont="1" applyFill="1" applyBorder="1" applyAlignment="1">
      <alignment horizontal="center" vertical="center"/>
    </xf>
    <xf numFmtId="0" fontId="40" fillId="0" borderId="37" xfId="1" applyFont="1" applyBorder="1" applyAlignment="1">
      <alignment horizontal="center" wrapText="1"/>
    </xf>
    <xf numFmtId="0" fontId="41" fillId="0" borderId="75" xfId="1" applyFont="1" applyBorder="1" applyAlignment="1">
      <alignment horizontal="center" wrapText="1"/>
    </xf>
    <xf numFmtId="0" fontId="41" fillId="0" borderId="46" xfId="1" applyFont="1" applyBorder="1" applyAlignment="1">
      <alignment vertical="top" wrapText="1"/>
    </xf>
    <xf numFmtId="0" fontId="41" fillId="0" borderId="46" xfId="1" applyFont="1" applyBorder="1" applyAlignment="1">
      <alignment horizontal="center" vertical="center" wrapText="1"/>
    </xf>
    <xf numFmtId="0" fontId="42" fillId="0" borderId="46" xfId="1" applyFont="1" applyBorder="1" applyAlignment="1">
      <alignment vertical="center" wrapText="1"/>
    </xf>
    <xf numFmtId="0" fontId="43" fillId="0" borderId="46" xfId="1" applyFont="1" applyBorder="1" applyAlignment="1">
      <alignment vertical="top" wrapText="1"/>
    </xf>
    <xf numFmtId="0" fontId="39" fillId="0" borderId="46" xfId="1" applyFont="1" applyBorder="1" applyAlignment="1">
      <alignment horizontal="center" vertical="top" wrapText="1"/>
    </xf>
    <xf numFmtId="0" fontId="39" fillId="0" borderId="46" xfId="1" applyFont="1" applyBorder="1" applyAlignment="1">
      <alignment vertical="top" wrapText="1"/>
    </xf>
    <xf numFmtId="0" fontId="46" fillId="0" borderId="46" xfId="1" applyFont="1" applyBorder="1" applyAlignment="1">
      <alignment wrapText="1"/>
    </xf>
    <xf numFmtId="0" fontId="46" fillId="0" borderId="46" xfId="1" applyFont="1" applyBorder="1" applyAlignment="1">
      <alignment horizontal="center" wrapText="1"/>
    </xf>
    <xf numFmtId="0" fontId="44" fillId="0" borderId="46" xfId="1" applyFont="1" applyBorder="1" applyAlignment="1">
      <alignment horizontal="center" wrapText="1"/>
    </xf>
    <xf numFmtId="0" fontId="0" fillId="0" borderId="46" xfId="1" applyFont="1" applyBorder="1" applyAlignment="1">
      <alignment vertical="top" wrapText="1"/>
    </xf>
    <xf numFmtId="0" fontId="44" fillId="0" borderId="46" xfId="1" applyFont="1" applyBorder="1" applyAlignment="1">
      <alignment wrapText="1"/>
    </xf>
    <xf numFmtId="0" fontId="63" fillId="24" borderId="166" xfId="12" applyFont="1" applyFill="1" applyBorder="1" applyAlignment="1">
      <alignment horizontal="left"/>
    </xf>
    <xf numFmtId="0" fontId="63" fillId="24" borderId="163" xfId="12" applyFont="1" applyFill="1" applyBorder="1" applyAlignment="1">
      <alignment horizontal="left"/>
    </xf>
    <xf numFmtId="0" fontId="63" fillId="24" borderId="167" xfId="12" applyFont="1" applyFill="1" applyBorder="1" applyAlignment="1">
      <alignment horizontal="left"/>
    </xf>
    <xf numFmtId="0" fontId="63" fillId="24" borderId="112" xfId="12" applyFont="1" applyFill="1" applyBorder="1" applyAlignment="1">
      <alignment horizontal="left"/>
    </xf>
    <xf numFmtId="0" fontId="63" fillId="24" borderId="0" xfId="12" applyFont="1" applyFill="1" applyBorder="1" applyAlignment="1">
      <alignment horizontal="left"/>
    </xf>
    <xf numFmtId="0" fontId="63" fillId="24" borderId="140" xfId="12" applyFont="1" applyFill="1" applyBorder="1" applyAlignment="1">
      <alignment horizontal="left"/>
    </xf>
    <xf numFmtId="0" fontId="63" fillId="24" borderId="168" xfId="12" applyFont="1" applyFill="1" applyBorder="1" applyAlignment="1">
      <alignment horizontal="left"/>
    </xf>
    <xf numFmtId="0" fontId="63" fillId="24" borderId="162" xfId="12" applyFont="1" applyFill="1" applyBorder="1" applyAlignment="1">
      <alignment horizontal="left"/>
    </xf>
    <xf numFmtId="0" fontId="63" fillId="24" borderId="169" xfId="12" applyFont="1" applyFill="1" applyBorder="1" applyAlignment="1">
      <alignment horizontal="left"/>
    </xf>
    <xf numFmtId="0" fontId="63" fillId="24" borderId="126" xfId="12" applyFont="1" applyFill="1" applyBorder="1" applyAlignment="1">
      <alignment horizontal="left"/>
    </xf>
    <xf numFmtId="0" fontId="63" fillId="24" borderId="127" xfId="12" applyFont="1" applyFill="1" applyBorder="1" applyAlignment="1">
      <alignment horizontal="left"/>
    </xf>
    <xf numFmtId="0" fontId="63" fillId="24" borderId="128" xfId="12" applyFont="1" applyFill="1" applyBorder="1" applyAlignment="1">
      <alignment horizontal="left"/>
    </xf>
    <xf numFmtId="0" fontId="65" fillId="23" borderId="162" xfId="12" applyFont="1" applyFill="1" applyBorder="1" applyAlignment="1">
      <alignment horizontal="right"/>
    </xf>
    <xf numFmtId="0" fontId="65" fillId="23" borderId="164" xfId="12" applyFont="1" applyFill="1" applyBorder="1" applyAlignment="1">
      <alignment horizontal="right"/>
    </xf>
    <xf numFmtId="0" fontId="63" fillId="24" borderId="90" xfId="12" applyFont="1" applyFill="1" applyBorder="1" applyAlignment="1">
      <alignment horizontal="left"/>
    </xf>
    <xf numFmtId="0" fontId="63" fillId="24" borderId="158" xfId="12" applyFont="1" applyFill="1" applyBorder="1" applyAlignment="1">
      <alignment horizontal="left"/>
    </xf>
    <xf numFmtId="0" fontId="63" fillId="23" borderId="123" xfId="12" applyFont="1" applyFill="1" applyBorder="1" applyAlignment="1">
      <alignment horizontal="left"/>
    </xf>
    <xf numFmtId="0" fontId="63" fillId="23" borderId="124" xfId="12" applyFont="1" applyFill="1" applyBorder="1" applyAlignment="1">
      <alignment horizontal="left"/>
    </xf>
    <xf numFmtId="0" fontId="63" fillId="23" borderId="125" xfId="12" applyFont="1" applyFill="1" applyBorder="1" applyAlignment="1">
      <alignment horizontal="left"/>
    </xf>
    <xf numFmtId="0" fontId="65" fillId="23" borderId="0" xfId="12" applyFont="1" applyFill="1" applyAlignment="1">
      <alignment horizontal="right" vertical="center"/>
    </xf>
    <xf numFmtId="0" fontId="65" fillId="23" borderId="160" xfId="12" applyFont="1" applyFill="1" applyBorder="1" applyAlignment="1">
      <alignment horizontal="right" vertical="center"/>
    </xf>
    <xf numFmtId="0" fontId="65" fillId="24" borderId="171" xfId="12" applyFont="1" applyFill="1" applyBorder="1" applyAlignment="1">
      <alignment horizontal="center" vertical="center" shrinkToFit="1"/>
    </xf>
    <xf numFmtId="0" fontId="65" fillId="24" borderId="172" xfId="12" applyFont="1" applyFill="1" applyBorder="1" applyAlignment="1">
      <alignment horizontal="center" vertical="center" shrinkToFit="1"/>
    </xf>
    <xf numFmtId="0" fontId="65" fillId="24" borderId="173" xfId="12" applyFont="1" applyFill="1" applyBorder="1" applyAlignment="1">
      <alignment horizontal="center" vertical="center" shrinkToFit="1"/>
    </xf>
    <xf numFmtId="0" fontId="65" fillId="24" borderId="90" xfId="12" applyFont="1" applyFill="1" applyBorder="1" applyAlignment="1">
      <alignment horizontal="left"/>
    </xf>
    <xf numFmtId="0" fontId="65" fillId="24" borderId="158" xfId="12" applyFont="1" applyFill="1" applyBorder="1" applyAlignment="1">
      <alignment horizontal="left"/>
    </xf>
    <xf numFmtId="0" fontId="65" fillId="24" borderId="166" xfId="12" applyFont="1" applyFill="1" applyBorder="1" applyAlignment="1">
      <alignment horizontal="left"/>
    </xf>
    <xf numFmtId="0" fontId="65" fillId="24" borderId="163" xfId="12" applyFont="1" applyFill="1" applyBorder="1" applyAlignment="1">
      <alignment horizontal="left"/>
    </xf>
    <xf numFmtId="0" fontId="65" fillId="24" borderId="167" xfId="12" applyFont="1" applyFill="1" applyBorder="1" applyAlignment="1">
      <alignment horizontal="left"/>
    </xf>
    <xf numFmtId="0" fontId="65" fillId="24" borderId="112" xfId="12" applyFont="1" applyFill="1" applyBorder="1" applyAlignment="1">
      <alignment horizontal="left"/>
    </xf>
    <xf numFmtId="0" fontId="65" fillId="24" borderId="0" xfId="12" applyFont="1" applyFill="1" applyBorder="1" applyAlignment="1">
      <alignment horizontal="left"/>
    </xf>
    <xf numFmtId="0" fontId="65" fillId="24" borderId="140" xfId="12" applyFont="1" applyFill="1" applyBorder="1" applyAlignment="1">
      <alignment horizontal="left"/>
    </xf>
    <xf numFmtId="0" fontId="65" fillId="24" borderId="168" xfId="12" applyFont="1" applyFill="1" applyBorder="1" applyAlignment="1">
      <alignment horizontal="left"/>
    </xf>
    <xf numFmtId="0" fontId="65" fillId="24" borderId="162" xfId="12" applyFont="1" applyFill="1" applyBorder="1" applyAlignment="1">
      <alignment horizontal="left"/>
    </xf>
    <xf numFmtId="0" fontId="65" fillId="24" borderId="169" xfId="12" applyFont="1" applyFill="1" applyBorder="1" applyAlignment="1">
      <alignment horizontal="left"/>
    </xf>
    <xf numFmtId="0" fontId="66" fillId="23" borderId="0" xfId="12" applyFont="1" applyFill="1" applyAlignment="1">
      <alignment horizontal="center" vertical="center"/>
    </xf>
    <xf numFmtId="0" fontId="63" fillId="23" borderId="0" xfId="12" applyFont="1" applyFill="1" applyAlignment="1">
      <alignment horizontal="center"/>
    </xf>
    <xf numFmtId="170" fontId="65" fillId="24" borderId="90" xfId="12" applyNumberFormat="1" applyFont="1" applyFill="1" applyBorder="1" applyAlignment="1">
      <alignment horizontal="left" shrinkToFit="1"/>
    </xf>
    <xf numFmtId="170" fontId="65" fillId="24" borderId="158" xfId="12" applyNumberFormat="1" applyFont="1" applyFill="1" applyBorder="1" applyAlignment="1">
      <alignment horizontal="left" shrinkToFit="1"/>
    </xf>
    <xf numFmtId="0" fontId="65" fillId="23" borderId="159" xfId="12" applyFont="1" applyFill="1" applyBorder="1" applyAlignment="1">
      <alignment horizontal="right"/>
    </xf>
    <xf numFmtId="0" fontId="65" fillId="23" borderId="160" xfId="12" applyFont="1" applyFill="1" applyBorder="1" applyAlignment="1">
      <alignment horizontal="right"/>
    </xf>
    <xf numFmtId="0" fontId="65" fillId="24" borderId="90" xfId="12" applyFont="1" applyFill="1" applyBorder="1" applyAlignment="1">
      <alignment horizontal="left" shrinkToFit="1"/>
    </xf>
    <xf numFmtId="0" fontId="65" fillId="24" borderId="158" xfId="12" applyFont="1" applyFill="1" applyBorder="1" applyAlignment="1">
      <alignment horizontal="left" shrinkToFit="1"/>
    </xf>
    <xf numFmtId="0" fontId="65" fillId="23" borderId="0" xfId="12" applyFont="1" applyFill="1" applyAlignment="1">
      <alignment horizontal="right"/>
    </xf>
    <xf numFmtId="0" fontId="65" fillId="23" borderId="161" xfId="12" applyFont="1" applyFill="1" applyBorder="1" applyAlignment="1">
      <alignment horizontal="right"/>
    </xf>
    <xf numFmtId="0" fontId="47" fillId="0" borderId="0" xfId="1" applyFont="1" applyBorder="1" applyAlignment="1">
      <alignment horizontal="center" vertical="center"/>
    </xf>
    <xf numFmtId="0" fontId="47" fillId="0" borderId="0" xfId="1" applyFont="1" applyFill="1" applyBorder="1" applyAlignment="1">
      <alignment horizontal="center" vertical="center"/>
    </xf>
    <xf numFmtId="0" fontId="59" fillId="0" borderId="0" xfId="1" applyBorder="1" applyAlignment="1">
      <alignment horizontal="center"/>
    </xf>
    <xf numFmtId="164" fontId="59" fillId="0" borderId="75" xfId="1" applyNumberFormat="1" applyBorder="1" applyAlignment="1">
      <alignment horizontal="center"/>
    </xf>
    <xf numFmtId="164" fontId="59" fillId="0" borderId="0" xfId="1" applyNumberFormat="1" applyBorder="1" applyAlignment="1">
      <alignment horizontal="center"/>
    </xf>
    <xf numFmtId="0" fontId="50" fillId="6" borderId="46" xfId="1" applyFont="1" applyFill="1" applyBorder="1" applyAlignment="1">
      <alignment horizontal="center"/>
    </xf>
    <xf numFmtId="0" fontId="50" fillId="6" borderId="32" xfId="1" applyFont="1" applyFill="1" applyBorder="1" applyAlignment="1">
      <alignment horizontal="center"/>
    </xf>
    <xf numFmtId="0" fontId="51" fillId="6" borderId="47" xfId="1" applyFont="1" applyFill="1" applyBorder="1" applyAlignment="1">
      <alignment horizontal="center" vertical="center"/>
    </xf>
    <xf numFmtId="0" fontId="48" fillId="6" borderId="46" xfId="1" applyFont="1" applyFill="1" applyBorder="1" applyAlignment="1">
      <alignment horizontal="center"/>
    </xf>
    <xf numFmtId="0" fontId="49" fillId="6" borderId="46" xfId="1" applyFont="1" applyFill="1" applyBorder="1" applyAlignment="1">
      <alignment horizontal="center"/>
    </xf>
    <xf numFmtId="0" fontId="52" fillId="8" borderId="33" xfId="1" applyFont="1" applyFill="1" applyBorder="1" applyAlignment="1">
      <alignment horizontal="center" vertical="center"/>
    </xf>
    <xf numFmtId="0" fontId="37" fillId="8" borderId="33" xfId="1" applyFont="1" applyFill="1" applyBorder="1" applyAlignment="1">
      <alignment horizontal="center" vertical="center"/>
    </xf>
    <xf numFmtId="0" fontId="38" fillId="0" borderId="32" xfId="1" applyFont="1" applyFill="1" applyBorder="1" applyAlignment="1">
      <alignment horizontal="center" vertical="center"/>
    </xf>
    <xf numFmtId="168" fontId="37" fillId="0" borderId="45" xfId="1" applyNumberFormat="1" applyFont="1" applyFill="1" applyBorder="1" applyAlignment="1">
      <alignment horizontal="center" vertical="center"/>
    </xf>
    <xf numFmtId="0" fontId="37" fillId="0" borderId="47" xfId="1" applyFont="1" applyFill="1" applyBorder="1" applyAlignment="1">
      <alignment horizontal="center" vertical="center" shrinkToFit="1"/>
    </xf>
    <xf numFmtId="0" fontId="53" fillId="8" borderId="46" xfId="1" applyFont="1" applyFill="1" applyBorder="1" applyAlignment="1">
      <alignment horizontal="center" vertical="center" wrapText="1"/>
    </xf>
    <xf numFmtId="0" fontId="17" fillId="8" borderId="46" xfId="1" applyFont="1" applyFill="1" applyBorder="1" applyAlignment="1">
      <alignment horizontal="center"/>
    </xf>
    <xf numFmtId="0" fontId="0" fillId="0" borderId="40" xfId="1" applyFont="1" applyFill="1" applyBorder="1" applyAlignment="1">
      <alignment horizontal="center" vertical="center" shrinkToFit="1"/>
    </xf>
    <xf numFmtId="0" fontId="0" fillId="0" borderId="41" xfId="1" applyFont="1" applyFill="1" applyBorder="1" applyAlignment="1">
      <alignment horizontal="center" vertical="center" wrapText="1"/>
    </xf>
    <xf numFmtId="0" fontId="0" fillId="8" borderId="39" xfId="1" applyFont="1" applyFill="1" applyBorder="1" applyAlignment="1">
      <alignment horizontal="center" vertical="center"/>
    </xf>
    <xf numFmtId="0" fontId="0" fillId="3" borderId="40" xfId="1" applyFont="1" applyFill="1" applyBorder="1" applyAlignment="1">
      <alignment horizontal="center" vertical="center"/>
    </xf>
    <xf numFmtId="0" fontId="0" fillId="3" borderId="9" xfId="1" applyFont="1" applyFill="1" applyBorder="1" applyAlignment="1">
      <alignment horizontal="center" vertical="center"/>
    </xf>
    <xf numFmtId="2" fontId="0" fillId="8" borderId="40" xfId="1" applyNumberFormat="1" applyFont="1" applyFill="1" applyBorder="1" applyAlignment="1">
      <alignment horizontal="center" vertical="center"/>
    </xf>
    <xf numFmtId="0" fontId="0" fillId="8" borderId="25" xfId="1" applyFont="1" applyFill="1" applyBorder="1" applyAlignment="1">
      <alignment horizontal="center" vertical="center"/>
    </xf>
    <xf numFmtId="9" fontId="0" fillId="10" borderId="26" xfId="1" applyNumberFormat="1" applyFont="1" applyFill="1" applyBorder="1" applyAlignment="1">
      <alignment horizontal="center" vertical="center"/>
    </xf>
    <xf numFmtId="0" fontId="0" fillId="8" borderId="5" xfId="1" applyFont="1" applyFill="1" applyBorder="1" applyAlignment="1">
      <alignment horizontal="center" vertical="center"/>
    </xf>
    <xf numFmtId="9" fontId="0" fillId="10" borderId="27" xfId="1" applyNumberFormat="1" applyFont="1" applyFill="1" applyBorder="1" applyAlignment="1">
      <alignment horizontal="center" vertical="center"/>
    </xf>
    <xf numFmtId="0" fontId="0" fillId="0" borderId="9" xfId="1" applyFont="1" applyFill="1" applyBorder="1" applyAlignment="1">
      <alignment horizontal="center" vertical="center" shrinkToFit="1"/>
    </xf>
    <xf numFmtId="0" fontId="0" fillId="0" borderId="12" xfId="1" applyFont="1" applyFill="1" applyBorder="1" applyAlignment="1">
      <alignment horizontal="center" vertical="center" wrapText="1"/>
    </xf>
    <xf numFmtId="0" fontId="0" fillId="8" borderId="69" xfId="1" applyFont="1" applyFill="1" applyBorder="1" applyAlignment="1">
      <alignment horizontal="center" vertical="center"/>
    </xf>
    <xf numFmtId="2" fontId="0" fillId="8" borderId="9" xfId="1" applyNumberFormat="1" applyFont="1" applyFill="1" applyBorder="1" applyAlignment="1">
      <alignment horizontal="center" vertical="center"/>
    </xf>
    <xf numFmtId="0" fontId="0" fillId="4" borderId="9" xfId="1" applyFont="1" applyFill="1" applyBorder="1" applyAlignment="1">
      <alignment horizontal="center" vertical="center" shrinkToFit="1"/>
    </xf>
    <xf numFmtId="0" fontId="0" fillId="4" borderId="12" xfId="1" applyFont="1" applyFill="1" applyBorder="1" applyAlignment="1">
      <alignment horizontal="center" vertical="center" wrapText="1"/>
    </xf>
    <xf numFmtId="0" fontId="0" fillId="4" borderId="9" xfId="1" applyFont="1" applyFill="1" applyBorder="1" applyAlignment="1">
      <alignment horizontal="center" vertical="center"/>
    </xf>
    <xf numFmtId="0" fontId="0" fillId="3" borderId="8" xfId="1" applyFont="1" applyFill="1" applyBorder="1" applyAlignment="1">
      <alignment horizontal="center" vertical="center"/>
    </xf>
    <xf numFmtId="0" fontId="0" fillId="0" borderId="27" xfId="1" applyFont="1" applyFill="1" applyBorder="1" applyAlignment="1">
      <alignment horizontal="center" vertical="center" wrapText="1"/>
    </xf>
    <xf numFmtId="0" fontId="0" fillId="4" borderId="27" xfId="1" applyFont="1" applyFill="1" applyBorder="1" applyAlignment="1">
      <alignment horizontal="center" vertical="center" wrapText="1"/>
    </xf>
    <xf numFmtId="0" fontId="0" fillId="4" borderId="6" xfId="1" applyFont="1" applyFill="1" applyBorder="1" applyAlignment="1">
      <alignment horizontal="center" vertical="center" shrinkToFit="1"/>
    </xf>
    <xf numFmtId="0" fontId="0" fillId="4" borderId="28" xfId="1" applyFont="1" applyFill="1" applyBorder="1" applyAlignment="1">
      <alignment horizontal="center" vertical="center" wrapText="1"/>
    </xf>
    <xf numFmtId="0" fontId="0" fillId="8" borderId="52" xfId="1" applyFont="1" applyFill="1" applyBorder="1" applyAlignment="1">
      <alignment horizontal="center" vertical="center"/>
    </xf>
    <xf numFmtId="0" fontId="0" fillId="4" borderId="6" xfId="1" applyFont="1" applyFill="1" applyBorder="1" applyAlignment="1">
      <alignment horizontal="center" vertical="center"/>
    </xf>
    <xf numFmtId="2" fontId="0" fillId="8" borderId="6" xfId="1" applyNumberFormat="1" applyFont="1" applyFill="1" applyBorder="1" applyAlignment="1">
      <alignment horizontal="center" vertical="center"/>
    </xf>
    <xf numFmtId="0" fontId="0" fillId="8" borderId="7" xfId="1" applyFont="1" applyFill="1" applyBorder="1" applyAlignment="1">
      <alignment horizontal="center" vertical="center"/>
    </xf>
    <xf numFmtId="9" fontId="0" fillId="10" borderId="28" xfId="1" applyNumberFormat="1" applyFont="1" applyFill="1" applyBorder="1" applyAlignment="1">
      <alignment horizontal="center" vertical="center"/>
    </xf>
    <xf numFmtId="0" fontId="37" fillId="8" borderId="42" xfId="1" applyFont="1" applyFill="1" applyBorder="1" applyAlignment="1">
      <alignment horizontal="center" vertical="center"/>
    </xf>
    <xf numFmtId="0" fontId="17" fillId="4" borderId="37" xfId="1" applyFont="1" applyFill="1" applyBorder="1" applyAlignment="1">
      <alignment horizontal="right" vertical="center"/>
    </xf>
    <xf numFmtId="2" fontId="0" fillId="4" borderId="34" xfId="1" applyNumberFormat="1" applyFont="1" applyFill="1" applyBorder="1" applyAlignment="1">
      <alignment horizontal="left" vertical="center"/>
    </xf>
    <xf numFmtId="0" fontId="17" fillId="4" borderId="35" xfId="1" applyFont="1" applyFill="1" applyBorder="1" applyAlignment="1">
      <alignment horizontal="right" vertical="center" wrapText="1"/>
    </xf>
    <xf numFmtId="169" fontId="8" fillId="4" borderId="37" xfId="1" applyNumberFormat="1" applyFont="1" applyFill="1" applyBorder="1" applyAlignment="1">
      <alignment horizontal="center" vertical="center"/>
    </xf>
    <xf numFmtId="0" fontId="51" fillId="6" borderId="49" xfId="1" applyFont="1" applyFill="1" applyBorder="1" applyAlignment="1">
      <alignment horizontal="center" vertical="center"/>
    </xf>
    <xf numFmtId="0" fontId="17" fillId="4" borderId="75" xfId="1" applyFont="1" applyFill="1" applyBorder="1" applyAlignment="1">
      <alignment horizontal="right" vertical="center"/>
    </xf>
    <xf numFmtId="2" fontId="0" fillId="4" borderId="99" xfId="1" applyNumberFormat="1" applyFont="1" applyFill="1" applyBorder="1" applyAlignment="1">
      <alignment horizontal="left" vertical="center"/>
    </xf>
    <xf numFmtId="0" fontId="17" fillId="8" borderId="55" xfId="1" applyFont="1" applyFill="1" applyBorder="1" applyAlignment="1">
      <alignment horizontal="center" vertical="center" wrapText="1"/>
    </xf>
    <xf numFmtId="0" fontId="17" fillId="8" borderId="49" xfId="1" applyFont="1" applyFill="1" applyBorder="1" applyAlignment="1">
      <alignment horizontal="center" vertical="center" wrapText="1"/>
    </xf>
    <xf numFmtId="0" fontId="37" fillId="8" borderId="45" xfId="1" applyFont="1" applyFill="1" applyBorder="1" applyAlignment="1">
      <alignment horizontal="center" vertical="center"/>
    </xf>
    <xf numFmtId="2" fontId="17" fillId="4" borderId="37" xfId="1" applyNumberFormat="1" applyFont="1" applyFill="1" applyBorder="1" applyAlignment="1">
      <alignment horizontal="left" vertical="center"/>
    </xf>
    <xf numFmtId="0" fontId="17" fillId="4" borderId="61" xfId="1" applyFont="1" applyFill="1" applyBorder="1" applyAlignment="1">
      <alignment horizontal="right" vertical="center" wrapText="1"/>
    </xf>
    <xf numFmtId="169" fontId="8" fillId="4" borderId="32" xfId="1" applyNumberFormat="1" applyFont="1" applyFill="1" applyBorder="1" applyAlignment="1">
      <alignment horizontal="center" vertical="center"/>
    </xf>
    <xf numFmtId="9" fontId="0" fillId="4" borderId="45" xfId="1" applyNumberFormat="1" applyFont="1" applyFill="1" applyBorder="1" applyAlignment="1">
      <alignment horizontal="center" vertical="center"/>
    </xf>
    <xf numFmtId="2" fontId="17" fillId="4" borderId="75" xfId="1" applyNumberFormat="1" applyFont="1" applyFill="1" applyBorder="1" applyAlignment="1">
      <alignment horizontal="left" vertical="center"/>
    </xf>
    <xf numFmtId="0" fontId="21" fillId="8" borderId="32" xfId="1" applyFont="1" applyFill="1" applyBorder="1" applyAlignment="1">
      <alignment horizontal="center" vertical="center" wrapText="1"/>
    </xf>
    <xf numFmtId="0" fontId="21" fillId="8" borderId="47" xfId="1" applyFont="1" applyFill="1" applyBorder="1" applyAlignment="1">
      <alignment horizontal="center" vertical="center" wrapText="1"/>
    </xf>
    <xf numFmtId="0" fontId="17" fillId="4" borderId="37" xfId="1" applyFont="1" applyFill="1" applyBorder="1" applyAlignment="1">
      <alignment horizontal="center" vertical="center" wrapText="1"/>
    </xf>
    <xf numFmtId="0" fontId="17" fillId="4" borderId="38" xfId="1" applyFont="1" applyFill="1" applyBorder="1" applyAlignment="1">
      <alignment horizontal="center" vertical="center" wrapText="1"/>
    </xf>
    <xf numFmtId="0" fontId="17" fillId="4" borderId="75" xfId="1" applyFont="1" applyFill="1" applyBorder="1" applyAlignment="1">
      <alignment horizontal="center" vertical="center" wrapText="1"/>
    </xf>
    <xf numFmtId="0" fontId="17" fillId="4" borderId="58" xfId="1" applyFont="1" applyFill="1" applyBorder="1" applyAlignment="1">
      <alignment horizontal="center" vertical="center" wrapText="1"/>
    </xf>
    <xf numFmtId="0" fontId="17" fillId="0" borderId="40" xfId="1" applyFont="1" applyFill="1" applyBorder="1" applyAlignment="1">
      <alignment horizontal="center" vertical="center" shrinkToFit="1"/>
    </xf>
    <xf numFmtId="0" fontId="17" fillId="0" borderId="41" xfId="1" applyFont="1" applyFill="1" applyBorder="1" applyAlignment="1">
      <alignment horizontal="center" vertical="center" wrapText="1"/>
    </xf>
    <xf numFmtId="0" fontId="17" fillId="8" borderId="39" xfId="1" applyFont="1" applyFill="1" applyBorder="1" applyAlignment="1">
      <alignment horizontal="center" vertical="center"/>
    </xf>
    <xf numFmtId="0" fontId="17" fillId="4" borderId="9" xfId="1" applyFont="1" applyFill="1" applyBorder="1" applyAlignment="1">
      <alignment horizontal="center" vertical="center" shrinkToFit="1"/>
    </xf>
    <xf numFmtId="0" fontId="17" fillId="4" borderId="12" xfId="1" applyFont="1" applyFill="1" applyBorder="1" applyAlignment="1">
      <alignment horizontal="center" vertical="center" wrapText="1"/>
    </xf>
    <xf numFmtId="0" fontId="17" fillId="8" borderId="69" xfId="1" applyFont="1" applyFill="1" applyBorder="1" applyAlignment="1">
      <alignment horizontal="center" vertical="center"/>
    </xf>
    <xf numFmtId="2" fontId="0" fillId="8" borderId="9" xfId="1" applyNumberFormat="1" applyFont="1" applyFill="1" applyBorder="1" applyAlignment="1">
      <alignment horizontal="center"/>
    </xf>
    <xf numFmtId="0" fontId="0" fillId="8" borderId="5" xfId="1" applyFont="1" applyFill="1" applyBorder="1" applyAlignment="1">
      <alignment horizontal="center"/>
    </xf>
    <xf numFmtId="9" fontId="0" fillId="10" borderId="27" xfId="1" applyNumberFormat="1" applyFont="1" applyFill="1" applyBorder="1" applyAlignment="1">
      <alignment horizontal="center"/>
    </xf>
    <xf numFmtId="2" fontId="0" fillId="8" borderId="6" xfId="1" applyNumberFormat="1" applyFont="1" applyFill="1" applyBorder="1" applyAlignment="1">
      <alignment horizontal="center"/>
    </xf>
    <xf numFmtId="0" fontId="0" fillId="8" borderId="7" xfId="1" applyFont="1" applyFill="1" applyBorder="1" applyAlignment="1">
      <alignment horizontal="center"/>
    </xf>
    <xf numFmtId="9" fontId="0" fillId="10" borderId="28" xfId="1" applyNumberFormat="1" applyFont="1" applyFill="1" applyBorder="1" applyAlignment="1">
      <alignment horizontal="center"/>
    </xf>
    <xf numFmtId="2" fontId="0" fillId="4" borderId="75" xfId="1" applyNumberFormat="1" applyFont="1" applyFill="1" applyBorder="1" applyAlignment="1">
      <alignment horizontal="left" vertical="center"/>
    </xf>
    <xf numFmtId="2" fontId="0" fillId="4" borderId="37" xfId="1" applyNumberFormat="1" applyFont="1" applyFill="1" applyBorder="1" applyAlignment="1">
      <alignment horizontal="left" vertical="center"/>
    </xf>
    <xf numFmtId="0" fontId="26" fillId="0" borderId="45" xfId="1" applyFont="1" applyBorder="1" applyAlignment="1">
      <alignment horizontal="center"/>
    </xf>
    <xf numFmtId="0" fontId="20" fillId="0" borderId="32" xfId="1" applyFont="1" applyBorder="1" applyAlignment="1">
      <alignment horizontal="center" shrinkToFit="1"/>
    </xf>
    <xf numFmtId="0" fontId="33" fillId="6" borderId="46" xfId="1" applyFont="1" applyFill="1" applyBorder="1" applyAlignment="1">
      <alignment horizontal="center" vertical="center"/>
    </xf>
    <xf numFmtId="0" fontId="17" fillId="4" borderId="39" xfId="1" applyFont="1" applyFill="1" applyBorder="1" applyAlignment="1">
      <alignment horizontal="center"/>
    </xf>
    <xf numFmtId="0" fontId="17" fillId="8" borderId="70" xfId="1" applyFont="1" applyFill="1" applyBorder="1" applyAlignment="1">
      <alignment horizontal="center"/>
    </xf>
    <xf numFmtId="0" fontId="17" fillId="4" borderId="70" xfId="1" applyFont="1" applyFill="1" applyBorder="1" applyAlignment="1">
      <alignment horizontal="center"/>
    </xf>
    <xf numFmtId="0" fontId="17" fillId="4" borderId="97" xfId="1" applyFont="1" applyFill="1" applyBorder="1" applyAlignment="1">
      <alignment horizontal="center"/>
    </xf>
    <xf numFmtId="0" fontId="17" fillId="8" borderId="14" xfId="1" applyFont="1" applyFill="1" applyBorder="1" applyAlignment="1">
      <alignment horizontal="center"/>
    </xf>
    <xf numFmtId="0" fontId="17" fillId="4" borderId="14" xfId="1" applyFont="1" applyFill="1" applyBorder="1" applyAlignment="1">
      <alignment horizontal="center"/>
    </xf>
    <xf numFmtId="0" fontId="21" fillId="0" borderId="42" xfId="1" applyFont="1" applyBorder="1" applyAlignment="1">
      <alignment horizontal="center"/>
    </xf>
    <xf numFmtId="0" fontId="21" fillId="0" borderId="56" xfId="1" applyFont="1" applyBorder="1" applyAlignment="1">
      <alignment horizontal="center"/>
    </xf>
    <xf numFmtId="0" fontId="21" fillId="0" borderId="49" xfId="1" applyFont="1" applyBorder="1" applyAlignment="1">
      <alignment horizontal="center" vertical="center"/>
    </xf>
    <xf numFmtId="0" fontId="33" fillId="6" borderId="45" xfId="1" applyFont="1" applyFill="1" applyBorder="1" applyAlignment="1">
      <alignment horizontal="center" vertical="center"/>
    </xf>
    <xf numFmtId="0" fontId="33" fillId="6" borderId="47" xfId="1" applyFont="1" applyFill="1" applyBorder="1" applyAlignment="1">
      <alignment horizontal="center" vertical="center"/>
    </xf>
    <xf numFmtId="0" fontId="33" fillId="6" borderId="46" xfId="1" applyFont="1" applyFill="1" applyBorder="1" applyAlignment="1">
      <alignment horizontal="center"/>
    </xf>
    <xf numFmtId="0" fontId="17" fillId="4" borderId="39" xfId="1" applyFont="1" applyFill="1" applyBorder="1" applyAlignment="1">
      <alignment horizontal="center" shrinkToFit="1"/>
    </xf>
    <xf numFmtId="0" fontId="17" fillId="8" borderId="70" xfId="1" applyFont="1" applyFill="1" applyBorder="1" applyAlignment="1">
      <alignment horizontal="center" shrinkToFit="1"/>
    </xf>
    <xf numFmtId="0" fontId="17" fillId="4" borderId="70" xfId="1" applyFont="1" applyFill="1" applyBorder="1" applyAlignment="1">
      <alignment horizontal="center" shrinkToFit="1"/>
    </xf>
    <xf numFmtId="0" fontId="33" fillId="6" borderId="31" xfId="1" applyFont="1" applyFill="1" applyBorder="1" applyAlignment="1">
      <alignment horizontal="center" vertical="center"/>
    </xf>
    <xf numFmtId="0" fontId="33" fillId="6" borderId="31" xfId="1" applyFont="1" applyFill="1" applyBorder="1" applyAlignment="1">
      <alignment horizontal="center"/>
    </xf>
    <xf numFmtId="0" fontId="33" fillId="6" borderId="42" xfId="1" applyFont="1" applyFill="1" applyBorder="1" applyAlignment="1">
      <alignment horizontal="center"/>
    </xf>
    <xf numFmtId="0" fontId="17" fillId="0" borderId="5" xfId="1" applyFont="1" applyBorder="1" applyAlignment="1">
      <alignment vertical="center"/>
    </xf>
    <xf numFmtId="0" fontId="17" fillId="4" borderId="5" xfId="1" applyFont="1" applyFill="1" applyBorder="1" applyAlignment="1">
      <alignment vertical="center"/>
    </xf>
    <xf numFmtId="0" fontId="17" fillId="0" borderId="0" xfId="1" applyFont="1" applyBorder="1" applyAlignment="1">
      <alignment horizontal="center"/>
    </xf>
    <xf numFmtId="0" fontId="17" fillId="0" borderId="75" xfId="1" applyFont="1" applyBorder="1" applyAlignment="1">
      <alignment horizontal="center"/>
    </xf>
    <xf numFmtId="14" fontId="18" fillId="0" borderId="75" xfId="1" applyNumberFormat="1" applyFont="1" applyBorder="1" applyAlignment="1">
      <alignment horizontal="center" shrinkToFit="1"/>
    </xf>
    <xf numFmtId="0" fontId="33" fillId="6" borderId="37" xfId="1" applyFont="1" applyFill="1" applyBorder="1" applyAlignment="1">
      <alignment horizontal="center"/>
    </xf>
    <xf numFmtId="0" fontId="17" fillId="0" borderId="37" xfId="1" applyFont="1" applyBorder="1" applyAlignment="1">
      <alignment horizontal="center"/>
    </xf>
    <xf numFmtId="0" fontId="33" fillId="6" borderId="23" xfId="1" applyFont="1" applyFill="1" applyBorder="1" applyAlignment="1">
      <alignment horizontal="center"/>
    </xf>
    <xf numFmtId="0" fontId="17" fillId="0" borderId="29" xfId="1" applyFont="1" applyBorder="1" applyAlignment="1">
      <alignment vertical="center"/>
    </xf>
    <xf numFmtId="0" fontId="33" fillId="6" borderId="38" xfId="1" applyFont="1" applyFill="1" applyBorder="1" applyAlignment="1">
      <alignment horizontal="center"/>
    </xf>
    <xf numFmtId="0" fontId="17" fillId="0" borderId="41" xfId="1" applyFont="1" applyBorder="1" applyAlignment="1">
      <alignment vertical="center"/>
    </xf>
    <xf numFmtId="49" fontId="17" fillId="0" borderId="100" xfId="1" applyNumberFormat="1" applyFont="1" applyBorder="1" applyAlignment="1">
      <alignment horizontal="center" vertical="center"/>
    </xf>
    <xf numFmtId="49" fontId="17" fillId="0" borderId="101" xfId="1" applyNumberFormat="1" applyFont="1" applyBorder="1" applyAlignment="1">
      <alignment horizontal="center" vertical="center"/>
    </xf>
    <xf numFmtId="49" fontId="17" fillId="0" borderId="102" xfId="1" applyNumberFormat="1" applyFont="1" applyBorder="1" applyAlignment="1">
      <alignment horizontal="center" vertical="center"/>
    </xf>
    <xf numFmtId="49" fontId="17" fillId="0" borderId="46" xfId="1" applyNumberFormat="1" applyFont="1" applyBorder="1" applyAlignment="1">
      <alignment horizontal="center" vertical="center"/>
    </xf>
    <xf numFmtId="0" fontId="17" fillId="0" borderId="46" xfId="1" applyFont="1" applyBorder="1" applyAlignment="1">
      <alignment horizontal="center" vertical="center" wrapText="1"/>
    </xf>
    <xf numFmtId="0" fontId="17" fillId="0" borderId="18" xfId="1" applyFont="1" applyBorder="1" applyAlignment="1">
      <alignment vertical="center"/>
    </xf>
    <xf numFmtId="0" fontId="17" fillId="0" borderId="105" xfId="1" applyFont="1" applyBorder="1" applyAlignment="1">
      <alignment vertical="center"/>
    </xf>
    <xf numFmtId="0" fontId="17" fillId="4" borderId="29" xfId="1" applyFont="1" applyFill="1" applyBorder="1" applyAlignment="1">
      <alignment vertical="center"/>
    </xf>
    <xf numFmtId="14" fontId="18" fillId="0" borderId="32" xfId="1" applyNumberFormat="1" applyFont="1" applyBorder="1" applyAlignment="1">
      <alignment horizontal="center" shrinkToFit="1"/>
    </xf>
    <xf numFmtId="0" fontId="17" fillId="0" borderId="25" xfId="1" applyFont="1" applyBorder="1" applyAlignment="1">
      <alignment vertical="center"/>
    </xf>
    <xf numFmtId="0" fontId="17" fillId="0" borderId="7" xfId="1" applyFont="1" applyBorder="1" applyAlignment="1">
      <alignment vertical="center"/>
    </xf>
    <xf numFmtId="0" fontId="26" fillId="0" borderId="32" xfId="1" applyFont="1" applyBorder="1" applyAlignment="1">
      <alignment horizontal="right"/>
    </xf>
    <xf numFmtId="166" fontId="18" fillId="0" borderId="32" xfId="1" applyNumberFormat="1" applyFont="1" applyBorder="1" applyAlignment="1">
      <alignment horizontal="center"/>
    </xf>
    <xf numFmtId="0" fontId="20" fillId="0" borderId="32" xfId="1" applyFont="1" applyBorder="1" applyAlignment="1">
      <alignment horizontal="center"/>
    </xf>
    <xf numFmtId="0" fontId="18" fillId="0" borderId="47" xfId="1" applyFont="1" applyBorder="1" applyAlignment="1">
      <alignment horizontal="center"/>
    </xf>
    <xf numFmtId="49" fontId="18" fillId="4" borderId="33" xfId="1" applyNumberFormat="1" applyFont="1" applyFill="1" applyBorder="1" applyAlignment="1">
      <alignment horizontal="center" vertical="center" wrapText="1" shrinkToFit="1"/>
    </xf>
    <xf numFmtId="0" fontId="18" fillId="4" borderId="46" xfId="1" applyFont="1" applyFill="1" applyBorder="1" applyAlignment="1">
      <alignment horizontal="center" vertical="center" wrapText="1"/>
    </xf>
    <xf numFmtId="49" fontId="18" fillId="8" borderId="33" xfId="1" applyNumberFormat="1" applyFont="1" applyFill="1" applyBorder="1" applyAlignment="1">
      <alignment horizontal="center" vertical="center" wrapText="1" shrinkToFit="1"/>
    </xf>
    <xf numFmtId="0" fontId="18" fillId="8" borderId="33" xfId="1" applyFont="1" applyFill="1" applyBorder="1" applyAlignment="1">
      <alignment horizontal="center" vertical="center" wrapText="1" shrinkToFit="1"/>
    </xf>
    <xf numFmtId="0" fontId="18" fillId="4" borderId="33" xfId="1" applyFont="1" applyFill="1" applyBorder="1" applyAlignment="1">
      <alignment horizontal="center" vertical="center" wrapText="1" shrinkToFit="1"/>
    </xf>
    <xf numFmtId="0" fontId="18" fillId="4" borderId="33" xfId="1" applyFont="1" applyFill="1" applyBorder="1" applyAlignment="1">
      <alignment horizontal="center" vertical="center" wrapText="1"/>
    </xf>
    <xf numFmtId="0" fontId="18" fillId="8" borderId="33" xfId="1" applyFont="1" applyFill="1" applyBorder="1" applyAlignment="1">
      <alignment horizontal="center" vertical="center" wrapText="1"/>
    </xf>
    <xf numFmtId="166" fontId="20" fillId="0" borderId="32" xfId="1" applyNumberFormat="1" applyFont="1" applyBorder="1" applyAlignment="1">
      <alignment horizontal="center"/>
    </xf>
    <xf numFmtId="49" fontId="18" fillId="4" borderId="42" xfId="1" applyNumberFormat="1" applyFont="1" applyFill="1" applyBorder="1" applyAlignment="1">
      <alignment horizontal="center" vertical="center" wrapText="1" shrinkToFit="1"/>
    </xf>
    <xf numFmtId="0" fontId="18" fillId="4" borderId="36" xfId="1" applyFont="1" applyFill="1" applyBorder="1" applyAlignment="1">
      <alignment horizontal="center" vertical="center" wrapText="1" shrinkToFit="1"/>
    </xf>
    <xf numFmtId="49" fontId="18" fillId="8" borderId="46" xfId="1" applyNumberFormat="1" applyFont="1" applyFill="1" applyBorder="1" applyAlignment="1">
      <alignment horizontal="center" vertical="center" wrapText="1" shrinkToFit="1"/>
    </xf>
    <xf numFmtId="49" fontId="18" fillId="4" borderId="56" xfId="1" applyNumberFormat="1" applyFont="1" applyFill="1" applyBorder="1" applyAlignment="1">
      <alignment horizontal="center" vertical="center" wrapText="1" shrinkToFit="1"/>
    </xf>
    <xf numFmtId="0" fontId="18" fillId="4" borderId="98" xfId="1" applyFont="1" applyFill="1" applyBorder="1" applyAlignment="1">
      <alignment horizontal="center" vertical="center" wrapText="1" shrinkToFit="1"/>
    </xf>
    <xf numFmtId="49" fontId="18" fillId="4" borderId="46" xfId="1" applyNumberFormat="1" applyFont="1" applyFill="1" applyBorder="1" applyAlignment="1">
      <alignment horizontal="center" vertical="center" wrapText="1" shrinkToFit="1"/>
    </xf>
    <xf numFmtId="49" fontId="18" fillId="8" borderId="56" xfId="1" applyNumberFormat="1" applyFont="1" applyFill="1" applyBorder="1" applyAlignment="1">
      <alignment horizontal="center" vertical="center" wrapText="1" shrinkToFit="1"/>
    </xf>
    <xf numFmtId="0" fontId="18" fillId="8" borderId="98" xfId="1" applyFont="1" applyFill="1" applyBorder="1" applyAlignment="1">
      <alignment horizontal="center" vertical="center" wrapText="1" shrinkToFit="1"/>
    </xf>
    <xf numFmtId="0" fontId="17" fillId="3" borderId="45" xfId="1" applyFont="1" applyFill="1" applyBorder="1" applyAlignment="1">
      <alignment horizontal="center" vertical="center" shrinkToFit="1"/>
    </xf>
    <xf numFmtId="0" fontId="21" fillId="0" borderId="49" xfId="1" applyFont="1" applyBorder="1" applyAlignment="1">
      <alignment horizontal="center"/>
    </xf>
    <xf numFmtId="49" fontId="20" fillId="0" borderId="42" xfId="1" applyNumberFormat="1" applyFont="1" applyBorder="1" applyAlignment="1">
      <alignment horizontal="center"/>
    </xf>
    <xf numFmtId="0" fontId="20" fillId="0" borderId="54" xfId="1" applyFont="1" applyBorder="1" applyAlignment="1">
      <alignment horizontal="center"/>
    </xf>
    <xf numFmtId="14" fontId="17" fillId="0" borderId="0" xfId="1" applyNumberFormat="1" applyFont="1"/>
    <xf numFmtId="0" fontId="18" fillId="0" borderId="0" xfId="1" applyFont="1" applyBorder="1" applyAlignment="1">
      <alignment horizontal="center" shrinkToFit="1"/>
    </xf>
    <xf numFmtId="0" fontId="18" fillId="0" borderId="0" xfId="1" applyFont="1" applyBorder="1" applyAlignment="1">
      <alignment horizontal="center"/>
    </xf>
    <xf numFmtId="0" fontId="17" fillId="0" borderId="0" xfId="1" applyFont="1" applyBorder="1" applyAlignment="1">
      <alignment horizontal="left"/>
    </xf>
    <xf numFmtId="14" fontId="18" fillId="0" borderId="0" xfId="1" applyNumberFormat="1" applyFont="1" applyBorder="1" applyAlignment="1">
      <alignment horizontal="center"/>
    </xf>
    <xf numFmtId="0" fontId="24" fillId="6" borderId="5" xfId="1" applyFont="1" applyFill="1" applyBorder="1" applyAlignment="1">
      <alignment horizontal="center"/>
    </xf>
    <xf numFmtId="0" fontId="18" fillId="0" borderId="76" xfId="1" applyFont="1" applyFill="1" applyBorder="1" applyAlignment="1">
      <alignment horizontal="center"/>
    </xf>
    <xf numFmtId="0" fontId="36" fillId="0" borderId="0" xfId="1" applyFont="1" applyBorder="1" applyAlignment="1">
      <alignment horizontal="center"/>
    </xf>
    <xf numFmtId="0" fontId="38" fillId="0" borderId="0" xfId="1" applyFont="1" applyBorder="1" applyAlignment="1">
      <alignment horizontal="center" shrinkToFit="1"/>
    </xf>
    <xf numFmtId="0" fontId="18" fillId="10" borderId="0" xfId="1" applyFont="1" applyFill="1" applyBorder="1" applyAlignment="1">
      <alignment horizontal="center" vertical="center" wrapText="1"/>
    </xf>
    <xf numFmtId="0" fontId="17" fillId="13" borderId="0" xfId="1" applyFont="1" applyFill="1" applyBorder="1" applyAlignment="1">
      <alignment horizontal="center" vertical="center"/>
    </xf>
    <xf numFmtId="0" fontId="17" fillId="10" borderId="0" xfId="1" applyFont="1" applyFill="1" applyBorder="1" applyAlignment="1">
      <alignment horizontal="center" vertical="center"/>
    </xf>
    <xf numFmtId="0" fontId="17" fillId="0" borderId="0" xfId="1" applyFont="1" applyBorder="1" applyAlignment="1">
      <alignment horizontal="center" vertical="center"/>
    </xf>
    <xf numFmtId="0" fontId="17" fillId="11" borderId="0" xfId="1" applyFont="1" applyFill="1" applyBorder="1" applyAlignment="1">
      <alignment horizontal="center" vertical="center"/>
    </xf>
    <xf numFmtId="0" fontId="17" fillId="14" borderId="0" xfId="1" applyFont="1" applyFill="1" applyBorder="1" applyAlignment="1">
      <alignment horizontal="center"/>
    </xf>
    <xf numFmtId="49" fontId="17" fillId="11" borderId="0" xfId="1" applyNumberFormat="1" applyFont="1" applyFill="1" applyBorder="1" applyAlignment="1">
      <alignment horizontal="center" vertical="center"/>
    </xf>
    <xf numFmtId="0" fontId="17" fillId="11" borderId="0" xfId="1" applyFont="1" applyFill="1" applyBorder="1" applyAlignment="1">
      <alignment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17" fillId="14" borderId="0" xfId="1" applyFont="1" applyFill="1" applyBorder="1" applyAlignment="1">
      <alignment horizontal="center" wrapText="1"/>
    </xf>
    <xf numFmtId="0" fontId="18" fillId="10" borderId="0" xfId="1" applyFont="1" applyFill="1" applyBorder="1" applyAlignment="1">
      <alignment horizontal="center" vertical="center"/>
    </xf>
    <xf numFmtId="0" fontId="33" fillId="6" borderId="0" xfId="1" applyFont="1" applyFill="1" applyBorder="1" applyAlignment="1">
      <alignment horizontal="center"/>
    </xf>
  </cellXfs>
  <cellStyles count="14">
    <cellStyle name="Excel Built-in Normal" xfId="1"/>
    <cellStyle name="Excel Built-in Normal 2" xfId="8"/>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 name="Normal 8" xfId="1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99FF"/>
      <rgbColor rgb="000066CC"/>
      <rgbColor rgb="00BFBFB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FF"/>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1</xdr:col>
      <xdr:colOff>114300</xdr:colOff>
      <xdr:row>2</xdr:row>
      <xdr:rowOff>161925</xdr:rowOff>
    </xdr:to>
    <xdr:pic>
      <xdr:nvPicPr>
        <xdr:cNvPr id="117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4572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twoCellAnchor>
    <xdr:from>
      <xdr:col>10</xdr:col>
      <xdr:colOff>228600</xdr:colOff>
      <xdr:row>0</xdr:row>
      <xdr:rowOff>9525</xdr:rowOff>
    </xdr:from>
    <xdr:to>
      <xdr:col>10</xdr:col>
      <xdr:colOff>666750</xdr:colOff>
      <xdr:row>2</xdr:row>
      <xdr:rowOff>152400</xdr:rowOff>
    </xdr:to>
    <xdr:pic>
      <xdr:nvPicPr>
        <xdr:cNvPr id="117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9525"/>
          <a:ext cx="43815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51</xdr:row>
      <xdr:rowOff>0</xdr:rowOff>
    </xdr:from>
    <xdr:to>
      <xdr:col>0</xdr:col>
      <xdr:colOff>276225</xdr:colOff>
      <xdr:row>52</xdr:row>
      <xdr:rowOff>161925</xdr:rowOff>
    </xdr:to>
    <xdr:pic>
      <xdr:nvPicPr>
        <xdr:cNvPr id="234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001125"/>
          <a:ext cx="2476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twoCellAnchor>
    <xdr:from>
      <xdr:col>11</xdr:col>
      <xdr:colOff>142875</xdr:colOff>
      <xdr:row>51</xdr:row>
      <xdr:rowOff>0</xdr:rowOff>
    </xdr:from>
    <xdr:to>
      <xdr:col>11</xdr:col>
      <xdr:colOff>390525</xdr:colOff>
      <xdr:row>52</xdr:row>
      <xdr:rowOff>161925</xdr:rowOff>
    </xdr:to>
    <xdr:pic>
      <xdr:nvPicPr>
        <xdr:cNvPr id="2346"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57925" y="9001125"/>
          <a:ext cx="2476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twoCellAnchor>
    <xdr:from>
      <xdr:col>0</xdr:col>
      <xdr:colOff>28575</xdr:colOff>
      <xdr:row>81</xdr:row>
      <xdr:rowOff>0</xdr:rowOff>
    </xdr:from>
    <xdr:to>
      <xdr:col>0</xdr:col>
      <xdr:colOff>276225</xdr:colOff>
      <xdr:row>83</xdr:row>
      <xdr:rowOff>9525</xdr:rowOff>
    </xdr:to>
    <xdr:pic>
      <xdr:nvPicPr>
        <xdr:cNvPr id="234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4030325"/>
          <a:ext cx="2476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twoCellAnchor>
    <xdr:from>
      <xdr:col>11</xdr:col>
      <xdr:colOff>142875</xdr:colOff>
      <xdr:row>81</xdr:row>
      <xdr:rowOff>0</xdr:rowOff>
    </xdr:from>
    <xdr:to>
      <xdr:col>11</xdr:col>
      <xdr:colOff>390525</xdr:colOff>
      <xdr:row>83</xdr:row>
      <xdr:rowOff>9525</xdr:rowOff>
    </xdr:to>
    <xdr:pic>
      <xdr:nvPicPr>
        <xdr:cNvPr id="2348"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57925" y="14030325"/>
          <a:ext cx="2476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0</xdr:row>
      <xdr:rowOff>0</xdr:rowOff>
    </xdr:from>
    <xdr:to>
      <xdr:col>6</xdr:col>
      <xdr:colOff>38100</xdr:colOff>
      <xdr:row>1</xdr:row>
      <xdr:rowOff>180975</xdr:rowOff>
    </xdr:to>
    <xdr:pic>
      <xdr:nvPicPr>
        <xdr:cNvPr id="6291"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2650" y="0"/>
          <a:ext cx="495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twoCellAnchor>
    <xdr:from>
      <xdr:col>0</xdr:col>
      <xdr:colOff>28575</xdr:colOff>
      <xdr:row>0</xdr:row>
      <xdr:rowOff>0</xdr:rowOff>
    </xdr:from>
    <xdr:to>
      <xdr:col>0</xdr:col>
      <xdr:colOff>495300</xdr:colOff>
      <xdr:row>1</xdr:row>
      <xdr:rowOff>180975</xdr:rowOff>
    </xdr:to>
    <xdr:pic>
      <xdr:nvPicPr>
        <xdr:cNvPr id="629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46672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360">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9526</xdr:rowOff>
    </xdr:from>
    <xdr:to>
      <xdr:col>0</xdr:col>
      <xdr:colOff>467353</xdr:colOff>
      <xdr:row>3</xdr:row>
      <xdr:rowOff>161925</xdr:rowOff>
    </xdr:to>
    <xdr:pic>
      <xdr:nvPicPr>
        <xdr:cNvPr id="2" name="Picture 1" descr="https://wftda.sharepointsite.net/Marketing/WFTDA%20Logo%20and%20Style%20Guide/Color%20Logo%20Versions/WFTDAlogoNoText10_1.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6"/>
          <a:ext cx="467353" cy="723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133350</xdr:colOff>
      <xdr:row>0</xdr:row>
      <xdr:rowOff>19050</xdr:rowOff>
    </xdr:from>
    <xdr:to>
      <xdr:col>8</xdr:col>
      <xdr:colOff>600703</xdr:colOff>
      <xdr:row>3</xdr:row>
      <xdr:rowOff>171449</xdr:rowOff>
    </xdr:to>
    <xdr:pic>
      <xdr:nvPicPr>
        <xdr:cNvPr id="3" name="Picture 2" descr="https://wftda.sharepointsite.net/Marketing/WFTDA%20Logo%20and%20Style%20Guide/Color%20Logo%20Versions/WFTDAlogoNoText10_1.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43550" y="19050"/>
          <a:ext cx="467353" cy="723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8"/>
  </sheetPr>
  <dimension ref="A1:CQ208"/>
  <sheetViews>
    <sheetView zoomScaleNormal="100" workbookViewId="0">
      <selection activeCell="A3" sqref="A3:K3"/>
    </sheetView>
  </sheetViews>
  <sheetFormatPr defaultColWidth="8.7109375" defaultRowHeight="12.75"/>
  <cols>
    <col min="1" max="1" width="5.7109375" style="1" customWidth="1"/>
    <col min="2" max="2" width="13.42578125" style="1" customWidth="1"/>
    <col min="3" max="3" width="8.7109375" style="1"/>
    <col min="4" max="4" width="4.85546875" style="1" customWidth="1"/>
    <col min="5" max="6" width="8.7109375" style="1"/>
    <col min="7" max="7" width="3.42578125" style="1" customWidth="1"/>
    <col min="8" max="8" width="6.7109375" style="1" customWidth="1"/>
    <col min="9" max="10" width="8.7109375" style="1"/>
    <col min="11" max="11" width="11.42578125" style="1" customWidth="1"/>
    <col min="12" max="95" width="9.140625" style="2" customWidth="1"/>
    <col min="96" max="16384" width="8.7109375" style="1"/>
  </cols>
  <sheetData>
    <row r="1" spans="1:11" ht="27" customHeight="1">
      <c r="A1" s="842" t="s">
        <v>420</v>
      </c>
      <c r="B1" s="842"/>
      <c r="C1" s="842"/>
      <c r="D1" s="842"/>
      <c r="E1" s="842"/>
      <c r="F1" s="842"/>
      <c r="G1" s="842"/>
      <c r="H1" s="842"/>
      <c r="I1" s="842"/>
      <c r="J1" s="842"/>
      <c r="K1" s="842"/>
    </row>
    <row r="2" spans="1:11" ht="18" customHeight="1">
      <c r="A2" s="843" t="s">
        <v>421</v>
      </c>
      <c r="B2" s="843"/>
      <c r="C2" s="843"/>
      <c r="D2" s="843"/>
      <c r="E2" s="843"/>
      <c r="F2" s="843"/>
      <c r="G2" s="843"/>
      <c r="H2" s="843"/>
      <c r="I2" s="843"/>
      <c r="J2" s="843"/>
      <c r="K2" s="843"/>
    </row>
    <row r="3" spans="1:11" ht="15.75" customHeight="1">
      <c r="A3" s="844" t="s">
        <v>479</v>
      </c>
      <c r="B3" s="844"/>
      <c r="C3" s="844"/>
      <c r="D3" s="844"/>
      <c r="E3" s="844"/>
      <c r="F3" s="844"/>
      <c r="G3" s="844"/>
      <c r="H3" s="844"/>
      <c r="I3" s="844"/>
      <c r="J3" s="844"/>
      <c r="K3" s="844"/>
    </row>
    <row r="4" spans="1:11" ht="15.75" customHeight="1">
      <c r="A4" s="845" t="s">
        <v>422</v>
      </c>
      <c r="B4" s="845"/>
      <c r="C4" s="845"/>
      <c r="D4" s="845"/>
      <c r="E4" s="845"/>
      <c r="F4" s="845"/>
      <c r="G4" s="845"/>
      <c r="H4" s="845"/>
      <c r="I4" s="845"/>
      <c r="J4" s="845"/>
      <c r="K4" s="845"/>
    </row>
    <row r="5" spans="1:11" ht="9" customHeight="1">
      <c r="A5" s="846"/>
      <c r="B5" s="846"/>
      <c r="C5" s="846"/>
      <c r="D5" s="846"/>
      <c r="E5" s="846"/>
      <c r="F5" s="846"/>
      <c r="G5" s="846"/>
      <c r="H5" s="846"/>
      <c r="I5" s="846"/>
      <c r="J5" s="846"/>
      <c r="K5" s="846"/>
    </row>
    <row r="6" spans="1:11" ht="12.75" customHeight="1">
      <c r="A6" s="3">
        <v>1</v>
      </c>
      <c r="B6" s="847" t="s">
        <v>423</v>
      </c>
      <c r="C6" s="847"/>
      <c r="D6" s="847"/>
      <c r="E6" s="847"/>
      <c r="F6" s="847"/>
      <c r="G6" s="847"/>
      <c r="H6" s="847"/>
      <c r="I6" s="847"/>
      <c r="J6" s="847"/>
      <c r="K6" s="847"/>
    </row>
    <row r="7" spans="1:11" ht="12.75" customHeight="1">
      <c r="A7" s="3">
        <v>2</v>
      </c>
      <c r="B7" s="847" t="s">
        <v>424</v>
      </c>
      <c r="C7" s="847"/>
      <c r="D7" s="847"/>
      <c r="E7" s="847"/>
      <c r="F7" s="847"/>
      <c r="G7" s="847"/>
      <c r="H7" s="847"/>
      <c r="I7" s="847"/>
      <c r="J7" s="847"/>
      <c r="K7" s="847"/>
    </row>
    <row r="8" spans="1:11" ht="12.75" customHeight="1">
      <c r="A8" s="3">
        <v>3</v>
      </c>
      <c r="B8" s="847" t="s">
        <v>425</v>
      </c>
      <c r="C8" s="847"/>
      <c r="D8" s="847"/>
      <c r="E8" s="847"/>
      <c r="F8" s="847"/>
      <c r="G8" s="847"/>
      <c r="H8" s="847"/>
      <c r="I8" s="847"/>
      <c r="J8" s="847"/>
      <c r="K8" s="847"/>
    </row>
    <row r="9" spans="1:11" ht="13.5" customHeight="1">
      <c r="A9" s="5"/>
      <c r="B9" s="848"/>
      <c r="C9" s="848"/>
      <c r="D9" s="848"/>
      <c r="E9" s="848"/>
      <c r="F9" s="848"/>
      <c r="G9" s="848"/>
      <c r="H9" s="848"/>
      <c r="I9" s="848"/>
      <c r="J9" s="848"/>
      <c r="K9" s="848"/>
    </row>
    <row r="10" spans="1:11" ht="12.75" customHeight="1">
      <c r="A10" s="849" t="s">
        <v>426</v>
      </c>
      <c r="B10" s="849"/>
      <c r="C10" s="849"/>
      <c r="D10" s="849"/>
      <c r="E10" s="849"/>
      <c r="F10" s="849"/>
      <c r="G10" s="849"/>
      <c r="H10" s="849"/>
      <c r="I10" s="849"/>
      <c r="J10" s="849"/>
      <c r="K10" s="849"/>
    </row>
    <row r="11" spans="1:11">
      <c r="A11" s="849"/>
      <c r="B11" s="849"/>
      <c r="C11" s="849"/>
      <c r="D11" s="849"/>
      <c r="E11" s="849"/>
      <c r="F11" s="849"/>
      <c r="G11" s="849"/>
      <c r="H11" s="849"/>
      <c r="I11" s="849"/>
      <c r="J11" s="849"/>
      <c r="K11" s="849"/>
    </row>
    <row r="12" spans="1:11" ht="19.5" customHeight="1">
      <c r="A12" s="850" t="s">
        <v>427</v>
      </c>
      <c r="B12" s="850"/>
      <c r="C12" s="850"/>
      <c r="D12" s="850"/>
      <c r="E12" s="850"/>
      <c r="F12" s="850"/>
      <c r="G12" s="850"/>
      <c r="H12" s="850"/>
      <c r="I12" s="850"/>
      <c r="J12" s="850"/>
      <c r="K12" s="850"/>
    </row>
    <row r="13" spans="1:11" ht="3.75" customHeight="1">
      <c r="A13" s="6"/>
      <c r="B13" s="7"/>
      <c r="C13" s="7"/>
      <c r="D13" s="7"/>
      <c r="E13" s="7"/>
      <c r="F13" s="7"/>
      <c r="G13" s="7"/>
      <c r="H13" s="7"/>
      <c r="I13" s="7"/>
      <c r="J13" s="7"/>
      <c r="K13" s="8"/>
    </row>
    <row r="14" spans="1:11" ht="12.75" customHeight="1">
      <c r="A14" s="846" t="s">
        <v>428</v>
      </c>
      <c r="B14" s="846"/>
      <c r="C14" s="846"/>
      <c r="D14" s="846"/>
      <c r="E14" s="846"/>
      <c r="F14" s="846"/>
      <c r="G14" s="846"/>
      <c r="H14" s="846"/>
      <c r="I14" s="846"/>
      <c r="J14" s="846"/>
      <c r="K14" s="846"/>
    </row>
    <row r="15" spans="1:11" ht="12.75" customHeight="1">
      <c r="A15" s="851" t="s">
        <v>429</v>
      </c>
      <c r="B15" s="851"/>
      <c r="C15" s="851"/>
      <c r="D15" s="851"/>
      <c r="E15" s="851"/>
      <c r="F15" s="851"/>
      <c r="G15" s="851"/>
      <c r="H15" s="851"/>
      <c r="I15" s="851"/>
      <c r="J15" s="851"/>
      <c r="K15" s="851"/>
    </row>
    <row r="16" spans="1:11">
      <c r="A16" s="851"/>
      <c r="B16" s="851"/>
      <c r="C16" s="851"/>
      <c r="D16" s="851"/>
      <c r="E16" s="851"/>
      <c r="F16" s="851"/>
      <c r="G16" s="851"/>
      <c r="H16" s="851"/>
      <c r="I16" s="851"/>
      <c r="J16" s="851"/>
      <c r="K16" s="851"/>
    </row>
    <row r="17" spans="1:11" ht="12" customHeight="1">
      <c r="A17" s="851"/>
      <c r="B17" s="851"/>
      <c r="C17" s="851"/>
      <c r="D17" s="851"/>
      <c r="E17" s="851"/>
      <c r="F17" s="851"/>
      <c r="G17" s="851"/>
      <c r="H17" s="851"/>
      <c r="I17" s="851"/>
      <c r="J17" s="851"/>
      <c r="K17" s="851"/>
    </row>
    <row r="18" spans="1:11" ht="6.75" customHeight="1">
      <c r="A18" s="9"/>
      <c r="B18" s="10"/>
      <c r="C18" s="10"/>
      <c r="D18" s="10"/>
      <c r="E18" s="10"/>
      <c r="F18" s="10"/>
      <c r="G18" s="10"/>
      <c r="H18" s="10"/>
      <c r="I18" s="10"/>
      <c r="J18" s="10"/>
      <c r="K18" s="11"/>
    </row>
    <row r="19" spans="1:11">
      <c r="A19" s="12" t="s">
        <v>430</v>
      </c>
      <c r="B19" s="13"/>
      <c r="C19" s="13"/>
      <c r="D19" s="14"/>
      <c r="E19" s="14"/>
      <c r="F19" s="14"/>
      <c r="G19" s="13"/>
      <c r="H19" s="13"/>
      <c r="I19" s="13"/>
      <c r="J19" s="13"/>
      <c r="K19" s="15"/>
    </row>
    <row r="20" spans="1:11" ht="6.75" customHeight="1">
      <c r="A20" s="12"/>
      <c r="B20" s="13"/>
      <c r="C20" s="13"/>
      <c r="D20" s="14"/>
      <c r="E20" s="14"/>
      <c r="F20" s="14"/>
      <c r="G20" s="13"/>
      <c r="H20" s="13"/>
      <c r="I20" s="13"/>
      <c r="J20" s="13"/>
      <c r="K20" s="15"/>
    </row>
    <row r="21" spans="1:11" ht="12.75" customHeight="1">
      <c r="A21" s="852" t="s">
        <v>460</v>
      </c>
      <c r="B21" s="852"/>
      <c r="C21" s="16"/>
      <c r="D21" s="16"/>
      <c r="E21" s="16"/>
      <c r="F21" s="16"/>
      <c r="G21" s="16"/>
      <c r="H21" s="16"/>
      <c r="I21" s="16"/>
      <c r="J21" s="16"/>
      <c r="K21" s="17"/>
    </row>
    <row r="22" spans="1:11" ht="12.75" customHeight="1">
      <c r="A22" s="853" t="s">
        <v>461</v>
      </c>
      <c r="B22" s="853"/>
      <c r="C22" s="853"/>
      <c r="D22" s="853"/>
      <c r="E22" s="853"/>
      <c r="F22" s="853"/>
      <c r="G22" s="853"/>
      <c r="H22" s="853"/>
      <c r="I22" s="853"/>
      <c r="J22" s="853"/>
      <c r="K22" s="853"/>
    </row>
    <row r="23" spans="1:11" ht="12.75" customHeight="1">
      <c r="A23" s="853" t="s">
        <v>464</v>
      </c>
      <c r="B23" s="853"/>
      <c r="C23" s="853"/>
      <c r="D23" s="853"/>
      <c r="E23" s="853"/>
      <c r="F23" s="853"/>
      <c r="G23" s="853"/>
      <c r="H23" s="853"/>
      <c r="I23" s="853"/>
      <c r="J23" s="853"/>
      <c r="K23" s="853"/>
    </row>
    <row r="24" spans="1:11" ht="12.75" customHeight="1">
      <c r="A24" s="854" t="s">
        <v>431</v>
      </c>
      <c r="B24" s="854"/>
      <c r="C24" s="854"/>
      <c r="D24" s="854"/>
      <c r="E24" s="854"/>
      <c r="F24" s="854"/>
      <c r="G24" s="854"/>
      <c r="H24" s="854"/>
      <c r="I24" s="854"/>
      <c r="J24" s="854"/>
      <c r="K24" s="854"/>
    </row>
    <row r="25" spans="1:11">
      <c r="A25" s="854"/>
      <c r="B25" s="854"/>
      <c r="C25" s="854"/>
      <c r="D25" s="854"/>
      <c r="E25" s="854"/>
      <c r="F25" s="854"/>
      <c r="G25" s="854"/>
      <c r="H25" s="854"/>
      <c r="I25" s="854"/>
      <c r="J25" s="854"/>
      <c r="K25" s="854"/>
    </row>
    <row r="26" spans="1:11" ht="6" customHeight="1">
      <c r="A26" s="18"/>
      <c r="B26" s="19"/>
      <c r="C26" s="14"/>
      <c r="D26" s="14"/>
      <c r="E26" s="20"/>
      <c r="F26" s="14"/>
      <c r="G26" s="14"/>
      <c r="H26" s="14"/>
      <c r="I26" s="14"/>
      <c r="J26" s="14"/>
      <c r="K26" s="21"/>
    </row>
    <row r="27" spans="1:11">
      <c r="A27" s="12" t="s">
        <v>432</v>
      </c>
      <c r="B27" s="22"/>
      <c r="C27" s="22"/>
      <c r="D27" s="22"/>
      <c r="E27" s="22"/>
      <c r="F27" s="22"/>
      <c r="G27" s="22"/>
      <c r="H27" s="22"/>
      <c r="I27" s="22"/>
      <c r="J27" s="22"/>
      <c r="K27" s="23"/>
    </row>
    <row r="28" spans="1:11">
      <c r="A28" s="24" t="s">
        <v>433</v>
      </c>
      <c r="B28" s="27" t="s">
        <v>441</v>
      </c>
      <c r="C28" s="22"/>
      <c r="D28" s="22"/>
      <c r="E28" s="22"/>
      <c r="F28" s="22"/>
      <c r="G28" s="22"/>
      <c r="H28" s="22"/>
      <c r="I28" s="22"/>
      <c r="J28" s="22"/>
      <c r="K28" s="23"/>
    </row>
    <row r="29" spans="1:11">
      <c r="A29" s="695"/>
      <c r="B29" s="25" t="s">
        <v>442</v>
      </c>
      <c r="C29" s="20"/>
      <c r="D29" s="20"/>
      <c r="E29" s="20"/>
      <c r="F29" s="20"/>
      <c r="G29" s="20"/>
      <c r="H29" s="20"/>
      <c r="I29" s="20"/>
      <c r="J29" s="20"/>
      <c r="K29" s="26"/>
    </row>
    <row r="30" spans="1:11">
      <c r="A30" s="24"/>
      <c r="B30" s="25" t="s">
        <v>440</v>
      </c>
      <c r="C30" s="20"/>
      <c r="D30" s="20"/>
      <c r="E30" s="20"/>
      <c r="F30" s="20"/>
      <c r="G30" s="20"/>
      <c r="H30" s="20"/>
      <c r="I30" s="20"/>
      <c r="J30" s="20"/>
      <c r="K30" s="26"/>
    </row>
    <row r="31" spans="1:11">
      <c r="A31" s="24"/>
      <c r="B31" s="25" t="s">
        <v>462</v>
      </c>
      <c r="C31" s="20"/>
      <c r="D31" s="20"/>
      <c r="E31" s="20"/>
      <c r="F31" s="20"/>
      <c r="G31" s="20"/>
      <c r="H31" s="20"/>
      <c r="I31" s="20"/>
      <c r="J31" s="20"/>
      <c r="K31" s="26"/>
    </row>
    <row r="32" spans="1:11">
      <c r="A32" s="24"/>
      <c r="B32" s="25" t="s">
        <v>437</v>
      </c>
      <c r="C32" s="20"/>
      <c r="D32" s="20"/>
      <c r="E32" s="20"/>
      <c r="F32" s="20"/>
      <c r="G32" s="20"/>
      <c r="H32" s="20"/>
      <c r="I32" s="20"/>
      <c r="J32" s="20"/>
      <c r="K32" s="26"/>
    </row>
    <row r="33" spans="1:11">
      <c r="A33" s="24"/>
      <c r="B33" s="25" t="s">
        <v>438</v>
      </c>
      <c r="C33" s="20"/>
      <c r="D33" s="20"/>
      <c r="E33" s="20"/>
      <c r="F33" s="20"/>
      <c r="G33" s="20"/>
      <c r="H33" s="20"/>
      <c r="I33" s="20"/>
      <c r="J33" s="20"/>
      <c r="K33" s="26"/>
    </row>
    <row r="34" spans="1:11">
      <c r="A34" s="24" t="s">
        <v>391</v>
      </c>
      <c r="B34" s="681" t="s">
        <v>443</v>
      </c>
      <c r="C34" s="20"/>
      <c r="D34" s="20"/>
      <c r="E34" s="20"/>
      <c r="F34" s="20"/>
      <c r="G34" s="20"/>
      <c r="H34" s="20"/>
      <c r="I34" s="20"/>
      <c r="J34" s="20"/>
      <c r="K34" s="26"/>
    </row>
    <row r="35" spans="1:11">
      <c r="A35" s="24"/>
      <c r="B35" s="25"/>
      <c r="C35" s="20"/>
      <c r="D35" s="20"/>
      <c r="E35" s="20"/>
      <c r="F35" s="20"/>
      <c r="G35" s="20"/>
      <c r="H35" s="20"/>
      <c r="I35" s="20"/>
      <c r="J35" s="20"/>
      <c r="K35" s="26"/>
    </row>
    <row r="36" spans="1:11" ht="7.5" customHeight="1">
      <c r="A36" s="24"/>
      <c r="B36" s="25"/>
      <c r="C36" s="20"/>
      <c r="D36" s="20"/>
      <c r="E36" s="20"/>
      <c r="F36" s="20"/>
      <c r="G36" s="20"/>
      <c r="H36" s="20"/>
      <c r="I36" s="20"/>
      <c r="J36" s="20"/>
      <c r="K36" s="26"/>
    </row>
    <row r="37" spans="1:11">
      <c r="A37" s="855" t="s">
        <v>434</v>
      </c>
      <c r="B37" s="855"/>
      <c r="C37" s="855"/>
      <c r="D37" s="855"/>
      <c r="E37" s="855"/>
      <c r="F37" s="855"/>
      <c r="G37" s="855"/>
      <c r="H37" s="855"/>
      <c r="I37" s="855"/>
      <c r="J37" s="855"/>
      <c r="K37" s="855"/>
    </row>
    <row r="38" spans="1:11">
      <c r="A38" s="855" t="s">
        <v>389</v>
      </c>
      <c r="B38" s="855"/>
      <c r="C38" s="855"/>
      <c r="D38" s="855"/>
      <c r="E38" s="855"/>
      <c r="F38" s="855"/>
      <c r="G38" s="855"/>
      <c r="H38" s="855"/>
      <c r="I38" s="855"/>
      <c r="J38" s="855"/>
      <c r="K38" s="855"/>
    </row>
    <row r="39" spans="1:11">
      <c r="A39" s="24" t="s">
        <v>433</v>
      </c>
      <c r="B39" s="25" t="s">
        <v>390</v>
      </c>
      <c r="C39" s="799" t="s">
        <v>476</v>
      </c>
      <c r="D39" s="27"/>
      <c r="E39" s="27"/>
      <c r="F39" s="27"/>
      <c r="G39" s="27"/>
      <c r="H39" s="27"/>
      <c r="I39" s="27"/>
      <c r="J39" s="27"/>
      <c r="K39" s="28"/>
    </row>
    <row r="40" spans="1:11" ht="13.5" customHeight="1">
      <c r="A40" s="24" t="s">
        <v>391</v>
      </c>
      <c r="B40" s="25" t="s">
        <v>392</v>
      </c>
      <c r="C40" s="856" t="s">
        <v>393</v>
      </c>
      <c r="D40" s="856"/>
      <c r="E40" s="856"/>
      <c r="F40" s="856"/>
      <c r="G40" s="856"/>
      <c r="H40" s="857"/>
      <c r="I40" s="857"/>
      <c r="J40" s="857"/>
      <c r="K40" s="857"/>
    </row>
    <row r="41" spans="1:11" ht="12.75" customHeight="1">
      <c r="A41" s="24" t="s">
        <v>394</v>
      </c>
      <c r="B41" s="25" t="s">
        <v>395</v>
      </c>
      <c r="C41" s="856" t="s">
        <v>393</v>
      </c>
      <c r="D41" s="856"/>
      <c r="E41" s="856"/>
      <c r="F41" s="856"/>
      <c r="G41" s="856"/>
      <c r="H41" s="858"/>
      <c r="I41" s="858"/>
      <c r="J41" s="858"/>
      <c r="K41" s="858"/>
    </row>
    <row r="42" spans="1:11" ht="12.75" customHeight="1">
      <c r="A42" s="24" t="s">
        <v>396</v>
      </c>
      <c r="B42" s="25" t="s">
        <v>397</v>
      </c>
      <c r="C42" s="856" t="s">
        <v>393</v>
      </c>
      <c r="D42" s="856"/>
      <c r="E42" s="856"/>
      <c r="F42" s="856"/>
      <c r="G42" s="856"/>
      <c r="H42" s="857"/>
      <c r="I42" s="857"/>
      <c r="J42" s="857"/>
      <c r="K42" s="857"/>
    </row>
    <row r="43" spans="1:11" ht="12.75" customHeight="1">
      <c r="A43" s="24" t="s">
        <v>398</v>
      </c>
      <c r="B43" s="31" t="s">
        <v>399</v>
      </c>
      <c r="C43" s="859" t="s">
        <v>400</v>
      </c>
      <c r="D43" s="859"/>
      <c r="E43" s="859"/>
      <c r="F43" s="859"/>
      <c r="G43" s="859"/>
      <c r="H43" s="859"/>
      <c r="I43" s="859"/>
      <c r="J43" s="859"/>
      <c r="K43" s="859"/>
    </row>
    <row r="44" spans="1:11" ht="12.75" customHeight="1">
      <c r="A44" s="24"/>
      <c r="B44" s="31" t="s">
        <v>401</v>
      </c>
      <c r="C44" s="27"/>
      <c r="D44" s="27"/>
      <c r="E44" s="27"/>
      <c r="F44" s="27"/>
      <c r="G44" s="27"/>
      <c r="H44" s="27"/>
      <c r="I44" s="27"/>
      <c r="J44" s="27"/>
      <c r="K44" s="797"/>
    </row>
    <row r="45" spans="1:11" ht="12.75" customHeight="1">
      <c r="A45" s="24" t="s">
        <v>411</v>
      </c>
      <c r="B45" s="681" t="s">
        <v>467</v>
      </c>
      <c r="C45" s="799" t="s">
        <v>477</v>
      </c>
      <c r="D45" s="27"/>
      <c r="E45" s="27"/>
      <c r="F45" s="27"/>
      <c r="G45" s="27"/>
      <c r="H45" s="27"/>
      <c r="I45" s="27"/>
      <c r="J45" s="27"/>
      <c r="K45" s="28"/>
    </row>
    <row r="46" spans="1:11" ht="6" customHeight="1">
      <c r="A46" s="24"/>
      <c r="B46" s="25"/>
      <c r="C46" s="29"/>
      <c r="D46" s="29"/>
      <c r="E46" s="29"/>
      <c r="F46" s="29"/>
      <c r="G46" s="29"/>
      <c r="H46" s="32"/>
      <c r="I46" s="32"/>
      <c r="J46" s="32"/>
      <c r="K46" s="30"/>
    </row>
    <row r="47" spans="1:11">
      <c r="A47" s="860" t="s">
        <v>402</v>
      </c>
      <c r="B47" s="860"/>
      <c r="C47" s="860"/>
      <c r="D47" s="860"/>
      <c r="E47" s="860"/>
      <c r="F47" s="860"/>
      <c r="G47" s="860"/>
      <c r="H47" s="860"/>
      <c r="I47" s="860"/>
      <c r="J47" s="860"/>
      <c r="K47" s="860"/>
    </row>
    <row r="48" spans="1:11" ht="12.75" customHeight="1">
      <c r="A48" s="24" t="s">
        <v>433</v>
      </c>
      <c r="B48" s="25" t="s">
        <v>403</v>
      </c>
      <c r="C48" s="856" t="s">
        <v>404</v>
      </c>
      <c r="D48" s="856"/>
      <c r="E48" s="856"/>
      <c r="F48" s="856"/>
      <c r="G48" s="856"/>
      <c r="H48" s="857"/>
      <c r="I48" s="857"/>
      <c r="J48" s="857"/>
      <c r="K48" s="857"/>
    </row>
    <row r="49" spans="1:11" ht="12.75" customHeight="1">
      <c r="A49" s="24" t="s">
        <v>391</v>
      </c>
      <c r="B49" s="25" t="s">
        <v>405</v>
      </c>
      <c r="C49" s="856" t="s">
        <v>406</v>
      </c>
      <c r="D49" s="856"/>
      <c r="E49" s="856"/>
      <c r="F49" s="856"/>
      <c r="G49" s="856"/>
      <c r="H49" s="858"/>
      <c r="I49" s="858"/>
      <c r="J49" s="858"/>
      <c r="K49" s="858"/>
    </row>
    <row r="50" spans="1:11" ht="12.75" customHeight="1">
      <c r="A50" s="24" t="s">
        <v>394</v>
      </c>
      <c r="B50" s="25" t="s">
        <v>435</v>
      </c>
      <c r="C50" s="856" t="s">
        <v>70</v>
      </c>
      <c r="D50" s="856"/>
      <c r="E50" s="856"/>
      <c r="F50" s="856"/>
      <c r="G50" s="856"/>
      <c r="H50" s="857"/>
      <c r="I50" s="857"/>
      <c r="J50" s="857"/>
      <c r="K50" s="857"/>
    </row>
    <row r="51" spans="1:11" ht="6" customHeight="1">
      <c r="A51" s="33"/>
      <c r="B51" s="20"/>
      <c r="C51" s="20"/>
      <c r="D51" s="20"/>
      <c r="E51" s="20"/>
      <c r="F51" s="20"/>
      <c r="G51" s="20"/>
      <c r="H51" s="20"/>
      <c r="I51" s="20"/>
      <c r="J51" s="20"/>
      <c r="K51" s="26"/>
    </row>
    <row r="52" spans="1:11" ht="12.75" customHeight="1">
      <c r="A52" s="34" t="s">
        <v>2</v>
      </c>
      <c r="B52" s="35"/>
      <c r="C52" s="35"/>
      <c r="D52" s="20"/>
      <c r="E52" s="20"/>
      <c r="F52" s="20"/>
      <c r="G52" s="20"/>
      <c r="H52" s="20"/>
      <c r="I52" s="20"/>
      <c r="J52" s="20"/>
      <c r="K52" s="26"/>
    </row>
    <row r="53" spans="1:11" ht="12.75" customHeight="1">
      <c r="A53" s="24" t="s">
        <v>433</v>
      </c>
      <c r="B53" s="14" t="s">
        <v>407</v>
      </c>
      <c r="C53" s="27"/>
      <c r="D53" s="27"/>
      <c r="E53" s="27"/>
      <c r="F53" s="27"/>
      <c r="G53" s="27"/>
      <c r="H53" s="27"/>
      <c r="I53" s="27"/>
      <c r="J53" s="27"/>
      <c r="K53" s="28"/>
    </row>
    <row r="54" spans="1:11" ht="12.75" customHeight="1">
      <c r="A54" s="24" t="s">
        <v>391</v>
      </c>
      <c r="B54" s="14" t="s">
        <v>408</v>
      </c>
      <c r="C54" s="27"/>
      <c r="D54" s="27"/>
      <c r="E54" s="27"/>
      <c r="F54" s="27"/>
      <c r="G54" s="27"/>
      <c r="H54" s="27"/>
      <c r="I54" s="27"/>
      <c r="J54" s="27"/>
      <c r="K54" s="28"/>
    </row>
    <row r="55" spans="1:11">
      <c r="A55" s="24" t="s">
        <v>394</v>
      </c>
      <c r="B55" s="14" t="s">
        <v>409</v>
      </c>
      <c r="C55" s="680" t="s">
        <v>5</v>
      </c>
      <c r="D55" s="20"/>
      <c r="E55" s="20"/>
      <c r="F55" s="20"/>
      <c r="G55" s="20"/>
      <c r="H55" s="20"/>
      <c r="I55" s="20"/>
      <c r="J55" s="20"/>
      <c r="K55" s="26"/>
    </row>
    <row r="56" spans="1:11">
      <c r="A56" s="24" t="s">
        <v>396</v>
      </c>
      <c r="B56" s="37" t="s">
        <v>9</v>
      </c>
      <c r="C56" s="20"/>
      <c r="D56" s="20"/>
      <c r="E56" s="20"/>
      <c r="F56" s="20"/>
      <c r="G56" s="20"/>
      <c r="H56" s="20"/>
      <c r="I56" s="20"/>
      <c r="J56" s="20"/>
      <c r="K56" s="26"/>
    </row>
    <row r="57" spans="1:11">
      <c r="A57" s="24" t="s">
        <v>398</v>
      </c>
      <c r="B57" s="14" t="s">
        <v>410</v>
      </c>
      <c r="C57" s="20"/>
      <c r="D57" s="20"/>
      <c r="E57" s="20"/>
      <c r="F57" s="20"/>
      <c r="G57" s="20"/>
      <c r="H57" s="20"/>
      <c r="I57" s="20"/>
      <c r="J57" s="20"/>
      <c r="K57" s="26"/>
    </row>
    <row r="58" spans="1:11">
      <c r="A58" s="24" t="s">
        <v>411</v>
      </c>
      <c r="B58" s="14" t="s">
        <v>412</v>
      </c>
      <c r="C58" s="20"/>
      <c r="D58" s="20"/>
      <c r="E58" s="20"/>
      <c r="F58" s="20"/>
      <c r="G58" s="20"/>
      <c r="H58" s="20"/>
      <c r="I58" s="20"/>
      <c r="J58" s="20"/>
      <c r="K58" s="26"/>
    </row>
    <row r="59" spans="1:11" ht="5.25" customHeight="1">
      <c r="A59" s="24"/>
      <c r="B59" s="25"/>
      <c r="C59" s="29"/>
      <c r="D59" s="29"/>
      <c r="E59" s="29"/>
      <c r="F59" s="29"/>
      <c r="G59" s="29"/>
      <c r="H59" s="32"/>
      <c r="I59" s="32"/>
      <c r="J59" s="32"/>
      <c r="K59" s="30"/>
    </row>
    <row r="60" spans="1:11" ht="12.75" customHeight="1">
      <c r="A60" s="864" t="s">
        <v>413</v>
      </c>
      <c r="B60" s="864"/>
      <c r="C60" s="864"/>
      <c r="D60" s="864"/>
      <c r="E60" s="864"/>
      <c r="F60" s="864"/>
      <c r="G60" s="864"/>
      <c r="H60" s="864"/>
      <c r="I60" s="864"/>
      <c r="J60" s="864"/>
      <c r="K60" s="864"/>
    </row>
    <row r="61" spans="1:11" ht="12.75" customHeight="1">
      <c r="A61" s="864" t="s">
        <v>414</v>
      </c>
      <c r="B61" s="864"/>
      <c r="C61" s="864"/>
      <c r="D61" s="864"/>
      <c r="E61" s="864"/>
      <c r="F61" s="864"/>
      <c r="G61" s="864"/>
      <c r="H61" s="864"/>
      <c r="I61" s="864"/>
      <c r="J61" s="864"/>
      <c r="K61" s="864"/>
    </row>
    <row r="62" spans="1:11" ht="6.75" customHeight="1">
      <c r="A62" s="36"/>
      <c r="B62" s="37"/>
      <c r="C62" s="20"/>
      <c r="D62" s="20"/>
      <c r="E62" s="20"/>
      <c r="F62" s="20"/>
      <c r="G62" s="20"/>
      <c r="H62" s="20"/>
      <c r="I62" s="20"/>
      <c r="J62" s="20"/>
      <c r="K62" s="26"/>
    </row>
    <row r="63" spans="1:11">
      <c r="A63" s="38" t="s">
        <v>415</v>
      </c>
      <c r="B63" s="39"/>
      <c r="C63" s="39"/>
      <c r="D63" s="39"/>
      <c r="E63" s="39"/>
      <c r="F63" s="39"/>
      <c r="G63" s="39"/>
      <c r="H63" s="39"/>
      <c r="I63" s="39"/>
      <c r="J63" s="39"/>
      <c r="K63" s="40"/>
    </row>
    <row r="64" spans="1:11" ht="12.75" customHeight="1">
      <c r="A64" s="33"/>
      <c r="B64" s="847" t="s">
        <v>416</v>
      </c>
      <c r="C64" s="847"/>
      <c r="D64" s="847"/>
      <c r="E64" s="847"/>
      <c r="F64" s="847"/>
      <c r="G64" s="847"/>
      <c r="H64" s="847"/>
      <c r="I64" s="847"/>
      <c r="J64" s="847"/>
      <c r="K64" s="847"/>
    </row>
    <row r="65" spans="1:11">
      <c r="A65" s="33"/>
      <c r="B65" s="847"/>
      <c r="C65" s="847"/>
      <c r="D65" s="847"/>
      <c r="E65" s="847"/>
      <c r="F65" s="847"/>
      <c r="G65" s="847"/>
      <c r="H65" s="847"/>
      <c r="I65" s="847"/>
      <c r="J65" s="847"/>
      <c r="K65" s="847"/>
    </row>
    <row r="66" spans="1:11">
      <c r="A66" s="41" t="s">
        <v>417</v>
      </c>
      <c r="B66" s="14"/>
      <c r="C66" s="20"/>
      <c r="D66" s="20"/>
      <c r="E66" s="20"/>
      <c r="F66" s="20"/>
      <c r="G66" s="20"/>
      <c r="H66" s="20"/>
      <c r="I66" s="20"/>
      <c r="J66" s="20"/>
      <c r="K66" s="26"/>
    </row>
    <row r="67" spans="1:11" ht="12.75" customHeight="1">
      <c r="A67" s="33"/>
      <c r="B67" s="847" t="s">
        <v>418</v>
      </c>
      <c r="C67" s="847"/>
      <c r="D67" s="847"/>
      <c r="E67" s="847"/>
      <c r="F67" s="847"/>
      <c r="G67" s="847"/>
      <c r="H67" s="847"/>
      <c r="I67" s="847"/>
      <c r="J67" s="847"/>
      <c r="K67" s="847"/>
    </row>
    <row r="68" spans="1:11">
      <c r="A68" s="33"/>
      <c r="B68" s="847"/>
      <c r="C68" s="847"/>
      <c r="D68" s="847"/>
      <c r="E68" s="847"/>
      <c r="F68" s="847"/>
      <c r="G68" s="847"/>
      <c r="H68" s="847"/>
      <c r="I68" s="847"/>
      <c r="J68" s="847"/>
      <c r="K68" s="847"/>
    </row>
    <row r="69" spans="1:11">
      <c r="A69" s="41" t="s">
        <v>419</v>
      </c>
      <c r="B69" s="20"/>
      <c r="C69" s="20"/>
      <c r="D69" s="20"/>
      <c r="E69" s="20"/>
      <c r="F69" s="20"/>
      <c r="G69" s="20"/>
      <c r="H69" s="20"/>
      <c r="I69" s="20"/>
      <c r="J69" s="20"/>
      <c r="K69" s="26"/>
    </row>
    <row r="70" spans="1:11" ht="12.75" customHeight="1">
      <c r="A70" s="33"/>
      <c r="B70" s="847" t="s">
        <v>463</v>
      </c>
      <c r="C70" s="847"/>
      <c r="D70" s="847"/>
      <c r="E70" s="847"/>
      <c r="F70" s="847"/>
      <c r="G70" s="847"/>
      <c r="H70" s="847"/>
      <c r="I70" s="847"/>
      <c r="J70" s="847"/>
      <c r="K70" s="847"/>
    </row>
    <row r="71" spans="1:11">
      <c r="A71" s="33"/>
      <c r="B71" s="847"/>
      <c r="C71" s="847"/>
      <c r="D71" s="847"/>
      <c r="E71" s="847"/>
      <c r="F71" s="847"/>
      <c r="G71" s="847"/>
      <c r="H71" s="847"/>
      <c r="I71" s="847"/>
      <c r="J71" s="847"/>
      <c r="K71" s="847"/>
    </row>
    <row r="72" spans="1:11">
      <c r="A72" s="33"/>
      <c r="B72" s="847"/>
      <c r="C72" s="847"/>
      <c r="D72" s="847"/>
      <c r="E72" s="847"/>
      <c r="F72" s="847"/>
      <c r="G72" s="847"/>
      <c r="H72" s="847"/>
      <c r="I72" s="847"/>
      <c r="J72" s="847"/>
      <c r="K72" s="847"/>
    </row>
    <row r="73" spans="1:11">
      <c r="A73" s="33"/>
      <c r="B73" s="847"/>
      <c r="C73" s="847"/>
      <c r="D73" s="847"/>
      <c r="E73" s="847"/>
      <c r="F73" s="847"/>
      <c r="G73" s="847"/>
      <c r="H73" s="847"/>
      <c r="I73" s="847"/>
      <c r="J73" s="847"/>
      <c r="K73" s="847"/>
    </row>
    <row r="74" spans="1:11" ht="6.75" customHeight="1">
      <c r="A74" s="33"/>
      <c r="B74" s="29"/>
      <c r="C74" s="29"/>
      <c r="D74" s="29"/>
      <c r="E74" s="29"/>
      <c r="F74" s="29"/>
      <c r="G74" s="29"/>
      <c r="H74" s="29"/>
      <c r="I74" s="29"/>
      <c r="J74" s="29"/>
      <c r="K74" s="4"/>
    </row>
    <row r="75" spans="1:11" ht="12.75" customHeight="1">
      <c r="A75" s="861" t="s">
        <v>322</v>
      </c>
      <c r="B75" s="861"/>
      <c r="C75" s="861"/>
      <c r="D75" s="861"/>
      <c r="E75" s="861"/>
      <c r="F75" s="861"/>
      <c r="G75" s="861"/>
      <c r="H75" s="861"/>
      <c r="I75" s="861"/>
      <c r="J75" s="861"/>
      <c r="K75" s="861"/>
    </row>
    <row r="76" spans="1:11">
      <c r="A76" s="861"/>
      <c r="B76" s="861"/>
      <c r="C76" s="861"/>
      <c r="D76" s="861"/>
      <c r="E76" s="861"/>
      <c r="F76" s="861"/>
      <c r="G76" s="861"/>
      <c r="H76" s="861"/>
      <c r="I76" s="861"/>
      <c r="J76" s="861"/>
      <c r="K76" s="861"/>
    </row>
    <row r="77" spans="1:11">
      <c r="A77" s="861"/>
      <c r="B77" s="861"/>
      <c r="C77" s="861"/>
      <c r="D77" s="861"/>
      <c r="E77" s="861"/>
      <c r="F77" s="861"/>
      <c r="G77" s="861"/>
      <c r="H77" s="861"/>
      <c r="I77" s="861"/>
      <c r="J77" s="861"/>
      <c r="K77" s="861"/>
    </row>
    <row r="78" spans="1:11" ht="12.75" customHeight="1">
      <c r="A78" s="861"/>
      <c r="B78" s="861"/>
      <c r="C78" s="861"/>
      <c r="D78" s="861"/>
      <c r="E78" s="861"/>
      <c r="F78" s="861"/>
      <c r="G78" s="861"/>
      <c r="H78" s="861"/>
      <c r="I78" s="861"/>
      <c r="J78" s="861"/>
      <c r="K78" s="861"/>
    </row>
    <row r="79" spans="1:11" ht="15.75" customHeight="1">
      <c r="A79" s="862" t="s">
        <v>323</v>
      </c>
      <c r="B79" s="862"/>
      <c r="C79" s="862"/>
      <c r="D79" s="862"/>
      <c r="E79" s="862"/>
      <c r="F79" s="862"/>
      <c r="G79" s="862"/>
      <c r="H79" s="862"/>
      <c r="I79" s="862"/>
      <c r="J79" s="862"/>
      <c r="K79" s="862"/>
    </row>
    <row r="80" spans="1:11" ht="15">
      <c r="A80" s="863" t="s">
        <v>71</v>
      </c>
      <c r="B80" s="863"/>
      <c r="C80" s="863"/>
      <c r="D80" s="863"/>
      <c r="E80" s="863"/>
      <c r="F80" s="863"/>
      <c r="G80" s="863"/>
      <c r="H80" s="863"/>
      <c r="I80" s="863"/>
      <c r="J80" s="863"/>
      <c r="K80" s="863"/>
    </row>
    <row r="81" spans="1:11">
      <c r="A81" s="2"/>
      <c r="B81" s="2"/>
      <c r="C81" s="2"/>
      <c r="D81" s="2"/>
      <c r="E81" s="2"/>
      <c r="F81" s="2"/>
      <c r="G81" s="2"/>
      <c r="H81" s="2"/>
      <c r="I81" s="2"/>
      <c r="J81" s="2"/>
      <c r="K81" s="2"/>
    </row>
    <row r="82" spans="1:11">
      <c r="A82" s="2"/>
      <c r="B82" s="2"/>
      <c r="C82" s="2"/>
      <c r="D82" s="2"/>
      <c r="E82" s="2"/>
      <c r="F82" s="2"/>
      <c r="G82" s="2"/>
      <c r="H82" s="2"/>
      <c r="I82" s="2"/>
      <c r="J82" s="2"/>
      <c r="K82" s="2"/>
    </row>
    <row r="83" spans="1:11">
      <c r="A83" s="2"/>
      <c r="B83" s="2"/>
      <c r="C83" s="2"/>
      <c r="D83" s="2"/>
      <c r="E83" s="2"/>
      <c r="F83" s="2"/>
      <c r="G83" s="2"/>
      <c r="H83" s="2"/>
      <c r="I83" s="2"/>
      <c r="J83" s="2"/>
      <c r="K83" s="2"/>
    </row>
    <row r="84" spans="1:11">
      <c r="A84" s="2"/>
      <c r="B84" s="2"/>
      <c r="C84" s="2"/>
      <c r="D84" s="2"/>
      <c r="E84" s="2"/>
      <c r="F84" s="2"/>
      <c r="G84" s="2"/>
      <c r="H84" s="2"/>
      <c r="I84" s="2"/>
      <c r="J84" s="2"/>
      <c r="K84" s="2"/>
    </row>
    <row r="85" spans="1:11">
      <c r="A85" s="2"/>
      <c r="B85" s="2"/>
      <c r="C85" s="2"/>
      <c r="D85" s="2"/>
      <c r="E85" s="2"/>
      <c r="F85" s="2"/>
      <c r="G85" s="2"/>
      <c r="H85" s="2"/>
      <c r="I85" s="2"/>
      <c r="J85" s="2"/>
      <c r="K85" s="2"/>
    </row>
    <row r="86" spans="1:11">
      <c r="A86" s="2"/>
      <c r="B86" s="2"/>
      <c r="C86" s="2"/>
      <c r="D86" s="2"/>
      <c r="E86" s="2"/>
      <c r="F86" s="2"/>
      <c r="G86" s="2"/>
      <c r="H86" s="2"/>
      <c r="I86" s="2"/>
      <c r="J86" s="2"/>
      <c r="K86" s="2"/>
    </row>
    <row r="87" spans="1:11">
      <c r="A87" s="2"/>
      <c r="B87" s="2"/>
      <c r="C87" s="2"/>
      <c r="D87" s="2"/>
      <c r="E87" s="2"/>
      <c r="F87" s="2"/>
      <c r="G87" s="2"/>
      <c r="H87" s="2"/>
      <c r="I87" s="2"/>
      <c r="J87" s="2"/>
      <c r="K87" s="2"/>
    </row>
    <row r="88" spans="1:11">
      <c r="A88" s="2"/>
      <c r="B88" s="2"/>
      <c r="C88" s="2"/>
      <c r="D88" s="2"/>
      <c r="E88" s="2"/>
      <c r="F88" s="2"/>
      <c r="G88" s="2"/>
      <c r="H88" s="2"/>
      <c r="I88" s="2"/>
      <c r="J88" s="2"/>
      <c r="K88" s="2"/>
    </row>
    <row r="89" spans="1:11">
      <c r="A89" s="2"/>
      <c r="B89" s="2"/>
      <c r="C89" s="2"/>
      <c r="D89" s="2"/>
      <c r="E89" s="2"/>
      <c r="F89" s="2"/>
      <c r="G89" s="2"/>
      <c r="H89" s="2"/>
      <c r="I89" s="2"/>
      <c r="J89" s="2"/>
      <c r="K89" s="2"/>
    </row>
    <row r="90" spans="1:11">
      <c r="A90" s="2"/>
      <c r="B90" s="2"/>
      <c r="C90" s="2"/>
      <c r="D90" s="2"/>
      <c r="E90" s="2"/>
      <c r="F90" s="2"/>
      <c r="G90" s="2"/>
      <c r="H90" s="2"/>
      <c r="I90" s="2"/>
      <c r="J90" s="2"/>
      <c r="K90" s="2"/>
    </row>
    <row r="91" spans="1:11">
      <c r="A91" s="2"/>
      <c r="B91" s="2"/>
      <c r="C91" s="2"/>
      <c r="D91" s="2"/>
      <c r="E91" s="2"/>
      <c r="F91" s="2"/>
      <c r="G91" s="2"/>
      <c r="H91" s="2"/>
      <c r="I91" s="2"/>
      <c r="J91" s="2"/>
      <c r="K91" s="2"/>
    </row>
    <row r="92" spans="1:11">
      <c r="A92" s="2"/>
      <c r="B92" s="2"/>
      <c r="C92" s="2"/>
      <c r="D92" s="2"/>
      <c r="E92" s="2"/>
      <c r="F92" s="2"/>
      <c r="G92" s="2"/>
      <c r="H92" s="2"/>
      <c r="I92" s="2"/>
      <c r="J92" s="2"/>
      <c r="K92" s="2"/>
    </row>
    <row r="93" spans="1:11">
      <c r="A93" s="2"/>
      <c r="B93" s="2"/>
      <c r="C93" s="2"/>
      <c r="D93" s="2"/>
      <c r="E93" s="2"/>
      <c r="F93" s="2"/>
      <c r="G93" s="2"/>
      <c r="H93" s="2"/>
      <c r="I93" s="2"/>
      <c r="J93" s="2"/>
      <c r="K93" s="2"/>
    </row>
    <row r="94" spans="1:11">
      <c r="A94" s="2"/>
      <c r="B94" s="2"/>
      <c r="C94" s="2"/>
      <c r="D94" s="2"/>
      <c r="E94" s="2"/>
      <c r="F94" s="2"/>
      <c r="G94" s="2"/>
      <c r="H94" s="2"/>
      <c r="I94" s="2"/>
      <c r="J94" s="2"/>
      <c r="K94" s="2"/>
    </row>
    <row r="95" spans="1:11">
      <c r="A95" s="2"/>
      <c r="B95" s="2"/>
      <c r="C95" s="2"/>
      <c r="D95" s="2"/>
      <c r="E95" s="2"/>
      <c r="F95" s="2"/>
      <c r="G95" s="2"/>
      <c r="H95" s="2"/>
      <c r="I95" s="2"/>
      <c r="J95" s="2"/>
      <c r="K95" s="2"/>
    </row>
    <row r="96" spans="1:11">
      <c r="A96" s="2"/>
      <c r="B96" s="2"/>
      <c r="C96" s="2"/>
      <c r="D96" s="2"/>
      <c r="E96" s="2"/>
      <c r="F96" s="2"/>
      <c r="G96" s="2"/>
      <c r="H96" s="2"/>
      <c r="I96" s="2"/>
      <c r="J96" s="2"/>
      <c r="K96" s="2"/>
    </row>
    <row r="97" spans="1:11">
      <c r="A97" s="2"/>
      <c r="B97" s="2"/>
      <c r="C97" s="2"/>
      <c r="D97" s="2"/>
      <c r="E97" s="2"/>
      <c r="F97" s="2"/>
      <c r="G97" s="2"/>
      <c r="H97" s="2"/>
      <c r="I97" s="2"/>
      <c r="J97" s="2"/>
      <c r="K97" s="2"/>
    </row>
    <row r="98" spans="1:11">
      <c r="A98" s="2"/>
      <c r="B98" s="2"/>
      <c r="C98" s="2"/>
      <c r="D98" s="2"/>
      <c r="E98" s="2"/>
      <c r="F98" s="2"/>
      <c r="G98" s="2"/>
      <c r="H98" s="2"/>
      <c r="I98" s="2"/>
      <c r="J98" s="2"/>
      <c r="K98" s="2"/>
    </row>
    <row r="99" spans="1:11">
      <c r="A99" s="2"/>
      <c r="B99" s="2"/>
      <c r="C99" s="2"/>
      <c r="D99" s="2"/>
      <c r="E99" s="2"/>
      <c r="F99" s="2"/>
      <c r="G99" s="2"/>
      <c r="H99" s="2"/>
      <c r="I99" s="2"/>
      <c r="J99" s="2"/>
      <c r="K99" s="2"/>
    </row>
    <row r="100" spans="1:11">
      <c r="A100" s="2"/>
      <c r="B100" s="2"/>
      <c r="C100" s="2"/>
      <c r="D100" s="2"/>
      <c r="E100" s="2"/>
      <c r="F100" s="2"/>
      <c r="G100" s="2"/>
      <c r="H100" s="2"/>
      <c r="I100" s="2"/>
      <c r="J100" s="2"/>
      <c r="K100" s="2"/>
    </row>
    <row r="101" spans="1:11">
      <c r="A101" s="2"/>
      <c r="B101" s="2"/>
      <c r="C101" s="2"/>
      <c r="D101" s="2"/>
      <c r="E101" s="2"/>
      <c r="F101" s="2"/>
      <c r="G101" s="2"/>
      <c r="H101" s="2"/>
      <c r="I101" s="2"/>
      <c r="J101" s="2"/>
      <c r="K101" s="2"/>
    </row>
    <row r="102" spans="1:11">
      <c r="A102" s="2"/>
      <c r="B102" s="2"/>
      <c r="C102" s="2"/>
      <c r="D102" s="2"/>
      <c r="E102" s="2"/>
      <c r="F102" s="2"/>
      <c r="G102" s="2"/>
      <c r="H102" s="2"/>
      <c r="I102" s="2"/>
      <c r="J102" s="2"/>
      <c r="K102" s="2"/>
    </row>
    <row r="103" spans="1:11">
      <c r="A103" s="2"/>
      <c r="B103" s="2"/>
      <c r="C103" s="2"/>
      <c r="D103" s="2"/>
      <c r="E103" s="2"/>
      <c r="F103" s="2"/>
      <c r="G103" s="2"/>
      <c r="H103" s="2"/>
      <c r="I103" s="2"/>
      <c r="J103" s="2"/>
      <c r="K103" s="2"/>
    </row>
    <row r="104" spans="1:11">
      <c r="A104" s="2"/>
      <c r="B104" s="2"/>
      <c r="C104" s="2"/>
      <c r="D104" s="2"/>
      <c r="E104" s="2"/>
      <c r="F104" s="2"/>
      <c r="G104" s="2"/>
      <c r="H104" s="2"/>
      <c r="I104" s="2"/>
      <c r="J104" s="2"/>
      <c r="K104" s="2"/>
    </row>
    <row r="105" spans="1:11">
      <c r="A105" s="2"/>
      <c r="B105" s="2"/>
      <c r="C105" s="2"/>
      <c r="D105" s="2"/>
      <c r="E105" s="2"/>
      <c r="F105" s="2"/>
      <c r="G105" s="2"/>
      <c r="H105" s="2"/>
      <c r="I105" s="2"/>
      <c r="J105" s="2"/>
      <c r="K105" s="2"/>
    </row>
    <row r="106" spans="1:11">
      <c r="A106" s="2"/>
      <c r="B106" s="2"/>
      <c r="C106" s="2"/>
      <c r="D106" s="2"/>
      <c r="E106" s="2"/>
      <c r="F106" s="2"/>
      <c r="G106" s="2"/>
      <c r="H106" s="2"/>
      <c r="I106" s="2"/>
      <c r="J106" s="2"/>
      <c r="K106" s="2"/>
    </row>
    <row r="107" spans="1:11">
      <c r="A107" s="2"/>
      <c r="B107" s="2"/>
      <c r="C107" s="2"/>
      <c r="D107" s="2"/>
      <c r="E107" s="2"/>
      <c r="F107" s="2"/>
      <c r="G107" s="2"/>
      <c r="H107" s="2"/>
      <c r="I107" s="2"/>
      <c r="J107" s="2"/>
      <c r="K107" s="2"/>
    </row>
    <row r="108" spans="1:11">
      <c r="A108" s="2"/>
      <c r="B108" s="2"/>
      <c r="C108" s="2"/>
      <c r="D108" s="2"/>
      <c r="E108" s="2"/>
      <c r="F108" s="2"/>
      <c r="G108" s="2"/>
      <c r="H108" s="2"/>
      <c r="I108" s="2"/>
      <c r="J108" s="2"/>
      <c r="K108" s="2"/>
    </row>
    <row r="109" spans="1:11">
      <c r="A109" s="2"/>
      <c r="B109" s="2"/>
      <c r="C109" s="2"/>
      <c r="D109" s="2"/>
      <c r="E109" s="2"/>
      <c r="F109" s="2"/>
      <c r="G109" s="2"/>
      <c r="H109" s="2"/>
      <c r="I109" s="2"/>
      <c r="J109" s="2"/>
      <c r="K109" s="2"/>
    </row>
    <row r="110" spans="1:11">
      <c r="A110" s="2"/>
      <c r="B110" s="2"/>
      <c r="C110" s="2"/>
      <c r="D110" s="2"/>
      <c r="E110" s="2"/>
      <c r="F110" s="2"/>
      <c r="G110" s="2"/>
      <c r="H110" s="2"/>
      <c r="I110" s="2"/>
      <c r="J110" s="2"/>
      <c r="K110" s="2"/>
    </row>
    <row r="111" spans="1:11">
      <c r="A111" s="2"/>
      <c r="B111" s="2"/>
      <c r="C111" s="2"/>
      <c r="D111" s="2"/>
      <c r="E111" s="2"/>
      <c r="F111" s="2"/>
      <c r="G111" s="2"/>
      <c r="H111" s="2"/>
      <c r="I111" s="2"/>
      <c r="J111" s="2"/>
      <c r="K111" s="2"/>
    </row>
    <row r="112" spans="1:11">
      <c r="A112" s="2"/>
      <c r="B112" s="2"/>
      <c r="C112" s="2"/>
      <c r="D112" s="2"/>
      <c r="E112" s="2"/>
      <c r="F112" s="2"/>
      <c r="G112" s="2"/>
      <c r="H112" s="2"/>
      <c r="I112" s="2"/>
      <c r="J112" s="2"/>
      <c r="K112" s="2"/>
    </row>
    <row r="113" spans="1:11">
      <c r="A113" s="2"/>
      <c r="B113" s="2"/>
      <c r="C113" s="2"/>
      <c r="D113" s="2"/>
      <c r="E113" s="2"/>
      <c r="F113" s="2"/>
      <c r="G113" s="2"/>
      <c r="H113" s="2"/>
      <c r="I113" s="2"/>
      <c r="J113" s="2"/>
      <c r="K113" s="2"/>
    </row>
    <row r="114" spans="1:11">
      <c r="A114" s="2"/>
      <c r="B114" s="2"/>
      <c r="C114" s="2"/>
      <c r="D114" s="2"/>
      <c r="E114" s="2"/>
      <c r="F114" s="2"/>
      <c r="G114" s="2"/>
      <c r="H114" s="2"/>
      <c r="I114" s="2"/>
      <c r="J114" s="2"/>
      <c r="K114" s="2"/>
    </row>
    <row r="115" spans="1:11">
      <c r="A115" s="2"/>
      <c r="B115" s="2"/>
      <c r="C115" s="2"/>
      <c r="D115" s="2"/>
      <c r="E115" s="2"/>
      <c r="F115" s="2"/>
      <c r="G115" s="2"/>
      <c r="H115" s="2"/>
      <c r="I115" s="2"/>
      <c r="J115" s="2"/>
      <c r="K115" s="2"/>
    </row>
    <row r="116" spans="1:11">
      <c r="A116" s="2"/>
      <c r="B116" s="2"/>
      <c r="C116" s="2"/>
      <c r="D116" s="2"/>
      <c r="E116" s="2"/>
      <c r="F116" s="2"/>
      <c r="G116" s="2"/>
      <c r="H116" s="2"/>
      <c r="I116" s="2"/>
      <c r="J116" s="2"/>
      <c r="K116" s="2"/>
    </row>
    <row r="117" spans="1:11">
      <c r="A117" s="2"/>
      <c r="B117" s="2"/>
      <c r="C117" s="2"/>
      <c r="D117" s="2"/>
      <c r="E117" s="2"/>
      <c r="F117" s="2"/>
      <c r="G117" s="2"/>
      <c r="H117" s="2"/>
      <c r="I117" s="2"/>
      <c r="J117" s="2"/>
      <c r="K117" s="2"/>
    </row>
    <row r="118" spans="1:11">
      <c r="A118" s="2"/>
      <c r="B118" s="2"/>
      <c r="C118" s="2"/>
      <c r="D118" s="2"/>
      <c r="E118" s="2"/>
      <c r="F118" s="2"/>
      <c r="G118" s="2"/>
      <c r="H118" s="2"/>
      <c r="I118" s="2"/>
      <c r="J118" s="2"/>
      <c r="K118" s="2"/>
    </row>
    <row r="119" spans="1:11">
      <c r="A119" s="2"/>
      <c r="B119" s="2"/>
      <c r="C119" s="2"/>
      <c r="D119" s="2"/>
      <c r="E119" s="2"/>
      <c r="F119" s="2"/>
      <c r="G119" s="2"/>
      <c r="H119" s="2"/>
      <c r="I119" s="2"/>
      <c r="J119" s="2"/>
      <c r="K119" s="2"/>
    </row>
    <row r="120" spans="1:11">
      <c r="A120" s="2"/>
      <c r="B120" s="2"/>
      <c r="C120" s="2"/>
      <c r="D120" s="2"/>
      <c r="E120" s="2"/>
      <c r="F120" s="2"/>
      <c r="G120" s="2"/>
      <c r="H120" s="2"/>
      <c r="I120" s="2"/>
      <c r="J120" s="2"/>
      <c r="K120" s="2"/>
    </row>
    <row r="121" spans="1:11">
      <c r="A121" s="2"/>
      <c r="B121" s="2"/>
      <c r="C121" s="2"/>
      <c r="D121" s="2"/>
      <c r="E121" s="2"/>
      <c r="F121" s="2"/>
      <c r="G121" s="2"/>
      <c r="H121" s="2"/>
      <c r="I121" s="2"/>
      <c r="J121" s="2"/>
      <c r="K121" s="2"/>
    </row>
    <row r="122" spans="1:11">
      <c r="A122" s="2"/>
      <c r="B122" s="2"/>
      <c r="C122" s="2"/>
      <c r="D122" s="2"/>
      <c r="E122" s="2"/>
      <c r="F122" s="2"/>
      <c r="G122" s="2"/>
      <c r="H122" s="2"/>
      <c r="I122" s="2"/>
      <c r="J122" s="2"/>
      <c r="K122" s="2"/>
    </row>
    <row r="123" spans="1:11">
      <c r="A123" s="2"/>
      <c r="B123" s="2"/>
      <c r="C123" s="2"/>
      <c r="D123" s="2"/>
      <c r="E123" s="2"/>
      <c r="F123" s="2"/>
      <c r="G123" s="2"/>
      <c r="H123" s="2"/>
      <c r="I123" s="2"/>
      <c r="J123" s="2"/>
      <c r="K123" s="2"/>
    </row>
    <row r="124" spans="1:11">
      <c r="A124" s="2"/>
      <c r="B124" s="2"/>
      <c r="C124" s="2"/>
      <c r="D124" s="2"/>
      <c r="E124" s="2"/>
      <c r="F124" s="2"/>
      <c r="G124" s="2"/>
      <c r="H124" s="2"/>
      <c r="I124" s="2"/>
      <c r="J124" s="2"/>
      <c r="K124" s="2"/>
    </row>
    <row r="125" spans="1:11">
      <c r="A125" s="2"/>
      <c r="B125" s="2"/>
      <c r="C125" s="2"/>
      <c r="D125" s="2"/>
      <c r="E125" s="2"/>
      <c r="F125" s="2"/>
      <c r="G125" s="2"/>
      <c r="H125" s="2"/>
      <c r="I125" s="2"/>
      <c r="J125" s="2"/>
      <c r="K125" s="2"/>
    </row>
    <row r="126" spans="1:11">
      <c r="A126" s="2"/>
      <c r="B126" s="2"/>
      <c r="C126" s="2"/>
      <c r="D126" s="2"/>
      <c r="E126" s="2"/>
      <c r="F126" s="2"/>
      <c r="G126" s="2"/>
      <c r="H126" s="2"/>
      <c r="I126" s="2"/>
      <c r="J126" s="2"/>
      <c r="K126" s="2"/>
    </row>
    <row r="127" spans="1:11">
      <c r="A127" s="2"/>
      <c r="B127" s="2"/>
      <c r="C127" s="2"/>
      <c r="D127" s="2"/>
      <c r="E127" s="2"/>
      <c r="F127" s="2"/>
      <c r="G127" s="2"/>
      <c r="H127" s="2"/>
      <c r="I127" s="2"/>
      <c r="J127" s="2"/>
      <c r="K127" s="2"/>
    </row>
    <row r="128" spans="1:11">
      <c r="A128" s="2"/>
      <c r="B128" s="2"/>
      <c r="C128" s="2"/>
      <c r="D128" s="2"/>
      <c r="E128" s="2"/>
      <c r="F128" s="2"/>
      <c r="G128" s="2"/>
      <c r="H128" s="2"/>
      <c r="I128" s="2"/>
      <c r="J128" s="2"/>
      <c r="K128" s="2"/>
    </row>
    <row r="129" spans="1:11">
      <c r="A129" s="2"/>
      <c r="B129" s="2"/>
      <c r="C129" s="2"/>
      <c r="D129" s="2"/>
      <c r="E129" s="2"/>
      <c r="F129" s="2"/>
      <c r="G129" s="2"/>
      <c r="H129" s="2"/>
      <c r="I129" s="2"/>
      <c r="J129" s="2"/>
      <c r="K129" s="2"/>
    </row>
    <row r="130" spans="1:11">
      <c r="A130" s="2"/>
      <c r="B130" s="2"/>
      <c r="C130" s="2"/>
      <c r="D130" s="2"/>
      <c r="E130" s="2"/>
      <c r="F130" s="2"/>
      <c r="G130" s="2"/>
      <c r="H130" s="2"/>
      <c r="I130" s="2"/>
      <c r="J130" s="2"/>
      <c r="K130" s="2"/>
    </row>
    <row r="131" spans="1:11">
      <c r="A131" s="2"/>
      <c r="B131" s="2"/>
      <c r="C131" s="2"/>
      <c r="D131" s="2"/>
      <c r="E131" s="2"/>
      <c r="F131" s="2"/>
      <c r="G131" s="2"/>
      <c r="H131" s="2"/>
      <c r="I131" s="2"/>
      <c r="J131" s="2"/>
      <c r="K131" s="2"/>
    </row>
    <row r="132" spans="1:11">
      <c r="A132" s="2"/>
      <c r="B132" s="2"/>
      <c r="C132" s="2"/>
      <c r="D132" s="2"/>
      <c r="E132" s="2"/>
      <c r="F132" s="2"/>
      <c r="G132" s="2"/>
      <c r="H132" s="2"/>
      <c r="I132" s="2"/>
      <c r="J132" s="2"/>
      <c r="K132" s="2"/>
    </row>
    <row r="133" spans="1:11">
      <c r="A133" s="2"/>
      <c r="B133" s="2"/>
      <c r="C133" s="2"/>
      <c r="D133" s="2"/>
      <c r="E133" s="2"/>
      <c r="F133" s="2"/>
      <c r="G133" s="2"/>
      <c r="H133" s="2"/>
      <c r="I133" s="2"/>
      <c r="J133" s="2"/>
      <c r="K133" s="2"/>
    </row>
    <row r="134" spans="1:11">
      <c r="A134" s="2"/>
      <c r="B134" s="2"/>
      <c r="C134" s="2"/>
      <c r="D134" s="2"/>
      <c r="E134" s="2"/>
      <c r="F134" s="2"/>
      <c r="G134" s="2"/>
      <c r="H134" s="2"/>
      <c r="I134" s="2"/>
      <c r="J134" s="2"/>
      <c r="K134" s="2"/>
    </row>
    <row r="135" spans="1:11">
      <c r="A135" s="2"/>
      <c r="B135" s="2"/>
      <c r="C135" s="2"/>
      <c r="D135" s="2"/>
      <c r="E135" s="2"/>
      <c r="F135" s="2"/>
      <c r="G135" s="2"/>
      <c r="H135" s="2"/>
      <c r="I135" s="2"/>
      <c r="J135" s="2"/>
      <c r="K135" s="2"/>
    </row>
    <row r="136" spans="1:11">
      <c r="A136" s="2"/>
      <c r="B136" s="2"/>
      <c r="C136" s="2"/>
      <c r="D136" s="2"/>
      <c r="E136" s="2"/>
      <c r="F136" s="2"/>
      <c r="G136" s="2"/>
      <c r="H136" s="2"/>
      <c r="I136" s="2"/>
      <c r="J136" s="2"/>
      <c r="K136" s="2"/>
    </row>
    <row r="137" spans="1:11">
      <c r="A137" s="2"/>
      <c r="B137" s="2"/>
      <c r="C137" s="2"/>
      <c r="D137" s="2"/>
      <c r="E137" s="2"/>
      <c r="F137" s="2"/>
      <c r="G137" s="2"/>
      <c r="H137" s="2"/>
      <c r="I137" s="2"/>
      <c r="J137" s="2"/>
      <c r="K137" s="2"/>
    </row>
    <row r="138" spans="1:11">
      <c r="A138" s="2"/>
      <c r="B138" s="2"/>
      <c r="C138" s="2"/>
      <c r="D138" s="2"/>
      <c r="E138" s="2"/>
      <c r="F138" s="2"/>
      <c r="G138" s="2"/>
      <c r="H138" s="2"/>
      <c r="I138" s="2"/>
      <c r="J138" s="2"/>
      <c r="K138" s="2"/>
    </row>
    <row r="139" spans="1:11">
      <c r="A139" s="2"/>
      <c r="B139" s="2"/>
      <c r="C139" s="2"/>
      <c r="D139" s="2"/>
      <c r="E139" s="2"/>
      <c r="F139" s="2"/>
      <c r="G139" s="2"/>
      <c r="H139" s="2"/>
      <c r="I139" s="2"/>
      <c r="J139" s="2"/>
      <c r="K139" s="2"/>
    </row>
    <row r="140" spans="1:11">
      <c r="A140" s="2"/>
      <c r="B140" s="2"/>
      <c r="C140" s="2"/>
      <c r="D140" s="2"/>
      <c r="E140" s="2"/>
      <c r="F140" s="2"/>
      <c r="G140" s="2"/>
      <c r="H140" s="2"/>
      <c r="I140" s="2"/>
      <c r="J140" s="2"/>
      <c r="K140" s="2"/>
    </row>
    <row r="141" spans="1:11">
      <c r="A141" s="2"/>
      <c r="B141" s="2"/>
      <c r="C141" s="2"/>
      <c r="D141" s="2"/>
      <c r="E141" s="2"/>
      <c r="F141" s="2"/>
      <c r="G141" s="2"/>
      <c r="H141" s="2"/>
      <c r="I141" s="2"/>
      <c r="J141" s="2"/>
      <c r="K141" s="2"/>
    </row>
    <row r="142" spans="1:11">
      <c r="A142" s="2"/>
      <c r="B142" s="2"/>
      <c r="C142" s="2"/>
      <c r="D142" s="2"/>
      <c r="E142" s="2"/>
      <c r="F142" s="2"/>
      <c r="G142" s="2"/>
      <c r="H142" s="2"/>
      <c r="I142" s="2"/>
      <c r="J142" s="2"/>
      <c r="K142" s="2"/>
    </row>
    <row r="143" spans="1:11">
      <c r="A143" s="2"/>
      <c r="B143" s="2"/>
      <c r="C143" s="2"/>
      <c r="D143" s="2"/>
      <c r="E143" s="2"/>
      <c r="F143" s="2"/>
      <c r="G143" s="2"/>
      <c r="H143" s="2"/>
      <c r="I143" s="2"/>
      <c r="J143" s="2"/>
      <c r="K143" s="2"/>
    </row>
    <row r="144" spans="1:11">
      <c r="A144" s="2"/>
      <c r="B144" s="2"/>
      <c r="C144" s="2"/>
      <c r="D144" s="2"/>
      <c r="E144" s="2"/>
      <c r="F144" s="2"/>
      <c r="G144" s="2"/>
      <c r="H144" s="2"/>
      <c r="I144" s="2"/>
      <c r="J144" s="2"/>
      <c r="K144" s="2"/>
    </row>
    <row r="145" spans="1:11">
      <c r="A145" s="2"/>
      <c r="B145" s="2"/>
      <c r="C145" s="2"/>
      <c r="D145" s="2"/>
      <c r="E145" s="2"/>
      <c r="F145" s="2"/>
      <c r="G145" s="2"/>
      <c r="H145" s="2"/>
      <c r="I145" s="2"/>
      <c r="J145" s="2"/>
      <c r="K145" s="2"/>
    </row>
    <row r="146" spans="1:11">
      <c r="A146" s="2"/>
      <c r="B146" s="2"/>
      <c r="C146" s="2"/>
      <c r="D146" s="2"/>
      <c r="E146" s="2"/>
      <c r="F146" s="2"/>
      <c r="G146" s="2"/>
      <c r="H146" s="2"/>
      <c r="I146" s="2"/>
      <c r="J146" s="2"/>
      <c r="K146" s="2"/>
    </row>
    <row r="147" spans="1:11">
      <c r="A147" s="2"/>
      <c r="B147" s="2"/>
      <c r="C147" s="2"/>
      <c r="D147" s="2"/>
      <c r="E147" s="2"/>
      <c r="F147" s="2"/>
      <c r="G147" s="2"/>
      <c r="H147" s="2"/>
      <c r="I147" s="2"/>
      <c r="J147" s="2"/>
      <c r="K147" s="2"/>
    </row>
    <row r="148" spans="1:11">
      <c r="A148" s="2"/>
      <c r="B148" s="2"/>
      <c r="C148" s="2"/>
      <c r="D148" s="2"/>
      <c r="E148" s="2"/>
      <c r="F148" s="2"/>
      <c r="G148" s="2"/>
      <c r="H148" s="2"/>
      <c r="I148" s="2"/>
      <c r="J148" s="2"/>
      <c r="K148" s="2"/>
    </row>
    <row r="149" spans="1:11">
      <c r="A149" s="2"/>
      <c r="B149" s="2"/>
      <c r="C149" s="2"/>
      <c r="D149" s="2"/>
      <c r="E149" s="2"/>
      <c r="F149" s="2"/>
      <c r="G149" s="2"/>
      <c r="H149" s="2"/>
      <c r="I149" s="2"/>
      <c r="J149" s="2"/>
      <c r="K149" s="2"/>
    </row>
    <row r="150" spans="1:11">
      <c r="A150" s="2"/>
      <c r="B150" s="2"/>
      <c r="C150" s="2"/>
      <c r="D150" s="2"/>
      <c r="E150" s="2"/>
      <c r="F150" s="2"/>
      <c r="G150" s="2"/>
      <c r="H150" s="2"/>
      <c r="I150" s="2"/>
      <c r="J150" s="2"/>
      <c r="K150" s="2"/>
    </row>
    <row r="151" spans="1:11">
      <c r="A151" s="2"/>
      <c r="B151" s="2"/>
      <c r="C151" s="2"/>
      <c r="D151" s="2"/>
      <c r="E151" s="2"/>
      <c r="F151" s="2"/>
      <c r="G151" s="2"/>
      <c r="H151" s="2"/>
      <c r="I151" s="2"/>
      <c r="J151" s="2"/>
      <c r="K151" s="2"/>
    </row>
    <row r="152" spans="1:11">
      <c r="A152" s="2"/>
      <c r="B152" s="2"/>
      <c r="C152" s="2"/>
      <c r="D152" s="2"/>
      <c r="E152" s="2"/>
      <c r="F152" s="2"/>
      <c r="G152" s="2"/>
      <c r="H152" s="2"/>
      <c r="I152" s="2"/>
      <c r="J152" s="2"/>
      <c r="K152" s="2"/>
    </row>
    <row r="153" spans="1:11">
      <c r="A153" s="2"/>
      <c r="B153" s="2"/>
      <c r="C153" s="2"/>
      <c r="D153" s="2"/>
      <c r="E153" s="2"/>
      <c r="F153" s="2"/>
      <c r="G153" s="2"/>
      <c r="H153" s="2"/>
      <c r="I153" s="2"/>
      <c r="J153" s="2"/>
      <c r="K153" s="2"/>
    </row>
    <row r="154" spans="1:11">
      <c r="A154" s="2"/>
      <c r="B154" s="2"/>
      <c r="C154" s="2"/>
      <c r="D154" s="2"/>
      <c r="E154" s="2"/>
      <c r="F154" s="2"/>
      <c r="G154" s="2"/>
      <c r="H154" s="2"/>
      <c r="I154" s="2"/>
      <c r="J154" s="2"/>
      <c r="K154" s="2"/>
    </row>
    <row r="155" spans="1:11">
      <c r="A155" s="2"/>
      <c r="B155" s="2"/>
      <c r="C155" s="2"/>
      <c r="D155" s="2"/>
      <c r="E155" s="2"/>
      <c r="F155" s="2"/>
      <c r="G155" s="2"/>
      <c r="H155" s="2"/>
      <c r="I155" s="2"/>
      <c r="J155" s="2"/>
      <c r="K155" s="2"/>
    </row>
    <row r="156" spans="1:11">
      <c r="A156" s="2"/>
      <c r="B156" s="2"/>
      <c r="C156" s="2"/>
      <c r="D156" s="2"/>
      <c r="E156" s="2"/>
      <c r="F156" s="2"/>
      <c r="G156" s="2"/>
      <c r="H156" s="2"/>
      <c r="I156" s="2"/>
      <c r="J156" s="2"/>
      <c r="K156" s="2"/>
    </row>
    <row r="157" spans="1:11">
      <c r="A157" s="2"/>
      <c r="B157" s="2"/>
      <c r="C157" s="2"/>
      <c r="D157" s="2"/>
      <c r="E157" s="2"/>
      <c r="F157" s="2"/>
      <c r="G157" s="2"/>
      <c r="H157" s="2"/>
      <c r="I157" s="2"/>
      <c r="J157" s="2"/>
      <c r="K157" s="2"/>
    </row>
    <row r="158" spans="1:11">
      <c r="A158" s="2"/>
      <c r="B158" s="2"/>
      <c r="C158" s="2"/>
      <c r="D158" s="2"/>
      <c r="E158" s="2"/>
      <c r="F158" s="2"/>
      <c r="G158" s="2"/>
      <c r="H158" s="2"/>
      <c r="I158" s="2"/>
      <c r="J158" s="2"/>
      <c r="K158" s="2"/>
    </row>
    <row r="159" spans="1:11">
      <c r="A159" s="2"/>
      <c r="B159" s="2"/>
      <c r="C159" s="2"/>
      <c r="D159" s="2"/>
      <c r="E159" s="2"/>
      <c r="F159" s="2"/>
      <c r="G159" s="2"/>
      <c r="H159" s="2"/>
      <c r="I159" s="2"/>
      <c r="J159" s="2"/>
      <c r="K159" s="2"/>
    </row>
    <row r="160" spans="1:11">
      <c r="A160" s="2"/>
      <c r="B160" s="2"/>
      <c r="C160" s="2"/>
      <c r="D160" s="2"/>
      <c r="E160" s="2"/>
      <c r="F160" s="2"/>
      <c r="G160" s="2"/>
      <c r="H160" s="2"/>
      <c r="I160" s="2"/>
      <c r="J160" s="2"/>
      <c r="K160" s="2"/>
    </row>
    <row r="161" spans="1:11">
      <c r="A161" s="2"/>
      <c r="B161" s="2"/>
      <c r="C161" s="2"/>
      <c r="D161" s="2"/>
      <c r="E161" s="2"/>
      <c r="F161" s="2"/>
      <c r="G161" s="2"/>
      <c r="H161" s="2"/>
      <c r="I161" s="2"/>
      <c r="J161" s="2"/>
      <c r="K161" s="2"/>
    </row>
    <row r="162" spans="1:11">
      <c r="A162" s="2"/>
      <c r="B162" s="2"/>
      <c r="C162" s="2"/>
      <c r="D162" s="2"/>
      <c r="E162" s="2"/>
      <c r="F162" s="2"/>
      <c r="G162" s="2"/>
      <c r="H162" s="2"/>
      <c r="I162" s="2"/>
      <c r="J162" s="2"/>
      <c r="K162" s="2"/>
    </row>
    <row r="163" spans="1:11">
      <c r="A163" s="2"/>
      <c r="B163" s="2"/>
      <c r="C163" s="2"/>
      <c r="D163" s="2"/>
      <c r="E163" s="2"/>
      <c r="F163" s="2"/>
      <c r="G163" s="2"/>
      <c r="H163" s="2"/>
      <c r="I163" s="2"/>
      <c r="J163" s="2"/>
      <c r="K163" s="2"/>
    </row>
    <row r="164" spans="1:11">
      <c r="A164" s="2"/>
      <c r="B164" s="2"/>
      <c r="C164" s="2"/>
      <c r="D164" s="2"/>
      <c r="E164" s="2"/>
      <c r="F164" s="2"/>
      <c r="G164" s="2"/>
      <c r="H164" s="2"/>
      <c r="I164" s="2"/>
      <c r="J164" s="2"/>
      <c r="K164" s="2"/>
    </row>
    <row r="165" spans="1:11">
      <c r="A165" s="2"/>
      <c r="B165" s="2"/>
      <c r="C165" s="2"/>
      <c r="D165" s="2"/>
      <c r="E165" s="2"/>
      <c r="F165" s="2"/>
      <c r="G165" s="2"/>
      <c r="H165" s="2"/>
      <c r="I165" s="2"/>
      <c r="J165" s="2"/>
      <c r="K165" s="2"/>
    </row>
    <row r="166" spans="1:11">
      <c r="A166" s="2"/>
      <c r="B166" s="2"/>
      <c r="C166" s="2"/>
      <c r="D166" s="2"/>
      <c r="E166" s="2"/>
      <c r="F166" s="2"/>
      <c r="G166" s="2"/>
      <c r="H166" s="2"/>
      <c r="I166" s="2"/>
      <c r="J166" s="2"/>
      <c r="K166" s="2"/>
    </row>
    <row r="167" spans="1:11">
      <c r="A167" s="2"/>
      <c r="B167" s="2"/>
      <c r="C167" s="2"/>
      <c r="D167" s="2"/>
      <c r="E167" s="2"/>
      <c r="F167" s="2"/>
      <c r="G167" s="2"/>
      <c r="H167" s="2"/>
      <c r="I167" s="2"/>
      <c r="J167" s="2"/>
      <c r="K167" s="2"/>
    </row>
    <row r="168" spans="1:11">
      <c r="A168" s="2"/>
      <c r="B168" s="2"/>
      <c r="C168" s="2"/>
      <c r="D168" s="2"/>
      <c r="E168" s="2"/>
      <c r="F168" s="2"/>
      <c r="G168" s="2"/>
      <c r="H168" s="2"/>
      <c r="I168" s="2"/>
      <c r="J168" s="2"/>
      <c r="K168" s="2"/>
    </row>
    <row r="169" spans="1:11">
      <c r="A169" s="2"/>
      <c r="B169" s="2"/>
      <c r="C169" s="2"/>
      <c r="D169" s="2"/>
      <c r="E169" s="2"/>
      <c r="F169" s="2"/>
      <c r="G169" s="2"/>
      <c r="H169" s="2"/>
      <c r="I169" s="2"/>
      <c r="J169" s="2"/>
      <c r="K169" s="2"/>
    </row>
    <row r="170" spans="1:11">
      <c r="A170" s="2"/>
      <c r="B170" s="2"/>
      <c r="C170" s="2"/>
      <c r="D170" s="2"/>
      <c r="E170" s="2"/>
      <c r="F170" s="2"/>
      <c r="G170" s="2"/>
      <c r="H170" s="2"/>
      <c r="I170" s="2"/>
      <c r="J170" s="2"/>
      <c r="K170" s="2"/>
    </row>
    <row r="171" spans="1:11">
      <c r="A171" s="2"/>
      <c r="B171" s="2"/>
      <c r="C171" s="2"/>
      <c r="D171" s="2"/>
      <c r="E171" s="2"/>
      <c r="F171" s="2"/>
      <c r="G171" s="2"/>
      <c r="H171" s="2"/>
      <c r="I171" s="2"/>
      <c r="J171" s="2"/>
      <c r="K171" s="2"/>
    </row>
    <row r="172" spans="1:11">
      <c r="A172" s="2"/>
      <c r="B172" s="2"/>
      <c r="C172" s="2"/>
      <c r="D172" s="2"/>
      <c r="E172" s="2"/>
      <c r="F172" s="2"/>
      <c r="G172" s="2"/>
      <c r="H172" s="2"/>
      <c r="I172" s="2"/>
      <c r="J172" s="2"/>
      <c r="K172" s="2"/>
    </row>
    <row r="173" spans="1:11">
      <c r="A173" s="2"/>
      <c r="B173" s="2"/>
      <c r="C173" s="2"/>
      <c r="D173" s="2"/>
      <c r="E173" s="2"/>
      <c r="F173" s="2"/>
      <c r="G173" s="2"/>
      <c r="H173" s="2"/>
      <c r="I173" s="2"/>
      <c r="J173" s="2"/>
      <c r="K173" s="2"/>
    </row>
    <row r="174" spans="1:11">
      <c r="A174" s="2"/>
      <c r="B174" s="2"/>
      <c r="C174" s="2"/>
      <c r="D174" s="2"/>
      <c r="E174" s="2"/>
      <c r="F174" s="2"/>
      <c r="G174" s="2"/>
      <c r="H174" s="2"/>
      <c r="I174" s="2"/>
      <c r="J174" s="2"/>
      <c r="K174" s="2"/>
    </row>
    <row r="175" spans="1:11">
      <c r="A175" s="2"/>
      <c r="B175" s="2"/>
      <c r="C175" s="2"/>
      <c r="D175" s="2"/>
      <c r="E175" s="2"/>
      <c r="F175" s="2"/>
      <c r="G175" s="2"/>
      <c r="H175" s="2"/>
      <c r="I175" s="2"/>
      <c r="J175" s="2"/>
      <c r="K175" s="2"/>
    </row>
    <row r="176" spans="1:11">
      <c r="A176" s="2"/>
      <c r="B176" s="2"/>
      <c r="C176" s="2"/>
      <c r="D176" s="2"/>
      <c r="E176" s="2"/>
      <c r="F176" s="2"/>
      <c r="G176" s="2"/>
      <c r="H176" s="2"/>
      <c r="I176" s="2"/>
      <c r="J176" s="2"/>
      <c r="K176" s="2"/>
    </row>
    <row r="177" spans="1:11">
      <c r="A177" s="2"/>
      <c r="B177" s="2"/>
      <c r="C177" s="2"/>
      <c r="D177" s="2"/>
      <c r="E177" s="2"/>
      <c r="F177" s="2"/>
      <c r="G177" s="2"/>
      <c r="H177" s="2"/>
      <c r="I177" s="2"/>
      <c r="J177" s="2"/>
      <c r="K177" s="2"/>
    </row>
    <row r="178" spans="1:11">
      <c r="A178" s="2"/>
      <c r="B178" s="2"/>
      <c r="C178" s="2"/>
      <c r="D178" s="2"/>
      <c r="E178" s="2"/>
      <c r="F178" s="2"/>
      <c r="G178" s="2"/>
      <c r="H178" s="2"/>
      <c r="I178" s="2"/>
      <c r="J178" s="2"/>
      <c r="K178" s="2"/>
    </row>
    <row r="179" spans="1:11">
      <c r="A179" s="2"/>
      <c r="B179" s="2"/>
      <c r="C179" s="2"/>
      <c r="D179" s="2"/>
      <c r="E179" s="2"/>
      <c r="F179" s="2"/>
      <c r="G179" s="2"/>
      <c r="H179" s="2"/>
      <c r="I179" s="2"/>
      <c r="J179" s="2"/>
      <c r="K179" s="2"/>
    </row>
    <row r="180" spans="1:11">
      <c r="A180" s="2"/>
      <c r="B180" s="2"/>
      <c r="C180" s="2"/>
      <c r="D180" s="2"/>
      <c r="E180" s="2"/>
      <c r="F180" s="2"/>
      <c r="G180" s="2"/>
      <c r="H180" s="2"/>
      <c r="I180" s="2"/>
      <c r="J180" s="2"/>
      <c r="K180" s="2"/>
    </row>
    <row r="181" spans="1:11">
      <c r="A181" s="2"/>
      <c r="B181" s="2"/>
      <c r="C181" s="2"/>
      <c r="D181" s="2"/>
      <c r="E181" s="2"/>
      <c r="F181" s="2"/>
      <c r="G181" s="2"/>
      <c r="H181" s="2"/>
      <c r="I181" s="2"/>
      <c r="J181" s="2"/>
      <c r="K181" s="2"/>
    </row>
    <row r="182" spans="1:11">
      <c r="A182" s="2"/>
      <c r="B182" s="2"/>
      <c r="C182" s="2"/>
      <c r="D182" s="2"/>
      <c r="E182" s="2"/>
      <c r="F182" s="2"/>
      <c r="G182" s="2"/>
      <c r="H182" s="2"/>
      <c r="I182" s="2"/>
      <c r="J182" s="2"/>
      <c r="K182" s="2"/>
    </row>
    <row r="183" spans="1:11">
      <c r="A183" s="2"/>
      <c r="B183" s="2"/>
      <c r="C183" s="2"/>
      <c r="D183" s="2"/>
      <c r="E183" s="2"/>
      <c r="F183" s="2"/>
      <c r="G183" s="2"/>
      <c r="H183" s="2"/>
      <c r="I183" s="2"/>
      <c r="J183" s="2"/>
      <c r="K183" s="2"/>
    </row>
    <row r="184" spans="1:11">
      <c r="A184" s="2"/>
      <c r="B184" s="2"/>
      <c r="C184" s="2"/>
      <c r="D184" s="2"/>
      <c r="E184" s="2"/>
      <c r="F184" s="2"/>
      <c r="G184" s="2"/>
      <c r="H184" s="2"/>
      <c r="I184" s="2"/>
      <c r="J184" s="2"/>
      <c r="K184" s="2"/>
    </row>
    <row r="185" spans="1:11">
      <c r="A185" s="2"/>
      <c r="B185" s="2"/>
      <c r="C185" s="2"/>
      <c r="D185" s="2"/>
      <c r="E185" s="2"/>
      <c r="F185" s="2"/>
      <c r="G185" s="2"/>
      <c r="H185" s="2"/>
      <c r="I185" s="2"/>
      <c r="J185" s="2"/>
      <c r="K185" s="2"/>
    </row>
    <row r="186" spans="1:11">
      <c r="A186" s="2"/>
      <c r="B186" s="2"/>
      <c r="C186" s="2"/>
      <c r="D186" s="2"/>
      <c r="E186" s="2"/>
      <c r="F186" s="2"/>
      <c r="G186" s="2"/>
      <c r="H186" s="2"/>
      <c r="I186" s="2"/>
      <c r="J186" s="2"/>
      <c r="K186" s="2"/>
    </row>
    <row r="187" spans="1:11">
      <c r="A187" s="2"/>
      <c r="B187" s="2"/>
      <c r="C187" s="2"/>
      <c r="D187" s="2"/>
      <c r="E187" s="2"/>
      <c r="F187" s="2"/>
      <c r="G187" s="2"/>
      <c r="H187" s="2"/>
      <c r="I187" s="2"/>
      <c r="J187" s="2"/>
      <c r="K187" s="2"/>
    </row>
    <row r="188" spans="1:11">
      <c r="A188" s="2"/>
      <c r="B188" s="2"/>
      <c r="C188" s="2"/>
      <c r="D188" s="2"/>
      <c r="E188" s="2"/>
      <c r="F188" s="2"/>
      <c r="G188" s="2"/>
      <c r="H188" s="2"/>
      <c r="I188" s="2"/>
      <c r="J188" s="2"/>
      <c r="K188" s="2"/>
    </row>
    <row r="189" spans="1:11">
      <c r="A189" s="2"/>
      <c r="B189" s="2"/>
      <c r="C189" s="2"/>
      <c r="D189" s="2"/>
      <c r="E189" s="2"/>
      <c r="F189" s="2"/>
      <c r="G189" s="2"/>
      <c r="H189" s="2"/>
      <c r="I189" s="2"/>
      <c r="J189" s="2"/>
      <c r="K189" s="2"/>
    </row>
    <row r="190" spans="1:11">
      <c r="A190" s="2"/>
      <c r="B190" s="2"/>
      <c r="C190" s="2"/>
      <c r="D190" s="2"/>
      <c r="E190" s="2"/>
      <c r="F190" s="2"/>
      <c r="G190" s="2"/>
      <c r="H190" s="2"/>
      <c r="I190" s="2"/>
      <c r="J190" s="2"/>
      <c r="K190" s="2"/>
    </row>
    <row r="191" spans="1:11">
      <c r="A191" s="2"/>
      <c r="B191" s="2"/>
      <c r="C191" s="2"/>
      <c r="D191" s="2"/>
      <c r="E191" s="2"/>
      <c r="F191" s="2"/>
      <c r="G191" s="2"/>
      <c r="H191" s="2"/>
      <c r="I191" s="2"/>
      <c r="J191" s="2"/>
      <c r="K191" s="2"/>
    </row>
    <row r="192" spans="1:11">
      <c r="A192" s="2"/>
      <c r="B192" s="2"/>
      <c r="C192" s="2"/>
      <c r="D192" s="2"/>
      <c r="E192" s="2"/>
      <c r="F192" s="2"/>
      <c r="G192" s="2"/>
      <c r="H192" s="2"/>
      <c r="I192" s="2"/>
      <c r="J192" s="2"/>
      <c r="K192" s="2"/>
    </row>
    <row r="193" spans="1:11">
      <c r="A193" s="2"/>
      <c r="B193" s="2"/>
      <c r="C193" s="2"/>
      <c r="D193" s="2"/>
      <c r="E193" s="2"/>
      <c r="F193" s="2"/>
      <c r="G193" s="2"/>
      <c r="H193" s="2"/>
      <c r="I193" s="2"/>
      <c r="J193" s="2"/>
      <c r="K193" s="2"/>
    </row>
    <row r="194" spans="1:11">
      <c r="A194" s="2"/>
      <c r="B194" s="2"/>
      <c r="C194" s="2"/>
      <c r="D194" s="2"/>
      <c r="E194" s="2"/>
      <c r="F194" s="2"/>
      <c r="G194" s="2"/>
      <c r="H194" s="2"/>
      <c r="I194" s="2"/>
      <c r="J194" s="2"/>
      <c r="K194" s="2"/>
    </row>
    <row r="195" spans="1:11">
      <c r="A195" s="2"/>
      <c r="B195" s="2"/>
      <c r="C195" s="2"/>
      <c r="D195" s="2"/>
      <c r="E195" s="2"/>
      <c r="F195" s="2"/>
      <c r="G195" s="2"/>
      <c r="H195" s="2"/>
      <c r="I195" s="2"/>
      <c r="J195" s="2"/>
      <c r="K195" s="2"/>
    </row>
    <row r="196" spans="1:11">
      <c r="A196" s="2"/>
      <c r="B196" s="2"/>
      <c r="C196" s="2"/>
      <c r="D196" s="2"/>
      <c r="E196" s="2"/>
      <c r="F196" s="2"/>
      <c r="G196" s="2"/>
      <c r="H196" s="2"/>
      <c r="I196" s="2"/>
      <c r="J196" s="2"/>
      <c r="K196" s="2"/>
    </row>
    <row r="197" spans="1:11">
      <c r="A197" s="2"/>
      <c r="B197" s="2"/>
      <c r="C197" s="2"/>
      <c r="D197" s="2"/>
      <c r="E197" s="2"/>
      <c r="F197" s="2"/>
      <c r="G197" s="2"/>
      <c r="H197" s="2"/>
      <c r="I197" s="2"/>
      <c r="J197" s="2"/>
      <c r="K197" s="2"/>
    </row>
    <row r="198" spans="1:11">
      <c r="A198" s="2"/>
      <c r="B198" s="2"/>
      <c r="C198" s="2"/>
      <c r="D198" s="2"/>
      <c r="E198" s="2"/>
      <c r="F198" s="2"/>
      <c r="G198" s="2"/>
      <c r="H198" s="2"/>
      <c r="I198" s="2"/>
      <c r="J198" s="2"/>
      <c r="K198" s="2"/>
    </row>
    <row r="199" spans="1:11">
      <c r="A199" s="2"/>
      <c r="B199" s="2"/>
      <c r="C199" s="2"/>
      <c r="D199" s="2"/>
      <c r="E199" s="2"/>
      <c r="F199" s="2"/>
      <c r="G199" s="2"/>
      <c r="H199" s="2"/>
      <c r="I199" s="2"/>
      <c r="J199" s="2"/>
      <c r="K199" s="2"/>
    </row>
    <row r="200" spans="1:11">
      <c r="A200" s="2"/>
      <c r="B200" s="2"/>
      <c r="C200" s="2"/>
      <c r="D200" s="2"/>
      <c r="E200" s="2"/>
      <c r="F200" s="2"/>
      <c r="G200" s="2"/>
      <c r="H200" s="2"/>
      <c r="I200" s="2"/>
      <c r="J200" s="2"/>
      <c r="K200" s="2"/>
    </row>
    <row r="201" spans="1:11">
      <c r="A201" s="2"/>
      <c r="B201" s="2"/>
      <c r="C201" s="2"/>
      <c r="D201" s="2"/>
      <c r="E201" s="2"/>
      <c r="F201" s="2"/>
      <c r="G201" s="2"/>
      <c r="H201" s="2"/>
      <c r="I201" s="2"/>
      <c r="J201" s="2"/>
      <c r="K201" s="2"/>
    </row>
    <row r="202" spans="1:11">
      <c r="A202" s="2"/>
      <c r="B202" s="2"/>
      <c r="C202" s="2"/>
      <c r="D202" s="2"/>
      <c r="E202" s="2"/>
      <c r="F202" s="2"/>
      <c r="G202" s="2"/>
      <c r="H202" s="2"/>
      <c r="I202" s="2"/>
      <c r="J202" s="2"/>
      <c r="K202" s="2"/>
    </row>
    <row r="203" spans="1:11">
      <c r="A203" s="2"/>
      <c r="B203" s="2"/>
      <c r="C203" s="2"/>
      <c r="D203" s="2"/>
      <c r="E203" s="2"/>
      <c r="F203" s="2"/>
      <c r="G203" s="2"/>
      <c r="H203" s="2"/>
      <c r="I203" s="2"/>
      <c r="J203" s="2"/>
      <c r="K203" s="2"/>
    </row>
    <row r="204" spans="1:11">
      <c r="A204" s="2"/>
      <c r="B204" s="2"/>
      <c r="C204" s="2"/>
      <c r="D204" s="2"/>
      <c r="E204" s="2"/>
      <c r="F204" s="2"/>
      <c r="G204" s="2"/>
      <c r="H204" s="2"/>
      <c r="I204" s="2"/>
      <c r="J204" s="2"/>
      <c r="K204" s="2"/>
    </row>
    <row r="205" spans="1:11">
      <c r="A205" s="2"/>
      <c r="B205" s="2"/>
      <c r="C205" s="2"/>
      <c r="D205" s="2"/>
      <c r="E205" s="2"/>
      <c r="F205" s="2"/>
      <c r="G205" s="2"/>
      <c r="H205" s="2"/>
      <c r="I205" s="2"/>
      <c r="J205" s="2"/>
      <c r="K205" s="2"/>
    </row>
    <row r="206" spans="1:11">
      <c r="A206" s="2"/>
      <c r="B206" s="2"/>
      <c r="C206" s="2"/>
      <c r="D206" s="2"/>
      <c r="E206" s="2"/>
      <c r="F206" s="2"/>
      <c r="G206" s="2"/>
      <c r="H206" s="2"/>
      <c r="I206" s="2"/>
      <c r="J206" s="2"/>
      <c r="K206" s="2"/>
    </row>
    <row r="207" spans="1:11">
      <c r="A207" s="2"/>
      <c r="B207" s="2"/>
      <c r="C207" s="2"/>
      <c r="D207" s="2"/>
      <c r="E207" s="2"/>
      <c r="F207" s="2"/>
      <c r="G207" s="2"/>
      <c r="H207" s="2"/>
      <c r="I207" s="2"/>
      <c r="J207" s="2"/>
      <c r="K207" s="2"/>
    </row>
    <row r="208" spans="1:11">
      <c r="A208" s="2"/>
      <c r="B208" s="2"/>
      <c r="C208" s="2"/>
      <c r="D208" s="2"/>
      <c r="E208" s="2"/>
      <c r="F208" s="2"/>
      <c r="G208" s="2"/>
      <c r="H208" s="2"/>
      <c r="I208" s="2"/>
      <c r="J208" s="2"/>
      <c r="K208" s="2"/>
    </row>
  </sheetData>
  <sheetProtection selectLockedCells="1" selectUnlockedCells="1"/>
  <mergeCells count="41">
    <mergeCell ref="B70:K73"/>
    <mergeCell ref="A75:K78"/>
    <mergeCell ref="A79:K79"/>
    <mergeCell ref="A80:K80"/>
    <mergeCell ref="C50:G50"/>
    <mergeCell ref="H50:K50"/>
    <mergeCell ref="A60:K60"/>
    <mergeCell ref="A61:K61"/>
    <mergeCell ref="B64:K65"/>
    <mergeCell ref="B67:K68"/>
    <mergeCell ref="A47:K47"/>
    <mergeCell ref="C48:G48"/>
    <mergeCell ref="H48:K48"/>
    <mergeCell ref="C49:G49"/>
    <mergeCell ref="H49:K49"/>
    <mergeCell ref="C41:G41"/>
    <mergeCell ref="H41:K41"/>
    <mergeCell ref="C42:G42"/>
    <mergeCell ref="H42:K42"/>
    <mergeCell ref="C43:K43"/>
    <mergeCell ref="A23:K23"/>
    <mergeCell ref="A24:K25"/>
    <mergeCell ref="A37:K37"/>
    <mergeCell ref="A38:K38"/>
    <mergeCell ref="C40:G40"/>
    <mergeCell ref="H40:K40"/>
    <mergeCell ref="A12:K12"/>
    <mergeCell ref="A14:K14"/>
    <mergeCell ref="A15:K17"/>
    <mergeCell ref="A21:B21"/>
    <mergeCell ref="A22:K22"/>
    <mergeCell ref="B6:K6"/>
    <mergeCell ref="B7:K7"/>
    <mergeCell ref="B8:K8"/>
    <mergeCell ref="B9:K9"/>
    <mergeCell ref="A10:K11"/>
    <mergeCell ref="A1:K1"/>
    <mergeCell ref="A2:K2"/>
    <mergeCell ref="A3:K3"/>
    <mergeCell ref="A4:K4"/>
    <mergeCell ref="A5:K5"/>
  </mergeCells>
  <phoneticPr fontId="61" type="noConversion"/>
  <pageMargins left="0.75" right="0.75" top="0.5" bottom="0.5" header="0.51180555555555596" footer="0.51180555555555596"/>
  <pageSetup scale="96" firstPageNumber="0" pageOrder="overThenDown" orientation="portrait" horizontalDpi="300" verticalDpi="300" r:id="rId1"/>
  <headerFooter alignWithMargins="0"/>
  <rowBreaks count="1" manualBreakCount="1">
    <brk id="62"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5"/>
  </sheetPr>
  <dimension ref="A1:R94"/>
  <sheetViews>
    <sheetView zoomScaleNormal="100" workbookViewId="0">
      <selection sqref="A1:B1"/>
    </sheetView>
  </sheetViews>
  <sheetFormatPr defaultRowHeight="15" customHeight="1"/>
  <cols>
    <col min="1" max="1" width="7.140625" style="100" customWidth="1"/>
    <col min="2" max="2" width="24.28515625" style="100" customWidth="1"/>
    <col min="3" max="7" width="18.42578125" style="100" customWidth="1"/>
    <col min="8" max="9" width="12.140625" style="100" customWidth="1"/>
    <col min="10" max="10" width="7.140625" style="100" customWidth="1"/>
    <col min="11" max="11" width="24.28515625" style="100" customWidth="1"/>
    <col min="12" max="16" width="18.42578125" style="100" customWidth="1"/>
    <col min="17" max="18" width="11.85546875" style="100" customWidth="1"/>
    <col min="19" max="256" width="11.42578125" style="100" customWidth="1"/>
    <col min="257" max="16384" width="9.140625" style="100"/>
  </cols>
  <sheetData>
    <row r="1" spans="1:18" ht="13.5" customHeight="1">
      <c r="A1" s="1273" t="s">
        <v>120</v>
      </c>
      <c r="B1" s="1273"/>
      <c r="C1" s="1274" t="str">
        <f>Score!AS1</f>
        <v>Tommy Gun Terrors</v>
      </c>
      <c r="D1" s="1274"/>
      <c r="E1" s="480" t="s">
        <v>121</v>
      </c>
      <c r="F1" s="481"/>
      <c r="G1" s="482">
        <f>IF(IBRF!$B$5="","",IBRF!$B$5)</f>
        <v>41209</v>
      </c>
      <c r="H1" s="152" t="str">
        <f>IF(IBRF!$K$3="","","BOUT "&amp;IBRF!$K$3)</f>
        <v>BOUT B</v>
      </c>
      <c r="I1" s="483" t="s">
        <v>122</v>
      </c>
      <c r="J1" s="1273" t="s">
        <v>120</v>
      </c>
      <c r="K1" s="1273"/>
      <c r="L1" s="1274" t="str">
        <f>C1</f>
        <v>Tommy Gun Terrors</v>
      </c>
      <c r="M1" s="1274"/>
      <c r="N1" s="480" t="s">
        <v>121</v>
      </c>
      <c r="O1" s="481"/>
      <c r="P1" s="482">
        <f>G1</f>
        <v>41209</v>
      </c>
      <c r="Q1" s="152" t="str">
        <f>H1</f>
        <v>BOUT B</v>
      </c>
      <c r="R1" s="483" t="s">
        <v>123</v>
      </c>
    </row>
    <row r="2" spans="1:18" ht="21">
      <c r="A2" s="104" t="s">
        <v>282</v>
      </c>
      <c r="B2" s="484" t="str">
        <f>IF(IBRF!B9="","Home Team",IBRF!B9)</f>
        <v>Hoover Damned</v>
      </c>
      <c r="C2" s="485" t="s">
        <v>124</v>
      </c>
      <c r="D2" s="486" t="s">
        <v>125</v>
      </c>
      <c r="E2" s="486" t="s">
        <v>126</v>
      </c>
      <c r="F2" s="486" t="s">
        <v>127</v>
      </c>
      <c r="G2" s="487" t="s">
        <v>128</v>
      </c>
      <c r="H2" s="1275" t="s">
        <v>238</v>
      </c>
      <c r="I2" s="1275"/>
      <c r="J2" s="104" t="s">
        <v>282</v>
      </c>
      <c r="K2" s="484" t="str">
        <f t="shared" ref="K2:K43" si="0">B2</f>
        <v>Hoover Damned</v>
      </c>
      <c r="L2" s="485" t="s">
        <v>124</v>
      </c>
      <c r="M2" s="486" t="s">
        <v>125</v>
      </c>
      <c r="N2" s="486" t="s">
        <v>126</v>
      </c>
      <c r="O2" s="486" t="s">
        <v>127</v>
      </c>
      <c r="P2" s="487" t="s">
        <v>128</v>
      </c>
      <c r="Q2" s="1275" t="s">
        <v>238</v>
      </c>
      <c r="R2" s="1275"/>
    </row>
    <row r="3" spans="1:18" ht="15.75" customHeight="1">
      <c r="A3" s="488" t="str">
        <f>IF(IBRF!B11="","",IBRF!B11)</f>
        <v>010</v>
      </c>
      <c r="B3" s="467" t="str">
        <f>IF(IBRF!C11="","",IBRF!C11)</f>
        <v>Freak Onalicia</v>
      </c>
      <c r="C3" s="489"/>
      <c r="D3" s="490"/>
      <c r="E3" s="490"/>
      <c r="F3" s="490"/>
      <c r="G3" s="491"/>
      <c r="H3" s="1276" t="str">
        <f t="shared" ref="H3:H22" si="1">B3</f>
        <v>Freak Onalicia</v>
      </c>
      <c r="I3" s="1276"/>
      <c r="J3" s="488" t="str">
        <f t="shared" ref="J3:J22" si="2">A3</f>
        <v>010</v>
      </c>
      <c r="K3" s="467" t="str">
        <f t="shared" si="0"/>
        <v>Freak Onalicia</v>
      </c>
      <c r="L3" s="489"/>
      <c r="M3" s="490"/>
      <c r="N3" s="490"/>
      <c r="O3" s="490"/>
      <c r="P3" s="491"/>
      <c r="Q3" s="1276" t="str">
        <f t="shared" ref="Q3:Q22" si="3">K3</f>
        <v>Freak Onalicia</v>
      </c>
      <c r="R3" s="1276"/>
    </row>
    <row r="4" spans="1:18" ht="15.75" customHeight="1">
      <c r="A4" s="492" t="str">
        <f>IF(IBRF!B12="","",IBRF!B12)</f>
        <v>1949</v>
      </c>
      <c r="B4" s="469" t="str">
        <f>IF(IBRF!C12="","",IBRF!C12)</f>
        <v>Geneva Conviction</v>
      </c>
      <c r="C4" s="493"/>
      <c r="D4" s="494"/>
      <c r="E4" s="494"/>
      <c r="F4" s="494"/>
      <c r="G4" s="473"/>
      <c r="H4" s="1277" t="str">
        <f t="shared" si="1"/>
        <v>Geneva Conviction</v>
      </c>
      <c r="I4" s="1277"/>
      <c r="J4" s="492" t="str">
        <f t="shared" si="2"/>
        <v>1949</v>
      </c>
      <c r="K4" s="469" t="str">
        <f t="shared" si="0"/>
        <v>Geneva Conviction</v>
      </c>
      <c r="L4" s="493"/>
      <c r="M4" s="494"/>
      <c r="N4" s="494"/>
      <c r="O4" s="494"/>
      <c r="P4" s="473"/>
      <c r="Q4" s="1277" t="str">
        <f t="shared" si="3"/>
        <v>Geneva Conviction</v>
      </c>
      <c r="R4" s="1277"/>
    </row>
    <row r="5" spans="1:18" ht="15.75" customHeight="1">
      <c r="A5" s="496" t="str">
        <f>IF(IBRF!B13="","",IBRF!B13)</f>
        <v>23</v>
      </c>
      <c r="B5" s="473" t="str">
        <f>IF(IBRF!C13="","",IBRF!C13)</f>
        <v>Mary Marvel</v>
      </c>
      <c r="C5" s="497"/>
      <c r="D5" s="498"/>
      <c r="E5" s="498"/>
      <c r="F5" s="498"/>
      <c r="G5" s="499"/>
      <c r="H5" s="1278" t="str">
        <f t="shared" si="1"/>
        <v>Mary Marvel</v>
      </c>
      <c r="I5" s="1278"/>
      <c r="J5" s="496" t="str">
        <f t="shared" si="2"/>
        <v>23</v>
      </c>
      <c r="K5" s="473" t="str">
        <f t="shared" si="0"/>
        <v>Mary Marvel</v>
      </c>
      <c r="L5" s="497"/>
      <c r="M5" s="498"/>
      <c r="N5" s="498"/>
      <c r="O5" s="498"/>
      <c r="P5" s="499"/>
      <c r="Q5" s="1278" t="str">
        <f t="shared" si="3"/>
        <v>Mary Marvel</v>
      </c>
      <c r="R5" s="1278"/>
    </row>
    <row r="6" spans="1:18" ht="15.75" customHeight="1">
      <c r="A6" s="492" t="str">
        <f>IF(IBRF!B14="","",IBRF!B14)</f>
        <v>314</v>
      </c>
      <c r="B6" s="469" t="str">
        <f>IF(IBRF!C14="","",IBRF!C14)</f>
        <v>Thuggy Holly</v>
      </c>
      <c r="C6" s="493"/>
      <c r="D6" s="494"/>
      <c r="E6" s="494"/>
      <c r="F6" s="494"/>
      <c r="G6" s="473"/>
      <c r="H6" s="1277" t="str">
        <f t="shared" si="1"/>
        <v>Thuggy Holly</v>
      </c>
      <c r="I6" s="1277"/>
      <c r="J6" s="492" t="str">
        <f t="shared" si="2"/>
        <v>314</v>
      </c>
      <c r="K6" s="469" t="str">
        <f t="shared" si="0"/>
        <v>Thuggy Holly</v>
      </c>
      <c r="L6" s="493"/>
      <c r="M6" s="494"/>
      <c r="N6" s="494"/>
      <c r="O6" s="494"/>
      <c r="P6" s="473"/>
      <c r="Q6" s="1277" t="str">
        <f t="shared" si="3"/>
        <v>Thuggy Holly</v>
      </c>
      <c r="R6" s="1277"/>
    </row>
    <row r="7" spans="1:18" ht="15.75" customHeight="1">
      <c r="A7" s="496" t="str">
        <f>IF(IBRF!B15="","",IBRF!B15)</f>
        <v>415</v>
      </c>
      <c r="B7" s="473" t="str">
        <f>IF(IBRF!C15="","",IBRF!C15)</f>
        <v>Chick Basher</v>
      </c>
      <c r="C7" s="497"/>
      <c r="D7" s="498"/>
      <c r="E7" s="498"/>
      <c r="F7" s="498"/>
      <c r="G7" s="499"/>
      <c r="H7" s="1278" t="str">
        <f t="shared" si="1"/>
        <v>Chick Basher</v>
      </c>
      <c r="I7" s="1278"/>
      <c r="J7" s="496" t="str">
        <f t="shared" si="2"/>
        <v>415</v>
      </c>
      <c r="K7" s="473" t="str">
        <f t="shared" si="0"/>
        <v>Chick Basher</v>
      </c>
      <c r="L7" s="497"/>
      <c r="M7" s="498"/>
      <c r="N7" s="498"/>
      <c r="O7" s="498"/>
      <c r="P7" s="499"/>
      <c r="Q7" s="1278" t="str">
        <f t="shared" si="3"/>
        <v>Chick Basher</v>
      </c>
      <c r="R7" s="1278"/>
    </row>
    <row r="8" spans="1:18" ht="15.75" customHeight="1">
      <c r="A8" s="492" t="str">
        <f>IF(IBRF!B16="","",IBRF!B16)</f>
        <v>475</v>
      </c>
      <c r="B8" s="469" t="str">
        <f>IF(IBRF!C16="","",IBRF!C16)</f>
        <v>MollyTov</v>
      </c>
      <c r="C8" s="493"/>
      <c r="D8" s="494"/>
      <c r="E8" s="494"/>
      <c r="F8" s="494"/>
      <c r="G8" s="473"/>
      <c r="H8" s="1277" t="str">
        <f t="shared" si="1"/>
        <v>MollyTov</v>
      </c>
      <c r="I8" s="1277"/>
      <c r="J8" s="492" t="str">
        <f t="shared" si="2"/>
        <v>475</v>
      </c>
      <c r="K8" s="469" t="str">
        <f t="shared" si="0"/>
        <v>MollyTov</v>
      </c>
      <c r="L8" s="493"/>
      <c r="M8" s="494"/>
      <c r="N8" s="494"/>
      <c r="O8" s="494"/>
      <c r="P8" s="473"/>
      <c r="Q8" s="1277" t="str">
        <f t="shared" si="3"/>
        <v>MollyTov</v>
      </c>
      <c r="R8" s="1277"/>
    </row>
    <row r="9" spans="1:18" ht="15.75" customHeight="1">
      <c r="A9" s="496" t="str">
        <f>IF(IBRF!B17="","",IBRF!B17)</f>
        <v>4N6</v>
      </c>
      <c r="B9" s="473" t="str">
        <f>IF(IBRF!C17="","",IBRF!C17)</f>
        <v>Bone Eata</v>
      </c>
      <c r="C9" s="497"/>
      <c r="D9" s="498"/>
      <c r="E9" s="498"/>
      <c r="F9" s="498"/>
      <c r="G9" s="499"/>
      <c r="H9" s="1278" t="str">
        <f t="shared" si="1"/>
        <v>Bone Eata</v>
      </c>
      <c r="I9" s="1278"/>
      <c r="J9" s="496" t="str">
        <f t="shared" si="2"/>
        <v>4N6</v>
      </c>
      <c r="K9" s="473" t="str">
        <f t="shared" si="0"/>
        <v>Bone Eata</v>
      </c>
      <c r="L9" s="497"/>
      <c r="M9" s="498"/>
      <c r="N9" s="498"/>
      <c r="O9" s="498"/>
      <c r="P9" s="499"/>
      <c r="Q9" s="1278" t="str">
        <f t="shared" si="3"/>
        <v>Bone Eata</v>
      </c>
      <c r="R9" s="1278"/>
    </row>
    <row r="10" spans="1:18" ht="15.75" customHeight="1">
      <c r="A10" s="492" t="str">
        <f>IF(IBRF!B18="","",IBRF!B18)</f>
        <v>624</v>
      </c>
      <c r="B10" s="469" t="str">
        <f>IF(IBRF!C18="","",IBRF!C18)</f>
        <v>Merle Hazard</v>
      </c>
      <c r="C10" s="493"/>
      <c r="D10" s="494"/>
      <c r="E10" s="494"/>
      <c r="F10" s="494"/>
      <c r="G10" s="473"/>
      <c r="H10" s="1277" t="str">
        <f t="shared" si="1"/>
        <v>Merle Hazard</v>
      </c>
      <c r="I10" s="1277"/>
      <c r="J10" s="492" t="str">
        <f t="shared" si="2"/>
        <v>624</v>
      </c>
      <c r="K10" s="469" t="str">
        <f t="shared" si="0"/>
        <v>Merle Hazard</v>
      </c>
      <c r="L10" s="493"/>
      <c r="M10" s="494"/>
      <c r="N10" s="494"/>
      <c r="O10" s="494"/>
      <c r="P10" s="473"/>
      <c r="Q10" s="1277" t="str">
        <f t="shared" si="3"/>
        <v>Merle Hazard</v>
      </c>
      <c r="R10" s="1277"/>
    </row>
    <row r="11" spans="1:18" ht="15.75" customHeight="1">
      <c r="A11" s="496" t="str">
        <f>IF(IBRF!B19="","",IBRF!B19)</f>
        <v>723</v>
      </c>
      <c r="B11" s="473" t="str">
        <f>IF(IBRF!C19="","",IBRF!C19)</f>
        <v>Party Poison</v>
      </c>
      <c r="C11" s="497"/>
      <c r="D11" s="498"/>
      <c r="E11" s="498"/>
      <c r="F11" s="498"/>
      <c r="G11" s="499"/>
      <c r="H11" s="1278" t="str">
        <f t="shared" si="1"/>
        <v>Party Poison</v>
      </c>
      <c r="I11" s="1278"/>
      <c r="J11" s="496" t="str">
        <f t="shared" si="2"/>
        <v>723</v>
      </c>
      <c r="K11" s="473" t="str">
        <f t="shared" si="0"/>
        <v>Party Poison</v>
      </c>
      <c r="L11" s="497"/>
      <c r="M11" s="498"/>
      <c r="N11" s="498"/>
      <c r="O11" s="498"/>
      <c r="P11" s="499"/>
      <c r="Q11" s="1278" t="str">
        <f t="shared" si="3"/>
        <v>Party Poison</v>
      </c>
      <c r="R11" s="1278"/>
    </row>
    <row r="12" spans="1:18" ht="15.75" customHeight="1">
      <c r="A12" s="492" t="str">
        <f>IF(IBRF!B20="","",IBRF!B20)</f>
        <v>731</v>
      </c>
      <c r="B12" s="469" t="str">
        <f>IF(IBRF!C20="","",IBRF!C20)</f>
        <v>Cherry Potter</v>
      </c>
      <c r="C12" s="493"/>
      <c r="D12" s="494"/>
      <c r="E12" s="494"/>
      <c r="F12" s="494"/>
      <c r="G12" s="473"/>
      <c r="H12" s="1277" t="str">
        <f t="shared" si="1"/>
        <v>Cherry Potter</v>
      </c>
      <c r="I12" s="1277"/>
      <c r="J12" s="492" t="str">
        <f t="shared" si="2"/>
        <v>731</v>
      </c>
      <c r="K12" s="469" t="str">
        <f t="shared" si="0"/>
        <v>Cherry Potter</v>
      </c>
      <c r="L12" s="493"/>
      <c r="M12" s="494"/>
      <c r="N12" s="494"/>
      <c r="O12" s="494"/>
      <c r="P12" s="473"/>
      <c r="Q12" s="1277" t="str">
        <f t="shared" si="3"/>
        <v>Cherry Potter</v>
      </c>
      <c r="R12" s="1277"/>
    </row>
    <row r="13" spans="1:18" ht="15.75" customHeight="1">
      <c r="A13" s="496" t="str">
        <f>IF(IBRF!B21="","",IBRF!B21)</f>
        <v>762</v>
      </c>
      <c r="B13" s="473" t="str">
        <f>IF(IBRF!C21="","",IBRF!C21)</f>
        <v>Warren Peace</v>
      </c>
      <c r="C13" s="497"/>
      <c r="D13" s="498"/>
      <c r="E13" s="498"/>
      <c r="F13" s="498"/>
      <c r="G13" s="499"/>
      <c r="H13" s="1278" t="str">
        <f t="shared" si="1"/>
        <v>Warren Peace</v>
      </c>
      <c r="I13" s="1278"/>
      <c r="J13" s="496" t="str">
        <f t="shared" si="2"/>
        <v>762</v>
      </c>
      <c r="K13" s="473" t="str">
        <f t="shared" si="0"/>
        <v>Warren Peace</v>
      </c>
      <c r="L13" s="497"/>
      <c r="M13" s="498"/>
      <c r="N13" s="498"/>
      <c r="O13" s="498"/>
      <c r="P13" s="499"/>
      <c r="Q13" s="1278" t="str">
        <f t="shared" si="3"/>
        <v>Warren Peace</v>
      </c>
      <c r="R13" s="1278"/>
    </row>
    <row r="14" spans="1:18" ht="15.75" customHeight="1">
      <c r="A14" s="492" t="str">
        <f>IF(IBRF!B22="","",IBRF!B22)</f>
        <v>88</v>
      </c>
      <c r="B14" s="469" t="str">
        <f>IF(IBRF!C22="","",IBRF!C22)</f>
        <v>Shabamm</v>
      </c>
      <c r="C14" s="493"/>
      <c r="D14" s="494"/>
      <c r="E14" s="494"/>
      <c r="F14" s="494"/>
      <c r="G14" s="473"/>
      <c r="H14" s="1277" t="str">
        <f t="shared" si="1"/>
        <v>Shabamm</v>
      </c>
      <c r="I14" s="1277"/>
      <c r="J14" s="492" t="str">
        <f t="shared" si="2"/>
        <v>88</v>
      </c>
      <c r="K14" s="469" t="str">
        <f t="shared" si="0"/>
        <v>Shabamm</v>
      </c>
      <c r="L14" s="493"/>
      <c r="M14" s="494"/>
      <c r="N14" s="494"/>
      <c r="O14" s="494"/>
      <c r="P14" s="473"/>
      <c r="Q14" s="1277" t="str">
        <f t="shared" si="3"/>
        <v>Shabamm</v>
      </c>
      <c r="R14" s="1277"/>
    </row>
    <row r="15" spans="1:18" ht="15.75" customHeight="1">
      <c r="A15" s="496" t="str">
        <f>IF(IBRF!B23="","",IBRF!B23)</f>
        <v>CU2</v>
      </c>
      <c r="B15" s="473" t="str">
        <f>IF(IBRF!C23="","",IBRF!C23)</f>
        <v>Seemore Butts</v>
      </c>
      <c r="C15" s="497"/>
      <c r="D15" s="498"/>
      <c r="E15" s="498"/>
      <c r="F15" s="498"/>
      <c r="G15" s="499"/>
      <c r="H15" s="1278" t="str">
        <f t="shared" si="1"/>
        <v>Seemore Butts</v>
      </c>
      <c r="I15" s="1278"/>
      <c r="J15" s="496" t="str">
        <f t="shared" si="2"/>
        <v>CU2</v>
      </c>
      <c r="K15" s="473" t="str">
        <f t="shared" si="0"/>
        <v>Seemore Butts</v>
      </c>
      <c r="L15" s="497"/>
      <c r="M15" s="498"/>
      <c r="N15" s="498"/>
      <c r="O15" s="498"/>
      <c r="P15" s="499"/>
      <c r="Q15" s="1278" t="str">
        <f t="shared" si="3"/>
        <v>Seemore Butts</v>
      </c>
      <c r="R15" s="1278"/>
    </row>
    <row r="16" spans="1:18" ht="15.75" customHeight="1">
      <c r="A16" s="492" t="str">
        <f>IF(IBRF!B24="","",IBRF!B24)</f>
        <v>O3</v>
      </c>
      <c r="B16" s="469" t="str">
        <f>IF(IBRF!C24="","",IBRF!C24)</f>
        <v>Check'r Vitals</v>
      </c>
      <c r="C16" s="493"/>
      <c r="D16" s="494"/>
      <c r="E16" s="494"/>
      <c r="F16" s="494"/>
      <c r="G16" s="473"/>
      <c r="H16" s="1277" t="str">
        <f t="shared" si="1"/>
        <v>Check'r Vitals</v>
      </c>
      <c r="I16" s="1277"/>
      <c r="J16" s="492" t="str">
        <f t="shared" si="2"/>
        <v>O3</v>
      </c>
      <c r="K16" s="469" t="str">
        <f t="shared" si="0"/>
        <v>Check'r Vitals</v>
      </c>
      <c r="L16" s="493"/>
      <c r="M16" s="494"/>
      <c r="N16" s="494"/>
      <c r="O16" s="494"/>
      <c r="P16" s="473"/>
      <c r="Q16" s="1277" t="str">
        <f t="shared" si="3"/>
        <v>Check'r Vitals</v>
      </c>
      <c r="R16" s="1277"/>
    </row>
    <row r="17" spans="1:18" ht="15.75" customHeight="1">
      <c r="A17" s="496" t="str">
        <f>IF(IBRF!B25="","",IBRF!B25)</f>
        <v>1794</v>
      </c>
      <c r="B17" s="473" t="str">
        <f>IF(IBRF!C25="","",IBRF!C25)</f>
        <v>VooDoo Maul</v>
      </c>
      <c r="C17" s="497"/>
      <c r="D17" s="498"/>
      <c r="E17" s="498"/>
      <c r="F17" s="498"/>
      <c r="G17" s="499"/>
      <c r="H17" s="1278" t="str">
        <f t="shared" si="1"/>
        <v>VooDoo Maul</v>
      </c>
      <c r="I17" s="1278"/>
      <c r="J17" s="496" t="str">
        <f t="shared" si="2"/>
        <v>1794</v>
      </c>
      <c r="K17" s="473" t="str">
        <f t="shared" si="0"/>
        <v>VooDoo Maul</v>
      </c>
      <c r="L17" s="497"/>
      <c r="M17" s="498"/>
      <c r="N17" s="498"/>
      <c r="O17" s="498"/>
      <c r="P17" s="499"/>
      <c r="Q17" s="1278" t="str">
        <f t="shared" si="3"/>
        <v>VooDoo Maul</v>
      </c>
      <c r="R17" s="1278"/>
    </row>
    <row r="18" spans="1:18" ht="15.75" customHeight="1" thickBot="1">
      <c r="A18" s="492" t="str">
        <f>IF(IBRF!B26="","",IBRF!B26)</f>
        <v>81</v>
      </c>
      <c r="B18" s="469" t="str">
        <f>IF(IBRF!C26="","",IBRF!C26)</f>
        <v>Fatallica</v>
      </c>
      <c r="C18" s="493"/>
      <c r="D18" s="494"/>
      <c r="E18" s="494"/>
      <c r="F18" s="494"/>
      <c r="G18" s="473"/>
      <c r="H18" s="1277" t="str">
        <f t="shared" si="1"/>
        <v>Fatallica</v>
      </c>
      <c r="I18" s="1277"/>
      <c r="J18" s="492" t="str">
        <f t="shared" si="2"/>
        <v>81</v>
      </c>
      <c r="K18" s="469" t="str">
        <f t="shared" si="0"/>
        <v>Fatallica</v>
      </c>
      <c r="L18" s="493"/>
      <c r="M18" s="494"/>
      <c r="N18" s="494"/>
      <c r="O18" s="494"/>
      <c r="P18" s="473"/>
      <c r="Q18" s="1277" t="str">
        <f t="shared" si="3"/>
        <v>Fatallica</v>
      </c>
      <c r="R18" s="1277"/>
    </row>
    <row r="19" spans="1:18" ht="15.75" hidden="1" customHeight="1">
      <c r="A19" s="496" t="str">
        <f>IF(IBRF!B27="","",IBRF!B27)</f>
        <v/>
      </c>
      <c r="B19" s="473" t="str">
        <f>IF(IBRF!C27="","",IBRF!C27)</f>
        <v/>
      </c>
      <c r="C19" s="497"/>
      <c r="D19" s="498"/>
      <c r="E19" s="498"/>
      <c r="F19" s="498"/>
      <c r="G19" s="499"/>
      <c r="H19" s="1278" t="str">
        <f t="shared" si="1"/>
        <v/>
      </c>
      <c r="I19" s="1278"/>
      <c r="J19" s="496" t="str">
        <f t="shared" si="2"/>
        <v/>
      </c>
      <c r="K19" s="473" t="str">
        <f t="shared" si="0"/>
        <v/>
      </c>
      <c r="L19" s="497"/>
      <c r="M19" s="498"/>
      <c r="N19" s="498"/>
      <c r="O19" s="498"/>
      <c r="P19" s="499"/>
      <c r="Q19" s="1278" t="str">
        <f t="shared" si="3"/>
        <v/>
      </c>
      <c r="R19" s="1278"/>
    </row>
    <row r="20" spans="1:18" ht="15.75" hidden="1" customHeight="1">
      <c r="A20" s="492" t="str">
        <f>IF(IBRF!B28="","",IBRF!B28)</f>
        <v/>
      </c>
      <c r="B20" s="469" t="str">
        <f>IF(IBRF!C28="","",IBRF!C28)</f>
        <v/>
      </c>
      <c r="C20" s="493"/>
      <c r="D20" s="494"/>
      <c r="E20" s="494"/>
      <c r="F20" s="494"/>
      <c r="G20" s="473"/>
      <c r="H20" s="1277" t="str">
        <f t="shared" si="1"/>
        <v/>
      </c>
      <c r="I20" s="1277"/>
      <c r="J20" s="492" t="str">
        <f t="shared" si="2"/>
        <v/>
      </c>
      <c r="K20" s="469" t="str">
        <f t="shared" si="0"/>
        <v/>
      </c>
      <c r="L20" s="493"/>
      <c r="M20" s="494"/>
      <c r="N20" s="494"/>
      <c r="O20" s="494"/>
      <c r="P20" s="473"/>
      <c r="Q20" s="1277" t="str">
        <f t="shared" si="3"/>
        <v/>
      </c>
      <c r="R20" s="1277"/>
    </row>
    <row r="21" spans="1:18" ht="15.75" hidden="1" customHeight="1">
      <c r="A21" s="496" t="str">
        <f>IF(IBRF!B29="","",IBRF!B29)</f>
        <v/>
      </c>
      <c r="B21" s="473" t="str">
        <f>IF(IBRF!C29="","",IBRF!C29)</f>
        <v/>
      </c>
      <c r="C21" s="497"/>
      <c r="D21" s="498"/>
      <c r="E21" s="498"/>
      <c r="F21" s="498"/>
      <c r="G21" s="499"/>
      <c r="H21" s="1278" t="str">
        <f t="shared" si="1"/>
        <v/>
      </c>
      <c r="I21" s="1278"/>
      <c r="J21" s="496" t="str">
        <f t="shared" si="2"/>
        <v/>
      </c>
      <c r="K21" s="473" t="str">
        <f t="shared" si="0"/>
        <v/>
      </c>
      <c r="L21" s="497"/>
      <c r="M21" s="498"/>
      <c r="N21" s="498"/>
      <c r="O21" s="498"/>
      <c r="P21" s="499"/>
      <c r="Q21" s="1278" t="str">
        <f t="shared" si="3"/>
        <v/>
      </c>
      <c r="R21" s="1278"/>
    </row>
    <row r="22" spans="1:18" ht="15.75" hidden="1" customHeight="1">
      <c r="A22" s="492" t="str">
        <f>IF(IBRF!B30="","",IBRF!B30)</f>
        <v/>
      </c>
      <c r="B22" s="469" t="str">
        <f>IF(IBRF!C30="","",IBRF!C30)</f>
        <v/>
      </c>
      <c r="C22" s="493"/>
      <c r="D22" s="494"/>
      <c r="E22" s="494"/>
      <c r="F22" s="494"/>
      <c r="G22" s="473"/>
      <c r="H22" s="1277" t="str">
        <f t="shared" si="1"/>
        <v/>
      </c>
      <c r="I22" s="1277"/>
      <c r="J22" s="492" t="str">
        <f t="shared" si="2"/>
        <v/>
      </c>
      <c r="K22" s="469" t="str">
        <f t="shared" si="0"/>
        <v/>
      </c>
      <c r="L22" s="493"/>
      <c r="M22" s="494"/>
      <c r="N22" s="494"/>
      <c r="O22" s="494"/>
      <c r="P22" s="473"/>
      <c r="Q22" s="1277" t="str">
        <f t="shared" si="3"/>
        <v/>
      </c>
      <c r="R22" s="1277"/>
    </row>
    <row r="23" spans="1:18" ht="21" customHeight="1" thickBot="1">
      <c r="A23" s="104" t="s">
        <v>282</v>
      </c>
      <c r="B23" s="501" t="str">
        <f>IF(IBRF!H9="","Away Team",IBRF!H9)</f>
        <v>Tommy Gun Terrors</v>
      </c>
      <c r="C23" s="502" t="s">
        <v>129</v>
      </c>
      <c r="D23" s="502" t="s">
        <v>130</v>
      </c>
      <c r="E23" s="502" t="s">
        <v>198</v>
      </c>
      <c r="F23" s="502" t="s">
        <v>199</v>
      </c>
      <c r="G23" s="502" t="s">
        <v>131</v>
      </c>
      <c r="H23" s="1275" t="s">
        <v>238</v>
      </c>
      <c r="I23" s="1275"/>
      <c r="J23" s="104" t="s">
        <v>282</v>
      </c>
      <c r="K23" s="501" t="str">
        <f t="shared" si="0"/>
        <v>Tommy Gun Terrors</v>
      </c>
      <c r="L23" s="502" t="s">
        <v>129</v>
      </c>
      <c r="M23" s="502" t="s">
        <v>130</v>
      </c>
      <c r="N23" s="502" t="s">
        <v>198</v>
      </c>
      <c r="O23" s="502" t="s">
        <v>199</v>
      </c>
      <c r="P23" s="502" t="s">
        <v>131</v>
      </c>
      <c r="Q23" s="1275" t="s">
        <v>238</v>
      </c>
      <c r="R23" s="1275"/>
    </row>
    <row r="24" spans="1:18" ht="15.75" customHeight="1">
      <c r="A24" s="503" t="str">
        <f>IF(IBRF!H11="","",IBRF!H11)</f>
        <v>011</v>
      </c>
      <c r="B24" s="504" t="str">
        <f>IF(IBRF!I11="","",IBRF!I11)</f>
        <v>BeatHer Bailey</v>
      </c>
      <c r="C24" s="489"/>
      <c r="D24" s="505"/>
      <c r="E24" s="489"/>
      <c r="F24" s="490"/>
      <c r="G24" s="491"/>
      <c r="H24" s="1279" t="str">
        <f t="shared" ref="H24:H43" si="4">B24</f>
        <v>BeatHer Bailey</v>
      </c>
      <c r="I24" s="1279"/>
      <c r="J24" s="488" t="str">
        <f t="shared" ref="J24:J43" si="5">A24</f>
        <v>011</v>
      </c>
      <c r="K24" s="467" t="str">
        <f t="shared" si="0"/>
        <v>BeatHer Bailey</v>
      </c>
      <c r="L24" s="506"/>
      <c r="M24" s="507"/>
      <c r="N24" s="506"/>
      <c r="O24" s="508"/>
      <c r="P24" s="508"/>
      <c r="Q24" s="1276" t="str">
        <f t="shared" ref="Q24:Q43" si="6">K24</f>
        <v>BeatHer Bailey</v>
      </c>
      <c r="R24" s="1276"/>
    </row>
    <row r="25" spans="1:18" ht="15.75" customHeight="1">
      <c r="A25" s="492" t="str">
        <f>IF(IBRF!H12="","",IBRF!H12)</f>
        <v>1170</v>
      </c>
      <c r="B25" s="469" t="str">
        <f>IF(IBRF!I12="","",IBRF!I12)</f>
        <v>Epic Fail-Her</v>
      </c>
      <c r="C25" s="493"/>
      <c r="D25" s="509"/>
      <c r="E25" s="493"/>
      <c r="F25" s="494"/>
      <c r="G25" s="473"/>
      <c r="H25" s="1280" t="str">
        <f t="shared" si="4"/>
        <v>Epic Fail-Her</v>
      </c>
      <c r="I25" s="1280"/>
      <c r="J25" s="492" t="str">
        <f t="shared" si="5"/>
        <v>1170</v>
      </c>
      <c r="K25" s="469" t="str">
        <f t="shared" si="0"/>
        <v>Epic Fail-Her</v>
      </c>
      <c r="L25" s="510"/>
      <c r="M25" s="473"/>
      <c r="N25" s="510"/>
      <c r="O25" s="494"/>
      <c r="P25" s="494"/>
      <c r="Q25" s="1277" t="str">
        <f t="shared" si="6"/>
        <v>Epic Fail-Her</v>
      </c>
      <c r="R25" s="1277"/>
    </row>
    <row r="26" spans="1:18" ht="15.75" customHeight="1">
      <c r="A26" s="496" t="str">
        <f>IF(IBRF!H13="","",IBRF!H13)</f>
        <v>120</v>
      </c>
      <c r="B26" s="473" t="str">
        <f>IF(IBRF!I13="","",IBRF!I13)</f>
        <v>Sky Jump-Her</v>
      </c>
      <c r="C26" s="497"/>
      <c r="D26" s="511"/>
      <c r="E26" s="497"/>
      <c r="F26" s="498"/>
      <c r="G26" s="499"/>
      <c r="H26" s="1281" t="str">
        <f t="shared" si="4"/>
        <v>Sky Jump-Her</v>
      </c>
      <c r="I26" s="1281"/>
      <c r="J26" s="496" t="str">
        <f t="shared" si="5"/>
        <v>120</v>
      </c>
      <c r="K26" s="473" t="str">
        <f t="shared" si="0"/>
        <v>Sky Jump-Her</v>
      </c>
      <c r="L26" s="512"/>
      <c r="M26" s="499"/>
      <c r="N26" s="512"/>
      <c r="O26" s="498"/>
      <c r="P26" s="498"/>
      <c r="Q26" s="1278" t="str">
        <f t="shared" si="6"/>
        <v>Sky Jump-Her</v>
      </c>
      <c r="R26" s="1278"/>
    </row>
    <row r="27" spans="1:18" ht="15.75" customHeight="1">
      <c r="A27" s="492" t="str">
        <f>IF(IBRF!H14="","",IBRF!H14)</f>
        <v>1888</v>
      </c>
      <c r="B27" s="469" t="str">
        <f>IF(IBRF!I14="","",IBRF!I14)</f>
        <v>Jackie Reaper</v>
      </c>
      <c r="C27" s="493"/>
      <c r="D27" s="509"/>
      <c r="E27" s="493"/>
      <c r="F27" s="494"/>
      <c r="G27" s="473"/>
      <c r="H27" s="1280" t="str">
        <f t="shared" si="4"/>
        <v>Jackie Reaper</v>
      </c>
      <c r="I27" s="1280"/>
      <c r="J27" s="492" t="str">
        <f t="shared" si="5"/>
        <v>1888</v>
      </c>
      <c r="K27" s="469" t="str">
        <f t="shared" si="0"/>
        <v>Jackie Reaper</v>
      </c>
      <c r="L27" s="510"/>
      <c r="M27" s="473"/>
      <c r="N27" s="510"/>
      <c r="O27" s="494"/>
      <c r="P27" s="494"/>
      <c r="Q27" s="1277" t="str">
        <f t="shared" si="6"/>
        <v>Jackie Reaper</v>
      </c>
      <c r="R27" s="1277"/>
    </row>
    <row r="28" spans="1:18" ht="15.75" customHeight="1">
      <c r="A28" s="496" t="str">
        <f>IF(IBRF!H15="","",IBRF!H15)</f>
        <v>256</v>
      </c>
      <c r="B28" s="473" t="str">
        <f>IF(IBRF!I15="","",IBRF!I15)</f>
        <v>Afternoon D-Lightning</v>
      </c>
      <c r="C28" s="497"/>
      <c r="D28" s="511"/>
      <c r="E28" s="497"/>
      <c r="F28" s="498"/>
      <c r="G28" s="499"/>
      <c r="H28" s="1281" t="str">
        <f t="shared" si="4"/>
        <v>Afternoon D-Lightning</v>
      </c>
      <c r="I28" s="1281"/>
      <c r="J28" s="496" t="str">
        <f t="shared" si="5"/>
        <v>256</v>
      </c>
      <c r="K28" s="473" t="str">
        <f t="shared" si="0"/>
        <v>Afternoon D-Lightning</v>
      </c>
      <c r="L28" s="512"/>
      <c r="M28" s="499"/>
      <c r="N28" s="512"/>
      <c r="O28" s="498"/>
      <c r="P28" s="498"/>
      <c r="Q28" s="1278" t="str">
        <f t="shared" si="6"/>
        <v>Afternoon D-Lightning</v>
      </c>
      <c r="R28" s="1278"/>
    </row>
    <row r="29" spans="1:18" ht="15.75" customHeight="1">
      <c r="A29" s="492" t="str">
        <f>IF(IBRF!H16="","",IBRF!H16)</f>
        <v>422</v>
      </c>
      <c r="B29" s="469" t="str">
        <f>IF(IBRF!I16="","",IBRF!I16)</f>
        <v>Stella Blue</v>
      </c>
      <c r="C29" s="493"/>
      <c r="D29" s="509"/>
      <c r="E29" s="493"/>
      <c r="F29" s="494"/>
      <c r="G29" s="473"/>
      <c r="H29" s="1280" t="str">
        <f t="shared" si="4"/>
        <v>Stella Blue</v>
      </c>
      <c r="I29" s="1280"/>
      <c r="J29" s="492" t="str">
        <f t="shared" si="5"/>
        <v>422</v>
      </c>
      <c r="K29" s="469" t="str">
        <f t="shared" si="0"/>
        <v>Stella Blue</v>
      </c>
      <c r="L29" s="510"/>
      <c r="M29" s="473"/>
      <c r="N29" s="510"/>
      <c r="O29" s="494"/>
      <c r="P29" s="494"/>
      <c r="Q29" s="1277" t="str">
        <f t="shared" si="6"/>
        <v>Stella Blue</v>
      </c>
      <c r="R29" s="1277"/>
    </row>
    <row r="30" spans="1:18" ht="15.75" customHeight="1">
      <c r="A30" s="496" t="str">
        <f>IF(IBRF!H17="","",IBRF!H17)</f>
        <v>42OH</v>
      </c>
      <c r="B30" s="473" t="str">
        <f>IF(IBRF!I17="","",IBRF!I17)</f>
        <v>Pam Wow</v>
      </c>
      <c r="C30" s="497"/>
      <c r="D30" s="511"/>
      <c r="E30" s="497"/>
      <c r="F30" s="498"/>
      <c r="G30" s="499"/>
      <c r="H30" s="1281" t="str">
        <f t="shared" si="4"/>
        <v>Pam Wow</v>
      </c>
      <c r="I30" s="1281"/>
      <c r="J30" s="496" t="str">
        <f t="shared" si="5"/>
        <v>42OH</v>
      </c>
      <c r="K30" s="473" t="str">
        <f t="shared" si="0"/>
        <v>Pam Wow</v>
      </c>
      <c r="L30" s="512"/>
      <c r="M30" s="499"/>
      <c r="N30" s="512"/>
      <c r="O30" s="498"/>
      <c r="P30" s="498"/>
      <c r="Q30" s="1278" t="str">
        <f t="shared" si="6"/>
        <v>Pam Wow</v>
      </c>
      <c r="R30" s="1278"/>
    </row>
    <row r="31" spans="1:18" ht="15.75" customHeight="1">
      <c r="A31" s="492" t="str">
        <f>IF(IBRF!H18="","",IBRF!H18)</f>
        <v>50</v>
      </c>
      <c r="B31" s="469" t="str">
        <f>IF(IBRF!I18="","",IBRF!I18)</f>
        <v>Easy Money</v>
      </c>
      <c r="C31" s="493"/>
      <c r="D31" s="509"/>
      <c r="E31" s="493"/>
      <c r="F31" s="494"/>
      <c r="G31" s="473"/>
      <c r="H31" s="1280" t="str">
        <f t="shared" si="4"/>
        <v>Easy Money</v>
      </c>
      <c r="I31" s="1280"/>
      <c r="J31" s="492" t="str">
        <f t="shared" si="5"/>
        <v>50</v>
      </c>
      <c r="K31" s="469" t="str">
        <f t="shared" si="0"/>
        <v>Easy Money</v>
      </c>
      <c r="L31" s="510"/>
      <c r="M31" s="473"/>
      <c r="N31" s="510"/>
      <c r="O31" s="494"/>
      <c r="P31" s="494"/>
      <c r="Q31" s="1277" t="str">
        <f t="shared" si="6"/>
        <v>Easy Money</v>
      </c>
      <c r="R31" s="1277"/>
    </row>
    <row r="32" spans="1:18" ht="15.75" customHeight="1">
      <c r="A32" s="496" t="str">
        <f>IF(IBRF!H19="","",IBRF!H19)</f>
        <v>55</v>
      </c>
      <c r="B32" s="473" t="str">
        <f>IF(IBRF!I19="","",IBRF!I19)</f>
        <v>Stardust Dunes</v>
      </c>
      <c r="C32" s="497"/>
      <c r="D32" s="511"/>
      <c r="E32" s="497"/>
      <c r="F32" s="498"/>
      <c r="G32" s="499"/>
      <c r="H32" s="1281" t="str">
        <f t="shared" si="4"/>
        <v>Stardust Dunes</v>
      </c>
      <c r="I32" s="1281"/>
      <c r="J32" s="496" t="str">
        <f t="shared" si="5"/>
        <v>55</v>
      </c>
      <c r="K32" s="473" t="str">
        <f t="shared" si="0"/>
        <v>Stardust Dunes</v>
      </c>
      <c r="L32" s="512"/>
      <c r="M32" s="499"/>
      <c r="N32" s="512"/>
      <c r="O32" s="498"/>
      <c r="P32" s="498"/>
      <c r="Q32" s="1278" t="str">
        <f t="shared" si="6"/>
        <v>Stardust Dunes</v>
      </c>
      <c r="R32" s="1278"/>
    </row>
    <row r="33" spans="1:18" ht="15.75" customHeight="1">
      <c r="A33" s="492" t="str">
        <f>IF(IBRF!H20="","",IBRF!H20)</f>
        <v>64</v>
      </c>
      <c r="B33" s="469" t="str">
        <f>IF(IBRF!I20="","",IBRF!I20)</f>
        <v>Pretty Penny</v>
      </c>
      <c r="C33" s="493"/>
      <c r="D33" s="509"/>
      <c r="E33" s="493"/>
      <c r="F33" s="494"/>
      <c r="G33" s="473"/>
      <c r="H33" s="1280" t="str">
        <f t="shared" si="4"/>
        <v>Pretty Penny</v>
      </c>
      <c r="I33" s="1280"/>
      <c r="J33" s="492" t="str">
        <f t="shared" si="5"/>
        <v>64</v>
      </c>
      <c r="K33" s="469" t="str">
        <f t="shared" si="0"/>
        <v>Pretty Penny</v>
      </c>
      <c r="L33" s="510"/>
      <c r="M33" s="473"/>
      <c r="N33" s="510"/>
      <c r="O33" s="494"/>
      <c r="P33" s="494"/>
      <c r="Q33" s="1277" t="str">
        <f t="shared" si="6"/>
        <v>Pretty Penny</v>
      </c>
      <c r="R33" s="1277"/>
    </row>
    <row r="34" spans="1:18" ht="15.75" customHeight="1">
      <c r="A34" s="496" t="str">
        <f>IF(IBRF!H21="","",IBRF!H21)</f>
        <v>777</v>
      </c>
      <c r="B34" s="473" t="str">
        <f>IF(IBRF!I21="","",IBRF!I21)</f>
        <v>Bust'N Ace</v>
      </c>
      <c r="C34" s="497"/>
      <c r="D34" s="511"/>
      <c r="E34" s="497"/>
      <c r="F34" s="498"/>
      <c r="G34" s="499"/>
      <c r="H34" s="1281" t="str">
        <f t="shared" si="4"/>
        <v>Bust'N Ace</v>
      </c>
      <c r="I34" s="1281"/>
      <c r="J34" s="496" t="str">
        <f t="shared" si="5"/>
        <v>777</v>
      </c>
      <c r="K34" s="473" t="str">
        <f t="shared" si="0"/>
        <v>Bust'N Ace</v>
      </c>
      <c r="L34" s="512"/>
      <c r="M34" s="499"/>
      <c r="N34" s="512"/>
      <c r="O34" s="498"/>
      <c r="P34" s="498"/>
      <c r="Q34" s="1278" t="str">
        <f t="shared" si="6"/>
        <v>Bust'N Ace</v>
      </c>
      <c r="R34" s="1278"/>
    </row>
    <row r="35" spans="1:18" ht="15.75" customHeight="1">
      <c r="A35" s="492" t="str">
        <f>IF(IBRF!H22="","",IBRF!H22)</f>
        <v>7962</v>
      </c>
      <c r="B35" s="469" t="str">
        <f>IF(IBRF!I22="","",IBRF!I22)</f>
        <v>Dewey Decks'emAll</v>
      </c>
      <c r="C35" s="493"/>
      <c r="D35" s="509"/>
      <c r="E35" s="493"/>
      <c r="F35" s="494"/>
      <c r="G35" s="473"/>
      <c r="H35" s="1280" t="str">
        <f t="shared" si="4"/>
        <v>Dewey Decks'emAll</v>
      </c>
      <c r="I35" s="1280"/>
      <c r="J35" s="492" t="str">
        <f t="shared" si="5"/>
        <v>7962</v>
      </c>
      <c r="K35" s="469" t="str">
        <f t="shared" si="0"/>
        <v>Dewey Decks'emAll</v>
      </c>
      <c r="L35" s="510"/>
      <c r="M35" s="473"/>
      <c r="N35" s="510"/>
      <c r="O35" s="494"/>
      <c r="P35" s="494"/>
      <c r="Q35" s="1277" t="str">
        <f t="shared" si="6"/>
        <v>Dewey Decks'emAll</v>
      </c>
      <c r="R35" s="1277"/>
    </row>
    <row r="36" spans="1:18" ht="15.75" customHeight="1">
      <c r="A36" s="496" t="str">
        <f>IF(IBRF!H23="","",IBRF!H23)</f>
        <v>86</v>
      </c>
      <c r="B36" s="473" t="str">
        <f>IF(IBRF!I23="","",IBRF!I23)</f>
        <v>Lola Ntimid8her</v>
      </c>
      <c r="C36" s="497"/>
      <c r="D36" s="511"/>
      <c r="E36" s="497"/>
      <c r="F36" s="498"/>
      <c r="G36" s="499"/>
      <c r="H36" s="1281" t="str">
        <f t="shared" si="4"/>
        <v>Lola Ntimid8her</v>
      </c>
      <c r="I36" s="1281"/>
      <c r="J36" s="496" t="str">
        <f t="shared" si="5"/>
        <v>86</v>
      </c>
      <c r="K36" s="473" t="str">
        <f t="shared" si="0"/>
        <v>Lola Ntimid8her</v>
      </c>
      <c r="L36" s="512"/>
      <c r="M36" s="499"/>
      <c r="N36" s="512"/>
      <c r="O36" s="498"/>
      <c r="P36" s="498"/>
      <c r="Q36" s="1278" t="str">
        <f t="shared" si="6"/>
        <v>Lola Ntimid8her</v>
      </c>
      <c r="R36" s="1278"/>
    </row>
    <row r="37" spans="1:18" ht="15.75" customHeight="1">
      <c r="A37" s="513" t="str">
        <f>IF(IBRF!H24="","",IBRF!H24)</f>
        <v>M60</v>
      </c>
      <c r="B37" s="514" t="str">
        <f>IF(IBRF!I24="","",IBRF!I24)</f>
        <v>21 Guns</v>
      </c>
      <c r="C37" s="493"/>
      <c r="D37" s="509"/>
      <c r="E37" s="493"/>
      <c r="F37" s="494"/>
      <c r="G37" s="473"/>
      <c r="H37" s="1280" t="str">
        <f t="shared" si="4"/>
        <v>21 Guns</v>
      </c>
      <c r="I37" s="1280"/>
      <c r="J37" s="492" t="str">
        <f t="shared" si="5"/>
        <v>M60</v>
      </c>
      <c r="K37" s="469" t="str">
        <f t="shared" si="0"/>
        <v>21 Guns</v>
      </c>
      <c r="L37" s="510"/>
      <c r="M37" s="473"/>
      <c r="N37" s="510"/>
      <c r="O37" s="494"/>
      <c r="P37" s="473"/>
      <c r="Q37" s="1277" t="str">
        <f t="shared" si="6"/>
        <v>21 Guns</v>
      </c>
      <c r="R37" s="1277"/>
    </row>
    <row r="38" spans="1:18" ht="15.75" customHeight="1">
      <c r="A38" s="496" t="str">
        <f>IF(IBRF!H25="","",IBRF!H25)</f>
        <v/>
      </c>
      <c r="B38" s="473" t="str">
        <f>IF(IBRF!I25="","",IBRF!I25)</f>
        <v/>
      </c>
      <c r="C38" s="497"/>
      <c r="D38" s="511"/>
      <c r="E38" s="497"/>
      <c r="F38" s="498"/>
      <c r="G38" s="499"/>
      <c r="H38" s="1281" t="str">
        <f t="shared" si="4"/>
        <v/>
      </c>
      <c r="I38" s="1281"/>
      <c r="J38" s="496" t="str">
        <f t="shared" si="5"/>
        <v/>
      </c>
      <c r="K38" s="473" t="str">
        <f t="shared" si="0"/>
        <v/>
      </c>
      <c r="L38" s="512"/>
      <c r="M38" s="499"/>
      <c r="N38" s="512"/>
      <c r="O38" s="498"/>
      <c r="P38" s="498"/>
      <c r="Q38" s="1278" t="str">
        <f t="shared" si="6"/>
        <v/>
      </c>
      <c r="R38" s="1278"/>
    </row>
    <row r="39" spans="1:18" ht="15.75" customHeight="1" thickBot="1">
      <c r="A39" s="492" t="str">
        <f>IF(IBRF!H26="","",IBRF!H26)</f>
        <v/>
      </c>
      <c r="B39" s="469" t="str">
        <f>IF(IBRF!I26="","",IBRF!I26)</f>
        <v/>
      </c>
      <c r="C39" s="493"/>
      <c r="D39" s="509"/>
      <c r="E39" s="493"/>
      <c r="F39" s="494"/>
      <c r="G39" s="473"/>
      <c r="H39" s="1280" t="str">
        <f t="shared" si="4"/>
        <v/>
      </c>
      <c r="I39" s="1280"/>
      <c r="J39" s="492" t="str">
        <f t="shared" si="5"/>
        <v/>
      </c>
      <c r="K39" s="469" t="str">
        <f t="shared" si="0"/>
        <v/>
      </c>
      <c r="L39" s="510"/>
      <c r="M39" s="473"/>
      <c r="N39" s="510"/>
      <c r="O39" s="494"/>
      <c r="P39" s="494"/>
      <c r="Q39" s="1277" t="str">
        <f t="shared" si="6"/>
        <v/>
      </c>
      <c r="R39" s="1277"/>
    </row>
    <row r="40" spans="1:18" ht="15.75" hidden="1" customHeight="1">
      <c r="A40" s="496" t="str">
        <f>IF(IBRF!H27="","",IBRF!H27)</f>
        <v/>
      </c>
      <c r="B40" s="473" t="str">
        <f>IF(IBRF!I27="","",IBRF!I27)</f>
        <v/>
      </c>
      <c r="C40" s="497"/>
      <c r="D40" s="511"/>
      <c r="E40" s="497"/>
      <c r="F40" s="498"/>
      <c r="G40" s="499"/>
      <c r="H40" s="1281" t="str">
        <f t="shared" si="4"/>
        <v/>
      </c>
      <c r="I40" s="1281"/>
      <c r="J40" s="496" t="str">
        <f t="shared" si="5"/>
        <v/>
      </c>
      <c r="K40" s="473" t="str">
        <f t="shared" si="0"/>
        <v/>
      </c>
      <c r="L40" s="512"/>
      <c r="M40" s="499"/>
      <c r="N40" s="512"/>
      <c r="O40" s="498"/>
      <c r="P40" s="498"/>
      <c r="Q40" s="1278" t="str">
        <f t="shared" si="6"/>
        <v/>
      </c>
      <c r="R40" s="1278"/>
    </row>
    <row r="41" spans="1:18" ht="15.75" hidden="1" customHeight="1">
      <c r="A41" s="492" t="str">
        <f>IF(IBRF!H28="","",IBRF!H28)</f>
        <v/>
      </c>
      <c r="B41" s="469" t="str">
        <f>IF(IBRF!I28="","",IBRF!I28)</f>
        <v/>
      </c>
      <c r="C41" s="493"/>
      <c r="D41" s="509"/>
      <c r="E41" s="493"/>
      <c r="F41" s="494"/>
      <c r="G41" s="473"/>
      <c r="H41" s="1280" t="str">
        <f t="shared" si="4"/>
        <v/>
      </c>
      <c r="I41" s="1280"/>
      <c r="J41" s="492" t="str">
        <f t="shared" si="5"/>
        <v/>
      </c>
      <c r="K41" s="469" t="str">
        <f t="shared" si="0"/>
        <v/>
      </c>
      <c r="L41" s="510"/>
      <c r="M41" s="473"/>
      <c r="N41" s="510"/>
      <c r="O41" s="494"/>
      <c r="P41" s="494"/>
      <c r="Q41" s="1277" t="str">
        <f t="shared" si="6"/>
        <v/>
      </c>
      <c r="R41" s="1277"/>
    </row>
    <row r="42" spans="1:18" ht="15.75" hidden="1" customHeight="1">
      <c r="A42" s="496" t="str">
        <f>IF(IBRF!H29="","",IBRF!H29)</f>
        <v/>
      </c>
      <c r="B42" s="473" t="str">
        <f>IF(IBRF!I29="","",IBRF!I29)</f>
        <v/>
      </c>
      <c r="C42" s="497"/>
      <c r="D42" s="511"/>
      <c r="E42" s="497"/>
      <c r="F42" s="498"/>
      <c r="G42" s="499"/>
      <c r="H42" s="1281" t="str">
        <f t="shared" si="4"/>
        <v/>
      </c>
      <c r="I42" s="1281"/>
      <c r="J42" s="496" t="str">
        <f t="shared" si="5"/>
        <v/>
      </c>
      <c r="K42" s="473" t="str">
        <f t="shared" si="0"/>
        <v/>
      </c>
      <c r="L42" s="512"/>
      <c r="M42" s="499"/>
      <c r="N42" s="512"/>
      <c r="O42" s="498"/>
      <c r="P42" s="498"/>
      <c r="Q42" s="1278" t="str">
        <f t="shared" si="6"/>
        <v/>
      </c>
      <c r="R42" s="1278"/>
    </row>
    <row r="43" spans="1:18" ht="15.75" hidden="1" customHeight="1">
      <c r="A43" s="492" t="str">
        <f>IF(IBRF!H30="","",IBRF!H30)</f>
        <v/>
      </c>
      <c r="B43" s="469" t="str">
        <f>IF(IBRF!I30="","",IBRF!I30)</f>
        <v/>
      </c>
      <c r="C43" s="493"/>
      <c r="D43" s="509"/>
      <c r="E43" s="493"/>
      <c r="F43" s="494"/>
      <c r="G43" s="473"/>
      <c r="H43" s="1280" t="str">
        <f t="shared" si="4"/>
        <v/>
      </c>
      <c r="I43" s="1280"/>
      <c r="J43" s="492" t="str">
        <f t="shared" si="5"/>
        <v/>
      </c>
      <c r="K43" s="469" t="str">
        <f t="shared" si="0"/>
        <v/>
      </c>
      <c r="L43" s="510"/>
      <c r="M43" s="473"/>
      <c r="N43" s="510"/>
      <c r="O43" s="494"/>
      <c r="P43" s="494"/>
      <c r="Q43" s="1277" t="str">
        <f t="shared" si="6"/>
        <v/>
      </c>
      <c r="R43" s="1277"/>
    </row>
    <row r="44" spans="1:18" ht="13.5" customHeight="1">
      <c r="A44" s="1282" t="s">
        <v>132</v>
      </c>
      <c r="B44" s="1282"/>
      <c r="C44" s="1282"/>
      <c r="D44" s="1282"/>
      <c r="E44" s="1282"/>
      <c r="F44" s="1282"/>
      <c r="G44" s="1282"/>
      <c r="H44" s="1282"/>
      <c r="I44" s="1282"/>
      <c r="J44" s="1282" t="s">
        <v>132</v>
      </c>
      <c r="K44" s="1282"/>
      <c r="L44" s="1282"/>
      <c r="M44" s="1282"/>
      <c r="N44" s="1282"/>
      <c r="O44" s="1282"/>
      <c r="P44" s="1282"/>
      <c r="Q44" s="1282"/>
      <c r="R44" s="1282"/>
    </row>
    <row r="45" spans="1:18" ht="13.5" customHeight="1">
      <c r="A45" s="1283" t="s">
        <v>133</v>
      </c>
      <c r="B45" s="1283"/>
      <c r="C45" s="1283"/>
      <c r="D45" s="1283"/>
      <c r="E45" s="1283"/>
      <c r="F45" s="1283"/>
      <c r="G45" s="1283"/>
      <c r="H45" s="1283"/>
      <c r="I45" s="1283"/>
      <c r="J45" s="1283" t="s">
        <v>133</v>
      </c>
      <c r="K45" s="1283"/>
      <c r="L45" s="1283"/>
      <c r="M45" s="1283"/>
      <c r="N45" s="1283"/>
      <c r="O45" s="1283"/>
      <c r="P45" s="1283"/>
      <c r="Q45" s="1283"/>
      <c r="R45" s="1283"/>
    </row>
    <row r="46" spans="1:18" ht="13.5" customHeight="1">
      <c r="A46" s="1283" t="s">
        <v>134</v>
      </c>
      <c r="B46" s="1283"/>
      <c r="C46" s="1283"/>
      <c r="D46" s="1283"/>
      <c r="E46" s="1283"/>
      <c r="F46" s="1283"/>
      <c r="G46" s="1283"/>
      <c r="H46" s="1283"/>
      <c r="I46" s="1283"/>
      <c r="J46" s="1283" t="s">
        <v>134</v>
      </c>
      <c r="K46" s="1283"/>
      <c r="L46" s="1283"/>
      <c r="M46" s="1283"/>
      <c r="N46" s="1283"/>
      <c r="O46" s="1283"/>
      <c r="P46" s="1283"/>
      <c r="Q46" s="1283"/>
      <c r="R46" s="1283"/>
    </row>
    <row r="47" spans="1:18" ht="13.5" customHeight="1">
      <c r="A47" s="1284" t="s">
        <v>135</v>
      </c>
      <c r="B47" s="1284"/>
      <c r="C47" s="1284"/>
      <c r="D47" s="1284"/>
      <c r="E47" s="1284"/>
      <c r="F47" s="1284"/>
      <c r="G47" s="1284"/>
      <c r="H47" s="1284"/>
      <c r="I47" s="1284"/>
      <c r="J47" s="1284" t="s">
        <v>135</v>
      </c>
      <c r="K47" s="1284"/>
      <c r="L47" s="1284"/>
      <c r="M47" s="1284"/>
      <c r="N47" s="1284"/>
      <c r="O47" s="1284"/>
      <c r="P47" s="1284"/>
      <c r="Q47" s="1284"/>
      <c r="R47" s="1284"/>
    </row>
    <row r="48" spans="1:18" ht="15" customHeight="1" thickBot="1">
      <c r="A48" s="1273" t="s">
        <v>120</v>
      </c>
      <c r="B48" s="1273"/>
      <c r="C48" s="1274" t="str">
        <f>Score!B1</f>
        <v>Hoover Damned</v>
      </c>
      <c r="D48" s="1274"/>
      <c r="E48" s="480" t="s">
        <v>121</v>
      </c>
      <c r="F48" s="481"/>
      <c r="G48" s="482">
        <f>G1</f>
        <v>41209</v>
      </c>
      <c r="H48" s="515" t="str">
        <f>H1</f>
        <v>BOUT B</v>
      </c>
      <c r="I48" s="483" t="s">
        <v>122</v>
      </c>
      <c r="J48" s="1273" t="s">
        <v>120</v>
      </c>
      <c r="K48" s="1273"/>
      <c r="L48" s="1274" t="str">
        <f>C48</f>
        <v>Hoover Damned</v>
      </c>
      <c r="M48" s="1274"/>
      <c r="N48" s="480" t="s">
        <v>121</v>
      </c>
      <c r="O48" s="481"/>
      <c r="P48" s="482">
        <f>G1</f>
        <v>41209</v>
      </c>
      <c r="Q48" s="516" t="str">
        <f>H1</f>
        <v>BOUT B</v>
      </c>
      <c r="R48" s="483" t="s">
        <v>123</v>
      </c>
    </row>
    <row r="49" spans="1:18" ht="21" customHeight="1" thickBot="1">
      <c r="A49" s="104" t="s">
        <v>282</v>
      </c>
      <c r="B49" s="484" t="str">
        <f>IF(IBRF!H9="","Away Team",IBRF!H9)</f>
        <v>Tommy Gun Terrors</v>
      </c>
      <c r="C49" s="485" t="s">
        <v>124</v>
      </c>
      <c r="D49" s="486" t="s">
        <v>125</v>
      </c>
      <c r="E49" s="518" t="s">
        <v>126</v>
      </c>
      <c r="F49" s="519" t="s">
        <v>127</v>
      </c>
      <c r="G49" s="520" t="s">
        <v>128</v>
      </c>
      <c r="H49" s="1285" t="s">
        <v>238</v>
      </c>
      <c r="I49" s="1286"/>
      <c r="J49" s="104" t="s">
        <v>282</v>
      </c>
      <c r="K49" s="484" t="str">
        <f t="shared" ref="K49:K90" si="7">B49</f>
        <v>Tommy Gun Terrors</v>
      </c>
      <c r="L49" s="485" t="s">
        <v>124</v>
      </c>
      <c r="M49" s="486" t="s">
        <v>125</v>
      </c>
      <c r="N49" s="518" t="s">
        <v>126</v>
      </c>
      <c r="O49" s="519" t="s">
        <v>127</v>
      </c>
      <c r="P49" s="520" t="s">
        <v>128</v>
      </c>
      <c r="Q49" s="1285" t="s">
        <v>238</v>
      </c>
      <c r="R49" s="1286"/>
    </row>
    <row r="50" spans="1:18" ht="15.75" customHeight="1">
      <c r="A50" s="793" t="str">
        <f>IF(IBRF!H11="","",IBRF!H11)</f>
        <v>011</v>
      </c>
      <c r="B50" s="467" t="str">
        <f>IF(IBRF!I11="","",IBRF!I11)</f>
        <v>BeatHer Bailey</v>
      </c>
      <c r="C50" s="489"/>
      <c r="D50" s="490"/>
      <c r="E50" s="490"/>
      <c r="F50" s="490"/>
      <c r="G50" s="491"/>
      <c r="H50" s="1276" t="str">
        <f t="shared" ref="H50:H69" si="8">B50</f>
        <v>BeatHer Bailey</v>
      </c>
      <c r="I50" s="1276"/>
      <c r="J50" s="793" t="str">
        <f t="shared" ref="J50:J69" si="9">A50</f>
        <v>011</v>
      </c>
      <c r="K50" s="467" t="str">
        <f t="shared" si="7"/>
        <v>BeatHer Bailey</v>
      </c>
      <c r="L50" s="489"/>
      <c r="M50" s="490"/>
      <c r="N50" s="490"/>
      <c r="O50" s="490"/>
      <c r="P50" s="491"/>
      <c r="Q50" s="1276" t="str">
        <f t="shared" ref="Q50:Q69" si="10">K50</f>
        <v>BeatHer Bailey</v>
      </c>
      <c r="R50" s="1276"/>
    </row>
    <row r="51" spans="1:18" ht="15.75" customHeight="1">
      <c r="A51" s="794" t="str">
        <f>IF(IBRF!H12="","",IBRF!H12)</f>
        <v>1170</v>
      </c>
      <c r="B51" s="469" t="str">
        <f>IF(IBRF!I12="","",IBRF!I12)</f>
        <v>Epic Fail-Her</v>
      </c>
      <c r="C51" s="493"/>
      <c r="D51" s="494"/>
      <c r="E51" s="494"/>
      <c r="F51" s="494"/>
      <c r="G51" s="473"/>
      <c r="H51" s="1277" t="str">
        <f t="shared" si="8"/>
        <v>Epic Fail-Her</v>
      </c>
      <c r="I51" s="1277"/>
      <c r="J51" s="794" t="str">
        <f t="shared" si="9"/>
        <v>1170</v>
      </c>
      <c r="K51" s="469" t="str">
        <f t="shared" si="7"/>
        <v>Epic Fail-Her</v>
      </c>
      <c r="L51" s="493"/>
      <c r="M51" s="494"/>
      <c r="N51" s="494"/>
      <c r="O51" s="494"/>
      <c r="P51" s="473"/>
      <c r="Q51" s="1277" t="str">
        <f t="shared" si="10"/>
        <v>Epic Fail-Her</v>
      </c>
      <c r="R51" s="1277"/>
    </row>
    <row r="52" spans="1:18" ht="15.75" customHeight="1">
      <c r="A52" s="493" t="str">
        <f>IF(IBRF!H13="","",IBRF!H13)</f>
        <v>120</v>
      </c>
      <c r="B52" s="473" t="str">
        <f>IF(IBRF!I13="","",IBRF!I13)</f>
        <v>Sky Jump-Her</v>
      </c>
      <c r="C52" s="497"/>
      <c r="D52" s="498"/>
      <c r="E52" s="498"/>
      <c r="F52" s="498"/>
      <c r="G52" s="499"/>
      <c r="H52" s="1278" t="str">
        <f t="shared" si="8"/>
        <v>Sky Jump-Her</v>
      </c>
      <c r="I52" s="1278"/>
      <c r="J52" s="493" t="str">
        <f t="shared" si="9"/>
        <v>120</v>
      </c>
      <c r="K52" s="473" t="str">
        <f t="shared" si="7"/>
        <v>Sky Jump-Her</v>
      </c>
      <c r="L52" s="497"/>
      <c r="M52" s="498"/>
      <c r="N52" s="498"/>
      <c r="O52" s="498"/>
      <c r="P52" s="499"/>
      <c r="Q52" s="1278" t="str">
        <f t="shared" si="10"/>
        <v>Sky Jump-Her</v>
      </c>
      <c r="R52" s="1278"/>
    </row>
    <row r="53" spans="1:18" ht="15.75" customHeight="1">
      <c r="A53" s="794" t="str">
        <f>IF(IBRF!H14="","",IBRF!H14)</f>
        <v>1888</v>
      </c>
      <c r="B53" s="469" t="str">
        <f>IF(IBRF!I14="","",IBRF!I14)</f>
        <v>Jackie Reaper</v>
      </c>
      <c r="C53" s="493"/>
      <c r="D53" s="494"/>
      <c r="E53" s="494"/>
      <c r="F53" s="494"/>
      <c r="G53" s="473"/>
      <c r="H53" s="1277" t="str">
        <f t="shared" si="8"/>
        <v>Jackie Reaper</v>
      </c>
      <c r="I53" s="1277"/>
      <c r="J53" s="794" t="str">
        <f t="shared" si="9"/>
        <v>1888</v>
      </c>
      <c r="K53" s="469" t="str">
        <f t="shared" si="7"/>
        <v>Jackie Reaper</v>
      </c>
      <c r="L53" s="493"/>
      <c r="M53" s="494"/>
      <c r="N53" s="494"/>
      <c r="O53" s="494"/>
      <c r="P53" s="473"/>
      <c r="Q53" s="1277" t="str">
        <f t="shared" si="10"/>
        <v>Jackie Reaper</v>
      </c>
      <c r="R53" s="1277"/>
    </row>
    <row r="54" spans="1:18" ht="15.75" customHeight="1">
      <c r="A54" s="493" t="str">
        <f>IF(IBRF!H15="","",IBRF!H15)</f>
        <v>256</v>
      </c>
      <c r="B54" s="473" t="str">
        <f>IF(IBRF!I15="","",IBRF!I15)</f>
        <v>Afternoon D-Lightning</v>
      </c>
      <c r="C54" s="497"/>
      <c r="D54" s="498"/>
      <c r="E54" s="498"/>
      <c r="F54" s="498"/>
      <c r="G54" s="499"/>
      <c r="H54" s="1278" t="str">
        <f t="shared" si="8"/>
        <v>Afternoon D-Lightning</v>
      </c>
      <c r="I54" s="1278"/>
      <c r="J54" s="493" t="str">
        <f t="shared" si="9"/>
        <v>256</v>
      </c>
      <c r="K54" s="473" t="str">
        <f t="shared" si="7"/>
        <v>Afternoon D-Lightning</v>
      </c>
      <c r="L54" s="497"/>
      <c r="M54" s="498"/>
      <c r="N54" s="498"/>
      <c r="O54" s="498"/>
      <c r="P54" s="499"/>
      <c r="Q54" s="1278" t="str">
        <f t="shared" si="10"/>
        <v>Afternoon D-Lightning</v>
      </c>
      <c r="R54" s="1278"/>
    </row>
    <row r="55" spans="1:18" ht="15.75" customHeight="1">
      <c r="A55" s="794" t="str">
        <f>IF(IBRF!H16="","",IBRF!H16)</f>
        <v>422</v>
      </c>
      <c r="B55" s="469" t="str">
        <f>IF(IBRF!I16="","",IBRF!I16)</f>
        <v>Stella Blue</v>
      </c>
      <c r="C55" s="493"/>
      <c r="D55" s="494"/>
      <c r="E55" s="494"/>
      <c r="F55" s="494"/>
      <c r="G55" s="473"/>
      <c r="H55" s="1277" t="str">
        <f t="shared" si="8"/>
        <v>Stella Blue</v>
      </c>
      <c r="I55" s="1277"/>
      <c r="J55" s="794" t="str">
        <f t="shared" si="9"/>
        <v>422</v>
      </c>
      <c r="K55" s="469" t="str">
        <f t="shared" si="7"/>
        <v>Stella Blue</v>
      </c>
      <c r="L55" s="493"/>
      <c r="M55" s="494"/>
      <c r="N55" s="494"/>
      <c r="O55" s="494"/>
      <c r="P55" s="473"/>
      <c r="Q55" s="1277" t="str">
        <f t="shared" si="10"/>
        <v>Stella Blue</v>
      </c>
      <c r="R55" s="1277"/>
    </row>
    <row r="56" spans="1:18" ht="15.75" customHeight="1">
      <c r="A56" s="493" t="str">
        <f>IF(IBRF!H17="","",IBRF!H17)</f>
        <v>42OH</v>
      </c>
      <c r="B56" s="473" t="str">
        <f>IF(IBRF!I17="","",IBRF!I17)</f>
        <v>Pam Wow</v>
      </c>
      <c r="C56" s="497"/>
      <c r="D56" s="498"/>
      <c r="E56" s="498"/>
      <c r="F56" s="498"/>
      <c r="G56" s="499"/>
      <c r="H56" s="1278" t="str">
        <f t="shared" si="8"/>
        <v>Pam Wow</v>
      </c>
      <c r="I56" s="1278"/>
      <c r="J56" s="493" t="str">
        <f t="shared" si="9"/>
        <v>42OH</v>
      </c>
      <c r="K56" s="473" t="str">
        <f t="shared" si="7"/>
        <v>Pam Wow</v>
      </c>
      <c r="L56" s="497"/>
      <c r="M56" s="498"/>
      <c r="N56" s="498"/>
      <c r="O56" s="498"/>
      <c r="P56" s="499"/>
      <c r="Q56" s="1278" t="str">
        <f t="shared" si="10"/>
        <v>Pam Wow</v>
      </c>
      <c r="R56" s="1278"/>
    </row>
    <row r="57" spans="1:18" ht="15.75" customHeight="1">
      <c r="A57" s="794" t="str">
        <f>IF(IBRF!H18="","",IBRF!H18)</f>
        <v>50</v>
      </c>
      <c r="B57" s="469" t="str">
        <f>IF(IBRF!I18="","",IBRF!I18)</f>
        <v>Easy Money</v>
      </c>
      <c r="C57" s="493"/>
      <c r="D57" s="494"/>
      <c r="E57" s="494"/>
      <c r="F57" s="494"/>
      <c r="G57" s="473"/>
      <c r="H57" s="1277" t="str">
        <f t="shared" si="8"/>
        <v>Easy Money</v>
      </c>
      <c r="I57" s="1277"/>
      <c r="J57" s="794" t="str">
        <f t="shared" si="9"/>
        <v>50</v>
      </c>
      <c r="K57" s="469" t="str">
        <f t="shared" si="7"/>
        <v>Easy Money</v>
      </c>
      <c r="L57" s="493"/>
      <c r="M57" s="494"/>
      <c r="N57" s="494"/>
      <c r="O57" s="494"/>
      <c r="P57" s="473"/>
      <c r="Q57" s="1277" t="str">
        <f t="shared" si="10"/>
        <v>Easy Money</v>
      </c>
      <c r="R57" s="1277"/>
    </row>
    <row r="58" spans="1:18" ht="15.75" customHeight="1">
      <c r="A58" s="493" t="str">
        <f>IF(IBRF!H19="","",IBRF!H19)</f>
        <v>55</v>
      </c>
      <c r="B58" s="473" t="str">
        <f>IF(IBRF!I19="","",IBRF!I19)</f>
        <v>Stardust Dunes</v>
      </c>
      <c r="C58" s="497"/>
      <c r="D58" s="498"/>
      <c r="E58" s="498"/>
      <c r="F58" s="498"/>
      <c r="G58" s="499"/>
      <c r="H58" s="1278" t="str">
        <f t="shared" si="8"/>
        <v>Stardust Dunes</v>
      </c>
      <c r="I58" s="1278"/>
      <c r="J58" s="493" t="str">
        <f t="shared" si="9"/>
        <v>55</v>
      </c>
      <c r="K58" s="473" t="str">
        <f t="shared" si="7"/>
        <v>Stardust Dunes</v>
      </c>
      <c r="L58" s="497"/>
      <c r="M58" s="498"/>
      <c r="N58" s="498"/>
      <c r="O58" s="498"/>
      <c r="P58" s="499"/>
      <c r="Q58" s="1278" t="str">
        <f t="shared" si="10"/>
        <v>Stardust Dunes</v>
      </c>
      <c r="R58" s="1278"/>
    </row>
    <row r="59" spans="1:18" ht="15.75" customHeight="1">
      <c r="A59" s="794" t="str">
        <f>IF(IBRF!H20="","",IBRF!H20)</f>
        <v>64</v>
      </c>
      <c r="B59" s="469" t="str">
        <f>IF(IBRF!I20="","",IBRF!I20)</f>
        <v>Pretty Penny</v>
      </c>
      <c r="C59" s="493"/>
      <c r="D59" s="494"/>
      <c r="E59" s="494"/>
      <c r="F59" s="494"/>
      <c r="G59" s="473"/>
      <c r="H59" s="1277" t="str">
        <f t="shared" si="8"/>
        <v>Pretty Penny</v>
      </c>
      <c r="I59" s="1277"/>
      <c r="J59" s="794" t="str">
        <f t="shared" si="9"/>
        <v>64</v>
      </c>
      <c r="K59" s="469" t="str">
        <f t="shared" si="7"/>
        <v>Pretty Penny</v>
      </c>
      <c r="L59" s="493"/>
      <c r="M59" s="494"/>
      <c r="N59" s="494"/>
      <c r="O59" s="494"/>
      <c r="P59" s="473"/>
      <c r="Q59" s="1277" t="str">
        <f t="shared" si="10"/>
        <v>Pretty Penny</v>
      </c>
      <c r="R59" s="1277"/>
    </row>
    <row r="60" spans="1:18" ht="15.75" customHeight="1">
      <c r="A60" s="493" t="str">
        <f>IF(IBRF!H21="","",IBRF!H21)</f>
        <v>777</v>
      </c>
      <c r="B60" s="473" t="str">
        <f>IF(IBRF!I21="","",IBRF!I21)</f>
        <v>Bust'N Ace</v>
      </c>
      <c r="C60" s="497"/>
      <c r="D60" s="498"/>
      <c r="E60" s="498"/>
      <c r="F60" s="498"/>
      <c r="G60" s="499"/>
      <c r="H60" s="1278" t="str">
        <f t="shared" si="8"/>
        <v>Bust'N Ace</v>
      </c>
      <c r="I60" s="1278"/>
      <c r="J60" s="493" t="str">
        <f t="shared" si="9"/>
        <v>777</v>
      </c>
      <c r="K60" s="473" t="str">
        <f t="shared" si="7"/>
        <v>Bust'N Ace</v>
      </c>
      <c r="L60" s="497"/>
      <c r="M60" s="498"/>
      <c r="N60" s="498"/>
      <c r="O60" s="498"/>
      <c r="P60" s="499"/>
      <c r="Q60" s="1278" t="str">
        <f t="shared" si="10"/>
        <v>Bust'N Ace</v>
      </c>
      <c r="R60" s="1278"/>
    </row>
    <row r="61" spans="1:18" ht="15.75" customHeight="1">
      <c r="A61" s="794" t="str">
        <f>IF(IBRF!H22="","",IBRF!H22)</f>
        <v>7962</v>
      </c>
      <c r="B61" s="469" t="str">
        <f>IF(IBRF!I22="","",IBRF!I22)</f>
        <v>Dewey Decks'emAll</v>
      </c>
      <c r="C61" s="493"/>
      <c r="D61" s="494"/>
      <c r="E61" s="494"/>
      <c r="F61" s="494"/>
      <c r="G61" s="473"/>
      <c r="H61" s="1277" t="str">
        <f t="shared" si="8"/>
        <v>Dewey Decks'emAll</v>
      </c>
      <c r="I61" s="1277"/>
      <c r="J61" s="794" t="str">
        <f t="shared" si="9"/>
        <v>7962</v>
      </c>
      <c r="K61" s="469" t="str">
        <f t="shared" si="7"/>
        <v>Dewey Decks'emAll</v>
      </c>
      <c r="L61" s="493"/>
      <c r="M61" s="494"/>
      <c r="N61" s="494"/>
      <c r="O61" s="494"/>
      <c r="P61" s="473"/>
      <c r="Q61" s="1277" t="str">
        <f t="shared" si="10"/>
        <v>Dewey Decks'emAll</v>
      </c>
      <c r="R61" s="1277"/>
    </row>
    <row r="62" spans="1:18" ht="15.75" customHeight="1">
      <c r="A62" s="493" t="str">
        <f>IF(IBRF!H23="","",IBRF!H23)</f>
        <v>86</v>
      </c>
      <c r="B62" s="473" t="str">
        <f>IF(IBRF!I23="","",IBRF!I23)</f>
        <v>Lola Ntimid8her</v>
      </c>
      <c r="C62" s="497"/>
      <c r="D62" s="498"/>
      <c r="E62" s="498"/>
      <c r="F62" s="498"/>
      <c r="G62" s="499"/>
      <c r="H62" s="1278" t="str">
        <f t="shared" si="8"/>
        <v>Lola Ntimid8her</v>
      </c>
      <c r="I62" s="1278"/>
      <c r="J62" s="493" t="str">
        <f t="shared" si="9"/>
        <v>86</v>
      </c>
      <c r="K62" s="473" t="str">
        <f t="shared" si="7"/>
        <v>Lola Ntimid8her</v>
      </c>
      <c r="L62" s="497"/>
      <c r="M62" s="498"/>
      <c r="N62" s="498"/>
      <c r="O62" s="498"/>
      <c r="P62" s="499"/>
      <c r="Q62" s="1278" t="str">
        <f t="shared" si="10"/>
        <v>Lola Ntimid8her</v>
      </c>
      <c r="R62" s="1278"/>
    </row>
    <row r="63" spans="1:18" ht="15.75" customHeight="1">
      <c r="A63" s="794" t="str">
        <f>IF(IBRF!H24="","",IBRF!H24)</f>
        <v>M60</v>
      </c>
      <c r="B63" s="469" t="str">
        <f>IF(IBRF!I24="","",IBRF!I24)</f>
        <v>21 Guns</v>
      </c>
      <c r="C63" s="493"/>
      <c r="D63" s="494"/>
      <c r="E63" s="494"/>
      <c r="F63" s="494"/>
      <c r="G63" s="473"/>
      <c r="H63" s="1277" t="str">
        <f t="shared" si="8"/>
        <v>21 Guns</v>
      </c>
      <c r="I63" s="1277"/>
      <c r="J63" s="794" t="str">
        <f t="shared" si="9"/>
        <v>M60</v>
      </c>
      <c r="K63" s="469" t="str">
        <f t="shared" si="7"/>
        <v>21 Guns</v>
      </c>
      <c r="L63" s="493"/>
      <c r="M63" s="494"/>
      <c r="N63" s="494"/>
      <c r="O63" s="494"/>
      <c r="P63" s="473"/>
      <c r="Q63" s="1277" t="str">
        <f t="shared" si="10"/>
        <v>21 Guns</v>
      </c>
      <c r="R63" s="1277"/>
    </row>
    <row r="64" spans="1:18" ht="15.75" customHeight="1">
      <c r="A64" s="493" t="str">
        <f>IF(IBRF!H25="","",IBRF!H25)</f>
        <v/>
      </c>
      <c r="B64" s="473" t="str">
        <f>IF(IBRF!I25="","",IBRF!I25)</f>
        <v/>
      </c>
      <c r="C64" s="497"/>
      <c r="D64" s="498"/>
      <c r="E64" s="498"/>
      <c r="F64" s="498"/>
      <c r="G64" s="499"/>
      <c r="H64" s="1278" t="str">
        <f t="shared" si="8"/>
        <v/>
      </c>
      <c r="I64" s="1278"/>
      <c r="J64" s="493" t="str">
        <f t="shared" si="9"/>
        <v/>
      </c>
      <c r="K64" s="473" t="str">
        <f t="shared" si="7"/>
        <v/>
      </c>
      <c r="L64" s="497"/>
      <c r="M64" s="498"/>
      <c r="N64" s="498"/>
      <c r="O64" s="498"/>
      <c r="P64" s="499"/>
      <c r="Q64" s="1278" t="str">
        <f t="shared" si="10"/>
        <v/>
      </c>
      <c r="R64" s="1278"/>
    </row>
    <row r="65" spans="1:18" ht="15.75" customHeight="1" thickBot="1">
      <c r="A65" s="794" t="str">
        <f>IF(IBRF!H26="","",IBRF!H26)</f>
        <v/>
      </c>
      <c r="B65" s="469" t="str">
        <f>IF(IBRF!I26="","",IBRF!I26)</f>
        <v/>
      </c>
      <c r="C65" s="493"/>
      <c r="D65" s="494"/>
      <c r="E65" s="494"/>
      <c r="F65" s="494"/>
      <c r="G65" s="473"/>
      <c r="H65" s="1277" t="str">
        <f t="shared" si="8"/>
        <v/>
      </c>
      <c r="I65" s="1277"/>
      <c r="J65" s="794" t="str">
        <f t="shared" si="9"/>
        <v/>
      </c>
      <c r="K65" s="469" t="str">
        <f t="shared" si="7"/>
        <v/>
      </c>
      <c r="L65" s="493"/>
      <c r="M65" s="494"/>
      <c r="N65" s="494"/>
      <c r="O65" s="494"/>
      <c r="P65" s="473"/>
      <c r="Q65" s="1277" t="str">
        <f t="shared" si="10"/>
        <v/>
      </c>
      <c r="R65" s="1277"/>
    </row>
    <row r="66" spans="1:18" ht="15.75" hidden="1" customHeight="1">
      <c r="A66" s="493" t="str">
        <f>IF(IBRF!H27="","",IBRF!H27)</f>
        <v/>
      </c>
      <c r="B66" s="473" t="str">
        <f>IF(IBRF!I27="","",IBRF!I27)</f>
        <v/>
      </c>
      <c r="C66" s="497"/>
      <c r="D66" s="498"/>
      <c r="E66" s="498"/>
      <c r="F66" s="498"/>
      <c r="G66" s="499"/>
      <c r="H66" s="1278" t="str">
        <f t="shared" si="8"/>
        <v/>
      </c>
      <c r="I66" s="1278"/>
      <c r="J66" s="493" t="str">
        <f t="shared" si="9"/>
        <v/>
      </c>
      <c r="K66" s="473" t="str">
        <f t="shared" si="7"/>
        <v/>
      </c>
      <c r="L66" s="497"/>
      <c r="M66" s="498"/>
      <c r="N66" s="498"/>
      <c r="O66" s="498"/>
      <c r="P66" s="499"/>
      <c r="Q66" s="1278" t="str">
        <f t="shared" si="10"/>
        <v/>
      </c>
      <c r="R66" s="1278"/>
    </row>
    <row r="67" spans="1:18" ht="15.75" hidden="1" customHeight="1">
      <c r="A67" s="794" t="str">
        <f>IF(IBRF!H28="","",IBRF!H28)</f>
        <v/>
      </c>
      <c r="B67" s="469" t="str">
        <f>IF(IBRF!I28="","",IBRF!I28)</f>
        <v/>
      </c>
      <c r="C67" s="493"/>
      <c r="D67" s="494"/>
      <c r="E67" s="494"/>
      <c r="F67" s="494"/>
      <c r="G67" s="473"/>
      <c r="H67" s="1277" t="str">
        <f t="shared" si="8"/>
        <v/>
      </c>
      <c r="I67" s="1277"/>
      <c r="J67" s="794" t="str">
        <f t="shared" si="9"/>
        <v/>
      </c>
      <c r="K67" s="469" t="str">
        <f t="shared" si="7"/>
        <v/>
      </c>
      <c r="L67" s="493"/>
      <c r="M67" s="494"/>
      <c r="N67" s="494"/>
      <c r="O67" s="494"/>
      <c r="P67" s="473"/>
      <c r="Q67" s="1277" t="str">
        <f t="shared" si="10"/>
        <v/>
      </c>
      <c r="R67" s="1277"/>
    </row>
    <row r="68" spans="1:18" ht="15.75" hidden="1" customHeight="1">
      <c r="A68" s="493" t="str">
        <f>IF(IBRF!H29="","",IBRF!H29)</f>
        <v/>
      </c>
      <c r="B68" s="473" t="str">
        <f>IF(IBRF!I29="","",IBRF!I29)</f>
        <v/>
      </c>
      <c r="C68" s="497"/>
      <c r="D68" s="498"/>
      <c r="E68" s="498"/>
      <c r="F68" s="498"/>
      <c r="G68" s="499"/>
      <c r="H68" s="1278" t="str">
        <f t="shared" si="8"/>
        <v/>
      </c>
      <c r="I68" s="1278"/>
      <c r="J68" s="493" t="str">
        <f t="shared" si="9"/>
        <v/>
      </c>
      <c r="K68" s="473" t="str">
        <f t="shared" si="7"/>
        <v/>
      </c>
      <c r="L68" s="497"/>
      <c r="M68" s="498"/>
      <c r="N68" s="498"/>
      <c r="O68" s="498"/>
      <c r="P68" s="499"/>
      <c r="Q68" s="1278" t="str">
        <f t="shared" si="10"/>
        <v/>
      </c>
      <c r="R68" s="1278"/>
    </row>
    <row r="69" spans="1:18" ht="15.75" hidden="1" customHeight="1">
      <c r="A69" s="794" t="str">
        <f>IF(IBRF!H30="","",IBRF!H30)</f>
        <v/>
      </c>
      <c r="B69" s="469" t="str">
        <f>IF(IBRF!I30="","",IBRF!I30)</f>
        <v/>
      </c>
      <c r="C69" s="493"/>
      <c r="D69" s="494"/>
      <c r="E69" s="494"/>
      <c r="F69" s="494"/>
      <c r="G69" s="473"/>
      <c r="H69" s="1277" t="str">
        <f t="shared" si="8"/>
        <v/>
      </c>
      <c r="I69" s="1277"/>
      <c r="J69" s="794" t="str">
        <f t="shared" si="9"/>
        <v/>
      </c>
      <c r="K69" s="469" t="str">
        <f t="shared" si="7"/>
        <v/>
      </c>
      <c r="L69" s="493"/>
      <c r="M69" s="494"/>
      <c r="N69" s="494"/>
      <c r="O69" s="494"/>
      <c r="P69" s="473"/>
      <c r="Q69" s="1277" t="str">
        <f t="shared" si="10"/>
        <v/>
      </c>
      <c r="R69" s="1277"/>
    </row>
    <row r="70" spans="1:18" ht="21" customHeight="1" thickBot="1">
      <c r="A70" s="104" t="s">
        <v>282</v>
      </c>
      <c r="B70" s="501" t="str">
        <f>IF(IBRF!B9="","Home Team",IBRF!B9)</f>
        <v>Hoover Damned</v>
      </c>
      <c r="C70" s="502" t="s">
        <v>129</v>
      </c>
      <c r="D70" s="502" t="s">
        <v>130</v>
      </c>
      <c r="E70" s="502" t="s">
        <v>198</v>
      </c>
      <c r="F70" s="502" t="s">
        <v>199</v>
      </c>
      <c r="G70" s="502" t="s">
        <v>131</v>
      </c>
      <c r="H70" s="1287" t="s">
        <v>238</v>
      </c>
      <c r="I70" s="1287"/>
      <c r="J70" s="104" t="s">
        <v>282</v>
      </c>
      <c r="K70" s="501" t="str">
        <f t="shared" si="7"/>
        <v>Hoover Damned</v>
      </c>
      <c r="L70" s="502" t="s">
        <v>129</v>
      </c>
      <c r="M70" s="502" t="s">
        <v>130</v>
      </c>
      <c r="N70" s="502" t="s">
        <v>198</v>
      </c>
      <c r="O70" s="502" t="s">
        <v>199</v>
      </c>
      <c r="P70" s="502" t="s">
        <v>131</v>
      </c>
      <c r="Q70" s="1287" t="s">
        <v>238</v>
      </c>
      <c r="R70" s="1287"/>
    </row>
    <row r="71" spans="1:18" ht="15.75" customHeight="1">
      <c r="A71" s="795" t="str">
        <f>IF(IBRF!B11="","",IBRF!B11)</f>
        <v>010</v>
      </c>
      <c r="B71" s="467" t="str">
        <f>IF(IBRF!C11="","",IBRF!C11)</f>
        <v>Freak Onalicia</v>
      </c>
      <c r="C71" s="489"/>
      <c r="D71" s="491"/>
      <c r="E71" s="489"/>
      <c r="F71" s="490"/>
      <c r="G71" s="491"/>
      <c r="H71" s="1276" t="str">
        <f t="shared" ref="H71:H90" si="11">B71</f>
        <v>Freak Onalicia</v>
      </c>
      <c r="I71" s="1276"/>
      <c r="J71" s="795" t="str">
        <f t="shared" ref="J71:J90" si="12">A71</f>
        <v>010</v>
      </c>
      <c r="K71" s="504" t="str">
        <f t="shared" si="7"/>
        <v>Freak Onalicia</v>
      </c>
      <c r="L71" s="506"/>
      <c r="M71" s="507"/>
      <c r="N71" s="506"/>
      <c r="O71" s="508"/>
      <c r="P71" s="508"/>
      <c r="Q71" s="1288" t="str">
        <f t="shared" ref="Q71:Q90" si="13">K71</f>
        <v>Freak Onalicia</v>
      </c>
      <c r="R71" s="1288"/>
    </row>
    <row r="72" spans="1:18" ht="15.75" customHeight="1">
      <c r="A72" s="796" t="str">
        <f>IF(IBRF!B12="","",IBRF!B12)</f>
        <v>1949</v>
      </c>
      <c r="B72" s="469" t="str">
        <f>IF(IBRF!C12="","",IBRF!C12)</f>
        <v>Geneva Conviction</v>
      </c>
      <c r="C72" s="493"/>
      <c r="D72" s="473"/>
      <c r="E72" s="493"/>
      <c r="F72" s="494"/>
      <c r="G72" s="473"/>
      <c r="H72" s="1277" t="str">
        <f t="shared" si="11"/>
        <v>Geneva Conviction</v>
      </c>
      <c r="I72" s="1277"/>
      <c r="J72" s="796" t="str">
        <f t="shared" si="12"/>
        <v>1949</v>
      </c>
      <c r="K72" s="523" t="str">
        <f t="shared" si="7"/>
        <v>Geneva Conviction</v>
      </c>
      <c r="L72" s="510"/>
      <c r="M72" s="473"/>
      <c r="N72" s="510"/>
      <c r="O72" s="494"/>
      <c r="P72" s="494"/>
      <c r="Q72" s="1289" t="str">
        <f t="shared" si="13"/>
        <v>Geneva Conviction</v>
      </c>
      <c r="R72" s="1289"/>
    </row>
    <row r="73" spans="1:18" ht="15.75" customHeight="1">
      <c r="A73" s="795" t="str">
        <f>IF(IBRF!B13="","",IBRF!B13)</f>
        <v>23</v>
      </c>
      <c r="B73" s="473" t="str">
        <f>IF(IBRF!C13="","",IBRF!C13)</f>
        <v>Mary Marvel</v>
      </c>
      <c r="C73" s="497"/>
      <c r="D73" s="499"/>
      <c r="E73" s="497"/>
      <c r="F73" s="498"/>
      <c r="G73" s="499"/>
      <c r="H73" s="1278" t="str">
        <f t="shared" si="11"/>
        <v>Mary Marvel</v>
      </c>
      <c r="I73" s="1278"/>
      <c r="J73" s="795" t="str">
        <f t="shared" si="12"/>
        <v>23</v>
      </c>
      <c r="K73" s="504" t="str">
        <f t="shared" si="7"/>
        <v>Mary Marvel</v>
      </c>
      <c r="L73" s="512"/>
      <c r="M73" s="499"/>
      <c r="N73" s="512"/>
      <c r="O73" s="498"/>
      <c r="P73" s="498"/>
      <c r="Q73" s="1290" t="str">
        <f t="shared" si="13"/>
        <v>Mary Marvel</v>
      </c>
      <c r="R73" s="1290"/>
    </row>
    <row r="74" spans="1:18" ht="15.75" customHeight="1">
      <c r="A74" s="796" t="str">
        <f>IF(IBRF!B14="","",IBRF!B14)</f>
        <v>314</v>
      </c>
      <c r="B74" s="469" t="str">
        <f>IF(IBRF!C14="","",IBRF!C14)</f>
        <v>Thuggy Holly</v>
      </c>
      <c r="C74" s="493"/>
      <c r="D74" s="473"/>
      <c r="E74" s="493"/>
      <c r="F74" s="494"/>
      <c r="G74" s="473"/>
      <c r="H74" s="1277" t="str">
        <f t="shared" si="11"/>
        <v>Thuggy Holly</v>
      </c>
      <c r="I74" s="1277"/>
      <c r="J74" s="796" t="str">
        <f t="shared" si="12"/>
        <v>314</v>
      </c>
      <c r="K74" s="523" t="str">
        <f t="shared" si="7"/>
        <v>Thuggy Holly</v>
      </c>
      <c r="L74" s="510"/>
      <c r="M74" s="473"/>
      <c r="N74" s="510"/>
      <c r="O74" s="494"/>
      <c r="P74" s="494"/>
      <c r="Q74" s="1289" t="str">
        <f t="shared" si="13"/>
        <v>Thuggy Holly</v>
      </c>
      <c r="R74" s="1289"/>
    </row>
    <row r="75" spans="1:18" ht="15.75" customHeight="1">
      <c r="A75" s="795" t="str">
        <f>IF(IBRF!B15="","",IBRF!B15)</f>
        <v>415</v>
      </c>
      <c r="B75" s="473" t="str">
        <f>IF(IBRF!C15="","",IBRF!C15)</f>
        <v>Chick Basher</v>
      </c>
      <c r="C75" s="497"/>
      <c r="D75" s="499"/>
      <c r="E75" s="497"/>
      <c r="F75" s="498"/>
      <c r="G75" s="499"/>
      <c r="H75" s="1278" t="str">
        <f t="shared" si="11"/>
        <v>Chick Basher</v>
      </c>
      <c r="I75" s="1278"/>
      <c r="J75" s="795" t="str">
        <f t="shared" si="12"/>
        <v>415</v>
      </c>
      <c r="K75" s="504" t="str">
        <f t="shared" si="7"/>
        <v>Chick Basher</v>
      </c>
      <c r="L75" s="512"/>
      <c r="M75" s="499"/>
      <c r="N75" s="512"/>
      <c r="O75" s="498"/>
      <c r="P75" s="498"/>
      <c r="Q75" s="1290" t="str">
        <f t="shared" si="13"/>
        <v>Chick Basher</v>
      </c>
      <c r="R75" s="1290"/>
    </row>
    <row r="76" spans="1:18" ht="15.75" customHeight="1">
      <c r="A76" s="796" t="str">
        <f>IF(IBRF!B16="","",IBRF!B16)</f>
        <v>475</v>
      </c>
      <c r="B76" s="469" t="str">
        <f>IF(IBRF!C16="","",IBRF!C16)</f>
        <v>MollyTov</v>
      </c>
      <c r="C76" s="493"/>
      <c r="D76" s="473"/>
      <c r="E76" s="493"/>
      <c r="F76" s="494"/>
      <c r="G76" s="473"/>
      <c r="H76" s="1277" t="str">
        <f t="shared" si="11"/>
        <v>MollyTov</v>
      </c>
      <c r="I76" s="1277"/>
      <c r="J76" s="796" t="str">
        <f t="shared" si="12"/>
        <v>475</v>
      </c>
      <c r="K76" s="523" t="str">
        <f t="shared" si="7"/>
        <v>MollyTov</v>
      </c>
      <c r="L76" s="510"/>
      <c r="M76" s="473"/>
      <c r="N76" s="510"/>
      <c r="O76" s="494"/>
      <c r="P76" s="494"/>
      <c r="Q76" s="1289" t="str">
        <f t="shared" si="13"/>
        <v>MollyTov</v>
      </c>
      <c r="R76" s="1289"/>
    </row>
    <row r="77" spans="1:18" ht="15.75" customHeight="1">
      <c r="A77" s="795" t="str">
        <f>IF(IBRF!B17="","",IBRF!B17)</f>
        <v>4N6</v>
      </c>
      <c r="B77" s="473" t="str">
        <f>IF(IBRF!C17="","",IBRF!C17)</f>
        <v>Bone Eata</v>
      </c>
      <c r="C77" s="497"/>
      <c r="D77" s="499"/>
      <c r="E77" s="497"/>
      <c r="F77" s="498"/>
      <c r="G77" s="499"/>
      <c r="H77" s="1278" t="str">
        <f t="shared" si="11"/>
        <v>Bone Eata</v>
      </c>
      <c r="I77" s="1278"/>
      <c r="J77" s="795" t="str">
        <f t="shared" si="12"/>
        <v>4N6</v>
      </c>
      <c r="K77" s="504" t="str">
        <f t="shared" si="7"/>
        <v>Bone Eata</v>
      </c>
      <c r="L77" s="512"/>
      <c r="M77" s="499"/>
      <c r="N77" s="512"/>
      <c r="O77" s="498"/>
      <c r="P77" s="498"/>
      <c r="Q77" s="1290" t="str">
        <f t="shared" si="13"/>
        <v>Bone Eata</v>
      </c>
      <c r="R77" s="1290"/>
    </row>
    <row r="78" spans="1:18" ht="15.75" customHeight="1">
      <c r="A78" s="796" t="str">
        <f>IF(IBRF!B18="","",IBRF!B18)</f>
        <v>624</v>
      </c>
      <c r="B78" s="469" t="str">
        <f>IF(IBRF!C18="","",IBRF!C18)</f>
        <v>Merle Hazard</v>
      </c>
      <c r="C78" s="493"/>
      <c r="D78" s="473"/>
      <c r="E78" s="493"/>
      <c r="F78" s="494"/>
      <c r="G78" s="473"/>
      <c r="H78" s="1277" t="str">
        <f t="shared" si="11"/>
        <v>Merle Hazard</v>
      </c>
      <c r="I78" s="1277"/>
      <c r="J78" s="796" t="str">
        <f t="shared" si="12"/>
        <v>624</v>
      </c>
      <c r="K78" s="523" t="str">
        <f t="shared" si="7"/>
        <v>Merle Hazard</v>
      </c>
      <c r="L78" s="510"/>
      <c r="M78" s="473"/>
      <c r="N78" s="510"/>
      <c r="O78" s="494"/>
      <c r="P78" s="494"/>
      <c r="Q78" s="1289" t="str">
        <f t="shared" si="13"/>
        <v>Merle Hazard</v>
      </c>
      <c r="R78" s="1289"/>
    </row>
    <row r="79" spans="1:18" ht="15.75" customHeight="1">
      <c r="A79" s="795" t="str">
        <f>IF(IBRF!B19="","",IBRF!B19)</f>
        <v>723</v>
      </c>
      <c r="B79" s="473" t="str">
        <f>IF(IBRF!C19="","",IBRF!C19)</f>
        <v>Party Poison</v>
      </c>
      <c r="C79" s="497"/>
      <c r="D79" s="499"/>
      <c r="E79" s="497"/>
      <c r="F79" s="498"/>
      <c r="G79" s="499"/>
      <c r="H79" s="1278" t="str">
        <f t="shared" si="11"/>
        <v>Party Poison</v>
      </c>
      <c r="I79" s="1278"/>
      <c r="J79" s="795" t="str">
        <f t="shared" si="12"/>
        <v>723</v>
      </c>
      <c r="K79" s="504" t="str">
        <f t="shared" si="7"/>
        <v>Party Poison</v>
      </c>
      <c r="L79" s="512"/>
      <c r="M79" s="499"/>
      <c r="N79" s="512"/>
      <c r="O79" s="498"/>
      <c r="P79" s="498"/>
      <c r="Q79" s="1290" t="str">
        <f t="shared" si="13"/>
        <v>Party Poison</v>
      </c>
      <c r="R79" s="1290"/>
    </row>
    <row r="80" spans="1:18" ht="15.75" customHeight="1">
      <c r="A80" s="796" t="str">
        <f>IF(IBRF!B20="","",IBRF!B20)</f>
        <v>731</v>
      </c>
      <c r="B80" s="469" t="str">
        <f>IF(IBRF!C20="","",IBRF!C20)</f>
        <v>Cherry Potter</v>
      </c>
      <c r="C80" s="493"/>
      <c r="D80" s="473"/>
      <c r="E80" s="493"/>
      <c r="F80" s="494"/>
      <c r="G80" s="473"/>
      <c r="H80" s="1277" t="str">
        <f t="shared" si="11"/>
        <v>Cherry Potter</v>
      </c>
      <c r="I80" s="1277"/>
      <c r="J80" s="796" t="str">
        <f t="shared" si="12"/>
        <v>731</v>
      </c>
      <c r="K80" s="523" t="str">
        <f t="shared" si="7"/>
        <v>Cherry Potter</v>
      </c>
      <c r="L80" s="510"/>
      <c r="M80" s="473"/>
      <c r="N80" s="510"/>
      <c r="O80" s="494"/>
      <c r="P80" s="494"/>
      <c r="Q80" s="1289" t="str">
        <f t="shared" si="13"/>
        <v>Cherry Potter</v>
      </c>
      <c r="R80" s="1289"/>
    </row>
    <row r="81" spans="1:18" ht="15.75" customHeight="1">
      <c r="A81" s="795" t="str">
        <f>IF(IBRF!B21="","",IBRF!B21)</f>
        <v>762</v>
      </c>
      <c r="B81" s="473" t="str">
        <f>IF(IBRF!C21="","",IBRF!C21)</f>
        <v>Warren Peace</v>
      </c>
      <c r="C81" s="497"/>
      <c r="D81" s="499"/>
      <c r="E81" s="497"/>
      <c r="F81" s="498"/>
      <c r="G81" s="499"/>
      <c r="H81" s="1278" t="str">
        <f t="shared" si="11"/>
        <v>Warren Peace</v>
      </c>
      <c r="I81" s="1278"/>
      <c r="J81" s="795" t="str">
        <f t="shared" si="12"/>
        <v>762</v>
      </c>
      <c r="K81" s="504" t="str">
        <f t="shared" si="7"/>
        <v>Warren Peace</v>
      </c>
      <c r="L81" s="512"/>
      <c r="M81" s="499"/>
      <c r="N81" s="512"/>
      <c r="O81" s="498"/>
      <c r="P81" s="498"/>
      <c r="Q81" s="1290" t="str">
        <f t="shared" si="13"/>
        <v>Warren Peace</v>
      </c>
      <c r="R81" s="1290"/>
    </row>
    <row r="82" spans="1:18" ht="15.75" customHeight="1">
      <c r="A82" s="796" t="str">
        <f>IF(IBRF!B22="","",IBRF!B22)</f>
        <v>88</v>
      </c>
      <c r="B82" s="469" t="str">
        <f>IF(IBRF!C22="","",IBRF!C22)</f>
        <v>Shabamm</v>
      </c>
      <c r="C82" s="493"/>
      <c r="D82" s="473"/>
      <c r="E82" s="493"/>
      <c r="F82" s="494"/>
      <c r="G82" s="473"/>
      <c r="H82" s="1277" t="str">
        <f t="shared" si="11"/>
        <v>Shabamm</v>
      </c>
      <c r="I82" s="1277"/>
      <c r="J82" s="796" t="str">
        <f t="shared" si="12"/>
        <v>88</v>
      </c>
      <c r="K82" s="523" t="str">
        <f t="shared" si="7"/>
        <v>Shabamm</v>
      </c>
      <c r="L82" s="510"/>
      <c r="M82" s="473"/>
      <c r="N82" s="510"/>
      <c r="O82" s="494"/>
      <c r="P82" s="494"/>
      <c r="Q82" s="1289" t="str">
        <f t="shared" si="13"/>
        <v>Shabamm</v>
      </c>
      <c r="R82" s="1289"/>
    </row>
    <row r="83" spans="1:18" ht="15.75" customHeight="1">
      <c r="A83" s="795" t="str">
        <f>IF(IBRF!B23="","",IBRF!B23)</f>
        <v>CU2</v>
      </c>
      <c r="B83" s="473" t="str">
        <f>IF(IBRF!C23="","",IBRF!C23)</f>
        <v>Seemore Butts</v>
      </c>
      <c r="C83" s="497"/>
      <c r="D83" s="499"/>
      <c r="E83" s="497"/>
      <c r="F83" s="498"/>
      <c r="G83" s="499"/>
      <c r="H83" s="1278" t="str">
        <f t="shared" si="11"/>
        <v>Seemore Butts</v>
      </c>
      <c r="I83" s="1278"/>
      <c r="J83" s="795" t="str">
        <f t="shared" si="12"/>
        <v>CU2</v>
      </c>
      <c r="K83" s="504" t="str">
        <f t="shared" si="7"/>
        <v>Seemore Butts</v>
      </c>
      <c r="L83" s="512"/>
      <c r="M83" s="499"/>
      <c r="N83" s="512"/>
      <c r="O83" s="498"/>
      <c r="P83" s="498"/>
      <c r="Q83" s="1290" t="str">
        <f t="shared" si="13"/>
        <v>Seemore Butts</v>
      </c>
      <c r="R83" s="1290"/>
    </row>
    <row r="84" spans="1:18" ht="15.75" customHeight="1">
      <c r="A84" s="794" t="str">
        <f>IF(IBRF!B24="","",IBRF!B24)</f>
        <v>O3</v>
      </c>
      <c r="B84" s="469" t="str">
        <f>IF(IBRF!C24="","",IBRF!C24)</f>
        <v>Check'r Vitals</v>
      </c>
      <c r="C84" s="493"/>
      <c r="D84" s="473"/>
      <c r="E84" s="493"/>
      <c r="F84" s="494"/>
      <c r="G84" s="473"/>
      <c r="H84" s="1277" t="str">
        <f t="shared" si="11"/>
        <v>Check'r Vitals</v>
      </c>
      <c r="I84" s="1277"/>
      <c r="J84" s="794" t="str">
        <f t="shared" si="12"/>
        <v>O3</v>
      </c>
      <c r="K84" s="469" t="str">
        <f t="shared" si="7"/>
        <v>Check'r Vitals</v>
      </c>
      <c r="L84" s="510"/>
      <c r="M84" s="473"/>
      <c r="N84" s="510"/>
      <c r="O84" s="494"/>
      <c r="P84" s="494"/>
      <c r="Q84" s="1289" t="str">
        <f t="shared" si="13"/>
        <v>Check'r Vitals</v>
      </c>
      <c r="R84" s="1289"/>
    </row>
    <row r="85" spans="1:18" ht="15.75" customHeight="1">
      <c r="A85" s="795" t="str">
        <f>IF(IBRF!B25="","",IBRF!B25)</f>
        <v>1794</v>
      </c>
      <c r="B85" s="473" t="str">
        <f>IF(IBRF!C25="","",IBRF!C25)</f>
        <v>VooDoo Maul</v>
      </c>
      <c r="C85" s="497"/>
      <c r="D85" s="499"/>
      <c r="E85" s="497"/>
      <c r="F85" s="498"/>
      <c r="G85" s="499"/>
      <c r="H85" s="1278" t="str">
        <f t="shared" si="11"/>
        <v>VooDoo Maul</v>
      </c>
      <c r="I85" s="1278"/>
      <c r="J85" s="795" t="str">
        <f t="shared" si="12"/>
        <v>1794</v>
      </c>
      <c r="K85" s="504" t="str">
        <f t="shared" si="7"/>
        <v>VooDoo Maul</v>
      </c>
      <c r="L85" s="506"/>
      <c r="M85" s="507"/>
      <c r="N85" s="506"/>
      <c r="O85" s="508"/>
      <c r="P85" s="508"/>
      <c r="Q85" s="1290" t="str">
        <f t="shared" si="13"/>
        <v>VooDoo Maul</v>
      </c>
      <c r="R85" s="1290"/>
    </row>
    <row r="86" spans="1:18" ht="15.75" customHeight="1" thickBot="1">
      <c r="A86" s="796" t="str">
        <f>IF(IBRF!B26="","",IBRF!B26)</f>
        <v>81</v>
      </c>
      <c r="B86" s="469" t="str">
        <f>IF(IBRF!C26="","",IBRF!C26)</f>
        <v>Fatallica</v>
      </c>
      <c r="C86" s="493"/>
      <c r="D86" s="473"/>
      <c r="E86" s="493"/>
      <c r="F86" s="494"/>
      <c r="G86" s="473"/>
      <c r="H86" s="1277" t="str">
        <f t="shared" si="11"/>
        <v>Fatallica</v>
      </c>
      <c r="I86" s="1277"/>
      <c r="J86" s="796" t="str">
        <f t="shared" si="12"/>
        <v>81</v>
      </c>
      <c r="K86" s="523" t="str">
        <f t="shared" si="7"/>
        <v>Fatallica</v>
      </c>
      <c r="L86" s="510"/>
      <c r="M86" s="473"/>
      <c r="N86" s="510"/>
      <c r="O86" s="494"/>
      <c r="P86" s="494"/>
      <c r="Q86" s="1289" t="str">
        <f t="shared" si="13"/>
        <v>Fatallica</v>
      </c>
      <c r="R86" s="1289"/>
    </row>
    <row r="87" spans="1:18" ht="15.75" hidden="1" customHeight="1">
      <c r="A87" s="521" t="str">
        <f>IF(IBRF!B27="","",IBRF!B27)</f>
        <v/>
      </c>
      <c r="B87" s="500" t="str">
        <f>IF(IBRF!C27="","",IBRF!C27)</f>
        <v/>
      </c>
      <c r="C87" s="497"/>
      <c r="D87" s="499"/>
      <c r="E87" s="497"/>
      <c r="F87" s="498"/>
      <c r="G87" s="499"/>
      <c r="H87" s="1278" t="str">
        <f t="shared" si="11"/>
        <v/>
      </c>
      <c r="I87" s="1278"/>
      <c r="J87" s="521" t="str">
        <f t="shared" si="12"/>
        <v/>
      </c>
      <c r="K87" s="504" t="str">
        <f t="shared" si="7"/>
        <v/>
      </c>
      <c r="L87" s="512"/>
      <c r="M87" s="499"/>
      <c r="N87" s="512"/>
      <c r="O87" s="498"/>
      <c r="P87" s="498"/>
      <c r="Q87" s="1290" t="str">
        <f t="shared" si="13"/>
        <v/>
      </c>
      <c r="R87" s="1290"/>
    </row>
    <row r="88" spans="1:18" ht="15.75" hidden="1" customHeight="1">
      <c r="A88" s="522" t="str">
        <f>IF(IBRF!B28="","",IBRF!B28)</f>
        <v/>
      </c>
      <c r="B88" s="495" t="str">
        <f>IF(IBRF!C28="","",IBRF!C28)</f>
        <v/>
      </c>
      <c r="C88" s="493"/>
      <c r="D88" s="473"/>
      <c r="E88" s="493"/>
      <c r="F88" s="494"/>
      <c r="G88" s="473"/>
      <c r="H88" s="1277" t="str">
        <f t="shared" si="11"/>
        <v/>
      </c>
      <c r="I88" s="1277"/>
      <c r="J88" s="522" t="str">
        <f t="shared" si="12"/>
        <v/>
      </c>
      <c r="K88" s="523" t="str">
        <f t="shared" si="7"/>
        <v/>
      </c>
      <c r="L88" s="510"/>
      <c r="M88" s="473"/>
      <c r="N88" s="510"/>
      <c r="O88" s="494"/>
      <c r="P88" s="494"/>
      <c r="Q88" s="1289" t="str">
        <f t="shared" si="13"/>
        <v/>
      </c>
      <c r="R88" s="1289"/>
    </row>
    <row r="89" spans="1:18" ht="15.75" hidden="1" customHeight="1">
      <c r="A89" s="521" t="str">
        <f>IF(IBRF!B29="","",IBRF!B29)</f>
        <v/>
      </c>
      <c r="B89" s="500" t="str">
        <f>IF(IBRF!C29="","",IBRF!C29)</f>
        <v/>
      </c>
      <c r="C89" s="497"/>
      <c r="D89" s="499"/>
      <c r="E89" s="497"/>
      <c r="F89" s="498"/>
      <c r="G89" s="499"/>
      <c r="H89" s="1278" t="str">
        <f t="shared" si="11"/>
        <v/>
      </c>
      <c r="I89" s="1278"/>
      <c r="J89" s="521" t="str">
        <f t="shared" si="12"/>
        <v/>
      </c>
      <c r="K89" s="504" t="str">
        <f t="shared" si="7"/>
        <v/>
      </c>
      <c r="L89" s="512"/>
      <c r="M89" s="499"/>
      <c r="N89" s="512"/>
      <c r="O89" s="498"/>
      <c r="P89" s="498"/>
      <c r="Q89" s="524" t="str">
        <f t="shared" si="13"/>
        <v/>
      </c>
      <c r="R89" s="525"/>
    </row>
    <row r="90" spans="1:18" ht="15.75" hidden="1" customHeight="1">
      <c r="A90" s="495" t="str">
        <f>IF(IBRF!B30="","",IBRF!B30)</f>
        <v/>
      </c>
      <c r="B90" s="495" t="str">
        <f>IF(IBRF!C30="","",IBRF!C30)</f>
        <v/>
      </c>
      <c r="C90" s="493"/>
      <c r="D90" s="473"/>
      <c r="E90" s="493"/>
      <c r="F90" s="494"/>
      <c r="G90" s="473"/>
      <c r="H90" s="1277" t="str">
        <f t="shared" si="11"/>
        <v/>
      </c>
      <c r="I90" s="1277"/>
      <c r="J90" s="495" t="str">
        <f t="shared" si="12"/>
        <v/>
      </c>
      <c r="K90" s="469" t="str">
        <f t="shared" si="7"/>
        <v/>
      </c>
      <c r="L90" s="510"/>
      <c r="M90" s="473"/>
      <c r="N90" s="510"/>
      <c r="O90" s="494"/>
      <c r="P90" s="494"/>
      <c r="Q90" s="526" t="str">
        <f t="shared" si="13"/>
        <v/>
      </c>
      <c r="R90" s="527"/>
    </row>
    <row r="91" spans="1:18" ht="13.5" customHeight="1">
      <c r="A91" s="1282" t="s">
        <v>132</v>
      </c>
      <c r="B91" s="1282"/>
      <c r="C91" s="1282"/>
      <c r="D91" s="1282"/>
      <c r="E91" s="1282"/>
      <c r="F91" s="1282"/>
      <c r="G91" s="1282"/>
      <c r="H91" s="1282"/>
      <c r="I91" s="1282"/>
      <c r="J91" s="1282" t="s">
        <v>132</v>
      </c>
      <c r="K91" s="1282"/>
      <c r="L91" s="1282"/>
      <c r="M91" s="1282"/>
      <c r="N91" s="1282"/>
      <c r="O91" s="1282"/>
      <c r="P91" s="1282"/>
      <c r="Q91" s="1282"/>
      <c r="R91" s="1282"/>
    </row>
    <row r="92" spans="1:18" ht="13.5" customHeight="1">
      <c r="A92" s="1283" t="s">
        <v>133</v>
      </c>
      <c r="B92" s="1283"/>
      <c r="C92" s="1283"/>
      <c r="D92" s="1283"/>
      <c r="E92" s="1283"/>
      <c r="F92" s="1283"/>
      <c r="G92" s="1283"/>
      <c r="H92" s="1283"/>
      <c r="I92" s="1283"/>
      <c r="J92" s="1283" t="s">
        <v>136</v>
      </c>
      <c r="K92" s="1283"/>
      <c r="L92" s="1283"/>
      <c r="M92" s="1283"/>
      <c r="N92" s="1283"/>
      <c r="O92" s="1283"/>
      <c r="P92" s="1283"/>
      <c r="Q92" s="1283"/>
      <c r="R92" s="1283"/>
    </row>
    <row r="93" spans="1:18" ht="13.5" customHeight="1">
      <c r="A93" s="1283" t="s">
        <v>134</v>
      </c>
      <c r="B93" s="1283"/>
      <c r="C93" s="1283"/>
      <c r="D93" s="1283"/>
      <c r="E93" s="1283"/>
      <c r="F93" s="1283"/>
      <c r="G93" s="1283"/>
      <c r="H93" s="1283"/>
      <c r="I93" s="1283"/>
      <c r="J93" s="1283" t="s">
        <v>134</v>
      </c>
      <c r="K93" s="1283"/>
      <c r="L93" s="1283"/>
      <c r="M93" s="1283"/>
      <c r="N93" s="1283"/>
      <c r="O93" s="1283"/>
      <c r="P93" s="1283"/>
      <c r="Q93" s="1283"/>
      <c r="R93" s="1283"/>
    </row>
    <row r="94" spans="1:18" ht="13.5" customHeight="1">
      <c r="A94" s="1284" t="s">
        <v>135</v>
      </c>
      <c r="B94" s="1284"/>
      <c r="C94" s="1284"/>
      <c r="D94" s="1284"/>
      <c r="E94" s="1284"/>
      <c r="F94" s="1284"/>
      <c r="G94" s="1284"/>
      <c r="H94" s="1284"/>
      <c r="I94" s="1284"/>
      <c r="J94" s="1284" t="s">
        <v>137</v>
      </c>
      <c r="K94" s="1284"/>
      <c r="L94" s="1284"/>
      <c r="M94" s="1284"/>
      <c r="N94" s="1284"/>
      <c r="O94" s="1284"/>
      <c r="P94" s="1284"/>
      <c r="Q94" s="1284"/>
      <c r="R94" s="1284"/>
    </row>
  </sheetData>
  <sheetProtection selectLockedCells="1" selectUnlockedCells="1"/>
  <mergeCells count="190">
    <mergeCell ref="A93:I93"/>
    <mergeCell ref="J93:R93"/>
    <mergeCell ref="A94:I94"/>
    <mergeCell ref="J94:R94"/>
    <mergeCell ref="H89:I89"/>
    <mergeCell ref="H90:I90"/>
    <mergeCell ref="A91:I91"/>
    <mergeCell ref="J91:R91"/>
    <mergeCell ref="A92:I92"/>
    <mergeCell ref="J92:R92"/>
    <mergeCell ref="H84:I84"/>
    <mergeCell ref="Q84:R84"/>
    <mergeCell ref="H85:I85"/>
    <mergeCell ref="Q85:R85"/>
    <mergeCell ref="H86:I86"/>
    <mergeCell ref="Q86:R86"/>
    <mergeCell ref="H87:I87"/>
    <mergeCell ref="Q87:R87"/>
    <mergeCell ref="H88:I88"/>
    <mergeCell ref="Q88:R88"/>
    <mergeCell ref="H79:I79"/>
    <mergeCell ref="Q79:R79"/>
    <mergeCell ref="H80:I80"/>
    <mergeCell ref="Q80:R80"/>
    <mergeCell ref="H81:I81"/>
    <mergeCell ref="Q81:R81"/>
    <mergeCell ref="H82:I82"/>
    <mergeCell ref="Q82:R82"/>
    <mergeCell ref="H83:I83"/>
    <mergeCell ref="Q83:R83"/>
    <mergeCell ref="H74:I74"/>
    <mergeCell ref="Q74:R74"/>
    <mergeCell ref="H75:I75"/>
    <mergeCell ref="Q75:R75"/>
    <mergeCell ref="H76:I76"/>
    <mergeCell ref="Q76:R76"/>
    <mergeCell ref="H77:I77"/>
    <mergeCell ref="Q77:R77"/>
    <mergeCell ref="H78:I78"/>
    <mergeCell ref="Q78:R78"/>
    <mergeCell ref="H69:I69"/>
    <mergeCell ref="Q69:R69"/>
    <mergeCell ref="H70:I70"/>
    <mergeCell ref="Q70:R70"/>
    <mergeCell ref="H71:I71"/>
    <mergeCell ref="Q71:R71"/>
    <mergeCell ref="H72:I72"/>
    <mergeCell ref="Q72:R72"/>
    <mergeCell ref="H73:I73"/>
    <mergeCell ref="Q73:R73"/>
    <mergeCell ref="H64:I64"/>
    <mergeCell ref="Q64:R64"/>
    <mergeCell ref="H65:I65"/>
    <mergeCell ref="Q65:R65"/>
    <mergeCell ref="H66:I66"/>
    <mergeCell ref="Q66:R66"/>
    <mergeCell ref="H67:I67"/>
    <mergeCell ref="Q67:R67"/>
    <mergeCell ref="H68:I68"/>
    <mergeCell ref="Q68:R68"/>
    <mergeCell ref="H59:I59"/>
    <mergeCell ref="Q59:R59"/>
    <mergeCell ref="H60:I60"/>
    <mergeCell ref="Q60:R60"/>
    <mergeCell ref="H61:I61"/>
    <mergeCell ref="Q61:R61"/>
    <mergeCell ref="H62:I62"/>
    <mergeCell ref="Q62:R62"/>
    <mergeCell ref="H63:I63"/>
    <mergeCell ref="Q63:R63"/>
    <mergeCell ref="H54:I54"/>
    <mergeCell ref="Q54:R54"/>
    <mergeCell ref="H55:I55"/>
    <mergeCell ref="Q55:R55"/>
    <mergeCell ref="H56:I56"/>
    <mergeCell ref="Q56:R56"/>
    <mergeCell ref="H57:I57"/>
    <mergeCell ref="Q57:R57"/>
    <mergeCell ref="H58:I58"/>
    <mergeCell ref="Q58:R58"/>
    <mergeCell ref="H49:I49"/>
    <mergeCell ref="Q49:R49"/>
    <mergeCell ref="H50:I50"/>
    <mergeCell ref="Q50:R50"/>
    <mergeCell ref="H51:I51"/>
    <mergeCell ref="Q51:R51"/>
    <mergeCell ref="H52:I52"/>
    <mergeCell ref="Q52:R52"/>
    <mergeCell ref="H53:I53"/>
    <mergeCell ref="Q53:R53"/>
    <mergeCell ref="A45:I45"/>
    <mergeCell ref="J45:R45"/>
    <mergeCell ref="A46:I46"/>
    <mergeCell ref="J46:R46"/>
    <mergeCell ref="A47:I47"/>
    <mergeCell ref="J47:R47"/>
    <mergeCell ref="A48:B48"/>
    <mergeCell ref="C48:D48"/>
    <mergeCell ref="J48:K48"/>
    <mergeCell ref="L48:M48"/>
    <mergeCell ref="H40:I40"/>
    <mergeCell ref="Q40:R40"/>
    <mergeCell ref="H41:I41"/>
    <mergeCell ref="Q41:R41"/>
    <mergeCell ref="H42:I42"/>
    <mergeCell ref="Q42:R42"/>
    <mergeCell ref="H43:I43"/>
    <mergeCell ref="Q43:R43"/>
    <mergeCell ref="A44:I44"/>
    <mergeCell ref="J44:R44"/>
    <mergeCell ref="H35:I35"/>
    <mergeCell ref="Q35:R35"/>
    <mergeCell ref="H36:I36"/>
    <mergeCell ref="Q36:R36"/>
    <mergeCell ref="H37:I37"/>
    <mergeCell ref="Q37:R37"/>
    <mergeCell ref="H38:I38"/>
    <mergeCell ref="Q38:R38"/>
    <mergeCell ref="H39:I39"/>
    <mergeCell ref="Q39:R39"/>
    <mergeCell ref="H30:I30"/>
    <mergeCell ref="Q30:R30"/>
    <mergeCell ref="H31:I31"/>
    <mergeCell ref="Q31:R31"/>
    <mergeCell ref="H32:I32"/>
    <mergeCell ref="Q32:R32"/>
    <mergeCell ref="H33:I33"/>
    <mergeCell ref="Q33:R33"/>
    <mergeCell ref="H34:I34"/>
    <mergeCell ref="Q34:R34"/>
    <mergeCell ref="H25:I25"/>
    <mergeCell ref="Q25:R25"/>
    <mergeCell ref="H26:I26"/>
    <mergeCell ref="Q26:R26"/>
    <mergeCell ref="H27:I27"/>
    <mergeCell ref="Q27:R27"/>
    <mergeCell ref="H28:I28"/>
    <mergeCell ref="Q28:R28"/>
    <mergeCell ref="H29:I29"/>
    <mergeCell ref="Q29:R29"/>
    <mergeCell ref="H20:I20"/>
    <mergeCell ref="Q20:R20"/>
    <mergeCell ref="H21:I21"/>
    <mergeCell ref="Q21:R21"/>
    <mergeCell ref="H22:I22"/>
    <mergeCell ref="Q22:R22"/>
    <mergeCell ref="H23:I23"/>
    <mergeCell ref="Q23:R23"/>
    <mergeCell ref="H24:I24"/>
    <mergeCell ref="Q24:R24"/>
    <mergeCell ref="H15:I15"/>
    <mergeCell ref="Q15:R15"/>
    <mergeCell ref="H16:I16"/>
    <mergeCell ref="Q16:R16"/>
    <mergeCell ref="H17:I17"/>
    <mergeCell ref="Q17:R17"/>
    <mergeCell ref="H18:I18"/>
    <mergeCell ref="Q18:R18"/>
    <mergeCell ref="H19:I19"/>
    <mergeCell ref="Q19:R19"/>
    <mergeCell ref="H10:I10"/>
    <mergeCell ref="Q10:R10"/>
    <mergeCell ref="H11:I11"/>
    <mergeCell ref="Q11:R11"/>
    <mergeCell ref="H12:I12"/>
    <mergeCell ref="Q12:R12"/>
    <mergeCell ref="H13:I13"/>
    <mergeCell ref="Q13:R13"/>
    <mergeCell ref="H14:I14"/>
    <mergeCell ref="Q14:R14"/>
    <mergeCell ref="H5:I5"/>
    <mergeCell ref="Q5:R5"/>
    <mergeCell ref="H6:I6"/>
    <mergeCell ref="Q6:R6"/>
    <mergeCell ref="H7:I7"/>
    <mergeCell ref="Q7:R7"/>
    <mergeCell ref="H8:I8"/>
    <mergeCell ref="Q8:R8"/>
    <mergeCell ref="H9:I9"/>
    <mergeCell ref="Q9:R9"/>
    <mergeCell ref="A1:B1"/>
    <mergeCell ref="C1:D1"/>
    <mergeCell ref="J1:K1"/>
    <mergeCell ref="L1:M1"/>
    <mergeCell ref="H2:I2"/>
    <mergeCell ref="Q2:R2"/>
    <mergeCell ref="H3:I3"/>
    <mergeCell ref="Q3:R3"/>
    <mergeCell ref="H4:I4"/>
    <mergeCell ref="Q4:R4"/>
  </mergeCells>
  <phoneticPr fontId="61" type="noConversion"/>
  <printOptions verticalCentered="1"/>
  <pageMargins left="1" right="0.25" top="0.25" bottom="0.25" header="0.51180555555555551" footer="0.51180555555555551"/>
  <pageSetup scale="79" firstPageNumber="0" orientation="landscape" horizontalDpi="4294967294" verticalDpi="300" r:id="rId1"/>
  <headerFooter alignWithMargins="0"/>
  <rowBreaks count="1" manualBreakCount="1">
    <brk id="47" max="16383" man="1"/>
  </rowBreaks>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5"/>
  </sheetPr>
  <dimension ref="A1:R94"/>
  <sheetViews>
    <sheetView workbookViewId="0">
      <selection sqref="A1:B1"/>
    </sheetView>
  </sheetViews>
  <sheetFormatPr defaultRowHeight="13.5" customHeight="1"/>
  <cols>
    <col min="1" max="1" width="7.140625" style="100" customWidth="1"/>
    <col min="2" max="2" width="24.28515625" style="100" customWidth="1"/>
    <col min="3" max="7" width="18.42578125" style="100" customWidth="1"/>
    <col min="8" max="9" width="12.140625" style="100" customWidth="1"/>
    <col min="10" max="10" width="7.140625" style="100" customWidth="1"/>
    <col min="11" max="11" width="24.28515625" style="100" customWidth="1"/>
    <col min="12" max="16" width="18.42578125" style="100" customWidth="1"/>
    <col min="17" max="18" width="12.140625" style="100" customWidth="1"/>
    <col min="19" max="256" width="11.42578125" style="100" customWidth="1"/>
    <col min="257" max="16384" width="9.140625" style="100"/>
  </cols>
  <sheetData>
    <row r="1" spans="1:18" ht="13.5" customHeight="1">
      <c r="A1" s="1273" t="s">
        <v>120</v>
      </c>
      <c r="B1" s="1273"/>
      <c r="C1" s="1274" t="str">
        <f>Score!AS1</f>
        <v>Tommy Gun Terrors</v>
      </c>
      <c r="D1" s="1274"/>
      <c r="E1" s="480" t="s">
        <v>138</v>
      </c>
      <c r="F1" s="528"/>
      <c r="G1" s="515">
        <f>IF(IBRF!$B$5="","",IBRF!$B$5)</f>
        <v>41209</v>
      </c>
      <c r="H1" s="152" t="str">
        <f>IF(IBRF!$K$3="","","BOUT "&amp;IBRF!$K$3)</f>
        <v>BOUT B</v>
      </c>
      <c r="I1" s="483" t="s">
        <v>122</v>
      </c>
      <c r="J1" s="1273" t="s">
        <v>120</v>
      </c>
      <c r="K1" s="1273"/>
      <c r="L1" s="1274" t="str">
        <f>C1</f>
        <v>Tommy Gun Terrors</v>
      </c>
      <c r="M1" s="1274"/>
      <c r="N1" s="480" t="s">
        <v>138</v>
      </c>
      <c r="O1" s="528"/>
      <c r="P1" s="515">
        <f>G1</f>
        <v>41209</v>
      </c>
      <c r="Q1" s="515" t="str">
        <f>H1</f>
        <v>BOUT B</v>
      </c>
      <c r="R1" s="483" t="s">
        <v>123</v>
      </c>
    </row>
    <row r="2" spans="1:18" ht="21" customHeight="1">
      <c r="A2" s="104" t="s">
        <v>282</v>
      </c>
      <c r="B2" s="484" t="str">
        <f>IF(IBRF!B9="","Home Team",IBRF!B9)</f>
        <v>Hoover Damned</v>
      </c>
      <c r="C2" s="485" t="s">
        <v>215</v>
      </c>
      <c r="D2" s="486" t="s">
        <v>216</v>
      </c>
      <c r="E2" s="486" t="s">
        <v>139</v>
      </c>
      <c r="F2" s="486" t="s">
        <v>140</v>
      </c>
      <c r="G2" s="487" t="s">
        <v>141</v>
      </c>
      <c r="H2" s="1291" t="s">
        <v>238</v>
      </c>
      <c r="I2" s="1291"/>
      <c r="J2" s="104" t="s">
        <v>282</v>
      </c>
      <c r="K2" s="484" t="str">
        <f t="shared" ref="K2:K43" si="0">B2</f>
        <v>Hoover Damned</v>
      </c>
      <c r="L2" s="485" t="s">
        <v>215</v>
      </c>
      <c r="M2" s="486" t="s">
        <v>216</v>
      </c>
      <c r="N2" s="486" t="s">
        <v>139</v>
      </c>
      <c r="O2" s="486" t="s">
        <v>140</v>
      </c>
      <c r="P2" s="487" t="s">
        <v>141</v>
      </c>
      <c r="Q2" s="1275" t="s">
        <v>238</v>
      </c>
      <c r="R2" s="1275"/>
    </row>
    <row r="3" spans="1:18" ht="15.75" customHeight="1">
      <c r="A3" s="488" t="str">
        <f>IF(IBRF!B11="","",IBRF!B11)</f>
        <v>010</v>
      </c>
      <c r="B3" s="467" t="str">
        <f>IF(IBRF!C11="","",IBRF!C11)</f>
        <v>Freak Onalicia</v>
      </c>
      <c r="C3" s="489"/>
      <c r="D3" s="490"/>
      <c r="E3" s="490"/>
      <c r="F3" s="490"/>
      <c r="G3" s="491"/>
      <c r="H3" s="1276" t="str">
        <f t="shared" ref="H3:H22" si="1">B3</f>
        <v>Freak Onalicia</v>
      </c>
      <c r="I3" s="1276"/>
      <c r="J3" s="488" t="str">
        <f t="shared" ref="J3:J22" si="2">A3</f>
        <v>010</v>
      </c>
      <c r="K3" s="467" t="str">
        <f t="shared" si="0"/>
        <v>Freak Onalicia</v>
      </c>
      <c r="L3" s="489"/>
      <c r="M3" s="490"/>
      <c r="N3" s="490"/>
      <c r="O3" s="490"/>
      <c r="P3" s="491"/>
      <c r="Q3" s="1276" t="str">
        <f t="shared" ref="Q3:Q22" si="3">K3</f>
        <v>Freak Onalicia</v>
      </c>
      <c r="R3" s="1276"/>
    </row>
    <row r="4" spans="1:18" ht="15.75" customHeight="1">
      <c r="A4" s="492" t="str">
        <f>IF(IBRF!B12="","",IBRF!B12)</f>
        <v>1949</v>
      </c>
      <c r="B4" s="469" t="str">
        <f>IF(IBRF!C12="","",IBRF!C12)</f>
        <v>Geneva Conviction</v>
      </c>
      <c r="C4" s="493"/>
      <c r="D4" s="494"/>
      <c r="E4" s="494"/>
      <c r="F4" s="494"/>
      <c r="G4" s="473"/>
      <c r="H4" s="1277" t="str">
        <f t="shared" si="1"/>
        <v>Geneva Conviction</v>
      </c>
      <c r="I4" s="1277"/>
      <c r="J4" s="492" t="str">
        <f t="shared" si="2"/>
        <v>1949</v>
      </c>
      <c r="K4" s="469" t="str">
        <f t="shared" si="0"/>
        <v>Geneva Conviction</v>
      </c>
      <c r="L4" s="493"/>
      <c r="M4" s="494"/>
      <c r="N4" s="494"/>
      <c r="O4" s="494"/>
      <c r="P4" s="473"/>
      <c r="Q4" s="1277" t="str">
        <f t="shared" si="3"/>
        <v>Geneva Conviction</v>
      </c>
      <c r="R4" s="1277"/>
    </row>
    <row r="5" spans="1:18" ht="15.75" customHeight="1">
      <c r="A5" s="496" t="str">
        <f>IF(IBRF!B13="","",IBRF!B13)</f>
        <v>23</v>
      </c>
      <c r="B5" s="473" t="str">
        <f>IF(IBRF!C13="","",IBRF!C13)</f>
        <v>Mary Marvel</v>
      </c>
      <c r="C5" s="497"/>
      <c r="D5" s="498"/>
      <c r="E5" s="498"/>
      <c r="F5" s="498"/>
      <c r="G5" s="499"/>
      <c r="H5" s="1278" t="str">
        <f t="shared" si="1"/>
        <v>Mary Marvel</v>
      </c>
      <c r="I5" s="1278"/>
      <c r="J5" s="496" t="str">
        <f t="shared" si="2"/>
        <v>23</v>
      </c>
      <c r="K5" s="473" t="str">
        <f t="shared" si="0"/>
        <v>Mary Marvel</v>
      </c>
      <c r="L5" s="497"/>
      <c r="M5" s="498"/>
      <c r="N5" s="498"/>
      <c r="O5" s="498"/>
      <c r="P5" s="499"/>
      <c r="Q5" s="1278" t="str">
        <f t="shared" si="3"/>
        <v>Mary Marvel</v>
      </c>
      <c r="R5" s="1278"/>
    </row>
    <row r="6" spans="1:18" ht="15.75" customHeight="1">
      <c r="A6" s="492" t="str">
        <f>IF(IBRF!B14="","",IBRF!B14)</f>
        <v>314</v>
      </c>
      <c r="B6" s="469" t="str">
        <f>IF(IBRF!C14="","",IBRF!C14)</f>
        <v>Thuggy Holly</v>
      </c>
      <c r="C6" s="493"/>
      <c r="D6" s="494"/>
      <c r="E6" s="494"/>
      <c r="F6" s="494"/>
      <c r="G6" s="473"/>
      <c r="H6" s="1277" t="str">
        <f t="shared" si="1"/>
        <v>Thuggy Holly</v>
      </c>
      <c r="I6" s="1277"/>
      <c r="J6" s="492" t="str">
        <f t="shared" si="2"/>
        <v>314</v>
      </c>
      <c r="K6" s="469" t="str">
        <f t="shared" si="0"/>
        <v>Thuggy Holly</v>
      </c>
      <c r="L6" s="493"/>
      <c r="M6" s="494"/>
      <c r="N6" s="494"/>
      <c r="O6" s="494"/>
      <c r="P6" s="473"/>
      <c r="Q6" s="1277" t="str">
        <f t="shared" si="3"/>
        <v>Thuggy Holly</v>
      </c>
      <c r="R6" s="1277"/>
    </row>
    <row r="7" spans="1:18" ht="15.75" customHeight="1">
      <c r="A7" s="496" t="str">
        <f>IF(IBRF!B15="","",IBRF!B15)</f>
        <v>415</v>
      </c>
      <c r="B7" s="473" t="str">
        <f>IF(IBRF!C15="","",IBRF!C15)</f>
        <v>Chick Basher</v>
      </c>
      <c r="C7" s="497"/>
      <c r="D7" s="498"/>
      <c r="E7" s="498"/>
      <c r="F7" s="498"/>
      <c r="G7" s="499"/>
      <c r="H7" s="1278" t="str">
        <f t="shared" si="1"/>
        <v>Chick Basher</v>
      </c>
      <c r="I7" s="1278"/>
      <c r="J7" s="496" t="str">
        <f t="shared" si="2"/>
        <v>415</v>
      </c>
      <c r="K7" s="473" t="str">
        <f t="shared" si="0"/>
        <v>Chick Basher</v>
      </c>
      <c r="L7" s="497"/>
      <c r="M7" s="498"/>
      <c r="N7" s="498"/>
      <c r="O7" s="498"/>
      <c r="P7" s="499"/>
      <c r="Q7" s="1278" t="str">
        <f t="shared" si="3"/>
        <v>Chick Basher</v>
      </c>
      <c r="R7" s="1278"/>
    </row>
    <row r="8" spans="1:18" ht="15.75" customHeight="1">
      <c r="A8" s="492" t="str">
        <f>IF(IBRF!B16="","",IBRF!B16)</f>
        <v>475</v>
      </c>
      <c r="B8" s="469" t="str">
        <f>IF(IBRF!C16="","",IBRF!C16)</f>
        <v>MollyTov</v>
      </c>
      <c r="C8" s="493"/>
      <c r="D8" s="494"/>
      <c r="E8" s="494"/>
      <c r="F8" s="494"/>
      <c r="G8" s="473"/>
      <c r="H8" s="1277" t="str">
        <f t="shared" si="1"/>
        <v>MollyTov</v>
      </c>
      <c r="I8" s="1277"/>
      <c r="J8" s="492" t="str">
        <f t="shared" si="2"/>
        <v>475</v>
      </c>
      <c r="K8" s="469" t="str">
        <f t="shared" si="0"/>
        <v>MollyTov</v>
      </c>
      <c r="L8" s="493"/>
      <c r="M8" s="494"/>
      <c r="N8" s="494"/>
      <c r="O8" s="494"/>
      <c r="P8" s="473"/>
      <c r="Q8" s="1277" t="str">
        <f t="shared" si="3"/>
        <v>MollyTov</v>
      </c>
      <c r="R8" s="1277"/>
    </row>
    <row r="9" spans="1:18" ht="15.75" customHeight="1">
      <c r="A9" s="496" t="str">
        <f>IF(IBRF!B17="","",IBRF!B17)</f>
        <v>4N6</v>
      </c>
      <c r="B9" s="473" t="str">
        <f>IF(IBRF!C17="","",IBRF!C17)</f>
        <v>Bone Eata</v>
      </c>
      <c r="C9" s="497"/>
      <c r="D9" s="498"/>
      <c r="E9" s="498"/>
      <c r="F9" s="498"/>
      <c r="G9" s="499"/>
      <c r="H9" s="1278" t="str">
        <f t="shared" si="1"/>
        <v>Bone Eata</v>
      </c>
      <c r="I9" s="1278"/>
      <c r="J9" s="496" t="str">
        <f t="shared" si="2"/>
        <v>4N6</v>
      </c>
      <c r="K9" s="473" t="str">
        <f t="shared" si="0"/>
        <v>Bone Eata</v>
      </c>
      <c r="L9" s="497"/>
      <c r="M9" s="498"/>
      <c r="N9" s="498"/>
      <c r="O9" s="498"/>
      <c r="P9" s="499"/>
      <c r="Q9" s="1278" t="str">
        <f t="shared" si="3"/>
        <v>Bone Eata</v>
      </c>
      <c r="R9" s="1278"/>
    </row>
    <row r="10" spans="1:18" ht="15.75" customHeight="1">
      <c r="A10" s="492" t="str">
        <f>IF(IBRF!B18="","",IBRF!B18)</f>
        <v>624</v>
      </c>
      <c r="B10" s="469" t="str">
        <f>IF(IBRF!C18="","",IBRF!C18)</f>
        <v>Merle Hazard</v>
      </c>
      <c r="C10" s="493"/>
      <c r="D10" s="494"/>
      <c r="E10" s="494"/>
      <c r="F10" s="494"/>
      <c r="G10" s="473"/>
      <c r="H10" s="1277" t="str">
        <f t="shared" si="1"/>
        <v>Merle Hazard</v>
      </c>
      <c r="I10" s="1277"/>
      <c r="J10" s="492" t="str">
        <f t="shared" si="2"/>
        <v>624</v>
      </c>
      <c r="K10" s="469" t="str">
        <f t="shared" si="0"/>
        <v>Merle Hazard</v>
      </c>
      <c r="L10" s="493"/>
      <c r="M10" s="494"/>
      <c r="N10" s="494"/>
      <c r="O10" s="494"/>
      <c r="P10" s="473"/>
      <c r="Q10" s="1277" t="str">
        <f t="shared" si="3"/>
        <v>Merle Hazard</v>
      </c>
      <c r="R10" s="1277"/>
    </row>
    <row r="11" spans="1:18" ht="15.75" customHeight="1">
      <c r="A11" s="496" t="str">
        <f>IF(IBRF!B19="","",IBRF!B19)</f>
        <v>723</v>
      </c>
      <c r="B11" s="473" t="str">
        <f>IF(IBRF!C19="","",IBRF!C19)</f>
        <v>Party Poison</v>
      </c>
      <c r="C11" s="497"/>
      <c r="D11" s="498"/>
      <c r="E11" s="498"/>
      <c r="F11" s="498"/>
      <c r="G11" s="499"/>
      <c r="H11" s="1278" t="str">
        <f t="shared" si="1"/>
        <v>Party Poison</v>
      </c>
      <c r="I11" s="1278"/>
      <c r="J11" s="496" t="str">
        <f t="shared" si="2"/>
        <v>723</v>
      </c>
      <c r="K11" s="473" t="str">
        <f t="shared" si="0"/>
        <v>Party Poison</v>
      </c>
      <c r="L11" s="497"/>
      <c r="M11" s="498"/>
      <c r="N11" s="498"/>
      <c r="O11" s="498"/>
      <c r="P11" s="499"/>
      <c r="Q11" s="1278" t="str">
        <f t="shared" si="3"/>
        <v>Party Poison</v>
      </c>
      <c r="R11" s="1278"/>
    </row>
    <row r="12" spans="1:18" ht="15.75" customHeight="1">
      <c r="A12" s="492" t="str">
        <f>IF(IBRF!B20="","",IBRF!B20)</f>
        <v>731</v>
      </c>
      <c r="B12" s="469" t="str">
        <f>IF(IBRF!C20="","",IBRF!C20)</f>
        <v>Cherry Potter</v>
      </c>
      <c r="C12" s="493"/>
      <c r="D12" s="494"/>
      <c r="E12" s="494"/>
      <c r="F12" s="494"/>
      <c r="G12" s="473"/>
      <c r="H12" s="1277" t="str">
        <f t="shared" si="1"/>
        <v>Cherry Potter</v>
      </c>
      <c r="I12" s="1277"/>
      <c r="J12" s="492" t="str">
        <f t="shared" si="2"/>
        <v>731</v>
      </c>
      <c r="K12" s="469" t="str">
        <f t="shared" si="0"/>
        <v>Cherry Potter</v>
      </c>
      <c r="L12" s="493"/>
      <c r="M12" s="494"/>
      <c r="N12" s="494"/>
      <c r="O12" s="494"/>
      <c r="P12" s="473"/>
      <c r="Q12" s="1277" t="str">
        <f t="shared" si="3"/>
        <v>Cherry Potter</v>
      </c>
      <c r="R12" s="1277"/>
    </row>
    <row r="13" spans="1:18" ht="15.75" customHeight="1">
      <c r="A13" s="496" t="str">
        <f>IF(IBRF!B21="","",IBRF!B21)</f>
        <v>762</v>
      </c>
      <c r="B13" s="473" t="str">
        <f>IF(IBRF!C21="","",IBRF!C21)</f>
        <v>Warren Peace</v>
      </c>
      <c r="C13" s="497"/>
      <c r="D13" s="498"/>
      <c r="E13" s="498"/>
      <c r="F13" s="498"/>
      <c r="G13" s="499"/>
      <c r="H13" s="1278" t="str">
        <f t="shared" si="1"/>
        <v>Warren Peace</v>
      </c>
      <c r="I13" s="1278"/>
      <c r="J13" s="496" t="str">
        <f t="shared" si="2"/>
        <v>762</v>
      </c>
      <c r="K13" s="473" t="str">
        <f t="shared" si="0"/>
        <v>Warren Peace</v>
      </c>
      <c r="L13" s="497"/>
      <c r="M13" s="498"/>
      <c r="N13" s="498"/>
      <c r="O13" s="498"/>
      <c r="P13" s="499"/>
      <c r="Q13" s="1278" t="str">
        <f t="shared" si="3"/>
        <v>Warren Peace</v>
      </c>
      <c r="R13" s="1278"/>
    </row>
    <row r="14" spans="1:18" ht="15.75" customHeight="1">
      <c r="A14" s="492" t="str">
        <f>IF(IBRF!B22="","",IBRF!B22)</f>
        <v>88</v>
      </c>
      <c r="B14" s="469" t="str">
        <f>IF(IBRF!C22="","",IBRF!C22)</f>
        <v>Shabamm</v>
      </c>
      <c r="C14" s="493"/>
      <c r="D14" s="494"/>
      <c r="E14" s="494"/>
      <c r="F14" s="494"/>
      <c r="G14" s="473"/>
      <c r="H14" s="1277" t="str">
        <f t="shared" si="1"/>
        <v>Shabamm</v>
      </c>
      <c r="I14" s="1277"/>
      <c r="J14" s="492" t="str">
        <f t="shared" si="2"/>
        <v>88</v>
      </c>
      <c r="K14" s="469" t="str">
        <f t="shared" si="0"/>
        <v>Shabamm</v>
      </c>
      <c r="L14" s="493"/>
      <c r="M14" s="494"/>
      <c r="N14" s="494"/>
      <c r="O14" s="494"/>
      <c r="P14" s="473"/>
      <c r="Q14" s="1277" t="str">
        <f t="shared" si="3"/>
        <v>Shabamm</v>
      </c>
      <c r="R14" s="1277"/>
    </row>
    <row r="15" spans="1:18" ht="15.75" customHeight="1">
      <c r="A15" s="496" t="str">
        <f>IF(IBRF!B23="","",IBRF!B23)</f>
        <v>CU2</v>
      </c>
      <c r="B15" s="473" t="str">
        <f>IF(IBRF!C23="","",IBRF!C23)</f>
        <v>Seemore Butts</v>
      </c>
      <c r="C15" s="497"/>
      <c r="D15" s="498"/>
      <c r="E15" s="498"/>
      <c r="F15" s="498"/>
      <c r="G15" s="499"/>
      <c r="H15" s="1278" t="str">
        <f t="shared" si="1"/>
        <v>Seemore Butts</v>
      </c>
      <c r="I15" s="1278"/>
      <c r="J15" s="496" t="str">
        <f t="shared" si="2"/>
        <v>CU2</v>
      </c>
      <c r="K15" s="473" t="str">
        <f t="shared" si="0"/>
        <v>Seemore Butts</v>
      </c>
      <c r="L15" s="497"/>
      <c r="M15" s="498"/>
      <c r="N15" s="498"/>
      <c r="O15" s="498"/>
      <c r="P15" s="499"/>
      <c r="Q15" s="1278" t="str">
        <f t="shared" si="3"/>
        <v>Seemore Butts</v>
      </c>
      <c r="R15" s="1278"/>
    </row>
    <row r="16" spans="1:18" ht="15.75" customHeight="1">
      <c r="A16" s="492" t="str">
        <f>IF(IBRF!B24="","",IBRF!B24)</f>
        <v>O3</v>
      </c>
      <c r="B16" s="469" t="str">
        <f>IF(IBRF!C24="","",IBRF!C24)</f>
        <v>Check'r Vitals</v>
      </c>
      <c r="C16" s="493"/>
      <c r="D16" s="494"/>
      <c r="E16" s="494"/>
      <c r="F16" s="494"/>
      <c r="G16" s="473"/>
      <c r="H16" s="1277" t="str">
        <f t="shared" si="1"/>
        <v>Check'r Vitals</v>
      </c>
      <c r="I16" s="1277"/>
      <c r="J16" s="492" t="str">
        <f t="shared" si="2"/>
        <v>O3</v>
      </c>
      <c r="K16" s="469" t="str">
        <f t="shared" si="0"/>
        <v>Check'r Vitals</v>
      </c>
      <c r="L16" s="493"/>
      <c r="M16" s="494"/>
      <c r="N16" s="494"/>
      <c r="O16" s="494"/>
      <c r="P16" s="473"/>
      <c r="Q16" s="1277" t="str">
        <f t="shared" si="3"/>
        <v>Check'r Vitals</v>
      </c>
      <c r="R16" s="1277"/>
    </row>
    <row r="17" spans="1:18" ht="15.75" customHeight="1">
      <c r="A17" s="496" t="str">
        <f>IF(IBRF!B25="","",IBRF!B25)</f>
        <v>1794</v>
      </c>
      <c r="B17" s="473" t="str">
        <f>IF(IBRF!C25="","",IBRF!C25)</f>
        <v>VooDoo Maul</v>
      </c>
      <c r="C17" s="529"/>
      <c r="D17" s="508"/>
      <c r="E17" s="508"/>
      <c r="F17" s="508"/>
      <c r="G17" s="507"/>
      <c r="H17" s="1278" t="str">
        <f t="shared" si="1"/>
        <v>VooDoo Maul</v>
      </c>
      <c r="I17" s="1278"/>
      <c r="J17" s="496" t="str">
        <f t="shared" si="2"/>
        <v>1794</v>
      </c>
      <c r="K17" s="473" t="str">
        <f t="shared" si="0"/>
        <v>VooDoo Maul</v>
      </c>
      <c r="L17" s="529"/>
      <c r="M17" s="508"/>
      <c r="N17" s="508"/>
      <c r="O17" s="508"/>
      <c r="P17" s="507"/>
      <c r="Q17" s="1278" t="str">
        <f t="shared" si="3"/>
        <v>VooDoo Maul</v>
      </c>
      <c r="R17" s="1278"/>
    </row>
    <row r="18" spans="1:18" ht="15.75" customHeight="1" thickBot="1">
      <c r="A18" s="492" t="str">
        <f>IF(IBRF!B26="","",IBRF!B26)</f>
        <v>81</v>
      </c>
      <c r="B18" s="469" t="str">
        <f>IF(IBRF!C26="","",IBRF!C26)</f>
        <v>Fatallica</v>
      </c>
      <c r="C18" s="493"/>
      <c r="D18" s="494"/>
      <c r="E18" s="494"/>
      <c r="F18" s="494"/>
      <c r="G18" s="473"/>
      <c r="H18" s="1277" t="str">
        <f t="shared" si="1"/>
        <v>Fatallica</v>
      </c>
      <c r="I18" s="1277"/>
      <c r="J18" s="492" t="str">
        <f t="shared" si="2"/>
        <v>81</v>
      </c>
      <c r="K18" s="469" t="str">
        <f t="shared" si="0"/>
        <v>Fatallica</v>
      </c>
      <c r="L18" s="493"/>
      <c r="M18" s="494"/>
      <c r="N18" s="494"/>
      <c r="O18" s="494"/>
      <c r="P18" s="473"/>
      <c r="Q18" s="1277" t="str">
        <f t="shared" si="3"/>
        <v>Fatallica</v>
      </c>
      <c r="R18" s="1277"/>
    </row>
    <row r="19" spans="1:18" ht="15.75" hidden="1" customHeight="1">
      <c r="A19" s="496" t="str">
        <f>IF(IBRF!B27="","",IBRF!B27)</f>
        <v/>
      </c>
      <c r="B19" s="473" t="str">
        <f>IF(IBRF!C27="","",IBRF!C27)</f>
        <v/>
      </c>
      <c r="C19" s="497"/>
      <c r="D19" s="498"/>
      <c r="E19" s="498"/>
      <c r="F19" s="498"/>
      <c r="G19" s="499"/>
      <c r="H19" s="1278" t="str">
        <f t="shared" si="1"/>
        <v/>
      </c>
      <c r="I19" s="1278"/>
      <c r="J19" s="496" t="str">
        <f t="shared" si="2"/>
        <v/>
      </c>
      <c r="K19" s="473" t="str">
        <f t="shared" si="0"/>
        <v/>
      </c>
      <c r="L19" s="497"/>
      <c r="M19" s="498"/>
      <c r="N19" s="498"/>
      <c r="O19" s="498"/>
      <c r="P19" s="499"/>
      <c r="Q19" s="1278" t="str">
        <f t="shared" si="3"/>
        <v/>
      </c>
      <c r="R19" s="1278"/>
    </row>
    <row r="20" spans="1:18" ht="15.75" hidden="1" customHeight="1">
      <c r="A20" s="492" t="str">
        <f>IF(IBRF!B28="","",IBRF!B28)</f>
        <v/>
      </c>
      <c r="B20" s="469" t="str">
        <f>IF(IBRF!C28="","",IBRF!C28)</f>
        <v/>
      </c>
      <c r="C20" s="493"/>
      <c r="D20" s="494"/>
      <c r="E20" s="494"/>
      <c r="F20" s="494"/>
      <c r="G20" s="473"/>
      <c r="H20" s="1277" t="str">
        <f t="shared" si="1"/>
        <v/>
      </c>
      <c r="I20" s="1277"/>
      <c r="J20" s="492" t="str">
        <f t="shared" si="2"/>
        <v/>
      </c>
      <c r="K20" s="469" t="str">
        <f t="shared" si="0"/>
        <v/>
      </c>
      <c r="L20" s="493"/>
      <c r="M20" s="494"/>
      <c r="N20" s="494"/>
      <c r="O20" s="494"/>
      <c r="P20" s="473"/>
      <c r="Q20" s="1277" t="str">
        <f t="shared" si="3"/>
        <v/>
      </c>
      <c r="R20" s="1277"/>
    </row>
    <row r="21" spans="1:18" ht="15.75" hidden="1" customHeight="1">
      <c r="A21" s="496" t="str">
        <f>IF(IBRF!B29="","",IBRF!B29)</f>
        <v/>
      </c>
      <c r="B21" s="473" t="str">
        <f>IF(IBRF!C29="","",IBRF!C29)</f>
        <v/>
      </c>
      <c r="C21" s="497"/>
      <c r="D21" s="498"/>
      <c r="E21" s="498"/>
      <c r="F21" s="498"/>
      <c r="G21" s="499"/>
      <c r="H21" s="1278" t="str">
        <f t="shared" si="1"/>
        <v/>
      </c>
      <c r="I21" s="1278"/>
      <c r="J21" s="496" t="str">
        <f t="shared" si="2"/>
        <v/>
      </c>
      <c r="K21" s="473" t="str">
        <f t="shared" si="0"/>
        <v/>
      </c>
      <c r="L21" s="497"/>
      <c r="M21" s="498"/>
      <c r="N21" s="498"/>
      <c r="O21" s="498"/>
      <c r="P21" s="499"/>
      <c r="Q21" s="1278" t="str">
        <f t="shared" si="3"/>
        <v/>
      </c>
      <c r="R21" s="1278"/>
    </row>
    <row r="22" spans="1:18" ht="15.75" hidden="1" customHeight="1">
      <c r="A22" s="492" t="str">
        <f>IF(IBRF!B30="","",IBRF!B30)</f>
        <v/>
      </c>
      <c r="B22" s="469" t="str">
        <f>IF(IBRF!C30="","",IBRF!C30)</f>
        <v/>
      </c>
      <c r="C22" s="493"/>
      <c r="D22" s="494"/>
      <c r="E22" s="494"/>
      <c r="F22" s="494"/>
      <c r="G22" s="473"/>
      <c r="H22" s="1277" t="str">
        <f t="shared" si="1"/>
        <v/>
      </c>
      <c r="I22" s="1277"/>
      <c r="J22" s="492" t="str">
        <f t="shared" si="2"/>
        <v/>
      </c>
      <c r="K22" s="469" t="str">
        <f t="shared" si="0"/>
        <v/>
      </c>
      <c r="L22" s="493"/>
      <c r="M22" s="494"/>
      <c r="N22" s="494"/>
      <c r="O22" s="494"/>
      <c r="P22" s="473"/>
      <c r="Q22" s="1277" t="str">
        <f t="shared" si="3"/>
        <v/>
      </c>
      <c r="R22" s="1277"/>
    </row>
    <row r="23" spans="1:18" ht="21" customHeight="1" thickBot="1">
      <c r="A23" s="104" t="s">
        <v>282</v>
      </c>
      <c r="B23" s="501" t="str">
        <f>IF(IBRF!H9="","Away Team",IBRF!H9)</f>
        <v>Tommy Gun Terrors</v>
      </c>
      <c r="C23" s="502" t="s">
        <v>142</v>
      </c>
      <c r="D23" s="502" t="s">
        <v>224</v>
      </c>
      <c r="E23" s="502" t="s">
        <v>225</v>
      </c>
      <c r="F23" s="502" t="s">
        <v>226</v>
      </c>
      <c r="G23" s="502" t="s">
        <v>227</v>
      </c>
      <c r="H23" s="1291" t="s">
        <v>238</v>
      </c>
      <c r="I23" s="1291"/>
      <c r="J23" s="104" t="s">
        <v>282</v>
      </c>
      <c r="K23" s="501" t="str">
        <f t="shared" si="0"/>
        <v>Tommy Gun Terrors</v>
      </c>
      <c r="L23" s="502" t="s">
        <v>142</v>
      </c>
      <c r="M23" s="502" t="s">
        <v>224</v>
      </c>
      <c r="N23" s="502" t="s">
        <v>225</v>
      </c>
      <c r="O23" s="502" t="s">
        <v>226</v>
      </c>
      <c r="P23" s="502" t="s">
        <v>227</v>
      </c>
      <c r="Q23" s="1275" t="s">
        <v>238</v>
      </c>
      <c r="R23" s="1275"/>
    </row>
    <row r="24" spans="1:18" ht="15.75" customHeight="1">
      <c r="A24" s="488" t="str">
        <f>IF(IBRF!H11="","",IBRF!H11)</f>
        <v>011</v>
      </c>
      <c r="B24" s="467" t="str">
        <f>IF(IBRF!I11="","",IBRF!I11)</f>
        <v>BeatHer Bailey</v>
      </c>
      <c r="C24" s="506"/>
      <c r="D24" s="490"/>
      <c r="E24" s="490"/>
      <c r="F24" s="508"/>
      <c r="G24" s="508"/>
      <c r="H24" s="1276" t="str">
        <f t="shared" ref="H24:H43" si="4">B24</f>
        <v>BeatHer Bailey</v>
      </c>
      <c r="I24" s="1276"/>
      <c r="J24" s="488" t="str">
        <f t="shared" ref="J24:J43" si="5">A24</f>
        <v>011</v>
      </c>
      <c r="K24" s="467" t="str">
        <f t="shared" si="0"/>
        <v>BeatHer Bailey</v>
      </c>
      <c r="L24" s="530"/>
      <c r="M24" s="531"/>
      <c r="N24" s="531"/>
      <c r="O24" s="531"/>
      <c r="P24" s="532"/>
      <c r="Q24" s="1276" t="str">
        <f t="shared" ref="Q24:Q43" si="6">K24</f>
        <v>BeatHer Bailey</v>
      </c>
      <c r="R24" s="1276"/>
    </row>
    <row r="25" spans="1:18" ht="15.75" customHeight="1">
      <c r="A25" s="492" t="str">
        <f>IF(IBRF!H12="","",IBRF!H12)</f>
        <v>1170</v>
      </c>
      <c r="B25" s="469" t="str">
        <f>IF(IBRF!I12="","",IBRF!I12)</f>
        <v>Epic Fail-Her</v>
      </c>
      <c r="C25" s="510"/>
      <c r="D25" s="494"/>
      <c r="E25" s="494"/>
      <c r="F25" s="494"/>
      <c r="G25" s="494"/>
      <c r="H25" s="1277" t="str">
        <f t="shared" si="4"/>
        <v>Epic Fail-Her</v>
      </c>
      <c r="I25" s="1277"/>
      <c r="J25" s="492" t="str">
        <f t="shared" si="5"/>
        <v>1170</v>
      </c>
      <c r="K25" s="469" t="str">
        <f t="shared" si="0"/>
        <v>Epic Fail-Her</v>
      </c>
      <c r="L25" s="533"/>
      <c r="M25" s="534"/>
      <c r="N25" s="534"/>
      <c r="O25" s="534"/>
      <c r="P25" s="535"/>
      <c r="Q25" s="1277" t="str">
        <f t="shared" si="6"/>
        <v>Epic Fail-Her</v>
      </c>
      <c r="R25" s="1277"/>
    </row>
    <row r="26" spans="1:18" ht="15.75" customHeight="1">
      <c r="A26" s="496" t="str">
        <f>IF(IBRF!H13="","",IBRF!H13)</f>
        <v>120</v>
      </c>
      <c r="B26" s="473" t="str">
        <f>IF(IBRF!I13="","",IBRF!I13)</f>
        <v>Sky Jump-Her</v>
      </c>
      <c r="C26" s="512"/>
      <c r="D26" s="498"/>
      <c r="E26" s="498"/>
      <c r="F26" s="498"/>
      <c r="G26" s="498"/>
      <c r="H26" s="1278" t="str">
        <f t="shared" si="4"/>
        <v>Sky Jump-Her</v>
      </c>
      <c r="I26" s="1278"/>
      <c r="J26" s="496" t="str">
        <f t="shared" si="5"/>
        <v>120</v>
      </c>
      <c r="K26" s="473" t="str">
        <f t="shared" si="0"/>
        <v>Sky Jump-Her</v>
      </c>
      <c r="L26" s="536"/>
      <c r="M26" s="537"/>
      <c r="N26" s="537"/>
      <c r="O26" s="537"/>
      <c r="P26" s="538"/>
      <c r="Q26" s="1278" t="str">
        <f t="shared" si="6"/>
        <v>Sky Jump-Her</v>
      </c>
      <c r="R26" s="1278"/>
    </row>
    <row r="27" spans="1:18" ht="15.75" customHeight="1">
      <c r="A27" s="492" t="str">
        <f>IF(IBRF!H14="","",IBRF!H14)</f>
        <v>1888</v>
      </c>
      <c r="B27" s="469" t="str">
        <f>IF(IBRF!I14="","",IBRF!I14)</f>
        <v>Jackie Reaper</v>
      </c>
      <c r="C27" s="510"/>
      <c r="D27" s="494"/>
      <c r="E27" s="494"/>
      <c r="F27" s="494"/>
      <c r="G27" s="494"/>
      <c r="H27" s="1277" t="str">
        <f t="shared" si="4"/>
        <v>Jackie Reaper</v>
      </c>
      <c r="I27" s="1277"/>
      <c r="J27" s="492" t="str">
        <f t="shared" si="5"/>
        <v>1888</v>
      </c>
      <c r="K27" s="469" t="str">
        <f t="shared" si="0"/>
        <v>Jackie Reaper</v>
      </c>
      <c r="L27" s="533"/>
      <c r="M27" s="534"/>
      <c r="N27" s="534"/>
      <c r="O27" s="534"/>
      <c r="P27" s="535"/>
      <c r="Q27" s="1277" t="str">
        <f t="shared" si="6"/>
        <v>Jackie Reaper</v>
      </c>
      <c r="R27" s="1277"/>
    </row>
    <row r="28" spans="1:18" ht="15.75" customHeight="1">
      <c r="A28" s="496" t="str">
        <f>IF(IBRF!H15="","",IBRF!H15)</f>
        <v>256</v>
      </c>
      <c r="B28" s="473" t="str">
        <f>IF(IBRF!I15="","",IBRF!I15)</f>
        <v>Afternoon D-Lightning</v>
      </c>
      <c r="C28" s="512"/>
      <c r="D28" s="498"/>
      <c r="E28" s="498"/>
      <c r="F28" s="498"/>
      <c r="G28" s="498"/>
      <c r="H28" s="1278" t="str">
        <f t="shared" si="4"/>
        <v>Afternoon D-Lightning</v>
      </c>
      <c r="I28" s="1278"/>
      <c r="J28" s="496" t="str">
        <f t="shared" si="5"/>
        <v>256</v>
      </c>
      <c r="K28" s="473" t="str">
        <f t="shared" si="0"/>
        <v>Afternoon D-Lightning</v>
      </c>
      <c r="L28" s="536"/>
      <c r="M28" s="537"/>
      <c r="N28" s="537"/>
      <c r="O28" s="537"/>
      <c r="P28" s="538"/>
      <c r="Q28" s="1278" t="str">
        <f t="shared" si="6"/>
        <v>Afternoon D-Lightning</v>
      </c>
      <c r="R28" s="1278"/>
    </row>
    <row r="29" spans="1:18" ht="15.75" customHeight="1">
      <c r="A29" s="492" t="str">
        <f>IF(IBRF!H16="","",IBRF!H16)</f>
        <v>422</v>
      </c>
      <c r="B29" s="469" t="str">
        <f>IF(IBRF!I16="","",IBRF!I16)</f>
        <v>Stella Blue</v>
      </c>
      <c r="C29" s="510"/>
      <c r="D29" s="494"/>
      <c r="E29" s="494"/>
      <c r="F29" s="494"/>
      <c r="G29" s="494"/>
      <c r="H29" s="1277" t="str">
        <f t="shared" si="4"/>
        <v>Stella Blue</v>
      </c>
      <c r="I29" s="1277"/>
      <c r="J29" s="492" t="str">
        <f t="shared" si="5"/>
        <v>422</v>
      </c>
      <c r="K29" s="469" t="str">
        <f t="shared" si="0"/>
        <v>Stella Blue</v>
      </c>
      <c r="L29" s="533"/>
      <c r="M29" s="534"/>
      <c r="N29" s="534"/>
      <c r="O29" s="534"/>
      <c r="P29" s="535"/>
      <c r="Q29" s="1277" t="str">
        <f t="shared" si="6"/>
        <v>Stella Blue</v>
      </c>
      <c r="R29" s="1277"/>
    </row>
    <row r="30" spans="1:18" ht="15.75" customHeight="1">
      <c r="A30" s="496" t="str">
        <f>IF(IBRF!H17="","",IBRF!H17)</f>
        <v>42OH</v>
      </c>
      <c r="B30" s="473" t="str">
        <f>IF(IBRF!I17="","",IBRF!I17)</f>
        <v>Pam Wow</v>
      </c>
      <c r="C30" s="512"/>
      <c r="D30" s="498"/>
      <c r="E30" s="498"/>
      <c r="F30" s="498"/>
      <c r="G30" s="498"/>
      <c r="H30" s="1278" t="str">
        <f t="shared" si="4"/>
        <v>Pam Wow</v>
      </c>
      <c r="I30" s="1278"/>
      <c r="J30" s="496" t="str">
        <f t="shared" si="5"/>
        <v>42OH</v>
      </c>
      <c r="K30" s="473" t="str">
        <f t="shared" si="0"/>
        <v>Pam Wow</v>
      </c>
      <c r="L30" s="536"/>
      <c r="M30" s="537"/>
      <c r="N30" s="537"/>
      <c r="O30" s="537"/>
      <c r="P30" s="538"/>
      <c r="Q30" s="1278" t="str">
        <f t="shared" si="6"/>
        <v>Pam Wow</v>
      </c>
      <c r="R30" s="1278"/>
    </row>
    <row r="31" spans="1:18" ht="15.75" customHeight="1">
      <c r="A31" s="492" t="str">
        <f>IF(IBRF!H18="","",IBRF!H18)</f>
        <v>50</v>
      </c>
      <c r="B31" s="469" t="str">
        <f>IF(IBRF!I18="","",IBRF!I18)</f>
        <v>Easy Money</v>
      </c>
      <c r="C31" s="510"/>
      <c r="D31" s="494"/>
      <c r="E31" s="494"/>
      <c r="F31" s="494"/>
      <c r="G31" s="494"/>
      <c r="H31" s="1277" t="str">
        <f t="shared" si="4"/>
        <v>Easy Money</v>
      </c>
      <c r="I31" s="1277"/>
      <c r="J31" s="492" t="str">
        <f t="shared" si="5"/>
        <v>50</v>
      </c>
      <c r="K31" s="469" t="str">
        <f t="shared" si="0"/>
        <v>Easy Money</v>
      </c>
      <c r="L31" s="533"/>
      <c r="M31" s="534"/>
      <c r="N31" s="534"/>
      <c r="O31" s="534"/>
      <c r="P31" s="535"/>
      <c r="Q31" s="1277" t="str">
        <f t="shared" si="6"/>
        <v>Easy Money</v>
      </c>
      <c r="R31" s="1277"/>
    </row>
    <row r="32" spans="1:18" ht="15.75" customHeight="1">
      <c r="A32" s="496" t="str">
        <f>IF(IBRF!H19="","",IBRF!H19)</f>
        <v>55</v>
      </c>
      <c r="B32" s="473" t="str">
        <f>IF(IBRF!I19="","",IBRF!I19)</f>
        <v>Stardust Dunes</v>
      </c>
      <c r="C32" s="512"/>
      <c r="D32" s="498"/>
      <c r="E32" s="498"/>
      <c r="F32" s="498"/>
      <c r="G32" s="498"/>
      <c r="H32" s="1278" t="str">
        <f t="shared" si="4"/>
        <v>Stardust Dunes</v>
      </c>
      <c r="I32" s="1278"/>
      <c r="J32" s="496" t="str">
        <f t="shared" si="5"/>
        <v>55</v>
      </c>
      <c r="K32" s="473" t="str">
        <f t="shared" si="0"/>
        <v>Stardust Dunes</v>
      </c>
      <c r="L32" s="536"/>
      <c r="M32" s="537"/>
      <c r="N32" s="537"/>
      <c r="O32" s="537"/>
      <c r="P32" s="538"/>
      <c r="Q32" s="1278" t="str">
        <f t="shared" si="6"/>
        <v>Stardust Dunes</v>
      </c>
      <c r="R32" s="1278"/>
    </row>
    <row r="33" spans="1:18" ht="15.75" customHeight="1">
      <c r="A33" s="492" t="str">
        <f>IF(IBRF!H20="","",IBRF!H20)</f>
        <v>64</v>
      </c>
      <c r="B33" s="469" t="str">
        <f>IF(IBRF!I20="","",IBRF!I20)</f>
        <v>Pretty Penny</v>
      </c>
      <c r="C33" s="510"/>
      <c r="D33" s="494"/>
      <c r="E33" s="494"/>
      <c r="F33" s="494"/>
      <c r="G33" s="494"/>
      <c r="H33" s="1277" t="str">
        <f t="shared" si="4"/>
        <v>Pretty Penny</v>
      </c>
      <c r="I33" s="1277"/>
      <c r="J33" s="492" t="str">
        <f t="shared" si="5"/>
        <v>64</v>
      </c>
      <c r="K33" s="469" t="str">
        <f t="shared" si="0"/>
        <v>Pretty Penny</v>
      </c>
      <c r="L33" s="533"/>
      <c r="M33" s="534"/>
      <c r="N33" s="534"/>
      <c r="O33" s="534"/>
      <c r="P33" s="535"/>
      <c r="Q33" s="1277" t="str">
        <f t="shared" si="6"/>
        <v>Pretty Penny</v>
      </c>
      <c r="R33" s="1277"/>
    </row>
    <row r="34" spans="1:18" ht="15.75" customHeight="1">
      <c r="A34" s="496" t="str">
        <f>IF(IBRF!H21="","",IBRF!H21)</f>
        <v>777</v>
      </c>
      <c r="B34" s="473" t="str">
        <f>IF(IBRF!I21="","",IBRF!I21)</f>
        <v>Bust'N Ace</v>
      </c>
      <c r="C34" s="512"/>
      <c r="D34" s="498"/>
      <c r="E34" s="498"/>
      <c r="F34" s="498"/>
      <c r="G34" s="498"/>
      <c r="H34" s="1278" t="str">
        <f t="shared" si="4"/>
        <v>Bust'N Ace</v>
      </c>
      <c r="I34" s="1278"/>
      <c r="J34" s="496" t="str">
        <f t="shared" si="5"/>
        <v>777</v>
      </c>
      <c r="K34" s="473" t="str">
        <f t="shared" si="0"/>
        <v>Bust'N Ace</v>
      </c>
      <c r="L34" s="536"/>
      <c r="M34" s="537"/>
      <c r="N34" s="537"/>
      <c r="O34" s="537"/>
      <c r="P34" s="538"/>
      <c r="Q34" s="1278" t="str">
        <f t="shared" si="6"/>
        <v>Bust'N Ace</v>
      </c>
      <c r="R34" s="1278"/>
    </row>
    <row r="35" spans="1:18" ht="15.75" customHeight="1">
      <c r="A35" s="492" t="str">
        <f>IF(IBRF!H22="","",IBRF!H22)</f>
        <v>7962</v>
      </c>
      <c r="B35" s="469" t="str">
        <f>IF(IBRF!I22="","",IBRF!I22)</f>
        <v>Dewey Decks'emAll</v>
      </c>
      <c r="C35" s="510"/>
      <c r="D35" s="494"/>
      <c r="E35" s="494"/>
      <c r="F35" s="494"/>
      <c r="G35" s="494"/>
      <c r="H35" s="1277" t="str">
        <f t="shared" si="4"/>
        <v>Dewey Decks'emAll</v>
      </c>
      <c r="I35" s="1277"/>
      <c r="J35" s="492" t="str">
        <f t="shared" si="5"/>
        <v>7962</v>
      </c>
      <c r="K35" s="469" t="str">
        <f t="shared" si="0"/>
        <v>Dewey Decks'emAll</v>
      </c>
      <c r="L35" s="533"/>
      <c r="M35" s="534"/>
      <c r="N35" s="534"/>
      <c r="O35" s="534"/>
      <c r="P35" s="535"/>
      <c r="Q35" s="1277" t="str">
        <f t="shared" si="6"/>
        <v>Dewey Decks'emAll</v>
      </c>
      <c r="R35" s="1277"/>
    </row>
    <row r="36" spans="1:18" ht="15.75" customHeight="1">
      <c r="A36" s="496" t="str">
        <f>IF(IBRF!H23="","",IBRF!H23)</f>
        <v>86</v>
      </c>
      <c r="B36" s="473" t="str">
        <f>IF(IBRF!I23="","",IBRF!I23)</f>
        <v>Lola Ntimid8her</v>
      </c>
      <c r="C36" s="512"/>
      <c r="D36" s="498"/>
      <c r="E36" s="498"/>
      <c r="F36" s="498"/>
      <c r="G36" s="498"/>
      <c r="H36" s="1278" t="str">
        <f t="shared" si="4"/>
        <v>Lola Ntimid8her</v>
      </c>
      <c r="I36" s="1278"/>
      <c r="J36" s="496" t="str">
        <f t="shared" si="5"/>
        <v>86</v>
      </c>
      <c r="K36" s="473" t="str">
        <f t="shared" si="0"/>
        <v>Lola Ntimid8her</v>
      </c>
      <c r="L36" s="536"/>
      <c r="M36" s="537"/>
      <c r="N36" s="537"/>
      <c r="O36" s="537"/>
      <c r="P36" s="538"/>
      <c r="Q36" s="1278" t="str">
        <f t="shared" si="6"/>
        <v>Lola Ntimid8her</v>
      </c>
      <c r="R36" s="1278"/>
    </row>
    <row r="37" spans="1:18" ht="15.75" customHeight="1">
      <c r="A37" s="492" t="str">
        <f>IF(IBRF!H24="","",IBRF!H24)</f>
        <v>M60</v>
      </c>
      <c r="B37" s="469" t="str">
        <f>IF(IBRF!I24="","",IBRF!I24)</f>
        <v>21 Guns</v>
      </c>
      <c r="C37" s="510"/>
      <c r="D37" s="494"/>
      <c r="E37" s="494"/>
      <c r="F37" s="494"/>
      <c r="G37" s="494"/>
      <c r="H37" s="1277" t="str">
        <f t="shared" si="4"/>
        <v>21 Guns</v>
      </c>
      <c r="I37" s="1277"/>
      <c r="J37" s="492" t="str">
        <f t="shared" si="5"/>
        <v>M60</v>
      </c>
      <c r="K37" s="469" t="str">
        <f t="shared" si="0"/>
        <v>21 Guns</v>
      </c>
      <c r="L37" s="533"/>
      <c r="M37" s="534"/>
      <c r="N37" s="534"/>
      <c r="O37" s="534"/>
      <c r="P37" s="535"/>
      <c r="Q37" s="1277" t="str">
        <f t="shared" si="6"/>
        <v>21 Guns</v>
      </c>
      <c r="R37" s="1277"/>
    </row>
    <row r="38" spans="1:18" ht="15.75" customHeight="1">
      <c r="A38" s="496" t="str">
        <f>IF(IBRF!H25="","",IBRF!H25)</f>
        <v/>
      </c>
      <c r="B38" s="473" t="str">
        <f>IF(IBRF!I25="","",IBRF!I25)</f>
        <v/>
      </c>
      <c r="C38" s="506"/>
      <c r="D38" s="508"/>
      <c r="E38" s="508"/>
      <c r="F38" s="508"/>
      <c r="G38" s="508"/>
      <c r="H38" s="1278" t="str">
        <f t="shared" si="4"/>
        <v/>
      </c>
      <c r="I38" s="1278"/>
      <c r="J38" s="496" t="str">
        <f t="shared" si="5"/>
        <v/>
      </c>
      <c r="K38" s="473" t="str">
        <f t="shared" si="0"/>
        <v/>
      </c>
      <c r="L38" s="539"/>
      <c r="M38" s="540"/>
      <c r="N38" s="540"/>
      <c r="O38" s="540"/>
      <c r="P38" s="541"/>
      <c r="Q38" s="1278" t="str">
        <f t="shared" si="6"/>
        <v/>
      </c>
      <c r="R38" s="1278"/>
    </row>
    <row r="39" spans="1:18" ht="15.75" customHeight="1" thickBot="1">
      <c r="A39" s="492" t="str">
        <f>IF(IBRF!H26="","",IBRF!H26)</f>
        <v/>
      </c>
      <c r="B39" s="469" t="str">
        <f>IF(IBRF!I26="","",IBRF!I26)</f>
        <v/>
      </c>
      <c r="C39" s="510"/>
      <c r="D39" s="494"/>
      <c r="E39" s="494"/>
      <c r="F39" s="494"/>
      <c r="G39" s="494"/>
      <c r="H39" s="1277" t="str">
        <f t="shared" si="4"/>
        <v/>
      </c>
      <c r="I39" s="1277"/>
      <c r="J39" s="492" t="str">
        <f t="shared" si="5"/>
        <v/>
      </c>
      <c r="K39" s="469" t="str">
        <f t="shared" si="0"/>
        <v/>
      </c>
      <c r="L39" s="533"/>
      <c r="M39" s="534"/>
      <c r="N39" s="534"/>
      <c r="O39" s="534"/>
      <c r="P39" s="535"/>
      <c r="Q39" s="1277" t="str">
        <f t="shared" si="6"/>
        <v/>
      </c>
      <c r="R39" s="1277"/>
    </row>
    <row r="40" spans="1:18" ht="15.75" hidden="1" customHeight="1">
      <c r="A40" s="496" t="str">
        <f>IF(IBRF!H27="","",IBRF!H27)</f>
        <v/>
      </c>
      <c r="B40" s="473" t="str">
        <f>IF(IBRF!I27="","",IBRF!I27)</f>
        <v/>
      </c>
      <c r="C40" s="512"/>
      <c r="D40" s="499"/>
      <c r="E40" s="512"/>
      <c r="F40" s="498"/>
      <c r="G40" s="498"/>
      <c r="H40" s="1278" t="str">
        <f t="shared" si="4"/>
        <v/>
      </c>
      <c r="I40" s="1278"/>
      <c r="J40" s="496" t="str">
        <f t="shared" si="5"/>
        <v/>
      </c>
      <c r="K40" s="473" t="str">
        <f t="shared" si="0"/>
        <v/>
      </c>
      <c r="L40" s="536"/>
      <c r="M40" s="537"/>
      <c r="N40" s="537"/>
      <c r="O40" s="537"/>
      <c r="P40" s="538"/>
      <c r="Q40" s="1278" t="str">
        <f t="shared" si="6"/>
        <v/>
      </c>
      <c r="R40" s="1278"/>
    </row>
    <row r="41" spans="1:18" ht="15.75" hidden="1" customHeight="1">
      <c r="A41" s="492" t="str">
        <f>IF(IBRF!H28="","",IBRF!H28)</f>
        <v/>
      </c>
      <c r="B41" s="469" t="str">
        <f>IF(IBRF!I28="","",IBRF!I28)</f>
        <v/>
      </c>
      <c r="C41" s="510"/>
      <c r="D41" s="473"/>
      <c r="E41" s="510"/>
      <c r="F41" s="494"/>
      <c r="G41" s="494"/>
      <c r="H41" s="1277" t="str">
        <f t="shared" si="4"/>
        <v/>
      </c>
      <c r="I41" s="1277"/>
      <c r="J41" s="492" t="str">
        <f t="shared" si="5"/>
        <v/>
      </c>
      <c r="K41" s="469" t="str">
        <f t="shared" si="0"/>
        <v/>
      </c>
      <c r="L41" s="533"/>
      <c r="M41" s="534"/>
      <c r="N41" s="534"/>
      <c r="O41" s="534"/>
      <c r="P41" s="535"/>
      <c r="Q41" s="1277" t="str">
        <f t="shared" si="6"/>
        <v/>
      </c>
      <c r="R41" s="1277"/>
    </row>
    <row r="42" spans="1:18" ht="15.75" hidden="1" customHeight="1">
      <c r="A42" s="496" t="str">
        <f>IF(IBRF!H29="","",IBRF!H29)</f>
        <v/>
      </c>
      <c r="B42" s="473" t="str">
        <f>IF(IBRF!I29="","",IBRF!I29)</f>
        <v/>
      </c>
      <c r="C42" s="512"/>
      <c r="D42" s="499"/>
      <c r="E42" s="512"/>
      <c r="F42" s="498"/>
      <c r="G42" s="498"/>
      <c r="H42" s="1278" t="str">
        <f t="shared" si="4"/>
        <v/>
      </c>
      <c r="I42" s="1278"/>
      <c r="J42" s="496" t="str">
        <f t="shared" si="5"/>
        <v/>
      </c>
      <c r="K42" s="473" t="str">
        <f t="shared" si="0"/>
        <v/>
      </c>
      <c r="L42" s="536"/>
      <c r="M42" s="537"/>
      <c r="N42" s="537"/>
      <c r="O42" s="537"/>
      <c r="P42" s="538"/>
      <c r="Q42" s="1278" t="str">
        <f t="shared" si="6"/>
        <v/>
      </c>
      <c r="R42" s="1278"/>
    </row>
    <row r="43" spans="1:18" ht="15.75" hidden="1" customHeight="1">
      <c r="A43" s="492" t="str">
        <f>IF(IBRF!H30="","",IBRF!H30)</f>
        <v/>
      </c>
      <c r="B43" s="469" t="str">
        <f>IF(IBRF!I30="","",IBRF!I30)</f>
        <v/>
      </c>
      <c r="C43" s="510"/>
      <c r="D43" s="473"/>
      <c r="E43" s="510"/>
      <c r="F43" s="494"/>
      <c r="G43" s="494"/>
      <c r="H43" s="1277" t="str">
        <f t="shared" si="4"/>
        <v/>
      </c>
      <c r="I43" s="1277"/>
      <c r="J43" s="492" t="str">
        <f t="shared" si="5"/>
        <v/>
      </c>
      <c r="K43" s="469" t="str">
        <f t="shared" si="0"/>
        <v/>
      </c>
      <c r="L43" s="533"/>
      <c r="M43" s="534"/>
      <c r="N43" s="534"/>
      <c r="O43" s="534"/>
      <c r="P43" s="535"/>
      <c r="Q43" s="1277" t="str">
        <f t="shared" si="6"/>
        <v/>
      </c>
      <c r="R43" s="1277"/>
    </row>
    <row r="44" spans="1:18" ht="14.1" customHeight="1">
      <c r="A44" s="1282" t="s">
        <v>72</v>
      </c>
      <c r="B44" s="1282"/>
      <c r="C44" s="1282"/>
      <c r="D44" s="1282"/>
      <c r="E44" s="1282"/>
      <c r="F44" s="1282"/>
      <c r="G44" s="1282"/>
      <c r="H44" s="1282"/>
      <c r="I44" s="1282"/>
      <c r="J44" s="1282" t="s">
        <v>72</v>
      </c>
      <c r="K44" s="1282"/>
      <c r="L44" s="1282"/>
      <c r="M44" s="1282"/>
      <c r="N44" s="1282"/>
      <c r="O44" s="1282"/>
      <c r="P44" s="1282"/>
      <c r="Q44" s="1282"/>
      <c r="R44" s="1282"/>
    </row>
    <row r="45" spans="1:18" ht="14.1" customHeight="1">
      <c r="A45" s="1283" t="s">
        <v>73</v>
      </c>
      <c r="B45" s="1283"/>
      <c r="C45" s="1283"/>
      <c r="D45" s="1283"/>
      <c r="E45" s="1283"/>
      <c r="F45" s="1283"/>
      <c r="G45" s="1283"/>
      <c r="H45" s="1283"/>
      <c r="I45" s="1283"/>
      <c r="J45" s="1283" t="s">
        <v>73</v>
      </c>
      <c r="K45" s="1283"/>
      <c r="L45" s="1283"/>
      <c r="M45" s="1283"/>
      <c r="N45" s="1283"/>
      <c r="O45" s="1283"/>
      <c r="P45" s="1283"/>
      <c r="Q45" s="1283"/>
      <c r="R45" s="1283"/>
    </row>
    <row r="46" spans="1:18" ht="14.1" customHeight="1">
      <c r="A46" s="1283" t="s">
        <v>74</v>
      </c>
      <c r="B46" s="1283"/>
      <c r="C46" s="1283"/>
      <c r="D46" s="1283"/>
      <c r="E46" s="1283"/>
      <c r="F46" s="1283"/>
      <c r="G46" s="1283"/>
      <c r="H46" s="1283"/>
      <c r="I46" s="1283"/>
      <c r="J46" s="1283" t="s">
        <v>74</v>
      </c>
      <c r="K46" s="1283"/>
      <c r="L46" s="1283"/>
      <c r="M46" s="1283"/>
      <c r="N46" s="1283"/>
      <c r="O46" s="1283"/>
      <c r="P46" s="1283"/>
      <c r="Q46" s="1283"/>
      <c r="R46" s="1283"/>
    </row>
    <row r="47" spans="1:18" ht="13.5" customHeight="1">
      <c r="A47" s="1284" t="s">
        <v>75</v>
      </c>
      <c r="B47" s="1284"/>
      <c r="C47" s="1284"/>
      <c r="D47" s="1284"/>
      <c r="E47" s="1284"/>
      <c r="F47" s="1284"/>
      <c r="G47" s="1284"/>
      <c r="H47" s="1284"/>
      <c r="I47" s="1284"/>
      <c r="J47" s="1284" t="s">
        <v>75</v>
      </c>
      <c r="K47" s="1284"/>
      <c r="L47" s="1284"/>
      <c r="M47" s="1284"/>
      <c r="N47" s="1284"/>
      <c r="O47" s="1284"/>
      <c r="P47" s="1284"/>
      <c r="Q47" s="1284"/>
      <c r="R47" s="1284"/>
    </row>
    <row r="48" spans="1:18" ht="15" customHeight="1" thickBot="1">
      <c r="A48" s="1273" t="s">
        <v>120</v>
      </c>
      <c r="B48" s="1273"/>
      <c r="C48" s="1274" t="str">
        <f>Score!B1</f>
        <v>Hoover Damned</v>
      </c>
      <c r="D48" s="1274"/>
      <c r="E48" s="480" t="s">
        <v>138</v>
      </c>
      <c r="F48" s="481"/>
      <c r="G48" s="705">
        <f>G1</f>
        <v>41209</v>
      </c>
      <c r="H48" s="515" t="str">
        <f>H1</f>
        <v>BOUT B</v>
      </c>
      <c r="I48" s="483" t="s">
        <v>122</v>
      </c>
      <c r="J48" s="1273" t="s">
        <v>120</v>
      </c>
      <c r="K48" s="1273"/>
      <c r="L48" s="1274" t="str">
        <f>C48</f>
        <v>Hoover Damned</v>
      </c>
      <c r="M48" s="1274"/>
      <c r="N48" s="480" t="s">
        <v>138</v>
      </c>
      <c r="O48" s="481"/>
      <c r="P48" s="515">
        <f>G1</f>
        <v>41209</v>
      </c>
      <c r="Q48" s="515" t="str">
        <f>H1</f>
        <v>BOUT B</v>
      </c>
      <c r="R48" s="483" t="s">
        <v>123</v>
      </c>
    </row>
    <row r="49" spans="1:18" ht="21" customHeight="1" thickBot="1">
      <c r="A49" s="104" t="s">
        <v>282</v>
      </c>
      <c r="B49" s="484" t="str">
        <f>IF(IBRF!H9="","Away Team",IBRF!H9)</f>
        <v>Tommy Gun Terrors</v>
      </c>
      <c r="C49" s="485" t="s">
        <v>215</v>
      </c>
      <c r="D49" s="486" t="s">
        <v>216</v>
      </c>
      <c r="E49" s="486" t="s">
        <v>139</v>
      </c>
      <c r="F49" s="486" t="s">
        <v>140</v>
      </c>
      <c r="G49" s="487" t="s">
        <v>141</v>
      </c>
      <c r="H49" s="1285" t="s">
        <v>238</v>
      </c>
      <c r="I49" s="1286"/>
      <c r="J49" s="104" t="s">
        <v>282</v>
      </c>
      <c r="K49" s="484" t="str">
        <f t="shared" ref="K49:K90" si="7">B49</f>
        <v>Tommy Gun Terrors</v>
      </c>
      <c r="L49" s="485" t="s">
        <v>215</v>
      </c>
      <c r="M49" s="486" t="s">
        <v>216</v>
      </c>
      <c r="N49" s="486" t="s">
        <v>139</v>
      </c>
      <c r="O49" s="486" t="s">
        <v>140</v>
      </c>
      <c r="P49" s="487" t="s">
        <v>141</v>
      </c>
      <c r="Q49" s="1285" t="s">
        <v>238</v>
      </c>
      <c r="R49" s="1286"/>
    </row>
    <row r="50" spans="1:18" ht="15.75" customHeight="1">
      <c r="A50" s="488" t="str">
        <f>IF(IBRF!H11="","",IBRF!H11)</f>
        <v>011</v>
      </c>
      <c r="B50" s="467" t="str">
        <f>IF(IBRF!I11="","",IBRF!I11)</f>
        <v>BeatHer Bailey</v>
      </c>
      <c r="C50" s="489"/>
      <c r="D50" s="490"/>
      <c r="E50" s="490"/>
      <c r="F50" s="490"/>
      <c r="G50" s="491"/>
      <c r="H50" s="1276" t="str">
        <f t="shared" ref="H50:H69" si="8">B50</f>
        <v>BeatHer Bailey</v>
      </c>
      <c r="I50" s="1276"/>
      <c r="J50" s="488" t="str">
        <f t="shared" ref="J50:J69" si="9">A50</f>
        <v>011</v>
      </c>
      <c r="K50" s="467" t="str">
        <f t="shared" si="7"/>
        <v>BeatHer Bailey</v>
      </c>
      <c r="L50" s="489"/>
      <c r="M50" s="490"/>
      <c r="N50" s="490"/>
      <c r="O50" s="490"/>
      <c r="P50" s="491"/>
      <c r="Q50" s="1276" t="str">
        <f t="shared" ref="Q50:Q69" si="10">K50</f>
        <v>BeatHer Bailey</v>
      </c>
      <c r="R50" s="1276"/>
    </row>
    <row r="51" spans="1:18" ht="15.75" customHeight="1">
      <c r="A51" s="492" t="str">
        <f>IF(IBRF!H12="","",IBRF!H12)</f>
        <v>1170</v>
      </c>
      <c r="B51" s="469" t="str">
        <f>IF(IBRF!I12="","",IBRF!I12)</f>
        <v>Epic Fail-Her</v>
      </c>
      <c r="C51" s="493"/>
      <c r="D51" s="494"/>
      <c r="E51" s="494"/>
      <c r="F51" s="494"/>
      <c r="G51" s="473"/>
      <c r="H51" s="1277" t="str">
        <f t="shared" si="8"/>
        <v>Epic Fail-Her</v>
      </c>
      <c r="I51" s="1277"/>
      <c r="J51" s="492" t="str">
        <f t="shared" si="9"/>
        <v>1170</v>
      </c>
      <c r="K51" s="469" t="str">
        <f t="shared" si="7"/>
        <v>Epic Fail-Her</v>
      </c>
      <c r="L51" s="493"/>
      <c r="M51" s="494"/>
      <c r="N51" s="494"/>
      <c r="O51" s="494"/>
      <c r="P51" s="473"/>
      <c r="Q51" s="1277" t="str">
        <f t="shared" si="10"/>
        <v>Epic Fail-Her</v>
      </c>
      <c r="R51" s="1277"/>
    </row>
    <row r="52" spans="1:18" ht="15.75" customHeight="1">
      <c r="A52" s="496" t="str">
        <f>IF(IBRF!H13="","",IBRF!H13)</f>
        <v>120</v>
      </c>
      <c r="B52" s="473" t="str">
        <f>IF(IBRF!I13="","",IBRF!I13)</f>
        <v>Sky Jump-Her</v>
      </c>
      <c r="C52" s="497"/>
      <c r="D52" s="498"/>
      <c r="E52" s="498"/>
      <c r="F52" s="498"/>
      <c r="G52" s="499"/>
      <c r="H52" s="1278" t="str">
        <f t="shared" si="8"/>
        <v>Sky Jump-Her</v>
      </c>
      <c r="I52" s="1278"/>
      <c r="J52" s="496" t="str">
        <f t="shared" si="9"/>
        <v>120</v>
      </c>
      <c r="K52" s="473" t="str">
        <f t="shared" si="7"/>
        <v>Sky Jump-Her</v>
      </c>
      <c r="L52" s="497"/>
      <c r="M52" s="498"/>
      <c r="N52" s="498"/>
      <c r="O52" s="498"/>
      <c r="P52" s="499"/>
      <c r="Q52" s="1278" t="str">
        <f t="shared" si="10"/>
        <v>Sky Jump-Her</v>
      </c>
      <c r="R52" s="1278"/>
    </row>
    <row r="53" spans="1:18" ht="15.75" customHeight="1">
      <c r="A53" s="492" t="str">
        <f>IF(IBRF!H14="","",IBRF!H14)</f>
        <v>1888</v>
      </c>
      <c r="B53" s="469" t="str">
        <f>IF(IBRF!I14="","",IBRF!I14)</f>
        <v>Jackie Reaper</v>
      </c>
      <c r="C53" s="493"/>
      <c r="D53" s="494"/>
      <c r="E53" s="494"/>
      <c r="F53" s="494"/>
      <c r="G53" s="473"/>
      <c r="H53" s="1277" t="str">
        <f t="shared" si="8"/>
        <v>Jackie Reaper</v>
      </c>
      <c r="I53" s="1277"/>
      <c r="J53" s="492" t="str">
        <f t="shared" si="9"/>
        <v>1888</v>
      </c>
      <c r="K53" s="469" t="str">
        <f t="shared" si="7"/>
        <v>Jackie Reaper</v>
      </c>
      <c r="L53" s="493"/>
      <c r="M53" s="494"/>
      <c r="N53" s="494"/>
      <c r="O53" s="494"/>
      <c r="P53" s="473"/>
      <c r="Q53" s="1277" t="str">
        <f t="shared" si="10"/>
        <v>Jackie Reaper</v>
      </c>
      <c r="R53" s="1277"/>
    </row>
    <row r="54" spans="1:18" ht="15.75" customHeight="1">
      <c r="A54" s="496" t="str">
        <f>IF(IBRF!H15="","",IBRF!H15)</f>
        <v>256</v>
      </c>
      <c r="B54" s="473" t="str">
        <f>IF(IBRF!I15="","",IBRF!I15)</f>
        <v>Afternoon D-Lightning</v>
      </c>
      <c r="C54" s="497"/>
      <c r="D54" s="498"/>
      <c r="E54" s="498"/>
      <c r="F54" s="498"/>
      <c r="G54" s="499"/>
      <c r="H54" s="1278" t="str">
        <f t="shared" si="8"/>
        <v>Afternoon D-Lightning</v>
      </c>
      <c r="I54" s="1278"/>
      <c r="J54" s="496" t="str">
        <f t="shared" si="9"/>
        <v>256</v>
      </c>
      <c r="K54" s="473" t="str">
        <f t="shared" si="7"/>
        <v>Afternoon D-Lightning</v>
      </c>
      <c r="L54" s="497"/>
      <c r="M54" s="498"/>
      <c r="N54" s="498"/>
      <c r="O54" s="498"/>
      <c r="P54" s="499"/>
      <c r="Q54" s="1278" t="str">
        <f t="shared" si="10"/>
        <v>Afternoon D-Lightning</v>
      </c>
      <c r="R54" s="1278"/>
    </row>
    <row r="55" spans="1:18" ht="15.75" customHeight="1">
      <c r="A55" s="492" t="str">
        <f>IF(IBRF!H16="","",IBRF!H16)</f>
        <v>422</v>
      </c>
      <c r="B55" s="469" t="str">
        <f>IF(IBRF!I16="","",IBRF!I16)</f>
        <v>Stella Blue</v>
      </c>
      <c r="C55" s="493"/>
      <c r="D55" s="494"/>
      <c r="E55" s="494"/>
      <c r="F55" s="494"/>
      <c r="G55" s="473"/>
      <c r="H55" s="1277" t="str">
        <f t="shared" si="8"/>
        <v>Stella Blue</v>
      </c>
      <c r="I55" s="1277"/>
      <c r="J55" s="492" t="str">
        <f t="shared" si="9"/>
        <v>422</v>
      </c>
      <c r="K55" s="469" t="str">
        <f t="shared" si="7"/>
        <v>Stella Blue</v>
      </c>
      <c r="L55" s="493"/>
      <c r="M55" s="494"/>
      <c r="N55" s="494"/>
      <c r="O55" s="494"/>
      <c r="P55" s="473"/>
      <c r="Q55" s="1277" t="str">
        <f t="shared" si="10"/>
        <v>Stella Blue</v>
      </c>
      <c r="R55" s="1277"/>
    </row>
    <row r="56" spans="1:18" ht="15.75" customHeight="1">
      <c r="A56" s="496" t="str">
        <f>IF(IBRF!H17="","",IBRF!H17)</f>
        <v>42OH</v>
      </c>
      <c r="B56" s="473" t="str">
        <f>IF(IBRF!I17="","",IBRF!I17)</f>
        <v>Pam Wow</v>
      </c>
      <c r="C56" s="497"/>
      <c r="D56" s="498"/>
      <c r="E56" s="498"/>
      <c r="F56" s="498"/>
      <c r="G56" s="499"/>
      <c r="H56" s="1278" t="str">
        <f t="shared" si="8"/>
        <v>Pam Wow</v>
      </c>
      <c r="I56" s="1278"/>
      <c r="J56" s="496" t="str">
        <f t="shared" si="9"/>
        <v>42OH</v>
      </c>
      <c r="K56" s="473" t="str">
        <f t="shared" si="7"/>
        <v>Pam Wow</v>
      </c>
      <c r="L56" s="497"/>
      <c r="M56" s="498"/>
      <c r="N56" s="498"/>
      <c r="O56" s="498"/>
      <c r="P56" s="499"/>
      <c r="Q56" s="1278" t="str">
        <f t="shared" si="10"/>
        <v>Pam Wow</v>
      </c>
      <c r="R56" s="1278"/>
    </row>
    <row r="57" spans="1:18" ht="15.75" customHeight="1">
      <c r="A57" s="492" t="str">
        <f>IF(IBRF!H18="","",IBRF!H18)</f>
        <v>50</v>
      </c>
      <c r="B57" s="469" t="str">
        <f>IF(IBRF!I18="","",IBRF!I18)</f>
        <v>Easy Money</v>
      </c>
      <c r="C57" s="493"/>
      <c r="D57" s="494"/>
      <c r="E57" s="494"/>
      <c r="F57" s="494"/>
      <c r="G57" s="473"/>
      <c r="H57" s="1277" t="str">
        <f t="shared" si="8"/>
        <v>Easy Money</v>
      </c>
      <c r="I57" s="1277"/>
      <c r="J57" s="492" t="str">
        <f t="shared" si="9"/>
        <v>50</v>
      </c>
      <c r="K57" s="469" t="str">
        <f t="shared" si="7"/>
        <v>Easy Money</v>
      </c>
      <c r="L57" s="493"/>
      <c r="M57" s="494"/>
      <c r="N57" s="494"/>
      <c r="O57" s="494"/>
      <c r="P57" s="473"/>
      <c r="Q57" s="1277" t="str">
        <f t="shared" si="10"/>
        <v>Easy Money</v>
      </c>
      <c r="R57" s="1277"/>
    </row>
    <row r="58" spans="1:18" ht="15.75" customHeight="1">
      <c r="A58" s="496" t="str">
        <f>IF(IBRF!H19="","",IBRF!H19)</f>
        <v>55</v>
      </c>
      <c r="B58" s="473" t="str">
        <f>IF(IBRF!I19="","",IBRF!I19)</f>
        <v>Stardust Dunes</v>
      </c>
      <c r="C58" s="497"/>
      <c r="D58" s="498"/>
      <c r="E58" s="498"/>
      <c r="F58" s="498"/>
      <c r="G58" s="499"/>
      <c r="H58" s="1278" t="str">
        <f t="shared" si="8"/>
        <v>Stardust Dunes</v>
      </c>
      <c r="I58" s="1278"/>
      <c r="J58" s="496" t="str">
        <f t="shared" si="9"/>
        <v>55</v>
      </c>
      <c r="K58" s="473" t="str">
        <f t="shared" si="7"/>
        <v>Stardust Dunes</v>
      </c>
      <c r="L58" s="497"/>
      <c r="M58" s="498"/>
      <c r="N58" s="498"/>
      <c r="O58" s="498"/>
      <c r="P58" s="499"/>
      <c r="Q58" s="1278" t="str">
        <f t="shared" si="10"/>
        <v>Stardust Dunes</v>
      </c>
      <c r="R58" s="1278"/>
    </row>
    <row r="59" spans="1:18" ht="15.75" customHeight="1">
      <c r="A59" s="492" t="str">
        <f>IF(IBRF!H20="","",IBRF!H20)</f>
        <v>64</v>
      </c>
      <c r="B59" s="469" t="str">
        <f>IF(IBRF!I20="","",IBRF!I20)</f>
        <v>Pretty Penny</v>
      </c>
      <c r="C59" s="493"/>
      <c r="D59" s="494"/>
      <c r="E59" s="494"/>
      <c r="F59" s="494"/>
      <c r="G59" s="473"/>
      <c r="H59" s="1277" t="str">
        <f t="shared" si="8"/>
        <v>Pretty Penny</v>
      </c>
      <c r="I59" s="1277"/>
      <c r="J59" s="492" t="str">
        <f t="shared" si="9"/>
        <v>64</v>
      </c>
      <c r="K59" s="469" t="str">
        <f t="shared" si="7"/>
        <v>Pretty Penny</v>
      </c>
      <c r="L59" s="493"/>
      <c r="M59" s="494"/>
      <c r="N59" s="494"/>
      <c r="O59" s="494"/>
      <c r="P59" s="473"/>
      <c r="Q59" s="1277" t="str">
        <f t="shared" si="10"/>
        <v>Pretty Penny</v>
      </c>
      <c r="R59" s="1277"/>
    </row>
    <row r="60" spans="1:18" ht="15.75" customHeight="1">
      <c r="A60" s="496" t="str">
        <f>IF(IBRF!H21="","",IBRF!H21)</f>
        <v>777</v>
      </c>
      <c r="B60" s="473" t="str">
        <f>IF(IBRF!I21="","",IBRF!I21)</f>
        <v>Bust'N Ace</v>
      </c>
      <c r="C60" s="497"/>
      <c r="D60" s="498"/>
      <c r="E60" s="498"/>
      <c r="F60" s="498"/>
      <c r="G60" s="499"/>
      <c r="H60" s="1278" t="str">
        <f t="shared" si="8"/>
        <v>Bust'N Ace</v>
      </c>
      <c r="I60" s="1278"/>
      <c r="J60" s="496" t="str">
        <f t="shared" si="9"/>
        <v>777</v>
      </c>
      <c r="K60" s="473" t="str">
        <f t="shared" si="7"/>
        <v>Bust'N Ace</v>
      </c>
      <c r="L60" s="497"/>
      <c r="M60" s="498"/>
      <c r="N60" s="498"/>
      <c r="O60" s="498"/>
      <c r="P60" s="499"/>
      <c r="Q60" s="1278" t="str">
        <f t="shared" si="10"/>
        <v>Bust'N Ace</v>
      </c>
      <c r="R60" s="1278"/>
    </row>
    <row r="61" spans="1:18" ht="15.75" customHeight="1">
      <c r="A61" s="492" t="str">
        <f>IF(IBRF!H22="","",IBRF!H22)</f>
        <v>7962</v>
      </c>
      <c r="B61" s="469" t="str">
        <f>IF(IBRF!I22="","",IBRF!I22)</f>
        <v>Dewey Decks'emAll</v>
      </c>
      <c r="C61" s="493"/>
      <c r="D61" s="494"/>
      <c r="E61" s="494"/>
      <c r="F61" s="494"/>
      <c r="G61" s="473"/>
      <c r="H61" s="1277" t="str">
        <f t="shared" si="8"/>
        <v>Dewey Decks'emAll</v>
      </c>
      <c r="I61" s="1277"/>
      <c r="J61" s="492" t="str">
        <f t="shared" si="9"/>
        <v>7962</v>
      </c>
      <c r="K61" s="469" t="str">
        <f t="shared" si="7"/>
        <v>Dewey Decks'emAll</v>
      </c>
      <c r="L61" s="493"/>
      <c r="M61" s="494"/>
      <c r="N61" s="494"/>
      <c r="O61" s="494"/>
      <c r="P61" s="473"/>
      <c r="Q61" s="1277" t="str">
        <f t="shared" si="10"/>
        <v>Dewey Decks'emAll</v>
      </c>
      <c r="R61" s="1277"/>
    </row>
    <row r="62" spans="1:18" ht="15.75" customHeight="1">
      <c r="A62" s="496" t="str">
        <f>IF(IBRF!H23="","",IBRF!H23)</f>
        <v>86</v>
      </c>
      <c r="B62" s="473" t="str">
        <f>IF(IBRF!I23="","",IBRF!I23)</f>
        <v>Lola Ntimid8her</v>
      </c>
      <c r="C62" s="497"/>
      <c r="D62" s="498"/>
      <c r="E62" s="498"/>
      <c r="F62" s="498"/>
      <c r="G62" s="499"/>
      <c r="H62" s="1278" t="str">
        <f t="shared" si="8"/>
        <v>Lola Ntimid8her</v>
      </c>
      <c r="I62" s="1278"/>
      <c r="J62" s="496" t="str">
        <f t="shared" si="9"/>
        <v>86</v>
      </c>
      <c r="K62" s="473" t="str">
        <f t="shared" si="7"/>
        <v>Lola Ntimid8her</v>
      </c>
      <c r="L62" s="497"/>
      <c r="M62" s="498"/>
      <c r="N62" s="498"/>
      <c r="O62" s="498"/>
      <c r="P62" s="499"/>
      <c r="Q62" s="1278" t="str">
        <f t="shared" si="10"/>
        <v>Lola Ntimid8her</v>
      </c>
      <c r="R62" s="1278"/>
    </row>
    <row r="63" spans="1:18" ht="15.75" customHeight="1">
      <c r="A63" s="492" t="str">
        <f>IF(IBRF!H24="","",IBRF!H24)</f>
        <v>M60</v>
      </c>
      <c r="B63" s="469" t="str">
        <f>IF(IBRF!I24="","",IBRF!I24)</f>
        <v>21 Guns</v>
      </c>
      <c r="C63" s="493"/>
      <c r="D63" s="494"/>
      <c r="E63" s="494"/>
      <c r="F63" s="494"/>
      <c r="G63" s="473"/>
      <c r="H63" s="1277" t="str">
        <f t="shared" si="8"/>
        <v>21 Guns</v>
      </c>
      <c r="I63" s="1277"/>
      <c r="J63" s="492" t="str">
        <f t="shared" si="9"/>
        <v>M60</v>
      </c>
      <c r="K63" s="469" t="str">
        <f t="shared" si="7"/>
        <v>21 Guns</v>
      </c>
      <c r="L63" s="493"/>
      <c r="M63" s="494"/>
      <c r="N63" s="494"/>
      <c r="O63" s="494"/>
      <c r="P63" s="473"/>
      <c r="Q63" s="1277" t="str">
        <f t="shared" si="10"/>
        <v>21 Guns</v>
      </c>
      <c r="R63" s="1277"/>
    </row>
    <row r="64" spans="1:18" ht="15.75" customHeight="1">
      <c r="A64" s="496" t="str">
        <f>IF(IBRF!H25="","",IBRF!H25)</f>
        <v/>
      </c>
      <c r="B64" s="473" t="str">
        <f>IF(IBRF!I25="","",IBRF!I25)</f>
        <v/>
      </c>
      <c r="C64" s="529"/>
      <c r="D64" s="508"/>
      <c r="E64" s="508"/>
      <c r="F64" s="508"/>
      <c r="G64" s="507"/>
      <c r="H64" s="1278" t="str">
        <f t="shared" si="8"/>
        <v/>
      </c>
      <c r="I64" s="1278"/>
      <c r="J64" s="496" t="str">
        <f t="shared" si="9"/>
        <v/>
      </c>
      <c r="K64" s="473" t="str">
        <f t="shared" si="7"/>
        <v/>
      </c>
      <c r="L64" s="529"/>
      <c r="M64" s="508"/>
      <c r="N64" s="508"/>
      <c r="O64" s="508"/>
      <c r="P64" s="507"/>
      <c r="Q64" s="1278" t="str">
        <f t="shared" si="10"/>
        <v/>
      </c>
      <c r="R64" s="1278"/>
    </row>
    <row r="65" spans="1:18" ht="15.75" customHeight="1" thickBot="1">
      <c r="A65" s="492" t="str">
        <f>IF(IBRF!H26="","",IBRF!H26)</f>
        <v/>
      </c>
      <c r="B65" s="469" t="str">
        <f>IF(IBRF!I26="","",IBRF!I26)</f>
        <v/>
      </c>
      <c r="C65" s="493"/>
      <c r="D65" s="494"/>
      <c r="E65" s="494"/>
      <c r="F65" s="494"/>
      <c r="G65" s="473"/>
      <c r="H65" s="1277" t="str">
        <f t="shared" si="8"/>
        <v/>
      </c>
      <c r="I65" s="1277"/>
      <c r="J65" s="492" t="str">
        <f t="shared" si="9"/>
        <v/>
      </c>
      <c r="K65" s="469" t="str">
        <f t="shared" si="7"/>
        <v/>
      </c>
      <c r="L65" s="493"/>
      <c r="M65" s="494"/>
      <c r="N65" s="494"/>
      <c r="O65" s="494"/>
      <c r="P65" s="473"/>
      <c r="Q65" s="1277" t="str">
        <f t="shared" si="10"/>
        <v/>
      </c>
      <c r="R65" s="1277"/>
    </row>
    <row r="66" spans="1:18" ht="15.75" hidden="1" customHeight="1">
      <c r="A66" s="496" t="str">
        <f>IF(IBRF!H27="","",IBRF!H27)</f>
        <v/>
      </c>
      <c r="B66" s="473" t="str">
        <f>IF(IBRF!I27="","",IBRF!I27)</f>
        <v/>
      </c>
      <c r="C66" s="497"/>
      <c r="D66" s="498"/>
      <c r="E66" s="498"/>
      <c r="F66" s="498"/>
      <c r="G66" s="499"/>
      <c r="H66" s="1278" t="str">
        <f t="shared" si="8"/>
        <v/>
      </c>
      <c r="I66" s="1278"/>
      <c r="J66" s="496" t="str">
        <f t="shared" si="9"/>
        <v/>
      </c>
      <c r="K66" s="473" t="str">
        <f t="shared" si="7"/>
        <v/>
      </c>
      <c r="L66" s="497"/>
      <c r="M66" s="498"/>
      <c r="N66" s="498"/>
      <c r="O66" s="498"/>
      <c r="P66" s="499"/>
      <c r="Q66" s="1278" t="str">
        <f t="shared" si="10"/>
        <v/>
      </c>
      <c r="R66" s="1278"/>
    </row>
    <row r="67" spans="1:18" ht="15.75" hidden="1" customHeight="1">
      <c r="A67" s="492" t="str">
        <f>IF(IBRF!H28="","",IBRF!H28)</f>
        <v/>
      </c>
      <c r="B67" s="469" t="str">
        <f>IF(IBRF!I28="","",IBRF!I28)</f>
        <v/>
      </c>
      <c r="C67" s="493"/>
      <c r="D67" s="494"/>
      <c r="E67" s="494"/>
      <c r="F67" s="494"/>
      <c r="G67" s="473"/>
      <c r="H67" s="1277" t="str">
        <f t="shared" si="8"/>
        <v/>
      </c>
      <c r="I67" s="1277"/>
      <c r="J67" s="492" t="str">
        <f t="shared" si="9"/>
        <v/>
      </c>
      <c r="K67" s="469" t="str">
        <f t="shared" si="7"/>
        <v/>
      </c>
      <c r="L67" s="493"/>
      <c r="M67" s="494"/>
      <c r="N67" s="494"/>
      <c r="O67" s="494"/>
      <c r="P67" s="473"/>
      <c r="Q67" s="1277" t="str">
        <f t="shared" si="10"/>
        <v/>
      </c>
      <c r="R67" s="1277"/>
    </row>
    <row r="68" spans="1:18" ht="15.75" hidden="1" customHeight="1">
      <c r="A68" s="496" t="str">
        <f>IF(IBRF!H29="","",IBRF!H29)</f>
        <v/>
      </c>
      <c r="B68" s="473" t="str">
        <f>IF(IBRF!I29="","",IBRF!I29)</f>
        <v/>
      </c>
      <c r="C68" s="497"/>
      <c r="D68" s="498"/>
      <c r="E68" s="498"/>
      <c r="F68" s="498"/>
      <c r="G68" s="499"/>
      <c r="H68" s="1278" t="str">
        <f t="shared" si="8"/>
        <v/>
      </c>
      <c r="I68" s="1278"/>
      <c r="J68" s="496" t="str">
        <f t="shared" si="9"/>
        <v/>
      </c>
      <c r="K68" s="473" t="str">
        <f t="shared" si="7"/>
        <v/>
      </c>
      <c r="L68" s="497"/>
      <c r="M68" s="498"/>
      <c r="N68" s="498"/>
      <c r="O68" s="498"/>
      <c r="P68" s="499"/>
      <c r="Q68" s="1278" t="str">
        <f t="shared" si="10"/>
        <v/>
      </c>
      <c r="R68" s="1278"/>
    </row>
    <row r="69" spans="1:18" ht="15.75" hidden="1" customHeight="1">
      <c r="A69" s="492" t="str">
        <f>IF(IBRF!H30="","",IBRF!H30)</f>
        <v/>
      </c>
      <c r="B69" s="469" t="str">
        <f>IF(IBRF!I30="","",IBRF!I30)</f>
        <v/>
      </c>
      <c r="C69" s="493"/>
      <c r="D69" s="494"/>
      <c r="E69" s="494"/>
      <c r="F69" s="494"/>
      <c r="G69" s="473"/>
      <c r="H69" s="1277" t="str">
        <f t="shared" si="8"/>
        <v/>
      </c>
      <c r="I69" s="1277"/>
      <c r="J69" s="492" t="str">
        <f t="shared" si="9"/>
        <v/>
      </c>
      <c r="K69" s="469" t="str">
        <f t="shared" si="7"/>
        <v/>
      </c>
      <c r="L69" s="493"/>
      <c r="M69" s="494"/>
      <c r="N69" s="494"/>
      <c r="O69" s="494"/>
      <c r="P69" s="473"/>
      <c r="Q69" s="1277" t="str">
        <f t="shared" si="10"/>
        <v/>
      </c>
      <c r="R69" s="1277"/>
    </row>
    <row r="70" spans="1:18" ht="21" customHeight="1" thickBot="1">
      <c r="A70" s="104" t="s">
        <v>282</v>
      </c>
      <c r="B70" s="484" t="str">
        <f>IF(IBRF!B9="","Home Team",IBRF!B9)</f>
        <v>Hoover Damned</v>
      </c>
      <c r="C70" s="543" t="s">
        <v>142</v>
      </c>
      <c r="D70" s="544" t="s">
        <v>224</v>
      </c>
      <c r="E70" s="544" t="s">
        <v>225</v>
      </c>
      <c r="F70" s="544" t="s">
        <v>226</v>
      </c>
      <c r="G70" s="545" t="s">
        <v>227</v>
      </c>
      <c r="H70" s="1292" t="s">
        <v>238</v>
      </c>
      <c r="I70" s="1292"/>
      <c r="J70" s="104" t="s">
        <v>282</v>
      </c>
      <c r="K70" s="484" t="str">
        <f t="shared" si="7"/>
        <v>Hoover Damned</v>
      </c>
      <c r="L70" s="543" t="s">
        <v>142</v>
      </c>
      <c r="M70" s="544" t="s">
        <v>224</v>
      </c>
      <c r="N70" s="544" t="s">
        <v>225</v>
      </c>
      <c r="O70" s="544" t="s">
        <v>226</v>
      </c>
      <c r="P70" s="545" t="s">
        <v>227</v>
      </c>
      <c r="Q70" s="1293" t="s">
        <v>238</v>
      </c>
      <c r="R70" s="1293"/>
    </row>
    <row r="71" spans="1:18" ht="15.75" customHeight="1">
      <c r="A71" s="488" t="str">
        <f>IF(IBRF!B11="","",IBRF!B11)</f>
        <v>010</v>
      </c>
      <c r="B71" s="467" t="str">
        <f>IF(IBRF!C11="","",IBRF!C11)</f>
        <v>Freak Onalicia</v>
      </c>
      <c r="C71" s="489"/>
      <c r="D71" s="490"/>
      <c r="E71" s="490"/>
      <c r="F71" s="490"/>
      <c r="G71" s="491"/>
      <c r="H71" s="1276" t="str">
        <f t="shared" ref="H71:H90" si="11">B71</f>
        <v>Freak Onalicia</v>
      </c>
      <c r="I71" s="1276"/>
      <c r="J71" s="488" t="str">
        <f t="shared" ref="J71:J90" si="12">A71</f>
        <v>010</v>
      </c>
      <c r="K71" s="467" t="str">
        <f t="shared" si="7"/>
        <v>Freak Onalicia</v>
      </c>
      <c r="L71" s="489"/>
      <c r="M71" s="490"/>
      <c r="N71" s="490"/>
      <c r="O71" s="490"/>
      <c r="P71" s="491"/>
      <c r="Q71" s="1276" t="str">
        <f t="shared" ref="Q71:Q90" si="13">K71</f>
        <v>Freak Onalicia</v>
      </c>
      <c r="R71" s="1276"/>
    </row>
    <row r="72" spans="1:18" ht="15.75" customHeight="1">
      <c r="A72" s="492" t="str">
        <f>IF(IBRF!B12="","",IBRF!B12)</f>
        <v>1949</v>
      </c>
      <c r="B72" s="469" t="str">
        <f>IF(IBRF!C12="","",IBRF!C12)</f>
        <v>Geneva Conviction</v>
      </c>
      <c r="C72" s="493"/>
      <c r="D72" s="494"/>
      <c r="E72" s="494"/>
      <c r="F72" s="494"/>
      <c r="G72" s="473"/>
      <c r="H72" s="1277" t="str">
        <f t="shared" si="11"/>
        <v>Geneva Conviction</v>
      </c>
      <c r="I72" s="1277"/>
      <c r="J72" s="492" t="str">
        <f t="shared" si="12"/>
        <v>1949</v>
      </c>
      <c r="K72" s="469" t="str">
        <f t="shared" si="7"/>
        <v>Geneva Conviction</v>
      </c>
      <c r="L72" s="493"/>
      <c r="M72" s="494"/>
      <c r="N72" s="494"/>
      <c r="O72" s="494"/>
      <c r="P72" s="473"/>
      <c r="Q72" s="1277" t="str">
        <f t="shared" si="13"/>
        <v>Geneva Conviction</v>
      </c>
      <c r="R72" s="1277"/>
    </row>
    <row r="73" spans="1:18" ht="15.75" customHeight="1">
      <c r="A73" s="496" t="str">
        <f>IF(IBRF!B13="","",IBRF!B13)</f>
        <v>23</v>
      </c>
      <c r="B73" s="473" t="str">
        <f>IF(IBRF!C13="","",IBRF!C13)</f>
        <v>Mary Marvel</v>
      </c>
      <c r="C73" s="497"/>
      <c r="D73" s="498"/>
      <c r="E73" s="498"/>
      <c r="F73" s="498"/>
      <c r="G73" s="499"/>
      <c r="H73" s="1278" t="str">
        <f t="shared" si="11"/>
        <v>Mary Marvel</v>
      </c>
      <c r="I73" s="1278"/>
      <c r="J73" s="496" t="str">
        <f t="shared" si="12"/>
        <v>23</v>
      </c>
      <c r="K73" s="473" t="str">
        <f t="shared" si="7"/>
        <v>Mary Marvel</v>
      </c>
      <c r="L73" s="497"/>
      <c r="M73" s="498"/>
      <c r="N73" s="498"/>
      <c r="O73" s="498"/>
      <c r="P73" s="499"/>
      <c r="Q73" s="1278" t="str">
        <f t="shared" si="13"/>
        <v>Mary Marvel</v>
      </c>
      <c r="R73" s="1278"/>
    </row>
    <row r="74" spans="1:18" ht="15.75" customHeight="1">
      <c r="A74" s="492" t="str">
        <f>IF(IBRF!B14="","",IBRF!B14)</f>
        <v>314</v>
      </c>
      <c r="B74" s="469" t="str">
        <f>IF(IBRF!C14="","",IBRF!C14)</f>
        <v>Thuggy Holly</v>
      </c>
      <c r="C74" s="493"/>
      <c r="D74" s="494"/>
      <c r="E74" s="494"/>
      <c r="F74" s="494"/>
      <c r="G74" s="473"/>
      <c r="H74" s="1277" t="str">
        <f t="shared" si="11"/>
        <v>Thuggy Holly</v>
      </c>
      <c r="I74" s="1277"/>
      <c r="J74" s="492" t="str">
        <f t="shared" si="12"/>
        <v>314</v>
      </c>
      <c r="K74" s="469" t="str">
        <f t="shared" si="7"/>
        <v>Thuggy Holly</v>
      </c>
      <c r="L74" s="493"/>
      <c r="M74" s="494"/>
      <c r="N74" s="494"/>
      <c r="O74" s="494"/>
      <c r="P74" s="473"/>
      <c r="Q74" s="1277" t="str">
        <f t="shared" si="13"/>
        <v>Thuggy Holly</v>
      </c>
      <c r="R74" s="1277"/>
    </row>
    <row r="75" spans="1:18" ht="15.75" customHeight="1">
      <c r="A75" s="496" t="str">
        <f>IF(IBRF!B15="","",IBRF!B15)</f>
        <v>415</v>
      </c>
      <c r="B75" s="473" t="str">
        <f>IF(IBRF!C15="","",IBRF!C15)</f>
        <v>Chick Basher</v>
      </c>
      <c r="C75" s="497"/>
      <c r="D75" s="498"/>
      <c r="E75" s="498"/>
      <c r="F75" s="498"/>
      <c r="G75" s="499"/>
      <c r="H75" s="1278" t="str">
        <f t="shared" si="11"/>
        <v>Chick Basher</v>
      </c>
      <c r="I75" s="1278"/>
      <c r="J75" s="496" t="str">
        <f t="shared" si="12"/>
        <v>415</v>
      </c>
      <c r="K75" s="473" t="str">
        <f t="shared" si="7"/>
        <v>Chick Basher</v>
      </c>
      <c r="L75" s="497"/>
      <c r="M75" s="498"/>
      <c r="N75" s="498"/>
      <c r="O75" s="498"/>
      <c r="P75" s="499"/>
      <c r="Q75" s="1278" t="str">
        <f t="shared" si="13"/>
        <v>Chick Basher</v>
      </c>
      <c r="R75" s="1278"/>
    </row>
    <row r="76" spans="1:18" ht="15.75" customHeight="1">
      <c r="A76" s="492" t="str">
        <f>IF(IBRF!B16="","",IBRF!B16)</f>
        <v>475</v>
      </c>
      <c r="B76" s="469" t="str">
        <f>IF(IBRF!C16="","",IBRF!C16)</f>
        <v>MollyTov</v>
      </c>
      <c r="C76" s="493"/>
      <c r="D76" s="494"/>
      <c r="E76" s="494"/>
      <c r="F76" s="494"/>
      <c r="G76" s="473"/>
      <c r="H76" s="1277" t="str">
        <f t="shared" si="11"/>
        <v>MollyTov</v>
      </c>
      <c r="I76" s="1277"/>
      <c r="J76" s="492" t="str">
        <f t="shared" si="12"/>
        <v>475</v>
      </c>
      <c r="K76" s="469" t="str">
        <f t="shared" si="7"/>
        <v>MollyTov</v>
      </c>
      <c r="L76" s="493"/>
      <c r="M76" s="494"/>
      <c r="N76" s="494"/>
      <c r="O76" s="494"/>
      <c r="P76" s="473"/>
      <c r="Q76" s="1277" t="str">
        <f t="shared" si="13"/>
        <v>MollyTov</v>
      </c>
      <c r="R76" s="1277"/>
    </row>
    <row r="77" spans="1:18" ht="15.75" customHeight="1">
      <c r="A77" s="496" t="str">
        <f>IF(IBRF!B17="","",IBRF!B17)</f>
        <v>4N6</v>
      </c>
      <c r="B77" s="473" t="str">
        <f>IF(IBRF!C17="","",IBRF!C17)</f>
        <v>Bone Eata</v>
      </c>
      <c r="C77" s="497"/>
      <c r="D77" s="498"/>
      <c r="E77" s="498"/>
      <c r="F77" s="498"/>
      <c r="G77" s="499"/>
      <c r="H77" s="1278" t="str">
        <f t="shared" si="11"/>
        <v>Bone Eata</v>
      </c>
      <c r="I77" s="1278"/>
      <c r="J77" s="496" t="str">
        <f t="shared" si="12"/>
        <v>4N6</v>
      </c>
      <c r="K77" s="473" t="str">
        <f t="shared" si="7"/>
        <v>Bone Eata</v>
      </c>
      <c r="L77" s="497"/>
      <c r="M77" s="498"/>
      <c r="N77" s="498"/>
      <c r="O77" s="498"/>
      <c r="P77" s="499"/>
      <c r="Q77" s="1278" t="str">
        <f t="shared" si="13"/>
        <v>Bone Eata</v>
      </c>
      <c r="R77" s="1278"/>
    </row>
    <row r="78" spans="1:18" ht="15.75" customHeight="1">
      <c r="A78" s="492" t="str">
        <f>IF(IBRF!B18="","",IBRF!B18)</f>
        <v>624</v>
      </c>
      <c r="B78" s="469" t="str">
        <f>IF(IBRF!C18="","",IBRF!C18)</f>
        <v>Merle Hazard</v>
      </c>
      <c r="C78" s="493"/>
      <c r="D78" s="494"/>
      <c r="E78" s="494"/>
      <c r="F78" s="494"/>
      <c r="G78" s="473"/>
      <c r="H78" s="1277" t="str">
        <f t="shared" si="11"/>
        <v>Merle Hazard</v>
      </c>
      <c r="I78" s="1277"/>
      <c r="J78" s="492" t="str">
        <f t="shared" si="12"/>
        <v>624</v>
      </c>
      <c r="K78" s="469" t="str">
        <f t="shared" si="7"/>
        <v>Merle Hazard</v>
      </c>
      <c r="L78" s="493"/>
      <c r="M78" s="494"/>
      <c r="N78" s="494"/>
      <c r="O78" s="494"/>
      <c r="P78" s="473"/>
      <c r="Q78" s="1277" t="str">
        <f t="shared" si="13"/>
        <v>Merle Hazard</v>
      </c>
      <c r="R78" s="1277"/>
    </row>
    <row r="79" spans="1:18" ht="15.75" customHeight="1">
      <c r="A79" s="496" t="str">
        <f>IF(IBRF!B19="","",IBRF!B19)</f>
        <v>723</v>
      </c>
      <c r="B79" s="473" t="str">
        <f>IF(IBRF!C19="","",IBRF!C19)</f>
        <v>Party Poison</v>
      </c>
      <c r="C79" s="497"/>
      <c r="D79" s="498"/>
      <c r="E79" s="498"/>
      <c r="F79" s="498"/>
      <c r="G79" s="499"/>
      <c r="H79" s="1278" t="str">
        <f t="shared" si="11"/>
        <v>Party Poison</v>
      </c>
      <c r="I79" s="1278"/>
      <c r="J79" s="496" t="str">
        <f t="shared" si="12"/>
        <v>723</v>
      </c>
      <c r="K79" s="473" t="str">
        <f t="shared" si="7"/>
        <v>Party Poison</v>
      </c>
      <c r="L79" s="497"/>
      <c r="M79" s="498"/>
      <c r="N79" s="498"/>
      <c r="O79" s="498"/>
      <c r="P79" s="499"/>
      <c r="Q79" s="1278" t="str">
        <f t="shared" si="13"/>
        <v>Party Poison</v>
      </c>
      <c r="R79" s="1278"/>
    </row>
    <row r="80" spans="1:18" ht="15.75" customHeight="1">
      <c r="A80" s="492" t="str">
        <f>IF(IBRF!B20="","",IBRF!B20)</f>
        <v>731</v>
      </c>
      <c r="B80" s="469" t="str">
        <f>IF(IBRF!C20="","",IBRF!C20)</f>
        <v>Cherry Potter</v>
      </c>
      <c r="C80" s="493"/>
      <c r="D80" s="494"/>
      <c r="E80" s="494"/>
      <c r="F80" s="494"/>
      <c r="G80" s="473"/>
      <c r="H80" s="1277" t="str">
        <f t="shared" si="11"/>
        <v>Cherry Potter</v>
      </c>
      <c r="I80" s="1277"/>
      <c r="J80" s="492" t="str">
        <f t="shared" si="12"/>
        <v>731</v>
      </c>
      <c r="K80" s="469" t="str">
        <f t="shared" si="7"/>
        <v>Cherry Potter</v>
      </c>
      <c r="L80" s="493"/>
      <c r="M80" s="494"/>
      <c r="N80" s="494"/>
      <c r="O80" s="494"/>
      <c r="P80" s="473"/>
      <c r="Q80" s="1277" t="str">
        <f t="shared" si="13"/>
        <v>Cherry Potter</v>
      </c>
      <c r="R80" s="1277"/>
    </row>
    <row r="81" spans="1:18" ht="15.75" customHeight="1">
      <c r="A81" s="496" t="str">
        <f>IF(IBRF!B21="","",IBRF!B21)</f>
        <v>762</v>
      </c>
      <c r="B81" s="473" t="str">
        <f>IF(IBRF!C21="","",IBRF!C21)</f>
        <v>Warren Peace</v>
      </c>
      <c r="C81" s="497"/>
      <c r="D81" s="498"/>
      <c r="E81" s="498"/>
      <c r="F81" s="498"/>
      <c r="G81" s="499"/>
      <c r="H81" s="1278" t="str">
        <f t="shared" si="11"/>
        <v>Warren Peace</v>
      </c>
      <c r="I81" s="1278"/>
      <c r="J81" s="496" t="str">
        <f t="shared" si="12"/>
        <v>762</v>
      </c>
      <c r="K81" s="473" t="str">
        <f t="shared" si="7"/>
        <v>Warren Peace</v>
      </c>
      <c r="L81" s="497"/>
      <c r="M81" s="498"/>
      <c r="N81" s="498"/>
      <c r="O81" s="498"/>
      <c r="P81" s="499"/>
      <c r="Q81" s="1278" t="str">
        <f t="shared" si="13"/>
        <v>Warren Peace</v>
      </c>
      <c r="R81" s="1278"/>
    </row>
    <row r="82" spans="1:18" ht="15.75" customHeight="1">
      <c r="A82" s="492" t="str">
        <f>IF(IBRF!B22="","",IBRF!B22)</f>
        <v>88</v>
      </c>
      <c r="B82" s="469" t="str">
        <f>IF(IBRF!C22="","",IBRF!C22)</f>
        <v>Shabamm</v>
      </c>
      <c r="C82" s="493"/>
      <c r="D82" s="494"/>
      <c r="E82" s="494"/>
      <c r="F82" s="494"/>
      <c r="G82" s="473"/>
      <c r="H82" s="1277" t="str">
        <f t="shared" si="11"/>
        <v>Shabamm</v>
      </c>
      <c r="I82" s="1277"/>
      <c r="J82" s="492" t="str">
        <f t="shared" si="12"/>
        <v>88</v>
      </c>
      <c r="K82" s="469" t="str">
        <f t="shared" si="7"/>
        <v>Shabamm</v>
      </c>
      <c r="L82" s="493"/>
      <c r="M82" s="494"/>
      <c r="N82" s="494"/>
      <c r="O82" s="494"/>
      <c r="P82" s="473"/>
      <c r="Q82" s="1277" t="str">
        <f t="shared" si="13"/>
        <v>Shabamm</v>
      </c>
      <c r="R82" s="1277"/>
    </row>
    <row r="83" spans="1:18" ht="15.75" customHeight="1">
      <c r="A83" s="496" t="str">
        <f>IF(IBRF!B23="","",IBRF!B23)</f>
        <v>CU2</v>
      </c>
      <c r="B83" s="473" t="str">
        <f>IF(IBRF!C23="","",IBRF!C23)</f>
        <v>Seemore Butts</v>
      </c>
      <c r="C83" s="497"/>
      <c r="D83" s="498"/>
      <c r="E83" s="498"/>
      <c r="F83" s="498"/>
      <c r="G83" s="499"/>
      <c r="H83" s="1278" t="str">
        <f t="shared" si="11"/>
        <v>Seemore Butts</v>
      </c>
      <c r="I83" s="1278"/>
      <c r="J83" s="496" t="str">
        <f t="shared" si="12"/>
        <v>CU2</v>
      </c>
      <c r="K83" s="473" t="str">
        <f t="shared" si="7"/>
        <v>Seemore Butts</v>
      </c>
      <c r="L83" s="497"/>
      <c r="M83" s="498"/>
      <c r="N83" s="498"/>
      <c r="O83" s="498"/>
      <c r="P83" s="499"/>
      <c r="Q83" s="1278" t="str">
        <f t="shared" si="13"/>
        <v>Seemore Butts</v>
      </c>
      <c r="R83" s="1278"/>
    </row>
    <row r="84" spans="1:18" ht="15.75" customHeight="1">
      <c r="A84" s="492" t="str">
        <f>IF(IBRF!B24="","",IBRF!B24)</f>
        <v>O3</v>
      </c>
      <c r="B84" s="469" t="str">
        <f>IF(IBRF!C24="","",IBRF!C24)</f>
        <v>Check'r Vitals</v>
      </c>
      <c r="C84" s="493"/>
      <c r="D84" s="494"/>
      <c r="E84" s="494"/>
      <c r="F84" s="494"/>
      <c r="G84" s="473"/>
      <c r="H84" s="1277" t="str">
        <f t="shared" si="11"/>
        <v>Check'r Vitals</v>
      </c>
      <c r="I84" s="1277"/>
      <c r="J84" s="492" t="str">
        <f t="shared" si="12"/>
        <v>O3</v>
      </c>
      <c r="K84" s="469" t="str">
        <f t="shared" si="7"/>
        <v>Check'r Vitals</v>
      </c>
      <c r="L84" s="493"/>
      <c r="M84" s="494"/>
      <c r="N84" s="494"/>
      <c r="O84" s="494"/>
      <c r="P84" s="473"/>
      <c r="Q84" s="1277" t="str">
        <f t="shared" si="13"/>
        <v>Check'r Vitals</v>
      </c>
      <c r="R84" s="1277"/>
    </row>
    <row r="85" spans="1:18" ht="15.75" customHeight="1">
      <c r="A85" s="496" t="str">
        <f>IF(IBRF!B25="","",IBRF!B25)</f>
        <v>1794</v>
      </c>
      <c r="B85" s="473" t="str">
        <f>IF(IBRF!C25="","",IBRF!C25)</f>
        <v>VooDoo Maul</v>
      </c>
      <c r="C85" s="529"/>
      <c r="D85" s="508"/>
      <c r="E85" s="508"/>
      <c r="F85" s="508"/>
      <c r="G85" s="507"/>
      <c r="H85" s="1278" t="str">
        <f t="shared" si="11"/>
        <v>VooDoo Maul</v>
      </c>
      <c r="I85" s="1278"/>
      <c r="J85" s="496" t="str">
        <f t="shared" si="12"/>
        <v>1794</v>
      </c>
      <c r="K85" s="473" t="str">
        <f t="shared" si="7"/>
        <v>VooDoo Maul</v>
      </c>
      <c r="L85" s="529"/>
      <c r="M85" s="508"/>
      <c r="N85" s="508"/>
      <c r="O85" s="508"/>
      <c r="P85" s="507"/>
      <c r="Q85" s="1278" t="str">
        <f t="shared" si="13"/>
        <v>VooDoo Maul</v>
      </c>
      <c r="R85" s="1278"/>
    </row>
    <row r="86" spans="1:18" ht="15.75" customHeight="1" thickBot="1">
      <c r="A86" s="492" t="str">
        <f>IF(IBRF!B26="","",IBRF!B26)</f>
        <v>81</v>
      </c>
      <c r="B86" s="469" t="str">
        <f>IF(IBRF!C26="","",IBRF!C26)</f>
        <v>Fatallica</v>
      </c>
      <c r="C86" s="493"/>
      <c r="D86" s="494"/>
      <c r="E86" s="494"/>
      <c r="F86" s="494"/>
      <c r="G86" s="473"/>
      <c r="H86" s="1277" t="str">
        <f t="shared" si="11"/>
        <v>Fatallica</v>
      </c>
      <c r="I86" s="1277"/>
      <c r="J86" s="492" t="str">
        <f t="shared" si="12"/>
        <v>81</v>
      </c>
      <c r="K86" s="469" t="str">
        <f t="shared" si="7"/>
        <v>Fatallica</v>
      </c>
      <c r="L86" s="493"/>
      <c r="M86" s="494"/>
      <c r="N86" s="494"/>
      <c r="O86" s="494"/>
      <c r="P86" s="473"/>
      <c r="Q86" s="1277" t="str">
        <f t="shared" si="13"/>
        <v>Fatallica</v>
      </c>
      <c r="R86" s="1277"/>
    </row>
    <row r="87" spans="1:18" ht="15.75" hidden="1" customHeight="1">
      <c r="A87" s="496" t="str">
        <f>IF(IBRF!B27="","",IBRF!B27)</f>
        <v/>
      </c>
      <c r="B87" s="473" t="str">
        <f>IF(IBRF!C27="","",IBRF!C27)</f>
        <v/>
      </c>
      <c r="C87" s="497"/>
      <c r="D87" s="498"/>
      <c r="E87" s="498"/>
      <c r="F87" s="498"/>
      <c r="G87" s="499"/>
      <c r="H87" s="1278" t="str">
        <f t="shared" si="11"/>
        <v/>
      </c>
      <c r="I87" s="1278"/>
      <c r="J87" s="496" t="str">
        <f t="shared" si="12"/>
        <v/>
      </c>
      <c r="K87" s="473" t="str">
        <f t="shared" si="7"/>
        <v/>
      </c>
      <c r="L87" s="497"/>
      <c r="M87" s="498"/>
      <c r="N87" s="498"/>
      <c r="O87" s="498"/>
      <c r="P87" s="499"/>
      <c r="Q87" s="1278" t="str">
        <f t="shared" si="13"/>
        <v/>
      </c>
      <c r="R87" s="1278"/>
    </row>
    <row r="88" spans="1:18" ht="15.75" hidden="1" customHeight="1">
      <c r="A88" s="492" t="str">
        <f>IF(IBRF!B28="","",IBRF!B28)</f>
        <v/>
      </c>
      <c r="B88" s="469" t="str">
        <f>IF(IBRF!C28="","",IBRF!C28)</f>
        <v/>
      </c>
      <c r="C88" s="493"/>
      <c r="D88" s="494"/>
      <c r="E88" s="494"/>
      <c r="F88" s="494"/>
      <c r="G88" s="473"/>
      <c r="H88" s="1277" t="str">
        <f t="shared" si="11"/>
        <v/>
      </c>
      <c r="I88" s="1277"/>
      <c r="J88" s="492" t="str">
        <f t="shared" si="12"/>
        <v/>
      </c>
      <c r="K88" s="469" t="str">
        <f t="shared" si="7"/>
        <v/>
      </c>
      <c r="L88" s="493"/>
      <c r="M88" s="494"/>
      <c r="N88" s="494"/>
      <c r="O88" s="494"/>
      <c r="P88" s="473"/>
      <c r="Q88" s="1277" t="str">
        <f t="shared" si="13"/>
        <v/>
      </c>
      <c r="R88" s="1277"/>
    </row>
    <row r="89" spans="1:18" ht="15.75" hidden="1" customHeight="1">
      <c r="A89" s="496" t="str">
        <f>IF(IBRF!B29="","",IBRF!B29)</f>
        <v/>
      </c>
      <c r="B89" s="473" t="str">
        <f>IF(IBRF!C29="","",IBRF!C29)</f>
        <v/>
      </c>
      <c r="C89" s="497"/>
      <c r="D89" s="498"/>
      <c r="E89" s="498"/>
      <c r="F89" s="498"/>
      <c r="G89" s="499"/>
      <c r="H89" s="1278" t="str">
        <f t="shared" si="11"/>
        <v/>
      </c>
      <c r="I89" s="1278"/>
      <c r="J89" s="496" t="str">
        <f t="shared" si="12"/>
        <v/>
      </c>
      <c r="K89" s="473" t="str">
        <f t="shared" si="7"/>
        <v/>
      </c>
      <c r="L89" s="497"/>
      <c r="M89" s="498"/>
      <c r="N89" s="498"/>
      <c r="O89" s="498"/>
      <c r="P89" s="499"/>
      <c r="Q89" s="1278" t="str">
        <f t="shared" si="13"/>
        <v/>
      </c>
      <c r="R89" s="1278"/>
    </row>
    <row r="90" spans="1:18" ht="15.75" hidden="1" customHeight="1">
      <c r="A90" s="492" t="str">
        <f>IF(IBRF!B30="","",IBRF!B30)</f>
        <v/>
      </c>
      <c r="B90" s="469" t="str">
        <f>IF(IBRF!C30="","",IBRF!C30)</f>
        <v/>
      </c>
      <c r="C90" s="493"/>
      <c r="D90" s="494"/>
      <c r="E90" s="494"/>
      <c r="F90" s="494"/>
      <c r="G90" s="473"/>
      <c r="H90" s="1277" t="str">
        <f t="shared" si="11"/>
        <v/>
      </c>
      <c r="I90" s="1277"/>
      <c r="J90" s="492" t="str">
        <f t="shared" si="12"/>
        <v/>
      </c>
      <c r="K90" s="469" t="str">
        <f t="shared" si="7"/>
        <v/>
      </c>
      <c r="L90" s="493"/>
      <c r="M90" s="494"/>
      <c r="N90" s="494"/>
      <c r="O90" s="494"/>
      <c r="P90" s="473"/>
      <c r="Q90" s="1277" t="str">
        <f t="shared" si="13"/>
        <v/>
      </c>
      <c r="R90" s="1277"/>
    </row>
    <row r="91" spans="1:18" ht="14.1" customHeight="1">
      <c r="A91" s="1282" t="s">
        <v>72</v>
      </c>
      <c r="B91" s="1282"/>
      <c r="C91" s="1282"/>
      <c r="D91" s="1282"/>
      <c r="E91" s="1282"/>
      <c r="F91" s="1282"/>
      <c r="G91" s="1282"/>
      <c r="H91" s="1282"/>
      <c r="I91" s="1282"/>
      <c r="J91" s="1282" t="s">
        <v>72</v>
      </c>
      <c r="K91" s="1282"/>
      <c r="L91" s="1282"/>
      <c r="M91" s="1282"/>
      <c r="N91" s="1282"/>
      <c r="O91" s="1282"/>
      <c r="P91" s="1282"/>
      <c r="Q91" s="1282"/>
      <c r="R91" s="1282"/>
    </row>
    <row r="92" spans="1:18" ht="14.1" customHeight="1">
      <c r="A92" s="1283" t="s">
        <v>73</v>
      </c>
      <c r="B92" s="1283"/>
      <c r="C92" s="1283"/>
      <c r="D92" s="1283"/>
      <c r="E92" s="1283"/>
      <c r="F92" s="1283"/>
      <c r="G92" s="1283"/>
      <c r="H92" s="1283"/>
      <c r="I92" s="1283"/>
      <c r="J92" s="1283" t="s">
        <v>73</v>
      </c>
      <c r="K92" s="1283"/>
      <c r="L92" s="1283"/>
      <c r="M92" s="1283"/>
      <c r="N92" s="1283"/>
      <c r="O92" s="1283"/>
      <c r="P92" s="1283"/>
      <c r="Q92" s="1283"/>
      <c r="R92" s="1283"/>
    </row>
    <row r="93" spans="1:18" ht="14.1" customHeight="1">
      <c r="A93" s="1283" t="s">
        <v>74</v>
      </c>
      <c r="B93" s="1283"/>
      <c r="C93" s="1283"/>
      <c r="D93" s="1283"/>
      <c r="E93" s="1283"/>
      <c r="F93" s="1283"/>
      <c r="G93" s="1283"/>
      <c r="H93" s="1283"/>
      <c r="I93" s="1283"/>
      <c r="J93" s="1283" t="s">
        <v>74</v>
      </c>
      <c r="K93" s="1283"/>
      <c r="L93" s="1283"/>
      <c r="M93" s="1283"/>
      <c r="N93" s="1283"/>
      <c r="O93" s="1283"/>
      <c r="P93" s="1283"/>
      <c r="Q93" s="1283"/>
      <c r="R93" s="1283"/>
    </row>
    <row r="94" spans="1:18" ht="13.5" customHeight="1">
      <c r="A94" s="1284" t="s">
        <v>75</v>
      </c>
      <c r="B94" s="1284"/>
      <c r="C94" s="1284"/>
      <c r="D94" s="1284"/>
      <c r="E94" s="1284"/>
      <c r="F94" s="1284"/>
      <c r="G94" s="1284"/>
      <c r="H94" s="1284"/>
      <c r="I94" s="1284"/>
      <c r="J94" s="1284" t="s">
        <v>75</v>
      </c>
      <c r="K94" s="1284"/>
      <c r="L94" s="1284"/>
      <c r="M94" s="1284"/>
      <c r="N94" s="1284"/>
      <c r="O94" s="1284"/>
      <c r="P94" s="1284"/>
      <c r="Q94" s="1284"/>
      <c r="R94" s="1284"/>
    </row>
  </sheetData>
  <sheetProtection selectLockedCells="1" selectUnlockedCells="1"/>
  <mergeCells count="192">
    <mergeCell ref="A94:I94"/>
    <mergeCell ref="J94:R94"/>
    <mergeCell ref="H89:I89"/>
    <mergeCell ref="Q89:R89"/>
    <mergeCell ref="H90:I90"/>
    <mergeCell ref="Q90:R90"/>
    <mergeCell ref="A91:I91"/>
    <mergeCell ref="J91:R91"/>
    <mergeCell ref="A92:I92"/>
    <mergeCell ref="J92:R92"/>
    <mergeCell ref="A93:I93"/>
    <mergeCell ref="J93:R93"/>
    <mergeCell ref="H84:I84"/>
    <mergeCell ref="Q84:R84"/>
    <mergeCell ref="H85:I85"/>
    <mergeCell ref="Q85:R85"/>
    <mergeCell ref="H86:I86"/>
    <mergeCell ref="Q86:R86"/>
    <mergeCell ref="H87:I87"/>
    <mergeCell ref="Q87:R87"/>
    <mergeCell ref="H88:I88"/>
    <mergeCell ref="Q88:R88"/>
    <mergeCell ref="H79:I79"/>
    <mergeCell ref="Q79:R79"/>
    <mergeCell ref="H80:I80"/>
    <mergeCell ref="Q80:R80"/>
    <mergeCell ref="H81:I81"/>
    <mergeCell ref="Q81:R81"/>
    <mergeCell ref="H82:I82"/>
    <mergeCell ref="Q82:R82"/>
    <mergeCell ref="H83:I83"/>
    <mergeCell ref="Q83:R83"/>
    <mergeCell ref="H74:I74"/>
    <mergeCell ref="Q74:R74"/>
    <mergeCell ref="H75:I75"/>
    <mergeCell ref="Q75:R75"/>
    <mergeCell ref="H76:I76"/>
    <mergeCell ref="Q76:R76"/>
    <mergeCell ref="H77:I77"/>
    <mergeCell ref="Q77:R77"/>
    <mergeCell ref="H78:I78"/>
    <mergeCell ref="Q78:R78"/>
    <mergeCell ref="H69:I69"/>
    <mergeCell ref="Q69:R69"/>
    <mergeCell ref="H70:I70"/>
    <mergeCell ref="Q70:R70"/>
    <mergeCell ref="H71:I71"/>
    <mergeCell ref="Q71:R71"/>
    <mergeCell ref="H72:I72"/>
    <mergeCell ref="Q72:R72"/>
    <mergeCell ref="H73:I73"/>
    <mergeCell ref="Q73:R73"/>
    <mergeCell ref="H64:I64"/>
    <mergeCell ref="Q64:R64"/>
    <mergeCell ref="H65:I65"/>
    <mergeCell ref="Q65:R65"/>
    <mergeCell ref="H66:I66"/>
    <mergeCell ref="Q66:R66"/>
    <mergeCell ref="H67:I67"/>
    <mergeCell ref="Q67:R67"/>
    <mergeCell ref="H68:I68"/>
    <mergeCell ref="Q68:R68"/>
    <mergeCell ref="H59:I59"/>
    <mergeCell ref="Q59:R59"/>
    <mergeCell ref="H60:I60"/>
    <mergeCell ref="Q60:R60"/>
    <mergeCell ref="H61:I61"/>
    <mergeCell ref="Q61:R61"/>
    <mergeCell ref="H62:I62"/>
    <mergeCell ref="Q62:R62"/>
    <mergeCell ref="H63:I63"/>
    <mergeCell ref="Q63:R63"/>
    <mergeCell ref="H54:I54"/>
    <mergeCell ref="Q54:R54"/>
    <mergeCell ref="H55:I55"/>
    <mergeCell ref="Q55:R55"/>
    <mergeCell ref="H56:I56"/>
    <mergeCell ref="Q56:R56"/>
    <mergeCell ref="H57:I57"/>
    <mergeCell ref="Q57:R57"/>
    <mergeCell ref="H58:I58"/>
    <mergeCell ref="Q58:R58"/>
    <mergeCell ref="H49:I49"/>
    <mergeCell ref="Q49:R49"/>
    <mergeCell ref="H50:I50"/>
    <mergeCell ref="Q50:R50"/>
    <mergeCell ref="H51:I51"/>
    <mergeCell ref="Q51:R51"/>
    <mergeCell ref="H52:I52"/>
    <mergeCell ref="Q52:R52"/>
    <mergeCell ref="H53:I53"/>
    <mergeCell ref="Q53:R53"/>
    <mergeCell ref="A45:I45"/>
    <mergeCell ref="J45:R45"/>
    <mergeCell ref="A46:I46"/>
    <mergeCell ref="J46:R46"/>
    <mergeCell ref="A47:I47"/>
    <mergeCell ref="J47:R47"/>
    <mergeCell ref="A48:B48"/>
    <mergeCell ref="C48:D48"/>
    <mergeCell ref="J48:K48"/>
    <mergeCell ref="L48:M48"/>
    <mergeCell ref="H40:I40"/>
    <mergeCell ref="Q40:R40"/>
    <mergeCell ref="H41:I41"/>
    <mergeCell ref="Q41:R41"/>
    <mergeCell ref="H42:I42"/>
    <mergeCell ref="Q42:R42"/>
    <mergeCell ref="H43:I43"/>
    <mergeCell ref="Q43:R43"/>
    <mergeCell ref="A44:I44"/>
    <mergeCell ref="J44:R44"/>
    <mergeCell ref="H35:I35"/>
    <mergeCell ref="Q35:R35"/>
    <mergeCell ref="H36:I36"/>
    <mergeCell ref="Q36:R36"/>
    <mergeCell ref="H37:I37"/>
    <mergeCell ref="Q37:R37"/>
    <mergeCell ref="H38:I38"/>
    <mergeCell ref="Q38:R38"/>
    <mergeCell ref="H39:I39"/>
    <mergeCell ref="Q39:R39"/>
    <mergeCell ref="H30:I30"/>
    <mergeCell ref="Q30:R30"/>
    <mergeCell ref="H31:I31"/>
    <mergeCell ref="Q31:R31"/>
    <mergeCell ref="H32:I32"/>
    <mergeCell ref="Q32:R32"/>
    <mergeCell ref="H33:I33"/>
    <mergeCell ref="Q33:R33"/>
    <mergeCell ref="H34:I34"/>
    <mergeCell ref="Q34:R34"/>
    <mergeCell ref="H25:I25"/>
    <mergeCell ref="Q25:R25"/>
    <mergeCell ref="H26:I26"/>
    <mergeCell ref="Q26:R26"/>
    <mergeCell ref="H27:I27"/>
    <mergeCell ref="Q27:R27"/>
    <mergeCell ref="H28:I28"/>
    <mergeCell ref="Q28:R28"/>
    <mergeCell ref="H29:I29"/>
    <mergeCell ref="Q29:R29"/>
    <mergeCell ref="H20:I20"/>
    <mergeCell ref="Q20:R20"/>
    <mergeCell ref="H21:I21"/>
    <mergeCell ref="Q21:R21"/>
    <mergeCell ref="H22:I22"/>
    <mergeCell ref="Q22:R22"/>
    <mergeCell ref="H23:I23"/>
    <mergeCell ref="Q23:R23"/>
    <mergeCell ref="H24:I24"/>
    <mergeCell ref="Q24:R24"/>
    <mergeCell ref="H15:I15"/>
    <mergeCell ref="Q15:R15"/>
    <mergeCell ref="H16:I16"/>
    <mergeCell ref="Q16:R16"/>
    <mergeCell ref="H17:I17"/>
    <mergeCell ref="Q17:R17"/>
    <mergeCell ref="H18:I18"/>
    <mergeCell ref="Q18:R18"/>
    <mergeCell ref="H19:I19"/>
    <mergeCell ref="Q19:R19"/>
    <mergeCell ref="H10:I10"/>
    <mergeCell ref="Q10:R10"/>
    <mergeCell ref="H11:I11"/>
    <mergeCell ref="Q11:R11"/>
    <mergeCell ref="H12:I12"/>
    <mergeCell ref="Q12:R12"/>
    <mergeCell ref="H13:I13"/>
    <mergeCell ref="Q13:R13"/>
    <mergeCell ref="H14:I14"/>
    <mergeCell ref="Q14:R14"/>
    <mergeCell ref="H5:I5"/>
    <mergeCell ref="Q5:R5"/>
    <mergeCell ref="H6:I6"/>
    <mergeCell ref="Q6:R6"/>
    <mergeCell ref="H7:I7"/>
    <mergeCell ref="Q7:R7"/>
    <mergeCell ref="H8:I8"/>
    <mergeCell ref="Q8:R8"/>
    <mergeCell ref="H9:I9"/>
    <mergeCell ref="Q9:R9"/>
    <mergeCell ref="A1:B1"/>
    <mergeCell ref="C1:D1"/>
    <mergeCell ref="J1:K1"/>
    <mergeCell ref="L1:M1"/>
    <mergeCell ref="H2:I2"/>
    <mergeCell ref="Q2:R2"/>
    <mergeCell ref="H3:I3"/>
    <mergeCell ref="Q3:R3"/>
    <mergeCell ref="H4:I4"/>
    <mergeCell ref="Q4:R4"/>
  </mergeCells>
  <phoneticPr fontId="61" type="noConversion"/>
  <printOptions verticalCentered="1"/>
  <pageMargins left="1" right="0.25" top="0.25" bottom="0.25" header="0.51180555555555551" footer="0.51180555555555551"/>
  <pageSetup scale="79" firstPageNumber="0" orientation="landscape" horizontalDpi="4294967294" verticalDpi="300" r:id="rId1"/>
  <headerFooter alignWithMargins="0"/>
  <rowBreaks count="1" manualBreakCount="1">
    <brk id="47" max="16383" man="1"/>
  </rowBreaks>
  <colBreaks count="1" manualBreakCount="1">
    <brk id="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5"/>
    <pageSetUpPr fitToPage="1"/>
  </sheetPr>
  <dimension ref="A1:I82"/>
  <sheetViews>
    <sheetView workbookViewId="0">
      <selection activeCell="K72" sqref="K72"/>
    </sheetView>
  </sheetViews>
  <sheetFormatPr defaultRowHeight="12.75"/>
  <cols>
    <col min="1" max="1" width="5.7109375" style="100" customWidth="1"/>
    <col min="2" max="2" width="9.7109375" style="100" customWidth="1"/>
    <col min="3" max="3" width="13.7109375" style="100" customWidth="1"/>
    <col min="4" max="7" width="9.7109375" style="100" customWidth="1"/>
    <col min="8" max="8" width="11.42578125" style="100" customWidth="1"/>
    <col min="9" max="9" width="9.7109375" style="100" customWidth="1"/>
    <col min="10" max="256" width="11.42578125" style="100" customWidth="1"/>
    <col min="257" max="16384" width="9.140625" style="100"/>
  </cols>
  <sheetData>
    <row r="1" spans="1:9">
      <c r="A1" s="1296" t="s">
        <v>6</v>
      </c>
      <c r="B1" s="1296"/>
      <c r="C1" s="1297"/>
      <c r="D1" s="1297"/>
      <c r="E1" s="1297"/>
      <c r="F1" s="1298">
        <f>IF(ISBLANK(IBRF!B5),"",IBRF!B5)</f>
        <v>41209</v>
      </c>
      <c r="G1" s="1298"/>
      <c r="H1" s="547" t="str">
        <f>IF(IBRF!K3="","",CONCATENATE("Bout ",IBRF!K3))</f>
        <v>Bout B</v>
      </c>
      <c r="I1" s="547" t="s">
        <v>352</v>
      </c>
    </row>
    <row r="2" spans="1:9">
      <c r="A2" s="548"/>
      <c r="B2" s="1299" t="s">
        <v>76</v>
      </c>
      <c r="C2" s="1299"/>
      <c r="D2" s="1299" t="s">
        <v>77</v>
      </c>
      <c r="E2" s="1299"/>
      <c r="F2" s="1299"/>
      <c r="G2" s="549" t="s">
        <v>78</v>
      </c>
      <c r="H2" s="1303" t="s">
        <v>337</v>
      </c>
      <c r="I2" s="1303"/>
    </row>
    <row r="3" spans="1:9" s="132" customFormat="1" ht="21" customHeight="1">
      <c r="A3" s="551" t="s">
        <v>295</v>
      </c>
      <c r="B3" s="1304"/>
      <c r="C3" s="1304"/>
      <c r="D3" s="1305"/>
      <c r="E3" s="1306"/>
      <c r="F3" s="1307"/>
      <c r="G3" s="1308"/>
      <c r="H3" s="1309" t="str">
        <f>Score!B1</f>
        <v>Hoover Damned</v>
      </c>
      <c r="I3" s="1309"/>
    </row>
    <row r="4" spans="1:9" s="132" customFormat="1" ht="21" customHeight="1">
      <c r="A4" s="552" t="s">
        <v>301</v>
      </c>
      <c r="B4" s="1310"/>
      <c r="C4" s="1310"/>
      <c r="D4" s="1305"/>
      <c r="E4" s="1306"/>
      <c r="F4" s="1307"/>
      <c r="G4" s="1308"/>
      <c r="H4" s="1309"/>
      <c r="I4" s="1309"/>
    </row>
    <row r="5" spans="1:9" s="132" customFormat="1" ht="21" customHeight="1">
      <c r="A5" s="551" t="s">
        <v>295</v>
      </c>
      <c r="B5" s="1304"/>
      <c r="C5" s="1304"/>
      <c r="D5" s="1305"/>
      <c r="E5" s="1306"/>
      <c r="F5" s="1307"/>
      <c r="G5" s="1308"/>
      <c r="H5" s="1309" t="str">
        <f>Score!AS1</f>
        <v>Tommy Gun Terrors</v>
      </c>
      <c r="I5" s="1309"/>
    </row>
    <row r="6" spans="1:9" s="132" customFormat="1" ht="21" customHeight="1">
      <c r="A6" s="552" t="s">
        <v>301</v>
      </c>
      <c r="B6" s="1310"/>
      <c r="C6" s="1310"/>
      <c r="D6" s="1305"/>
      <c r="E6" s="1306"/>
      <c r="F6" s="1307"/>
      <c r="G6" s="1308"/>
      <c r="H6" s="1309"/>
      <c r="I6" s="1309"/>
    </row>
    <row r="7" spans="1:9">
      <c r="A7" s="1300" t="s">
        <v>79</v>
      </c>
      <c r="B7" s="1300"/>
      <c r="C7" s="1300"/>
      <c r="D7" s="1300"/>
      <c r="E7" s="1300"/>
      <c r="F7" s="1300"/>
      <c r="G7" s="1300"/>
      <c r="H7" s="1300"/>
      <c r="I7" s="1300"/>
    </row>
    <row r="8" spans="1:9" s="555" customFormat="1" ht="13.5" thickBot="1">
      <c r="A8" s="517" t="s">
        <v>379</v>
      </c>
      <c r="B8" s="553" t="s">
        <v>80</v>
      </c>
      <c r="C8" s="553" t="s">
        <v>81</v>
      </c>
      <c r="D8" s="553" t="s">
        <v>82</v>
      </c>
      <c r="E8" s="1301" t="s">
        <v>83</v>
      </c>
      <c r="F8" s="1301"/>
      <c r="G8" s="1301"/>
      <c r="H8" s="553" t="s">
        <v>84</v>
      </c>
      <c r="I8" s="554" t="s">
        <v>85</v>
      </c>
    </row>
    <row r="9" spans="1:9" ht="21" customHeight="1">
      <c r="A9" s="551">
        <f>IF(ISNUMBER(SK!B3), SK!A3, "")</f>
        <v>1</v>
      </c>
      <c r="B9" s="556"/>
      <c r="C9" s="557"/>
      <c r="D9" s="557"/>
      <c r="E9" s="1302"/>
      <c r="F9" s="1302"/>
      <c r="G9" s="1302"/>
      <c r="H9" s="558" t="str">
        <f>IF(OR(A9="",B9="",B9=0,C9=""),"",60*C9/IF(B9&lt;1,B9*1440,B9))</f>
        <v/>
      </c>
      <c r="I9" s="559" t="str">
        <f ca="1">IF(OR(A9="",B9="",B9=0),"",60*SUM(INDIRECT(ADDRESS(MATCH(A9,SK!A$3:A$52,0)+2,COLUMN(SK!E$2),1,,"SK")),INDIRECT(ADDRESS(MATCH(A9,SK!Z$3:Z$52,0)+2,COLUMN(SK!AD$2),1,,"SK")))/IF(B9&lt;1,B9*1440,B9))</f>
        <v/>
      </c>
    </row>
    <row r="10" spans="1:9" ht="21" customHeight="1">
      <c r="A10" s="701">
        <f>IF(ISNUMBER(SK!B5), SK!A5, "")</f>
        <v>2</v>
      </c>
      <c r="B10" s="560"/>
      <c r="C10" s="474"/>
      <c r="D10" s="474"/>
      <c r="E10" s="1295"/>
      <c r="F10" s="1295"/>
      <c r="G10" s="1295"/>
      <c r="H10" s="562" t="str">
        <f>IF(OR(A10="",B10="",B10=0,C10=""),"",60*C10/IF(B10&lt;1,B10*1440,B10))</f>
        <v/>
      </c>
      <c r="I10" s="563" t="str">
        <f ca="1">IF(OR(A10="",B10="",B10=0),"",60*SUM(INDIRECT(ADDRESS(MATCH(A10,SK!A$3:A$52,0)+2,COLUMN(SK!E$2),1,,"SK")),INDIRECT(ADDRESS(MATCH(A10,SK!Z$3:Z$52,0)+2,COLUMN(SK!AD$2),1,,"SK")))/IF(B10&lt;1,B10*1440,B10))</f>
        <v/>
      </c>
    </row>
    <row r="11" spans="1:9" ht="21" customHeight="1">
      <c r="A11" s="697">
        <f>IF(ISNUMBER(SK!B7), SK!A7, "")</f>
        <v>3</v>
      </c>
      <c r="B11" s="564"/>
      <c r="C11" s="565"/>
      <c r="D11" s="565"/>
      <c r="E11" s="1294"/>
      <c r="F11" s="1294"/>
      <c r="G11" s="1294"/>
      <c r="H11" s="567" t="str">
        <f>IF(OR(A11="",B11="",B11=0,C11=""),"",60*C11/IF(B11&lt;1,B11*1440,B11))</f>
        <v/>
      </c>
      <c r="I11" s="568" t="str">
        <f ca="1">IF(OR(A11="",B11="",B11=0),"",60*SUM(INDIRECT(ADDRESS(MATCH(A11,SK!A$3:A$52,0)+2,COLUMN(SK!E$2),1,,"SK")),INDIRECT(ADDRESS(MATCH(A11,SK!Z$3:Z$52,0)+2,COLUMN(SK!AD$2),1,,"SK")))/IF(B11&lt;1,B11*1440,B11))</f>
        <v/>
      </c>
    </row>
    <row r="12" spans="1:9" ht="21" customHeight="1">
      <c r="A12" s="696">
        <f>IF(ISNUMBER(SK!B9), SK!A9, "")</f>
        <v>4</v>
      </c>
      <c r="B12" s="560"/>
      <c r="C12" s="474"/>
      <c r="D12" s="474"/>
      <c r="E12" s="1295"/>
      <c r="F12" s="1295"/>
      <c r="G12" s="1295"/>
      <c r="H12" s="562" t="str">
        <f t="shared" ref="H12:H28" si="0">IF(OR(A12="",B12="",B12=0,C12=""),"",60*C12/IF(B12&lt;1,B12*1440,B12))</f>
        <v/>
      </c>
      <c r="I12" s="563" t="str">
        <f ca="1">IF(OR(A12="",B12="",B12=0),"",60*SUM(INDIRECT(ADDRESS(MATCH(A12,SK!A$3:A$52,0)+2,COLUMN(SK!E$2),1,,"SK")),INDIRECT(ADDRESS(MATCH(A12,SK!Z$3:Z$52,0)+2,COLUMN(SK!AD$2),1,,"SK")))/IF(B12&lt;1,B12*1440,B12))</f>
        <v/>
      </c>
    </row>
    <row r="13" spans="1:9" ht="21" customHeight="1">
      <c r="A13" s="697">
        <f>IF(ISNUMBER(SK!B11), SK!A11, "")</f>
        <v>5</v>
      </c>
      <c r="B13" s="564"/>
      <c r="C13" s="565"/>
      <c r="D13" s="565"/>
      <c r="E13" s="1294"/>
      <c r="F13" s="1294"/>
      <c r="G13" s="1294"/>
      <c r="H13" s="567" t="str">
        <f t="shared" si="0"/>
        <v/>
      </c>
      <c r="I13" s="568" t="str">
        <f ca="1">IF(OR(A13="",B13="",B13=0),"",60*SUM(INDIRECT(ADDRESS(MATCH(A13,SK!A$3:A$52,0)+2,COLUMN(SK!E$2),1,,"SK")),INDIRECT(ADDRESS(MATCH(A13,SK!Z$3:Z$52,0)+2,COLUMN(SK!AD$2),1,,"SK")))/IF(B13&lt;1,B13*1440,B13))</f>
        <v/>
      </c>
    </row>
    <row r="14" spans="1:9" ht="21" customHeight="1">
      <c r="A14" s="696">
        <f>IF(ISNUMBER(SK!B13), SK!A13, "")</f>
        <v>6</v>
      </c>
      <c r="B14" s="560"/>
      <c r="C14" s="474"/>
      <c r="D14" s="474"/>
      <c r="E14" s="1295"/>
      <c r="F14" s="1295"/>
      <c r="G14" s="1295"/>
      <c r="H14" s="562" t="str">
        <f t="shared" si="0"/>
        <v/>
      </c>
      <c r="I14" s="563" t="str">
        <f ca="1">IF(OR(A14="",B14="",B14=0),"",60*SUM(INDIRECT(ADDRESS(MATCH(A14,SK!A$3:A$52,0)+2,COLUMN(SK!E$2),1,,"SK")),INDIRECT(ADDRESS(MATCH(A14,SK!Z$3:Z$52,0)+2,COLUMN(SK!AD$2),1,,"SK")))/IF(B14&lt;1,B14*1440,B14))</f>
        <v/>
      </c>
    </row>
    <row r="15" spans="1:9" ht="21" customHeight="1">
      <c r="A15" s="697">
        <f>IF(ISNUMBER(SK!B15), SK!A15, "")</f>
        <v>7</v>
      </c>
      <c r="B15" s="564"/>
      <c r="C15" s="565"/>
      <c r="D15" s="565"/>
      <c r="E15" s="1294"/>
      <c r="F15" s="1294"/>
      <c r="G15" s="1294"/>
      <c r="H15" s="567" t="str">
        <f t="shared" si="0"/>
        <v/>
      </c>
      <c r="I15" s="568" t="str">
        <f ca="1">IF(OR(A15="",B15="",B15=0),"",60*SUM(INDIRECT(ADDRESS(MATCH(A15,SK!A$3:A$52,0)+2,COLUMN(SK!E$2),1,,"SK")),INDIRECT(ADDRESS(MATCH(A15,SK!Z$3:Z$52,0)+2,COLUMN(SK!AD$2),1,,"SK")))/IF(B15&lt;1,B15*1440,B15))</f>
        <v/>
      </c>
    </row>
    <row r="16" spans="1:9" ht="21" customHeight="1">
      <c r="A16" s="696">
        <f>IF(ISNUMBER(SK!B17), SK!A17, "")</f>
        <v>8</v>
      </c>
      <c r="B16" s="560"/>
      <c r="C16" s="474"/>
      <c r="D16" s="474"/>
      <c r="E16" s="1295"/>
      <c r="F16" s="1295"/>
      <c r="G16" s="1295"/>
      <c r="H16" s="562" t="str">
        <f t="shared" si="0"/>
        <v/>
      </c>
      <c r="I16" s="563" t="str">
        <f ca="1">IF(OR(A16="",B16="",B16=0),"",60*SUM(INDIRECT(ADDRESS(MATCH(A16,SK!A$3:A$52,0)+2,COLUMN(SK!E$2),1,,"SK")),INDIRECT(ADDRESS(MATCH(A16,SK!Z$3:Z$52,0)+2,COLUMN(SK!AD$2),1,,"SK")))/IF(B16&lt;1,B16*1440,B16))</f>
        <v/>
      </c>
    </row>
    <row r="17" spans="1:9" ht="21" customHeight="1">
      <c r="A17" s="697">
        <f>IF(ISNUMBER(SK!B19), SK!A19, "")</f>
        <v>9</v>
      </c>
      <c r="B17" s="564"/>
      <c r="C17" s="565"/>
      <c r="D17" s="565"/>
      <c r="E17" s="1294"/>
      <c r="F17" s="1294"/>
      <c r="G17" s="1294"/>
      <c r="H17" s="567" t="str">
        <f t="shared" si="0"/>
        <v/>
      </c>
      <c r="I17" s="568" t="str">
        <f ca="1">IF(OR(A17="",B17="",B17=0),"",60*SUM(INDIRECT(ADDRESS(MATCH(A17,SK!A$3:A$52,0)+2,COLUMN(SK!E$2),1,,"SK")),INDIRECT(ADDRESS(MATCH(A17,SK!Z$3:Z$52,0)+2,COLUMN(SK!AD$2),1,,"SK")))/IF(B17&lt;1,B17*1440,B17))</f>
        <v/>
      </c>
    </row>
    <row r="18" spans="1:9" ht="21" customHeight="1">
      <c r="A18" s="701">
        <f>IF(ISNUMBER(SK!B21), SK!A21, "")</f>
        <v>10</v>
      </c>
      <c r="B18" s="560"/>
      <c r="C18" s="474"/>
      <c r="D18" s="474"/>
      <c r="E18" s="1295"/>
      <c r="F18" s="1295"/>
      <c r="G18" s="1295"/>
      <c r="H18" s="562" t="str">
        <f t="shared" si="0"/>
        <v/>
      </c>
      <c r="I18" s="563" t="str">
        <f ca="1">IF(OR(A18="",B18="",B18=0),"",60*SUM(INDIRECT(ADDRESS(MATCH(A18,SK!A$3:A$52,0)+2,COLUMN(SK!E$2),1,,"SK")),INDIRECT(ADDRESS(MATCH(A18,SK!Z$3:Z$52,0)+2,COLUMN(SK!AD$2),1,,"SK")))/IF(B18&lt;1,B18*1440,B18))</f>
        <v/>
      </c>
    </row>
    <row r="19" spans="1:9" ht="21" customHeight="1">
      <c r="A19" s="697">
        <f>IF(ISNUMBER(SK!B23), SK!A23, "")</f>
        <v>11</v>
      </c>
      <c r="B19" s="564"/>
      <c r="C19" s="565"/>
      <c r="D19" s="565"/>
      <c r="E19" s="1294"/>
      <c r="F19" s="1294"/>
      <c r="G19" s="1294"/>
      <c r="H19" s="567" t="str">
        <f t="shared" si="0"/>
        <v/>
      </c>
      <c r="I19" s="568" t="str">
        <f ca="1">IF(OR(A19="",B19="",B19=0),"",60*SUM(INDIRECT(ADDRESS(MATCH(A19,SK!A$3:A$52,0)+2,COLUMN(SK!E$2),1,,"SK")),INDIRECT(ADDRESS(MATCH(A19,SK!Z$3:Z$52,0)+2,COLUMN(SK!AD$2),1,,"SK")))/IF(B19&lt;1,B19*1440,B19))</f>
        <v/>
      </c>
    </row>
    <row r="20" spans="1:9" ht="21" customHeight="1">
      <c r="A20" s="696">
        <f>IF(ISNUMBER(SK!B25), SK!A25, "")</f>
        <v>12</v>
      </c>
      <c r="B20" s="560"/>
      <c r="C20" s="474"/>
      <c r="D20" s="474"/>
      <c r="E20" s="1295"/>
      <c r="F20" s="1295"/>
      <c r="G20" s="1295"/>
      <c r="H20" s="562" t="str">
        <f t="shared" si="0"/>
        <v/>
      </c>
      <c r="I20" s="563" t="str">
        <f ca="1">IF(OR(A20="",B20="",B20=0),"",60*SUM(INDIRECT(ADDRESS(MATCH(A20,SK!A$3:A$52,0)+2,COLUMN(SK!E$2),1,,"SK")),INDIRECT(ADDRESS(MATCH(A20,SK!Z$3:Z$52,0)+2,COLUMN(SK!AD$2),1,,"SK")))/IF(B20&lt;1,B20*1440,B20))</f>
        <v/>
      </c>
    </row>
    <row r="21" spans="1:9" ht="21" customHeight="1">
      <c r="A21" s="697">
        <f>IF(ISNUMBER(SK!B27), SK!A27, "")</f>
        <v>13</v>
      </c>
      <c r="B21" s="564"/>
      <c r="C21" s="565"/>
      <c r="D21" s="565"/>
      <c r="E21" s="1294"/>
      <c r="F21" s="1294"/>
      <c r="G21" s="1294"/>
      <c r="H21" s="567" t="str">
        <f t="shared" si="0"/>
        <v/>
      </c>
      <c r="I21" s="568" t="str">
        <f ca="1">IF(OR(A21="",B21="",B21=0),"",60*SUM(INDIRECT(ADDRESS(MATCH(A21,SK!A$3:A$52,0)+2,COLUMN(SK!E$2),1,,"SK")),INDIRECT(ADDRESS(MATCH(A21,SK!Z$3:Z$52,0)+2,COLUMN(SK!AD$2),1,,"SK")))/IF(B21&lt;1,B21*1440,B21))</f>
        <v/>
      </c>
    </row>
    <row r="22" spans="1:9" ht="21" customHeight="1">
      <c r="A22" s="696">
        <f>IF(ISNUMBER(SK!B29), SK!A29, "")</f>
        <v>14</v>
      </c>
      <c r="B22" s="560"/>
      <c r="C22" s="474"/>
      <c r="D22" s="474"/>
      <c r="E22" s="1295"/>
      <c r="F22" s="1295"/>
      <c r="G22" s="1295"/>
      <c r="H22" s="562" t="str">
        <f t="shared" si="0"/>
        <v/>
      </c>
      <c r="I22" s="563" t="str">
        <f ca="1">IF(OR(A22="",B22="",B22=0),"",60*SUM(INDIRECT(ADDRESS(MATCH(A22,SK!A$3:A$52,0)+2,COLUMN(SK!E$2),1,,"SK")),INDIRECT(ADDRESS(MATCH(A22,SK!Z$3:Z$52,0)+2,COLUMN(SK!AD$2),1,,"SK")))/IF(B22&lt;1,B22*1440,B22))</f>
        <v/>
      </c>
    </row>
    <row r="23" spans="1:9" ht="21" customHeight="1">
      <c r="A23" s="697">
        <f>IF(ISNUMBER(SK!B31), SK!A31, "")</f>
        <v>15</v>
      </c>
      <c r="B23" s="564"/>
      <c r="C23" s="565"/>
      <c r="D23" s="565"/>
      <c r="E23" s="1294"/>
      <c r="F23" s="1294"/>
      <c r="G23" s="1294"/>
      <c r="H23" s="567" t="str">
        <f t="shared" si="0"/>
        <v/>
      </c>
      <c r="I23" s="568" t="str">
        <f ca="1">IF(OR(A23="",B23="",B23=0),"",60*SUM(INDIRECT(ADDRESS(MATCH(A23,SK!A$3:A$52,0)+2,COLUMN(SK!E$2),1,,"SK")),INDIRECT(ADDRESS(MATCH(A23,SK!Z$3:Z$52,0)+2,COLUMN(SK!AD$2),1,,"SK")))/IF(B23&lt;1,B23*1440,B23))</f>
        <v/>
      </c>
    </row>
    <row r="24" spans="1:9" ht="21" customHeight="1">
      <c r="A24" s="696" t="str">
        <f>IF(ISNUMBER(SK!B33), SK!A33, "")</f>
        <v/>
      </c>
      <c r="B24" s="560"/>
      <c r="C24" s="474"/>
      <c r="D24" s="474"/>
      <c r="E24" s="1295"/>
      <c r="F24" s="1295"/>
      <c r="G24" s="1295"/>
      <c r="H24" s="562" t="str">
        <f t="shared" si="0"/>
        <v/>
      </c>
      <c r="I24" s="563" t="str">
        <f ca="1">IF(OR(A24="",B24="",B24=0),"",60*SUM(INDIRECT(ADDRESS(MATCH(A24,SK!A$3:A$52,0)+2,COLUMN(SK!E$2),1,,"SK")),INDIRECT(ADDRESS(MATCH(A24,SK!Z$3:Z$52,0)+2,COLUMN(SK!AD$2),1,,"SK")))/IF(B24&lt;1,B24*1440,B24))</f>
        <v/>
      </c>
    </row>
    <row r="25" spans="1:9" ht="21" customHeight="1">
      <c r="A25" s="697" t="str">
        <f>IF(ISNUMBER(SK!B35), SK!A35, "")</f>
        <v/>
      </c>
      <c r="B25" s="564"/>
      <c r="C25" s="565"/>
      <c r="D25" s="565"/>
      <c r="E25" s="1294"/>
      <c r="F25" s="1294"/>
      <c r="G25" s="1294"/>
      <c r="H25" s="567" t="str">
        <f t="shared" si="0"/>
        <v/>
      </c>
      <c r="I25" s="568" t="str">
        <f ca="1">IF(OR(A25="",B25="",B25=0),"",60*SUM(INDIRECT(ADDRESS(MATCH(A25,SK!A$3:A$52,0)+2,COLUMN(SK!E$2),1,,"SK")),INDIRECT(ADDRESS(MATCH(A25,SK!Z$3:Z$52,0)+2,COLUMN(SK!AD$2),1,,"SK")))/IF(B25&lt;1,B25*1440,B25))</f>
        <v/>
      </c>
    </row>
    <row r="26" spans="1:9" ht="21" customHeight="1">
      <c r="A26" s="701" t="str">
        <f>IF(ISNUMBER(SK!B37), SK!A37, "")</f>
        <v/>
      </c>
      <c r="B26" s="560"/>
      <c r="C26" s="474"/>
      <c r="D26" s="474"/>
      <c r="E26" s="1295"/>
      <c r="F26" s="1295"/>
      <c r="G26" s="1295"/>
      <c r="H26" s="562" t="str">
        <f t="shared" si="0"/>
        <v/>
      </c>
      <c r="I26" s="563" t="str">
        <f ca="1">IF(OR(A26="",B26="",B26=0),"",60*SUM(INDIRECT(ADDRESS(MATCH(A26,SK!A$3:A$52,0)+2,COLUMN(SK!E$2),1,,"SK")),INDIRECT(ADDRESS(MATCH(A26,SK!Z$3:Z$52,0)+2,COLUMN(SK!AD$2),1,,"SK")))/IF(B26&lt;1,B26*1440,B26))</f>
        <v/>
      </c>
    </row>
    <row r="27" spans="1:9" ht="21" customHeight="1">
      <c r="A27" s="697" t="str">
        <f>IF(ISNUMBER(SK!B39), SK!A39, "")</f>
        <v/>
      </c>
      <c r="B27" s="564"/>
      <c r="C27" s="565"/>
      <c r="D27" s="565"/>
      <c r="E27" s="1294"/>
      <c r="F27" s="1294"/>
      <c r="G27" s="1294"/>
      <c r="H27" s="567" t="str">
        <f t="shared" si="0"/>
        <v/>
      </c>
      <c r="I27" s="568" t="str">
        <f ca="1">IF(OR(A27="",B27="",B27=0),"",60*SUM(INDIRECT(ADDRESS(MATCH(A27,SK!A$3:A$52,0)+2,COLUMN(SK!E$2),1,,"SK")),INDIRECT(ADDRESS(MATCH(A27,SK!Z$3:Z$52,0)+2,COLUMN(SK!AD$2),1,,"SK")))/IF(B27&lt;1,B27*1440,B27))</f>
        <v/>
      </c>
    </row>
    <row r="28" spans="1:9" ht="21" customHeight="1">
      <c r="A28" s="696" t="str">
        <f>IF(ISNUMBER(SK!B41), SK!A41, "")</f>
        <v/>
      </c>
      <c r="B28" s="560"/>
      <c r="C28" s="474"/>
      <c r="D28" s="474"/>
      <c r="E28" s="1295"/>
      <c r="F28" s="1295"/>
      <c r="G28" s="1295"/>
      <c r="H28" s="562" t="str">
        <f t="shared" si="0"/>
        <v/>
      </c>
      <c r="I28" s="563" t="str">
        <f ca="1">IF(OR(A28="",B28="",B28=0),"",60*SUM(INDIRECT(ADDRESS(MATCH(A28,SK!A$3:A$52,0)+2,COLUMN(SK!E$2),1,,"SK")),INDIRECT(ADDRESS(MATCH(A28,SK!Z$3:Z$52,0)+2,COLUMN(SK!AD$2),1,,"SK")))/IF(B28&lt;1,B28*1440,B28))</f>
        <v/>
      </c>
    </row>
    <row r="29" spans="1:9" ht="21" customHeight="1">
      <c r="A29" s="697" t="str">
        <f>IF(ISNUMBER(SK!B43), SK!A43, "")</f>
        <v/>
      </c>
      <c r="B29" s="564"/>
      <c r="C29" s="565"/>
      <c r="D29" s="565"/>
      <c r="E29" s="1294"/>
      <c r="F29" s="1294"/>
      <c r="G29" s="1294"/>
      <c r="H29" s="567" t="str">
        <f t="shared" ref="H29:H34" si="1">IF(OR(A29="",B29="",B29=0,C29=""),"",60*C29/IF(B29&lt;1,B29*1440,B29))</f>
        <v/>
      </c>
      <c r="I29" s="568" t="str">
        <f ca="1">IF(OR(A29="",B29="",B29=0),"",60*SUM(INDIRECT(ADDRESS(MATCH(A29,SK!A$3:A$52,0)+2,COLUMN(SK!E$2),1,,"SK")),INDIRECT(ADDRESS(MATCH(A29,SK!Z$3:Z$52,0)+2,COLUMN(SK!AD$2),1,,"SK")))/IF(B29&lt;1,B29*1440,B29))</f>
        <v/>
      </c>
    </row>
    <row r="30" spans="1:9" ht="21" customHeight="1">
      <c r="A30" s="696" t="str">
        <f>IF(ISNUMBER(SK!B45), SK!A45, "")</f>
        <v/>
      </c>
      <c r="B30" s="560"/>
      <c r="C30" s="474"/>
      <c r="D30" s="474"/>
      <c r="E30" s="1295"/>
      <c r="F30" s="1295"/>
      <c r="G30" s="1295"/>
      <c r="H30" s="562" t="str">
        <f t="shared" si="1"/>
        <v/>
      </c>
      <c r="I30" s="563" t="str">
        <f ca="1">IF(OR(A30="",B30="",B30=0),"",60*SUM(INDIRECT(ADDRESS(MATCH(A30,SK!A$3:A$52,0)+2,COLUMN(SK!E$2),1,,"SK")),INDIRECT(ADDRESS(MATCH(A30,SK!Z$3:Z$52,0)+2,COLUMN(SK!AD$2),1,,"SK")))/IF(B30&lt;1,B30*1440,B30))</f>
        <v/>
      </c>
    </row>
    <row r="31" spans="1:9" ht="21" customHeight="1">
      <c r="A31" s="697" t="str">
        <f>IF(ISNUMBER(SK!B47), SK!A47, "")</f>
        <v/>
      </c>
      <c r="B31" s="564"/>
      <c r="C31" s="565"/>
      <c r="D31" s="565"/>
      <c r="E31" s="1294"/>
      <c r="F31" s="1294"/>
      <c r="G31" s="1294"/>
      <c r="H31" s="567" t="str">
        <f t="shared" si="1"/>
        <v/>
      </c>
      <c r="I31" s="568" t="str">
        <f ca="1">IF(OR(A31="",B31="",B31=0),"",60*SUM(INDIRECT(ADDRESS(MATCH(A31,SK!A$3:A$52,0)+2,COLUMN(SK!E$2),1,,"SK")),INDIRECT(ADDRESS(MATCH(A31,SK!Z$3:Z$52,0)+2,COLUMN(SK!AD$2),1,,"SK")))/IF(B31&lt;1,B31*1440,B31))</f>
        <v/>
      </c>
    </row>
    <row r="32" spans="1:9" ht="21" customHeight="1">
      <c r="A32" s="696" t="str">
        <f>IF(ISNUMBER(SK!B49), SK!A49, "")</f>
        <v/>
      </c>
      <c r="B32" s="560"/>
      <c r="C32" s="474"/>
      <c r="D32" s="474"/>
      <c r="E32" s="1295"/>
      <c r="F32" s="1295"/>
      <c r="G32" s="1295"/>
      <c r="H32" s="562" t="str">
        <f t="shared" si="1"/>
        <v/>
      </c>
      <c r="I32" s="563" t="str">
        <f ca="1">IF(OR(A32="",B32="",B32=0),"",60*SUM(INDIRECT(ADDRESS(MATCH(A32,SK!A$3:A$52,0)+2,COLUMN(SK!E$2),1,,"SK")),INDIRECT(ADDRESS(MATCH(A32,SK!Z$3:Z$52,0)+2,COLUMN(SK!AD$2),1,,"SK")))/IF(B32&lt;1,B32*1440,B32))</f>
        <v/>
      </c>
    </row>
    <row r="33" spans="1:9" ht="21" customHeight="1">
      <c r="A33" s="702" t="str">
        <f>IF(ISNUMBER(SK!B51), SK!A51, "")</f>
        <v/>
      </c>
      <c r="B33" s="686"/>
      <c r="C33" s="687"/>
      <c r="D33" s="687"/>
      <c r="E33" s="1311"/>
      <c r="F33" s="1311"/>
      <c r="G33" s="1311"/>
      <c r="H33" s="688" t="str">
        <f t="shared" si="1"/>
        <v/>
      </c>
      <c r="I33" s="689" t="str">
        <f ca="1">IF(OR(A33="",B33="",B33=0),"",60*SUM(INDIRECT(ADDRESS(MATCH(A33,SK!A$3:A$52,0)+2,COLUMN(SK!E$2),1,,"SK")),INDIRECT(ADDRESS(MATCH(A33,SK!Z$3:Z$52,0)+2,COLUMN(SK!AD$2),1,,"SK")))/IF(B33&lt;1,B33*1440,B33))</f>
        <v/>
      </c>
    </row>
    <row r="34" spans="1:9" ht="21" customHeight="1">
      <c r="A34" s="745" t="str">
        <f>IF(ISNUMBER(SK!B53), SK!A53, "")</f>
        <v/>
      </c>
      <c r="B34" s="682"/>
      <c r="C34" s="683"/>
      <c r="D34" s="683"/>
      <c r="E34" s="1312"/>
      <c r="F34" s="1312"/>
      <c r="G34" s="1312"/>
      <c r="H34" s="684" t="str">
        <f t="shared" si="1"/>
        <v/>
      </c>
      <c r="I34" s="685" t="str">
        <f ca="1">IF(OR(A34="",B34="",B34=0),"",60*SUM(INDIRECT(ADDRESS(MATCH(A34,SK!A$3:A$52,0)+2,COLUMN(SK!E$2),1,,"SK")),INDIRECT(ADDRESS(MATCH(A34,SK!Z$3:Z$52,0)+2,COLUMN(SK!AD$2),1,,"SK")))/IF(B34&lt;1,B34*1440,B34))</f>
        <v/>
      </c>
    </row>
    <row r="35" spans="1:9" ht="21" customHeight="1">
      <c r="A35" s="697" t="str">
        <f>IF(ISNUMBER(SK!B55), SK!A55, "")</f>
        <v/>
      </c>
      <c r="B35" s="564"/>
      <c r="C35" s="565"/>
      <c r="D35" s="565"/>
      <c r="E35" s="1294"/>
      <c r="F35" s="1294"/>
      <c r="G35" s="1294"/>
      <c r="H35" s="567" t="str">
        <f>IF(OR(A35="",B35="",B35=0,C35=""),"",60*C35/IF(B35&lt;1,B35*1440,B35))</f>
        <v/>
      </c>
      <c r="I35" s="568" t="str">
        <f ca="1">IF(OR(A35="",B35="",B35=0),"",60*SUM(INDIRECT(ADDRESS(MATCH(A35,SK!A$3:A$52,0)+2,COLUMN(SK!E$2),1,,"SK")),INDIRECT(ADDRESS(MATCH(A35,SK!Z$3:Z$52,0)+2,COLUMN(SK!AD$2),1,,"SK")))/IF(B35&lt;1,B35*1440,B35))</f>
        <v/>
      </c>
    </row>
    <row r="36" spans="1:9" ht="21" customHeight="1">
      <c r="A36" s="696" t="str">
        <f>IF(ISNUMBER(SK!B57), SK!A57, "")</f>
        <v/>
      </c>
      <c r="B36" s="560"/>
      <c r="C36" s="474"/>
      <c r="D36" s="474"/>
      <c r="E36" s="1295"/>
      <c r="F36" s="1295"/>
      <c r="G36" s="1295"/>
      <c r="H36" s="562" t="str">
        <f>IF(OR(A36="",B36="",B36=0,C36=""),"",60*C36/IF(B36&lt;1,B36*1440,B36))</f>
        <v/>
      </c>
      <c r="I36" s="563" t="str">
        <f ca="1">IF(OR(A36="",B36="",B36=0),"",60*SUM(INDIRECT(ADDRESS(MATCH(A36,SK!A$3:A$52,0)+2,COLUMN(SK!E$2),1,,"SK")),INDIRECT(ADDRESS(MATCH(A36,SK!Z$3:Z$52,0)+2,COLUMN(SK!AD$2),1,,"SK")))/IF(B36&lt;1,B36*1440,B36))</f>
        <v/>
      </c>
    </row>
    <row r="37" spans="1:9" ht="21" customHeight="1">
      <c r="A37" s="697" t="str">
        <f>IF(ISNUMBER(SK!B59), SK!A59, "")</f>
        <v/>
      </c>
      <c r="B37" s="564"/>
      <c r="C37" s="565"/>
      <c r="D37" s="565"/>
      <c r="E37" s="1294"/>
      <c r="F37" s="1294"/>
      <c r="G37" s="1294"/>
      <c r="H37" s="567" t="str">
        <f>IF(OR(A37="",B37="",B37=0,C37=""),"",60*C37/IF(B37&lt;1,B37*1440,B37))</f>
        <v/>
      </c>
      <c r="I37" s="568" t="str">
        <f ca="1">IF(OR(A37="",B37="",B37=0),"",60*SUM(INDIRECT(ADDRESS(MATCH(A37,SK!A$3:A$52,0)+2,COLUMN(SK!E$2),1,,"SK")),INDIRECT(ADDRESS(MATCH(A37,SK!Z$3:Z$52,0)+2,COLUMN(SK!AD$2),1,,"SK")))/IF(B37&lt;1,B37*1440,B37))</f>
        <v/>
      </c>
    </row>
    <row r="38" spans="1:9" ht="21" customHeight="1" thickBot="1">
      <c r="A38" s="696" t="str">
        <f>IF(ISNUMBER(SK!B61), SK!A61, "")</f>
        <v/>
      </c>
      <c r="B38" s="560"/>
      <c r="C38" s="474"/>
      <c r="D38" s="474"/>
      <c r="E38" s="1295"/>
      <c r="F38" s="1295"/>
      <c r="G38" s="1295"/>
      <c r="H38" s="562" t="str">
        <f>IF(OR(A38="",B38="",B38=0,C38=""),"",60*C38/IF(B38&lt;1,B38*1440,B38))</f>
        <v/>
      </c>
      <c r="I38" s="563" t="str">
        <f ca="1">IF(OR(A38="",B38="",B38=0),"",60*SUM(INDIRECT(ADDRESS(MATCH(A38,SK!A$3:A$52,0)+2,COLUMN(SK!E$2),1,,"SK")),INDIRECT(ADDRESS(MATCH(A38,SK!Z$3:Z$52,0)+2,COLUMN(SK!AD$2),1,,"SK")))/IF(B38&lt;1,B38*1440,B38))</f>
        <v/>
      </c>
    </row>
    <row r="39" spans="1:9">
      <c r="A39" s="569" t="s">
        <v>86</v>
      </c>
      <c r="B39" s="570"/>
      <c r="C39" s="570" t="s">
        <v>478</v>
      </c>
      <c r="D39" s="570"/>
      <c r="E39" s="570"/>
      <c r="F39" s="570"/>
      <c r="G39" s="570"/>
      <c r="H39" s="570"/>
      <c r="I39" s="571"/>
    </row>
    <row r="40" spans="1:9">
      <c r="A40" s="572" t="s">
        <v>87</v>
      </c>
      <c r="B40" s="573"/>
      <c r="C40" s="573" t="s">
        <v>88</v>
      </c>
      <c r="D40" s="573"/>
      <c r="E40" s="573"/>
      <c r="F40" s="573"/>
      <c r="G40" s="573"/>
      <c r="H40" s="573"/>
      <c r="I40" s="574"/>
    </row>
    <row r="41" spans="1:9">
      <c r="A41" s="575" t="s">
        <v>89</v>
      </c>
      <c r="B41" s="576"/>
      <c r="C41" s="577" t="s">
        <v>90</v>
      </c>
      <c r="D41" s="576"/>
      <c r="E41" s="576"/>
      <c r="F41" s="576"/>
      <c r="G41" s="576"/>
      <c r="H41" s="576"/>
      <c r="I41" s="578"/>
    </row>
    <row r="42" spans="1:9">
      <c r="A42" s="1297" t="s">
        <v>6</v>
      </c>
      <c r="B42" s="1297"/>
      <c r="C42" s="985"/>
      <c r="D42" s="985"/>
      <c r="E42" s="985"/>
      <c r="F42" s="1313">
        <f>F1</f>
        <v>41209</v>
      </c>
      <c r="G42" s="1313"/>
      <c r="H42" s="579" t="str">
        <f>H1</f>
        <v>Bout B</v>
      </c>
      <c r="I42" s="579" t="s">
        <v>354</v>
      </c>
    </row>
    <row r="43" spans="1:9">
      <c r="A43" s="548"/>
      <c r="B43" s="1299" t="s">
        <v>76</v>
      </c>
      <c r="C43" s="1299"/>
      <c r="D43" s="1299" t="s">
        <v>77</v>
      </c>
      <c r="E43" s="1299"/>
      <c r="F43" s="1299"/>
      <c r="G43" s="549" t="s">
        <v>78</v>
      </c>
      <c r="H43" s="1303" t="s">
        <v>337</v>
      </c>
      <c r="I43" s="1303"/>
    </row>
    <row r="44" spans="1:9" ht="21" customHeight="1">
      <c r="A44" s="551" t="s">
        <v>295</v>
      </c>
      <c r="B44" s="1314" t="str">
        <f>IF(B3="", "",B3 )</f>
        <v/>
      </c>
      <c r="C44" s="1314"/>
      <c r="D44" s="1305"/>
      <c r="E44" s="1306"/>
      <c r="F44" s="1307"/>
      <c r="G44" s="1308"/>
      <c r="H44" s="1309" t="str">
        <f>H3</f>
        <v>Hoover Damned</v>
      </c>
      <c r="I44" s="1309"/>
    </row>
    <row r="45" spans="1:9" ht="21" customHeight="1">
      <c r="A45" s="552" t="s">
        <v>301</v>
      </c>
      <c r="B45" s="1315" t="str">
        <f>IF(B4="", "",B4 )</f>
        <v/>
      </c>
      <c r="C45" s="1315"/>
      <c r="D45" s="1305"/>
      <c r="E45" s="1306"/>
      <c r="F45" s="1307"/>
      <c r="G45" s="1308"/>
      <c r="H45" s="1309"/>
      <c r="I45" s="1309"/>
    </row>
    <row r="46" spans="1:9" ht="21" customHeight="1">
      <c r="A46" s="551" t="s">
        <v>295</v>
      </c>
      <c r="B46" s="1314" t="str">
        <f>IF(B5="", "",B5 )</f>
        <v/>
      </c>
      <c r="C46" s="1314"/>
      <c r="D46" s="1305"/>
      <c r="E46" s="1306"/>
      <c r="F46" s="1307"/>
      <c r="G46" s="1308"/>
      <c r="H46" s="1309" t="str">
        <f>H5</f>
        <v>Tommy Gun Terrors</v>
      </c>
      <c r="I46" s="1309"/>
    </row>
    <row r="47" spans="1:9" ht="21" customHeight="1">
      <c r="A47" s="552" t="s">
        <v>301</v>
      </c>
      <c r="B47" s="1315" t="str">
        <f>IF(B6="", "",B6 )</f>
        <v/>
      </c>
      <c r="C47" s="1315"/>
      <c r="D47" s="1305"/>
      <c r="E47" s="1306"/>
      <c r="F47" s="1307"/>
      <c r="G47" s="1308"/>
      <c r="H47" s="1309"/>
      <c r="I47" s="1309"/>
    </row>
    <row r="48" spans="1:9">
      <c r="A48" s="1300" t="s">
        <v>79</v>
      </c>
      <c r="B48" s="1300"/>
      <c r="C48" s="1300"/>
      <c r="D48" s="1300"/>
      <c r="E48" s="1300"/>
      <c r="F48" s="1300"/>
      <c r="G48" s="1300"/>
      <c r="H48" s="1300"/>
      <c r="I48" s="1300"/>
    </row>
    <row r="49" spans="1:9">
      <c r="A49" s="542" t="s">
        <v>379</v>
      </c>
      <c r="B49" s="549" t="s">
        <v>80</v>
      </c>
      <c r="C49" s="549" t="s">
        <v>81</v>
      </c>
      <c r="D49" s="549" t="s">
        <v>82</v>
      </c>
      <c r="E49" s="1299" t="s">
        <v>83</v>
      </c>
      <c r="F49" s="1299"/>
      <c r="G49" s="1299"/>
      <c r="H49" s="549" t="s">
        <v>84</v>
      </c>
      <c r="I49" s="550" t="s">
        <v>85</v>
      </c>
    </row>
    <row r="50" spans="1:9" ht="21" customHeight="1">
      <c r="A50" s="699">
        <f>IF(ISNUMBER(SK!B72), SK!A72, "")</f>
        <v>1</v>
      </c>
      <c r="B50" s="580"/>
      <c r="C50" s="581"/>
      <c r="D50" s="581"/>
      <c r="E50" s="1314"/>
      <c r="F50" s="1314"/>
      <c r="G50" s="1314"/>
      <c r="H50" s="582" t="str">
        <f t="shared" ref="H50:H79" si="2">IF(OR(A50="",B50="",B50=0,C50=""),"",60*C50/IF(B50&lt;1,B50*1440,B50))</f>
        <v/>
      </c>
      <c r="I50" s="583" t="str">
        <f ca="1">IF(OR(A50="",B50="",B50=0),"",60*SUM(INDIRECT(ADDRESS(MATCH(A50,SK!A$3:A$52,0)+61,COLUMN(SK!E$2),1,,"SK")),INDIRECT(ADDRESS(MATCH(A50,SK!Z$3:Z$52,0)+61,COLUMN(SK!AD$2),1,,"SK")))/IF(B50&lt;1,B50*1440,B50))</f>
        <v/>
      </c>
    </row>
    <row r="51" spans="1:9" ht="21" customHeight="1">
      <c r="A51" s="698">
        <f>IF(ISNUMBER(SK!B74), SK!A74, "")</f>
        <v>2</v>
      </c>
      <c r="B51" s="584"/>
      <c r="C51" s="474"/>
      <c r="D51" s="474"/>
      <c r="E51" s="1295"/>
      <c r="F51" s="1295"/>
      <c r="G51" s="1295"/>
      <c r="H51" s="562" t="str">
        <f t="shared" si="2"/>
        <v/>
      </c>
      <c r="I51" s="563" t="str">
        <f ca="1">IF(OR(A51="",B51="",B51=0),"",60*SUM(INDIRECT(ADDRESS(MATCH(A51,SK!A$3:A$52,0)+61,COLUMN(SK!E$2),1,,"SK")),INDIRECT(ADDRESS(MATCH(A51,SK!Z$3:Z$52,0)+61,COLUMN(SK!AD$2),1,,"SK")))/IF(B51&lt;1,B51*1440,B51))</f>
        <v/>
      </c>
    </row>
    <row r="52" spans="1:9" ht="21" customHeight="1">
      <c r="A52" s="699">
        <f>IF(ISNUMBER(SK!B76), SK!A76, "")</f>
        <v>3</v>
      </c>
      <c r="B52" s="585"/>
      <c r="C52" s="565"/>
      <c r="D52" s="565"/>
      <c r="E52" s="1294"/>
      <c r="F52" s="1294"/>
      <c r="G52" s="1294"/>
      <c r="H52" s="567" t="str">
        <f t="shared" si="2"/>
        <v/>
      </c>
      <c r="I52" s="568" t="str">
        <f ca="1">IF(OR(A52="",B52="",B52=0),"",60*SUM(INDIRECT(ADDRESS(MATCH(A52,SK!A$3:A$52,0)+61,COLUMN(SK!E$2),1,,"SK")),INDIRECT(ADDRESS(MATCH(A52,SK!Z$3:Z$52,0)+61,COLUMN(SK!AD$2),1,,"SK")))/IF(B52&lt;1,B52*1440,B52))</f>
        <v/>
      </c>
    </row>
    <row r="53" spans="1:9" ht="21" customHeight="1">
      <c r="A53" s="698">
        <f>IF(ISNUMBER(SK!B78), SK!A78, "")</f>
        <v>4</v>
      </c>
      <c r="B53" s="584"/>
      <c r="C53" s="474"/>
      <c r="D53" s="474"/>
      <c r="E53" s="1295"/>
      <c r="F53" s="1295"/>
      <c r="G53" s="1295"/>
      <c r="H53" s="562" t="str">
        <f t="shared" si="2"/>
        <v/>
      </c>
      <c r="I53" s="563" t="str">
        <f ca="1">IF(OR(A53="",B53="",B53=0),"",60*SUM(INDIRECT(ADDRESS(MATCH(A53,SK!A$3:A$52,0)+61,COLUMN(SK!E$2),1,,"SK")),INDIRECT(ADDRESS(MATCH(A53,SK!Z$3:Z$52,0)+61,COLUMN(SK!AD$2),1,,"SK")))/IF(B53&lt;1,B53*1440,B53))</f>
        <v/>
      </c>
    </row>
    <row r="54" spans="1:9" ht="21" customHeight="1">
      <c r="A54" s="699">
        <f>IF(ISNUMBER(SK!B80), SK!A80, "")</f>
        <v>5</v>
      </c>
      <c r="B54" s="585"/>
      <c r="C54" s="565"/>
      <c r="D54" s="565"/>
      <c r="E54" s="1294"/>
      <c r="F54" s="1294"/>
      <c r="G54" s="1294"/>
      <c r="H54" s="567" t="str">
        <f t="shared" si="2"/>
        <v/>
      </c>
      <c r="I54" s="568" t="str">
        <f ca="1">IF(OR(A54="",B54="",B54=0),"",60*SUM(INDIRECT(ADDRESS(MATCH(A54,SK!A$3:A$52,0)+61,COLUMN(SK!E$2),1,,"SK")),INDIRECT(ADDRESS(MATCH(A54,SK!Z$3:Z$52,0)+61,COLUMN(SK!AD$2),1,,"SK")))/IF(B54&lt;1,B54*1440,B54))</f>
        <v/>
      </c>
    </row>
    <row r="55" spans="1:9" ht="21" customHeight="1">
      <c r="A55" s="698">
        <f>IF(ISNUMBER(SK!B82), SK!A82, "")</f>
        <v>6</v>
      </c>
      <c r="B55" s="584"/>
      <c r="C55" s="474"/>
      <c r="D55" s="474"/>
      <c r="E55" s="1295"/>
      <c r="F55" s="1295"/>
      <c r="G55" s="1295"/>
      <c r="H55" s="562" t="str">
        <f t="shared" si="2"/>
        <v/>
      </c>
      <c r="I55" s="563" t="str">
        <f ca="1">IF(OR(A55="",B55="",B55=0),"",60*SUM(INDIRECT(ADDRESS(MATCH(A55,SK!A$3:A$52,0)+61,COLUMN(SK!E$2),1,,"SK")),INDIRECT(ADDRESS(MATCH(A55,SK!Z$3:Z$52,0)+61,COLUMN(SK!AD$2),1,,"SK")))/IF(B55&lt;1,B55*1440,B55))</f>
        <v/>
      </c>
    </row>
    <row r="56" spans="1:9" ht="21" customHeight="1">
      <c r="A56" s="699">
        <f>IF(ISNUMBER(SK!B84), SK!A84, "")</f>
        <v>7</v>
      </c>
      <c r="B56" s="585"/>
      <c r="C56" s="565"/>
      <c r="D56" s="565"/>
      <c r="E56" s="1294"/>
      <c r="F56" s="1294"/>
      <c r="G56" s="1294"/>
      <c r="H56" s="567" t="str">
        <f t="shared" si="2"/>
        <v/>
      </c>
      <c r="I56" s="568" t="str">
        <f ca="1">IF(OR(A56="",B56="",B56=0),"",60*SUM(INDIRECT(ADDRESS(MATCH(A56,SK!A$3:A$52,0)+61,COLUMN(SK!E$2),1,,"SK")),INDIRECT(ADDRESS(MATCH(A56,SK!Z$3:Z$52,0)+61,COLUMN(SK!AD$2),1,,"SK")))/IF(B56&lt;1,B56*1440,B56))</f>
        <v/>
      </c>
    </row>
    <row r="57" spans="1:9" ht="21" customHeight="1">
      <c r="A57" s="698">
        <f>IF(ISNUMBER(SK!B86), SK!A86, "")</f>
        <v>8</v>
      </c>
      <c r="B57" s="584"/>
      <c r="C57" s="474"/>
      <c r="D57" s="474"/>
      <c r="E57" s="1295"/>
      <c r="F57" s="1295"/>
      <c r="G57" s="1295"/>
      <c r="H57" s="562" t="str">
        <f t="shared" si="2"/>
        <v/>
      </c>
      <c r="I57" s="563" t="str">
        <f ca="1">IF(OR(A57="",B57="",B57=0),"",60*SUM(INDIRECT(ADDRESS(MATCH(A57,SK!A$3:A$52,0)+61,COLUMN(SK!E$2),1,,"SK")),INDIRECT(ADDRESS(MATCH(A57,SK!Z$3:Z$52,0)+61,COLUMN(SK!AD$2),1,,"SK")))/IF(B57&lt;1,B57*1440,B57))</f>
        <v/>
      </c>
    </row>
    <row r="58" spans="1:9" ht="21" customHeight="1">
      <c r="A58" s="699">
        <f>IF(ISNUMBER(SK!B88), SK!A88, "")</f>
        <v>9</v>
      </c>
      <c r="B58" s="585"/>
      <c r="C58" s="565"/>
      <c r="D58" s="565"/>
      <c r="E58" s="1294"/>
      <c r="F58" s="1294"/>
      <c r="G58" s="1294"/>
      <c r="H58" s="567" t="str">
        <f t="shared" si="2"/>
        <v/>
      </c>
      <c r="I58" s="568" t="str">
        <f ca="1">IF(OR(A58="",B58="",B58=0),"",60*SUM(INDIRECT(ADDRESS(MATCH(A58,SK!A$3:A$52,0)+61,COLUMN(SK!E$2),1,,"SK")),INDIRECT(ADDRESS(MATCH(A58,SK!Z$3:Z$52,0)+61,COLUMN(SK!AD$2),1,,"SK")))/IF(B58&lt;1,B58*1440,B58))</f>
        <v/>
      </c>
    </row>
    <row r="59" spans="1:9" ht="21" customHeight="1">
      <c r="A59" s="698">
        <f>IF(ISNUMBER(SK!B90), SK!A90, "")</f>
        <v>10</v>
      </c>
      <c r="B59" s="584"/>
      <c r="C59" s="474"/>
      <c r="D59" s="474"/>
      <c r="E59" s="1295"/>
      <c r="F59" s="1295"/>
      <c r="G59" s="1295"/>
      <c r="H59" s="562" t="str">
        <f t="shared" si="2"/>
        <v/>
      </c>
      <c r="I59" s="563" t="str">
        <f ca="1">IF(OR(A59="",B59="",B59=0),"",60*SUM(INDIRECT(ADDRESS(MATCH(A59,SK!A$3:A$52,0)+61,COLUMN(SK!E$2),1,,"SK")),INDIRECT(ADDRESS(MATCH(A59,SK!Z$3:Z$52,0)+61,COLUMN(SK!AD$2),1,,"SK")))/IF(B59&lt;1,B59*1440,B59))</f>
        <v/>
      </c>
    </row>
    <row r="60" spans="1:9" ht="21" customHeight="1">
      <c r="A60" s="699">
        <f>IF(ISNUMBER(SK!B92), SK!A92, "")</f>
        <v>11</v>
      </c>
      <c r="B60" s="585"/>
      <c r="C60" s="565"/>
      <c r="D60" s="565"/>
      <c r="E60" s="1294"/>
      <c r="F60" s="1294"/>
      <c r="G60" s="1294"/>
      <c r="H60" s="567" t="str">
        <f t="shared" si="2"/>
        <v/>
      </c>
      <c r="I60" s="568" t="str">
        <f ca="1">IF(OR(A60="",B60="",B60=0),"",60*SUM(INDIRECT(ADDRESS(MATCH(A60,SK!A$3:A$52,0)+61,COLUMN(SK!E$2),1,,"SK")),INDIRECT(ADDRESS(MATCH(A60,SK!Z$3:Z$52,0)+61,COLUMN(SK!AD$2),1,,"SK")))/IF(B60&lt;1,B60*1440,B60))</f>
        <v/>
      </c>
    </row>
    <row r="61" spans="1:9" ht="21" customHeight="1">
      <c r="A61" s="698">
        <f>IF(ISNUMBER(SK!B94), SK!A94, "")</f>
        <v>12</v>
      </c>
      <c r="B61" s="584"/>
      <c r="C61" s="474"/>
      <c r="D61" s="474"/>
      <c r="E61" s="1295"/>
      <c r="F61" s="1295"/>
      <c r="G61" s="1295"/>
      <c r="H61" s="562" t="str">
        <f t="shared" si="2"/>
        <v/>
      </c>
      <c r="I61" s="563" t="str">
        <f ca="1">IF(OR(A61="",B61="",B61=0),"",60*SUM(INDIRECT(ADDRESS(MATCH(A61,SK!A$3:A$52,0)+61,COLUMN(SK!E$2),1,,"SK")),INDIRECT(ADDRESS(MATCH(A61,SK!Z$3:Z$52,0)+61,COLUMN(SK!AD$2),1,,"SK")))/IF(B61&lt;1,B61*1440,B61))</f>
        <v/>
      </c>
    </row>
    <row r="62" spans="1:9" ht="21" customHeight="1">
      <c r="A62" s="699">
        <f>IF(ISNUMBER(SK!B96), SK!A96, "")</f>
        <v>13</v>
      </c>
      <c r="B62" s="585"/>
      <c r="C62" s="565"/>
      <c r="D62" s="565"/>
      <c r="E62" s="1294"/>
      <c r="F62" s="1294"/>
      <c r="G62" s="1294"/>
      <c r="H62" s="567" t="str">
        <f t="shared" si="2"/>
        <v/>
      </c>
      <c r="I62" s="568" t="str">
        <f ca="1">IF(OR(A62="",B62="",B62=0),"",60*SUM(INDIRECT(ADDRESS(MATCH(A62,SK!A$3:A$52,0)+61,COLUMN(SK!E$2),1,,"SK")),INDIRECT(ADDRESS(MATCH(A62,SK!Z$3:Z$52,0)+61,COLUMN(SK!AD$2),1,,"SK")))/IF(B62&lt;1,B62*1440,B62))</f>
        <v/>
      </c>
    </row>
    <row r="63" spans="1:9" ht="21" customHeight="1">
      <c r="A63" s="698">
        <f>IF(ISNUMBER(SK!B98), SK!A98, "")</f>
        <v>14</v>
      </c>
      <c r="B63" s="584"/>
      <c r="C63" s="474"/>
      <c r="D63" s="474"/>
      <c r="E63" s="1295"/>
      <c r="F63" s="1295"/>
      <c r="G63" s="1295"/>
      <c r="H63" s="562" t="str">
        <f t="shared" si="2"/>
        <v/>
      </c>
      <c r="I63" s="563" t="str">
        <f ca="1">IF(OR(A63="",B63="",B63=0),"",60*SUM(INDIRECT(ADDRESS(MATCH(A63,SK!A$3:A$52,0)+61,COLUMN(SK!E$2),1,,"SK")),INDIRECT(ADDRESS(MATCH(A63,SK!Z$3:Z$52,0)+61,COLUMN(SK!AD$2),1,,"SK")))/IF(B63&lt;1,B63*1440,B63))</f>
        <v/>
      </c>
    </row>
    <row r="64" spans="1:9" ht="21" customHeight="1">
      <c r="A64" s="699">
        <f>IF(ISNUMBER(SK!B100), SK!A100, "")</f>
        <v>15</v>
      </c>
      <c r="B64" s="585"/>
      <c r="C64" s="565"/>
      <c r="D64" s="565"/>
      <c r="E64" s="1294"/>
      <c r="F64" s="1294"/>
      <c r="G64" s="1294"/>
      <c r="H64" s="567" t="str">
        <f t="shared" si="2"/>
        <v/>
      </c>
      <c r="I64" s="568" t="str">
        <f ca="1">IF(OR(A64="",B64="",B64=0),"",60*SUM(INDIRECT(ADDRESS(MATCH(A64,SK!A$3:A$52,0)+61,COLUMN(SK!E$2),1,,"SK")),INDIRECT(ADDRESS(MATCH(A64,SK!Z$3:Z$52,0)+61,COLUMN(SK!AD$2),1,,"SK")))/IF(B64&lt;1,B64*1440,B64))</f>
        <v/>
      </c>
    </row>
    <row r="65" spans="1:9" ht="21" customHeight="1">
      <c r="A65" s="698" t="str">
        <f>IF(ISNUMBER(SK!B102), SK!A102, "")</f>
        <v/>
      </c>
      <c r="B65" s="584"/>
      <c r="C65" s="474"/>
      <c r="D65" s="474"/>
      <c r="E65" s="1295"/>
      <c r="F65" s="1295"/>
      <c r="G65" s="1295"/>
      <c r="H65" s="562" t="str">
        <f t="shared" si="2"/>
        <v/>
      </c>
      <c r="I65" s="563" t="str">
        <f ca="1">IF(OR(A65="",B65="",B65=0),"",60*SUM(INDIRECT(ADDRESS(MATCH(A65,SK!A$3:A$52,0)+61,COLUMN(SK!E$2),1,,"SK")),INDIRECT(ADDRESS(MATCH(A65,SK!Z$3:Z$52,0)+61,COLUMN(SK!AD$2),1,,"SK")))/IF(B65&lt;1,B65*1440,B65))</f>
        <v/>
      </c>
    </row>
    <row r="66" spans="1:9" ht="21" customHeight="1">
      <c r="A66" s="699" t="str">
        <f>IF(ISNUMBER(SK!B104), SK!A104, "")</f>
        <v/>
      </c>
      <c r="B66" s="585"/>
      <c r="C66" s="565"/>
      <c r="D66" s="565"/>
      <c r="E66" s="1294"/>
      <c r="F66" s="1294"/>
      <c r="G66" s="1294"/>
      <c r="H66" s="567" t="str">
        <f t="shared" si="2"/>
        <v/>
      </c>
      <c r="I66" s="568" t="str">
        <f ca="1">IF(OR(A66="",B66="",B66=0),"",60*SUM(INDIRECT(ADDRESS(MATCH(A66,SK!A$3:A$52,0)+61,COLUMN(SK!E$2),1,,"SK")),INDIRECT(ADDRESS(MATCH(A66,SK!Z$3:Z$52,0)+61,COLUMN(SK!AD$2),1,,"SK")))/IF(B66&lt;1,B66*1440,B66))</f>
        <v/>
      </c>
    </row>
    <row r="67" spans="1:9" ht="21" customHeight="1">
      <c r="A67" s="698" t="str">
        <f>IF(ISNUMBER(SK!B106), SK!A106, "")</f>
        <v/>
      </c>
      <c r="B67" s="584"/>
      <c r="C67" s="474"/>
      <c r="D67" s="474"/>
      <c r="E67" s="1295"/>
      <c r="F67" s="1295"/>
      <c r="G67" s="1295"/>
      <c r="H67" s="562" t="str">
        <f t="shared" si="2"/>
        <v/>
      </c>
      <c r="I67" s="563" t="str">
        <f ca="1">IF(OR(A67="",B67="",B67=0),"",60*SUM(INDIRECT(ADDRESS(MATCH(A67,SK!A$3:A$52,0)+61,COLUMN(SK!E$2),1,,"SK")),INDIRECT(ADDRESS(MATCH(A67,SK!Z$3:Z$52,0)+61,COLUMN(SK!AD$2),1,,"SK")))/IF(B67&lt;1,B67*1440,B67))</f>
        <v/>
      </c>
    </row>
    <row r="68" spans="1:9" ht="21" customHeight="1">
      <c r="A68" s="699" t="str">
        <f>IF(ISNUMBER(SK!B108), SK!A108, "")</f>
        <v/>
      </c>
      <c r="B68" s="585"/>
      <c r="C68" s="565"/>
      <c r="D68" s="565"/>
      <c r="E68" s="1294"/>
      <c r="F68" s="1294"/>
      <c r="G68" s="1294"/>
      <c r="H68" s="567" t="str">
        <f t="shared" si="2"/>
        <v/>
      </c>
      <c r="I68" s="568" t="str">
        <f ca="1">IF(OR(A68="",B68="",B68=0),"",60*SUM(INDIRECT(ADDRESS(MATCH(A68,SK!A$3:A$52,0)+61,COLUMN(SK!E$2),1,,"SK")),INDIRECT(ADDRESS(MATCH(A68,SK!Z$3:Z$52,0)+61,COLUMN(SK!AD$2),1,,"SK")))/IF(B68&lt;1,B68*1440,B68))</f>
        <v/>
      </c>
    </row>
    <row r="69" spans="1:9" ht="21" customHeight="1">
      <c r="A69" s="698" t="str">
        <f>IF(ISNUMBER(SK!B110), SK!A110, "")</f>
        <v/>
      </c>
      <c r="B69" s="584"/>
      <c r="C69" s="474"/>
      <c r="D69" s="474"/>
      <c r="E69" s="1295"/>
      <c r="F69" s="1295"/>
      <c r="G69" s="1295"/>
      <c r="H69" s="562" t="str">
        <f t="shared" si="2"/>
        <v/>
      </c>
      <c r="I69" s="563" t="str">
        <f ca="1">IF(OR(A69="",B69="",B69=0),"",60*SUM(INDIRECT(ADDRESS(MATCH(A69,SK!A$3:A$52,0)+61,COLUMN(SK!E$2),1,,"SK")),INDIRECT(ADDRESS(MATCH(A69,SK!Z$3:Z$52,0)+61,COLUMN(SK!AD$2),1,,"SK")))/IF(B69&lt;1,B69*1440,B69))</f>
        <v/>
      </c>
    </row>
    <row r="70" spans="1:9" ht="21" customHeight="1">
      <c r="A70" s="699" t="str">
        <f>IF(ISNUMBER(SK!B112), SK!A112, "")</f>
        <v/>
      </c>
      <c r="B70" s="585"/>
      <c r="C70" s="565"/>
      <c r="D70" s="565"/>
      <c r="E70" s="1294"/>
      <c r="F70" s="1294"/>
      <c r="G70" s="1294"/>
      <c r="H70" s="567" t="str">
        <f>IF(OR(A70="",B70="",B70=0,C70=""),"",60*C70/IF(B70&lt;1,B70*1440,B70))</f>
        <v/>
      </c>
      <c r="I70" s="568" t="str">
        <f ca="1">IF(OR(A70="",B70="",B70=0),"",60*SUM(INDIRECT(ADDRESS(MATCH(A70,SK!A$3:A$52,0)+61,COLUMN(SK!E$2),1,,"SK")),INDIRECT(ADDRESS(MATCH(A70,SK!Z$3:Z$52,0)+61,COLUMN(SK!AD$2),1,,"SK")))/IF(B70&lt;1,B70*1440,B70))</f>
        <v/>
      </c>
    </row>
    <row r="71" spans="1:9" ht="21" customHeight="1">
      <c r="A71" s="698" t="str">
        <f>IF(ISNUMBER(SK!B114), SK!A114, "")</f>
        <v/>
      </c>
      <c r="B71" s="584"/>
      <c r="C71" s="474"/>
      <c r="D71" s="474"/>
      <c r="E71" s="1295"/>
      <c r="F71" s="1295"/>
      <c r="G71" s="1295"/>
      <c r="H71" s="562" t="str">
        <f>IF(OR(A71="",B71="",B71=0,C71=""),"",60*C71/IF(B71&lt;1,B71*1440,B71))</f>
        <v/>
      </c>
      <c r="I71" s="563" t="str">
        <f ca="1">IF(OR(A71="",B71="",B71=0),"",60*SUM(INDIRECT(ADDRESS(MATCH(A71,SK!A$3:A$52,0)+61,COLUMN(SK!E$2),1,,"SK")),INDIRECT(ADDRESS(MATCH(A71,SK!Z$3:Z$52,0)+61,COLUMN(SK!AD$2),1,,"SK")))/IF(B71&lt;1,B71*1440,B71))</f>
        <v/>
      </c>
    </row>
    <row r="72" spans="1:9" ht="21" customHeight="1">
      <c r="A72" s="699" t="str">
        <f>IF(ISNUMBER(SK!B116), SK!A116, "")</f>
        <v/>
      </c>
      <c r="B72" s="585"/>
      <c r="C72" s="565"/>
      <c r="D72" s="565"/>
      <c r="E72" s="1294"/>
      <c r="F72" s="1294"/>
      <c r="G72" s="1294"/>
      <c r="H72" s="567" t="str">
        <f>IF(OR(A72="",B72="",B72=0,C72=""),"",60*C72/IF(B72&lt;1,B72*1440,B72))</f>
        <v/>
      </c>
      <c r="I72" s="568" t="str">
        <f ca="1">IF(OR(A72="",B72="",B72=0),"",60*SUM(INDIRECT(ADDRESS(MATCH(A72,SK!A$3:A$52,0)+61,COLUMN(SK!E$2),1,,"SK")),INDIRECT(ADDRESS(MATCH(A72,SK!Z$3:Z$52,0)+61,COLUMN(SK!AD$2),1,,"SK")))/IF(B72&lt;1,B72*1440,B72))</f>
        <v/>
      </c>
    </row>
    <row r="73" spans="1:9" ht="21" customHeight="1">
      <c r="A73" s="698" t="str">
        <f>IF(ISNUMBER(SK!B118), SK!A118, "")</f>
        <v/>
      </c>
      <c r="B73" s="584"/>
      <c r="C73" s="474"/>
      <c r="D73" s="474"/>
      <c r="E73" s="1295"/>
      <c r="F73" s="1295"/>
      <c r="G73" s="1295"/>
      <c r="H73" s="562" t="str">
        <f>IF(OR(A73="",B73="",B73=0,C73=""),"",60*C73/IF(B73&lt;1,B73*1440,B73))</f>
        <v/>
      </c>
      <c r="I73" s="563" t="str">
        <f ca="1">IF(OR(A73="",B73="",B73=0),"",60*SUM(INDIRECT(ADDRESS(MATCH(A73,SK!A$3:A$52,0)+61,COLUMN(SK!E$2),1,,"SK")),INDIRECT(ADDRESS(MATCH(A73,SK!Z$3:Z$52,0)+61,COLUMN(SK!AD$2),1,,"SK")))/IF(B73&lt;1,B73*1440,B73))</f>
        <v/>
      </c>
    </row>
    <row r="74" spans="1:9" ht="21" customHeight="1">
      <c r="A74" s="699" t="str">
        <f>IF(ISNUMBER(SK!B120), SK!A120, "")</f>
        <v/>
      </c>
      <c r="B74" s="586"/>
      <c r="C74" s="565"/>
      <c r="D74" s="565"/>
      <c r="E74" s="1294"/>
      <c r="F74" s="1294"/>
      <c r="G74" s="1294"/>
      <c r="H74" s="567" t="str">
        <f t="shared" si="2"/>
        <v/>
      </c>
      <c r="I74" s="568" t="str">
        <f ca="1">IF(OR(A74="",B74="",B74=0),"",60*SUM(INDIRECT(ADDRESS(MATCH(A74,SK!A$3:A$52,0)+61,COLUMN(SK!E$2),1,,"SK")),INDIRECT(ADDRESS(MATCH(A74,SK!Z$3:Z$52,0)+61,COLUMN(SK!AD$2),1,,"SK")))/IF(B74&lt;1,B74*1440,B74))</f>
        <v/>
      </c>
    </row>
    <row r="75" spans="1:9" ht="21" customHeight="1">
      <c r="A75" s="698" t="str">
        <f>IF(ISNUMBER(SK!B122), SK!A122, "")</f>
        <v/>
      </c>
      <c r="B75" s="587"/>
      <c r="C75" s="474"/>
      <c r="D75" s="474"/>
      <c r="E75" s="1295"/>
      <c r="F75" s="1295"/>
      <c r="G75" s="1295"/>
      <c r="H75" s="562" t="str">
        <f t="shared" si="2"/>
        <v/>
      </c>
      <c r="I75" s="563" t="str">
        <f ca="1">IF(OR(A75="",B75="",B75=0),"",60*SUM(INDIRECT(ADDRESS(MATCH(A75,SK!A$3:A$52,0)+61,COLUMN(SK!E$2),1,,"SK")),INDIRECT(ADDRESS(MATCH(A75,SK!Z$3:Z$52,0)+61,COLUMN(SK!AD$2),1,,"SK")))/IF(B75&lt;1,B75*1440,B75))</f>
        <v/>
      </c>
    </row>
    <row r="76" spans="1:9" ht="21" customHeight="1">
      <c r="A76" s="699" t="str">
        <f>IF(ISNUMBER(SK!B124), SK!A124, "")</f>
        <v/>
      </c>
      <c r="B76" s="586"/>
      <c r="C76" s="565"/>
      <c r="D76" s="565"/>
      <c r="E76" s="1294"/>
      <c r="F76" s="1294"/>
      <c r="G76" s="1294"/>
      <c r="H76" s="567" t="str">
        <f t="shared" si="2"/>
        <v/>
      </c>
      <c r="I76" s="568" t="str">
        <f ca="1">IF(OR(A76="",B76="",B76=0),"",60*SUM(INDIRECT(ADDRESS(MATCH(A76,SK!A$3:A$52,0)+61,COLUMN(SK!E$2),1,,"SK")),INDIRECT(ADDRESS(MATCH(A76,SK!Z$3:Z$52,0)+61,COLUMN(SK!AD$2),1,,"SK")))/IF(B76&lt;1,B76*1440,B76))</f>
        <v/>
      </c>
    </row>
    <row r="77" spans="1:9" ht="21" customHeight="1">
      <c r="A77" s="698" t="str">
        <f>IF(ISNUMBER(SK!B126), SK!A126, "")</f>
        <v/>
      </c>
      <c r="B77" s="584"/>
      <c r="C77" s="474"/>
      <c r="D77" s="474"/>
      <c r="E77" s="1295"/>
      <c r="F77" s="1295"/>
      <c r="G77" s="1295"/>
      <c r="H77" s="562" t="str">
        <f t="shared" si="2"/>
        <v/>
      </c>
      <c r="I77" s="563" t="str">
        <f ca="1">IF(OR(A77="",B77="",B77=0),"",60*SUM(INDIRECT(ADDRESS(MATCH(A77,SK!A$3:A$52,0)+61,COLUMN(SK!E$2),1,,"SK")),INDIRECT(ADDRESS(MATCH(A77,SK!Z$3:Z$52,0)+61,COLUMN(SK!AD$2),1,,"SK")))/IF(B77&lt;1,B77*1440,B77))</f>
        <v/>
      </c>
    </row>
    <row r="78" spans="1:9" ht="21" customHeight="1">
      <c r="A78" s="699" t="str">
        <f>IF(ISNUMBER(SK!B128), SK!A128, "")</f>
        <v/>
      </c>
      <c r="B78" s="586"/>
      <c r="C78" s="565"/>
      <c r="D78" s="565"/>
      <c r="E78" s="1294"/>
      <c r="F78" s="1294"/>
      <c r="G78" s="1294"/>
      <c r="H78" s="567" t="str">
        <f>IF(OR(A78="",B78="",B78=0,C78=""),"",60*C78/IF(B78&lt;1,B78*1440,B78))</f>
        <v/>
      </c>
      <c r="I78" s="568" t="str">
        <f ca="1">IF(OR(A78="",B78="",B78=0),"",60*SUM(INDIRECT(ADDRESS(MATCH(A78,SK!A$3:A$52,0)+61,COLUMN(SK!E$2),1,,"SK")),INDIRECT(ADDRESS(MATCH(A78,SK!Z$3:Z$52,0)+61,COLUMN(SK!AD$2),1,,"SK")))/IF(B78&lt;1,B78*1440,B78))</f>
        <v/>
      </c>
    </row>
    <row r="79" spans="1:9" ht="21" customHeight="1" thickBot="1">
      <c r="A79" s="698" t="str">
        <f>IF(ISNUMBER(SK!B130), SK!A130, "")</f>
        <v/>
      </c>
      <c r="B79" s="587"/>
      <c r="C79" s="474"/>
      <c r="D79" s="474"/>
      <c r="E79" s="1295"/>
      <c r="F79" s="1295"/>
      <c r="G79" s="1295"/>
      <c r="H79" s="562" t="str">
        <f t="shared" si="2"/>
        <v/>
      </c>
      <c r="I79" s="563" t="str">
        <f ca="1">IF(OR(A79="",B79="",B79=0),"",60*SUM(INDIRECT(ADDRESS(MATCH(A79,SK!A$3:A$52,0)+61,COLUMN(SK!E$2),1,,"SK")),INDIRECT(ADDRESS(MATCH(A79,SK!Z$3:Z$52,0)+61,COLUMN(SK!AD$2),1,,"SK")))/IF(B79&lt;1,B79*1440,B79))</f>
        <v/>
      </c>
    </row>
    <row r="80" spans="1:9">
      <c r="A80" s="569" t="s">
        <v>86</v>
      </c>
      <c r="B80" s="570"/>
      <c r="C80" s="570" t="s">
        <v>478</v>
      </c>
      <c r="D80" s="570"/>
      <c r="E80" s="570"/>
      <c r="F80" s="570"/>
      <c r="G80" s="570"/>
      <c r="H80" s="570"/>
      <c r="I80" s="571"/>
    </row>
    <row r="81" spans="1:9">
      <c r="A81" s="572" t="s">
        <v>87</v>
      </c>
      <c r="B81" s="573"/>
      <c r="C81" s="573" t="s">
        <v>88</v>
      </c>
      <c r="D81" s="573"/>
      <c r="E81" s="573"/>
      <c r="F81" s="573"/>
      <c r="G81" s="573"/>
      <c r="H81" s="573"/>
      <c r="I81" s="574"/>
    </row>
    <row r="82" spans="1:9">
      <c r="A82" s="575" t="s">
        <v>89</v>
      </c>
      <c r="B82" s="576"/>
      <c r="C82" s="577" t="s">
        <v>90</v>
      </c>
      <c r="D82" s="576"/>
      <c r="E82" s="576"/>
      <c r="F82" s="576"/>
      <c r="G82" s="576"/>
      <c r="H82" s="576"/>
      <c r="I82" s="578"/>
    </row>
  </sheetData>
  <sheetProtection selectLockedCells="1" selectUnlockedCells="1"/>
  <mergeCells count="104">
    <mergeCell ref="E79:G79"/>
    <mergeCell ref="E66:G66"/>
    <mergeCell ref="E67:G67"/>
    <mergeCell ref="E68:G68"/>
    <mergeCell ref="E69:G69"/>
    <mergeCell ref="E74:G74"/>
    <mergeCell ref="E75:G75"/>
    <mergeCell ref="E59:G59"/>
    <mergeCell ref="E60:G60"/>
    <mergeCell ref="E61:G61"/>
    <mergeCell ref="E62:G62"/>
    <mergeCell ref="E63:G63"/>
    <mergeCell ref="E64:G64"/>
    <mergeCell ref="E65:G65"/>
    <mergeCell ref="E77:G77"/>
    <mergeCell ref="E78:G78"/>
    <mergeCell ref="E76:G76"/>
    <mergeCell ref="E70:G70"/>
    <mergeCell ref="E71:G71"/>
    <mergeCell ref="E72:G72"/>
    <mergeCell ref="E73:G73"/>
    <mergeCell ref="E50:G50"/>
    <mergeCell ref="E51:G51"/>
    <mergeCell ref="E52:G52"/>
    <mergeCell ref="E53:G53"/>
    <mergeCell ref="E54:G54"/>
    <mergeCell ref="E55:G55"/>
    <mergeCell ref="E56:G56"/>
    <mergeCell ref="E57:G57"/>
    <mergeCell ref="E58:G58"/>
    <mergeCell ref="B46:C46"/>
    <mergeCell ref="D46:D47"/>
    <mergeCell ref="E46:E47"/>
    <mergeCell ref="F46:F47"/>
    <mergeCell ref="G46:G47"/>
    <mergeCell ref="H46:I47"/>
    <mergeCell ref="B47:C47"/>
    <mergeCell ref="A48:I48"/>
    <mergeCell ref="E49:G49"/>
    <mergeCell ref="A42:B42"/>
    <mergeCell ref="C42:E42"/>
    <mergeCell ref="F42:G42"/>
    <mergeCell ref="B43:C43"/>
    <mergeCell ref="D43:F43"/>
    <mergeCell ref="H43:I43"/>
    <mergeCell ref="B44:C44"/>
    <mergeCell ref="D44:D45"/>
    <mergeCell ref="E44:E45"/>
    <mergeCell ref="F44:F45"/>
    <mergeCell ref="G44:G45"/>
    <mergeCell ref="H44:I45"/>
    <mergeCell ref="B45:C45"/>
    <mergeCell ref="E29:G29"/>
    <mergeCell ref="E30:G30"/>
    <mergeCell ref="E31:G31"/>
    <mergeCell ref="E32:G32"/>
    <mergeCell ref="E36:G36"/>
    <mergeCell ref="E37:G37"/>
    <mergeCell ref="E38:G38"/>
    <mergeCell ref="E20:G20"/>
    <mergeCell ref="E21:G21"/>
    <mergeCell ref="E22:G22"/>
    <mergeCell ref="E23:G23"/>
    <mergeCell ref="E24:G24"/>
    <mergeCell ref="E25:G25"/>
    <mergeCell ref="E26:G26"/>
    <mergeCell ref="E27:G27"/>
    <mergeCell ref="E28:G28"/>
    <mergeCell ref="E33:G33"/>
    <mergeCell ref="E34:G34"/>
    <mergeCell ref="E35:G35"/>
    <mergeCell ref="A1:B1"/>
    <mergeCell ref="C1:E1"/>
    <mergeCell ref="F1:G1"/>
    <mergeCell ref="B2:C2"/>
    <mergeCell ref="D2:F2"/>
    <mergeCell ref="A7:I7"/>
    <mergeCell ref="E8:G8"/>
    <mergeCell ref="E9:G9"/>
    <mergeCell ref="E10:G10"/>
    <mergeCell ref="H2:I2"/>
    <mergeCell ref="B3:C3"/>
    <mergeCell ref="D3:D4"/>
    <mergeCell ref="E3:E4"/>
    <mergeCell ref="F3:F4"/>
    <mergeCell ref="G3:G4"/>
    <mergeCell ref="H3:I4"/>
    <mergeCell ref="B4:C4"/>
    <mergeCell ref="B5:C5"/>
    <mergeCell ref="D5:D6"/>
    <mergeCell ref="E5:E6"/>
    <mergeCell ref="F5:F6"/>
    <mergeCell ref="G5:G6"/>
    <mergeCell ref="H5:I6"/>
    <mergeCell ref="B6:C6"/>
    <mergeCell ref="E11:G11"/>
    <mergeCell ref="E12:G12"/>
    <mergeCell ref="E13:G13"/>
    <mergeCell ref="E14:G14"/>
    <mergeCell ref="E15:G15"/>
    <mergeCell ref="E16:G16"/>
    <mergeCell ref="E17:G17"/>
    <mergeCell ref="E18:G18"/>
    <mergeCell ref="E19:G19"/>
  </mergeCells>
  <phoneticPr fontId="61" type="noConversion"/>
  <printOptions horizontalCentered="1"/>
  <pageMargins left="0.7" right="0.7" top="0.75" bottom="0.75" header="0.51180555555555596" footer="0.51180555555555596"/>
  <pageSetup scale="87" firstPageNumber="0" fitToHeight="2" orientation="portrait" horizontalDpi="4294967294" verticalDpi="4294967294" r:id="rId1"/>
  <headerFooter alignWithMargins="0"/>
  <rowBreaks count="1" manualBreakCount="1">
    <brk id="41" max="16383" man="1"/>
  </rowBreaks>
  <ignoredErrors>
    <ignoredError sqref="A11" formula="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12"/>
  </sheetPr>
  <dimension ref="A1:BX89"/>
  <sheetViews>
    <sheetView zoomScaleNormal="100" workbookViewId="0"/>
  </sheetViews>
  <sheetFormatPr defaultRowHeight="12.75"/>
  <cols>
    <col min="1" max="1" width="7.7109375" style="100" customWidth="1"/>
    <col min="2" max="29" width="3.7109375" style="100" customWidth="1"/>
    <col min="30" max="30" width="4.7109375" style="100" customWidth="1"/>
    <col min="31" max="37" width="3.7109375" style="100" customWidth="1"/>
    <col min="38" max="38" width="7.42578125" style="100" customWidth="1"/>
    <col min="39" max="39" width="7.7109375" style="100" customWidth="1"/>
    <col min="40" max="67" width="3.7109375" style="100" customWidth="1"/>
    <col min="68" max="68" width="4.7109375" style="100" customWidth="1"/>
    <col min="69" max="75" width="3.7109375" style="100" customWidth="1"/>
    <col min="76" max="76" width="7.42578125" style="100" customWidth="1"/>
    <col min="77" max="256" width="11.42578125" style="100" customWidth="1"/>
    <col min="257" max="16384" width="9.140625" style="100"/>
  </cols>
  <sheetData>
    <row r="1" spans="1:76">
      <c r="A1" s="151" t="s">
        <v>373</v>
      </c>
      <c r="B1" s="975" t="str">
        <f>Score!B1</f>
        <v>Hoover Damned</v>
      </c>
      <c r="C1" s="975"/>
      <c r="D1" s="975"/>
      <c r="E1" s="975"/>
      <c r="F1" s="975"/>
      <c r="G1" s="975"/>
      <c r="H1" s="975"/>
      <c r="I1" s="975"/>
      <c r="J1" s="975"/>
      <c r="K1" s="975"/>
      <c r="L1" s="975"/>
      <c r="M1" s="975"/>
      <c r="N1" s="975"/>
      <c r="O1" s="1316" t="s">
        <v>281</v>
      </c>
      <c r="P1" s="1316"/>
      <c r="Q1" s="1316"/>
      <c r="R1" s="1316"/>
      <c r="S1" s="1316"/>
      <c r="T1" s="1317"/>
      <c r="U1" s="1317"/>
      <c r="V1" s="1317"/>
      <c r="W1" s="1317"/>
      <c r="X1" s="1317"/>
      <c r="Y1" s="1317"/>
      <c r="Z1" s="1317"/>
      <c r="AA1" s="1317"/>
      <c r="AB1" s="1317"/>
      <c r="AC1" s="1317"/>
      <c r="AD1" s="1317"/>
      <c r="AE1" s="1317"/>
      <c r="AF1" s="1317">
        <f>IF(IBRF!$B$5="","",IBRF!$B$5)</f>
        <v>41209</v>
      </c>
      <c r="AG1" s="1317"/>
      <c r="AH1" s="1317"/>
      <c r="AI1" s="1318" t="s">
        <v>376</v>
      </c>
      <c r="AJ1" s="1318"/>
      <c r="AK1" s="1319" t="str">
        <f>IF(IBRF!K3="","",CONCATENATE("Bout ",IBRF!K3))</f>
        <v>Bout B</v>
      </c>
      <c r="AL1" s="1319"/>
      <c r="AM1" s="151" t="s">
        <v>373</v>
      </c>
      <c r="AN1" s="975" t="str">
        <f>B1</f>
        <v>Hoover Damned</v>
      </c>
      <c r="AO1" s="975"/>
      <c r="AP1" s="975"/>
      <c r="AQ1" s="975"/>
      <c r="AR1" s="975"/>
      <c r="AS1" s="975"/>
      <c r="AT1" s="975"/>
      <c r="AU1" s="975"/>
      <c r="AV1" s="975"/>
      <c r="AW1" s="975"/>
      <c r="AX1" s="975"/>
      <c r="AY1" s="975"/>
      <c r="AZ1" s="975"/>
      <c r="BA1" s="1316" t="s">
        <v>281</v>
      </c>
      <c r="BB1" s="1316"/>
      <c r="BC1" s="1316"/>
      <c r="BD1" s="1316"/>
      <c r="BE1" s="1316"/>
      <c r="BF1" s="1317"/>
      <c r="BG1" s="1317"/>
      <c r="BH1" s="1317"/>
      <c r="BI1" s="1317"/>
      <c r="BJ1" s="1317"/>
      <c r="BK1" s="1317"/>
      <c r="BL1" s="1317"/>
      <c r="BM1" s="1317"/>
      <c r="BN1" s="1317"/>
      <c r="BO1" s="1317"/>
      <c r="BP1" s="1317"/>
      <c r="BQ1" s="1317"/>
      <c r="BR1" s="1317">
        <f>AF1</f>
        <v>41209</v>
      </c>
      <c r="BS1" s="1317"/>
      <c r="BT1" s="1317"/>
      <c r="BU1" s="1318" t="s">
        <v>279</v>
      </c>
      <c r="BV1" s="1318"/>
      <c r="BW1" s="1319" t="str">
        <f>AK1</f>
        <v>Bout B</v>
      </c>
      <c r="BX1" s="1319"/>
    </row>
    <row r="2" spans="1:76" ht="13.5" customHeight="1">
      <c r="A2" s="104" t="s">
        <v>282</v>
      </c>
      <c r="B2" s="1061" t="s">
        <v>283</v>
      </c>
      <c r="C2" s="1061"/>
      <c r="D2" s="1061"/>
      <c r="E2" s="1061"/>
      <c r="F2" s="1062" t="s">
        <v>283</v>
      </c>
      <c r="G2" s="1062"/>
      <c r="H2" s="1062"/>
      <c r="I2" s="1062"/>
      <c r="J2" s="1063" t="s">
        <v>283</v>
      </c>
      <c r="K2" s="1063"/>
      <c r="L2" s="1063"/>
      <c r="M2" s="1063"/>
      <c r="N2" s="1063" t="s">
        <v>283</v>
      </c>
      <c r="O2" s="1063"/>
      <c r="P2" s="1063"/>
      <c r="Q2" s="1063"/>
      <c r="R2" s="1063" t="s">
        <v>283</v>
      </c>
      <c r="S2" s="1063"/>
      <c r="T2" s="1063"/>
      <c r="U2" s="1063"/>
      <c r="V2" s="1063" t="s">
        <v>283</v>
      </c>
      <c r="W2" s="1063"/>
      <c r="X2" s="1063"/>
      <c r="Y2" s="1063"/>
      <c r="Z2" s="1065" t="s">
        <v>283</v>
      </c>
      <c r="AA2" s="1065"/>
      <c r="AB2" s="1065"/>
      <c r="AC2" s="1065"/>
      <c r="AD2" s="153" t="s">
        <v>284</v>
      </c>
      <c r="AE2" s="1066" t="s">
        <v>285</v>
      </c>
      <c r="AF2" s="1066"/>
      <c r="AG2" s="1066"/>
      <c r="AH2" s="1066"/>
      <c r="AI2" s="1066"/>
      <c r="AJ2" s="1066"/>
      <c r="AK2" s="1066"/>
      <c r="AL2" s="154" t="s">
        <v>286</v>
      </c>
      <c r="AM2" s="155" t="s">
        <v>282</v>
      </c>
      <c r="AN2" s="1051" t="s">
        <v>283</v>
      </c>
      <c r="AO2" s="1051"/>
      <c r="AP2" s="1051"/>
      <c r="AQ2" s="1051"/>
      <c r="AR2" s="1052" t="s">
        <v>283</v>
      </c>
      <c r="AS2" s="1052"/>
      <c r="AT2" s="1052"/>
      <c r="AU2" s="1052"/>
      <c r="AV2" s="1053" t="s">
        <v>283</v>
      </c>
      <c r="AW2" s="1053"/>
      <c r="AX2" s="1053"/>
      <c r="AY2" s="1053"/>
      <c r="AZ2" s="1053" t="s">
        <v>283</v>
      </c>
      <c r="BA2" s="1053"/>
      <c r="BB2" s="1053"/>
      <c r="BC2" s="1053"/>
      <c r="BD2" s="1053" t="s">
        <v>283</v>
      </c>
      <c r="BE2" s="1053"/>
      <c r="BF2" s="1053"/>
      <c r="BG2" s="1053"/>
      <c r="BH2" s="1053" t="s">
        <v>283</v>
      </c>
      <c r="BI2" s="1053"/>
      <c r="BJ2" s="1053"/>
      <c r="BK2" s="1053"/>
      <c r="BL2" s="1065" t="s">
        <v>283</v>
      </c>
      <c r="BM2" s="1065"/>
      <c r="BN2" s="1065"/>
      <c r="BO2" s="1065"/>
      <c r="BP2" s="156" t="s">
        <v>284</v>
      </c>
      <c r="BQ2" s="1054" t="s">
        <v>285</v>
      </c>
      <c r="BR2" s="1054"/>
      <c r="BS2" s="1054"/>
      <c r="BT2" s="1054"/>
      <c r="BU2" s="1054"/>
      <c r="BV2" s="1054"/>
      <c r="BW2" s="1054"/>
      <c r="BX2" s="154" t="s">
        <v>286</v>
      </c>
    </row>
    <row r="3" spans="1:76" ht="15" customHeight="1">
      <c r="A3" s="1320" t="str">
        <f>IF(IBRF!B11="","",IBRF!B11)</f>
        <v>010</v>
      </c>
      <c r="B3" s="157"/>
      <c r="C3" s="158"/>
      <c r="D3" s="158"/>
      <c r="E3" s="159"/>
      <c r="F3" s="157"/>
      <c r="G3" s="158"/>
      <c r="H3" s="158"/>
      <c r="I3" s="159"/>
      <c r="J3" s="160"/>
      <c r="K3" s="158"/>
      <c r="L3" s="158"/>
      <c r="M3" s="161"/>
      <c r="N3" s="157"/>
      <c r="O3" s="158"/>
      <c r="P3" s="158"/>
      <c r="Q3" s="159"/>
      <c r="R3" s="160"/>
      <c r="S3" s="158"/>
      <c r="T3" s="158"/>
      <c r="U3" s="161"/>
      <c r="V3" s="157"/>
      <c r="W3" s="158"/>
      <c r="X3" s="158"/>
      <c r="Y3" s="159"/>
      <c r="Z3" s="160"/>
      <c r="AA3" s="158"/>
      <c r="AB3" s="162"/>
      <c r="AC3" s="161"/>
      <c r="AD3" s="1058" t="str">
        <f>IF(COUNT(B3:AC3)=0,"",COUNT(B3:AC3))</f>
        <v/>
      </c>
      <c r="AE3" s="157"/>
      <c r="AF3" s="158"/>
      <c r="AG3" s="158"/>
      <c r="AH3" s="158"/>
      <c r="AI3" s="158"/>
      <c r="AJ3" s="158"/>
      <c r="AK3" s="163"/>
      <c r="AL3" s="165"/>
      <c r="AM3" s="1321" t="str">
        <f>A3</f>
        <v>010</v>
      </c>
      <c r="AN3" s="157"/>
      <c r="AO3" s="158"/>
      <c r="AP3" s="158"/>
      <c r="AQ3" s="159"/>
      <c r="AR3" s="157"/>
      <c r="AS3" s="158"/>
      <c r="AT3" s="158"/>
      <c r="AU3" s="159"/>
      <c r="AV3" s="160"/>
      <c r="AW3" s="158"/>
      <c r="AX3" s="158"/>
      <c r="AY3" s="161"/>
      <c r="AZ3" s="157"/>
      <c r="BA3" s="158"/>
      <c r="BB3" s="158"/>
      <c r="BC3" s="159"/>
      <c r="BD3" s="160"/>
      <c r="BE3" s="158"/>
      <c r="BF3" s="158"/>
      <c r="BG3" s="161"/>
      <c r="BH3" s="157"/>
      <c r="BI3" s="158"/>
      <c r="BJ3" s="158"/>
      <c r="BK3" s="159"/>
      <c r="BL3" s="160"/>
      <c r="BM3" s="158"/>
      <c r="BN3" s="162"/>
      <c r="BO3" s="161"/>
      <c r="BP3" s="1058" t="str">
        <f>IF(COUNT(AN3:BO3)=0,"",COUNT(AN3:BO3))</f>
        <v/>
      </c>
      <c r="BQ3" s="157"/>
      <c r="BR3" s="158"/>
      <c r="BS3" s="158"/>
      <c r="BT3" s="158"/>
      <c r="BU3" s="158"/>
      <c r="BV3" s="158"/>
      <c r="BW3" s="163"/>
      <c r="BX3" s="165"/>
    </row>
    <row r="4" spans="1:76" ht="15" customHeight="1">
      <c r="A4" s="1320"/>
      <c r="B4" s="166"/>
      <c r="C4" s="167"/>
      <c r="D4" s="167"/>
      <c r="E4" s="168"/>
      <c r="F4" s="166"/>
      <c r="G4" s="167"/>
      <c r="H4" s="167"/>
      <c r="I4" s="168"/>
      <c r="J4" s="169"/>
      <c r="K4" s="167"/>
      <c r="L4" s="167"/>
      <c r="M4" s="170"/>
      <c r="N4" s="166"/>
      <c r="O4" s="167"/>
      <c r="P4" s="167"/>
      <c r="Q4" s="168"/>
      <c r="R4" s="169"/>
      <c r="S4" s="167"/>
      <c r="T4" s="167"/>
      <c r="U4" s="170"/>
      <c r="V4" s="166"/>
      <c r="W4" s="167"/>
      <c r="X4" s="167"/>
      <c r="Y4" s="168"/>
      <c r="Z4" s="169"/>
      <c r="AA4" s="167"/>
      <c r="AB4" s="171"/>
      <c r="AC4" s="170"/>
      <c r="AD4" s="1058"/>
      <c r="AE4" s="166"/>
      <c r="AF4" s="167"/>
      <c r="AG4" s="167"/>
      <c r="AH4" s="167"/>
      <c r="AI4" s="167"/>
      <c r="AJ4" s="167"/>
      <c r="AK4" s="172"/>
      <c r="AL4" s="174"/>
      <c r="AM4" s="1321"/>
      <c r="AN4" s="166"/>
      <c r="AO4" s="167"/>
      <c r="AP4" s="167"/>
      <c r="AQ4" s="168"/>
      <c r="AR4" s="166"/>
      <c r="AS4" s="167"/>
      <c r="AT4" s="167"/>
      <c r="AU4" s="168"/>
      <c r="AV4" s="169"/>
      <c r="AW4" s="167"/>
      <c r="AX4" s="167"/>
      <c r="AY4" s="170"/>
      <c r="AZ4" s="166"/>
      <c r="BA4" s="167"/>
      <c r="BB4" s="167"/>
      <c r="BC4" s="168"/>
      <c r="BD4" s="169"/>
      <c r="BE4" s="167"/>
      <c r="BF4" s="167"/>
      <c r="BG4" s="170"/>
      <c r="BH4" s="166"/>
      <c r="BI4" s="167"/>
      <c r="BJ4" s="167"/>
      <c r="BK4" s="168"/>
      <c r="BL4" s="169"/>
      <c r="BM4" s="167"/>
      <c r="BN4" s="171"/>
      <c r="BO4" s="170"/>
      <c r="BP4" s="1058"/>
      <c r="BQ4" s="166"/>
      <c r="BR4" s="167"/>
      <c r="BS4" s="167"/>
      <c r="BT4" s="167"/>
      <c r="BU4" s="167"/>
      <c r="BV4" s="167"/>
      <c r="BW4" s="172"/>
      <c r="BX4" s="174"/>
    </row>
    <row r="5" spans="1:76" ht="15" customHeight="1">
      <c r="A5" s="1322" t="str">
        <f>IF(IBRF!B12="","",IBRF!B12)</f>
        <v>1949</v>
      </c>
      <c r="B5" s="175"/>
      <c r="C5" s="176"/>
      <c r="D5" s="176"/>
      <c r="E5" s="159"/>
      <c r="F5" s="175"/>
      <c r="G5" s="176"/>
      <c r="H5" s="176"/>
      <c r="I5" s="159"/>
      <c r="J5" s="177"/>
      <c r="K5" s="176"/>
      <c r="L5" s="176"/>
      <c r="M5" s="161"/>
      <c r="N5" s="175"/>
      <c r="O5" s="176"/>
      <c r="P5" s="176"/>
      <c r="Q5" s="159"/>
      <c r="R5" s="177"/>
      <c r="S5" s="176"/>
      <c r="T5" s="176"/>
      <c r="U5" s="161"/>
      <c r="V5" s="175"/>
      <c r="W5" s="176"/>
      <c r="X5" s="176"/>
      <c r="Y5" s="159"/>
      <c r="Z5" s="177"/>
      <c r="AA5" s="176"/>
      <c r="AB5" s="178"/>
      <c r="AC5" s="161"/>
      <c r="AD5" s="1058" t="str">
        <f>IF(COUNT(B5:AC5)=0,"",COUNT(B5:AC5))</f>
        <v/>
      </c>
      <c r="AE5" s="175"/>
      <c r="AF5" s="176"/>
      <c r="AG5" s="176"/>
      <c r="AH5" s="176"/>
      <c r="AI5" s="176"/>
      <c r="AJ5" s="176"/>
      <c r="AK5" s="179"/>
      <c r="AL5" s="165"/>
      <c r="AM5" s="1323" t="str">
        <f>A5</f>
        <v>1949</v>
      </c>
      <c r="AN5" s="175"/>
      <c r="AO5" s="176"/>
      <c r="AP5" s="176"/>
      <c r="AQ5" s="159"/>
      <c r="AR5" s="175"/>
      <c r="AS5" s="176"/>
      <c r="AT5" s="176"/>
      <c r="AU5" s="159"/>
      <c r="AV5" s="177"/>
      <c r="AW5" s="176"/>
      <c r="AX5" s="176"/>
      <c r="AY5" s="161"/>
      <c r="AZ5" s="175"/>
      <c r="BA5" s="176"/>
      <c r="BB5" s="176"/>
      <c r="BC5" s="159"/>
      <c r="BD5" s="177"/>
      <c r="BE5" s="176"/>
      <c r="BF5" s="176"/>
      <c r="BG5" s="161"/>
      <c r="BH5" s="175"/>
      <c r="BI5" s="176"/>
      <c r="BJ5" s="176"/>
      <c r="BK5" s="159"/>
      <c r="BL5" s="177"/>
      <c r="BM5" s="176"/>
      <c r="BN5" s="178"/>
      <c r="BO5" s="161"/>
      <c r="BP5" s="1058" t="str">
        <f>IF(COUNT(AN5:BO5)=0,"",COUNT(AN5:BO5))</f>
        <v/>
      </c>
      <c r="BQ5" s="175"/>
      <c r="BR5" s="176"/>
      <c r="BS5" s="176"/>
      <c r="BT5" s="176"/>
      <c r="BU5" s="176"/>
      <c r="BV5" s="176"/>
      <c r="BW5" s="179"/>
      <c r="BX5" s="165"/>
    </row>
    <row r="6" spans="1:76" ht="15" customHeight="1">
      <c r="A6" s="1322"/>
      <c r="B6" s="180"/>
      <c r="C6" s="181"/>
      <c r="D6" s="181"/>
      <c r="E6" s="168"/>
      <c r="F6" s="180"/>
      <c r="G6" s="181"/>
      <c r="H6" s="181"/>
      <c r="I6" s="168"/>
      <c r="J6" s="182"/>
      <c r="K6" s="181"/>
      <c r="L6" s="181"/>
      <c r="M6" s="170"/>
      <c r="N6" s="180"/>
      <c r="O6" s="181"/>
      <c r="P6" s="181"/>
      <c r="Q6" s="168"/>
      <c r="R6" s="182"/>
      <c r="S6" s="181"/>
      <c r="T6" s="181"/>
      <c r="U6" s="170"/>
      <c r="V6" s="180"/>
      <c r="W6" s="181"/>
      <c r="X6" s="181"/>
      <c r="Y6" s="168"/>
      <c r="Z6" s="182"/>
      <c r="AA6" s="181"/>
      <c r="AB6" s="183"/>
      <c r="AC6" s="170"/>
      <c r="AD6" s="1058"/>
      <c r="AE6" s="180"/>
      <c r="AF6" s="181"/>
      <c r="AG6" s="181"/>
      <c r="AH6" s="181"/>
      <c r="AI6" s="181"/>
      <c r="AJ6" s="181"/>
      <c r="AK6" s="184"/>
      <c r="AL6" s="174"/>
      <c r="AM6" s="1323"/>
      <c r="AN6" s="180"/>
      <c r="AO6" s="181"/>
      <c r="AP6" s="181"/>
      <c r="AQ6" s="168"/>
      <c r="AR6" s="180"/>
      <c r="AS6" s="181"/>
      <c r="AT6" s="181"/>
      <c r="AU6" s="168"/>
      <c r="AV6" s="182"/>
      <c r="AW6" s="181"/>
      <c r="AX6" s="181"/>
      <c r="AY6" s="170"/>
      <c r="AZ6" s="180"/>
      <c r="BA6" s="181"/>
      <c r="BB6" s="181"/>
      <c r="BC6" s="168"/>
      <c r="BD6" s="182"/>
      <c r="BE6" s="181"/>
      <c r="BF6" s="181"/>
      <c r="BG6" s="170"/>
      <c r="BH6" s="180"/>
      <c r="BI6" s="181"/>
      <c r="BJ6" s="181"/>
      <c r="BK6" s="168"/>
      <c r="BL6" s="182"/>
      <c r="BM6" s="181"/>
      <c r="BN6" s="183"/>
      <c r="BO6" s="170"/>
      <c r="BP6" s="1058"/>
      <c r="BQ6" s="180"/>
      <c r="BR6" s="181"/>
      <c r="BS6" s="181"/>
      <c r="BT6" s="181"/>
      <c r="BU6" s="181"/>
      <c r="BV6" s="181"/>
      <c r="BW6" s="184"/>
      <c r="BX6" s="174"/>
    </row>
    <row r="7" spans="1:76" ht="15" customHeight="1">
      <c r="A7" s="1320" t="str">
        <f>IF(IBRF!B13="","",IBRF!B13)</f>
        <v>23</v>
      </c>
      <c r="B7" s="157"/>
      <c r="C7" s="158"/>
      <c r="D7" s="158"/>
      <c r="E7" s="159"/>
      <c r="F7" s="157"/>
      <c r="G7" s="158"/>
      <c r="H7" s="158"/>
      <c r="I7" s="159"/>
      <c r="J7" s="160"/>
      <c r="K7" s="158"/>
      <c r="L7" s="158"/>
      <c r="M7" s="161"/>
      <c r="N7" s="157"/>
      <c r="O7" s="158"/>
      <c r="P7" s="158"/>
      <c r="Q7" s="159"/>
      <c r="R7" s="160"/>
      <c r="S7" s="158"/>
      <c r="T7" s="158"/>
      <c r="U7" s="161"/>
      <c r="V7" s="157"/>
      <c r="W7" s="158"/>
      <c r="X7" s="158"/>
      <c r="Y7" s="159"/>
      <c r="Z7" s="160"/>
      <c r="AA7" s="158"/>
      <c r="AB7" s="162"/>
      <c r="AC7" s="161"/>
      <c r="AD7" s="1058" t="str">
        <f>IF(COUNT(B7:AC7)=0,"",COUNT(B7:AC7))</f>
        <v/>
      </c>
      <c r="AE7" s="157"/>
      <c r="AF7" s="158"/>
      <c r="AG7" s="158"/>
      <c r="AH7" s="158"/>
      <c r="AI7" s="158"/>
      <c r="AJ7" s="158"/>
      <c r="AK7" s="163"/>
      <c r="AL7" s="165"/>
      <c r="AM7" s="1324" t="str">
        <f>A7</f>
        <v>23</v>
      </c>
      <c r="AN7" s="185"/>
      <c r="AO7" s="158"/>
      <c r="AP7" s="158"/>
      <c r="AQ7" s="159"/>
      <c r="AR7" s="157"/>
      <c r="AS7" s="158"/>
      <c r="AT7" s="158"/>
      <c r="AU7" s="159"/>
      <c r="AV7" s="160"/>
      <c r="AW7" s="158"/>
      <c r="AX7" s="158"/>
      <c r="AY7" s="161"/>
      <c r="AZ7" s="157"/>
      <c r="BA7" s="158"/>
      <c r="BB7" s="158"/>
      <c r="BC7" s="159"/>
      <c r="BD7" s="160"/>
      <c r="BE7" s="158"/>
      <c r="BF7" s="158"/>
      <c r="BG7" s="161"/>
      <c r="BH7" s="157"/>
      <c r="BI7" s="158"/>
      <c r="BJ7" s="158"/>
      <c r="BK7" s="159"/>
      <c r="BL7" s="160"/>
      <c r="BM7" s="158"/>
      <c r="BN7" s="162"/>
      <c r="BO7" s="161"/>
      <c r="BP7" s="1058" t="str">
        <f>IF(COUNT(AN7:BO7)=0,"",COUNT(AN7:BO7))</f>
        <v/>
      </c>
      <c r="BQ7" s="157"/>
      <c r="BR7" s="158"/>
      <c r="BS7" s="158"/>
      <c r="BT7" s="158"/>
      <c r="BU7" s="158"/>
      <c r="BV7" s="158"/>
      <c r="BW7" s="163"/>
      <c r="BX7" s="165"/>
    </row>
    <row r="8" spans="1:76" ht="15" customHeight="1">
      <c r="A8" s="1320"/>
      <c r="B8" s="166"/>
      <c r="C8" s="167"/>
      <c r="D8" s="167"/>
      <c r="E8" s="168"/>
      <c r="F8" s="166"/>
      <c r="G8" s="167"/>
      <c r="H8" s="167"/>
      <c r="I8" s="168"/>
      <c r="J8" s="169"/>
      <c r="K8" s="167"/>
      <c r="L8" s="167"/>
      <c r="M8" s="170"/>
      <c r="N8" s="166"/>
      <c r="O8" s="167"/>
      <c r="P8" s="167"/>
      <c r="Q8" s="168"/>
      <c r="R8" s="169"/>
      <c r="S8" s="167"/>
      <c r="T8" s="167"/>
      <c r="U8" s="170"/>
      <c r="V8" s="166"/>
      <c r="W8" s="167"/>
      <c r="X8" s="167"/>
      <c r="Y8" s="168"/>
      <c r="Z8" s="169"/>
      <c r="AA8" s="167"/>
      <c r="AB8" s="171"/>
      <c r="AC8" s="170"/>
      <c r="AD8" s="1058"/>
      <c r="AE8" s="166"/>
      <c r="AF8" s="167"/>
      <c r="AG8" s="167"/>
      <c r="AH8" s="167"/>
      <c r="AI8" s="167"/>
      <c r="AJ8" s="167"/>
      <c r="AK8" s="172"/>
      <c r="AL8" s="174"/>
      <c r="AM8" s="1324"/>
      <c r="AN8" s="186"/>
      <c r="AO8" s="167"/>
      <c r="AP8" s="167"/>
      <c r="AQ8" s="168"/>
      <c r="AR8" s="166"/>
      <c r="AS8" s="167"/>
      <c r="AT8" s="167"/>
      <c r="AU8" s="168"/>
      <c r="AV8" s="169"/>
      <c r="AW8" s="167"/>
      <c r="AX8" s="167"/>
      <c r="AY8" s="170"/>
      <c r="AZ8" s="166"/>
      <c r="BA8" s="167"/>
      <c r="BB8" s="167"/>
      <c r="BC8" s="168"/>
      <c r="BD8" s="169"/>
      <c r="BE8" s="167"/>
      <c r="BF8" s="167"/>
      <c r="BG8" s="170"/>
      <c r="BH8" s="166"/>
      <c r="BI8" s="167"/>
      <c r="BJ8" s="167"/>
      <c r="BK8" s="168"/>
      <c r="BL8" s="169"/>
      <c r="BM8" s="167"/>
      <c r="BN8" s="171"/>
      <c r="BO8" s="170"/>
      <c r="BP8" s="1058"/>
      <c r="BQ8" s="166"/>
      <c r="BR8" s="167"/>
      <c r="BS8" s="167"/>
      <c r="BT8" s="167"/>
      <c r="BU8" s="167"/>
      <c r="BV8" s="167"/>
      <c r="BW8" s="172"/>
      <c r="BX8" s="174"/>
    </row>
    <row r="9" spans="1:76" ht="15" customHeight="1">
      <c r="A9" s="1322" t="str">
        <f>IF(IBRF!B14="","",IBRF!B14)</f>
        <v>314</v>
      </c>
      <c r="B9" s="175"/>
      <c r="C9" s="176"/>
      <c r="D9" s="176"/>
      <c r="E9" s="159"/>
      <c r="F9" s="175"/>
      <c r="G9" s="176"/>
      <c r="H9" s="176"/>
      <c r="I9" s="159"/>
      <c r="J9" s="177"/>
      <c r="K9" s="176"/>
      <c r="L9" s="176"/>
      <c r="M9" s="161"/>
      <c r="N9" s="175"/>
      <c r="O9" s="176"/>
      <c r="P9" s="176"/>
      <c r="Q9" s="159"/>
      <c r="R9" s="177"/>
      <c r="S9" s="176"/>
      <c r="T9" s="176"/>
      <c r="U9" s="161"/>
      <c r="V9" s="175"/>
      <c r="W9" s="176"/>
      <c r="X9" s="176"/>
      <c r="Y9" s="159"/>
      <c r="Z9" s="177"/>
      <c r="AA9" s="176"/>
      <c r="AB9" s="178"/>
      <c r="AC9" s="161"/>
      <c r="AD9" s="1058" t="str">
        <f>IF(COUNT(B9:AC9)=0,"",COUNT(B9:AC9))</f>
        <v/>
      </c>
      <c r="AE9" s="175"/>
      <c r="AF9" s="176"/>
      <c r="AG9" s="176"/>
      <c r="AH9" s="176"/>
      <c r="AI9" s="176"/>
      <c r="AJ9" s="176"/>
      <c r="AK9" s="179"/>
      <c r="AL9" s="165"/>
      <c r="AM9" s="1323" t="str">
        <f>A9</f>
        <v>314</v>
      </c>
      <c r="AN9" s="175"/>
      <c r="AO9" s="176"/>
      <c r="AP9" s="176"/>
      <c r="AQ9" s="159"/>
      <c r="AR9" s="175"/>
      <c r="AS9" s="176"/>
      <c r="AT9" s="176"/>
      <c r="AU9" s="159"/>
      <c r="AV9" s="177"/>
      <c r="AW9" s="176"/>
      <c r="AX9" s="176"/>
      <c r="AY9" s="161"/>
      <c r="AZ9" s="175"/>
      <c r="BA9" s="176"/>
      <c r="BB9" s="176"/>
      <c r="BC9" s="159"/>
      <c r="BD9" s="177"/>
      <c r="BE9" s="176"/>
      <c r="BF9" s="176"/>
      <c r="BG9" s="161"/>
      <c r="BH9" s="175"/>
      <c r="BI9" s="176"/>
      <c r="BJ9" s="176"/>
      <c r="BK9" s="159"/>
      <c r="BL9" s="177"/>
      <c r="BM9" s="176"/>
      <c r="BN9" s="178"/>
      <c r="BO9" s="161"/>
      <c r="BP9" s="1058" t="str">
        <f>IF(COUNT(AN9:BO9)=0,"",COUNT(AN9:BO9))</f>
        <v/>
      </c>
      <c r="BQ9" s="175"/>
      <c r="BR9" s="176"/>
      <c r="BS9" s="176"/>
      <c r="BT9" s="176"/>
      <c r="BU9" s="176"/>
      <c r="BV9" s="176"/>
      <c r="BW9" s="179"/>
      <c r="BX9" s="165"/>
    </row>
    <row r="10" spans="1:76" ht="15" customHeight="1">
      <c r="A10" s="1322"/>
      <c r="B10" s="180"/>
      <c r="C10" s="181"/>
      <c r="D10" s="181"/>
      <c r="E10" s="168"/>
      <c r="F10" s="180"/>
      <c r="G10" s="181"/>
      <c r="H10" s="181"/>
      <c r="I10" s="168"/>
      <c r="J10" s="182"/>
      <c r="K10" s="181"/>
      <c r="L10" s="181"/>
      <c r="M10" s="170"/>
      <c r="N10" s="180"/>
      <c r="O10" s="181"/>
      <c r="P10" s="181"/>
      <c r="Q10" s="168"/>
      <c r="R10" s="182"/>
      <c r="S10" s="181"/>
      <c r="T10" s="181"/>
      <c r="U10" s="170"/>
      <c r="V10" s="180"/>
      <c r="W10" s="181"/>
      <c r="X10" s="181"/>
      <c r="Y10" s="168"/>
      <c r="Z10" s="182"/>
      <c r="AA10" s="181"/>
      <c r="AB10" s="183"/>
      <c r="AC10" s="170"/>
      <c r="AD10" s="1058"/>
      <c r="AE10" s="180"/>
      <c r="AF10" s="181"/>
      <c r="AG10" s="181"/>
      <c r="AH10" s="181"/>
      <c r="AI10" s="181"/>
      <c r="AJ10" s="181"/>
      <c r="AK10" s="184"/>
      <c r="AL10" s="174"/>
      <c r="AM10" s="1323"/>
      <c r="AN10" s="180"/>
      <c r="AO10" s="181"/>
      <c r="AP10" s="181"/>
      <c r="AQ10" s="168"/>
      <c r="AR10" s="180"/>
      <c r="AS10" s="181"/>
      <c r="AT10" s="181"/>
      <c r="AU10" s="168"/>
      <c r="AV10" s="182"/>
      <c r="AW10" s="181"/>
      <c r="AX10" s="181"/>
      <c r="AY10" s="170"/>
      <c r="AZ10" s="180"/>
      <c r="BA10" s="181"/>
      <c r="BB10" s="181"/>
      <c r="BC10" s="168"/>
      <c r="BD10" s="182"/>
      <c r="BE10" s="181"/>
      <c r="BF10" s="181"/>
      <c r="BG10" s="170"/>
      <c r="BH10" s="180"/>
      <c r="BI10" s="181"/>
      <c r="BJ10" s="181"/>
      <c r="BK10" s="168"/>
      <c r="BL10" s="182"/>
      <c r="BM10" s="181"/>
      <c r="BN10" s="183"/>
      <c r="BO10" s="170"/>
      <c r="BP10" s="1058"/>
      <c r="BQ10" s="180"/>
      <c r="BR10" s="181"/>
      <c r="BS10" s="181"/>
      <c r="BT10" s="181"/>
      <c r="BU10" s="181"/>
      <c r="BV10" s="181"/>
      <c r="BW10" s="184"/>
      <c r="BX10" s="174"/>
    </row>
    <row r="11" spans="1:76" ht="15" customHeight="1">
      <c r="A11" s="1320" t="str">
        <f>IF(IBRF!B15="","",IBRF!B15)</f>
        <v>415</v>
      </c>
      <c r="B11" s="157"/>
      <c r="C11" s="158"/>
      <c r="D11" s="158"/>
      <c r="E11" s="159"/>
      <c r="F11" s="157"/>
      <c r="G11" s="158"/>
      <c r="H11" s="158"/>
      <c r="I11" s="159"/>
      <c r="J11" s="160"/>
      <c r="K11" s="158"/>
      <c r="L11" s="158"/>
      <c r="M11" s="161"/>
      <c r="N11" s="157"/>
      <c r="O11" s="158"/>
      <c r="P11" s="158"/>
      <c r="Q11" s="159"/>
      <c r="R11" s="160"/>
      <c r="S11" s="158"/>
      <c r="T11" s="158"/>
      <c r="U11" s="161"/>
      <c r="V11" s="157"/>
      <c r="W11" s="158"/>
      <c r="X11" s="158"/>
      <c r="Y11" s="159"/>
      <c r="Z11" s="160"/>
      <c r="AA11" s="158"/>
      <c r="AB11" s="162"/>
      <c r="AC11" s="161"/>
      <c r="AD11" s="1058" t="str">
        <f>IF(COUNT(B11:AC11)=0,"",COUNT(B11:AC11))</f>
        <v/>
      </c>
      <c r="AE11" s="157"/>
      <c r="AF11" s="158"/>
      <c r="AG11" s="158"/>
      <c r="AH11" s="158"/>
      <c r="AI11" s="158"/>
      <c r="AJ11" s="158"/>
      <c r="AK11" s="163"/>
      <c r="AL11" s="165"/>
      <c r="AM11" s="1324" t="str">
        <f>A11</f>
        <v>415</v>
      </c>
      <c r="AN11" s="185"/>
      <c r="AO11" s="158"/>
      <c r="AP11" s="158"/>
      <c r="AQ11" s="159"/>
      <c r="AR11" s="157"/>
      <c r="AS11" s="158"/>
      <c r="AT11" s="158"/>
      <c r="AU11" s="159"/>
      <c r="AV11" s="160"/>
      <c r="AW11" s="158"/>
      <c r="AX11" s="158"/>
      <c r="AY11" s="161"/>
      <c r="AZ11" s="157"/>
      <c r="BA11" s="158"/>
      <c r="BB11" s="158"/>
      <c r="BC11" s="159"/>
      <c r="BD11" s="160"/>
      <c r="BE11" s="158"/>
      <c r="BF11" s="158"/>
      <c r="BG11" s="161"/>
      <c r="BH11" s="157"/>
      <c r="BI11" s="158"/>
      <c r="BJ11" s="158"/>
      <c r="BK11" s="159"/>
      <c r="BL11" s="160"/>
      <c r="BM11" s="158"/>
      <c r="BN11" s="162"/>
      <c r="BO11" s="161"/>
      <c r="BP11" s="1058" t="str">
        <f>IF(COUNT(AN11:BO11)=0,"",COUNT(AN11:BO11))</f>
        <v/>
      </c>
      <c r="BQ11" s="157"/>
      <c r="BR11" s="158"/>
      <c r="BS11" s="158"/>
      <c r="BT11" s="158"/>
      <c r="BU11" s="158"/>
      <c r="BV11" s="158"/>
      <c r="BW11" s="163"/>
      <c r="BX11" s="165"/>
    </row>
    <row r="12" spans="1:76" ht="15" customHeight="1">
      <c r="A12" s="1320"/>
      <c r="B12" s="166"/>
      <c r="C12" s="167"/>
      <c r="D12" s="167"/>
      <c r="E12" s="168"/>
      <c r="F12" s="166"/>
      <c r="G12" s="167"/>
      <c r="H12" s="167"/>
      <c r="I12" s="168"/>
      <c r="J12" s="169"/>
      <c r="K12" s="167"/>
      <c r="L12" s="167"/>
      <c r="M12" s="170"/>
      <c r="N12" s="166"/>
      <c r="O12" s="167"/>
      <c r="P12" s="167"/>
      <c r="Q12" s="168"/>
      <c r="R12" s="169"/>
      <c r="S12" s="167"/>
      <c r="T12" s="167"/>
      <c r="U12" s="170"/>
      <c r="V12" s="166"/>
      <c r="W12" s="167"/>
      <c r="X12" s="167"/>
      <c r="Y12" s="168"/>
      <c r="Z12" s="169"/>
      <c r="AA12" s="167"/>
      <c r="AB12" s="171"/>
      <c r="AC12" s="170"/>
      <c r="AD12" s="1058"/>
      <c r="AE12" s="166"/>
      <c r="AF12" s="167"/>
      <c r="AG12" s="167"/>
      <c r="AH12" s="167"/>
      <c r="AI12" s="167"/>
      <c r="AJ12" s="167"/>
      <c r="AK12" s="172"/>
      <c r="AL12" s="174"/>
      <c r="AM12" s="1324"/>
      <c r="AN12" s="186"/>
      <c r="AO12" s="167"/>
      <c r="AP12" s="167"/>
      <c r="AQ12" s="168"/>
      <c r="AR12" s="166"/>
      <c r="AS12" s="167"/>
      <c r="AT12" s="167"/>
      <c r="AU12" s="168"/>
      <c r="AV12" s="169"/>
      <c r="AW12" s="167"/>
      <c r="AX12" s="167"/>
      <c r="AY12" s="170"/>
      <c r="AZ12" s="166"/>
      <c r="BA12" s="167"/>
      <c r="BB12" s="167"/>
      <c r="BC12" s="168"/>
      <c r="BD12" s="169"/>
      <c r="BE12" s="167"/>
      <c r="BF12" s="167"/>
      <c r="BG12" s="170"/>
      <c r="BH12" s="166"/>
      <c r="BI12" s="167"/>
      <c r="BJ12" s="167"/>
      <c r="BK12" s="168"/>
      <c r="BL12" s="169"/>
      <c r="BM12" s="167"/>
      <c r="BN12" s="171"/>
      <c r="BO12" s="170"/>
      <c r="BP12" s="1058"/>
      <c r="BQ12" s="166"/>
      <c r="BR12" s="167"/>
      <c r="BS12" s="167"/>
      <c r="BT12" s="167"/>
      <c r="BU12" s="167"/>
      <c r="BV12" s="167"/>
      <c r="BW12" s="172"/>
      <c r="BX12" s="174"/>
    </row>
    <row r="13" spans="1:76" ht="15" customHeight="1">
      <c r="A13" s="1322" t="str">
        <f>IF(IBRF!B16="","",IBRF!B16)</f>
        <v>475</v>
      </c>
      <c r="B13" s="175"/>
      <c r="C13" s="176"/>
      <c r="D13" s="176"/>
      <c r="E13" s="159"/>
      <c r="F13" s="175"/>
      <c r="G13" s="176"/>
      <c r="H13" s="176"/>
      <c r="I13" s="159"/>
      <c r="J13" s="177"/>
      <c r="K13" s="176"/>
      <c r="L13" s="176"/>
      <c r="M13" s="161"/>
      <c r="N13" s="175"/>
      <c r="O13" s="176"/>
      <c r="P13" s="176"/>
      <c r="Q13" s="159"/>
      <c r="R13" s="177"/>
      <c r="S13" s="176"/>
      <c r="T13" s="176"/>
      <c r="U13" s="161"/>
      <c r="V13" s="175"/>
      <c r="W13" s="176"/>
      <c r="X13" s="176"/>
      <c r="Y13" s="159"/>
      <c r="Z13" s="177"/>
      <c r="AA13" s="176"/>
      <c r="AB13" s="178"/>
      <c r="AC13" s="161"/>
      <c r="AD13" s="1058" t="str">
        <f>IF(COUNT(B13:AC13)=0,"",COUNT(B13:AC13))</f>
        <v/>
      </c>
      <c r="AE13" s="175"/>
      <c r="AF13" s="176"/>
      <c r="AG13" s="176"/>
      <c r="AH13" s="176"/>
      <c r="AI13" s="176"/>
      <c r="AJ13" s="176"/>
      <c r="AK13" s="179"/>
      <c r="AL13" s="165"/>
      <c r="AM13" s="1323" t="str">
        <f>A13</f>
        <v>475</v>
      </c>
      <c r="AN13" s="175"/>
      <c r="AO13" s="176"/>
      <c r="AP13" s="176"/>
      <c r="AQ13" s="159"/>
      <c r="AR13" s="175"/>
      <c r="AS13" s="176"/>
      <c r="AT13" s="176"/>
      <c r="AU13" s="159"/>
      <c r="AV13" s="177"/>
      <c r="AW13" s="176"/>
      <c r="AX13" s="176"/>
      <c r="AY13" s="161"/>
      <c r="AZ13" s="175"/>
      <c r="BA13" s="176"/>
      <c r="BB13" s="176"/>
      <c r="BC13" s="159"/>
      <c r="BD13" s="177"/>
      <c r="BE13" s="176"/>
      <c r="BF13" s="176"/>
      <c r="BG13" s="161"/>
      <c r="BH13" s="175"/>
      <c r="BI13" s="176"/>
      <c r="BJ13" s="176"/>
      <c r="BK13" s="159"/>
      <c r="BL13" s="177"/>
      <c r="BM13" s="176"/>
      <c r="BN13" s="178"/>
      <c r="BO13" s="161"/>
      <c r="BP13" s="1058" t="str">
        <f>IF(COUNT(AN13:BO13)=0,"",COUNT(AN13:BO13))</f>
        <v/>
      </c>
      <c r="BQ13" s="175"/>
      <c r="BR13" s="176"/>
      <c r="BS13" s="176"/>
      <c r="BT13" s="176"/>
      <c r="BU13" s="176"/>
      <c r="BV13" s="176"/>
      <c r="BW13" s="179"/>
      <c r="BX13" s="165"/>
    </row>
    <row r="14" spans="1:76" ht="15" customHeight="1">
      <c r="A14" s="1322"/>
      <c r="B14" s="180"/>
      <c r="C14" s="181"/>
      <c r="D14" s="181"/>
      <c r="E14" s="168"/>
      <c r="F14" s="180"/>
      <c r="G14" s="181"/>
      <c r="H14" s="181"/>
      <c r="I14" s="168"/>
      <c r="J14" s="182"/>
      <c r="K14" s="181"/>
      <c r="L14" s="181"/>
      <c r="M14" s="170"/>
      <c r="N14" s="180"/>
      <c r="O14" s="181"/>
      <c r="P14" s="181"/>
      <c r="Q14" s="168"/>
      <c r="R14" s="182"/>
      <c r="S14" s="181"/>
      <c r="T14" s="181"/>
      <c r="U14" s="170"/>
      <c r="V14" s="180"/>
      <c r="W14" s="181"/>
      <c r="X14" s="181"/>
      <c r="Y14" s="168"/>
      <c r="Z14" s="182"/>
      <c r="AA14" s="181"/>
      <c r="AB14" s="183"/>
      <c r="AC14" s="170"/>
      <c r="AD14" s="1058"/>
      <c r="AE14" s="180"/>
      <c r="AF14" s="181"/>
      <c r="AG14" s="181"/>
      <c r="AH14" s="181"/>
      <c r="AI14" s="181"/>
      <c r="AJ14" s="181"/>
      <c r="AK14" s="184"/>
      <c r="AL14" s="174"/>
      <c r="AM14" s="1323"/>
      <c r="AN14" s="180"/>
      <c r="AO14" s="181"/>
      <c r="AP14" s="181"/>
      <c r="AQ14" s="168"/>
      <c r="AR14" s="180"/>
      <c r="AS14" s="181"/>
      <c r="AT14" s="181"/>
      <c r="AU14" s="168"/>
      <c r="AV14" s="182"/>
      <c r="AW14" s="181"/>
      <c r="AX14" s="181"/>
      <c r="AY14" s="170"/>
      <c r="AZ14" s="180"/>
      <c r="BA14" s="181"/>
      <c r="BB14" s="181"/>
      <c r="BC14" s="168"/>
      <c r="BD14" s="182"/>
      <c r="BE14" s="181"/>
      <c r="BF14" s="181"/>
      <c r="BG14" s="170"/>
      <c r="BH14" s="180"/>
      <c r="BI14" s="181"/>
      <c r="BJ14" s="181"/>
      <c r="BK14" s="168"/>
      <c r="BL14" s="182"/>
      <c r="BM14" s="181"/>
      <c r="BN14" s="183"/>
      <c r="BO14" s="170"/>
      <c r="BP14" s="1058"/>
      <c r="BQ14" s="180"/>
      <c r="BR14" s="181"/>
      <c r="BS14" s="181"/>
      <c r="BT14" s="181"/>
      <c r="BU14" s="181"/>
      <c r="BV14" s="181"/>
      <c r="BW14" s="184"/>
      <c r="BX14" s="174"/>
    </row>
    <row r="15" spans="1:76" ht="15" customHeight="1">
      <c r="A15" s="1320" t="str">
        <f>IF(IBRF!B17="","",IBRF!B17)</f>
        <v>4N6</v>
      </c>
      <c r="B15" s="157"/>
      <c r="C15" s="158"/>
      <c r="D15" s="158"/>
      <c r="E15" s="159"/>
      <c r="F15" s="157"/>
      <c r="G15" s="158"/>
      <c r="H15" s="158"/>
      <c r="I15" s="159"/>
      <c r="J15" s="160"/>
      <c r="K15" s="158"/>
      <c r="L15" s="158"/>
      <c r="M15" s="161"/>
      <c r="N15" s="157"/>
      <c r="O15" s="158"/>
      <c r="P15" s="158"/>
      <c r="Q15" s="159"/>
      <c r="R15" s="160"/>
      <c r="S15" s="158"/>
      <c r="T15" s="158"/>
      <c r="U15" s="161"/>
      <c r="V15" s="157"/>
      <c r="W15" s="158"/>
      <c r="X15" s="158"/>
      <c r="Y15" s="159"/>
      <c r="Z15" s="160"/>
      <c r="AA15" s="158"/>
      <c r="AB15" s="162"/>
      <c r="AC15" s="161"/>
      <c r="AD15" s="1058" t="str">
        <f>IF(COUNT(B15:AC15)=0,"",COUNT(B15:AC15))</f>
        <v/>
      </c>
      <c r="AE15" s="157"/>
      <c r="AF15" s="158"/>
      <c r="AG15" s="158"/>
      <c r="AH15" s="158"/>
      <c r="AI15" s="158"/>
      <c r="AJ15" s="158"/>
      <c r="AK15" s="163"/>
      <c r="AL15" s="165"/>
      <c r="AM15" s="1324" t="str">
        <f>A15</f>
        <v>4N6</v>
      </c>
      <c r="AN15" s="185"/>
      <c r="AO15" s="158"/>
      <c r="AP15" s="158"/>
      <c r="AQ15" s="159"/>
      <c r="AR15" s="157"/>
      <c r="AS15" s="158"/>
      <c r="AT15" s="158"/>
      <c r="AU15" s="159"/>
      <c r="AV15" s="160"/>
      <c r="AW15" s="158"/>
      <c r="AX15" s="158"/>
      <c r="AY15" s="161"/>
      <c r="AZ15" s="157"/>
      <c r="BA15" s="158"/>
      <c r="BB15" s="158"/>
      <c r="BC15" s="159"/>
      <c r="BD15" s="160"/>
      <c r="BE15" s="158"/>
      <c r="BF15" s="158"/>
      <c r="BG15" s="161"/>
      <c r="BH15" s="157"/>
      <c r="BI15" s="158"/>
      <c r="BJ15" s="158"/>
      <c r="BK15" s="159"/>
      <c r="BL15" s="160"/>
      <c r="BM15" s="158"/>
      <c r="BN15" s="162"/>
      <c r="BO15" s="161"/>
      <c r="BP15" s="1058" t="str">
        <f>IF(COUNT(AN15:BO15)=0,"",COUNT(AN15:BO15))</f>
        <v/>
      </c>
      <c r="BQ15" s="157"/>
      <c r="BR15" s="158"/>
      <c r="BS15" s="158"/>
      <c r="BT15" s="158"/>
      <c r="BU15" s="158"/>
      <c r="BV15" s="158"/>
      <c r="BW15" s="163"/>
      <c r="BX15" s="165"/>
    </row>
    <row r="16" spans="1:76" ht="15" customHeight="1">
      <c r="A16" s="1320"/>
      <c r="B16" s="166"/>
      <c r="C16" s="167"/>
      <c r="D16" s="167"/>
      <c r="E16" s="168"/>
      <c r="F16" s="166"/>
      <c r="G16" s="167"/>
      <c r="H16" s="167"/>
      <c r="I16" s="168"/>
      <c r="J16" s="169"/>
      <c r="K16" s="167"/>
      <c r="L16" s="167"/>
      <c r="M16" s="170"/>
      <c r="N16" s="166"/>
      <c r="O16" s="167"/>
      <c r="P16" s="167"/>
      <c r="Q16" s="168"/>
      <c r="R16" s="169"/>
      <c r="S16" s="167"/>
      <c r="T16" s="167"/>
      <c r="U16" s="170"/>
      <c r="V16" s="166"/>
      <c r="W16" s="167"/>
      <c r="X16" s="167"/>
      <c r="Y16" s="168"/>
      <c r="Z16" s="169"/>
      <c r="AA16" s="167"/>
      <c r="AB16" s="171"/>
      <c r="AC16" s="170"/>
      <c r="AD16" s="1058"/>
      <c r="AE16" s="166"/>
      <c r="AF16" s="167"/>
      <c r="AG16" s="167"/>
      <c r="AH16" s="167"/>
      <c r="AI16" s="167"/>
      <c r="AJ16" s="167"/>
      <c r="AK16" s="172"/>
      <c r="AL16" s="174"/>
      <c r="AM16" s="1324"/>
      <c r="AN16" s="186"/>
      <c r="AO16" s="167"/>
      <c r="AP16" s="167"/>
      <c r="AQ16" s="168"/>
      <c r="AR16" s="166"/>
      <c r="AS16" s="167"/>
      <c r="AT16" s="167"/>
      <c r="AU16" s="168"/>
      <c r="AV16" s="169"/>
      <c r="AW16" s="167"/>
      <c r="AX16" s="167"/>
      <c r="AY16" s="170"/>
      <c r="AZ16" s="166"/>
      <c r="BA16" s="167"/>
      <c r="BB16" s="167"/>
      <c r="BC16" s="168"/>
      <c r="BD16" s="169"/>
      <c r="BE16" s="167"/>
      <c r="BF16" s="167"/>
      <c r="BG16" s="170"/>
      <c r="BH16" s="166"/>
      <c r="BI16" s="167"/>
      <c r="BJ16" s="167"/>
      <c r="BK16" s="168"/>
      <c r="BL16" s="169"/>
      <c r="BM16" s="167"/>
      <c r="BN16" s="171"/>
      <c r="BO16" s="170"/>
      <c r="BP16" s="1058"/>
      <c r="BQ16" s="166"/>
      <c r="BR16" s="167"/>
      <c r="BS16" s="167"/>
      <c r="BT16" s="167"/>
      <c r="BU16" s="167"/>
      <c r="BV16" s="167"/>
      <c r="BW16" s="172"/>
      <c r="BX16" s="174"/>
    </row>
    <row r="17" spans="1:76" ht="15" customHeight="1">
      <c r="A17" s="1322" t="str">
        <f>IF(IBRF!B18="","",IBRF!B18)</f>
        <v>624</v>
      </c>
      <c r="B17" s="175"/>
      <c r="C17" s="176"/>
      <c r="D17" s="176"/>
      <c r="E17" s="159"/>
      <c r="F17" s="175"/>
      <c r="G17" s="176"/>
      <c r="H17" s="176"/>
      <c r="I17" s="159"/>
      <c r="J17" s="177"/>
      <c r="K17" s="176"/>
      <c r="L17" s="176"/>
      <c r="M17" s="161"/>
      <c r="N17" s="175"/>
      <c r="O17" s="176"/>
      <c r="P17" s="176"/>
      <c r="Q17" s="159"/>
      <c r="R17" s="177"/>
      <c r="S17" s="176"/>
      <c r="T17" s="176"/>
      <c r="U17" s="161"/>
      <c r="V17" s="175"/>
      <c r="W17" s="176"/>
      <c r="X17" s="176"/>
      <c r="Y17" s="159"/>
      <c r="Z17" s="177"/>
      <c r="AA17" s="176"/>
      <c r="AB17" s="178"/>
      <c r="AC17" s="161"/>
      <c r="AD17" s="1058" t="str">
        <f>IF(COUNT(B17:AC17)=0,"",COUNT(B17:AC17))</f>
        <v/>
      </c>
      <c r="AE17" s="175"/>
      <c r="AF17" s="176"/>
      <c r="AG17" s="176"/>
      <c r="AH17" s="176"/>
      <c r="AI17" s="176"/>
      <c r="AJ17" s="176"/>
      <c r="AK17" s="179"/>
      <c r="AL17" s="165"/>
      <c r="AM17" s="1323" t="str">
        <f>A17</f>
        <v>624</v>
      </c>
      <c r="AN17" s="175"/>
      <c r="AO17" s="176"/>
      <c r="AP17" s="176"/>
      <c r="AQ17" s="159"/>
      <c r="AR17" s="175"/>
      <c r="AS17" s="176"/>
      <c r="AT17" s="176"/>
      <c r="AU17" s="159"/>
      <c r="AV17" s="177"/>
      <c r="AW17" s="176"/>
      <c r="AX17" s="176"/>
      <c r="AY17" s="161"/>
      <c r="AZ17" s="175"/>
      <c r="BA17" s="176"/>
      <c r="BB17" s="176"/>
      <c r="BC17" s="159"/>
      <c r="BD17" s="177"/>
      <c r="BE17" s="176"/>
      <c r="BF17" s="176"/>
      <c r="BG17" s="161"/>
      <c r="BH17" s="175"/>
      <c r="BI17" s="176"/>
      <c r="BJ17" s="176"/>
      <c r="BK17" s="159"/>
      <c r="BL17" s="177"/>
      <c r="BM17" s="176"/>
      <c r="BN17" s="178"/>
      <c r="BO17" s="161"/>
      <c r="BP17" s="1058" t="str">
        <f>IF(COUNT(AN17:BO17)=0,"",COUNT(AN17:BO17))</f>
        <v/>
      </c>
      <c r="BQ17" s="175"/>
      <c r="BR17" s="176"/>
      <c r="BS17" s="176"/>
      <c r="BT17" s="176"/>
      <c r="BU17" s="176"/>
      <c r="BV17" s="176"/>
      <c r="BW17" s="179"/>
      <c r="BX17" s="165"/>
    </row>
    <row r="18" spans="1:76" ht="15" customHeight="1">
      <c r="A18" s="1322"/>
      <c r="B18" s="180"/>
      <c r="C18" s="181"/>
      <c r="D18" s="181"/>
      <c r="E18" s="168"/>
      <c r="F18" s="180"/>
      <c r="G18" s="181"/>
      <c r="H18" s="181"/>
      <c r="I18" s="168"/>
      <c r="J18" s="182"/>
      <c r="K18" s="181"/>
      <c r="L18" s="181"/>
      <c r="M18" s="170"/>
      <c r="N18" s="180"/>
      <c r="O18" s="181"/>
      <c r="P18" s="181"/>
      <c r="Q18" s="168"/>
      <c r="R18" s="182"/>
      <c r="S18" s="181"/>
      <c r="T18" s="181"/>
      <c r="U18" s="170"/>
      <c r="V18" s="180"/>
      <c r="W18" s="181"/>
      <c r="X18" s="181"/>
      <c r="Y18" s="168"/>
      <c r="Z18" s="182"/>
      <c r="AA18" s="181"/>
      <c r="AB18" s="183"/>
      <c r="AC18" s="170"/>
      <c r="AD18" s="1058"/>
      <c r="AE18" s="180"/>
      <c r="AF18" s="181"/>
      <c r="AG18" s="181"/>
      <c r="AH18" s="181"/>
      <c r="AI18" s="181"/>
      <c r="AJ18" s="181"/>
      <c r="AK18" s="184"/>
      <c r="AL18" s="174"/>
      <c r="AM18" s="1323"/>
      <c r="AN18" s="180"/>
      <c r="AO18" s="181"/>
      <c r="AP18" s="181"/>
      <c r="AQ18" s="168"/>
      <c r="AR18" s="180"/>
      <c r="AS18" s="181"/>
      <c r="AT18" s="181"/>
      <c r="AU18" s="168"/>
      <c r="AV18" s="182"/>
      <c r="AW18" s="181"/>
      <c r="AX18" s="181"/>
      <c r="AY18" s="170"/>
      <c r="AZ18" s="180"/>
      <c r="BA18" s="181"/>
      <c r="BB18" s="181"/>
      <c r="BC18" s="168"/>
      <c r="BD18" s="182"/>
      <c r="BE18" s="181"/>
      <c r="BF18" s="181"/>
      <c r="BG18" s="170"/>
      <c r="BH18" s="180"/>
      <c r="BI18" s="181"/>
      <c r="BJ18" s="181"/>
      <c r="BK18" s="168"/>
      <c r="BL18" s="182"/>
      <c r="BM18" s="181"/>
      <c r="BN18" s="183"/>
      <c r="BO18" s="170"/>
      <c r="BP18" s="1058"/>
      <c r="BQ18" s="180"/>
      <c r="BR18" s="181"/>
      <c r="BS18" s="181"/>
      <c r="BT18" s="181"/>
      <c r="BU18" s="181"/>
      <c r="BV18" s="181"/>
      <c r="BW18" s="184"/>
      <c r="BX18" s="174"/>
    </row>
    <row r="19" spans="1:76" ht="15" customHeight="1">
      <c r="A19" s="1320" t="str">
        <f>IF(IBRF!B19="","",IBRF!B19)</f>
        <v>723</v>
      </c>
      <c r="B19" s="157"/>
      <c r="C19" s="158"/>
      <c r="D19" s="158"/>
      <c r="E19" s="159"/>
      <c r="F19" s="157"/>
      <c r="G19" s="158"/>
      <c r="H19" s="158"/>
      <c r="I19" s="159"/>
      <c r="J19" s="160"/>
      <c r="K19" s="158"/>
      <c r="L19" s="158"/>
      <c r="M19" s="161"/>
      <c r="N19" s="157"/>
      <c r="O19" s="158"/>
      <c r="P19" s="158"/>
      <c r="Q19" s="159"/>
      <c r="R19" s="160"/>
      <c r="S19" s="158"/>
      <c r="T19" s="158"/>
      <c r="U19" s="161"/>
      <c r="V19" s="157"/>
      <c r="W19" s="158"/>
      <c r="X19" s="158"/>
      <c r="Y19" s="159"/>
      <c r="Z19" s="160"/>
      <c r="AA19" s="158"/>
      <c r="AB19" s="162"/>
      <c r="AC19" s="161"/>
      <c r="AD19" s="1058" t="str">
        <f>IF(COUNT(B19:AC19)=0,"",COUNT(B19:AC19))</f>
        <v/>
      </c>
      <c r="AE19" s="157"/>
      <c r="AF19" s="158"/>
      <c r="AG19" s="158"/>
      <c r="AH19" s="158"/>
      <c r="AI19" s="158"/>
      <c r="AJ19" s="158"/>
      <c r="AK19" s="163"/>
      <c r="AL19" s="165"/>
      <c r="AM19" s="1324" t="str">
        <f>A19</f>
        <v>723</v>
      </c>
      <c r="AN19" s="185"/>
      <c r="AO19" s="158"/>
      <c r="AP19" s="158"/>
      <c r="AQ19" s="159"/>
      <c r="AR19" s="157"/>
      <c r="AS19" s="158"/>
      <c r="AT19" s="158"/>
      <c r="AU19" s="159"/>
      <c r="AV19" s="160"/>
      <c r="AW19" s="158"/>
      <c r="AX19" s="158"/>
      <c r="AY19" s="161"/>
      <c r="AZ19" s="157"/>
      <c r="BA19" s="158"/>
      <c r="BB19" s="158"/>
      <c r="BC19" s="159"/>
      <c r="BD19" s="160"/>
      <c r="BE19" s="158"/>
      <c r="BF19" s="158"/>
      <c r="BG19" s="161"/>
      <c r="BH19" s="157"/>
      <c r="BI19" s="158"/>
      <c r="BJ19" s="158"/>
      <c r="BK19" s="159"/>
      <c r="BL19" s="160"/>
      <c r="BM19" s="158"/>
      <c r="BN19" s="162"/>
      <c r="BO19" s="161"/>
      <c r="BP19" s="1058" t="str">
        <f>IF(COUNT(AN19:BO19)=0,"",COUNT(AN19:BO19))</f>
        <v/>
      </c>
      <c r="BQ19" s="157"/>
      <c r="BR19" s="158"/>
      <c r="BS19" s="158"/>
      <c r="BT19" s="158"/>
      <c r="BU19" s="158"/>
      <c r="BV19" s="158"/>
      <c r="BW19" s="163"/>
      <c r="BX19" s="165"/>
    </row>
    <row r="20" spans="1:76" ht="15" customHeight="1">
      <c r="A20" s="1320"/>
      <c r="B20" s="166"/>
      <c r="C20" s="167"/>
      <c r="D20" s="167"/>
      <c r="E20" s="168"/>
      <c r="F20" s="166"/>
      <c r="G20" s="167"/>
      <c r="H20" s="167"/>
      <c r="I20" s="168"/>
      <c r="J20" s="169"/>
      <c r="K20" s="167"/>
      <c r="L20" s="167"/>
      <c r="M20" s="170"/>
      <c r="N20" s="166"/>
      <c r="O20" s="167"/>
      <c r="P20" s="167"/>
      <c r="Q20" s="168"/>
      <c r="R20" s="169"/>
      <c r="S20" s="167"/>
      <c r="T20" s="167"/>
      <c r="U20" s="170"/>
      <c r="V20" s="166"/>
      <c r="W20" s="167"/>
      <c r="X20" s="167"/>
      <c r="Y20" s="168"/>
      <c r="Z20" s="169"/>
      <c r="AA20" s="167"/>
      <c r="AB20" s="171"/>
      <c r="AC20" s="170"/>
      <c r="AD20" s="1058"/>
      <c r="AE20" s="166"/>
      <c r="AF20" s="167"/>
      <c r="AG20" s="167"/>
      <c r="AH20" s="167"/>
      <c r="AI20" s="167"/>
      <c r="AJ20" s="167"/>
      <c r="AK20" s="172"/>
      <c r="AL20" s="174"/>
      <c r="AM20" s="1324"/>
      <c r="AN20" s="186"/>
      <c r="AO20" s="167"/>
      <c r="AP20" s="167"/>
      <c r="AQ20" s="168"/>
      <c r="AR20" s="166"/>
      <c r="AS20" s="167"/>
      <c r="AT20" s="167"/>
      <c r="AU20" s="168"/>
      <c r="AV20" s="169"/>
      <c r="AW20" s="167"/>
      <c r="AX20" s="167"/>
      <c r="AY20" s="170"/>
      <c r="AZ20" s="166"/>
      <c r="BA20" s="167"/>
      <c r="BB20" s="167"/>
      <c r="BC20" s="168"/>
      <c r="BD20" s="169"/>
      <c r="BE20" s="167"/>
      <c r="BF20" s="167"/>
      <c r="BG20" s="170"/>
      <c r="BH20" s="166"/>
      <c r="BI20" s="167"/>
      <c r="BJ20" s="167"/>
      <c r="BK20" s="168"/>
      <c r="BL20" s="169"/>
      <c r="BM20" s="167"/>
      <c r="BN20" s="171"/>
      <c r="BO20" s="170"/>
      <c r="BP20" s="1058"/>
      <c r="BQ20" s="166"/>
      <c r="BR20" s="167"/>
      <c r="BS20" s="167"/>
      <c r="BT20" s="167"/>
      <c r="BU20" s="167"/>
      <c r="BV20" s="167"/>
      <c r="BW20" s="172"/>
      <c r="BX20" s="174"/>
    </row>
    <row r="21" spans="1:76" ht="15" customHeight="1">
      <c r="A21" s="1322" t="str">
        <f>IF(IBRF!B20="","",IBRF!B20)</f>
        <v>731</v>
      </c>
      <c r="B21" s="175"/>
      <c r="C21" s="176"/>
      <c r="D21" s="176"/>
      <c r="E21" s="159"/>
      <c r="F21" s="175"/>
      <c r="G21" s="176"/>
      <c r="H21" s="176"/>
      <c r="I21" s="159"/>
      <c r="J21" s="177"/>
      <c r="K21" s="176"/>
      <c r="L21" s="176"/>
      <c r="M21" s="161"/>
      <c r="N21" s="175"/>
      <c r="O21" s="176"/>
      <c r="P21" s="176"/>
      <c r="Q21" s="159"/>
      <c r="R21" s="177"/>
      <c r="S21" s="176"/>
      <c r="T21" s="176"/>
      <c r="U21" s="161"/>
      <c r="V21" s="175"/>
      <c r="W21" s="176"/>
      <c r="X21" s="176"/>
      <c r="Y21" s="159"/>
      <c r="Z21" s="177"/>
      <c r="AA21" s="176"/>
      <c r="AB21" s="178"/>
      <c r="AC21" s="161"/>
      <c r="AD21" s="1058" t="str">
        <f>IF(COUNT(B21:AC21)=0,"",COUNT(B21:AC21))</f>
        <v/>
      </c>
      <c r="AE21" s="175"/>
      <c r="AF21" s="176"/>
      <c r="AG21" s="176"/>
      <c r="AH21" s="176"/>
      <c r="AI21" s="176"/>
      <c r="AJ21" s="176"/>
      <c r="AK21" s="179"/>
      <c r="AL21" s="165"/>
      <c r="AM21" s="1323" t="str">
        <f>A21</f>
        <v>731</v>
      </c>
      <c r="AN21" s="175"/>
      <c r="AO21" s="176"/>
      <c r="AP21" s="176"/>
      <c r="AQ21" s="159"/>
      <c r="AR21" s="175"/>
      <c r="AS21" s="176"/>
      <c r="AT21" s="176"/>
      <c r="AU21" s="159"/>
      <c r="AV21" s="177"/>
      <c r="AW21" s="176"/>
      <c r="AX21" s="176"/>
      <c r="AY21" s="161"/>
      <c r="AZ21" s="175"/>
      <c r="BA21" s="176"/>
      <c r="BB21" s="176"/>
      <c r="BC21" s="159"/>
      <c r="BD21" s="177"/>
      <c r="BE21" s="176"/>
      <c r="BF21" s="176"/>
      <c r="BG21" s="161"/>
      <c r="BH21" s="175"/>
      <c r="BI21" s="176"/>
      <c r="BJ21" s="176"/>
      <c r="BK21" s="159"/>
      <c r="BL21" s="177"/>
      <c r="BM21" s="176"/>
      <c r="BN21" s="178"/>
      <c r="BO21" s="161"/>
      <c r="BP21" s="1058" t="str">
        <f>IF(COUNT(AN21:BO21)=0,"",COUNT(AN21:BO21))</f>
        <v/>
      </c>
      <c r="BQ21" s="175"/>
      <c r="BR21" s="176"/>
      <c r="BS21" s="176"/>
      <c r="BT21" s="176"/>
      <c r="BU21" s="176"/>
      <c r="BV21" s="176"/>
      <c r="BW21" s="179"/>
      <c r="BX21" s="165"/>
    </row>
    <row r="22" spans="1:76" ht="15" customHeight="1">
      <c r="A22" s="1322"/>
      <c r="B22" s="180"/>
      <c r="C22" s="181"/>
      <c r="D22" s="181"/>
      <c r="E22" s="168"/>
      <c r="F22" s="180"/>
      <c r="G22" s="181"/>
      <c r="H22" s="181"/>
      <c r="I22" s="168"/>
      <c r="J22" s="182"/>
      <c r="K22" s="181"/>
      <c r="L22" s="181"/>
      <c r="M22" s="170"/>
      <c r="N22" s="180"/>
      <c r="O22" s="181"/>
      <c r="P22" s="181"/>
      <c r="Q22" s="168"/>
      <c r="R22" s="182"/>
      <c r="S22" s="181"/>
      <c r="T22" s="181"/>
      <c r="U22" s="170"/>
      <c r="V22" s="180"/>
      <c r="W22" s="181"/>
      <c r="X22" s="181"/>
      <c r="Y22" s="168"/>
      <c r="Z22" s="182"/>
      <c r="AA22" s="181"/>
      <c r="AB22" s="183"/>
      <c r="AC22" s="170"/>
      <c r="AD22" s="1058"/>
      <c r="AE22" s="180"/>
      <c r="AF22" s="181"/>
      <c r="AG22" s="181"/>
      <c r="AH22" s="181"/>
      <c r="AI22" s="181"/>
      <c r="AJ22" s="181"/>
      <c r="AK22" s="184"/>
      <c r="AL22" s="174"/>
      <c r="AM22" s="1323"/>
      <c r="AN22" s="180"/>
      <c r="AO22" s="181"/>
      <c r="AP22" s="181"/>
      <c r="AQ22" s="168"/>
      <c r="AR22" s="180"/>
      <c r="AS22" s="181"/>
      <c r="AT22" s="181"/>
      <c r="AU22" s="168"/>
      <c r="AV22" s="182"/>
      <c r="AW22" s="181"/>
      <c r="AX22" s="181"/>
      <c r="AY22" s="170"/>
      <c r="AZ22" s="180"/>
      <c r="BA22" s="181"/>
      <c r="BB22" s="181"/>
      <c r="BC22" s="168"/>
      <c r="BD22" s="182"/>
      <c r="BE22" s="181"/>
      <c r="BF22" s="181"/>
      <c r="BG22" s="170"/>
      <c r="BH22" s="180"/>
      <c r="BI22" s="181"/>
      <c r="BJ22" s="181"/>
      <c r="BK22" s="168"/>
      <c r="BL22" s="182"/>
      <c r="BM22" s="181"/>
      <c r="BN22" s="183"/>
      <c r="BO22" s="170"/>
      <c r="BP22" s="1058"/>
      <c r="BQ22" s="180"/>
      <c r="BR22" s="181"/>
      <c r="BS22" s="181"/>
      <c r="BT22" s="181"/>
      <c r="BU22" s="181"/>
      <c r="BV22" s="181"/>
      <c r="BW22" s="184"/>
      <c r="BX22" s="174"/>
    </row>
    <row r="23" spans="1:76" ht="15" customHeight="1">
      <c r="A23" s="1320" t="str">
        <f>IF(IBRF!B21="","",IBRF!B21)</f>
        <v>762</v>
      </c>
      <c r="B23" s="157"/>
      <c r="C23" s="158"/>
      <c r="D23" s="158"/>
      <c r="E23" s="159"/>
      <c r="F23" s="157"/>
      <c r="G23" s="158"/>
      <c r="H23" s="158"/>
      <c r="I23" s="159"/>
      <c r="J23" s="160"/>
      <c r="K23" s="158"/>
      <c r="L23" s="158"/>
      <c r="M23" s="161"/>
      <c r="N23" s="157"/>
      <c r="O23" s="158"/>
      <c r="P23" s="158"/>
      <c r="Q23" s="159"/>
      <c r="R23" s="160"/>
      <c r="S23" s="158"/>
      <c r="T23" s="158"/>
      <c r="U23" s="161"/>
      <c r="V23" s="157"/>
      <c r="W23" s="158"/>
      <c r="X23" s="158"/>
      <c r="Y23" s="159"/>
      <c r="Z23" s="160"/>
      <c r="AA23" s="158"/>
      <c r="AB23" s="162"/>
      <c r="AC23" s="161"/>
      <c r="AD23" s="1058" t="str">
        <f>IF(COUNT(B23:AC23)=0,"",COUNT(B23:AC23))</f>
        <v/>
      </c>
      <c r="AE23" s="157"/>
      <c r="AF23" s="158"/>
      <c r="AG23" s="158"/>
      <c r="AH23" s="158"/>
      <c r="AI23" s="158"/>
      <c r="AJ23" s="158"/>
      <c r="AK23" s="163"/>
      <c r="AL23" s="165"/>
      <c r="AM23" s="1324" t="str">
        <f>A23</f>
        <v>762</v>
      </c>
      <c r="AN23" s="157"/>
      <c r="AO23" s="158"/>
      <c r="AP23" s="158"/>
      <c r="AQ23" s="159"/>
      <c r="AR23" s="157"/>
      <c r="AS23" s="158"/>
      <c r="AT23" s="158"/>
      <c r="AU23" s="159"/>
      <c r="AV23" s="160"/>
      <c r="AW23" s="158"/>
      <c r="AX23" s="158"/>
      <c r="AY23" s="161"/>
      <c r="AZ23" s="157"/>
      <c r="BA23" s="158"/>
      <c r="BB23" s="158"/>
      <c r="BC23" s="159"/>
      <c r="BD23" s="160"/>
      <c r="BE23" s="158"/>
      <c r="BF23" s="158"/>
      <c r="BG23" s="161"/>
      <c r="BH23" s="157"/>
      <c r="BI23" s="158"/>
      <c r="BJ23" s="158"/>
      <c r="BK23" s="159"/>
      <c r="BL23" s="160"/>
      <c r="BM23" s="158"/>
      <c r="BN23" s="162"/>
      <c r="BO23" s="161"/>
      <c r="BP23" s="1058" t="str">
        <f>IF(COUNT(AN23:BO23)=0,"",COUNT(AN23:BO23))</f>
        <v/>
      </c>
      <c r="BQ23" s="157"/>
      <c r="BR23" s="158"/>
      <c r="BS23" s="158"/>
      <c r="BT23" s="158"/>
      <c r="BU23" s="158"/>
      <c r="BV23" s="158"/>
      <c r="BW23" s="163"/>
      <c r="BX23" s="165"/>
    </row>
    <row r="24" spans="1:76" ht="15" customHeight="1">
      <c r="A24" s="1320"/>
      <c r="B24" s="166"/>
      <c r="C24" s="167"/>
      <c r="D24" s="167"/>
      <c r="E24" s="168"/>
      <c r="F24" s="166"/>
      <c r="G24" s="167"/>
      <c r="H24" s="167"/>
      <c r="I24" s="168"/>
      <c r="J24" s="169"/>
      <c r="K24" s="167"/>
      <c r="L24" s="167"/>
      <c r="M24" s="170"/>
      <c r="N24" s="166"/>
      <c r="O24" s="167"/>
      <c r="P24" s="167"/>
      <c r="Q24" s="168"/>
      <c r="R24" s="169"/>
      <c r="S24" s="167"/>
      <c r="T24" s="167"/>
      <c r="U24" s="170"/>
      <c r="V24" s="166"/>
      <c r="W24" s="167"/>
      <c r="X24" s="167"/>
      <c r="Y24" s="168"/>
      <c r="Z24" s="169"/>
      <c r="AA24" s="167"/>
      <c r="AB24" s="171"/>
      <c r="AC24" s="170"/>
      <c r="AD24" s="1058"/>
      <c r="AE24" s="166"/>
      <c r="AF24" s="167"/>
      <c r="AG24" s="167"/>
      <c r="AH24" s="167"/>
      <c r="AI24" s="167"/>
      <c r="AJ24" s="167"/>
      <c r="AK24" s="172"/>
      <c r="AL24" s="174"/>
      <c r="AM24" s="1324"/>
      <c r="AN24" s="166"/>
      <c r="AO24" s="167"/>
      <c r="AP24" s="167"/>
      <c r="AQ24" s="168"/>
      <c r="AR24" s="166"/>
      <c r="AS24" s="167"/>
      <c r="AT24" s="167"/>
      <c r="AU24" s="168"/>
      <c r="AV24" s="169"/>
      <c r="AW24" s="167"/>
      <c r="AX24" s="167"/>
      <c r="AY24" s="170"/>
      <c r="AZ24" s="166"/>
      <c r="BA24" s="167"/>
      <c r="BB24" s="167"/>
      <c r="BC24" s="168"/>
      <c r="BD24" s="169"/>
      <c r="BE24" s="167"/>
      <c r="BF24" s="167"/>
      <c r="BG24" s="170"/>
      <c r="BH24" s="166"/>
      <c r="BI24" s="167"/>
      <c r="BJ24" s="167"/>
      <c r="BK24" s="168"/>
      <c r="BL24" s="169"/>
      <c r="BM24" s="167"/>
      <c r="BN24" s="171"/>
      <c r="BO24" s="170"/>
      <c r="BP24" s="1058"/>
      <c r="BQ24" s="166"/>
      <c r="BR24" s="167"/>
      <c r="BS24" s="167"/>
      <c r="BT24" s="167"/>
      <c r="BU24" s="167"/>
      <c r="BV24" s="167"/>
      <c r="BW24" s="172"/>
      <c r="BX24" s="174"/>
    </row>
    <row r="25" spans="1:76" ht="15" customHeight="1">
      <c r="A25" s="1322" t="str">
        <f>IF(IBRF!B22="","",IBRF!B22)</f>
        <v>88</v>
      </c>
      <c r="B25" s="175"/>
      <c r="C25" s="176"/>
      <c r="D25" s="176"/>
      <c r="E25" s="159"/>
      <c r="F25" s="175"/>
      <c r="G25" s="176"/>
      <c r="H25" s="176"/>
      <c r="I25" s="159"/>
      <c r="J25" s="177"/>
      <c r="K25" s="176"/>
      <c r="L25" s="176"/>
      <c r="M25" s="161"/>
      <c r="N25" s="175"/>
      <c r="O25" s="176"/>
      <c r="P25" s="176"/>
      <c r="Q25" s="159"/>
      <c r="R25" s="177"/>
      <c r="S25" s="176"/>
      <c r="T25" s="176"/>
      <c r="U25" s="161"/>
      <c r="V25" s="175"/>
      <c r="W25" s="176"/>
      <c r="X25" s="176"/>
      <c r="Y25" s="159"/>
      <c r="Z25" s="177"/>
      <c r="AA25" s="176"/>
      <c r="AB25" s="178"/>
      <c r="AC25" s="161"/>
      <c r="AD25" s="1058" t="str">
        <f>IF(COUNT(B25:AC25)=0,"",COUNT(B25:AC25))</f>
        <v/>
      </c>
      <c r="AE25" s="175"/>
      <c r="AF25" s="176"/>
      <c r="AG25" s="176"/>
      <c r="AH25" s="176"/>
      <c r="AI25" s="176"/>
      <c r="AJ25" s="176"/>
      <c r="AK25" s="179"/>
      <c r="AL25" s="165"/>
      <c r="AM25" s="1323" t="str">
        <f>A25</f>
        <v>88</v>
      </c>
      <c r="AN25" s="175"/>
      <c r="AO25" s="176"/>
      <c r="AP25" s="176"/>
      <c r="AQ25" s="159"/>
      <c r="AR25" s="175"/>
      <c r="AS25" s="176"/>
      <c r="AT25" s="176"/>
      <c r="AU25" s="159"/>
      <c r="AV25" s="177"/>
      <c r="AW25" s="176"/>
      <c r="AX25" s="176"/>
      <c r="AY25" s="161"/>
      <c r="AZ25" s="175"/>
      <c r="BA25" s="176"/>
      <c r="BB25" s="176"/>
      <c r="BC25" s="159"/>
      <c r="BD25" s="177"/>
      <c r="BE25" s="176"/>
      <c r="BF25" s="176"/>
      <c r="BG25" s="161"/>
      <c r="BH25" s="175"/>
      <c r="BI25" s="176"/>
      <c r="BJ25" s="176"/>
      <c r="BK25" s="159"/>
      <c r="BL25" s="177"/>
      <c r="BM25" s="176"/>
      <c r="BN25" s="178"/>
      <c r="BO25" s="161"/>
      <c r="BP25" s="1058" t="str">
        <f>IF(COUNT(AN25:BO25)=0,"",COUNT(AN25:BO25))</f>
        <v/>
      </c>
      <c r="BQ25" s="175"/>
      <c r="BR25" s="176"/>
      <c r="BS25" s="176"/>
      <c r="BT25" s="176"/>
      <c r="BU25" s="176"/>
      <c r="BV25" s="176"/>
      <c r="BW25" s="179"/>
      <c r="BX25" s="165"/>
    </row>
    <row r="26" spans="1:76" ht="15" customHeight="1">
      <c r="A26" s="1322"/>
      <c r="B26" s="180"/>
      <c r="C26" s="181"/>
      <c r="D26" s="181"/>
      <c r="E26" s="168"/>
      <c r="F26" s="180"/>
      <c r="G26" s="181"/>
      <c r="H26" s="181"/>
      <c r="I26" s="168"/>
      <c r="J26" s="182"/>
      <c r="K26" s="181"/>
      <c r="L26" s="181"/>
      <c r="M26" s="170"/>
      <c r="N26" s="180"/>
      <c r="O26" s="181"/>
      <c r="P26" s="181"/>
      <c r="Q26" s="168"/>
      <c r="R26" s="182"/>
      <c r="S26" s="181"/>
      <c r="T26" s="181"/>
      <c r="U26" s="170"/>
      <c r="V26" s="180"/>
      <c r="W26" s="181"/>
      <c r="X26" s="181"/>
      <c r="Y26" s="168"/>
      <c r="Z26" s="182"/>
      <c r="AA26" s="181"/>
      <c r="AB26" s="183"/>
      <c r="AC26" s="170"/>
      <c r="AD26" s="1058"/>
      <c r="AE26" s="180"/>
      <c r="AF26" s="181"/>
      <c r="AG26" s="181"/>
      <c r="AH26" s="181"/>
      <c r="AI26" s="181"/>
      <c r="AJ26" s="181"/>
      <c r="AK26" s="184"/>
      <c r="AL26" s="174"/>
      <c r="AM26" s="1323"/>
      <c r="AN26" s="180"/>
      <c r="AO26" s="181"/>
      <c r="AP26" s="181"/>
      <c r="AQ26" s="168"/>
      <c r="AR26" s="180"/>
      <c r="AS26" s="181"/>
      <c r="AT26" s="181"/>
      <c r="AU26" s="168"/>
      <c r="AV26" s="182"/>
      <c r="AW26" s="181"/>
      <c r="AX26" s="181"/>
      <c r="AY26" s="170"/>
      <c r="AZ26" s="180"/>
      <c r="BA26" s="181"/>
      <c r="BB26" s="181"/>
      <c r="BC26" s="168"/>
      <c r="BD26" s="182"/>
      <c r="BE26" s="181"/>
      <c r="BF26" s="181"/>
      <c r="BG26" s="170"/>
      <c r="BH26" s="180"/>
      <c r="BI26" s="181"/>
      <c r="BJ26" s="181"/>
      <c r="BK26" s="168"/>
      <c r="BL26" s="182"/>
      <c r="BM26" s="181"/>
      <c r="BN26" s="183"/>
      <c r="BO26" s="170"/>
      <c r="BP26" s="1058"/>
      <c r="BQ26" s="180"/>
      <c r="BR26" s="181"/>
      <c r="BS26" s="181"/>
      <c r="BT26" s="181"/>
      <c r="BU26" s="181"/>
      <c r="BV26" s="181"/>
      <c r="BW26" s="184"/>
      <c r="BX26" s="174"/>
    </row>
    <row r="27" spans="1:76" ht="15" customHeight="1">
      <c r="A27" s="1320" t="str">
        <f>IF(IBRF!B23="","",IBRF!B23)</f>
        <v>CU2</v>
      </c>
      <c r="B27" s="157"/>
      <c r="C27" s="158"/>
      <c r="D27" s="158"/>
      <c r="E27" s="159"/>
      <c r="F27" s="157"/>
      <c r="G27" s="158"/>
      <c r="H27" s="158"/>
      <c r="I27" s="159"/>
      <c r="J27" s="160"/>
      <c r="K27" s="158"/>
      <c r="L27" s="158"/>
      <c r="M27" s="161"/>
      <c r="N27" s="157"/>
      <c r="O27" s="158"/>
      <c r="P27" s="158"/>
      <c r="Q27" s="159"/>
      <c r="R27" s="160"/>
      <c r="S27" s="158"/>
      <c r="T27" s="158"/>
      <c r="U27" s="161"/>
      <c r="V27" s="157"/>
      <c r="W27" s="158"/>
      <c r="X27" s="158"/>
      <c r="Y27" s="159"/>
      <c r="Z27" s="160"/>
      <c r="AA27" s="158"/>
      <c r="AB27" s="162"/>
      <c r="AC27" s="161"/>
      <c r="AD27" s="1058" t="str">
        <f>IF(COUNT(B27:AC27)=0,"",COUNT(B27:AC27))</f>
        <v/>
      </c>
      <c r="AE27" s="157"/>
      <c r="AF27" s="158"/>
      <c r="AG27" s="158"/>
      <c r="AH27" s="158"/>
      <c r="AI27" s="158"/>
      <c r="AJ27" s="158"/>
      <c r="AK27" s="163"/>
      <c r="AL27" s="165"/>
      <c r="AM27" s="1324" t="str">
        <f>A27</f>
        <v>CU2</v>
      </c>
      <c r="AN27" s="185"/>
      <c r="AO27" s="158"/>
      <c r="AP27" s="158"/>
      <c r="AQ27" s="159"/>
      <c r="AR27" s="157"/>
      <c r="AS27" s="158"/>
      <c r="AT27" s="158"/>
      <c r="AU27" s="159"/>
      <c r="AV27" s="160"/>
      <c r="AW27" s="158"/>
      <c r="AX27" s="158"/>
      <c r="AY27" s="161"/>
      <c r="AZ27" s="157"/>
      <c r="BA27" s="158"/>
      <c r="BB27" s="158"/>
      <c r="BC27" s="159"/>
      <c r="BD27" s="160"/>
      <c r="BE27" s="158"/>
      <c r="BF27" s="158"/>
      <c r="BG27" s="161"/>
      <c r="BH27" s="157"/>
      <c r="BI27" s="158"/>
      <c r="BJ27" s="158"/>
      <c r="BK27" s="159"/>
      <c r="BL27" s="160"/>
      <c r="BM27" s="158"/>
      <c r="BN27" s="162"/>
      <c r="BO27" s="161"/>
      <c r="BP27" s="1058" t="str">
        <f>IF(COUNT(AN27:BO27)=0,"",COUNT(AN27:BO27))</f>
        <v/>
      </c>
      <c r="BQ27" s="157"/>
      <c r="BR27" s="158"/>
      <c r="BS27" s="158"/>
      <c r="BT27" s="158"/>
      <c r="BU27" s="158"/>
      <c r="BV27" s="158"/>
      <c r="BW27" s="163"/>
      <c r="BX27" s="165"/>
    </row>
    <row r="28" spans="1:76" ht="15" customHeight="1">
      <c r="A28" s="1320"/>
      <c r="B28" s="166"/>
      <c r="C28" s="167"/>
      <c r="D28" s="167"/>
      <c r="E28" s="168"/>
      <c r="F28" s="166"/>
      <c r="G28" s="167"/>
      <c r="H28" s="167"/>
      <c r="I28" s="168"/>
      <c r="J28" s="169"/>
      <c r="K28" s="167"/>
      <c r="L28" s="167"/>
      <c r="M28" s="170"/>
      <c r="N28" s="166"/>
      <c r="O28" s="167"/>
      <c r="P28" s="167"/>
      <c r="Q28" s="168"/>
      <c r="R28" s="169"/>
      <c r="S28" s="167"/>
      <c r="T28" s="167"/>
      <c r="U28" s="170"/>
      <c r="V28" s="166"/>
      <c r="W28" s="167"/>
      <c r="X28" s="167"/>
      <c r="Y28" s="168"/>
      <c r="Z28" s="169"/>
      <c r="AA28" s="167"/>
      <c r="AB28" s="171"/>
      <c r="AC28" s="170"/>
      <c r="AD28" s="1058"/>
      <c r="AE28" s="166"/>
      <c r="AF28" s="167"/>
      <c r="AG28" s="167"/>
      <c r="AH28" s="167"/>
      <c r="AI28" s="167"/>
      <c r="AJ28" s="167"/>
      <c r="AK28" s="172"/>
      <c r="AL28" s="174"/>
      <c r="AM28" s="1324"/>
      <c r="AN28" s="186"/>
      <c r="AO28" s="167"/>
      <c r="AP28" s="167"/>
      <c r="AQ28" s="168"/>
      <c r="AR28" s="166"/>
      <c r="AS28" s="167"/>
      <c r="AT28" s="167"/>
      <c r="AU28" s="168"/>
      <c r="AV28" s="169"/>
      <c r="AW28" s="167"/>
      <c r="AX28" s="167"/>
      <c r="AY28" s="170"/>
      <c r="AZ28" s="166"/>
      <c r="BA28" s="167"/>
      <c r="BB28" s="167"/>
      <c r="BC28" s="168"/>
      <c r="BD28" s="169"/>
      <c r="BE28" s="167"/>
      <c r="BF28" s="167"/>
      <c r="BG28" s="170"/>
      <c r="BH28" s="166"/>
      <c r="BI28" s="167"/>
      <c r="BJ28" s="167"/>
      <c r="BK28" s="168"/>
      <c r="BL28" s="169"/>
      <c r="BM28" s="167"/>
      <c r="BN28" s="171"/>
      <c r="BO28" s="170"/>
      <c r="BP28" s="1058"/>
      <c r="BQ28" s="166"/>
      <c r="BR28" s="167"/>
      <c r="BS28" s="167"/>
      <c r="BT28" s="167"/>
      <c r="BU28" s="167"/>
      <c r="BV28" s="167"/>
      <c r="BW28" s="172"/>
      <c r="BX28" s="174"/>
    </row>
    <row r="29" spans="1:76" ht="15" customHeight="1">
      <c r="A29" s="1322" t="str">
        <f>IF(IBRF!B24="","",IBRF!B24)</f>
        <v>O3</v>
      </c>
      <c r="B29" s="175"/>
      <c r="C29" s="176"/>
      <c r="D29" s="176"/>
      <c r="E29" s="159"/>
      <c r="F29" s="175"/>
      <c r="G29" s="176"/>
      <c r="H29" s="176"/>
      <c r="I29" s="159"/>
      <c r="J29" s="177"/>
      <c r="K29" s="176"/>
      <c r="L29" s="176"/>
      <c r="M29" s="161"/>
      <c r="N29" s="175"/>
      <c r="O29" s="176"/>
      <c r="P29" s="176"/>
      <c r="Q29" s="159"/>
      <c r="R29" s="177"/>
      <c r="S29" s="176"/>
      <c r="T29" s="176"/>
      <c r="U29" s="161"/>
      <c r="V29" s="175"/>
      <c r="W29" s="176"/>
      <c r="X29" s="176"/>
      <c r="Y29" s="159"/>
      <c r="Z29" s="177"/>
      <c r="AA29" s="176"/>
      <c r="AB29" s="178"/>
      <c r="AC29" s="161"/>
      <c r="AD29" s="1058" t="str">
        <f>IF(COUNT(B29:AC29)=0,"",COUNT(B29:AC29))</f>
        <v/>
      </c>
      <c r="AE29" s="175"/>
      <c r="AF29" s="176"/>
      <c r="AG29" s="176"/>
      <c r="AH29" s="176"/>
      <c r="AI29" s="176"/>
      <c r="AJ29" s="176"/>
      <c r="AK29" s="179"/>
      <c r="AL29" s="165"/>
      <c r="AM29" s="1323" t="str">
        <f>A29</f>
        <v>O3</v>
      </c>
      <c r="AN29" s="175"/>
      <c r="AO29" s="176"/>
      <c r="AP29" s="176"/>
      <c r="AQ29" s="159"/>
      <c r="AR29" s="175"/>
      <c r="AS29" s="176"/>
      <c r="AT29" s="176"/>
      <c r="AU29" s="159"/>
      <c r="AV29" s="177"/>
      <c r="AW29" s="176"/>
      <c r="AX29" s="176"/>
      <c r="AY29" s="161"/>
      <c r="AZ29" s="175"/>
      <c r="BA29" s="176"/>
      <c r="BB29" s="176"/>
      <c r="BC29" s="159"/>
      <c r="BD29" s="177"/>
      <c r="BE29" s="176"/>
      <c r="BF29" s="176"/>
      <c r="BG29" s="161"/>
      <c r="BH29" s="175"/>
      <c r="BI29" s="176"/>
      <c r="BJ29" s="176"/>
      <c r="BK29" s="159"/>
      <c r="BL29" s="177"/>
      <c r="BM29" s="176"/>
      <c r="BN29" s="178"/>
      <c r="BO29" s="161"/>
      <c r="BP29" s="1058" t="str">
        <f>IF(COUNT(AN29:BO29)=0,"",COUNT(AN29:BO29))</f>
        <v/>
      </c>
      <c r="BQ29" s="175"/>
      <c r="BR29" s="176"/>
      <c r="BS29" s="176"/>
      <c r="BT29" s="176"/>
      <c r="BU29" s="176"/>
      <c r="BV29" s="176"/>
      <c r="BW29" s="179"/>
      <c r="BX29" s="165"/>
    </row>
    <row r="30" spans="1:76" ht="15" customHeight="1">
      <c r="A30" s="1322"/>
      <c r="B30" s="180"/>
      <c r="C30" s="181"/>
      <c r="D30" s="181"/>
      <c r="E30" s="168"/>
      <c r="F30" s="180"/>
      <c r="G30" s="181"/>
      <c r="H30" s="181"/>
      <c r="I30" s="168"/>
      <c r="J30" s="182"/>
      <c r="K30" s="181"/>
      <c r="L30" s="181"/>
      <c r="M30" s="170"/>
      <c r="N30" s="180"/>
      <c r="O30" s="181"/>
      <c r="P30" s="181"/>
      <c r="Q30" s="168"/>
      <c r="R30" s="182"/>
      <c r="S30" s="181"/>
      <c r="T30" s="181"/>
      <c r="U30" s="170"/>
      <c r="V30" s="180"/>
      <c r="W30" s="181"/>
      <c r="X30" s="181"/>
      <c r="Y30" s="168"/>
      <c r="Z30" s="182"/>
      <c r="AA30" s="181"/>
      <c r="AB30" s="183"/>
      <c r="AC30" s="170"/>
      <c r="AD30" s="1058"/>
      <c r="AE30" s="180"/>
      <c r="AF30" s="181"/>
      <c r="AG30" s="181"/>
      <c r="AH30" s="181"/>
      <c r="AI30" s="181"/>
      <c r="AJ30" s="181"/>
      <c r="AK30" s="184"/>
      <c r="AL30" s="174"/>
      <c r="AM30" s="1323"/>
      <c r="AN30" s="180"/>
      <c r="AO30" s="181"/>
      <c r="AP30" s="181"/>
      <c r="AQ30" s="168"/>
      <c r="AR30" s="180"/>
      <c r="AS30" s="181"/>
      <c r="AT30" s="181"/>
      <c r="AU30" s="168"/>
      <c r="AV30" s="182"/>
      <c r="AW30" s="181"/>
      <c r="AX30" s="181"/>
      <c r="AY30" s="170"/>
      <c r="AZ30" s="180"/>
      <c r="BA30" s="181"/>
      <c r="BB30" s="181"/>
      <c r="BC30" s="168"/>
      <c r="BD30" s="182"/>
      <c r="BE30" s="181"/>
      <c r="BF30" s="181"/>
      <c r="BG30" s="170"/>
      <c r="BH30" s="180"/>
      <c r="BI30" s="181"/>
      <c r="BJ30" s="181"/>
      <c r="BK30" s="168"/>
      <c r="BL30" s="182"/>
      <c r="BM30" s="181"/>
      <c r="BN30" s="183"/>
      <c r="BO30" s="170"/>
      <c r="BP30" s="1058"/>
      <c r="BQ30" s="180"/>
      <c r="BR30" s="181"/>
      <c r="BS30" s="181"/>
      <c r="BT30" s="181"/>
      <c r="BU30" s="181"/>
      <c r="BV30" s="181"/>
      <c r="BW30" s="184"/>
      <c r="BX30" s="174"/>
    </row>
    <row r="31" spans="1:76" ht="15" customHeight="1">
      <c r="A31" s="1320" t="str">
        <f>IF(IBRF!B25="","",IBRF!B25)</f>
        <v>1794</v>
      </c>
      <c r="B31" s="157"/>
      <c r="C31" s="158"/>
      <c r="D31" s="158"/>
      <c r="E31" s="159"/>
      <c r="F31" s="157"/>
      <c r="G31" s="158"/>
      <c r="H31" s="158"/>
      <c r="I31" s="159"/>
      <c r="J31" s="160"/>
      <c r="K31" s="158"/>
      <c r="L31" s="158"/>
      <c r="M31" s="161"/>
      <c r="N31" s="157"/>
      <c r="O31" s="158"/>
      <c r="P31" s="158"/>
      <c r="Q31" s="159"/>
      <c r="R31" s="160"/>
      <c r="S31" s="158"/>
      <c r="T31" s="158"/>
      <c r="U31" s="161"/>
      <c r="V31" s="157"/>
      <c r="W31" s="158"/>
      <c r="X31" s="158"/>
      <c r="Y31" s="159"/>
      <c r="Z31" s="160"/>
      <c r="AA31" s="158"/>
      <c r="AB31" s="162"/>
      <c r="AC31" s="161"/>
      <c r="AD31" s="1058" t="str">
        <f>IF(COUNT(B31:AC31)=0,"",COUNT(B31:AC31))</f>
        <v/>
      </c>
      <c r="AE31" s="157"/>
      <c r="AF31" s="158"/>
      <c r="AG31" s="158"/>
      <c r="AH31" s="158"/>
      <c r="AI31" s="158"/>
      <c r="AJ31" s="158"/>
      <c r="AK31" s="163"/>
      <c r="AL31" s="165"/>
      <c r="AM31" s="1324" t="str">
        <f>A31</f>
        <v>1794</v>
      </c>
      <c r="AN31" s="157"/>
      <c r="AO31" s="158"/>
      <c r="AP31" s="158"/>
      <c r="AQ31" s="159"/>
      <c r="AR31" s="157"/>
      <c r="AS31" s="158"/>
      <c r="AT31" s="158"/>
      <c r="AU31" s="159"/>
      <c r="AV31" s="160"/>
      <c r="AW31" s="158"/>
      <c r="AX31" s="158"/>
      <c r="AY31" s="161"/>
      <c r="AZ31" s="157"/>
      <c r="BA31" s="158"/>
      <c r="BB31" s="158"/>
      <c r="BC31" s="159"/>
      <c r="BD31" s="160"/>
      <c r="BE31" s="158"/>
      <c r="BF31" s="158"/>
      <c r="BG31" s="161"/>
      <c r="BH31" s="157"/>
      <c r="BI31" s="158"/>
      <c r="BJ31" s="158"/>
      <c r="BK31" s="159"/>
      <c r="BL31" s="160"/>
      <c r="BM31" s="158"/>
      <c r="BN31" s="162"/>
      <c r="BO31" s="161"/>
      <c r="BP31" s="1058" t="str">
        <f>IF(COUNT(AN31:BO31)=0,"",COUNT(AN31:BO31))</f>
        <v/>
      </c>
      <c r="BQ31" s="157"/>
      <c r="BR31" s="158"/>
      <c r="BS31" s="158"/>
      <c r="BT31" s="158"/>
      <c r="BU31" s="158"/>
      <c r="BV31" s="158"/>
      <c r="BW31" s="163"/>
      <c r="BX31" s="165"/>
    </row>
    <row r="32" spans="1:76" ht="15" customHeight="1">
      <c r="A32" s="1320"/>
      <c r="B32" s="166"/>
      <c r="C32" s="167"/>
      <c r="D32" s="167"/>
      <c r="E32" s="168"/>
      <c r="F32" s="166"/>
      <c r="G32" s="167"/>
      <c r="H32" s="167"/>
      <c r="I32" s="168"/>
      <c r="J32" s="169"/>
      <c r="K32" s="167"/>
      <c r="L32" s="167"/>
      <c r="M32" s="170"/>
      <c r="N32" s="166"/>
      <c r="O32" s="167"/>
      <c r="P32" s="167"/>
      <c r="Q32" s="168"/>
      <c r="R32" s="169"/>
      <c r="S32" s="167"/>
      <c r="T32" s="167"/>
      <c r="U32" s="170"/>
      <c r="V32" s="166"/>
      <c r="W32" s="167"/>
      <c r="X32" s="167"/>
      <c r="Y32" s="168"/>
      <c r="Z32" s="169"/>
      <c r="AA32" s="167"/>
      <c r="AB32" s="171"/>
      <c r="AC32" s="170"/>
      <c r="AD32" s="1058"/>
      <c r="AE32" s="166"/>
      <c r="AF32" s="167"/>
      <c r="AG32" s="167"/>
      <c r="AH32" s="167"/>
      <c r="AI32" s="167"/>
      <c r="AJ32" s="167"/>
      <c r="AK32" s="172"/>
      <c r="AL32" s="174"/>
      <c r="AM32" s="1324"/>
      <c r="AN32" s="166"/>
      <c r="AO32" s="167"/>
      <c r="AP32" s="167"/>
      <c r="AQ32" s="168"/>
      <c r="AR32" s="166"/>
      <c r="AS32" s="167"/>
      <c r="AT32" s="167"/>
      <c r="AU32" s="168"/>
      <c r="AV32" s="169"/>
      <c r="AW32" s="167"/>
      <c r="AX32" s="167"/>
      <c r="AY32" s="170"/>
      <c r="AZ32" s="166"/>
      <c r="BA32" s="167"/>
      <c r="BB32" s="167"/>
      <c r="BC32" s="168"/>
      <c r="BD32" s="169"/>
      <c r="BE32" s="167"/>
      <c r="BF32" s="167"/>
      <c r="BG32" s="170"/>
      <c r="BH32" s="166"/>
      <c r="BI32" s="167"/>
      <c r="BJ32" s="167"/>
      <c r="BK32" s="168"/>
      <c r="BL32" s="169"/>
      <c r="BM32" s="167"/>
      <c r="BN32" s="171"/>
      <c r="BO32" s="170"/>
      <c r="BP32" s="1058"/>
      <c r="BQ32" s="166"/>
      <c r="BR32" s="167"/>
      <c r="BS32" s="167"/>
      <c r="BT32" s="167"/>
      <c r="BU32" s="167"/>
      <c r="BV32" s="167"/>
      <c r="BW32" s="172"/>
      <c r="BX32" s="174"/>
    </row>
    <row r="33" spans="1:76" ht="15" customHeight="1">
      <c r="A33" s="1322" t="str">
        <f>IF(IBRF!B26="","",IBRF!B26)</f>
        <v>81</v>
      </c>
      <c r="B33" s="175"/>
      <c r="C33" s="176"/>
      <c r="D33" s="176"/>
      <c r="E33" s="159"/>
      <c r="F33" s="175"/>
      <c r="G33" s="176"/>
      <c r="H33" s="176"/>
      <c r="I33" s="159"/>
      <c r="J33" s="177"/>
      <c r="K33" s="176"/>
      <c r="L33" s="176"/>
      <c r="M33" s="161"/>
      <c r="N33" s="175"/>
      <c r="O33" s="176"/>
      <c r="P33" s="176"/>
      <c r="Q33" s="159"/>
      <c r="R33" s="177"/>
      <c r="S33" s="176"/>
      <c r="T33" s="176"/>
      <c r="U33" s="161"/>
      <c r="V33" s="175"/>
      <c r="W33" s="176"/>
      <c r="X33" s="176"/>
      <c r="Y33" s="159"/>
      <c r="Z33" s="177"/>
      <c r="AA33" s="176"/>
      <c r="AB33" s="178"/>
      <c r="AC33" s="161"/>
      <c r="AD33" s="1058" t="str">
        <f>IF(COUNT(B33:AC33)=0,"",COUNT(B33:AC33))</f>
        <v/>
      </c>
      <c r="AE33" s="175"/>
      <c r="AF33" s="176"/>
      <c r="AG33" s="176"/>
      <c r="AH33" s="176"/>
      <c r="AI33" s="176"/>
      <c r="AJ33" s="176"/>
      <c r="AK33" s="179"/>
      <c r="AL33" s="165"/>
      <c r="AM33" s="1323" t="str">
        <f>A33</f>
        <v>81</v>
      </c>
      <c r="AN33" s="175"/>
      <c r="AO33" s="176"/>
      <c r="AP33" s="176"/>
      <c r="AQ33" s="159"/>
      <c r="AR33" s="175"/>
      <c r="AS33" s="176"/>
      <c r="AT33" s="176"/>
      <c r="AU33" s="159"/>
      <c r="AV33" s="177"/>
      <c r="AW33" s="176"/>
      <c r="AX33" s="176"/>
      <c r="AY33" s="161"/>
      <c r="AZ33" s="175"/>
      <c r="BA33" s="176"/>
      <c r="BB33" s="176"/>
      <c r="BC33" s="159"/>
      <c r="BD33" s="177"/>
      <c r="BE33" s="176"/>
      <c r="BF33" s="176"/>
      <c r="BG33" s="161"/>
      <c r="BH33" s="175"/>
      <c r="BI33" s="176"/>
      <c r="BJ33" s="176"/>
      <c r="BK33" s="159"/>
      <c r="BL33" s="177"/>
      <c r="BM33" s="176"/>
      <c r="BN33" s="178"/>
      <c r="BO33" s="161"/>
      <c r="BP33" s="1058" t="str">
        <f>IF(COUNT(AN33:BO33)=0,"",COUNT(AN33:BO33))</f>
        <v/>
      </c>
      <c r="BQ33" s="175"/>
      <c r="BR33" s="176"/>
      <c r="BS33" s="176"/>
      <c r="BT33" s="176"/>
      <c r="BU33" s="176"/>
      <c r="BV33" s="176"/>
      <c r="BW33" s="179"/>
      <c r="BX33" s="165"/>
    </row>
    <row r="34" spans="1:76" ht="15" customHeight="1" thickBot="1">
      <c r="A34" s="1322"/>
      <c r="B34" s="180"/>
      <c r="C34" s="181"/>
      <c r="D34" s="181"/>
      <c r="E34" s="168"/>
      <c r="F34" s="180"/>
      <c r="G34" s="181"/>
      <c r="H34" s="181"/>
      <c r="I34" s="168"/>
      <c r="J34" s="182"/>
      <c r="K34" s="181"/>
      <c r="L34" s="181"/>
      <c r="M34" s="170"/>
      <c r="N34" s="180"/>
      <c r="O34" s="181"/>
      <c r="P34" s="181"/>
      <c r="Q34" s="168"/>
      <c r="R34" s="182"/>
      <c r="S34" s="181"/>
      <c r="T34" s="181"/>
      <c r="U34" s="170"/>
      <c r="V34" s="180"/>
      <c r="W34" s="181"/>
      <c r="X34" s="181"/>
      <c r="Y34" s="168"/>
      <c r="Z34" s="182"/>
      <c r="AA34" s="181"/>
      <c r="AB34" s="183"/>
      <c r="AC34" s="170"/>
      <c r="AD34" s="1058"/>
      <c r="AE34" s="180"/>
      <c r="AF34" s="181"/>
      <c r="AG34" s="181"/>
      <c r="AH34" s="181"/>
      <c r="AI34" s="181"/>
      <c r="AJ34" s="181"/>
      <c r="AK34" s="184"/>
      <c r="AL34" s="174"/>
      <c r="AM34" s="1323"/>
      <c r="AN34" s="180"/>
      <c r="AO34" s="181"/>
      <c r="AP34" s="181"/>
      <c r="AQ34" s="168"/>
      <c r="AR34" s="180"/>
      <c r="AS34" s="181"/>
      <c r="AT34" s="181"/>
      <c r="AU34" s="168"/>
      <c r="AV34" s="182"/>
      <c r="AW34" s="181"/>
      <c r="AX34" s="181"/>
      <c r="AY34" s="170"/>
      <c r="AZ34" s="180"/>
      <c r="BA34" s="181"/>
      <c r="BB34" s="181"/>
      <c r="BC34" s="168"/>
      <c r="BD34" s="182"/>
      <c r="BE34" s="181"/>
      <c r="BF34" s="181"/>
      <c r="BG34" s="170"/>
      <c r="BH34" s="180"/>
      <c r="BI34" s="181"/>
      <c r="BJ34" s="181"/>
      <c r="BK34" s="168"/>
      <c r="BL34" s="182"/>
      <c r="BM34" s="181"/>
      <c r="BN34" s="183"/>
      <c r="BO34" s="170"/>
      <c r="BP34" s="1058"/>
      <c r="BQ34" s="180"/>
      <c r="BR34" s="181"/>
      <c r="BS34" s="181"/>
      <c r="BT34" s="181"/>
      <c r="BU34" s="181"/>
      <c r="BV34" s="181"/>
      <c r="BW34" s="184"/>
      <c r="BX34" s="174"/>
    </row>
    <row r="35" spans="1:76" ht="13.5" hidden="1" customHeight="1">
      <c r="A35" s="1320" t="str">
        <f>IF(IBRF!B27="","",IBRF!B27)</f>
        <v/>
      </c>
      <c r="B35" s="157"/>
      <c r="C35" s="158"/>
      <c r="D35" s="158"/>
      <c r="E35" s="159"/>
      <c r="F35" s="157"/>
      <c r="G35" s="158"/>
      <c r="H35" s="158"/>
      <c r="I35" s="159"/>
      <c r="J35" s="160"/>
      <c r="K35" s="158"/>
      <c r="L35" s="158"/>
      <c r="M35" s="161"/>
      <c r="N35" s="157"/>
      <c r="O35" s="158"/>
      <c r="P35" s="158"/>
      <c r="Q35" s="159"/>
      <c r="R35" s="160"/>
      <c r="S35" s="158"/>
      <c r="T35" s="158"/>
      <c r="U35" s="161"/>
      <c r="V35" s="157"/>
      <c r="W35" s="158"/>
      <c r="X35" s="158"/>
      <c r="Y35" s="159"/>
      <c r="Z35" s="160"/>
      <c r="AA35" s="158"/>
      <c r="AB35" s="162"/>
      <c r="AC35" s="161"/>
      <c r="AD35" s="1058" t="str">
        <f>IF(COUNT(B35:AC35)=0,"",COUNT(B35:AC35))</f>
        <v/>
      </c>
      <c r="AE35" s="157"/>
      <c r="AF35" s="158"/>
      <c r="AG35" s="158"/>
      <c r="AH35" s="158"/>
      <c r="AI35" s="158"/>
      <c r="AJ35" s="158"/>
      <c r="AK35" s="163"/>
      <c r="AL35" s="165"/>
      <c r="AM35" s="1325" t="str">
        <f>A35</f>
        <v/>
      </c>
      <c r="AN35" s="185"/>
      <c r="AO35" s="158"/>
      <c r="AP35" s="158"/>
      <c r="AQ35" s="159"/>
      <c r="AR35" s="157"/>
      <c r="AS35" s="158"/>
      <c r="AT35" s="158"/>
      <c r="AU35" s="159"/>
      <c r="AV35" s="160"/>
      <c r="AW35" s="158"/>
      <c r="AX35" s="158"/>
      <c r="AY35" s="161"/>
      <c r="AZ35" s="157"/>
      <c r="BA35" s="158"/>
      <c r="BB35" s="158"/>
      <c r="BC35" s="159"/>
      <c r="BD35" s="160"/>
      <c r="BE35" s="158"/>
      <c r="BF35" s="158"/>
      <c r="BG35" s="161"/>
      <c r="BH35" s="157"/>
      <c r="BI35" s="158"/>
      <c r="BJ35" s="158"/>
      <c r="BK35" s="159"/>
      <c r="BL35" s="160"/>
      <c r="BM35" s="158"/>
      <c r="BN35" s="162"/>
      <c r="BO35" s="161"/>
      <c r="BP35" s="1058" t="str">
        <f>IF(COUNT(AN35:BO35)=0,"",COUNT(AN35:BO35))</f>
        <v/>
      </c>
      <c r="BQ35" s="157"/>
      <c r="BR35" s="158"/>
      <c r="BS35" s="158"/>
      <c r="BT35" s="158"/>
      <c r="BU35" s="158"/>
      <c r="BV35" s="158"/>
      <c r="BW35" s="163"/>
      <c r="BX35" s="165"/>
    </row>
    <row r="36" spans="1:76" ht="13.5" hidden="1" customHeight="1">
      <c r="A36" s="1320"/>
      <c r="B36" s="166"/>
      <c r="C36" s="167"/>
      <c r="D36" s="167"/>
      <c r="E36" s="168"/>
      <c r="F36" s="166"/>
      <c r="G36" s="167"/>
      <c r="H36" s="167"/>
      <c r="I36" s="168"/>
      <c r="J36" s="169"/>
      <c r="K36" s="167"/>
      <c r="L36" s="167"/>
      <c r="M36" s="170"/>
      <c r="N36" s="166"/>
      <c r="O36" s="167"/>
      <c r="P36" s="167"/>
      <c r="Q36" s="168"/>
      <c r="R36" s="169"/>
      <c r="S36" s="167"/>
      <c r="T36" s="167"/>
      <c r="U36" s="170"/>
      <c r="V36" s="166"/>
      <c r="W36" s="167"/>
      <c r="X36" s="167"/>
      <c r="Y36" s="168"/>
      <c r="Z36" s="169"/>
      <c r="AA36" s="167"/>
      <c r="AB36" s="171"/>
      <c r="AC36" s="170"/>
      <c r="AD36" s="1058"/>
      <c r="AE36" s="166"/>
      <c r="AF36" s="167"/>
      <c r="AG36" s="167"/>
      <c r="AH36" s="167"/>
      <c r="AI36" s="167"/>
      <c r="AJ36" s="167"/>
      <c r="AK36" s="172"/>
      <c r="AL36" s="174"/>
      <c r="AM36" s="1325"/>
      <c r="AN36" s="186"/>
      <c r="AO36" s="167"/>
      <c r="AP36" s="167"/>
      <c r="AQ36" s="168"/>
      <c r="AR36" s="166"/>
      <c r="AS36" s="167"/>
      <c r="AT36" s="167"/>
      <c r="AU36" s="168"/>
      <c r="AV36" s="169"/>
      <c r="AW36" s="167"/>
      <c r="AX36" s="167"/>
      <c r="AY36" s="170"/>
      <c r="AZ36" s="166"/>
      <c r="BA36" s="167"/>
      <c r="BB36" s="167"/>
      <c r="BC36" s="168"/>
      <c r="BD36" s="169"/>
      <c r="BE36" s="167"/>
      <c r="BF36" s="167"/>
      <c r="BG36" s="170"/>
      <c r="BH36" s="166"/>
      <c r="BI36" s="167"/>
      <c r="BJ36" s="167"/>
      <c r="BK36" s="168"/>
      <c r="BL36" s="169"/>
      <c r="BM36" s="167"/>
      <c r="BN36" s="171"/>
      <c r="BO36" s="170"/>
      <c r="BP36" s="1058"/>
      <c r="BQ36" s="166"/>
      <c r="BR36" s="167"/>
      <c r="BS36" s="167"/>
      <c r="BT36" s="167"/>
      <c r="BU36" s="167"/>
      <c r="BV36" s="167"/>
      <c r="BW36" s="172"/>
      <c r="BX36" s="174"/>
    </row>
    <row r="37" spans="1:76" ht="13.5" hidden="1" customHeight="1">
      <c r="A37" s="1322" t="str">
        <f>IF(IBRF!B28="","",IBRF!B28)</f>
        <v/>
      </c>
      <c r="B37" s="175"/>
      <c r="C37" s="176"/>
      <c r="D37" s="176"/>
      <c r="E37" s="159"/>
      <c r="F37" s="175"/>
      <c r="G37" s="176"/>
      <c r="H37" s="176"/>
      <c r="I37" s="159"/>
      <c r="J37" s="177"/>
      <c r="K37" s="176"/>
      <c r="L37" s="176"/>
      <c r="M37" s="161"/>
      <c r="N37" s="175"/>
      <c r="O37" s="176"/>
      <c r="P37" s="176"/>
      <c r="Q37" s="159"/>
      <c r="R37" s="177"/>
      <c r="S37" s="176"/>
      <c r="T37" s="176"/>
      <c r="U37" s="161"/>
      <c r="V37" s="175"/>
      <c r="W37" s="176"/>
      <c r="X37" s="176"/>
      <c r="Y37" s="159"/>
      <c r="Z37" s="177"/>
      <c r="AA37" s="176"/>
      <c r="AB37" s="178"/>
      <c r="AC37" s="161"/>
      <c r="AD37" s="1058" t="str">
        <f>IF(COUNT(B37:AC37)=0,"",COUNT(B37:AC37))</f>
        <v/>
      </c>
      <c r="AE37" s="175"/>
      <c r="AF37" s="176"/>
      <c r="AG37" s="176"/>
      <c r="AH37" s="176"/>
      <c r="AI37" s="176"/>
      <c r="AJ37" s="176"/>
      <c r="AK37" s="179"/>
      <c r="AL37" s="165"/>
      <c r="AM37" s="1326" t="str">
        <f>A37</f>
        <v/>
      </c>
      <c r="AN37" s="175"/>
      <c r="AO37" s="176"/>
      <c r="AP37" s="176"/>
      <c r="AQ37" s="159"/>
      <c r="AR37" s="175"/>
      <c r="AS37" s="176"/>
      <c r="AT37" s="176"/>
      <c r="AU37" s="159"/>
      <c r="AV37" s="177"/>
      <c r="AW37" s="176"/>
      <c r="AX37" s="176"/>
      <c r="AY37" s="161"/>
      <c r="AZ37" s="175"/>
      <c r="BA37" s="176"/>
      <c r="BB37" s="176"/>
      <c r="BC37" s="159"/>
      <c r="BD37" s="177"/>
      <c r="BE37" s="176"/>
      <c r="BF37" s="176"/>
      <c r="BG37" s="161"/>
      <c r="BH37" s="175"/>
      <c r="BI37" s="176"/>
      <c r="BJ37" s="176"/>
      <c r="BK37" s="159"/>
      <c r="BL37" s="177"/>
      <c r="BM37" s="176"/>
      <c r="BN37" s="178"/>
      <c r="BO37" s="161"/>
      <c r="BP37" s="1058" t="str">
        <f>IF(COUNT(AN37:BO37)=0,"",COUNT(AN37:BO37))</f>
        <v/>
      </c>
      <c r="BQ37" s="175"/>
      <c r="BR37" s="176"/>
      <c r="BS37" s="176"/>
      <c r="BT37" s="176"/>
      <c r="BU37" s="176"/>
      <c r="BV37" s="176"/>
      <c r="BW37" s="179"/>
      <c r="BX37" s="165"/>
    </row>
    <row r="38" spans="1:76" ht="13.5" hidden="1" customHeight="1">
      <c r="A38" s="1322"/>
      <c r="B38" s="180"/>
      <c r="C38" s="181"/>
      <c r="D38" s="181"/>
      <c r="E38" s="168"/>
      <c r="F38" s="180"/>
      <c r="G38" s="181"/>
      <c r="H38" s="181"/>
      <c r="I38" s="168"/>
      <c r="J38" s="182"/>
      <c r="K38" s="181"/>
      <c r="L38" s="181"/>
      <c r="M38" s="170"/>
      <c r="N38" s="180"/>
      <c r="O38" s="181"/>
      <c r="P38" s="181"/>
      <c r="Q38" s="168"/>
      <c r="R38" s="182"/>
      <c r="S38" s="181"/>
      <c r="T38" s="181"/>
      <c r="U38" s="170"/>
      <c r="V38" s="180"/>
      <c r="W38" s="181"/>
      <c r="X38" s="181"/>
      <c r="Y38" s="168"/>
      <c r="Z38" s="182"/>
      <c r="AA38" s="181"/>
      <c r="AB38" s="183"/>
      <c r="AC38" s="170"/>
      <c r="AD38" s="1058"/>
      <c r="AE38" s="180"/>
      <c r="AF38" s="181"/>
      <c r="AG38" s="181"/>
      <c r="AH38" s="181"/>
      <c r="AI38" s="181"/>
      <c r="AJ38" s="181"/>
      <c r="AK38" s="184"/>
      <c r="AL38" s="174"/>
      <c r="AM38" s="1326"/>
      <c r="AN38" s="180"/>
      <c r="AO38" s="181"/>
      <c r="AP38" s="181"/>
      <c r="AQ38" s="168"/>
      <c r="AR38" s="180"/>
      <c r="AS38" s="181"/>
      <c r="AT38" s="181"/>
      <c r="AU38" s="168"/>
      <c r="AV38" s="182"/>
      <c r="AW38" s="181"/>
      <c r="AX38" s="181"/>
      <c r="AY38" s="170"/>
      <c r="AZ38" s="180"/>
      <c r="BA38" s="181"/>
      <c r="BB38" s="181"/>
      <c r="BC38" s="168"/>
      <c r="BD38" s="182"/>
      <c r="BE38" s="181"/>
      <c r="BF38" s="181"/>
      <c r="BG38" s="170"/>
      <c r="BH38" s="180"/>
      <c r="BI38" s="181"/>
      <c r="BJ38" s="181"/>
      <c r="BK38" s="168"/>
      <c r="BL38" s="182"/>
      <c r="BM38" s="181"/>
      <c r="BN38" s="183"/>
      <c r="BO38" s="170"/>
      <c r="BP38" s="1058"/>
      <c r="BQ38" s="180"/>
      <c r="BR38" s="181"/>
      <c r="BS38" s="181"/>
      <c r="BT38" s="181"/>
      <c r="BU38" s="181"/>
      <c r="BV38" s="181"/>
      <c r="BW38" s="184"/>
      <c r="BX38" s="174"/>
    </row>
    <row r="39" spans="1:76" ht="13.5" hidden="1" customHeight="1">
      <c r="A39" s="1320" t="str">
        <f>IF(IBRF!B29="","",IBRF!B29)</f>
        <v/>
      </c>
      <c r="B39" s="157"/>
      <c r="C39" s="158"/>
      <c r="D39" s="158"/>
      <c r="E39" s="159"/>
      <c r="F39" s="157"/>
      <c r="G39" s="158"/>
      <c r="H39" s="158"/>
      <c r="I39" s="159"/>
      <c r="J39" s="160"/>
      <c r="K39" s="158"/>
      <c r="L39" s="158"/>
      <c r="M39" s="161"/>
      <c r="N39" s="157"/>
      <c r="O39" s="158"/>
      <c r="P39" s="158"/>
      <c r="Q39" s="159"/>
      <c r="R39" s="160"/>
      <c r="S39" s="158"/>
      <c r="T39" s="158"/>
      <c r="U39" s="161"/>
      <c r="V39" s="157"/>
      <c r="W39" s="158"/>
      <c r="X39" s="158"/>
      <c r="Y39" s="159"/>
      <c r="Z39" s="160"/>
      <c r="AA39" s="158"/>
      <c r="AB39" s="162"/>
      <c r="AC39" s="161"/>
      <c r="AD39" s="1058" t="str">
        <f>IF(COUNT(B39:AC39)=0,"",COUNT(B39:AC39))</f>
        <v/>
      </c>
      <c r="AE39" s="157"/>
      <c r="AF39" s="158"/>
      <c r="AG39" s="158"/>
      <c r="AH39" s="158"/>
      <c r="AI39" s="158"/>
      <c r="AJ39" s="158"/>
      <c r="AK39" s="163"/>
      <c r="AL39" s="165"/>
      <c r="AM39" s="1325" t="str">
        <f>A39</f>
        <v/>
      </c>
      <c r="AN39" s="157"/>
      <c r="AO39" s="158"/>
      <c r="AP39" s="158"/>
      <c r="AQ39" s="159"/>
      <c r="AR39" s="157"/>
      <c r="AS39" s="158"/>
      <c r="AT39" s="158"/>
      <c r="AU39" s="159"/>
      <c r="AV39" s="160"/>
      <c r="AW39" s="158"/>
      <c r="AX39" s="158"/>
      <c r="AY39" s="161"/>
      <c r="AZ39" s="157"/>
      <c r="BA39" s="158"/>
      <c r="BB39" s="158"/>
      <c r="BC39" s="159"/>
      <c r="BD39" s="160"/>
      <c r="BE39" s="158"/>
      <c r="BF39" s="158"/>
      <c r="BG39" s="161"/>
      <c r="BH39" s="157"/>
      <c r="BI39" s="158"/>
      <c r="BJ39" s="158"/>
      <c r="BK39" s="159"/>
      <c r="BL39" s="160"/>
      <c r="BM39" s="158"/>
      <c r="BN39" s="162"/>
      <c r="BO39" s="161"/>
      <c r="BP39" s="1058" t="str">
        <f>IF(COUNT(AN39:BO39)=0,"",COUNT(AN39:BO39))</f>
        <v/>
      </c>
      <c r="BQ39" s="157"/>
      <c r="BR39" s="158"/>
      <c r="BS39" s="158"/>
      <c r="BT39" s="158"/>
      <c r="BU39" s="158"/>
      <c r="BV39" s="158"/>
      <c r="BW39" s="163"/>
      <c r="BX39" s="165"/>
    </row>
    <row r="40" spans="1:76" ht="13.5" hidden="1" customHeight="1">
      <c r="A40" s="1320"/>
      <c r="B40" s="166"/>
      <c r="C40" s="167"/>
      <c r="D40" s="167"/>
      <c r="E40" s="168"/>
      <c r="F40" s="166"/>
      <c r="G40" s="167"/>
      <c r="H40" s="167"/>
      <c r="I40" s="168"/>
      <c r="J40" s="169"/>
      <c r="K40" s="167"/>
      <c r="L40" s="167"/>
      <c r="M40" s="170"/>
      <c r="N40" s="166"/>
      <c r="O40" s="167"/>
      <c r="P40" s="167"/>
      <c r="Q40" s="168"/>
      <c r="R40" s="169"/>
      <c r="S40" s="167"/>
      <c r="T40" s="167"/>
      <c r="U40" s="170"/>
      <c r="V40" s="166"/>
      <c r="W40" s="167"/>
      <c r="X40" s="167"/>
      <c r="Y40" s="168"/>
      <c r="Z40" s="169"/>
      <c r="AA40" s="167"/>
      <c r="AB40" s="171"/>
      <c r="AC40" s="170"/>
      <c r="AD40" s="1058"/>
      <c r="AE40" s="166"/>
      <c r="AF40" s="167"/>
      <c r="AG40" s="167"/>
      <c r="AH40" s="167"/>
      <c r="AI40" s="167"/>
      <c r="AJ40" s="167"/>
      <c r="AK40" s="172"/>
      <c r="AL40" s="174"/>
      <c r="AM40" s="1325"/>
      <c r="AN40" s="166"/>
      <c r="AO40" s="167"/>
      <c r="AP40" s="167"/>
      <c r="AQ40" s="168"/>
      <c r="AR40" s="166"/>
      <c r="AS40" s="167"/>
      <c r="AT40" s="167"/>
      <c r="AU40" s="168"/>
      <c r="AV40" s="169"/>
      <c r="AW40" s="167"/>
      <c r="AX40" s="167"/>
      <c r="AY40" s="170"/>
      <c r="AZ40" s="166"/>
      <c r="BA40" s="167"/>
      <c r="BB40" s="167"/>
      <c r="BC40" s="168"/>
      <c r="BD40" s="169"/>
      <c r="BE40" s="167"/>
      <c r="BF40" s="167"/>
      <c r="BG40" s="170"/>
      <c r="BH40" s="166"/>
      <c r="BI40" s="167"/>
      <c r="BJ40" s="167"/>
      <c r="BK40" s="168"/>
      <c r="BL40" s="169"/>
      <c r="BM40" s="167"/>
      <c r="BN40" s="171"/>
      <c r="BO40" s="170"/>
      <c r="BP40" s="1058"/>
      <c r="BQ40" s="166"/>
      <c r="BR40" s="167"/>
      <c r="BS40" s="167"/>
      <c r="BT40" s="167"/>
      <c r="BU40" s="167"/>
      <c r="BV40" s="167"/>
      <c r="BW40" s="172"/>
      <c r="BX40" s="174"/>
    </row>
    <row r="41" spans="1:76" ht="13.5" hidden="1" customHeight="1">
      <c r="A41" s="1322" t="str">
        <f>IF(IBRF!B30="","",IBRF!B30)</f>
        <v/>
      </c>
      <c r="B41" s="175"/>
      <c r="C41" s="176"/>
      <c r="D41" s="176"/>
      <c r="E41" s="159"/>
      <c r="F41" s="175"/>
      <c r="G41" s="176"/>
      <c r="H41" s="176"/>
      <c r="I41" s="159"/>
      <c r="J41" s="177"/>
      <c r="K41" s="176"/>
      <c r="L41" s="176"/>
      <c r="M41" s="161"/>
      <c r="N41" s="175"/>
      <c r="O41" s="176"/>
      <c r="P41" s="176"/>
      <c r="Q41" s="159"/>
      <c r="R41" s="177"/>
      <c r="S41" s="176"/>
      <c r="T41" s="176"/>
      <c r="U41" s="161"/>
      <c r="V41" s="175"/>
      <c r="W41" s="176"/>
      <c r="X41" s="176"/>
      <c r="Y41" s="159"/>
      <c r="Z41" s="177"/>
      <c r="AA41" s="176"/>
      <c r="AB41" s="178"/>
      <c r="AC41" s="161"/>
      <c r="AD41" s="1058" t="str">
        <f>IF(COUNT(B41:AC41)=0,"",COUNT(B41:AC41))</f>
        <v/>
      </c>
      <c r="AE41" s="175"/>
      <c r="AF41" s="176"/>
      <c r="AG41" s="176"/>
      <c r="AH41" s="176"/>
      <c r="AI41" s="176"/>
      <c r="AJ41" s="176"/>
      <c r="AK41" s="179"/>
      <c r="AL41" s="165"/>
      <c r="AM41" s="1326" t="str">
        <f>A41</f>
        <v/>
      </c>
      <c r="AN41" s="175"/>
      <c r="AO41" s="176"/>
      <c r="AP41" s="176"/>
      <c r="AQ41" s="159"/>
      <c r="AR41" s="175"/>
      <c r="AS41" s="176"/>
      <c r="AT41" s="176"/>
      <c r="AU41" s="159"/>
      <c r="AV41" s="177"/>
      <c r="AW41" s="176"/>
      <c r="AX41" s="176"/>
      <c r="AY41" s="161"/>
      <c r="AZ41" s="175"/>
      <c r="BA41" s="176"/>
      <c r="BB41" s="176"/>
      <c r="BC41" s="159"/>
      <c r="BD41" s="177"/>
      <c r="BE41" s="176"/>
      <c r="BF41" s="176"/>
      <c r="BG41" s="161"/>
      <c r="BH41" s="175"/>
      <c r="BI41" s="176"/>
      <c r="BJ41" s="176"/>
      <c r="BK41" s="159"/>
      <c r="BL41" s="177"/>
      <c r="BM41" s="176"/>
      <c r="BN41" s="178"/>
      <c r="BO41" s="161"/>
      <c r="BP41" s="1058" t="str">
        <f>IF(COUNT(AN41:BO41)=0,"",COUNT(AN41:BO41))</f>
        <v/>
      </c>
      <c r="BQ41" s="175"/>
      <c r="BR41" s="176"/>
      <c r="BS41" s="176"/>
      <c r="BT41" s="176"/>
      <c r="BU41" s="176"/>
      <c r="BV41" s="176"/>
      <c r="BW41" s="179"/>
      <c r="BX41" s="165"/>
    </row>
    <row r="42" spans="1:76" ht="13.5" hidden="1" customHeight="1">
      <c r="A42" s="1322"/>
      <c r="B42" s="180"/>
      <c r="C42" s="181"/>
      <c r="D42" s="181"/>
      <c r="E42" s="168"/>
      <c r="F42" s="180"/>
      <c r="G42" s="181"/>
      <c r="H42" s="181"/>
      <c r="I42" s="168"/>
      <c r="J42" s="182"/>
      <c r="K42" s="181"/>
      <c r="L42" s="181"/>
      <c r="M42" s="170"/>
      <c r="N42" s="180"/>
      <c r="O42" s="181"/>
      <c r="P42" s="181"/>
      <c r="Q42" s="168"/>
      <c r="R42" s="182"/>
      <c r="S42" s="181"/>
      <c r="T42" s="181"/>
      <c r="U42" s="170"/>
      <c r="V42" s="180"/>
      <c r="W42" s="181"/>
      <c r="X42" s="181"/>
      <c r="Y42" s="168"/>
      <c r="Z42" s="182"/>
      <c r="AA42" s="181"/>
      <c r="AB42" s="183"/>
      <c r="AC42" s="170"/>
      <c r="AD42" s="1058"/>
      <c r="AE42" s="180"/>
      <c r="AF42" s="181"/>
      <c r="AG42" s="181"/>
      <c r="AH42" s="181"/>
      <c r="AI42" s="181"/>
      <c r="AJ42" s="181"/>
      <c r="AK42" s="184"/>
      <c r="AL42" s="174"/>
      <c r="AM42" s="1326"/>
      <c r="AN42" s="180"/>
      <c r="AO42" s="181"/>
      <c r="AP42" s="181"/>
      <c r="AQ42" s="168"/>
      <c r="AR42" s="180"/>
      <c r="AS42" s="181"/>
      <c r="AT42" s="181"/>
      <c r="AU42" s="168"/>
      <c r="AV42" s="182"/>
      <c r="AW42" s="181"/>
      <c r="AX42" s="181"/>
      <c r="AY42" s="170"/>
      <c r="AZ42" s="180"/>
      <c r="BA42" s="181"/>
      <c r="BB42" s="181"/>
      <c r="BC42" s="168"/>
      <c r="BD42" s="182"/>
      <c r="BE42" s="181"/>
      <c r="BF42" s="181"/>
      <c r="BG42" s="170"/>
      <c r="BH42" s="180"/>
      <c r="BI42" s="181"/>
      <c r="BJ42" s="181"/>
      <c r="BK42" s="168"/>
      <c r="BL42" s="182"/>
      <c r="BM42" s="181"/>
      <c r="BN42" s="183"/>
      <c r="BO42" s="170"/>
      <c r="BP42" s="1058"/>
      <c r="BQ42" s="180"/>
      <c r="BR42" s="181"/>
      <c r="BS42" s="181"/>
      <c r="BT42" s="181"/>
      <c r="BU42" s="181"/>
      <c r="BV42" s="181"/>
      <c r="BW42" s="184"/>
      <c r="BX42" s="174"/>
    </row>
    <row r="43" spans="1:76" ht="13.5" thickBot="1">
      <c r="A43" s="588" t="s">
        <v>373</v>
      </c>
      <c r="B43" s="975" t="str">
        <f>Score!AS1</f>
        <v>Tommy Gun Terrors</v>
      </c>
      <c r="C43" s="975"/>
      <c r="D43" s="975"/>
      <c r="E43" s="975"/>
      <c r="F43" s="975"/>
      <c r="G43" s="975"/>
      <c r="H43" s="975"/>
      <c r="I43" s="975"/>
      <c r="J43" s="975"/>
      <c r="K43" s="975"/>
      <c r="L43" s="975"/>
      <c r="M43" s="975"/>
      <c r="N43" s="975"/>
      <c r="O43" s="1316" t="s">
        <v>281</v>
      </c>
      <c r="P43" s="1316"/>
      <c r="Q43" s="1316"/>
      <c r="R43" s="1316"/>
      <c r="S43" s="1316"/>
      <c r="T43" s="1317"/>
      <c r="U43" s="1317"/>
      <c r="V43" s="1317"/>
      <c r="W43" s="1317"/>
      <c r="X43" s="1317"/>
      <c r="Y43" s="1317"/>
      <c r="Z43" s="1317"/>
      <c r="AA43" s="1317"/>
      <c r="AB43" s="1317"/>
      <c r="AC43" s="1317"/>
      <c r="AD43" s="1317"/>
      <c r="AE43" s="1317"/>
      <c r="AF43" s="1327">
        <f>AF1</f>
        <v>41209</v>
      </c>
      <c r="AG43" s="1327"/>
      <c r="AH43" s="1327"/>
      <c r="AI43" s="1318" t="s">
        <v>376</v>
      </c>
      <c r="AJ43" s="1318"/>
      <c r="AK43" s="1319" t="str">
        <f>AK1</f>
        <v>Bout B</v>
      </c>
      <c r="AL43" s="1319"/>
      <c r="AM43" s="589" t="s">
        <v>373</v>
      </c>
      <c r="AN43" s="975" t="str">
        <f>B43</f>
        <v>Tommy Gun Terrors</v>
      </c>
      <c r="AO43" s="975"/>
      <c r="AP43" s="975"/>
      <c r="AQ43" s="975"/>
      <c r="AR43" s="975"/>
      <c r="AS43" s="975"/>
      <c r="AT43" s="975"/>
      <c r="AU43" s="975"/>
      <c r="AV43" s="975"/>
      <c r="AW43" s="975"/>
      <c r="AX43" s="975"/>
      <c r="AY43" s="975"/>
      <c r="AZ43" s="975"/>
      <c r="BA43" s="1316" t="s">
        <v>281</v>
      </c>
      <c r="BB43" s="1316"/>
      <c r="BC43" s="1316"/>
      <c r="BD43" s="1316"/>
      <c r="BE43" s="1316"/>
      <c r="BF43" s="1317"/>
      <c r="BG43" s="1317"/>
      <c r="BH43" s="1317"/>
      <c r="BI43" s="1317"/>
      <c r="BJ43" s="1317"/>
      <c r="BK43" s="1317"/>
      <c r="BL43" s="1317"/>
      <c r="BM43" s="1317"/>
      <c r="BN43" s="1317"/>
      <c r="BO43" s="1317"/>
      <c r="BP43" s="1317"/>
      <c r="BQ43" s="1317"/>
      <c r="BR43" s="1317">
        <f>AF1</f>
        <v>41209</v>
      </c>
      <c r="BS43" s="1317"/>
      <c r="BT43" s="1317"/>
      <c r="BU43" s="1318" t="s">
        <v>279</v>
      </c>
      <c r="BV43" s="1318"/>
      <c r="BW43" s="1319" t="str">
        <f>AK1</f>
        <v>Bout B</v>
      </c>
      <c r="BX43" s="1319"/>
    </row>
    <row r="44" spans="1:76" ht="13.5" customHeight="1" thickBot="1">
      <c r="A44" s="590" t="s">
        <v>282</v>
      </c>
      <c r="B44" s="1061" t="s">
        <v>283</v>
      </c>
      <c r="C44" s="1061"/>
      <c r="D44" s="1061"/>
      <c r="E44" s="1061"/>
      <c r="F44" s="1062" t="s">
        <v>283</v>
      </c>
      <c r="G44" s="1062"/>
      <c r="H44" s="1062"/>
      <c r="I44" s="1062"/>
      <c r="J44" s="1063" t="s">
        <v>283</v>
      </c>
      <c r="K44" s="1063"/>
      <c r="L44" s="1063"/>
      <c r="M44" s="1063"/>
      <c r="N44" s="1063" t="s">
        <v>283</v>
      </c>
      <c r="O44" s="1063"/>
      <c r="P44" s="1063"/>
      <c r="Q44" s="1063"/>
      <c r="R44" s="1063" t="s">
        <v>283</v>
      </c>
      <c r="S44" s="1063"/>
      <c r="T44" s="1063"/>
      <c r="U44" s="1063"/>
      <c r="V44" s="1063" t="s">
        <v>283</v>
      </c>
      <c r="W44" s="1063"/>
      <c r="X44" s="1063"/>
      <c r="Y44" s="1063"/>
      <c r="Z44" s="1065" t="s">
        <v>283</v>
      </c>
      <c r="AA44" s="1065"/>
      <c r="AB44" s="1065"/>
      <c r="AC44" s="1065"/>
      <c r="AD44" s="153" t="s">
        <v>284</v>
      </c>
      <c r="AE44" s="1066" t="s">
        <v>285</v>
      </c>
      <c r="AF44" s="1066"/>
      <c r="AG44" s="1066"/>
      <c r="AH44" s="1066"/>
      <c r="AI44" s="1066"/>
      <c r="AJ44" s="1066"/>
      <c r="AK44" s="1066"/>
      <c r="AL44" s="154" t="s">
        <v>286</v>
      </c>
      <c r="AM44" s="155" t="s">
        <v>282</v>
      </c>
      <c r="AN44" s="1051" t="s">
        <v>283</v>
      </c>
      <c r="AO44" s="1051"/>
      <c r="AP44" s="1051"/>
      <c r="AQ44" s="1051"/>
      <c r="AR44" s="1052" t="s">
        <v>283</v>
      </c>
      <c r="AS44" s="1052"/>
      <c r="AT44" s="1052"/>
      <c r="AU44" s="1052"/>
      <c r="AV44" s="1053" t="s">
        <v>283</v>
      </c>
      <c r="AW44" s="1053"/>
      <c r="AX44" s="1053"/>
      <c r="AY44" s="1053"/>
      <c r="AZ44" s="1053" t="s">
        <v>283</v>
      </c>
      <c r="BA44" s="1053"/>
      <c r="BB44" s="1053"/>
      <c r="BC44" s="1053"/>
      <c r="BD44" s="1053" t="s">
        <v>283</v>
      </c>
      <c r="BE44" s="1053"/>
      <c r="BF44" s="1053"/>
      <c r="BG44" s="1053"/>
      <c r="BH44" s="1053" t="s">
        <v>283</v>
      </c>
      <c r="BI44" s="1053"/>
      <c r="BJ44" s="1053"/>
      <c r="BK44" s="1053"/>
      <c r="BL44" s="1065" t="s">
        <v>283</v>
      </c>
      <c r="BM44" s="1065"/>
      <c r="BN44" s="1065"/>
      <c r="BO44" s="1065"/>
      <c r="BP44" s="156" t="s">
        <v>284</v>
      </c>
      <c r="BQ44" s="1054" t="s">
        <v>285</v>
      </c>
      <c r="BR44" s="1054"/>
      <c r="BS44" s="1054"/>
      <c r="BT44" s="1054"/>
      <c r="BU44" s="1054"/>
      <c r="BV44" s="1054"/>
      <c r="BW44" s="1054"/>
      <c r="BX44" s="154" t="s">
        <v>286</v>
      </c>
    </row>
    <row r="45" spans="1:76" ht="15" customHeight="1">
      <c r="A45" s="1328" t="str">
        <f>IF(IBRF!H11="","",IBRF!H11)</f>
        <v>011</v>
      </c>
      <c r="B45" s="160"/>
      <c r="C45" s="158"/>
      <c r="D45" s="158"/>
      <c r="E45" s="159"/>
      <c r="F45" s="157"/>
      <c r="G45" s="158"/>
      <c r="H45" s="158"/>
      <c r="I45" s="159"/>
      <c r="J45" s="160"/>
      <c r="K45" s="158"/>
      <c r="L45" s="158"/>
      <c r="M45" s="161"/>
      <c r="N45" s="157"/>
      <c r="O45" s="158"/>
      <c r="P45" s="158"/>
      <c r="Q45" s="159"/>
      <c r="R45" s="160"/>
      <c r="S45" s="158"/>
      <c r="T45" s="158"/>
      <c r="U45" s="161"/>
      <c r="V45" s="157"/>
      <c r="W45" s="158"/>
      <c r="X45" s="158"/>
      <c r="Y45" s="159"/>
      <c r="Z45" s="160"/>
      <c r="AA45" s="158"/>
      <c r="AB45" s="162"/>
      <c r="AC45" s="161"/>
      <c r="AD45" s="1058" t="str">
        <f>IF(COUNT(B45:AC45)=0,"",COUNT(B45:AC45))</f>
        <v/>
      </c>
      <c r="AE45" s="157"/>
      <c r="AF45" s="158"/>
      <c r="AG45" s="158"/>
      <c r="AH45" s="158"/>
      <c r="AI45" s="158"/>
      <c r="AJ45" s="158"/>
      <c r="AK45" s="163"/>
      <c r="AL45" s="165"/>
      <c r="AM45" s="1329" t="str">
        <f>A45</f>
        <v>011</v>
      </c>
      <c r="AN45" s="157"/>
      <c r="AO45" s="158"/>
      <c r="AP45" s="158"/>
      <c r="AQ45" s="159"/>
      <c r="AR45" s="157"/>
      <c r="AS45" s="158"/>
      <c r="AT45" s="158"/>
      <c r="AU45" s="159"/>
      <c r="AV45" s="160"/>
      <c r="AW45" s="158"/>
      <c r="AX45" s="158"/>
      <c r="AY45" s="161"/>
      <c r="AZ45" s="157"/>
      <c r="BA45" s="158"/>
      <c r="BB45" s="158"/>
      <c r="BC45" s="159"/>
      <c r="BD45" s="160"/>
      <c r="BE45" s="158"/>
      <c r="BF45" s="158"/>
      <c r="BG45" s="161"/>
      <c r="BH45" s="157"/>
      <c r="BI45" s="158"/>
      <c r="BJ45" s="158"/>
      <c r="BK45" s="159"/>
      <c r="BL45" s="160"/>
      <c r="BM45" s="158"/>
      <c r="BN45" s="162"/>
      <c r="BO45" s="161"/>
      <c r="BP45" s="1058" t="str">
        <f>IF(COUNT(AN45:BO45)=0,"",COUNT(AN45:BO45))</f>
        <v/>
      </c>
      <c r="BQ45" s="157"/>
      <c r="BR45" s="158"/>
      <c r="BS45" s="158"/>
      <c r="BT45" s="158"/>
      <c r="BU45" s="158"/>
      <c r="BV45" s="158"/>
      <c r="BW45" s="163"/>
      <c r="BX45" s="165"/>
    </row>
    <row r="46" spans="1:76" ht="15" customHeight="1">
      <c r="A46" s="1328"/>
      <c r="B46" s="169"/>
      <c r="C46" s="167"/>
      <c r="D46" s="167"/>
      <c r="E46" s="168"/>
      <c r="F46" s="166"/>
      <c r="G46" s="167"/>
      <c r="H46" s="167"/>
      <c r="I46" s="168"/>
      <c r="J46" s="169"/>
      <c r="K46" s="167"/>
      <c r="L46" s="167"/>
      <c r="M46" s="170"/>
      <c r="N46" s="166"/>
      <c r="O46" s="167"/>
      <c r="P46" s="167"/>
      <c r="Q46" s="168"/>
      <c r="R46" s="169"/>
      <c r="S46" s="167"/>
      <c r="T46" s="167"/>
      <c r="U46" s="170"/>
      <c r="V46" s="166"/>
      <c r="W46" s="167"/>
      <c r="X46" s="167"/>
      <c r="Y46" s="168"/>
      <c r="Z46" s="169"/>
      <c r="AA46" s="167"/>
      <c r="AB46" s="171"/>
      <c r="AC46" s="170"/>
      <c r="AD46" s="1058"/>
      <c r="AE46" s="166"/>
      <c r="AF46" s="167"/>
      <c r="AG46" s="167"/>
      <c r="AH46" s="167"/>
      <c r="AI46" s="167"/>
      <c r="AJ46" s="167"/>
      <c r="AK46" s="172"/>
      <c r="AL46" s="174"/>
      <c r="AM46" s="1329"/>
      <c r="AN46" s="166"/>
      <c r="AO46" s="167"/>
      <c r="AP46" s="167"/>
      <c r="AQ46" s="168"/>
      <c r="AR46" s="166"/>
      <c r="AS46" s="167"/>
      <c r="AT46" s="167"/>
      <c r="AU46" s="168"/>
      <c r="AV46" s="169"/>
      <c r="AW46" s="167"/>
      <c r="AX46" s="167"/>
      <c r="AY46" s="170"/>
      <c r="AZ46" s="166"/>
      <c r="BA46" s="167"/>
      <c r="BB46" s="167"/>
      <c r="BC46" s="168"/>
      <c r="BD46" s="169"/>
      <c r="BE46" s="167"/>
      <c r="BF46" s="167"/>
      <c r="BG46" s="170"/>
      <c r="BH46" s="166"/>
      <c r="BI46" s="167"/>
      <c r="BJ46" s="167"/>
      <c r="BK46" s="168"/>
      <c r="BL46" s="169"/>
      <c r="BM46" s="167"/>
      <c r="BN46" s="171"/>
      <c r="BO46" s="170"/>
      <c r="BP46" s="1058"/>
      <c r="BQ46" s="166"/>
      <c r="BR46" s="167"/>
      <c r="BS46" s="167"/>
      <c r="BT46" s="167"/>
      <c r="BU46" s="167"/>
      <c r="BV46" s="167"/>
      <c r="BW46" s="172"/>
      <c r="BX46" s="174"/>
    </row>
    <row r="47" spans="1:76" ht="15" customHeight="1">
      <c r="A47" s="1330" t="str">
        <f>IF(IBRF!H12="","",IBRF!H12)</f>
        <v>1170</v>
      </c>
      <c r="B47" s="177"/>
      <c r="C47" s="176"/>
      <c r="D47" s="176"/>
      <c r="E47" s="159"/>
      <c r="F47" s="175"/>
      <c r="G47" s="176"/>
      <c r="H47" s="176"/>
      <c r="I47" s="159"/>
      <c r="J47" s="177"/>
      <c r="K47" s="176"/>
      <c r="L47" s="176"/>
      <c r="M47" s="161"/>
      <c r="N47" s="175"/>
      <c r="O47" s="176"/>
      <c r="P47" s="176"/>
      <c r="Q47" s="159"/>
      <c r="R47" s="177"/>
      <c r="S47" s="176"/>
      <c r="T47" s="176"/>
      <c r="U47" s="161"/>
      <c r="V47" s="175"/>
      <c r="W47" s="176"/>
      <c r="X47" s="176"/>
      <c r="Y47" s="159"/>
      <c r="Z47" s="177"/>
      <c r="AA47" s="176"/>
      <c r="AB47" s="178"/>
      <c r="AC47" s="161"/>
      <c r="AD47" s="1058" t="str">
        <f>IF(COUNT(B47:AC47)=0,"",COUNT(B47:AC47))</f>
        <v/>
      </c>
      <c r="AE47" s="175"/>
      <c r="AF47" s="176"/>
      <c r="AG47" s="176"/>
      <c r="AH47" s="176"/>
      <c r="AI47" s="176"/>
      <c r="AJ47" s="176"/>
      <c r="AK47" s="179"/>
      <c r="AL47" s="165"/>
      <c r="AM47" s="1323" t="str">
        <f>A47</f>
        <v>1170</v>
      </c>
      <c r="AN47" s="175"/>
      <c r="AO47" s="176"/>
      <c r="AP47" s="176"/>
      <c r="AQ47" s="159"/>
      <c r="AR47" s="175"/>
      <c r="AS47" s="176"/>
      <c r="AT47" s="176"/>
      <c r="AU47" s="159"/>
      <c r="AV47" s="177"/>
      <c r="AW47" s="176"/>
      <c r="AX47" s="176"/>
      <c r="AY47" s="161"/>
      <c r="AZ47" s="175"/>
      <c r="BA47" s="176"/>
      <c r="BB47" s="176"/>
      <c r="BC47" s="159"/>
      <c r="BD47" s="177"/>
      <c r="BE47" s="176"/>
      <c r="BF47" s="176"/>
      <c r="BG47" s="161"/>
      <c r="BH47" s="175"/>
      <c r="BI47" s="176"/>
      <c r="BJ47" s="176"/>
      <c r="BK47" s="159"/>
      <c r="BL47" s="177"/>
      <c r="BM47" s="176"/>
      <c r="BN47" s="178"/>
      <c r="BO47" s="161"/>
      <c r="BP47" s="1058" t="str">
        <f>IF(COUNT(AN47:BO47)=0,"",COUNT(AN47:BO47))</f>
        <v/>
      </c>
      <c r="BQ47" s="175"/>
      <c r="BR47" s="176"/>
      <c r="BS47" s="176"/>
      <c r="BT47" s="176"/>
      <c r="BU47" s="176"/>
      <c r="BV47" s="176"/>
      <c r="BW47" s="179"/>
      <c r="BX47" s="165"/>
    </row>
    <row r="48" spans="1:76" ht="15" customHeight="1">
      <c r="A48" s="1330"/>
      <c r="B48" s="182"/>
      <c r="C48" s="181"/>
      <c r="D48" s="181"/>
      <c r="E48" s="168"/>
      <c r="F48" s="180"/>
      <c r="G48" s="181"/>
      <c r="H48" s="181"/>
      <c r="I48" s="168"/>
      <c r="J48" s="182"/>
      <c r="K48" s="181"/>
      <c r="L48" s="181"/>
      <c r="M48" s="170"/>
      <c r="N48" s="180"/>
      <c r="O48" s="181"/>
      <c r="P48" s="181"/>
      <c r="Q48" s="168"/>
      <c r="R48" s="182"/>
      <c r="S48" s="181"/>
      <c r="T48" s="181"/>
      <c r="U48" s="170"/>
      <c r="V48" s="180"/>
      <c r="W48" s="181"/>
      <c r="X48" s="181"/>
      <c r="Y48" s="168"/>
      <c r="Z48" s="182"/>
      <c r="AA48" s="181"/>
      <c r="AB48" s="183"/>
      <c r="AC48" s="170"/>
      <c r="AD48" s="1058"/>
      <c r="AE48" s="180"/>
      <c r="AF48" s="181"/>
      <c r="AG48" s="181"/>
      <c r="AH48" s="181"/>
      <c r="AI48" s="181"/>
      <c r="AJ48" s="181"/>
      <c r="AK48" s="184"/>
      <c r="AL48" s="174"/>
      <c r="AM48" s="1323"/>
      <c r="AN48" s="180"/>
      <c r="AO48" s="181"/>
      <c r="AP48" s="181"/>
      <c r="AQ48" s="168"/>
      <c r="AR48" s="180"/>
      <c r="AS48" s="181"/>
      <c r="AT48" s="181"/>
      <c r="AU48" s="168"/>
      <c r="AV48" s="182"/>
      <c r="AW48" s="181"/>
      <c r="AX48" s="181"/>
      <c r="AY48" s="170"/>
      <c r="AZ48" s="180"/>
      <c r="BA48" s="181"/>
      <c r="BB48" s="181"/>
      <c r="BC48" s="168"/>
      <c r="BD48" s="182"/>
      <c r="BE48" s="181"/>
      <c r="BF48" s="181"/>
      <c r="BG48" s="170"/>
      <c r="BH48" s="180"/>
      <c r="BI48" s="181"/>
      <c r="BJ48" s="181"/>
      <c r="BK48" s="168"/>
      <c r="BL48" s="182"/>
      <c r="BM48" s="181"/>
      <c r="BN48" s="183"/>
      <c r="BO48" s="170"/>
      <c r="BP48" s="1058"/>
      <c r="BQ48" s="180"/>
      <c r="BR48" s="181"/>
      <c r="BS48" s="181"/>
      <c r="BT48" s="181"/>
      <c r="BU48" s="181"/>
      <c r="BV48" s="181"/>
      <c r="BW48" s="184"/>
      <c r="BX48" s="174"/>
    </row>
    <row r="49" spans="1:76" ht="15" customHeight="1">
      <c r="A49" s="1331" t="str">
        <f>IF(IBRF!H13="","",IBRF!H13)</f>
        <v>120</v>
      </c>
      <c r="B49" s="160"/>
      <c r="C49" s="158"/>
      <c r="D49" s="158"/>
      <c r="E49" s="159"/>
      <c r="F49" s="157"/>
      <c r="G49" s="158"/>
      <c r="H49" s="158"/>
      <c r="I49" s="159"/>
      <c r="J49" s="160"/>
      <c r="K49" s="158"/>
      <c r="L49" s="158"/>
      <c r="M49" s="161"/>
      <c r="N49" s="157"/>
      <c r="O49" s="158"/>
      <c r="P49" s="158"/>
      <c r="Q49" s="159"/>
      <c r="R49" s="160"/>
      <c r="S49" s="158"/>
      <c r="T49" s="158"/>
      <c r="U49" s="161"/>
      <c r="V49" s="157"/>
      <c r="W49" s="158"/>
      <c r="X49" s="158"/>
      <c r="Y49" s="159"/>
      <c r="Z49" s="160"/>
      <c r="AA49" s="158"/>
      <c r="AB49" s="162"/>
      <c r="AC49" s="161"/>
      <c r="AD49" s="1058" t="str">
        <f>IF(COUNT(B49:AC49)=0,"",COUNT(B49:AC49))</f>
        <v/>
      </c>
      <c r="AE49" s="157"/>
      <c r="AF49" s="158"/>
      <c r="AG49" s="158"/>
      <c r="AH49" s="158"/>
      <c r="AI49" s="158"/>
      <c r="AJ49" s="158"/>
      <c r="AK49" s="163"/>
      <c r="AL49" s="165"/>
      <c r="AM49" s="1332" t="str">
        <f>A49</f>
        <v>120</v>
      </c>
      <c r="AN49" s="157"/>
      <c r="AO49" s="158"/>
      <c r="AP49" s="158"/>
      <c r="AQ49" s="159"/>
      <c r="AR49" s="157"/>
      <c r="AS49" s="158"/>
      <c r="AT49" s="158"/>
      <c r="AU49" s="159"/>
      <c r="AV49" s="157"/>
      <c r="AW49" s="158"/>
      <c r="AX49" s="158"/>
      <c r="AY49" s="161"/>
      <c r="AZ49" s="157"/>
      <c r="BA49" s="158"/>
      <c r="BB49" s="158"/>
      <c r="BC49" s="159"/>
      <c r="BD49" s="157"/>
      <c r="BE49" s="158"/>
      <c r="BF49" s="158"/>
      <c r="BG49" s="161"/>
      <c r="BH49" s="157"/>
      <c r="BI49" s="158"/>
      <c r="BJ49" s="158"/>
      <c r="BK49" s="159"/>
      <c r="BL49" s="160"/>
      <c r="BM49" s="158"/>
      <c r="BN49" s="162"/>
      <c r="BO49" s="161"/>
      <c r="BP49" s="1058" t="str">
        <f>IF(COUNT(AN49:BO49)=0,"",COUNT(AN49:BO49))</f>
        <v/>
      </c>
      <c r="BQ49" s="157"/>
      <c r="BR49" s="158"/>
      <c r="BS49" s="158"/>
      <c r="BT49" s="158"/>
      <c r="BU49" s="158"/>
      <c r="BV49" s="158"/>
      <c r="BW49" s="163"/>
      <c r="BX49" s="165"/>
    </row>
    <row r="50" spans="1:76" ht="15" customHeight="1">
      <c r="A50" s="1331"/>
      <c r="B50" s="169"/>
      <c r="C50" s="167"/>
      <c r="D50" s="167"/>
      <c r="E50" s="168"/>
      <c r="F50" s="166"/>
      <c r="G50" s="167"/>
      <c r="H50" s="167"/>
      <c r="I50" s="168"/>
      <c r="J50" s="169"/>
      <c r="K50" s="167"/>
      <c r="L50" s="167"/>
      <c r="M50" s="170"/>
      <c r="N50" s="166"/>
      <c r="O50" s="167"/>
      <c r="P50" s="167"/>
      <c r="Q50" s="168"/>
      <c r="R50" s="169"/>
      <c r="S50" s="167"/>
      <c r="T50" s="167"/>
      <c r="U50" s="170"/>
      <c r="V50" s="166"/>
      <c r="W50" s="167"/>
      <c r="X50" s="167"/>
      <c r="Y50" s="168"/>
      <c r="Z50" s="169"/>
      <c r="AA50" s="167"/>
      <c r="AB50" s="171"/>
      <c r="AC50" s="170"/>
      <c r="AD50" s="1058"/>
      <c r="AE50" s="166"/>
      <c r="AF50" s="167"/>
      <c r="AG50" s="167"/>
      <c r="AH50" s="167"/>
      <c r="AI50" s="167"/>
      <c r="AJ50" s="167"/>
      <c r="AK50" s="172"/>
      <c r="AL50" s="174"/>
      <c r="AM50" s="1332"/>
      <c r="AN50" s="166"/>
      <c r="AO50" s="167"/>
      <c r="AP50" s="167"/>
      <c r="AQ50" s="168"/>
      <c r="AR50" s="166"/>
      <c r="AS50" s="167"/>
      <c r="AT50" s="167"/>
      <c r="AU50" s="168"/>
      <c r="AV50" s="166"/>
      <c r="AW50" s="167"/>
      <c r="AX50" s="167"/>
      <c r="AY50" s="170"/>
      <c r="AZ50" s="166"/>
      <c r="BA50" s="167"/>
      <c r="BB50" s="167"/>
      <c r="BC50" s="168"/>
      <c r="BD50" s="166"/>
      <c r="BE50" s="167"/>
      <c r="BF50" s="167"/>
      <c r="BG50" s="170"/>
      <c r="BH50" s="166"/>
      <c r="BI50" s="167"/>
      <c r="BJ50" s="167"/>
      <c r="BK50" s="168"/>
      <c r="BL50" s="169"/>
      <c r="BM50" s="167"/>
      <c r="BN50" s="171"/>
      <c r="BO50" s="170"/>
      <c r="BP50" s="1058"/>
      <c r="BQ50" s="166"/>
      <c r="BR50" s="167"/>
      <c r="BS50" s="167"/>
      <c r="BT50" s="167"/>
      <c r="BU50" s="167"/>
      <c r="BV50" s="167"/>
      <c r="BW50" s="172"/>
      <c r="BX50" s="174"/>
    </row>
    <row r="51" spans="1:76" ht="15" customHeight="1">
      <c r="A51" s="1330" t="str">
        <f>IF(IBRF!H14="","",IBRF!H14)</f>
        <v>1888</v>
      </c>
      <c r="B51" s="177"/>
      <c r="C51" s="176"/>
      <c r="D51" s="176"/>
      <c r="E51" s="159"/>
      <c r="F51" s="175"/>
      <c r="G51" s="176"/>
      <c r="H51" s="176"/>
      <c r="I51" s="159"/>
      <c r="J51" s="177"/>
      <c r="K51" s="176"/>
      <c r="L51" s="176"/>
      <c r="M51" s="161"/>
      <c r="N51" s="175"/>
      <c r="O51" s="176"/>
      <c r="P51" s="176"/>
      <c r="Q51" s="159"/>
      <c r="R51" s="177"/>
      <c r="S51" s="176"/>
      <c r="T51" s="176"/>
      <c r="U51" s="161"/>
      <c r="V51" s="175"/>
      <c r="W51" s="176"/>
      <c r="X51" s="176"/>
      <c r="Y51" s="159"/>
      <c r="Z51" s="177"/>
      <c r="AA51" s="176"/>
      <c r="AB51" s="178"/>
      <c r="AC51" s="161"/>
      <c r="AD51" s="1058" t="str">
        <f>IF(COUNT(B51:AC51)=0,"",COUNT(B51:AC51))</f>
        <v/>
      </c>
      <c r="AE51" s="175"/>
      <c r="AF51" s="176"/>
      <c r="AG51" s="176"/>
      <c r="AH51" s="176"/>
      <c r="AI51" s="176"/>
      <c r="AJ51" s="176"/>
      <c r="AK51" s="179"/>
      <c r="AL51" s="165"/>
      <c r="AM51" s="1323" t="str">
        <f>A51</f>
        <v>1888</v>
      </c>
      <c r="AN51" s="175"/>
      <c r="AO51" s="176"/>
      <c r="AP51" s="176"/>
      <c r="AQ51" s="159"/>
      <c r="AR51" s="175"/>
      <c r="AS51" s="176"/>
      <c r="AT51" s="176"/>
      <c r="AU51" s="159"/>
      <c r="AV51" s="175"/>
      <c r="AW51" s="176"/>
      <c r="AX51" s="176"/>
      <c r="AY51" s="161"/>
      <c r="AZ51" s="175"/>
      <c r="BA51" s="176"/>
      <c r="BB51" s="176"/>
      <c r="BC51" s="159"/>
      <c r="BD51" s="175"/>
      <c r="BE51" s="176"/>
      <c r="BF51" s="176"/>
      <c r="BG51" s="161"/>
      <c r="BH51" s="175"/>
      <c r="BI51" s="176"/>
      <c r="BJ51" s="176"/>
      <c r="BK51" s="159"/>
      <c r="BL51" s="177"/>
      <c r="BM51" s="176"/>
      <c r="BN51" s="178"/>
      <c r="BO51" s="161"/>
      <c r="BP51" s="1058" t="str">
        <f>IF(COUNT(AN51:BO51)=0,"",COUNT(AN51:BO51))</f>
        <v/>
      </c>
      <c r="BQ51" s="175"/>
      <c r="BR51" s="176"/>
      <c r="BS51" s="176"/>
      <c r="BT51" s="176"/>
      <c r="BU51" s="176"/>
      <c r="BV51" s="176"/>
      <c r="BW51" s="179"/>
      <c r="BX51" s="165"/>
    </row>
    <row r="52" spans="1:76" ht="15" customHeight="1">
      <c r="A52" s="1330"/>
      <c r="B52" s="182"/>
      <c r="C52" s="181"/>
      <c r="D52" s="181"/>
      <c r="E52" s="168"/>
      <c r="F52" s="180"/>
      <c r="G52" s="181"/>
      <c r="H52" s="181"/>
      <c r="I52" s="168"/>
      <c r="J52" s="182"/>
      <c r="K52" s="181"/>
      <c r="L52" s="181"/>
      <c r="M52" s="170"/>
      <c r="N52" s="180"/>
      <c r="O52" s="181"/>
      <c r="P52" s="181"/>
      <c r="Q52" s="168"/>
      <c r="R52" s="182"/>
      <c r="S52" s="181"/>
      <c r="T52" s="181"/>
      <c r="U52" s="170"/>
      <c r="V52" s="180"/>
      <c r="W52" s="181"/>
      <c r="X52" s="181"/>
      <c r="Y52" s="168"/>
      <c r="Z52" s="182"/>
      <c r="AA52" s="181"/>
      <c r="AB52" s="183"/>
      <c r="AC52" s="170"/>
      <c r="AD52" s="1058"/>
      <c r="AE52" s="180"/>
      <c r="AF52" s="181"/>
      <c r="AG52" s="181"/>
      <c r="AH52" s="181"/>
      <c r="AI52" s="181"/>
      <c r="AJ52" s="181"/>
      <c r="AK52" s="184"/>
      <c r="AL52" s="174"/>
      <c r="AM52" s="1323"/>
      <c r="AN52" s="180"/>
      <c r="AO52" s="181"/>
      <c r="AP52" s="181"/>
      <c r="AQ52" s="168"/>
      <c r="AR52" s="180"/>
      <c r="AS52" s="181"/>
      <c r="AT52" s="181"/>
      <c r="AU52" s="168"/>
      <c r="AV52" s="180"/>
      <c r="AW52" s="181"/>
      <c r="AX52" s="181"/>
      <c r="AY52" s="170"/>
      <c r="AZ52" s="180"/>
      <c r="BA52" s="181"/>
      <c r="BB52" s="181"/>
      <c r="BC52" s="168"/>
      <c r="BD52" s="180"/>
      <c r="BE52" s="181"/>
      <c r="BF52" s="181"/>
      <c r="BG52" s="170"/>
      <c r="BH52" s="180"/>
      <c r="BI52" s="181"/>
      <c r="BJ52" s="181"/>
      <c r="BK52" s="168"/>
      <c r="BL52" s="182"/>
      <c r="BM52" s="181"/>
      <c r="BN52" s="183"/>
      <c r="BO52" s="170"/>
      <c r="BP52" s="1058"/>
      <c r="BQ52" s="180"/>
      <c r="BR52" s="181"/>
      <c r="BS52" s="181"/>
      <c r="BT52" s="181"/>
      <c r="BU52" s="181"/>
      <c r="BV52" s="181"/>
      <c r="BW52" s="184"/>
      <c r="BX52" s="174"/>
    </row>
    <row r="53" spans="1:76" ht="15" customHeight="1">
      <c r="A53" s="1331" t="str">
        <f>IF(IBRF!H15="","",IBRF!H15)</f>
        <v>256</v>
      </c>
      <c r="B53" s="160"/>
      <c r="C53" s="158"/>
      <c r="D53" s="158"/>
      <c r="E53" s="159"/>
      <c r="F53" s="157"/>
      <c r="G53" s="158"/>
      <c r="H53" s="158"/>
      <c r="I53" s="159"/>
      <c r="J53" s="160"/>
      <c r="K53" s="158"/>
      <c r="L53" s="158"/>
      <c r="M53" s="161"/>
      <c r="N53" s="157"/>
      <c r="O53" s="158"/>
      <c r="P53" s="158"/>
      <c r="Q53" s="159"/>
      <c r="R53" s="160"/>
      <c r="S53" s="158"/>
      <c r="T53" s="158"/>
      <c r="U53" s="161"/>
      <c r="V53" s="157"/>
      <c r="W53" s="158"/>
      <c r="X53" s="158"/>
      <c r="Y53" s="159"/>
      <c r="Z53" s="160"/>
      <c r="AA53" s="158"/>
      <c r="AB53" s="162"/>
      <c r="AC53" s="161"/>
      <c r="AD53" s="1058" t="str">
        <f>IF(COUNT(B53:AC53)=0,"",COUNT(B53:AC53))</f>
        <v/>
      </c>
      <c r="AE53" s="157"/>
      <c r="AF53" s="158"/>
      <c r="AG53" s="158"/>
      <c r="AH53" s="158"/>
      <c r="AI53" s="158"/>
      <c r="AJ53" s="158"/>
      <c r="AK53" s="163"/>
      <c r="AL53" s="165"/>
      <c r="AM53" s="1332" t="str">
        <f>A53</f>
        <v>256</v>
      </c>
      <c r="AN53" s="185"/>
      <c r="AO53" s="158"/>
      <c r="AP53" s="158"/>
      <c r="AQ53" s="159"/>
      <c r="AR53" s="157"/>
      <c r="AS53" s="158"/>
      <c r="AT53" s="158"/>
      <c r="AU53" s="159"/>
      <c r="AV53" s="157"/>
      <c r="AW53" s="158"/>
      <c r="AX53" s="158"/>
      <c r="AY53" s="161"/>
      <c r="AZ53" s="157"/>
      <c r="BA53" s="158"/>
      <c r="BB53" s="158"/>
      <c r="BC53" s="159"/>
      <c r="BD53" s="157"/>
      <c r="BE53" s="158"/>
      <c r="BF53" s="158"/>
      <c r="BG53" s="161"/>
      <c r="BH53" s="157"/>
      <c r="BI53" s="158"/>
      <c r="BJ53" s="158"/>
      <c r="BK53" s="159"/>
      <c r="BL53" s="160"/>
      <c r="BM53" s="158"/>
      <c r="BN53" s="162"/>
      <c r="BO53" s="161"/>
      <c r="BP53" s="1058" t="str">
        <f>IF(COUNT(AN53:BO53)=0,"",COUNT(AN53:BO53))</f>
        <v/>
      </c>
      <c r="BQ53" s="157"/>
      <c r="BR53" s="158"/>
      <c r="BS53" s="158"/>
      <c r="BT53" s="158"/>
      <c r="BU53" s="158"/>
      <c r="BV53" s="158"/>
      <c r="BW53" s="163"/>
      <c r="BX53" s="165"/>
    </row>
    <row r="54" spans="1:76" ht="15" customHeight="1">
      <c r="A54" s="1331"/>
      <c r="B54" s="169"/>
      <c r="C54" s="167"/>
      <c r="D54" s="167"/>
      <c r="E54" s="168"/>
      <c r="F54" s="166"/>
      <c r="G54" s="167"/>
      <c r="H54" s="167"/>
      <c r="I54" s="168"/>
      <c r="J54" s="169"/>
      <c r="K54" s="167"/>
      <c r="L54" s="167"/>
      <c r="M54" s="170"/>
      <c r="N54" s="166"/>
      <c r="O54" s="167"/>
      <c r="P54" s="167"/>
      <c r="Q54" s="168"/>
      <c r="R54" s="169"/>
      <c r="S54" s="167"/>
      <c r="T54" s="167"/>
      <c r="U54" s="170"/>
      <c r="V54" s="166"/>
      <c r="W54" s="167"/>
      <c r="X54" s="167"/>
      <c r="Y54" s="168"/>
      <c r="Z54" s="169"/>
      <c r="AA54" s="167"/>
      <c r="AB54" s="171"/>
      <c r="AC54" s="170"/>
      <c r="AD54" s="1058"/>
      <c r="AE54" s="166"/>
      <c r="AF54" s="167"/>
      <c r="AG54" s="167"/>
      <c r="AH54" s="167"/>
      <c r="AI54" s="167"/>
      <c r="AJ54" s="167"/>
      <c r="AK54" s="172"/>
      <c r="AL54" s="174"/>
      <c r="AM54" s="1332"/>
      <c r="AN54" s="186"/>
      <c r="AO54" s="167"/>
      <c r="AP54" s="167"/>
      <c r="AQ54" s="168"/>
      <c r="AR54" s="166"/>
      <c r="AS54" s="167"/>
      <c r="AT54" s="167"/>
      <c r="AU54" s="168"/>
      <c r="AV54" s="166"/>
      <c r="AW54" s="167"/>
      <c r="AX54" s="167"/>
      <c r="AY54" s="170"/>
      <c r="AZ54" s="166"/>
      <c r="BA54" s="167"/>
      <c r="BB54" s="167"/>
      <c r="BC54" s="168"/>
      <c r="BD54" s="166"/>
      <c r="BE54" s="167"/>
      <c r="BF54" s="167"/>
      <c r="BG54" s="170"/>
      <c r="BH54" s="166"/>
      <c r="BI54" s="167"/>
      <c r="BJ54" s="167"/>
      <c r="BK54" s="168"/>
      <c r="BL54" s="169"/>
      <c r="BM54" s="167"/>
      <c r="BN54" s="171"/>
      <c r="BO54" s="170"/>
      <c r="BP54" s="1058"/>
      <c r="BQ54" s="166"/>
      <c r="BR54" s="167"/>
      <c r="BS54" s="167"/>
      <c r="BT54" s="167"/>
      <c r="BU54" s="167"/>
      <c r="BV54" s="167"/>
      <c r="BW54" s="172"/>
      <c r="BX54" s="174"/>
    </row>
    <row r="55" spans="1:76" ht="15" customHeight="1">
      <c r="A55" s="1330" t="str">
        <f>IF(IBRF!H16="","",IBRF!H16)</f>
        <v>422</v>
      </c>
      <c r="B55" s="177"/>
      <c r="C55" s="176"/>
      <c r="D55" s="176"/>
      <c r="E55" s="159"/>
      <c r="F55" s="175"/>
      <c r="G55" s="176"/>
      <c r="H55" s="176"/>
      <c r="I55" s="159"/>
      <c r="J55" s="177"/>
      <c r="K55" s="176"/>
      <c r="L55" s="176"/>
      <c r="M55" s="161"/>
      <c r="N55" s="175"/>
      <c r="O55" s="176"/>
      <c r="P55" s="176"/>
      <c r="Q55" s="159"/>
      <c r="R55" s="177"/>
      <c r="S55" s="176"/>
      <c r="T55" s="176"/>
      <c r="U55" s="161"/>
      <c r="V55" s="175"/>
      <c r="W55" s="176"/>
      <c r="X55" s="176"/>
      <c r="Y55" s="159"/>
      <c r="Z55" s="177"/>
      <c r="AA55" s="176"/>
      <c r="AB55" s="178"/>
      <c r="AC55" s="161"/>
      <c r="AD55" s="1058" t="str">
        <f>IF(COUNT(B55:AC55)=0,"",COUNT(B55:AC55))</f>
        <v/>
      </c>
      <c r="AE55" s="175"/>
      <c r="AF55" s="176"/>
      <c r="AG55" s="176"/>
      <c r="AH55" s="176"/>
      <c r="AI55" s="176"/>
      <c r="AJ55" s="176"/>
      <c r="AK55" s="179"/>
      <c r="AL55" s="165"/>
      <c r="AM55" s="1323" t="str">
        <f>A55</f>
        <v>422</v>
      </c>
      <c r="AN55" s="175"/>
      <c r="AO55" s="176"/>
      <c r="AP55" s="176"/>
      <c r="AQ55" s="159"/>
      <c r="AR55" s="175"/>
      <c r="AS55" s="176"/>
      <c r="AT55" s="176"/>
      <c r="AU55" s="159"/>
      <c r="AV55" s="177"/>
      <c r="AW55" s="176"/>
      <c r="AX55" s="176"/>
      <c r="AY55" s="161"/>
      <c r="AZ55" s="175"/>
      <c r="BA55" s="176"/>
      <c r="BB55" s="176"/>
      <c r="BC55" s="159"/>
      <c r="BD55" s="177"/>
      <c r="BE55" s="176"/>
      <c r="BF55" s="176"/>
      <c r="BG55" s="161"/>
      <c r="BH55" s="175"/>
      <c r="BI55" s="176"/>
      <c r="BJ55" s="176"/>
      <c r="BK55" s="159"/>
      <c r="BL55" s="177"/>
      <c r="BM55" s="176"/>
      <c r="BN55" s="178"/>
      <c r="BO55" s="161"/>
      <c r="BP55" s="1058" t="str">
        <f>IF(COUNT(AN55:BO55)=0,"",COUNT(AN55:BO55))</f>
        <v/>
      </c>
      <c r="BQ55" s="175"/>
      <c r="BR55" s="176"/>
      <c r="BS55" s="176"/>
      <c r="BT55" s="176"/>
      <c r="BU55" s="176"/>
      <c r="BV55" s="176"/>
      <c r="BW55" s="179"/>
      <c r="BX55" s="165"/>
    </row>
    <row r="56" spans="1:76" ht="15" customHeight="1">
      <c r="A56" s="1330"/>
      <c r="B56" s="182"/>
      <c r="C56" s="181"/>
      <c r="D56" s="181"/>
      <c r="E56" s="168"/>
      <c r="F56" s="180"/>
      <c r="G56" s="181"/>
      <c r="H56" s="181"/>
      <c r="I56" s="168"/>
      <c r="J56" s="182"/>
      <c r="K56" s="181"/>
      <c r="L56" s="181"/>
      <c r="M56" s="170"/>
      <c r="N56" s="180"/>
      <c r="O56" s="181"/>
      <c r="P56" s="181"/>
      <c r="Q56" s="168"/>
      <c r="R56" s="182"/>
      <c r="S56" s="181"/>
      <c r="T56" s="181"/>
      <c r="U56" s="170"/>
      <c r="V56" s="180"/>
      <c r="W56" s="181"/>
      <c r="X56" s="181"/>
      <c r="Y56" s="168"/>
      <c r="Z56" s="182"/>
      <c r="AA56" s="181"/>
      <c r="AB56" s="183"/>
      <c r="AC56" s="170"/>
      <c r="AD56" s="1058"/>
      <c r="AE56" s="180"/>
      <c r="AF56" s="181"/>
      <c r="AG56" s="181"/>
      <c r="AH56" s="181"/>
      <c r="AI56" s="181"/>
      <c r="AJ56" s="181"/>
      <c r="AK56" s="184"/>
      <c r="AL56" s="174"/>
      <c r="AM56" s="1323"/>
      <c r="AN56" s="180"/>
      <c r="AO56" s="181"/>
      <c r="AP56" s="181"/>
      <c r="AQ56" s="168"/>
      <c r="AR56" s="180"/>
      <c r="AS56" s="181"/>
      <c r="AT56" s="181"/>
      <c r="AU56" s="168"/>
      <c r="AV56" s="182"/>
      <c r="AW56" s="181"/>
      <c r="AX56" s="181"/>
      <c r="AY56" s="170"/>
      <c r="AZ56" s="180"/>
      <c r="BA56" s="181"/>
      <c r="BB56" s="181"/>
      <c r="BC56" s="168"/>
      <c r="BD56" s="182"/>
      <c r="BE56" s="181"/>
      <c r="BF56" s="181"/>
      <c r="BG56" s="170"/>
      <c r="BH56" s="180"/>
      <c r="BI56" s="181"/>
      <c r="BJ56" s="181"/>
      <c r="BK56" s="168"/>
      <c r="BL56" s="182"/>
      <c r="BM56" s="181"/>
      <c r="BN56" s="183"/>
      <c r="BO56" s="170"/>
      <c r="BP56" s="1058"/>
      <c r="BQ56" s="180"/>
      <c r="BR56" s="181"/>
      <c r="BS56" s="181"/>
      <c r="BT56" s="181"/>
      <c r="BU56" s="181"/>
      <c r="BV56" s="181"/>
      <c r="BW56" s="184"/>
      <c r="BX56" s="174"/>
    </row>
    <row r="57" spans="1:76" ht="15" customHeight="1">
      <c r="A57" s="1331" t="str">
        <f>IF(IBRF!H17="","",IBRF!H17)</f>
        <v>42OH</v>
      </c>
      <c r="B57" s="160"/>
      <c r="C57" s="158"/>
      <c r="D57" s="158"/>
      <c r="E57" s="159"/>
      <c r="F57" s="157"/>
      <c r="G57" s="158"/>
      <c r="H57" s="158"/>
      <c r="I57" s="159"/>
      <c r="J57" s="160"/>
      <c r="K57" s="158"/>
      <c r="L57" s="158"/>
      <c r="M57" s="161"/>
      <c r="N57" s="157"/>
      <c r="O57" s="158"/>
      <c r="P57" s="158"/>
      <c r="Q57" s="159"/>
      <c r="R57" s="160"/>
      <c r="S57" s="158"/>
      <c r="T57" s="158"/>
      <c r="U57" s="161"/>
      <c r="V57" s="157"/>
      <c r="W57" s="158"/>
      <c r="X57" s="158"/>
      <c r="Y57" s="159"/>
      <c r="Z57" s="160"/>
      <c r="AA57" s="158"/>
      <c r="AB57" s="162"/>
      <c r="AC57" s="161"/>
      <c r="AD57" s="1058" t="str">
        <f>IF(COUNT(B57:AC57)=0,"",COUNT(B57:AC57))</f>
        <v/>
      </c>
      <c r="AE57" s="157"/>
      <c r="AF57" s="158"/>
      <c r="AG57" s="158"/>
      <c r="AH57" s="158"/>
      <c r="AI57" s="158"/>
      <c r="AJ57" s="158"/>
      <c r="AK57" s="163"/>
      <c r="AL57" s="165"/>
      <c r="AM57" s="1332" t="str">
        <f>A57</f>
        <v>42OH</v>
      </c>
      <c r="AN57" s="157"/>
      <c r="AO57" s="158"/>
      <c r="AP57" s="158"/>
      <c r="AQ57" s="159"/>
      <c r="AR57" s="157"/>
      <c r="AS57" s="158"/>
      <c r="AT57" s="158"/>
      <c r="AU57" s="159"/>
      <c r="AV57" s="160"/>
      <c r="AW57" s="158"/>
      <c r="AX57" s="158"/>
      <c r="AY57" s="161"/>
      <c r="AZ57" s="157"/>
      <c r="BA57" s="158"/>
      <c r="BB57" s="158"/>
      <c r="BC57" s="159"/>
      <c r="BD57" s="160"/>
      <c r="BE57" s="158"/>
      <c r="BF57" s="158"/>
      <c r="BG57" s="161"/>
      <c r="BH57" s="157"/>
      <c r="BI57" s="158"/>
      <c r="BJ57" s="158"/>
      <c r="BK57" s="159"/>
      <c r="BL57" s="160"/>
      <c r="BM57" s="158"/>
      <c r="BN57" s="162"/>
      <c r="BO57" s="161"/>
      <c r="BP57" s="1058" t="str">
        <f>IF(COUNT(AN57:BO57)=0,"",COUNT(AN57:BO57))</f>
        <v/>
      </c>
      <c r="BQ57" s="157"/>
      <c r="BR57" s="158"/>
      <c r="BS57" s="158"/>
      <c r="BT57" s="158"/>
      <c r="BU57" s="158"/>
      <c r="BV57" s="158"/>
      <c r="BW57" s="163"/>
      <c r="BX57" s="165"/>
    </row>
    <row r="58" spans="1:76" ht="15" customHeight="1">
      <c r="A58" s="1331"/>
      <c r="B58" s="169"/>
      <c r="C58" s="167"/>
      <c r="D58" s="167"/>
      <c r="E58" s="168"/>
      <c r="F58" s="166"/>
      <c r="G58" s="167"/>
      <c r="H58" s="167"/>
      <c r="I58" s="168"/>
      <c r="J58" s="169"/>
      <c r="K58" s="167"/>
      <c r="L58" s="167"/>
      <c r="M58" s="170"/>
      <c r="N58" s="166"/>
      <c r="O58" s="167"/>
      <c r="P58" s="167"/>
      <c r="Q58" s="168"/>
      <c r="R58" s="169"/>
      <c r="S58" s="167"/>
      <c r="T58" s="167"/>
      <c r="U58" s="170"/>
      <c r="V58" s="166"/>
      <c r="W58" s="167"/>
      <c r="X58" s="167"/>
      <c r="Y58" s="168"/>
      <c r="Z58" s="169"/>
      <c r="AA58" s="167"/>
      <c r="AB58" s="171"/>
      <c r="AC58" s="170"/>
      <c r="AD58" s="1058"/>
      <c r="AE58" s="166"/>
      <c r="AF58" s="167"/>
      <c r="AG58" s="167"/>
      <c r="AH58" s="167"/>
      <c r="AI58" s="167"/>
      <c r="AJ58" s="167"/>
      <c r="AK58" s="172"/>
      <c r="AL58" s="174"/>
      <c r="AM58" s="1332"/>
      <c r="AN58" s="166"/>
      <c r="AO58" s="167"/>
      <c r="AP58" s="167"/>
      <c r="AQ58" s="168"/>
      <c r="AR58" s="166"/>
      <c r="AS58" s="167"/>
      <c r="AT58" s="167"/>
      <c r="AU58" s="168"/>
      <c r="AV58" s="169"/>
      <c r="AW58" s="167"/>
      <c r="AX58" s="167"/>
      <c r="AY58" s="170"/>
      <c r="AZ58" s="166"/>
      <c r="BA58" s="167"/>
      <c r="BB58" s="167"/>
      <c r="BC58" s="168"/>
      <c r="BD58" s="169"/>
      <c r="BE58" s="167"/>
      <c r="BF58" s="167"/>
      <c r="BG58" s="170"/>
      <c r="BH58" s="166"/>
      <c r="BI58" s="167"/>
      <c r="BJ58" s="167"/>
      <c r="BK58" s="168"/>
      <c r="BL58" s="169"/>
      <c r="BM58" s="167"/>
      <c r="BN58" s="171"/>
      <c r="BO58" s="170"/>
      <c r="BP58" s="1058"/>
      <c r="BQ58" s="166"/>
      <c r="BR58" s="167"/>
      <c r="BS58" s="167"/>
      <c r="BT58" s="167"/>
      <c r="BU58" s="167"/>
      <c r="BV58" s="167"/>
      <c r="BW58" s="172"/>
      <c r="BX58" s="174"/>
    </row>
    <row r="59" spans="1:76" ht="15" customHeight="1">
      <c r="A59" s="1330" t="str">
        <f>IF(IBRF!H18="","",IBRF!H18)</f>
        <v>50</v>
      </c>
      <c r="B59" s="177"/>
      <c r="C59" s="176"/>
      <c r="D59" s="176"/>
      <c r="E59" s="159"/>
      <c r="F59" s="175"/>
      <c r="G59" s="176"/>
      <c r="H59" s="176"/>
      <c r="I59" s="159"/>
      <c r="J59" s="177"/>
      <c r="K59" s="176"/>
      <c r="L59" s="176"/>
      <c r="M59" s="161"/>
      <c r="N59" s="175"/>
      <c r="O59" s="176"/>
      <c r="P59" s="176"/>
      <c r="Q59" s="159"/>
      <c r="R59" s="177"/>
      <c r="S59" s="176"/>
      <c r="T59" s="176"/>
      <c r="U59" s="161"/>
      <c r="V59" s="175"/>
      <c r="W59" s="176"/>
      <c r="X59" s="176"/>
      <c r="Y59" s="159"/>
      <c r="Z59" s="177"/>
      <c r="AA59" s="176"/>
      <c r="AB59" s="178"/>
      <c r="AC59" s="161"/>
      <c r="AD59" s="1058" t="str">
        <f>IF(COUNT(B59:AC59)=0,"",COUNT(B59:AC59))</f>
        <v/>
      </c>
      <c r="AE59" s="175"/>
      <c r="AF59" s="176"/>
      <c r="AG59" s="176"/>
      <c r="AH59" s="176"/>
      <c r="AI59" s="176"/>
      <c r="AJ59" s="176"/>
      <c r="AK59" s="179"/>
      <c r="AL59" s="165"/>
      <c r="AM59" s="1323" t="str">
        <f>A59</f>
        <v>50</v>
      </c>
      <c r="AN59" s="175"/>
      <c r="AO59" s="176"/>
      <c r="AP59" s="176"/>
      <c r="AQ59" s="159"/>
      <c r="AR59" s="175"/>
      <c r="AS59" s="176"/>
      <c r="AT59" s="176"/>
      <c r="AU59" s="159"/>
      <c r="AV59" s="177"/>
      <c r="AW59" s="176"/>
      <c r="AX59" s="176"/>
      <c r="AY59" s="161"/>
      <c r="AZ59" s="175"/>
      <c r="BA59" s="176"/>
      <c r="BB59" s="176"/>
      <c r="BC59" s="159"/>
      <c r="BD59" s="177"/>
      <c r="BE59" s="176"/>
      <c r="BF59" s="176"/>
      <c r="BG59" s="161"/>
      <c r="BH59" s="175"/>
      <c r="BI59" s="176"/>
      <c r="BJ59" s="176"/>
      <c r="BK59" s="159"/>
      <c r="BL59" s="177"/>
      <c r="BM59" s="176"/>
      <c r="BN59" s="178"/>
      <c r="BO59" s="161"/>
      <c r="BP59" s="1058" t="str">
        <f>IF(COUNT(AN59:BO59)=0,"",COUNT(AN59:BO59))</f>
        <v/>
      </c>
      <c r="BQ59" s="175"/>
      <c r="BR59" s="176"/>
      <c r="BS59" s="176"/>
      <c r="BT59" s="176"/>
      <c r="BU59" s="176"/>
      <c r="BV59" s="176"/>
      <c r="BW59" s="179"/>
      <c r="BX59" s="165"/>
    </row>
    <row r="60" spans="1:76" ht="15" customHeight="1">
      <c r="A60" s="1330"/>
      <c r="B60" s="182"/>
      <c r="C60" s="181"/>
      <c r="D60" s="181"/>
      <c r="E60" s="168"/>
      <c r="F60" s="180"/>
      <c r="G60" s="181"/>
      <c r="H60" s="181"/>
      <c r="I60" s="168"/>
      <c r="J60" s="182"/>
      <c r="K60" s="181"/>
      <c r="L60" s="181"/>
      <c r="M60" s="170"/>
      <c r="N60" s="180"/>
      <c r="O60" s="181"/>
      <c r="P60" s="181"/>
      <c r="Q60" s="168"/>
      <c r="R60" s="182"/>
      <c r="S60" s="181"/>
      <c r="T60" s="181"/>
      <c r="U60" s="170"/>
      <c r="V60" s="180"/>
      <c r="W60" s="181"/>
      <c r="X60" s="181"/>
      <c r="Y60" s="168"/>
      <c r="Z60" s="182"/>
      <c r="AA60" s="181"/>
      <c r="AB60" s="183"/>
      <c r="AC60" s="170"/>
      <c r="AD60" s="1058"/>
      <c r="AE60" s="180"/>
      <c r="AF60" s="181"/>
      <c r="AG60" s="181"/>
      <c r="AH60" s="181"/>
      <c r="AI60" s="181"/>
      <c r="AJ60" s="181"/>
      <c r="AK60" s="184"/>
      <c r="AL60" s="174"/>
      <c r="AM60" s="1323"/>
      <c r="AN60" s="180"/>
      <c r="AO60" s="181"/>
      <c r="AP60" s="181"/>
      <c r="AQ60" s="168"/>
      <c r="AR60" s="180"/>
      <c r="AS60" s="181"/>
      <c r="AT60" s="181"/>
      <c r="AU60" s="168"/>
      <c r="AV60" s="182"/>
      <c r="AW60" s="181"/>
      <c r="AX60" s="181"/>
      <c r="AY60" s="170"/>
      <c r="AZ60" s="180"/>
      <c r="BA60" s="181"/>
      <c r="BB60" s="181"/>
      <c r="BC60" s="168"/>
      <c r="BD60" s="182"/>
      <c r="BE60" s="181"/>
      <c r="BF60" s="181"/>
      <c r="BG60" s="170"/>
      <c r="BH60" s="180"/>
      <c r="BI60" s="181"/>
      <c r="BJ60" s="181"/>
      <c r="BK60" s="168"/>
      <c r="BL60" s="182"/>
      <c r="BM60" s="181"/>
      <c r="BN60" s="183"/>
      <c r="BO60" s="170"/>
      <c r="BP60" s="1058"/>
      <c r="BQ60" s="180"/>
      <c r="BR60" s="181"/>
      <c r="BS60" s="181"/>
      <c r="BT60" s="181"/>
      <c r="BU60" s="181"/>
      <c r="BV60" s="181"/>
      <c r="BW60" s="184"/>
      <c r="BX60" s="174"/>
    </row>
    <row r="61" spans="1:76" ht="15" customHeight="1">
      <c r="A61" s="1333" t="str">
        <f>IF(IBRF!H19="","",IBRF!H19)</f>
        <v>55</v>
      </c>
      <c r="B61" s="160"/>
      <c r="C61" s="158"/>
      <c r="D61" s="158"/>
      <c r="E61" s="159"/>
      <c r="F61" s="157"/>
      <c r="G61" s="158"/>
      <c r="H61" s="158"/>
      <c r="I61" s="159"/>
      <c r="J61" s="160"/>
      <c r="K61" s="158"/>
      <c r="L61" s="158"/>
      <c r="M61" s="161"/>
      <c r="N61" s="157"/>
      <c r="O61" s="158"/>
      <c r="P61" s="158"/>
      <c r="Q61" s="159"/>
      <c r="R61" s="160"/>
      <c r="S61" s="158"/>
      <c r="T61" s="158"/>
      <c r="U61" s="161"/>
      <c r="V61" s="157"/>
      <c r="W61" s="158"/>
      <c r="X61" s="158"/>
      <c r="Y61" s="159"/>
      <c r="Z61" s="160"/>
      <c r="AA61" s="158"/>
      <c r="AB61" s="162"/>
      <c r="AC61" s="161"/>
      <c r="AD61" s="1058" t="str">
        <f>IF(COUNT(B61:AC61)=0,"",COUNT(B61:AC61))</f>
        <v/>
      </c>
      <c r="AE61" s="157"/>
      <c r="AF61" s="158"/>
      <c r="AG61" s="158"/>
      <c r="AH61" s="158"/>
      <c r="AI61" s="158"/>
      <c r="AJ61" s="158"/>
      <c r="AK61" s="163"/>
      <c r="AL61" s="165"/>
      <c r="AM61" s="1324" t="str">
        <f>A61</f>
        <v>55</v>
      </c>
      <c r="AN61" s="185"/>
      <c r="AO61" s="187"/>
      <c r="AP61" s="187"/>
      <c r="AQ61" s="159"/>
      <c r="AR61" s="157"/>
      <c r="AS61" s="158"/>
      <c r="AT61" s="158"/>
      <c r="AU61" s="159"/>
      <c r="AV61" s="160"/>
      <c r="AW61" s="158"/>
      <c r="AX61" s="158"/>
      <c r="AY61" s="161"/>
      <c r="AZ61" s="157"/>
      <c r="BA61" s="158"/>
      <c r="BB61" s="158"/>
      <c r="BC61" s="159"/>
      <c r="BD61" s="160"/>
      <c r="BE61" s="158"/>
      <c r="BF61" s="158"/>
      <c r="BG61" s="161"/>
      <c r="BH61" s="157"/>
      <c r="BI61" s="158"/>
      <c r="BJ61" s="158"/>
      <c r="BK61" s="159"/>
      <c r="BL61" s="160"/>
      <c r="BM61" s="158"/>
      <c r="BN61" s="162"/>
      <c r="BO61" s="161"/>
      <c r="BP61" s="1058" t="str">
        <f>IF(COUNT(AN61:BO61)=0,"",COUNT(AN61:BO61))</f>
        <v/>
      </c>
      <c r="BQ61" s="157"/>
      <c r="BR61" s="158"/>
      <c r="BS61" s="158"/>
      <c r="BT61" s="158"/>
      <c r="BU61" s="158"/>
      <c r="BV61" s="158"/>
      <c r="BW61" s="163"/>
      <c r="BX61" s="165"/>
    </row>
    <row r="62" spans="1:76" ht="15" customHeight="1">
      <c r="A62" s="1333"/>
      <c r="B62" s="169"/>
      <c r="C62" s="167"/>
      <c r="D62" s="167"/>
      <c r="E62" s="168"/>
      <c r="F62" s="166"/>
      <c r="G62" s="167"/>
      <c r="H62" s="167"/>
      <c r="I62" s="168"/>
      <c r="J62" s="169"/>
      <c r="K62" s="167"/>
      <c r="L62" s="167"/>
      <c r="M62" s="170"/>
      <c r="N62" s="166"/>
      <c r="O62" s="167"/>
      <c r="P62" s="167"/>
      <c r="Q62" s="168"/>
      <c r="R62" s="169"/>
      <c r="S62" s="167"/>
      <c r="T62" s="167"/>
      <c r="U62" s="170"/>
      <c r="V62" s="166"/>
      <c r="W62" s="167"/>
      <c r="X62" s="167"/>
      <c r="Y62" s="168"/>
      <c r="Z62" s="169"/>
      <c r="AA62" s="167"/>
      <c r="AB62" s="171"/>
      <c r="AC62" s="170"/>
      <c r="AD62" s="1058"/>
      <c r="AE62" s="166"/>
      <c r="AF62" s="167"/>
      <c r="AG62" s="167"/>
      <c r="AH62" s="167"/>
      <c r="AI62" s="167"/>
      <c r="AJ62" s="167"/>
      <c r="AK62" s="172"/>
      <c r="AL62" s="174"/>
      <c r="AM62" s="1324"/>
      <c r="AN62" s="186"/>
      <c r="AO62" s="188"/>
      <c r="AP62" s="188"/>
      <c r="AQ62" s="168"/>
      <c r="AR62" s="166"/>
      <c r="AS62" s="167"/>
      <c r="AT62" s="167"/>
      <c r="AU62" s="168"/>
      <c r="AV62" s="169"/>
      <c r="AW62" s="167"/>
      <c r="AX62" s="167"/>
      <c r="AY62" s="170"/>
      <c r="AZ62" s="166"/>
      <c r="BA62" s="167"/>
      <c r="BB62" s="167"/>
      <c r="BC62" s="168"/>
      <c r="BD62" s="169"/>
      <c r="BE62" s="167"/>
      <c r="BF62" s="167"/>
      <c r="BG62" s="170"/>
      <c r="BH62" s="166"/>
      <c r="BI62" s="167"/>
      <c r="BJ62" s="167"/>
      <c r="BK62" s="168"/>
      <c r="BL62" s="169"/>
      <c r="BM62" s="167"/>
      <c r="BN62" s="171"/>
      <c r="BO62" s="170"/>
      <c r="BP62" s="1058"/>
      <c r="BQ62" s="166"/>
      <c r="BR62" s="167"/>
      <c r="BS62" s="167"/>
      <c r="BT62" s="167"/>
      <c r="BU62" s="167"/>
      <c r="BV62" s="167"/>
      <c r="BW62" s="172"/>
      <c r="BX62" s="174"/>
    </row>
    <row r="63" spans="1:76" ht="15" customHeight="1">
      <c r="A63" s="1334" t="str">
        <f>IF(IBRF!H20="","",IBRF!H20)</f>
        <v>64</v>
      </c>
      <c r="B63" s="177"/>
      <c r="C63" s="176"/>
      <c r="D63" s="176"/>
      <c r="E63" s="159"/>
      <c r="F63" s="175"/>
      <c r="G63" s="176"/>
      <c r="H63" s="176"/>
      <c r="I63" s="159"/>
      <c r="J63" s="177"/>
      <c r="K63" s="176"/>
      <c r="L63" s="176"/>
      <c r="M63" s="161"/>
      <c r="N63" s="175"/>
      <c r="O63" s="176"/>
      <c r="P63" s="176"/>
      <c r="Q63" s="159"/>
      <c r="R63" s="177"/>
      <c r="S63" s="176"/>
      <c r="T63" s="176"/>
      <c r="U63" s="161"/>
      <c r="V63" s="175"/>
      <c r="W63" s="176"/>
      <c r="X63" s="176"/>
      <c r="Y63" s="159"/>
      <c r="Z63" s="177"/>
      <c r="AA63" s="176"/>
      <c r="AB63" s="178"/>
      <c r="AC63" s="161"/>
      <c r="AD63" s="1058" t="str">
        <f>IF(COUNT(B63:AC63)=0,"",COUNT(B63:AC63))</f>
        <v/>
      </c>
      <c r="AE63" s="175"/>
      <c r="AF63" s="176"/>
      <c r="AG63" s="176"/>
      <c r="AH63" s="176"/>
      <c r="AI63" s="176"/>
      <c r="AJ63" s="176"/>
      <c r="AK63" s="179"/>
      <c r="AL63" s="165"/>
      <c r="AM63" s="1335" t="str">
        <f>A63</f>
        <v>64</v>
      </c>
      <c r="AN63" s="175"/>
      <c r="AO63" s="176"/>
      <c r="AP63" s="176"/>
      <c r="AQ63" s="159"/>
      <c r="AR63" s="175"/>
      <c r="AS63" s="176"/>
      <c r="AT63" s="176"/>
      <c r="AU63" s="159"/>
      <c r="AV63" s="177"/>
      <c r="AW63" s="176"/>
      <c r="AX63" s="176"/>
      <c r="AY63" s="161"/>
      <c r="AZ63" s="175"/>
      <c r="BA63" s="176"/>
      <c r="BB63" s="176"/>
      <c r="BC63" s="159"/>
      <c r="BD63" s="177"/>
      <c r="BE63" s="176"/>
      <c r="BF63" s="176"/>
      <c r="BG63" s="161"/>
      <c r="BH63" s="175"/>
      <c r="BI63" s="176"/>
      <c r="BJ63" s="176"/>
      <c r="BK63" s="159"/>
      <c r="BL63" s="177"/>
      <c r="BM63" s="176"/>
      <c r="BN63" s="178"/>
      <c r="BO63" s="161"/>
      <c r="BP63" s="1058" t="str">
        <f>IF(COUNT(AN63:BO63)=0,"",COUNT(AN63:BO63))</f>
        <v/>
      </c>
      <c r="BQ63" s="175"/>
      <c r="BR63" s="176"/>
      <c r="BS63" s="176"/>
      <c r="BT63" s="176"/>
      <c r="BU63" s="176"/>
      <c r="BV63" s="176"/>
      <c r="BW63" s="179"/>
      <c r="BX63" s="165"/>
    </row>
    <row r="64" spans="1:76" ht="15" customHeight="1">
      <c r="A64" s="1334"/>
      <c r="B64" s="182"/>
      <c r="C64" s="181"/>
      <c r="D64" s="181"/>
      <c r="E64" s="168"/>
      <c r="F64" s="180"/>
      <c r="G64" s="181"/>
      <c r="H64" s="181"/>
      <c r="I64" s="168"/>
      <c r="J64" s="182"/>
      <c r="K64" s="181"/>
      <c r="L64" s="181"/>
      <c r="M64" s="170"/>
      <c r="N64" s="180"/>
      <c r="O64" s="181"/>
      <c r="P64" s="181"/>
      <c r="Q64" s="168"/>
      <c r="R64" s="182"/>
      <c r="S64" s="181"/>
      <c r="T64" s="181"/>
      <c r="U64" s="170"/>
      <c r="V64" s="180"/>
      <c r="W64" s="181"/>
      <c r="X64" s="181"/>
      <c r="Y64" s="168"/>
      <c r="Z64" s="182"/>
      <c r="AA64" s="181"/>
      <c r="AB64" s="183"/>
      <c r="AC64" s="170"/>
      <c r="AD64" s="1058"/>
      <c r="AE64" s="180"/>
      <c r="AF64" s="181"/>
      <c r="AG64" s="181"/>
      <c r="AH64" s="181"/>
      <c r="AI64" s="181"/>
      <c r="AJ64" s="181"/>
      <c r="AK64" s="184"/>
      <c r="AL64" s="174"/>
      <c r="AM64" s="1335"/>
      <c r="AN64" s="180"/>
      <c r="AO64" s="181"/>
      <c r="AP64" s="181"/>
      <c r="AQ64" s="168"/>
      <c r="AR64" s="180"/>
      <c r="AS64" s="181"/>
      <c r="AT64" s="181"/>
      <c r="AU64" s="168"/>
      <c r="AV64" s="182"/>
      <c r="AW64" s="181"/>
      <c r="AX64" s="181"/>
      <c r="AY64" s="170"/>
      <c r="AZ64" s="180"/>
      <c r="BA64" s="181"/>
      <c r="BB64" s="181"/>
      <c r="BC64" s="168"/>
      <c r="BD64" s="182"/>
      <c r="BE64" s="181"/>
      <c r="BF64" s="181"/>
      <c r="BG64" s="170"/>
      <c r="BH64" s="180"/>
      <c r="BI64" s="181"/>
      <c r="BJ64" s="181"/>
      <c r="BK64" s="168"/>
      <c r="BL64" s="182"/>
      <c r="BM64" s="181"/>
      <c r="BN64" s="183"/>
      <c r="BO64" s="170"/>
      <c r="BP64" s="1058"/>
      <c r="BQ64" s="180"/>
      <c r="BR64" s="181"/>
      <c r="BS64" s="181"/>
      <c r="BT64" s="181"/>
      <c r="BU64" s="181"/>
      <c r="BV64" s="181"/>
      <c r="BW64" s="184"/>
      <c r="BX64" s="174"/>
    </row>
    <row r="65" spans="1:76" ht="15" customHeight="1">
      <c r="A65" s="1333" t="str">
        <f>IF(IBRF!H21="","",IBRF!H21)</f>
        <v>777</v>
      </c>
      <c r="B65" s="160"/>
      <c r="C65" s="158"/>
      <c r="D65" s="158"/>
      <c r="E65" s="159"/>
      <c r="F65" s="157"/>
      <c r="G65" s="158"/>
      <c r="H65" s="158"/>
      <c r="I65" s="159"/>
      <c r="J65" s="160"/>
      <c r="K65" s="158"/>
      <c r="L65" s="158"/>
      <c r="M65" s="161"/>
      <c r="N65" s="157"/>
      <c r="O65" s="158"/>
      <c r="P65" s="158"/>
      <c r="Q65" s="159"/>
      <c r="R65" s="160"/>
      <c r="S65" s="158"/>
      <c r="T65" s="158"/>
      <c r="U65" s="161"/>
      <c r="V65" s="157"/>
      <c r="W65" s="158"/>
      <c r="X65" s="158"/>
      <c r="Y65" s="159"/>
      <c r="Z65" s="160"/>
      <c r="AA65" s="158"/>
      <c r="AB65" s="162"/>
      <c r="AC65" s="161"/>
      <c r="AD65" s="1058" t="str">
        <f>IF(COUNT(B65:AC65)=0,"",COUNT(B65:AC65))</f>
        <v/>
      </c>
      <c r="AE65" s="157"/>
      <c r="AF65" s="158"/>
      <c r="AG65" s="158"/>
      <c r="AH65" s="158"/>
      <c r="AI65" s="158"/>
      <c r="AJ65" s="158"/>
      <c r="AK65" s="163"/>
      <c r="AL65" s="165"/>
      <c r="AM65" s="1324" t="str">
        <f>A65</f>
        <v>777</v>
      </c>
      <c r="AN65" s="185"/>
      <c r="AO65" s="187"/>
      <c r="AP65" s="158"/>
      <c r="AQ65" s="159"/>
      <c r="AR65" s="157"/>
      <c r="AS65" s="158"/>
      <c r="AT65" s="158"/>
      <c r="AU65" s="159"/>
      <c r="AV65" s="160"/>
      <c r="AW65" s="158"/>
      <c r="AX65" s="158"/>
      <c r="AY65" s="161"/>
      <c r="AZ65" s="157"/>
      <c r="BA65" s="158"/>
      <c r="BB65" s="158"/>
      <c r="BC65" s="159"/>
      <c r="BD65" s="160"/>
      <c r="BE65" s="158"/>
      <c r="BF65" s="158"/>
      <c r="BG65" s="161"/>
      <c r="BH65" s="157"/>
      <c r="BI65" s="158"/>
      <c r="BJ65" s="158"/>
      <c r="BK65" s="159"/>
      <c r="BL65" s="160"/>
      <c r="BM65" s="158"/>
      <c r="BN65" s="162"/>
      <c r="BO65" s="161"/>
      <c r="BP65" s="1058" t="str">
        <f>IF(COUNT(AN65:BO65)=0,"",COUNT(AN65:BO65))</f>
        <v/>
      </c>
      <c r="BQ65" s="157"/>
      <c r="BR65" s="158"/>
      <c r="BS65" s="158"/>
      <c r="BT65" s="158"/>
      <c r="BU65" s="158"/>
      <c r="BV65" s="158"/>
      <c r="BW65" s="163"/>
      <c r="BX65" s="165"/>
    </row>
    <row r="66" spans="1:76" ht="15" customHeight="1">
      <c r="A66" s="1333"/>
      <c r="B66" s="169"/>
      <c r="C66" s="167"/>
      <c r="D66" s="167"/>
      <c r="E66" s="168"/>
      <c r="F66" s="166"/>
      <c r="G66" s="167"/>
      <c r="H66" s="167"/>
      <c r="I66" s="168"/>
      <c r="J66" s="169"/>
      <c r="K66" s="167"/>
      <c r="L66" s="167"/>
      <c r="M66" s="170"/>
      <c r="N66" s="166"/>
      <c r="O66" s="167"/>
      <c r="P66" s="167"/>
      <c r="Q66" s="168"/>
      <c r="R66" s="169"/>
      <c r="S66" s="167"/>
      <c r="T66" s="167"/>
      <c r="U66" s="170"/>
      <c r="V66" s="166"/>
      <c r="W66" s="167"/>
      <c r="X66" s="167"/>
      <c r="Y66" s="168"/>
      <c r="Z66" s="169"/>
      <c r="AA66" s="167"/>
      <c r="AB66" s="171"/>
      <c r="AC66" s="170"/>
      <c r="AD66" s="1058"/>
      <c r="AE66" s="166"/>
      <c r="AF66" s="167"/>
      <c r="AG66" s="167"/>
      <c r="AH66" s="167"/>
      <c r="AI66" s="167"/>
      <c r="AJ66" s="167"/>
      <c r="AK66" s="172"/>
      <c r="AL66" s="174"/>
      <c r="AM66" s="1324"/>
      <c r="AN66" s="186"/>
      <c r="AO66" s="188"/>
      <c r="AP66" s="167"/>
      <c r="AQ66" s="168"/>
      <c r="AR66" s="166"/>
      <c r="AS66" s="167"/>
      <c r="AT66" s="167"/>
      <c r="AU66" s="168"/>
      <c r="AV66" s="169"/>
      <c r="AW66" s="167"/>
      <c r="AX66" s="167"/>
      <c r="AY66" s="170"/>
      <c r="AZ66" s="166"/>
      <c r="BA66" s="167"/>
      <c r="BB66" s="167"/>
      <c r="BC66" s="168"/>
      <c r="BD66" s="169"/>
      <c r="BE66" s="167"/>
      <c r="BF66" s="167"/>
      <c r="BG66" s="170"/>
      <c r="BH66" s="166"/>
      <c r="BI66" s="167"/>
      <c r="BJ66" s="167"/>
      <c r="BK66" s="168"/>
      <c r="BL66" s="169"/>
      <c r="BM66" s="167"/>
      <c r="BN66" s="171"/>
      <c r="BO66" s="170"/>
      <c r="BP66" s="1058"/>
      <c r="BQ66" s="166"/>
      <c r="BR66" s="167"/>
      <c r="BS66" s="167"/>
      <c r="BT66" s="167"/>
      <c r="BU66" s="167"/>
      <c r="BV66" s="167"/>
      <c r="BW66" s="172"/>
      <c r="BX66" s="174"/>
    </row>
    <row r="67" spans="1:76" ht="15" customHeight="1">
      <c r="A67" s="1334" t="str">
        <f>IF(IBRF!H22="","",IBRF!H22)</f>
        <v>7962</v>
      </c>
      <c r="B67" s="177"/>
      <c r="C67" s="176"/>
      <c r="D67" s="176"/>
      <c r="E67" s="159"/>
      <c r="F67" s="175"/>
      <c r="G67" s="176"/>
      <c r="H67" s="176"/>
      <c r="I67" s="159"/>
      <c r="J67" s="177"/>
      <c r="K67" s="176"/>
      <c r="L67" s="176"/>
      <c r="M67" s="161"/>
      <c r="N67" s="175"/>
      <c r="O67" s="176"/>
      <c r="P67" s="176"/>
      <c r="Q67" s="159"/>
      <c r="R67" s="177"/>
      <c r="S67" s="176"/>
      <c r="T67" s="176"/>
      <c r="U67" s="161"/>
      <c r="V67" s="175"/>
      <c r="W67" s="176"/>
      <c r="X67" s="176"/>
      <c r="Y67" s="159"/>
      <c r="Z67" s="177"/>
      <c r="AA67" s="176"/>
      <c r="AB67" s="178"/>
      <c r="AC67" s="161"/>
      <c r="AD67" s="1058" t="str">
        <f>IF(COUNT(B67:AC67)=0,"",COUNT(B67:AC67))</f>
        <v/>
      </c>
      <c r="AE67" s="175"/>
      <c r="AF67" s="176"/>
      <c r="AG67" s="176"/>
      <c r="AH67" s="176"/>
      <c r="AI67" s="176"/>
      <c r="AJ67" s="176"/>
      <c r="AK67" s="179"/>
      <c r="AL67" s="165"/>
      <c r="AM67" s="1335" t="str">
        <f>A67</f>
        <v>7962</v>
      </c>
      <c r="AN67" s="175"/>
      <c r="AO67" s="176"/>
      <c r="AP67" s="176"/>
      <c r="AQ67" s="159"/>
      <c r="AR67" s="175"/>
      <c r="AS67" s="176"/>
      <c r="AT67" s="176"/>
      <c r="AU67" s="159"/>
      <c r="AV67" s="177"/>
      <c r="AW67" s="176"/>
      <c r="AX67" s="176"/>
      <c r="AY67" s="161"/>
      <c r="AZ67" s="175"/>
      <c r="BA67" s="176"/>
      <c r="BB67" s="176"/>
      <c r="BC67" s="159"/>
      <c r="BD67" s="177"/>
      <c r="BE67" s="176"/>
      <c r="BF67" s="176"/>
      <c r="BG67" s="161"/>
      <c r="BH67" s="175"/>
      <c r="BI67" s="176"/>
      <c r="BJ67" s="176"/>
      <c r="BK67" s="159"/>
      <c r="BL67" s="177"/>
      <c r="BM67" s="176"/>
      <c r="BN67" s="178"/>
      <c r="BO67" s="161"/>
      <c r="BP67" s="1058" t="str">
        <f>IF(COUNT(AN67:BO67)=0,"",COUNT(AN67:BO67))</f>
        <v/>
      </c>
      <c r="BQ67" s="175"/>
      <c r="BR67" s="176"/>
      <c r="BS67" s="176"/>
      <c r="BT67" s="176"/>
      <c r="BU67" s="176"/>
      <c r="BV67" s="176"/>
      <c r="BW67" s="179"/>
      <c r="BX67" s="165"/>
    </row>
    <row r="68" spans="1:76" ht="15" customHeight="1">
      <c r="A68" s="1334"/>
      <c r="B68" s="182"/>
      <c r="C68" s="181"/>
      <c r="D68" s="181"/>
      <c r="E68" s="168"/>
      <c r="F68" s="180"/>
      <c r="G68" s="181"/>
      <c r="H68" s="181"/>
      <c r="I68" s="168"/>
      <c r="J68" s="182"/>
      <c r="K68" s="181"/>
      <c r="L68" s="181"/>
      <c r="M68" s="170"/>
      <c r="N68" s="180"/>
      <c r="O68" s="181"/>
      <c r="P68" s="181"/>
      <c r="Q68" s="168"/>
      <c r="R68" s="182"/>
      <c r="S68" s="181"/>
      <c r="T68" s="181"/>
      <c r="U68" s="170"/>
      <c r="V68" s="180"/>
      <c r="W68" s="181"/>
      <c r="X68" s="181"/>
      <c r="Y68" s="168"/>
      <c r="Z68" s="182"/>
      <c r="AA68" s="181"/>
      <c r="AB68" s="183"/>
      <c r="AC68" s="170"/>
      <c r="AD68" s="1058"/>
      <c r="AE68" s="180"/>
      <c r="AF68" s="181"/>
      <c r="AG68" s="181"/>
      <c r="AH68" s="181"/>
      <c r="AI68" s="181"/>
      <c r="AJ68" s="181"/>
      <c r="AK68" s="184"/>
      <c r="AL68" s="174"/>
      <c r="AM68" s="1335"/>
      <c r="AN68" s="180"/>
      <c r="AO68" s="181"/>
      <c r="AP68" s="181"/>
      <c r="AQ68" s="168"/>
      <c r="AR68" s="180"/>
      <c r="AS68" s="181"/>
      <c r="AT68" s="181"/>
      <c r="AU68" s="168"/>
      <c r="AV68" s="182"/>
      <c r="AW68" s="181"/>
      <c r="AX68" s="181"/>
      <c r="AY68" s="170"/>
      <c r="AZ68" s="180"/>
      <c r="BA68" s="181"/>
      <c r="BB68" s="181"/>
      <c r="BC68" s="168"/>
      <c r="BD68" s="182"/>
      <c r="BE68" s="181"/>
      <c r="BF68" s="181"/>
      <c r="BG68" s="170"/>
      <c r="BH68" s="180"/>
      <c r="BI68" s="181"/>
      <c r="BJ68" s="181"/>
      <c r="BK68" s="168"/>
      <c r="BL68" s="182"/>
      <c r="BM68" s="181"/>
      <c r="BN68" s="183"/>
      <c r="BO68" s="170"/>
      <c r="BP68" s="1058"/>
      <c r="BQ68" s="180"/>
      <c r="BR68" s="181"/>
      <c r="BS68" s="181"/>
      <c r="BT68" s="181"/>
      <c r="BU68" s="181"/>
      <c r="BV68" s="181"/>
      <c r="BW68" s="184"/>
      <c r="BX68" s="174"/>
    </row>
    <row r="69" spans="1:76" ht="15" customHeight="1">
      <c r="A69" s="1333" t="str">
        <f>IF(IBRF!H23="","",IBRF!H23)</f>
        <v>86</v>
      </c>
      <c r="B69" s="160"/>
      <c r="C69" s="158"/>
      <c r="D69" s="158"/>
      <c r="E69" s="159"/>
      <c r="F69" s="157"/>
      <c r="G69" s="158"/>
      <c r="H69" s="158"/>
      <c r="I69" s="159"/>
      <c r="J69" s="160"/>
      <c r="K69" s="158"/>
      <c r="L69" s="158"/>
      <c r="M69" s="161"/>
      <c r="N69" s="157"/>
      <c r="O69" s="158"/>
      <c r="P69" s="158"/>
      <c r="Q69" s="159"/>
      <c r="R69" s="160"/>
      <c r="S69" s="158"/>
      <c r="T69" s="158"/>
      <c r="U69" s="161"/>
      <c r="V69" s="157"/>
      <c r="W69" s="158"/>
      <c r="X69" s="158"/>
      <c r="Y69" s="159"/>
      <c r="Z69" s="160"/>
      <c r="AA69" s="158"/>
      <c r="AB69" s="162"/>
      <c r="AC69" s="161"/>
      <c r="AD69" s="1058" t="str">
        <f>IF(COUNT(B69:AC69)=0,"",COUNT(B69:AC69))</f>
        <v/>
      </c>
      <c r="AE69" s="157"/>
      <c r="AF69" s="158"/>
      <c r="AG69" s="158"/>
      <c r="AH69" s="158"/>
      <c r="AI69" s="158"/>
      <c r="AJ69" s="158"/>
      <c r="AK69" s="163"/>
      <c r="AL69" s="165"/>
      <c r="AM69" s="1324" t="str">
        <f>A69</f>
        <v>86</v>
      </c>
      <c r="AN69" s="157"/>
      <c r="AO69" s="158"/>
      <c r="AP69" s="158"/>
      <c r="AQ69" s="159"/>
      <c r="AR69" s="157"/>
      <c r="AS69" s="158"/>
      <c r="AT69" s="158"/>
      <c r="AU69" s="159"/>
      <c r="AV69" s="160"/>
      <c r="AW69" s="158"/>
      <c r="AX69" s="158"/>
      <c r="AY69" s="161"/>
      <c r="AZ69" s="157"/>
      <c r="BA69" s="158"/>
      <c r="BB69" s="158"/>
      <c r="BC69" s="159"/>
      <c r="BD69" s="160"/>
      <c r="BE69" s="158"/>
      <c r="BF69" s="158"/>
      <c r="BG69" s="161"/>
      <c r="BH69" s="157"/>
      <c r="BI69" s="158"/>
      <c r="BJ69" s="158"/>
      <c r="BK69" s="159"/>
      <c r="BL69" s="160"/>
      <c r="BM69" s="158"/>
      <c r="BN69" s="162"/>
      <c r="BO69" s="161"/>
      <c r="BP69" s="1058" t="str">
        <f>IF(COUNT(AN69:BO69)=0,"",COUNT(AN69:BO69))</f>
        <v/>
      </c>
      <c r="BQ69" s="157"/>
      <c r="BR69" s="158"/>
      <c r="BS69" s="158"/>
      <c r="BT69" s="158"/>
      <c r="BU69" s="158"/>
      <c r="BV69" s="158"/>
      <c r="BW69" s="163"/>
      <c r="BX69" s="165"/>
    </row>
    <row r="70" spans="1:76" ht="15" customHeight="1">
      <c r="A70" s="1333"/>
      <c r="B70" s="169"/>
      <c r="C70" s="167"/>
      <c r="D70" s="167"/>
      <c r="E70" s="168"/>
      <c r="F70" s="166"/>
      <c r="G70" s="167"/>
      <c r="H70" s="167"/>
      <c r="I70" s="168"/>
      <c r="J70" s="169"/>
      <c r="K70" s="167"/>
      <c r="L70" s="167"/>
      <c r="M70" s="170"/>
      <c r="N70" s="166"/>
      <c r="O70" s="167"/>
      <c r="P70" s="167"/>
      <c r="Q70" s="168"/>
      <c r="R70" s="169"/>
      <c r="S70" s="167"/>
      <c r="T70" s="167"/>
      <c r="U70" s="170"/>
      <c r="V70" s="166"/>
      <c r="W70" s="167"/>
      <c r="X70" s="167"/>
      <c r="Y70" s="168"/>
      <c r="Z70" s="169"/>
      <c r="AA70" s="167"/>
      <c r="AB70" s="171"/>
      <c r="AC70" s="170"/>
      <c r="AD70" s="1058"/>
      <c r="AE70" s="166"/>
      <c r="AF70" s="167"/>
      <c r="AG70" s="167"/>
      <c r="AH70" s="167"/>
      <c r="AI70" s="167"/>
      <c r="AJ70" s="167"/>
      <c r="AK70" s="172"/>
      <c r="AL70" s="174"/>
      <c r="AM70" s="1324"/>
      <c r="AN70" s="166"/>
      <c r="AO70" s="167"/>
      <c r="AP70" s="167"/>
      <c r="AQ70" s="168"/>
      <c r="AR70" s="166"/>
      <c r="AS70" s="167"/>
      <c r="AT70" s="167"/>
      <c r="AU70" s="168"/>
      <c r="AV70" s="169"/>
      <c r="AW70" s="167"/>
      <c r="AX70" s="167"/>
      <c r="AY70" s="170"/>
      <c r="AZ70" s="166"/>
      <c r="BA70" s="167"/>
      <c r="BB70" s="167"/>
      <c r="BC70" s="168"/>
      <c r="BD70" s="169"/>
      <c r="BE70" s="167"/>
      <c r="BF70" s="167"/>
      <c r="BG70" s="170"/>
      <c r="BH70" s="166"/>
      <c r="BI70" s="167"/>
      <c r="BJ70" s="167"/>
      <c r="BK70" s="168"/>
      <c r="BL70" s="169"/>
      <c r="BM70" s="167"/>
      <c r="BN70" s="171"/>
      <c r="BO70" s="170"/>
      <c r="BP70" s="1058"/>
      <c r="BQ70" s="166"/>
      <c r="BR70" s="167"/>
      <c r="BS70" s="167"/>
      <c r="BT70" s="167"/>
      <c r="BU70" s="167"/>
      <c r="BV70" s="167"/>
      <c r="BW70" s="172"/>
      <c r="BX70" s="174"/>
    </row>
    <row r="71" spans="1:76" ht="15" customHeight="1">
      <c r="A71" s="1330" t="str">
        <f>IF(IBRF!H24="","",IBRF!H24)</f>
        <v>M60</v>
      </c>
      <c r="B71" s="177"/>
      <c r="C71" s="176"/>
      <c r="D71" s="176"/>
      <c r="E71" s="159"/>
      <c r="F71" s="175"/>
      <c r="G71" s="176"/>
      <c r="H71" s="176"/>
      <c r="I71" s="159"/>
      <c r="J71" s="177"/>
      <c r="K71" s="176"/>
      <c r="L71" s="176"/>
      <c r="M71" s="161"/>
      <c r="N71" s="175"/>
      <c r="O71" s="176"/>
      <c r="P71" s="176"/>
      <c r="Q71" s="159"/>
      <c r="R71" s="177"/>
      <c r="S71" s="176"/>
      <c r="T71" s="176"/>
      <c r="U71" s="161"/>
      <c r="V71" s="175"/>
      <c r="W71" s="176"/>
      <c r="X71" s="176"/>
      <c r="Y71" s="159"/>
      <c r="Z71" s="177"/>
      <c r="AA71" s="176"/>
      <c r="AB71" s="178"/>
      <c r="AC71" s="161"/>
      <c r="AD71" s="1058" t="str">
        <f>IF(COUNT(B71:AC71)=0,"",COUNT(B71:AC71))</f>
        <v/>
      </c>
      <c r="AE71" s="175"/>
      <c r="AF71" s="176"/>
      <c r="AG71" s="176"/>
      <c r="AH71" s="176"/>
      <c r="AI71" s="176"/>
      <c r="AJ71" s="176"/>
      <c r="AK71" s="179"/>
      <c r="AL71" s="165"/>
      <c r="AM71" s="1323" t="str">
        <f>A71</f>
        <v>M60</v>
      </c>
      <c r="AN71" s="175"/>
      <c r="AO71" s="176"/>
      <c r="AP71" s="176"/>
      <c r="AQ71" s="159"/>
      <c r="AR71" s="175"/>
      <c r="AS71" s="176"/>
      <c r="AT71" s="176"/>
      <c r="AU71" s="159"/>
      <c r="AV71" s="177"/>
      <c r="AW71" s="176"/>
      <c r="AX71" s="176"/>
      <c r="AY71" s="161"/>
      <c r="AZ71" s="175"/>
      <c r="BA71" s="176"/>
      <c r="BB71" s="176"/>
      <c r="BC71" s="159"/>
      <c r="BD71" s="177"/>
      <c r="BE71" s="176"/>
      <c r="BF71" s="176"/>
      <c r="BG71" s="161"/>
      <c r="BH71" s="175"/>
      <c r="BI71" s="176"/>
      <c r="BJ71" s="176"/>
      <c r="BK71" s="159"/>
      <c r="BL71" s="177"/>
      <c r="BM71" s="176"/>
      <c r="BN71" s="178"/>
      <c r="BO71" s="161"/>
      <c r="BP71" s="1058" t="str">
        <f>IF(COUNT(AN71:BO71)=0,"",COUNT(AN71:BO71))</f>
        <v/>
      </c>
      <c r="BQ71" s="175"/>
      <c r="BR71" s="176"/>
      <c r="BS71" s="176"/>
      <c r="BT71" s="176"/>
      <c r="BU71" s="176"/>
      <c r="BV71" s="176"/>
      <c r="BW71" s="179"/>
      <c r="BX71" s="165"/>
    </row>
    <row r="72" spans="1:76" ht="15" customHeight="1">
      <c r="A72" s="1330"/>
      <c r="B72" s="182"/>
      <c r="C72" s="181"/>
      <c r="D72" s="181"/>
      <c r="E72" s="168"/>
      <c r="F72" s="180"/>
      <c r="G72" s="181"/>
      <c r="H72" s="181"/>
      <c r="I72" s="168"/>
      <c r="J72" s="182"/>
      <c r="K72" s="181"/>
      <c r="L72" s="181"/>
      <c r="M72" s="170"/>
      <c r="N72" s="180"/>
      <c r="O72" s="181"/>
      <c r="P72" s="181"/>
      <c r="Q72" s="168"/>
      <c r="R72" s="182"/>
      <c r="S72" s="181"/>
      <c r="T72" s="181"/>
      <c r="U72" s="170"/>
      <c r="V72" s="180"/>
      <c r="W72" s="181"/>
      <c r="X72" s="181"/>
      <c r="Y72" s="168"/>
      <c r="Z72" s="182"/>
      <c r="AA72" s="181"/>
      <c r="AB72" s="183"/>
      <c r="AC72" s="170"/>
      <c r="AD72" s="1058"/>
      <c r="AE72" s="180"/>
      <c r="AF72" s="181"/>
      <c r="AG72" s="181"/>
      <c r="AH72" s="181"/>
      <c r="AI72" s="181"/>
      <c r="AJ72" s="181"/>
      <c r="AK72" s="184"/>
      <c r="AL72" s="174"/>
      <c r="AM72" s="1323"/>
      <c r="AN72" s="180"/>
      <c r="AO72" s="181"/>
      <c r="AP72" s="181"/>
      <c r="AQ72" s="168"/>
      <c r="AR72" s="180"/>
      <c r="AS72" s="181"/>
      <c r="AT72" s="181"/>
      <c r="AU72" s="168"/>
      <c r="AV72" s="182"/>
      <c r="AW72" s="181"/>
      <c r="AX72" s="181"/>
      <c r="AY72" s="170"/>
      <c r="AZ72" s="180"/>
      <c r="BA72" s="181"/>
      <c r="BB72" s="181"/>
      <c r="BC72" s="168"/>
      <c r="BD72" s="182"/>
      <c r="BE72" s="181"/>
      <c r="BF72" s="181"/>
      <c r="BG72" s="170"/>
      <c r="BH72" s="180"/>
      <c r="BI72" s="181"/>
      <c r="BJ72" s="181"/>
      <c r="BK72" s="168"/>
      <c r="BL72" s="182"/>
      <c r="BM72" s="181"/>
      <c r="BN72" s="183"/>
      <c r="BO72" s="170"/>
      <c r="BP72" s="1058"/>
      <c r="BQ72" s="180"/>
      <c r="BR72" s="181"/>
      <c r="BS72" s="181"/>
      <c r="BT72" s="181"/>
      <c r="BU72" s="181"/>
      <c r="BV72" s="181"/>
      <c r="BW72" s="184"/>
      <c r="BX72" s="174"/>
    </row>
    <row r="73" spans="1:76" ht="15" customHeight="1">
      <c r="A73" s="1333" t="str">
        <f>IF(IBRF!H25="","",IBRF!H25)</f>
        <v/>
      </c>
      <c r="B73" s="160"/>
      <c r="C73" s="158"/>
      <c r="D73" s="158"/>
      <c r="E73" s="159"/>
      <c r="F73" s="157"/>
      <c r="G73" s="158"/>
      <c r="H73" s="158"/>
      <c r="I73" s="159"/>
      <c r="J73" s="160"/>
      <c r="K73" s="158"/>
      <c r="L73" s="158"/>
      <c r="M73" s="161"/>
      <c r="N73" s="157"/>
      <c r="O73" s="158"/>
      <c r="P73" s="158"/>
      <c r="Q73" s="159"/>
      <c r="R73" s="160"/>
      <c r="S73" s="158"/>
      <c r="T73" s="158"/>
      <c r="U73" s="161"/>
      <c r="V73" s="157"/>
      <c r="W73" s="158"/>
      <c r="X73" s="158"/>
      <c r="Y73" s="159"/>
      <c r="Z73" s="160"/>
      <c r="AA73" s="158"/>
      <c r="AB73" s="162"/>
      <c r="AC73" s="161"/>
      <c r="AD73" s="1058" t="str">
        <f>IF(COUNT(B73:AC73)=0,"",COUNT(B73:AC73))</f>
        <v/>
      </c>
      <c r="AE73" s="157"/>
      <c r="AF73" s="158"/>
      <c r="AG73" s="158"/>
      <c r="AH73" s="158"/>
      <c r="AI73" s="158"/>
      <c r="AJ73" s="158"/>
      <c r="AK73" s="163"/>
      <c r="AL73" s="165"/>
      <c r="AM73" s="1324" t="str">
        <f>A73</f>
        <v/>
      </c>
      <c r="AN73" s="157"/>
      <c r="AO73" s="158"/>
      <c r="AP73" s="158"/>
      <c r="AQ73" s="159"/>
      <c r="AR73" s="157"/>
      <c r="AS73" s="158"/>
      <c r="AT73" s="158"/>
      <c r="AU73" s="159"/>
      <c r="AV73" s="160"/>
      <c r="AW73" s="158"/>
      <c r="AX73" s="158"/>
      <c r="AY73" s="161"/>
      <c r="AZ73" s="157"/>
      <c r="BA73" s="158"/>
      <c r="BB73" s="158"/>
      <c r="BC73" s="159"/>
      <c r="BD73" s="160"/>
      <c r="BE73" s="158"/>
      <c r="BF73" s="158"/>
      <c r="BG73" s="161"/>
      <c r="BH73" s="157"/>
      <c r="BI73" s="158"/>
      <c r="BJ73" s="158"/>
      <c r="BK73" s="159"/>
      <c r="BL73" s="160"/>
      <c r="BM73" s="158"/>
      <c r="BN73" s="162"/>
      <c r="BO73" s="161"/>
      <c r="BP73" s="1058" t="str">
        <f>IF(COUNT(AN73:BO73)=0,"",COUNT(AN73:BO73))</f>
        <v/>
      </c>
      <c r="BQ73" s="157"/>
      <c r="BR73" s="158"/>
      <c r="BS73" s="158"/>
      <c r="BT73" s="158"/>
      <c r="BU73" s="158"/>
      <c r="BV73" s="158"/>
      <c r="BW73" s="163"/>
      <c r="BX73" s="165"/>
    </row>
    <row r="74" spans="1:76" ht="15" customHeight="1">
      <c r="A74" s="1333"/>
      <c r="B74" s="169"/>
      <c r="C74" s="167"/>
      <c r="D74" s="167"/>
      <c r="E74" s="168"/>
      <c r="F74" s="166"/>
      <c r="G74" s="167"/>
      <c r="H74" s="167"/>
      <c r="I74" s="168"/>
      <c r="J74" s="169"/>
      <c r="K74" s="167"/>
      <c r="L74" s="167"/>
      <c r="M74" s="170"/>
      <c r="N74" s="166"/>
      <c r="O74" s="167"/>
      <c r="P74" s="167"/>
      <c r="Q74" s="168"/>
      <c r="R74" s="169"/>
      <c r="S74" s="167"/>
      <c r="T74" s="167"/>
      <c r="U74" s="170"/>
      <c r="V74" s="166"/>
      <c r="W74" s="167"/>
      <c r="X74" s="167"/>
      <c r="Y74" s="168"/>
      <c r="Z74" s="169"/>
      <c r="AA74" s="167"/>
      <c r="AB74" s="171"/>
      <c r="AC74" s="170"/>
      <c r="AD74" s="1058"/>
      <c r="AE74" s="166"/>
      <c r="AF74" s="167"/>
      <c r="AG74" s="167"/>
      <c r="AH74" s="167"/>
      <c r="AI74" s="167"/>
      <c r="AJ74" s="167"/>
      <c r="AK74" s="172"/>
      <c r="AL74" s="174"/>
      <c r="AM74" s="1324"/>
      <c r="AN74" s="166"/>
      <c r="AO74" s="167"/>
      <c r="AP74" s="167"/>
      <c r="AQ74" s="168"/>
      <c r="AR74" s="166"/>
      <c r="AS74" s="167"/>
      <c r="AT74" s="167"/>
      <c r="AU74" s="168"/>
      <c r="AV74" s="169"/>
      <c r="AW74" s="167"/>
      <c r="AX74" s="167"/>
      <c r="AY74" s="170"/>
      <c r="AZ74" s="166"/>
      <c r="BA74" s="167"/>
      <c r="BB74" s="167"/>
      <c r="BC74" s="168"/>
      <c r="BD74" s="169"/>
      <c r="BE74" s="167"/>
      <c r="BF74" s="167"/>
      <c r="BG74" s="170"/>
      <c r="BH74" s="166"/>
      <c r="BI74" s="167"/>
      <c r="BJ74" s="167"/>
      <c r="BK74" s="168"/>
      <c r="BL74" s="169"/>
      <c r="BM74" s="167"/>
      <c r="BN74" s="171"/>
      <c r="BO74" s="170"/>
      <c r="BP74" s="1058"/>
      <c r="BQ74" s="166"/>
      <c r="BR74" s="167"/>
      <c r="BS74" s="167"/>
      <c r="BT74" s="167"/>
      <c r="BU74" s="167"/>
      <c r="BV74" s="167"/>
      <c r="BW74" s="172"/>
      <c r="BX74" s="174"/>
    </row>
    <row r="75" spans="1:76" ht="15" customHeight="1">
      <c r="A75" s="1330" t="str">
        <f>IF(IBRF!H26="","",IBRF!H26)</f>
        <v/>
      </c>
      <c r="B75" s="177"/>
      <c r="C75" s="176"/>
      <c r="D75" s="176"/>
      <c r="E75" s="159"/>
      <c r="F75" s="175"/>
      <c r="G75" s="176"/>
      <c r="H75" s="176"/>
      <c r="I75" s="159"/>
      <c r="J75" s="177"/>
      <c r="K75" s="176"/>
      <c r="L75" s="176"/>
      <c r="M75" s="161"/>
      <c r="N75" s="175"/>
      <c r="O75" s="176"/>
      <c r="P75" s="176"/>
      <c r="Q75" s="159"/>
      <c r="R75" s="177"/>
      <c r="S75" s="176"/>
      <c r="T75" s="176"/>
      <c r="U75" s="161"/>
      <c r="V75" s="175"/>
      <c r="W75" s="176"/>
      <c r="X75" s="176"/>
      <c r="Y75" s="159"/>
      <c r="Z75" s="177"/>
      <c r="AA75" s="176"/>
      <c r="AB75" s="178"/>
      <c r="AC75" s="161"/>
      <c r="AD75" s="1058" t="str">
        <f>IF(COUNT(B75:AC75)=0,"",COUNT(B75:AC75))</f>
        <v/>
      </c>
      <c r="AE75" s="175"/>
      <c r="AF75" s="176"/>
      <c r="AG75" s="176"/>
      <c r="AH75" s="176"/>
      <c r="AI75" s="176"/>
      <c r="AJ75" s="176"/>
      <c r="AK75" s="179"/>
      <c r="AL75" s="165"/>
      <c r="AM75" s="1335" t="str">
        <f>A75</f>
        <v/>
      </c>
      <c r="AN75" s="175"/>
      <c r="AO75" s="176"/>
      <c r="AP75" s="176"/>
      <c r="AQ75" s="159"/>
      <c r="AR75" s="175"/>
      <c r="AS75" s="176"/>
      <c r="AT75" s="176"/>
      <c r="AU75" s="159"/>
      <c r="AV75" s="177"/>
      <c r="AW75" s="176"/>
      <c r="AX75" s="176"/>
      <c r="AY75" s="161"/>
      <c r="AZ75" s="175"/>
      <c r="BA75" s="176"/>
      <c r="BB75" s="176"/>
      <c r="BC75" s="159"/>
      <c r="BD75" s="177"/>
      <c r="BE75" s="176"/>
      <c r="BF75" s="176"/>
      <c r="BG75" s="161"/>
      <c r="BH75" s="175"/>
      <c r="BI75" s="176"/>
      <c r="BJ75" s="176"/>
      <c r="BK75" s="159"/>
      <c r="BL75" s="177"/>
      <c r="BM75" s="176"/>
      <c r="BN75" s="178"/>
      <c r="BO75" s="161"/>
      <c r="BP75" s="1058" t="str">
        <f>IF(COUNT(AN75:BO75)=0,"",COUNT(AN75:BO75))</f>
        <v/>
      </c>
      <c r="BQ75" s="175"/>
      <c r="BR75" s="176"/>
      <c r="BS75" s="176"/>
      <c r="BT75" s="176"/>
      <c r="BU75" s="176"/>
      <c r="BV75" s="176"/>
      <c r="BW75" s="179"/>
      <c r="BX75" s="165"/>
    </row>
    <row r="76" spans="1:76" ht="15" customHeight="1" thickBot="1">
      <c r="A76" s="1330"/>
      <c r="B76" s="182"/>
      <c r="C76" s="181"/>
      <c r="D76" s="181"/>
      <c r="E76" s="168"/>
      <c r="F76" s="180"/>
      <c r="G76" s="181"/>
      <c r="H76" s="181"/>
      <c r="I76" s="168"/>
      <c r="J76" s="182"/>
      <c r="K76" s="181"/>
      <c r="L76" s="181"/>
      <c r="M76" s="170"/>
      <c r="N76" s="180"/>
      <c r="O76" s="181"/>
      <c r="P76" s="181"/>
      <c r="Q76" s="168"/>
      <c r="R76" s="182"/>
      <c r="S76" s="181"/>
      <c r="T76" s="181"/>
      <c r="U76" s="170"/>
      <c r="V76" s="180"/>
      <c r="W76" s="181"/>
      <c r="X76" s="181"/>
      <c r="Y76" s="168"/>
      <c r="Z76" s="182"/>
      <c r="AA76" s="181"/>
      <c r="AB76" s="183"/>
      <c r="AC76" s="170"/>
      <c r="AD76" s="1058"/>
      <c r="AE76" s="180"/>
      <c r="AF76" s="181"/>
      <c r="AG76" s="181"/>
      <c r="AH76" s="181"/>
      <c r="AI76" s="181"/>
      <c r="AJ76" s="181"/>
      <c r="AK76" s="184"/>
      <c r="AL76" s="174"/>
      <c r="AM76" s="1335"/>
      <c r="AN76" s="180"/>
      <c r="AO76" s="181"/>
      <c r="AP76" s="181"/>
      <c r="AQ76" s="168"/>
      <c r="AR76" s="180"/>
      <c r="AS76" s="181"/>
      <c r="AT76" s="181"/>
      <c r="AU76" s="168"/>
      <c r="AV76" s="182"/>
      <c r="AW76" s="181"/>
      <c r="AX76" s="181"/>
      <c r="AY76" s="170"/>
      <c r="AZ76" s="180"/>
      <c r="BA76" s="181"/>
      <c r="BB76" s="181"/>
      <c r="BC76" s="168"/>
      <c r="BD76" s="182"/>
      <c r="BE76" s="181"/>
      <c r="BF76" s="181"/>
      <c r="BG76" s="170"/>
      <c r="BH76" s="180"/>
      <c r="BI76" s="181"/>
      <c r="BJ76" s="181"/>
      <c r="BK76" s="168"/>
      <c r="BL76" s="182"/>
      <c r="BM76" s="181"/>
      <c r="BN76" s="183"/>
      <c r="BO76" s="170"/>
      <c r="BP76" s="1058"/>
      <c r="BQ76" s="180"/>
      <c r="BR76" s="181"/>
      <c r="BS76" s="181"/>
      <c r="BT76" s="181"/>
      <c r="BU76" s="181"/>
      <c r="BV76" s="181"/>
      <c r="BW76" s="184"/>
      <c r="BX76" s="174"/>
    </row>
    <row r="77" spans="1:76" ht="13.5" hidden="1" customHeight="1">
      <c r="A77" s="1333" t="str">
        <f>IF(IBRF!H27="","",IBRF!H27)</f>
        <v/>
      </c>
      <c r="B77" s="160"/>
      <c r="C77" s="158"/>
      <c r="D77" s="158"/>
      <c r="E77" s="159"/>
      <c r="F77" s="157"/>
      <c r="G77" s="158"/>
      <c r="H77" s="158"/>
      <c r="I77" s="159"/>
      <c r="J77" s="160"/>
      <c r="K77" s="158"/>
      <c r="L77" s="158"/>
      <c r="M77" s="161"/>
      <c r="N77" s="157"/>
      <c r="O77" s="158"/>
      <c r="P77" s="158"/>
      <c r="Q77" s="159"/>
      <c r="R77" s="160"/>
      <c r="S77" s="158"/>
      <c r="T77" s="158"/>
      <c r="U77" s="161"/>
      <c r="V77" s="157"/>
      <c r="W77" s="158"/>
      <c r="X77" s="158"/>
      <c r="Y77" s="159"/>
      <c r="Z77" s="160"/>
      <c r="AA77" s="158"/>
      <c r="AB77" s="162"/>
      <c r="AC77" s="161"/>
      <c r="AD77" s="1058" t="str">
        <f>IF(COUNT(B77:AC77)=0,"",COUNT(B77:AC77))</f>
        <v/>
      </c>
      <c r="AE77" s="157"/>
      <c r="AF77" s="158"/>
      <c r="AG77" s="158"/>
      <c r="AH77" s="158"/>
      <c r="AI77" s="158"/>
      <c r="AJ77" s="158"/>
      <c r="AK77" s="163"/>
      <c r="AL77" s="165"/>
      <c r="AM77" s="1324" t="str">
        <f>A77</f>
        <v/>
      </c>
      <c r="AN77" s="157"/>
      <c r="AO77" s="158"/>
      <c r="AP77" s="158"/>
      <c r="AQ77" s="159"/>
      <c r="AR77" s="157"/>
      <c r="AS77" s="158"/>
      <c r="AT77" s="158"/>
      <c r="AU77" s="159"/>
      <c r="AV77" s="160"/>
      <c r="AW77" s="158"/>
      <c r="AX77" s="158"/>
      <c r="AY77" s="161"/>
      <c r="AZ77" s="157"/>
      <c r="BA77" s="158"/>
      <c r="BB77" s="158"/>
      <c r="BC77" s="159"/>
      <c r="BD77" s="160"/>
      <c r="BE77" s="158"/>
      <c r="BF77" s="158"/>
      <c r="BG77" s="161"/>
      <c r="BH77" s="157"/>
      <c r="BI77" s="158"/>
      <c r="BJ77" s="158"/>
      <c r="BK77" s="159"/>
      <c r="BL77" s="160"/>
      <c r="BM77" s="158"/>
      <c r="BN77" s="162"/>
      <c r="BO77" s="161"/>
      <c r="BP77" s="1058" t="str">
        <f>IF(COUNT(AN77:BO77)=0,"",COUNT(AN77:BO77))</f>
        <v/>
      </c>
      <c r="BQ77" s="157"/>
      <c r="BR77" s="158"/>
      <c r="BS77" s="158"/>
      <c r="BT77" s="158"/>
      <c r="BU77" s="158"/>
      <c r="BV77" s="158"/>
      <c r="BW77" s="163"/>
      <c r="BX77" s="165"/>
    </row>
    <row r="78" spans="1:76" ht="13.5" hidden="1" customHeight="1">
      <c r="A78" s="1333"/>
      <c r="B78" s="169"/>
      <c r="C78" s="167"/>
      <c r="D78" s="167"/>
      <c r="E78" s="168"/>
      <c r="F78" s="166"/>
      <c r="G78" s="167"/>
      <c r="H78" s="167"/>
      <c r="I78" s="168"/>
      <c r="J78" s="169"/>
      <c r="K78" s="167"/>
      <c r="L78" s="167"/>
      <c r="M78" s="170"/>
      <c r="N78" s="166"/>
      <c r="O78" s="167"/>
      <c r="P78" s="167"/>
      <c r="Q78" s="168"/>
      <c r="R78" s="169"/>
      <c r="S78" s="167"/>
      <c r="T78" s="167"/>
      <c r="U78" s="170"/>
      <c r="V78" s="166"/>
      <c r="W78" s="167"/>
      <c r="X78" s="167"/>
      <c r="Y78" s="168"/>
      <c r="Z78" s="169"/>
      <c r="AA78" s="167"/>
      <c r="AB78" s="171"/>
      <c r="AC78" s="170"/>
      <c r="AD78" s="1058"/>
      <c r="AE78" s="166"/>
      <c r="AF78" s="167"/>
      <c r="AG78" s="167"/>
      <c r="AH78" s="167"/>
      <c r="AI78" s="167"/>
      <c r="AJ78" s="167"/>
      <c r="AK78" s="172"/>
      <c r="AL78" s="174"/>
      <c r="AM78" s="1324"/>
      <c r="AN78" s="166"/>
      <c r="AO78" s="167"/>
      <c r="AP78" s="167"/>
      <c r="AQ78" s="168"/>
      <c r="AR78" s="166"/>
      <c r="AS78" s="167"/>
      <c r="AT78" s="167"/>
      <c r="AU78" s="168"/>
      <c r="AV78" s="169"/>
      <c r="AW78" s="167"/>
      <c r="AX78" s="167"/>
      <c r="AY78" s="170"/>
      <c r="AZ78" s="166"/>
      <c r="BA78" s="167"/>
      <c r="BB78" s="167"/>
      <c r="BC78" s="168"/>
      <c r="BD78" s="169"/>
      <c r="BE78" s="167"/>
      <c r="BF78" s="167"/>
      <c r="BG78" s="170"/>
      <c r="BH78" s="166"/>
      <c r="BI78" s="167"/>
      <c r="BJ78" s="167"/>
      <c r="BK78" s="168"/>
      <c r="BL78" s="169"/>
      <c r="BM78" s="167"/>
      <c r="BN78" s="171"/>
      <c r="BO78" s="170"/>
      <c r="BP78" s="1058"/>
      <c r="BQ78" s="166"/>
      <c r="BR78" s="167"/>
      <c r="BS78" s="167"/>
      <c r="BT78" s="167"/>
      <c r="BU78" s="167"/>
      <c r="BV78" s="167"/>
      <c r="BW78" s="172"/>
      <c r="BX78" s="174"/>
    </row>
    <row r="79" spans="1:76" ht="13.5" hidden="1" customHeight="1">
      <c r="A79" s="1330" t="str">
        <f>IF(IBRF!H28="","",IBRF!H28)</f>
        <v/>
      </c>
      <c r="B79" s="177"/>
      <c r="C79" s="176"/>
      <c r="D79" s="176"/>
      <c r="E79" s="159"/>
      <c r="F79" s="175"/>
      <c r="G79" s="176"/>
      <c r="H79" s="176"/>
      <c r="I79" s="159"/>
      <c r="J79" s="177"/>
      <c r="K79" s="176"/>
      <c r="L79" s="176"/>
      <c r="M79" s="161"/>
      <c r="N79" s="175"/>
      <c r="O79" s="176"/>
      <c r="P79" s="176"/>
      <c r="Q79" s="159"/>
      <c r="R79" s="177"/>
      <c r="S79" s="176"/>
      <c r="T79" s="176"/>
      <c r="U79" s="161"/>
      <c r="V79" s="175"/>
      <c r="W79" s="176"/>
      <c r="X79" s="176"/>
      <c r="Y79" s="159"/>
      <c r="Z79" s="177"/>
      <c r="AA79" s="176"/>
      <c r="AB79" s="178"/>
      <c r="AC79" s="161"/>
      <c r="AD79" s="1058" t="str">
        <f>IF(COUNT(B79:AC79)=0,"",COUNT(B79:AC79))</f>
        <v/>
      </c>
      <c r="AE79" s="175"/>
      <c r="AF79" s="176"/>
      <c r="AG79" s="176"/>
      <c r="AH79" s="176"/>
      <c r="AI79" s="176"/>
      <c r="AJ79" s="176"/>
      <c r="AK79" s="179"/>
      <c r="AL79" s="165"/>
      <c r="AM79" s="1323" t="str">
        <f>A79</f>
        <v/>
      </c>
      <c r="AN79" s="175"/>
      <c r="AO79" s="176"/>
      <c r="AP79" s="176"/>
      <c r="AQ79" s="159"/>
      <c r="AR79" s="175"/>
      <c r="AS79" s="176"/>
      <c r="AT79" s="176"/>
      <c r="AU79" s="159"/>
      <c r="AV79" s="177"/>
      <c r="AW79" s="176"/>
      <c r="AX79" s="176"/>
      <c r="AY79" s="161"/>
      <c r="AZ79" s="175"/>
      <c r="BA79" s="176"/>
      <c r="BB79" s="176"/>
      <c r="BC79" s="159"/>
      <c r="BD79" s="177"/>
      <c r="BE79" s="176"/>
      <c r="BF79" s="176"/>
      <c r="BG79" s="161"/>
      <c r="BH79" s="175"/>
      <c r="BI79" s="176"/>
      <c r="BJ79" s="176"/>
      <c r="BK79" s="159"/>
      <c r="BL79" s="177"/>
      <c r="BM79" s="176"/>
      <c r="BN79" s="178"/>
      <c r="BO79" s="161"/>
      <c r="BP79" s="1058" t="str">
        <f>IF(COUNT(AN79:BO79)=0,"",COUNT(AN79:BO79))</f>
        <v/>
      </c>
      <c r="BQ79" s="175"/>
      <c r="BR79" s="176"/>
      <c r="BS79" s="176"/>
      <c r="BT79" s="176"/>
      <c r="BU79" s="176"/>
      <c r="BV79" s="176"/>
      <c r="BW79" s="179"/>
      <c r="BX79" s="165"/>
    </row>
    <row r="80" spans="1:76" ht="13.5" hidden="1" customHeight="1">
      <c r="A80" s="1330"/>
      <c r="B80" s="182"/>
      <c r="C80" s="181"/>
      <c r="D80" s="181"/>
      <c r="E80" s="168"/>
      <c r="F80" s="180"/>
      <c r="G80" s="181"/>
      <c r="H80" s="181"/>
      <c r="I80" s="168"/>
      <c r="J80" s="182"/>
      <c r="K80" s="181"/>
      <c r="L80" s="181"/>
      <c r="M80" s="170"/>
      <c r="N80" s="180"/>
      <c r="O80" s="181"/>
      <c r="P80" s="181"/>
      <c r="Q80" s="168"/>
      <c r="R80" s="182"/>
      <c r="S80" s="181"/>
      <c r="T80" s="181"/>
      <c r="U80" s="170"/>
      <c r="V80" s="180"/>
      <c r="W80" s="181"/>
      <c r="X80" s="181"/>
      <c r="Y80" s="168"/>
      <c r="Z80" s="182"/>
      <c r="AA80" s="181"/>
      <c r="AB80" s="183"/>
      <c r="AC80" s="170"/>
      <c r="AD80" s="1058"/>
      <c r="AE80" s="180"/>
      <c r="AF80" s="181"/>
      <c r="AG80" s="181"/>
      <c r="AH80" s="181"/>
      <c r="AI80" s="181"/>
      <c r="AJ80" s="181"/>
      <c r="AK80" s="184"/>
      <c r="AL80" s="174"/>
      <c r="AM80" s="1323"/>
      <c r="AN80" s="180"/>
      <c r="AO80" s="181"/>
      <c r="AP80" s="181"/>
      <c r="AQ80" s="168"/>
      <c r="AR80" s="180"/>
      <c r="AS80" s="181"/>
      <c r="AT80" s="181"/>
      <c r="AU80" s="168"/>
      <c r="AV80" s="182"/>
      <c r="AW80" s="181"/>
      <c r="AX80" s="181"/>
      <c r="AY80" s="170"/>
      <c r="AZ80" s="180"/>
      <c r="BA80" s="181"/>
      <c r="BB80" s="181"/>
      <c r="BC80" s="168"/>
      <c r="BD80" s="182"/>
      <c r="BE80" s="181"/>
      <c r="BF80" s="181"/>
      <c r="BG80" s="170"/>
      <c r="BH80" s="180"/>
      <c r="BI80" s="181"/>
      <c r="BJ80" s="181"/>
      <c r="BK80" s="168"/>
      <c r="BL80" s="182"/>
      <c r="BM80" s="181"/>
      <c r="BN80" s="183"/>
      <c r="BO80" s="170"/>
      <c r="BP80" s="1058"/>
      <c r="BQ80" s="180"/>
      <c r="BR80" s="181"/>
      <c r="BS80" s="181"/>
      <c r="BT80" s="181"/>
      <c r="BU80" s="181"/>
      <c r="BV80" s="181"/>
      <c r="BW80" s="184"/>
      <c r="BX80" s="174"/>
    </row>
    <row r="81" spans="1:76" ht="13.5" hidden="1" customHeight="1">
      <c r="A81" s="1333" t="str">
        <f>IF(IBRF!H29="","",IBRF!H29)</f>
        <v/>
      </c>
      <c r="B81" s="160"/>
      <c r="C81" s="158"/>
      <c r="D81" s="158"/>
      <c r="E81" s="159"/>
      <c r="F81" s="157"/>
      <c r="G81" s="158"/>
      <c r="H81" s="158"/>
      <c r="I81" s="159"/>
      <c r="J81" s="160"/>
      <c r="K81" s="158"/>
      <c r="L81" s="158"/>
      <c r="M81" s="161"/>
      <c r="N81" s="157"/>
      <c r="O81" s="158"/>
      <c r="P81" s="158"/>
      <c r="Q81" s="159"/>
      <c r="R81" s="160"/>
      <c r="S81" s="158"/>
      <c r="T81" s="158"/>
      <c r="U81" s="161"/>
      <c r="V81" s="157"/>
      <c r="W81" s="158"/>
      <c r="X81" s="158"/>
      <c r="Y81" s="159"/>
      <c r="Z81" s="160"/>
      <c r="AA81" s="158"/>
      <c r="AB81" s="162"/>
      <c r="AC81" s="161"/>
      <c r="AD81" s="1058" t="str">
        <f>IF(COUNT(B81:AC81)=0,"",COUNT(B81:AC81))</f>
        <v/>
      </c>
      <c r="AE81" s="157"/>
      <c r="AF81" s="158"/>
      <c r="AG81" s="158"/>
      <c r="AH81" s="158"/>
      <c r="AI81" s="158"/>
      <c r="AJ81" s="158"/>
      <c r="AK81" s="163"/>
      <c r="AL81" s="165"/>
      <c r="AM81" s="1324" t="str">
        <f>A81</f>
        <v/>
      </c>
      <c r="AN81" s="157"/>
      <c r="AO81" s="158"/>
      <c r="AP81" s="158"/>
      <c r="AQ81" s="159"/>
      <c r="AR81" s="157"/>
      <c r="AS81" s="158"/>
      <c r="AT81" s="158"/>
      <c r="AU81" s="159"/>
      <c r="AV81" s="160"/>
      <c r="AW81" s="158"/>
      <c r="AX81" s="158"/>
      <c r="AY81" s="161"/>
      <c r="AZ81" s="157"/>
      <c r="BA81" s="158"/>
      <c r="BB81" s="158"/>
      <c r="BC81" s="159"/>
      <c r="BD81" s="160"/>
      <c r="BE81" s="158"/>
      <c r="BF81" s="158"/>
      <c r="BG81" s="161"/>
      <c r="BH81" s="157"/>
      <c r="BI81" s="158"/>
      <c r="BJ81" s="158"/>
      <c r="BK81" s="159"/>
      <c r="BL81" s="160"/>
      <c r="BM81" s="158"/>
      <c r="BN81" s="162"/>
      <c r="BO81" s="161"/>
      <c r="BP81" s="1058" t="str">
        <f>IF(COUNT(AN81:BO81)=0,"",COUNT(AN81:BO81))</f>
        <v/>
      </c>
      <c r="BQ81" s="157"/>
      <c r="BR81" s="158"/>
      <c r="BS81" s="158"/>
      <c r="BT81" s="158"/>
      <c r="BU81" s="158"/>
      <c r="BV81" s="158"/>
      <c r="BW81" s="163"/>
      <c r="BX81" s="165"/>
    </row>
    <row r="82" spans="1:76" ht="13.5" hidden="1" customHeight="1">
      <c r="A82" s="1333"/>
      <c r="B82" s="169"/>
      <c r="C82" s="167"/>
      <c r="D82" s="167"/>
      <c r="E82" s="168"/>
      <c r="F82" s="166"/>
      <c r="G82" s="167"/>
      <c r="H82" s="167"/>
      <c r="I82" s="168"/>
      <c r="J82" s="169"/>
      <c r="K82" s="167"/>
      <c r="L82" s="167"/>
      <c r="M82" s="170"/>
      <c r="N82" s="166"/>
      <c r="O82" s="167"/>
      <c r="P82" s="167"/>
      <c r="Q82" s="168"/>
      <c r="R82" s="169"/>
      <c r="S82" s="167"/>
      <c r="T82" s="167"/>
      <c r="U82" s="170"/>
      <c r="V82" s="166"/>
      <c r="W82" s="167"/>
      <c r="X82" s="167"/>
      <c r="Y82" s="168"/>
      <c r="Z82" s="169"/>
      <c r="AA82" s="167"/>
      <c r="AB82" s="171"/>
      <c r="AC82" s="170"/>
      <c r="AD82" s="1058"/>
      <c r="AE82" s="166"/>
      <c r="AF82" s="167"/>
      <c r="AG82" s="167"/>
      <c r="AH82" s="167"/>
      <c r="AI82" s="167"/>
      <c r="AJ82" s="167"/>
      <c r="AK82" s="172"/>
      <c r="AL82" s="174"/>
      <c r="AM82" s="1324"/>
      <c r="AN82" s="166"/>
      <c r="AO82" s="167"/>
      <c r="AP82" s="167"/>
      <c r="AQ82" s="168"/>
      <c r="AR82" s="166"/>
      <c r="AS82" s="167"/>
      <c r="AT82" s="167"/>
      <c r="AU82" s="168"/>
      <c r="AV82" s="169"/>
      <c r="AW82" s="167"/>
      <c r="AX82" s="167"/>
      <c r="AY82" s="170"/>
      <c r="AZ82" s="166"/>
      <c r="BA82" s="167"/>
      <c r="BB82" s="167"/>
      <c r="BC82" s="168"/>
      <c r="BD82" s="169"/>
      <c r="BE82" s="167"/>
      <c r="BF82" s="167"/>
      <c r="BG82" s="170"/>
      <c r="BH82" s="166"/>
      <c r="BI82" s="167"/>
      <c r="BJ82" s="167"/>
      <c r="BK82" s="168"/>
      <c r="BL82" s="169"/>
      <c r="BM82" s="167"/>
      <c r="BN82" s="171"/>
      <c r="BO82" s="170"/>
      <c r="BP82" s="1058"/>
      <c r="BQ82" s="166"/>
      <c r="BR82" s="167"/>
      <c r="BS82" s="167"/>
      <c r="BT82" s="167"/>
      <c r="BU82" s="167"/>
      <c r="BV82" s="167"/>
      <c r="BW82" s="172"/>
      <c r="BX82" s="174"/>
    </row>
    <row r="83" spans="1:76" ht="13.5" hidden="1" customHeight="1">
      <c r="A83" s="1330" t="str">
        <f>IF(IBRF!H30="","",IBRF!H30)</f>
        <v/>
      </c>
      <c r="B83" s="177"/>
      <c r="C83" s="176"/>
      <c r="D83" s="176"/>
      <c r="E83" s="159"/>
      <c r="F83" s="175"/>
      <c r="G83" s="176"/>
      <c r="H83" s="176"/>
      <c r="I83" s="159"/>
      <c r="J83" s="177"/>
      <c r="K83" s="176"/>
      <c r="L83" s="176"/>
      <c r="M83" s="161"/>
      <c r="N83" s="175"/>
      <c r="O83" s="176"/>
      <c r="P83" s="176"/>
      <c r="Q83" s="159"/>
      <c r="R83" s="177"/>
      <c r="S83" s="176"/>
      <c r="T83" s="176"/>
      <c r="U83" s="161"/>
      <c r="V83" s="175"/>
      <c r="W83" s="176"/>
      <c r="X83" s="176"/>
      <c r="Y83" s="159"/>
      <c r="Z83" s="177"/>
      <c r="AA83" s="176"/>
      <c r="AB83" s="178"/>
      <c r="AC83" s="161"/>
      <c r="AD83" s="1058" t="str">
        <f>IF(COUNT(B83:AC83)=0,"",COUNT(B83:AC83))</f>
        <v/>
      </c>
      <c r="AE83" s="175"/>
      <c r="AF83" s="176"/>
      <c r="AG83" s="176"/>
      <c r="AH83" s="176"/>
      <c r="AI83" s="176"/>
      <c r="AJ83" s="176"/>
      <c r="AK83" s="179"/>
      <c r="AL83" s="165"/>
      <c r="AM83" s="1323" t="str">
        <f>A83</f>
        <v/>
      </c>
      <c r="AN83" s="175"/>
      <c r="AO83" s="176"/>
      <c r="AP83" s="176"/>
      <c r="AQ83" s="159"/>
      <c r="AR83" s="175"/>
      <c r="AS83" s="176"/>
      <c r="AT83" s="176"/>
      <c r="AU83" s="159"/>
      <c r="AV83" s="177"/>
      <c r="AW83" s="176"/>
      <c r="AX83" s="176"/>
      <c r="AY83" s="161"/>
      <c r="AZ83" s="175"/>
      <c r="BA83" s="176"/>
      <c r="BB83" s="176"/>
      <c r="BC83" s="159"/>
      <c r="BD83" s="177"/>
      <c r="BE83" s="176"/>
      <c r="BF83" s="176"/>
      <c r="BG83" s="161"/>
      <c r="BH83" s="175"/>
      <c r="BI83" s="176"/>
      <c r="BJ83" s="176"/>
      <c r="BK83" s="159"/>
      <c r="BL83" s="177"/>
      <c r="BM83" s="176"/>
      <c r="BN83" s="178"/>
      <c r="BO83" s="161"/>
      <c r="BP83" s="1058" t="str">
        <f>IF(COUNT(AN83:BO83)=0,"",COUNT(AN83:BO83))</f>
        <v/>
      </c>
      <c r="BQ83" s="175"/>
      <c r="BR83" s="176"/>
      <c r="BS83" s="176"/>
      <c r="BT83" s="176"/>
      <c r="BU83" s="176"/>
      <c r="BV83" s="176"/>
      <c r="BW83" s="179"/>
      <c r="BX83" s="165"/>
    </row>
    <row r="84" spans="1:76" ht="13.5" hidden="1" customHeight="1">
      <c r="A84" s="1330"/>
      <c r="B84" s="182"/>
      <c r="C84" s="181"/>
      <c r="D84" s="181"/>
      <c r="E84" s="168"/>
      <c r="F84" s="180"/>
      <c r="G84" s="181"/>
      <c r="H84" s="181"/>
      <c r="I84" s="168"/>
      <c r="J84" s="182"/>
      <c r="K84" s="181"/>
      <c r="L84" s="181"/>
      <c r="M84" s="170"/>
      <c r="N84" s="180"/>
      <c r="O84" s="181"/>
      <c r="P84" s="181"/>
      <c r="Q84" s="168"/>
      <c r="R84" s="182"/>
      <c r="S84" s="181"/>
      <c r="T84" s="181"/>
      <c r="U84" s="170"/>
      <c r="V84" s="180"/>
      <c r="W84" s="181"/>
      <c r="X84" s="181"/>
      <c r="Y84" s="168"/>
      <c r="Z84" s="182"/>
      <c r="AA84" s="181"/>
      <c r="AB84" s="183"/>
      <c r="AC84" s="170"/>
      <c r="AD84" s="1058"/>
      <c r="AE84" s="180"/>
      <c r="AF84" s="181"/>
      <c r="AG84" s="181"/>
      <c r="AH84" s="181"/>
      <c r="AI84" s="181"/>
      <c r="AJ84" s="181"/>
      <c r="AK84" s="184"/>
      <c r="AL84" s="174"/>
      <c r="AM84" s="1323"/>
      <c r="AN84" s="180"/>
      <c r="AO84" s="181"/>
      <c r="AP84" s="181"/>
      <c r="AQ84" s="168"/>
      <c r="AR84" s="180"/>
      <c r="AS84" s="181"/>
      <c r="AT84" s="181"/>
      <c r="AU84" s="168"/>
      <c r="AV84" s="182"/>
      <c r="AW84" s="181"/>
      <c r="AX84" s="181"/>
      <c r="AY84" s="170"/>
      <c r="AZ84" s="180"/>
      <c r="BA84" s="181"/>
      <c r="BB84" s="181"/>
      <c r="BC84" s="168"/>
      <c r="BD84" s="182"/>
      <c r="BE84" s="181"/>
      <c r="BF84" s="181"/>
      <c r="BG84" s="170"/>
      <c r="BH84" s="180"/>
      <c r="BI84" s="181"/>
      <c r="BJ84" s="181"/>
      <c r="BK84" s="168"/>
      <c r="BL84" s="182"/>
      <c r="BM84" s="181"/>
      <c r="BN84" s="183"/>
      <c r="BO84" s="170"/>
      <c r="BP84" s="1058"/>
      <c r="BQ84" s="180"/>
      <c r="BR84" s="181"/>
      <c r="BS84" s="181"/>
      <c r="BT84" s="181"/>
      <c r="BU84" s="181"/>
      <c r="BV84" s="181"/>
      <c r="BW84" s="184"/>
      <c r="BX84" s="174"/>
    </row>
    <row r="85" spans="1:76" ht="13.5" thickBot="1">
      <c r="A85" s="1336" t="s">
        <v>0</v>
      </c>
      <c r="B85" s="1336"/>
      <c r="C85" s="1336"/>
      <c r="D85" s="1336"/>
      <c r="E85" s="1336"/>
      <c r="F85" s="1336"/>
      <c r="G85" s="1336"/>
      <c r="H85" s="1336"/>
      <c r="I85" s="1336"/>
      <c r="J85" s="1336"/>
      <c r="K85" s="1336"/>
      <c r="L85" s="1336"/>
      <c r="M85" s="1336"/>
      <c r="N85" s="1336"/>
      <c r="O85" s="1336"/>
      <c r="P85" s="1336"/>
      <c r="Q85" s="1336"/>
      <c r="R85" s="1336"/>
      <c r="S85" s="1336"/>
      <c r="T85" s="1336"/>
      <c r="U85" s="1336"/>
      <c r="V85" s="1336"/>
      <c r="W85" s="1336"/>
      <c r="X85" s="1336"/>
      <c r="Y85" s="1336"/>
      <c r="Z85" s="1336"/>
      <c r="AA85" s="1336"/>
      <c r="AB85" s="1336"/>
      <c r="AC85" s="1336"/>
      <c r="AD85" s="1336"/>
      <c r="AE85" s="1336"/>
      <c r="AF85" s="1336"/>
      <c r="AG85" s="1336"/>
      <c r="AH85" s="1336"/>
      <c r="AI85" s="1336"/>
      <c r="AJ85" s="1336"/>
      <c r="AK85" s="1336"/>
      <c r="AL85" s="1336"/>
      <c r="AM85" s="1336" t="s">
        <v>0</v>
      </c>
      <c r="AN85" s="1336"/>
      <c r="AO85" s="1336"/>
      <c r="AP85" s="1336"/>
      <c r="AQ85" s="1336"/>
      <c r="AR85" s="1336"/>
      <c r="AS85" s="1336"/>
      <c r="AT85" s="1336"/>
      <c r="AU85" s="1336"/>
      <c r="AV85" s="1336"/>
      <c r="AW85" s="1336"/>
      <c r="AX85" s="1336"/>
      <c r="AY85" s="1336"/>
      <c r="AZ85" s="1336"/>
      <c r="BA85" s="1336"/>
      <c r="BB85" s="1336"/>
      <c r="BC85" s="1336"/>
      <c r="BD85" s="1336"/>
      <c r="BE85" s="1336"/>
      <c r="BF85" s="1336"/>
      <c r="BG85" s="1336"/>
      <c r="BH85" s="1336"/>
      <c r="BI85" s="1336"/>
      <c r="BJ85" s="1336"/>
      <c r="BK85" s="1336"/>
      <c r="BL85" s="1336"/>
      <c r="BM85" s="1336"/>
      <c r="BN85" s="1336"/>
      <c r="BO85" s="1336"/>
      <c r="BP85" s="1336"/>
      <c r="BQ85" s="1336"/>
      <c r="BR85" s="1336"/>
      <c r="BS85" s="1336"/>
      <c r="BT85" s="1336"/>
      <c r="BU85" s="1336"/>
      <c r="BV85" s="1336"/>
      <c r="BW85" s="1336"/>
      <c r="BX85" s="1336"/>
    </row>
    <row r="86" spans="1:76">
      <c r="A86" s="1338" t="s">
        <v>91</v>
      </c>
      <c r="B86" s="1338"/>
      <c r="C86" s="1338"/>
      <c r="D86" s="1338"/>
      <c r="E86" s="1338"/>
      <c r="F86" s="1338"/>
      <c r="G86" s="1338"/>
      <c r="H86" s="1338"/>
      <c r="I86" s="1338"/>
      <c r="J86" s="1338"/>
      <c r="K86" s="1338"/>
      <c r="L86" s="1338"/>
      <c r="M86" s="1338"/>
      <c r="N86" s="1338"/>
      <c r="O86" s="1338"/>
      <c r="P86" s="1338"/>
      <c r="Q86" s="1338"/>
      <c r="R86" s="1338"/>
      <c r="S86" s="1338"/>
      <c r="T86" s="1338"/>
      <c r="U86" s="1338"/>
      <c r="V86" s="1338"/>
      <c r="W86" s="1338"/>
      <c r="X86" s="1338"/>
      <c r="Y86" s="1338"/>
      <c r="Z86" s="1338"/>
      <c r="AA86" s="1338"/>
      <c r="AB86" s="1338"/>
      <c r="AC86" s="1338"/>
      <c r="AD86" s="1338"/>
      <c r="AE86" s="1338"/>
      <c r="AF86" s="1338"/>
      <c r="AG86" s="1338"/>
      <c r="AH86" s="1338"/>
      <c r="AI86" s="1338"/>
      <c r="AJ86" s="1338"/>
      <c r="AK86" s="1338"/>
      <c r="AL86" s="1338"/>
      <c r="AM86" s="1338" t="s">
        <v>91</v>
      </c>
      <c r="AN86" s="1338"/>
      <c r="AO86" s="1338"/>
      <c r="AP86" s="1338"/>
      <c r="AQ86" s="1338"/>
      <c r="AR86" s="1338"/>
      <c r="AS86" s="1338"/>
      <c r="AT86" s="1338"/>
      <c r="AU86" s="1338"/>
      <c r="AV86" s="1338"/>
      <c r="AW86" s="1338"/>
      <c r="AX86" s="1338"/>
      <c r="AY86" s="1338"/>
      <c r="AZ86" s="1338"/>
      <c r="BA86" s="1338"/>
      <c r="BB86" s="1338"/>
      <c r="BC86" s="1338"/>
      <c r="BD86" s="1338"/>
      <c r="BE86" s="1338"/>
      <c r="BF86" s="1338"/>
      <c r="BG86" s="1338"/>
      <c r="BH86" s="1338"/>
      <c r="BI86" s="1338"/>
      <c r="BJ86" s="1338"/>
      <c r="BK86" s="1338"/>
      <c r="BL86" s="1338"/>
      <c r="BM86" s="1338"/>
      <c r="BN86" s="1338"/>
      <c r="BO86" s="1338"/>
      <c r="BP86" s="1338"/>
      <c r="BQ86" s="1338"/>
      <c r="BR86" s="1338"/>
      <c r="BS86" s="1338"/>
      <c r="BT86" s="1338"/>
      <c r="BU86" s="1338"/>
      <c r="BV86" s="1338"/>
      <c r="BW86" s="1338"/>
      <c r="BX86" s="1338"/>
    </row>
    <row r="87" spans="1:76">
      <c r="A87" s="1339" t="s">
        <v>92</v>
      </c>
      <c r="B87" s="1339"/>
      <c r="C87" s="1339"/>
      <c r="D87" s="1339"/>
      <c r="E87" s="1339"/>
      <c r="F87" s="1339"/>
      <c r="G87" s="1339"/>
      <c r="H87" s="1339"/>
      <c r="I87" s="1339"/>
      <c r="J87" s="1339"/>
      <c r="K87" s="1339"/>
      <c r="L87" s="1339"/>
      <c r="M87" s="1339"/>
      <c r="N87" s="1339"/>
      <c r="O87" s="1339"/>
      <c r="P87" s="1339"/>
      <c r="Q87" s="1339"/>
      <c r="R87" s="1339"/>
      <c r="S87" s="1339"/>
      <c r="T87" s="1339"/>
      <c r="U87" s="1339"/>
      <c r="V87" s="1339"/>
      <c r="W87" s="1339"/>
      <c r="X87" s="1339"/>
      <c r="Y87" s="1339"/>
      <c r="Z87" s="1339"/>
      <c r="AA87" s="1339"/>
      <c r="AB87" s="1339"/>
      <c r="AC87" s="1339"/>
      <c r="AD87" s="1339"/>
      <c r="AE87" s="1339"/>
      <c r="AF87" s="1339"/>
      <c r="AG87" s="1339"/>
      <c r="AH87" s="1339"/>
      <c r="AI87" s="1339"/>
      <c r="AJ87" s="1339"/>
      <c r="AK87" s="1339"/>
      <c r="AL87" s="1339"/>
      <c r="AM87" s="1339" t="s">
        <v>92</v>
      </c>
      <c r="AN87" s="1339"/>
      <c r="AO87" s="1339"/>
      <c r="AP87" s="1339"/>
      <c r="AQ87" s="1339"/>
      <c r="AR87" s="1339"/>
      <c r="AS87" s="1339"/>
      <c r="AT87" s="1339"/>
      <c r="AU87" s="1339"/>
      <c r="AV87" s="1339"/>
      <c r="AW87" s="1339"/>
      <c r="AX87" s="1339"/>
      <c r="AY87" s="1339"/>
      <c r="AZ87" s="1339"/>
      <c r="BA87" s="1339"/>
      <c r="BB87" s="1339"/>
      <c r="BC87" s="1339"/>
      <c r="BD87" s="1339"/>
      <c r="BE87" s="1339"/>
      <c r="BF87" s="1339"/>
      <c r="BG87" s="1339"/>
      <c r="BH87" s="1339"/>
      <c r="BI87" s="1339"/>
      <c r="BJ87" s="1339"/>
      <c r="BK87" s="1339"/>
      <c r="BL87" s="1339"/>
      <c r="BM87" s="1339"/>
      <c r="BN87" s="1339"/>
      <c r="BO87" s="1339"/>
      <c r="BP87" s="1339"/>
      <c r="BQ87" s="1339"/>
      <c r="BR87" s="1339"/>
      <c r="BS87" s="1339"/>
      <c r="BT87" s="1339"/>
      <c r="BU87" s="1339"/>
      <c r="BV87" s="1339"/>
      <c r="BW87" s="1339"/>
      <c r="BX87" s="1339"/>
    </row>
    <row r="88" spans="1:76">
      <c r="A88" s="1283" t="s">
        <v>93</v>
      </c>
      <c r="B88" s="1283"/>
      <c r="C88" s="1283"/>
      <c r="D88" s="1283"/>
      <c r="E88" s="1283"/>
      <c r="F88" s="1283"/>
      <c r="G88" s="1283"/>
      <c r="H88" s="1283"/>
      <c r="I88" s="1283"/>
      <c r="J88" s="1283"/>
      <c r="K88" s="1283"/>
      <c r="L88" s="1283"/>
      <c r="M88" s="1283"/>
      <c r="N88" s="1283"/>
      <c r="O88" s="1283"/>
      <c r="P88" s="1283"/>
      <c r="Q88" s="1283"/>
      <c r="R88" s="1283"/>
      <c r="S88" s="1283"/>
      <c r="T88" s="1283"/>
      <c r="U88" s="1283"/>
      <c r="V88" s="1283"/>
      <c r="W88" s="1283"/>
      <c r="X88" s="1283"/>
      <c r="Y88" s="1283"/>
      <c r="Z88" s="1283"/>
      <c r="AA88" s="1283"/>
      <c r="AB88" s="1283"/>
      <c r="AC88" s="1283"/>
      <c r="AD88" s="1283"/>
      <c r="AE88" s="1283"/>
      <c r="AF88" s="1283"/>
      <c r="AG88" s="1283"/>
      <c r="AH88" s="1283"/>
      <c r="AI88" s="1283"/>
      <c r="AJ88" s="1283"/>
      <c r="AK88" s="1283"/>
      <c r="AL88" s="1283"/>
      <c r="AM88" s="1283" t="s">
        <v>93</v>
      </c>
      <c r="AN88" s="1283"/>
      <c r="AO88" s="1283"/>
      <c r="AP88" s="1283"/>
      <c r="AQ88" s="1283"/>
      <c r="AR88" s="1283"/>
      <c r="AS88" s="1283"/>
      <c r="AT88" s="1283"/>
      <c r="AU88" s="1283"/>
      <c r="AV88" s="1283"/>
      <c r="AW88" s="1283"/>
      <c r="AX88" s="1283"/>
      <c r="AY88" s="1283"/>
      <c r="AZ88" s="1283"/>
      <c r="BA88" s="1283"/>
      <c r="BB88" s="1283"/>
      <c r="BC88" s="1283"/>
      <c r="BD88" s="1283"/>
      <c r="BE88" s="1283"/>
      <c r="BF88" s="1283"/>
      <c r="BG88" s="1283"/>
      <c r="BH88" s="1283"/>
      <c r="BI88" s="1283"/>
      <c r="BJ88" s="1283"/>
      <c r="BK88" s="1283"/>
      <c r="BL88" s="1283"/>
      <c r="BM88" s="1283"/>
      <c r="BN88" s="1283"/>
      <c r="BO88" s="1283"/>
      <c r="BP88" s="1283"/>
      <c r="BQ88" s="1283"/>
      <c r="BR88" s="1283"/>
      <c r="BS88" s="1283"/>
      <c r="BT88" s="1283"/>
      <c r="BU88" s="1283"/>
      <c r="BV88" s="1283"/>
      <c r="BW88" s="1283"/>
      <c r="BX88" s="1283"/>
    </row>
    <row r="89" spans="1:76">
      <c r="A89" s="1337" t="s">
        <v>94</v>
      </c>
      <c r="B89" s="1337"/>
      <c r="C89" s="1337"/>
      <c r="D89" s="1337"/>
      <c r="E89" s="1337"/>
      <c r="F89" s="1337"/>
      <c r="G89" s="1337"/>
      <c r="H89" s="1337"/>
      <c r="I89" s="1337"/>
      <c r="J89" s="1337"/>
      <c r="K89" s="1337"/>
      <c r="L89" s="1337"/>
      <c r="M89" s="1337"/>
      <c r="N89" s="1337"/>
      <c r="O89" s="1337"/>
      <c r="P89" s="1337"/>
      <c r="Q89" s="1337"/>
      <c r="R89" s="1337"/>
      <c r="S89" s="1337"/>
      <c r="T89" s="1337"/>
      <c r="U89" s="1337"/>
      <c r="V89" s="1337"/>
      <c r="W89" s="1337"/>
      <c r="X89" s="1337"/>
      <c r="Y89" s="1337"/>
      <c r="Z89" s="1337"/>
      <c r="AA89" s="1337"/>
      <c r="AB89" s="1337"/>
      <c r="AC89" s="1337"/>
      <c r="AD89" s="1337"/>
      <c r="AE89" s="1337"/>
      <c r="AF89" s="1337"/>
      <c r="AG89" s="1337"/>
      <c r="AH89" s="1337"/>
      <c r="AI89" s="1337"/>
      <c r="AJ89" s="1337"/>
      <c r="AK89" s="1337"/>
      <c r="AL89" s="1337"/>
      <c r="AM89" s="1337" t="s">
        <v>94</v>
      </c>
      <c r="AN89" s="1337"/>
      <c r="AO89" s="1337"/>
      <c r="AP89" s="1337"/>
      <c r="AQ89" s="1337"/>
      <c r="AR89" s="1337"/>
      <c r="AS89" s="1337"/>
      <c r="AT89" s="1337"/>
      <c r="AU89" s="1337"/>
      <c r="AV89" s="1337"/>
      <c r="AW89" s="1337"/>
      <c r="AX89" s="1337"/>
      <c r="AY89" s="1337"/>
      <c r="AZ89" s="1337"/>
      <c r="BA89" s="1337"/>
      <c r="BB89" s="1337"/>
      <c r="BC89" s="1337"/>
      <c r="BD89" s="1337"/>
      <c r="BE89" s="1337"/>
      <c r="BF89" s="1337"/>
      <c r="BG89" s="1337"/>
      <c r="BH89" s="1337"/>
      <c r="BI89" s="1337"/>
      <c r="BJ89" s="1337"/>
      <c r="BK89" s="1337"/>
      <c r="BL89" s="1337"/>
      <c r="BM89" s="1337"/>
      <c r="BN89" s="1337"/>
      <c r="BO89" s="1337"/>
      <c r="BP89" s="1337"/>
      <c r="BQ89" s="1337"/>
      <c r="BR89" s="1337"/>
      <c r="BS89" s="1337"/>
      <c r="BT89" s="1337"/>
      <c r="BU89" s="1337"/>
      <c r="BV89" s="1337"/>
      <c r="BW89" s="1337"/>
      <c r="BX89" s="1337"/>
    </row>
  </sheetData>
  <sheetProtection selectLockedCells="1" selectUnlockedCells="1"/>
  <mergeCells count="226">
    <mergeCell ref="A85:AL85"/>
    <mergeCell ref="AM85:BX85"/>
    <mergeCell ref="A89:AL89"/>
    <mergeCell ref="AM89:BX89"/>
    <mergeCell ref="A86:AL86"/>
    <mergeCell ref="AM86:BX86"/>
    <mergeCell ref="A87:AL87"/>
    <mergeCell ref="AM87:BX87"/>
    <mergeCell ref="A88:AL88"/>
    <mergeCell ref="AM88:BX88"/>
    <mergeCell ref="A79:A80"/>
    <mergeCell ref="AD79:AD80"/>
    <mergeCell ref="AM79:AM80"/>
    <mergeCell ref="BP79:BP80"/>
    <mergeCell ref="A81:A82"/>
    <mergeCell ref="AD81:AD82"/>
    <mergeCell ref="AM81:AM82"/>
    <mergeCell ref="BP81:BP82"/>
    <mergeCell ref="A83:A84"/>
    <mergeCell ref="AD83:AD84"/>
    <mergeCell ref="AM83:AM84"/>
    <mergeCell ref="BP83:BP84"/>
    <mergeCell ref="A73:A74"/>
    <mergeCell ref="AD73:AD74"/>
    <mergeCell ref="AM73:AM74"/>
    <mergeCell ref="BP73:BP74"/>
    <mergeCell ref="A75:A76"/>
    <mergeCell ref="AD75:AD76"/>
    <mergeCell ref="AM75:AM76"/>
    <mergeCell ref="BP75:BP76"/>
    <mergeCell ref="A77:A78"/>
    <mergeCell ref="AD77:AD78"/>
    <mergeCell ref="AM77:AM78"/>
    <mergeCell ref="BP77:BP78"/>
    <mergeCell ref="A67:A68"/>
    <mergeCell ref="AD67:AD68"/>
    <mergeCell ref="AM67:AM68"/>
    <mergeCell ref="BP67:BP68"/>
    <mergeCell ref="A69:A70"/>
    <mergeCell ref="AD69:AD70"/>
    <mergeCell ref="AM69:AM70"/>
    <mergeCell ref="BP69:BP70"/>
    <mergeCell ref="A71:A72"/>
    <mergeCell ref="AD71:AD72"/>
    <mergeCell ref="AM71:AM72"/>
    <mergeCell ref="BP71:BP72"/>
    <mergeCell ref="A61:A62"/>
    <mergeCell ref="AD61:AD62"/>
    <mergeCell ref="AM61:AM62"/>
    <mergeCell ref="BP61:BP62"/>
    <mergeCell ref="A63:A64"/>
    <mergeCell ref="AD63:AD64"/>
    <mergeCell ref="AM63:AM64"/>
    <mergeCell ref="BP63:BP64"/>
    <mergeCell ref="A65:A66"/>
    <mergeCell ref="AD65:AD66"/>
    <mergeCell ref="AM65:AM66"/>
    <mergeCell ref="BP65:BP66"/>
    <mergeCell ref="A55:A56"/>
    <mergeCell ref="AD55:AD56"/>
    <mergeCell ref="AM55:AM56"/>
    <mergeCell ref="BP55:BP56"/>
    <mergeCell ref="A57:A58"/>
    <mergeCell ref="AD57:AD58"/>
    <mergeCell ref="AM57:AM58"/>
    <mergeCell ref="BP57:BP58"/>
    <mergeCell ref="A59:A60"/>
    <mergeCell ref="AD59:AD60"/>
    <mergeCell ref="AM59:AM60"/>
    <mergeCell ref="BP59:BP60"/>
    <mergeCell ref="A49:A50"/>
    <mergeCell ref="AD49:AD50"/>
    <mergeCell ref="AM49:AM50"/>
    <mergeCell ref="BP49:BP50"/>
    <mergeCell ref="A51:A52"/>
    <mergeCell ref="AD51:AD52"/>
    <mergeCell ref="AM51:AM52"/>
    <mergeCell ref="BP51:BP52"/>
    <mergeCell ref="A53:A54"/>
    <mergeCell ref="AD53:AD54"/>
    <mergeCell ref="AM53:AM54"/>
    <mergeCell ref="BP53:BP54"/>
    <mergeCell ref="A45:A46"/>
    <mergeCell ref="AD45:AD46"/>
    <mergeCell ref="AM45:AM46"/>
    <mergeCell ref="BP45:BP46"/>
    <mergeCell ref="Z44:AC44"/>
    <mergeCell ref="AE44:AK44"/>
    <mergeCell ref="A47:A48"/>
    <mergeCell ref="AD47:AD48"/>
    <mergeCell ref="AM47:AM48"/>
    <mergeCell ref="BP47:BP48"/>
    <mergeCell ref="BR43:BT43"/>
    <mergeCell ref="BU43:BV43"/>
    <mergeCell ref="BW43:BX43"/>
    <mergeCell ref="AN44:AQ44"/>
    <mergeCell ref="AR44:AU44"/>
    <mergeCell ref="AV44:AY44"/>
    <mergeCell ref="AZ44:BC44"/>
    <mergeCell ref="B44:E44"/>
    <mergeCell ref="F44:I44"/>
    <mergeCell ref="J44:M44"/>
    <mergeCell ref="N44:Q44"/>
    <mergeCell ref="R44:U44"/>
    <mergeCell ref="V44:Y44"/>
    <mergeCell ref="BD44:BG44"/>
    <mergeCell ref="BH44:BK44"/>
    <mergeCell ref="BL44:BO44"/>
    <mergeCell ref="BQ44:BW44"/>
    <mergeCell ref="B43:N43"/>
    <mergeCell ref="O43:S43"/>
    <mergeCell ref="T43:AE43"/>
    <mergeCell ref="AF43:AH43"/>
    <mergeCell ref="AI43:AJ43"/>
    <mergeCell ref="AK43:AL43"/>
    <mergeCell ref="AN43:AZ43"/>
    <mergeCell ref="A33:A34"/>
    <mergeCell ref="AD33:AD34"/>
    <mergeCell ref="AM33:AM34"/>
    <mergeCell ref="BP33:BP34"/>
    <mergeCell ref="A35:A36"/>
    <mergeCell ref="AD35:AD36"/>
    <mergeCell ref="AM35:AM36"/>
    <mergeCell ref="BP35:BP36"/>
    <mergeCell ref="BA43:BE43"/>
    <mergeCell ref="BF43:BQ43"/>
    <mergeCell ref="A37:A38"/>
    <mergeCell ref="AD37:AD38"/>
    <mergeCell ref="AM37:AM38"/>
    <mergeCell ref="BP37:BP38"/>
    <mergeCell ref="A39:A40"/>
    <mergeCell ref="AD39:AD40"/>
    <mergeCell ref="AM39:AM40"/>
    <mergeCell ref="BP39:BP40"/>
    <mergeCell ref="A41:A42"/>
    <mergeCell ref="AD41:AD42"/>
    <mergeCell ref="AM41:AM42"/>
    <mergeCell ref="BP41:BP42"/>
    <mergeCell ref="A27:A28"/>
    <mergeCell ref="AD27:AD28"/>
    <mergeCell ref="AM27:AM28"/>
    <mergeCell ref="BP27:BP28"/>
    <mergeCell ref="A29:A30"/>
    <mergeCell ref="AD29:AD30"/>
    <mergeCell ref="AM29:AM30"/>
    <mergeCell ref="BP29:BP30"/>
    <mergeCell ref="A31:A32"/>
    <mergeCell ref="AD31:AD32"/>
    <mergeCell ref="AM31:AM32"/>
    <mergeCell ref="BP31:BP32"/>
    <mergeCell ref="A21:A22"/>
    <mergeCell ref="AD21:AD22"/>
    <mergeCell ref="AM21:AM22"/>
    <mergeCell ref="BP21:BP22"/>
    <mergeCell ref="A23:A24"/>
    <mergeCell ref="AD23:AD24"/>
    <mergeCell ref="AM23:AM24"/>
    <mergeCell ref="BP23:BP24"/>
    <mergeCell ref="A25:A26"/>
    <mergeCell ref="AD25:AD26"/>
    <mergeCell ref="AM25:AM26"/>
    <mergeCell ref="BP25:BP26"/>
    <mergeCell ref="A15:A16"/>
    <mergeCell ref="AD15:AD16"/>
    <mergeCell ref="AM15:AM16"/>
    <mergeCell ref="BP15:BP16"/>
    <mergeCell ref="A17:A18"/>
    <mergeCell ref="AD17:AD18"/>
    <mergeCell ref="AM17:AM18"/>
    <mergeCell ref="BP17:BP18"/>
    <mergeCell ref="A19:A20"/>
    <mergeCell ref="AD19:AD20"/>
    <mergeCell ref="AM19:AM20"/>
    <mergeCell ref="BP19:BP20"/>
    <mergeCell ref="A9:A10"/>
    <mergeCell ref="AD9:AD10"/>
    <mergeCell ref="AM9:AM10"/>
    <mergeCell ref="BP9:BP10"/>
    <mergeCell ref="A11:A12"/>
    <mergeCell ref="AD11:AD12"/>
    <mergeCell ref="AM11:AM12"/>
    <mergeCell ref="BP11:BP12"/>
    <mergeCell ref="A13:A14"/>
    <mergeCell ref="AD13:AD14"/>
    <mergeCell ref="AM13:AM14"/>
    <mergeCell ref="BP13:BP14"/>
    <mergeCell ref="BP3:BP4"/>
    <mergeCell ref="Z2:AC2"/>
    <mergeCell ref="AE2:AK2"/>
    <mergeCell ref="A5:A6"/>
    <mergeCell ref="AD5:AD6"/>
    <mergeCell ref="AM5:AM6"/>
    <mergeCell ref="BP5:BP6"/>
    <mergeCell ref="A7:A8"/>
    <mergeCell ref="AD7:AD8"/>
    <mergeCell ref="AM7:AM8"/>
    <mergeCell ref="BP7:BP8"/>
    <mergeCell ref="BD2:BG2"/>
    <mergeCell ref="BH2:BK2"/>
    <mergeCell ref="BL2:BO2"/>
    <mergeCell ref="B1:N1"/>
    <mergeCell ref="O1:S1"/>
    <mergeCell ref="T1:AE1"/>
    <mergeCell ref="AF1:AH1"/>
    <mergeCell ref="AI1:AJ1"/>
    <mergeCell ref="AK1:AL1"/>
    <mergeCell ref="AN1:AZ1"/>
    <mergeCell ref="A3:A4"/>
    <mergeCell ref="AD3:AD4"/>
    <mergeCell ref="AM3:AM4"/>
    <mergeCell ref="B2:E2"/>
    <mergeCell ref="F2:I2"/>
    <mergeCell ref="J2:M2"/>
    <mergeCell ref="N2:Q2"/>
    <mergeCell ref="R2:U2"/>
    <mergeCell ref="V2:Y2"/>
    <mergeCell ref="BA1:BE1"/>
    <mergeCell ref="BF1:BQ1"/>
    <mergeCell ref="BR1:BT1"/>
    <mergeCell ref="BU1:BV1"/>
    <mergeCell ref="BW1:BX1"/>
    <mergeCell ref="AN2:AQ2"/>
    <mergeCell ref="AR2:AU2"/>
    <mergeCell ref="AV2:AY2"/>
    <mergeCell ref="AZ2:BC2"/>
    <mergeCell ref="BQ2:BW2"/>
  </mergeCells>
  <phoneticPr fontId="61" type="noConversion"/>
  <printOptions horizontalCentered="1"/>
  <pageMargins left="0.25" right="0.25" top="0.5" bottom="0.25" header="0.51180555555555551" footer="0.51180555555555551"/>
  <pageSetup scale="67" firstPageNumber="0" orientation="portrait" horizontalDpi="300" verticalDpi="300" r:id="rId1"/>
  <headerFooter alignWithMargins="0"/>
  <colBreaks count="1" manualBreakCount="1">
    <brk id="38" max="1048575" man="1"/>
  </col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2"/>
  </sheetPr>
  <dimension ref="A1:Q79"/>
  <sheetViews>
    <sheetView zoomScaleNormal="100" workbookViewId="0">
      <selection activeCell="D5" sqref="D5"/>
    </sheetView>
  </sheetViews>
  <sheetFormatPr defaultColWidth="8.7109375" defaultRowHeight="21" customHeight="1"/>
  <cols>
    <col min="1" max="1" width="6.85546875" style="1" bestFit="1" customWidth="1"/>
    <col min="2" max="2" width="6.42578125" style="1" bestFit="1" customWidth="1"/>
    <col min="3" max="3" width="7.5703125" style="1" customWidth="1"/>
    <col min="4" max="4" width="10.7109375" style="1" customWidth="1"/>
    <col min="5" max="5" width="5.140625" style="1" customWidth="1"/>
    <col min="6" max="11" width="8.7109375" style="1"/>
    <col min="12" max="12" width="2.42578125" style="1" customWidth="1"/>
    <col min="13" max="14" width="3.7109375" style="1" customWidth="1"/>
    <col min="15" max="15" width="2.42578125" style="1" customWidth="1"/>
    <col min="16" max="16" width="12.140625" style="674" customWidth="1"/>
    <col min="17" max="16384" width="8.7109375" style="1"/>
  </cols>
  <sheetData>
    <row r="1" spans="1:17" s="100" customFormat="1" ht="12.75" customHeight="1">
      <c r="A1" s="1342" t="s">
        <v>242</v>
      </c>
      <c r="B1" s="1342"/>
      <c r="C1" s="1341" t="str">
        <f>Score!B1</f>
        <v>Hoover Damned</v>
      </c>
      <c r="D1" s="1341"/>
      <c r="E1" s="1341"/>
      <c r="F1" s="1341"/>
      <c r="G1" s="1342" t="s">
        <v>95</v>
      </c>
      <c r="H1" s="1342"/>
      <c r="I1" s="1296" t="str">
        <f>IBRF!A65</f>
        <v>Liz Govatos  (Cheeky Beech)</v>
      </c>
      <c r="J1" s="1296"/>
      <c r="K1" s="1296"/>
      <c r="L1" s="677"/>
      <c r="M1" s="1344" t="s">
        <v>330</v>
      </c>
      <c r="N1" s="1344"/>
      <c r="O1" s="1340">
        <f>IF(ISBLANK(IBRF!B5),"",IBRF!B5)</f>
        <v>41209</v>
      </c>
      <c r="P1" s="1340"/>
    </row>
    <row r="2" spans="1:17" s="100" customFormat="1" ht="12.75" customHeight="1" thickBot="1">
      <c r="A2" s="555"/>
      <c r="B2" s="555"/>
      <c r="C2" s="591"/>
      <c r="D2" s="591"/>
      <c r="E2" s="591"/>
      <c r="F2" s="591"/>
      <c r="G2" s="591"/>
      <c r="H2" s="591"/>
      <c r="I2" s="591"/>
      <c r="J2" s="555"/>
      <c r="K2" s="555"/>
      <c r="L2" s="555"/>
      <c r="M2" s="555"/>
      <c r="N2" s="555"/>
      <c r="P2" s="547"/>
    </row>
    <row r="3" spans="1:17" s="547" customFormat="1" ht="14.25" thickTop="1" thickBot="1">
      <c r="A3" s="592" t="s">
        <v>436</v>
      </c>
      <c r="B3" s="592" t="s">
        <v>15</v>
      </c>
      <c r="C3" s="592" t="s">
        <v>96</v>
      </c>
      <c r="D3" s="592" t="s">
        <v>339</v>
      </c>
      <c r="E3" s="592" t="s">
        <v>10</v>
      </c>
      <c r="F3" s="592" t="s">
        <v>11</v>
      </c>
      <c r="G3" s="592" t="s">
        <v>12</v>
      </c>
      <c r="H3" s="592" t="s">
        <v>13</v>
      </c>
      <c r="I3" s="1345" t="s">
        <v>14</v>
      </c>
      <c r="J3" s="1345"/>
      <c r="K3" s="1345"/>
      <c r="L3" s="593"/>
      <c r="M3" s="1346" t="s">
        <v>15</v>
      </c>
      <c r="N3" s="1346"/>
      <c r="P3" s="675" t="s">
        <v>69</v>
      </c>
    </row>
    <row r="4" spans="1:17" s="100" customFormat="1" ht="21" customHeight="1" thickTop="1" thickBot="1">
      <c r="A4" s="474"/>
      <c r="B4" s="474"/>
      <c r="C4" s="565"/>
      <c r="D4" s="566"/>
      <c r="E4" s="565"/>
      <c r="F4" s="474"/>
      <c r="G4" s="474"/>
      <c r="H4" s="474"/>
      <c r="I4" s="565"/>
      <c r="J4" s="565"/>
      <c r="K4" s="565"/>
      <c r="L4" s="594"/>
      <c r="M4" s="595">
        <v>1</v>
      </c>
      <c r="N4" s="595">
        <f t="shared" ref="N4:N28" si="0">M4</f>
        <v>1</v>
      </c>
      <c r="P4" s="672" t="str">
        <f>IF(IBRF!B11="","",IBRF!B11)</f>
        <v>010</v>
      </c>
    </row>
    <row r="5" spans="1:17" s="100" customFormat="1" ht="21" customHeight="1" thickTop="1" thickBot="1">
      <c r="A5" s="596"/>
      <c r="B5" s="596"/>
      <c r="C5" s="474"/>
      <c r="D5" s="561"/>
      <c r="E5" s="474"/>
      <c r="F5" s="596"/>
      <c r="G5" s="596"/>
      <c r="H5" s="596"/>
      <c r="I5" s="474"/>
      <c r="J5" s="474"/>
      <c r="K5" s="474"/>
      <c r="L5" s="594"/>
      <c r="M5" s="595">
        <f t="shared" ref="M5:M28" si="1">M4+1</f>
        <v>2</v>
      </c>
      <c r="N5" s="595">
        <f t="shared" si="0"/>
        <v>2</v>
      </c>
      <c r="P5" s="673"/>
    </row>
    <row r="6" spans="1:17" s="100" customFormat="1" ht="21" customHeight="1" thickTop="1" thickBot="1">
      <c r="A6" s="474"/>
      <c r="B6" s="474"/>
      <c r="C6" s="565"/>
      <c r="D6" s="566"/>
      <c r="E6" s="565"/>
      <c r="F6" s="474"/>
      <c r="G6" s="474"/>
      <c r="H6" s="474"/>
      <c r="I6" s="565"/>
      <c r="J6" s="565"/>
      <c r="K6" s="565"/>
      <c r="L6" s="594"/>
      <c r="M6" s="595">
        <f t="shared" si="1"/>
        <v>3</v>
      </c>
      <c r="N6" s="595">
        <f t="shared" si="0"/>
        <v>3</v>
      </c>
      <c r="P6" s="672" t="str">
        <f>IF(IBRF!B12="","",IBRF!B12)</f>
        <v>1949</v>
      </c>
    </row>
    <row r="7" spans="1:17" s="100" customFormat="1" ht="21" customHeight="1" thickTop="1" thickBot="1">
      <c r="A7" s="596"/>
      <c r="B7" s="596"/>
      <c r="C7" s="474"/>
      <c r="D7" s="561"/>
      <c r="E7" s="474"/>
      <c r="F7" s="596"/>
      <c r="G7" s="596"/>
      <c r="H7" s="596"/>
      <c r="I7" s="474"/>
      <c r="J7" s="474"/>
      <c r="K7" s="474"/>
      <c r="L7" s="594"/>
      <c r="M7" s="595">
        <f t="shared" si="1"/>
        <v>4</v>
      </c>
      <c r="N7" s="595">
        <f t="shared" si="0"/>
        <v>4</v>
      </c>
      <c r="P7" s="673"/>
      <c r="Q7" s="555"/>
    </row>
    <row r="8" spans="1:17" s="100" customFormat="1" ht="21" customHeight="1" thickTop="1" thickBot="1">
      <c r="A8" s="474"/>
      <c r="B8" s="474"/>
      <c r="C8" s="565"/>
      <c r="D8" s="566"/>
      <c r="E8" s="565"/>
      <c r="F8" s="474"/>
      <c r="G8" s="474"/>
      <c r="H8" s="474"/>
      <c r="I8" s="565"/>
      <c r="J8" s="565"/>
      <c r="K8" s="565"/>
      <c r="L8" s="594"/>
      <c r="M8" s="595">
        <f t="shared" si="1"/>
        <v>5</v>
      </c>
      <c r="N8" s="595">
        <f t="shared" si="0"/>
        <v>5</v>
      </c>
      <c r="P8" s="672" t="str">
        <f>IF(IBRF!B13="","",IBRF!B13)</f>
        <v>23</v>
      </c>
    </row>
    <row r="9" spans="1:17" s="100" customFormat="1" ht="21" customHeight="1" thickTop="1" thickBot="1">
      <c r="A9" s="596"/>
      <c r="B9" s="596"/>
      <c r="C9" s="474"/>
      <c r="D9" s="561"/>
      <c r="E9" s="474"/>
      <c r="F9" s="596"/>
      <c r="G9" s="596"/>
      <c r="H9" s="596"/>
      <c r="I9" s="474"/>
      <c r="J9" s="474"/>
      <c r="K9" s="474"/>
      <c r="L9" s="594"/>
      <c r="M9" s="595">
        <f t="shared" si="1"/>
        <v>6</v>
      </c>
      <c r="N9" s="595">
        <f t="shared" si="0"/>
        <v>6</v>
      </c>
      <c r="P9" s="673"/>
    </row>
    <row r="10" spans="1:17" s="100" customFormat="1" ht="21" customHeight="1" thickTop="1" thickBot="1">
      <c r="A10" s="474"/>
      <c r="B10" s="474"/>
      <c r="C10" s="565"/>
      <c r="D10" s="566"/>
      <c r="E10" s="565"/>
      <c r="F10" s="474"/>
      <c r="G10" s="474"/>
      <c r="H10" s="474"/>
      <c r="I10" s="565"/>
      <c r="J10" s="565"/>
      <c r="K10" s="565"/>
      <c r="L10" s="594"/>
      <c r="M10" s="595">
        <f t="shared" si="1"/>
        <v>7</v>
      </c>
      <c r="N10" s="595">
        <f t="shared" si="0"/>
        <v>7</v>
      </c>
      <c r="P10" s="672" t="str">
        <f>IF(IBRF!B14="","",IBRF!B14)</f>
        <v>314</v>
      </c>
    </row>
    <row r="11" spans="1:17" s="100" customFormat="1" ht="21" customHeight="1" thickTop="1" thickBot="1">
      <c r="A11" s="596"/>
      <c r="B11" s="596"/>
      <c r="C11" s="474"/>
      <c r="D11" s="561"/>
      <c r="E11" s="474"/>
      <c r="F11" s="596"/>
      <c r="G11" s="596"/>
      <c r="H11" s="596"/>
      <c r="I11" s="474"/>
      <c r="J11" s="474"/>
      <c r="K11" s="474"/>
      <c r="L11" s="594"/>
      <c r="M11" s="595">
        <f t="shared" si="1"/>
        <v>8</v>
      </c>
      <c r="N11" s="595">
        <f t="shared" si="0"/>
        <v>8</v>
      </c>
      <c r="P11" s="673"/>
    </row>
    <row r="12" spans="1:17" s="100" customFormat="1" ht="21" customHeight="1" thickTop="1" thickBot="1">
      <c r="A12" s="474"/>
      <c r="B12" s="474"/>
      <c r="C12" s="565"/>
      <c r="D12" s="566"/>
      <c r="E12" s="565"/>
      <c r="F12" s="474"/>
      <c r="G12" s="474"/>
      <c r="H12" s="474"/>
      <c r="I12" s="565"/>
      <c r="J12" s="565"/>
      <c r="K12" s="565"/>
      <c r="L12" s="594"/>
      <c r="M12" s="595">
        <f t="shared" si="1"/>
        <v>9</v>
      </c>
      <c r="N12" s="595">
        <f t="shared" si="0"/>
        <v>9</v>
      </c>
      <c r="P12" s="672" t="str">
        <f>IF(IBRF!B15="","",IBRF!B15)</f>
        <v>415</v>
      </c>
    </row>
    <row r="13" spans="1:17" s="100" customFormat="1" ht="21" customHeight="1" thickTop="1" thickBot="1">
      <c r="A13" s="596"/>
      <c r="B13" s="596"/>
      <c r="C13" s="474"/>
      <c r="D13" s="561"/>
      <c r="E13" s="474"/>
      <c r="F13" s="596"/>
      <c r="G13" s="596"/>
      <c r="H13" s="596"/>
      <c r="I13" s="474"/>
      <c r="J13" s="474"/>
      <c r="K13" s="474"/>
      <c r="L13" s="594"/>
      <c r="M13" s="595">
        <f t="shared" si="1"/>
        <v>10</v>
      </c>
      <c r="N13" s="595">
        <f t="shared" si="0"/>
        <v>10</v>
      </c>
      <c r="P13" s="673"/>
    </row>
    <row r="14" spans="1:17" s="100" customFormat="1" ht="21" customHeight="1" thickTop="1" thickBot="1">
      <c r="A14" s="474"/>
      <c r="B14" s="474"/>
      <c r="C14" s="565"/>
      <c r="D14" s="566"/>
      <c r="E14" s="565"/>
      <c r="F14" s="474"/>
      <c r="G14" s="474"/>
      <c r="H14" s="474"/>
      <c r="I14" s="565"/>
      <c r="J14" s="565"/>
      <c r="K14" s="565"/>
      <c r="L14" s="594"/>
      <c r="M14" s="595">
        <f t="shared" si="1"/>
        <v>11</v>
      </c>
      <c r="N14" s="595">
        <f t="shared" si="0"/>
        <v>11</v>
      </c>
      <c r="P14" s="672" t="str">
        <f>IF(IBRF!B16="","",IBRF!B16)</f>
        <v>475</v>
      </c>
    </row>
    <row r="15" spans="1:17" s="100" customFormat="1" ht="21" customHeight="1" thickTop="1" thickBot="1">
      <c r="A15" s="596"/>
      <c r="B15" s="596"/>
      <c r="C15" s="474"/>
      <c r="D15" s="561"/>
      <c r="E15" s="474"/>
      <c r="F15" s="596"/>
      <c r="G15" s="596"/>
      <c r="H15" s="596"/>
      <c r="I15" s="474"/>
      <c r="J15" s="474"/>
      <c r="K15" s="474"/>
      <c r="L15" s="594"/>
      <c r="M15" s="595">
        <f t="shared" si="1"/>
        <v>12</v>
      </c>
      <c r="N15" s="595">
        <f t="shared" si="0"/>
        <v>12</v>
      </c>
      <c r="P15" s="673"/>
    </row>
    <row r="16" spans="1:17" s="100" customFormat="1" ht="21" customHeight="1" thickTop="1" thickBot="1">
      <c r="A16" s="474"/>
      <c r="B16" s="474"/>
      <c r="C16" s="565"/>
      <c r="D16" s="566"/>
      <c r="E16" s="565"/>
      <c r="F16" s="474"/>
      <c r="G16" s="474"/>
      <c r="H16" s="474"/>
      <c r="I16" s="565"/>
      <c r="J16" s="565"/>
      <c r="K16" s="565"/>
      <c r="L16" s="594"/>
      <c r="M16" s="595">
        <f t="shared" si="1"/>
        <v>13</v>
      </c>
      <c r="N16" s="595">
        <f t="shared" si="0"/>
        <v>13</v>
      </c>
      <c r="P16" s="672" t="str">
        <f>IF(IBRF!B17="","",IBRF!B17)</f>
        <v>4N6</v>
      </c>
    </row>
    <row r="17" spans="1:16" s="100" customFormat="1" ht="21" customHeight="1" thickTop="1" thickBot="1">
      <c r="A17" s="596"/>
      <c r="B17" s="596"/>
      <c r="C17" s="474"/>
      <c r="D17" s="561"/>
      <c r="E17" s="474"/>
      <c r="F17" s="596"/>
      <c r="G17" s="596"/>
      <c r="H17" s="596"/>
      <c r="I17" s="474"/>
      <c r="J17" s="474"/>
      <c r="K17" s="474"/>
      <c r="L17" s="594"/>
      <c r="M17" s="595">
        <f t="shared" si="1"/>
        <v>14</v>
      </c>
      <c r="N17" s="595">
        <f t="shared" si="0"/>
        <v>14</v>
      </c>
      <c r="P17" s="673"/>
    </row>
    <row r="18" spans="1:16" s="100" customFormat="1" ht="21" customHeight="1" thickTop="1" thickBot="1">
      <c r="A18" s="474"/>
      <c r="B18" s="474"/>
      <c r="C18" s="565"/>
      <c r="D18" s="566"/>
      <c r="E18" s="565"/>
      <c r="F18" s="474"/>
      <c r="G18" s="474"/>
      <c r="H18" s="474"/>
      <c r="I18" s="565"/>
      <c r="J18" s="565"/>
      <c r="K18" s="565"/>
      <c r="L18" s="594"/>
      <c r="M18" s="595">
        <f t="shared" si="1"/>
        <v>15</v>
      </c>
      <c r="N18" s="595">
        <f t="shared" si="0"/>
        <v>15</v>
      </c>
      <c r="P18" s="672" t="str">
        <f>IF(IBRF!B18="","",IBRF!B18)</f>
        <v>624</v>
      </c>
    </row>
    <row r="19" spans="1:16" s="100" customFormat="1" ht="21" customHeight="1" thickTop="1" thickBot="1">
      <c r="A19" s="596"/>
      <c r="B19" s="596"/>
      <c r="C19" s="474"/>
      <c r="D19" s="561"/>
      <c r="E19" s="474"/>
      <c r="F19" s="596"/>
      <c r="G19" s="596"/>
      <c r="H19" s="596"/>
      <c r="I19" s="474"/>
      <c r="J19" s="474"/>
      <c r="K19" s="474"/>
      <c r="L19" s="594"/>
      <c r="M19" s="595">
        <f t="shared" si="1"/>
        <v>16</v>
      </c>
      <c r="N19" s="595">
        <f t="shared" si="0"/>
        <v>16</v>
      </c>
      <c r="P19" s="673"/>
    </row>
    <row r="20" spans="1:16" s="100" customFormat="1" ht="21" customHeight="1" thickTop="1" thickBot="1">
      <c r="A20" s="474"/>
      <c r="B20" s="474"/>
      <c r="C20" s="565"/>
      <c r="D20" s="566"/>
      <c r="E20" s="565"/>
      <c r="F20" s="474"/>
      <c r="G20" s="474"/>
      <c r="H20" s="474"/>
      <c r="I20" s="565"/>
      <c r="J20" s="565"/>
      <c r="K20" s="565"/>
      <c r="L20" s="594"/>
      <c r="M20" s="595">
        <f t="shared" si="1"/>
        <v>17</v>
      </c>
      <c r="N20" s="595">
        <f t="shared" si="0"/>
        <v>17</v>
      </c>
      <c r="P20" s="672" t="str">
        <f>IF(IBRF!B19="","",IBRF!B19)</f>
        <v>723</v>
      </c>
    </row>
    <row r="21" spans="1:16" s="100" customFormat="1" ht="21" customHeight="1" thickTop="1" thickBot="1">
      <c r="A21" s="596"/>
      <c r="B21" s="596"/>
      <c r="C21" s="474"/>
      <c r="D21" s="561"/>
      <c r="E21" s="474"/>
      <c r="F21" s="596"/>
      <c r="G21" s="596"/>
      <c r="H21" s="596"/>
      <c r="I21" s="474"/>
      <c r="J21" s="474"/>
      <c r="K21" s="474"/>
      <c r="L21" s="594"/>
      <c r="M21" s="595">
        <f t="shared" si="1"/>
        <v>18</v>
      </c>
      <c r="N21" s="595">
        <f t="shared" si="0"/>
        <v>18</v>
      </c>
      <c r="P21" s="673"/>
    </row>
    <row r="22" spans="1:16" s="100" customFormat="1" ht="21" customHeight="1" thickTop="1" thickBot="1">
      <c r="A22" s="474"/>
      <c r="B22" s="474"/>
      <c r="C22" s="565"/>
      <c r="D22" s="566"/>
      <c r="E22" s="565"/>
      <c r="F22" s="474"/>
      <c r="G22" s="474"/>
      <c r="H22" s="474"/>
      <c r="I22" s="565"/>
      <c r="J22" s="565"/>
      <c r="K22" s="565"/>
      <c r="L22" s="594"/>
      <c r="M22" s="595">
        <f t="shared" si="1"/>
        <v>19</v>
      </c>
      <c r="N22" s="595">
        <f t="shared" si="0"/>
        <v>19</v>
      </c>
      <c r="P22" s="672" t="str">
        <f>IF(IBRF!B20="","",IBRF!B20)</f>
        <v>731</v>
      </c>
    </row>
    <row r="23" spans="1:16" s="100" customFormat="1" ht="21" customHeight="1" thickTop="1" thickBot="1">
      <c r="A23" s="596"/>
      <c r="B23" s="596"/>
      <c r="C23" s="474"/>
      <c r="D23" s="561"/>
      <c r="E23" s="474"/>
      <c r="F23" s="596"/>
      <c r="G23" s="596"/>
      <c r="H23" s="596"/>
      <c r="I23" s="474"/>
      <c r="J23" s="474"/>
      <c r="K23" s="474"/>
      <c r="L23" s="594"/>
      <c r="M23" s="595">
        <f t="shared" si="1"/>
        <v>20</v>
      </c>
      <c r="N23" s="595">
        <f t="shared" si="0"/>
        <v>20</v>
      </c>
      <c r="P23" s="673"/>
    </row>
    <row r="24" spans="1:16" s="100" customFormat="1" ht="21" customHeight="1" thickTop="1" thickBot="1">
      <c r="A24" s="474"/>
      <c r="B24" s="474"/>
      <c r="C24" s="565"/>
      <c r="D24" s="566"/>
      <c r="E24" s="565"/>
      <c r="F24" s="474"/>
      <c r="G24" s="474"/>
      <c r="H24" s="474"/>
      <c r="I24" s="565"/>
      <c r="J24" s="565"/>
      <c r="K24" s="565"/>
      <c r="L24" s="594"/>
      <c r="M24" s="595">
        <f t="shared" si="1"/>
        <v>21</v>
      </c>
      <c r="N24" s="595">
        <f t="shared" si="0"/>
        <v>21</v>
      </c>
      <c r="P24" s="672" t="str">
        <f>IF(IBRF!B21="","",IBRF!B21)</f>
        <v>762</v>
      </c>
    </row>
    <row r="25" spans="1:16" s="100" customFormat="1" ht="21" customHeight="1" thickTop="1" thickBot="1">
      <c r="A25" s="596"/>
      <c r="B25" s="596"/>
      <c r="C25" s="474"/>
      <c r="D25" s="561"/>
      <c r="E25" s="474"/>
      <c r="F25" s="596"/>
      <c r="G25" s="596"/>
      <c r="H25" s="596"/>
      <c r="I25" s="474"/>
      <c r="J25" s="474"/>
      <c r="K25" s="474"/>
      <c r="L25" s="594"/>
      <c r="M25" s="595">
        <f t="shared" si="1"/>
        <v>22</v>
      </c>
      <c r="N25" s="595">
        <f t="shared" si="0"/>
        <v>22</v>
      </c>
      <c r="P25" s="673"/>
    </row>
    <row r="26" spans="1:16" s="100" customFormat="1" ht="21" customHeight="1" thickTop="1" thickBot="1">
      <c r="A26" s="474"/>
      <c r="B26" s="474"/>
      <c r="C26" s="565"/>
      <c r="D26" s="566"/>
      <c r="E26" s="565"/>
      <c r="F26" s="474"/>
      <c r="G26" s="474"/>
      <c r="H26" s="474"/>
      <c r="I26" s="565"/>
      <c r="J26" s="565"/>
      <c r="K26" s="565"/>
      <c r="L26" s="594"/>
      <c r="M26" s="595">
        <f t="shared" si="1"/>
        <v>23</v>
      </c>
      <c r="N26" s="595">
        <f t="shared" si="0"/>
        <v>23</v>
      </c>
      <c r="P26" s="672" t="str">
        <f>IF(IBRF!B22="","",IBRF!B22)</f>
        <v>88</v>
      </c>
    </row>
    <row r="27" spans="1:16" s="100" customFormat="1" ht="21" customHeight="1" thickTop="1" thickBot="1">
      <c r="A27" s="596"/>
      <c r="B27" s="596"/>
      <c r="C27" s="474"/>
      <c r="D27" s="561"/>
      <c r="E27" s="474"/>
      <c r="F27" s="596"/>
      <c r="G27" s="596"/>
      <c r="H27" s="596"/>
      <c r="I27" s="474"/>
      <c r="J27" s="474"/>
      <c r="K27" s="474"/>
      <c r="L27" s="594"/>
      <c r="M27" s="595">
        <f t="shared" si="1"/>
        <v>24</v>
      </c>
      <c r="N27" s="595">
        <f t="shared" si="0"/>
        <v>24</v>
      </c>
      <c r="P27" s="673"/>
    </row>
    <row r="28" spans="1:16" s="100" customFormat="1" ht="21" customHeight="1" thickTop="1" thickBot="1">
      <c r="A28" s="474"/>
      <c r="B28" s="474"/>
      <c r="C28" s="565"/>
      <c r="D28" s="566"/>
      <c r="E28" s="565"/>
      <c r="F28" s="474"/>
      <c r="G28" s="474"/>
      <c r="H28" s="474"/>
      <c r="I28" s="565"/>
      <c r="J28" s="565"/>
      <c r="K28" s="565"/>
      <c r="L28" s="594"/>
      <c r="M28" s="595">
        <f t="shared" si="1"/>
        <v>25</v>
      </c>
      <c r="N28" s="595">
        <f t="shared" si="0"/>
        <v>25</v>
      </c>
      <c r="P28" s="672" t="str">
        <f>IF(IBRF!B23="","",IBRF!B23)</f>
        <v>CU2</v>
      </c>
    </row>
    <row r="29" spans="1:16" s="100" customFormat="1" ht="21" customHeight="1" thickTop="1" thickBot="1">
      <c r="A29" s="596"/>
      <c r="B29" s="596"/>
      <c r="C29" s="474"/>
      <c r="D29" s="561"/>
      <c r="E29" s="474"/>
      <c r="F29" s="596"/>
      <c r="G29" s="596"/>
      <c r="H29" s="596"/>
      <c r="I29" s="474"/>
      <c r="J29" s="474"/>
      <c r="K29" s="474"/>
      <c r="L29" s="594"/>
      <c r="M29" s="595">
        <v>26</v>
      </c>
      <c r="N29" s="595">
        <v>26</v>
      </c>
      <c r="P29" s="673"/>
    </row>
    <row r="30" spans="1:16" s="100" customFormat="1" ht="21" customHeight="1" thickTop="1" thickBot="1">
      <c r="A30" s="474"/>
      <c r="B30" s="474"/>
      <c r="C30" s="565"/>
      <c r="D30" s="566"/>
      <c r="E30" s="565"/>
      <c r="F30" s="474"/>
      <c r="G30" s="474"/>
      <c r="H30" s="474"/>
      <c r="I30" s="565"/>
      <c r="J30" s="565"/>
      <c r="K30" s="565"/>
      <c r="L30" s="594"/>
      <c r="M30" s="595">
        <v>27</v>
      </c>
      <c r="N30" s="595">
        <v>27</v>
      </c>
      <c r="P30" s="672" t="str">
        <f>IF(IBRF!B24="","",IBRF!B24)</f>
        <v>O3</v>
      </c>
    </row>
    <row r="31" spans="1:16" s="100" customFormat="1" ht="21" customHeight="1" thickTop="1" thickBot="1">
      <c r="A31" s="596"/>
      <c r="B31" s="596"/>
      <c r="C31" s="474"/>
      <c r="D31" s="561"/>
      <c r="E31" s="474"/>
      <c r="F31" s="596"/>
      <c r="G31" s="596"/>
      <c r="H31" s="596"/>
      <c r="I31" s="474"/>
      <c r="J31" s="474"/>
      <c r="K31" s="474"/>
      <c r="L31" s="594"/>
      <c r="M31" s="595">
        <v>28</v>
      </c>
      <c r="N31" s="595">
        <v>28</v>
      </c>
      <c r="P31" s="673"/>
    </row>
    <row r="32" spans="1:16" s="100" customFormat="1" ht="21" customHeight="1" thickTop="1" thickBot="1">
      <c r="A32" s="474"/>
      <c r="B32" s="474"/>
      <c r="C32" s="565"/>
      <c r="D32" s="566"/>
      <c r="E32" s="565"/>
      <c r="F32" s="474"/>
      <c r="G32" s="474"/>
      <c r="H32" s="474"/>
      <c r="I32" s="565"/>
      <c r="J32" s="565"/>
      <c r="K32" s="565"/>
      <c r="L32" s="594"/>
      <c r="M32" s="595">
        <v>29</v>
      </c>
      <c r="N32" s="595">
        <v>29</v>
      </c>
      <c r="P32" s="672" t="str">
        <f>IF(IBRF!B25="","",IBRF!B25)</f>
        <v>1794</v>
      </c>
    </row>
    <row r="33" spans="1:16" s="100" customFormat="1" ht="21" customHeight="1" thickTop="1" thickBot="1">
      <c r="A33" s="596"/>
      <c r="B33" s="596"/>
      <c r="C33" s="474"/>
      <c r="D33" s="561"/>
      <c r="E33" s="474"/>
      <c r="F33" s="596"/>
      <c r="G33" s="596"/>
      <c r="H33" s="596"/>
      <c r="I33" s="474"/>
      <c r="J33" s="474"/>
      <c r="K33" s="474"/>
      <c r="L33" s="594"/>
      <c r="M33" s="595">
        <v>30</v>
      </c>
      <c r="N33" s="595">
        <v>30</v>
      </c>
      <c r="P33" s="673"/>
    </row>
    <row r="34" spans="1:16" s="100" customFormat="1" ht="21" customHeight="1" thickTop="1">
      <c r="A34" s="474"/>
      <c r="B34" s="474"/>
      <c r="C34" s="565"/>
      <c r="D34" s="566"/>
      <c r="E34" s="565"/>
      <c r="F34" s="474"/>
      <c r="G34" s="474"/>
      <c r="H34" s="474"/>
      <c r="I34" s="565"/>
      <c r="J34" s="565"/>
      <c r="K34" s="565"/>
      <c r="L34" s="594"/>
      <c r="M34" s="594"/>
      <c r="N34" s="597"/>
      <c r="P34" s="672" t="str">
        <f>IF(IBRF!B26="","",IBRF!B26)</f>
        <v>81</v>
      </c>
    </row>
    <row r="35" spans="1:16" s="100" customFormat="1" ht="21" customHeight="1" thickBot="1">
      <c r="A35" s="596"/>
      <c r="B35" s="596"/>
      <c r="C35" s="474"/>
      <c r="D35" s="561"/>
      <c r="E35" s="474"/>
      <c r="F35" s="596"/>
      <c r="G35" s="596"/>
      <c r="H35" s="596"/>
      <c r="I35" s="474"/>
      <c r="J35" s="474"/>
      <c r="K35" s="474"/>
      <c r="L35" s="594"/>
      <c r="M35" s="594"/>
      <c r="N35" s="597"/>
      <c r="P35" s="673"/>
    </row>
    <row r="36" spans="1:16" s="100" customFormat="1" ht="21" customHeight="1">
      <c r="A36" s="474"/>
      <c r="B36" s="474"/>
      <c r="C36" s="565"/>
      <c r="D36" s="566"/>
      <c r="E36" s="565"/>
      <c r="F36" s="474"/>
      <c r="G36" s="474"/>
      <c r="H36" s="474"/>
      <c r="I36" s="565"/>
      <c r="J36" s="565"/>
      <c r="K36" s="565"/>
      <c r="L36" s="594"/>
      <c r="M36" s="594"/>
      <c r="N36" s="597"/>
      <c r="P36" s="547"/>
    </row>
    <row r="37" spans="1:16" s="100" customFormat="1" ht="21" customHeight="1">
      <c r="A37" s="596"/>
      <c r="B37" s="596"/>
      <c r="C37" s="474"/>
      <c r="D37" s="790"/>
      <c r="E37" s="474"/>
      <c r="F37" s="596"/>
      <c r="G37" s="596"/>
      <c r="H37" s="596"/>
      <c r="I37" s="474"/>
      <c r="J37" s="474"/>
      <c r="K37" s="474"/>
      <c r="L37" s="594"/>
      <c r="M37" s="594"/>
      <c r="N37" s="597"/>
      <c r="P37" s="547"/>
    </row>
    <row r="38" spans="1:16" s="100" customFormat="1" ht="21" customHeight="1">
      <c r="A38" s="474"/>
      <c r="B38" s="474"/>
      <c r="C38" s="565"/>
      <c r="D38" s="791"/>
      <c r="E38" s="565"/>
      <c r="F38" s="474"/>
      <c r="G38" s="474"/>
      <c r="H38" s="474"/>
      <c r="I38" s="565"/>
      <c r="J38" s="565"/>
      <c r="K38" s="565"/>
      <c r="L38" s="594"/>
      <c r="M38" s="594"/>
      <c r="N38" s="597"/>
      <c r="P38" s="547"/>
    </row>
    <row r="39" spans="1:16" s="100" customFormat="1" ht="21" customHeight="1">
      <c r="A39" s="596"/>
      <c r="B39" s="596"/>
      <c r="C39" s="474"/>
      <c r="D39" s="790"/>
      <c r="E39" s="474"/>
      <c r="F39" s="596"/>
      <c r="G39" s="596"/>
      <c r="H39" s="596"/>
      <c r="I39" s="474"/>
      <c r="J39" s="474"/>
      <c r="K39" s="474"/>
      <c r="L39" s="594"/>
      <c r="M39" s="594"/>
      <c r="N39" s="597"/>
      <c r="P39" s="547"/>
    </row>
    <row r="40" spans="1:16" s="189" customFormat="1" ht="21" customHeight="1">
      <c r="A40" s="597"/>
      <c r="B40" s="597"/>
      <c r="C40" s="597"/>
      <c r="D40" s="621"/>
      <c r="E40" s="597"/>
      <c r="F40" s="597"/>
      <c r="G40" s="597"/>
      <c r="H40" s="597"/>
      <c r="I40" s="597"/>
      <c r="J40" s="597"/>
      <c r="K40" s="597"/>
      <c r="L40" s="594"/>
      <c r="M40" s="594"/>
      <c r="N40" s="597"/>
      <c r="P40" s="676"/>
    </row>
    <row r="41" spans="1:16" s="100" customFormat="1" ht="12.75" customHeight="1">
      <c r="A41" s="1342" t="s">
        <v>242</v>
      </c>
      <c r="B41" s="1342"/>
      <c r="C41" s="1341" t="str">
        <f>Score!AS1</f>
        <v>Tommy Gun Terrors</v>
      </c>
      <c r="D41" s="1341"/>
      <c r="E41" s="1341"/>
      <c r="F41" s="1341"/>
      <c r="G41" s="1342" t="s">
        <v>95</v>
      </c>
      <c r="H41" s="1342"/>
      <c r="I41" s="1343" t="str">
        <f>IBRF!A69</f>
        <v>Sarah Mount  (CommanderHer n Chief)</v>
      </c>
      <c r="J41" s="1343"/>
      <c r="K41" s="1343"/>
      <c r="L41" s="677"/>
      <c r="M41" s="1344" t="s">
        <v>330</v>
      </c>
      <c r="N41" s="1344"/>
      <c r="O41" s="1340">
        <f>IF(ISBLANK(IBRF!B5),"",IBRF!B5)</f>
        <v>41209</v>
      </c>
      <c r="P41" s="1340"/>
    </row>
    <row r="42" spans="1:16" s="100" customFormat="1" ht="12.75" customHeight="1" thickBot="1">
      <c r="A42" s="555"/>
      <c r="B42" s="555"/>
      <c r="C42" s="591"/>
      <c r="D42" s="591"/>
      <c r="E42" s="591"/>
      <c r="F42" s="591"/>
      <c r="G42" s="591"/>
      <c r="H42" s="591"/>
      <c r="I42" s="591"/>
      <c r="J42" s="555"/>
      <c r="K42" s="555"/>
      <c r="L42" s="555"/>
      <c r="M42" s="555"/>
      <c r="N42" s="555"/>
      <c r="P42" s="547"/>
    </row>
    <row r="43" spans="1:16" s="547" customFormat="1" ht="14.25" thickTop="1" thickBot="1">
      <c r="A43" s="592" t="s">
        <v>436</v>
      </c>
      <c r="B43" s="592" t="s">
        <v>15</v>
      </c>
      <c r="C43" s="592" t="s">
        <v>96</v>
      </c>
      <c r="D43" s="592" t="s">
        <v>339</v>
      </c>
      <c r="E43" s="592" t="s">
        <v>10</v>
      </c>
      <c r="F43" s="592" t="s">
        <v>11</v>
      </c>
      <c r="G43" s="592" t="s">
        <v>12</v>
      </c>
      <c r="H43" s="592" t="s">
        <v>13</v>
      </c>
      <c r="I43" s="1345" t="s">
        <v>14</v>
      </c>
      <c r="J43" s="1345"/>
      <c r="K43" s="1345"/>
      <c r="L43" s="593"/>
      <c r="M43" s="1346" t="s">
        <v>15</v>
      </c>
      <c r="N43" s="1346"/>
      <c r="P43" s="675" t="s">
        <v>69</v>
      </c>
    </row>
    <row r="44" spans="1:16" s="100" customFormat="1" ht="21" customHeight="1" thickTop="1" thickBot="1">
      <c r="A44" s="474"/>
      <c r="B44" s="474"/>
      <c r="C44" s="565"/>
      <c r="D44" s="566"/>
      <c r="E44" s="565"/>
      <c r="F44" s="474"/>
      <c r="G44" s="474"/>
      <c r="H44" s="474"/>
      <c r="I44" s="565"/>
      <c r="J44" s="565"/>
      <c r="K44" s="565"/>
      <c r="L44" s="594"/>
      <c r="M44" s="595">
        <v>1</v>
      </c>
      <c r="N44" s="595">
        <f t="shared" ref="N44:N68" si="2">M44</f>
        <v>1</v>
      </c>
      <c r="P44" s="672" t="str">
        <f>IF(IBRF!H11="","",IBRF!H11)</f>
        <v>011</v>
      </c>
    </row>
    <row r="45" spans="1:16" s="100" customFormat="1" ht="21" customHeight="1" thickTop="1" thickBot="1">
      <c r="A45" s="596"/>
      <c r="B45" s="596"/>
      <c r="C45" s="474"/>
      <c r="D45" s="561"/>
      <c r="E45" s="474"/>
      <c r="F45" s="596"/>
      <c r="G45" s="596"/>
      <c r="H45" s="596"/>
      <c r="I45" s="474"/>
      <c r="J45" s="474"/>
      <c r="K45" s="474"/>
      <c r="L45" s="594"/>
      <c r="M45" s="595">
        <f t="shared" ref="M45:M68" si="3">M44+1</f>
        <v>2</v>
      </c>
      <c r="N45" s="595">
        <f t="shared" si="2"/>
        <v>2</v>
      </c>
      <c r="P45" s="673"/>
    </row>
    <row r="46" spans="1:16" s="100" customFormat="1" ht="21" customHeight="1" thickTop="1" thickBot="1">
      <c r="A46" s="474"/>
      <c r="B46" s="474"/>
      <c r="C46" s="565"/>
      <c r="D46" s="566"/>
      <c r="E46" s="565"/>
      <c r="F46" s="474"/>
      <c r="G46" s="474"/>
      <c r="H46" s="474"/>
      <c r="I46" s="565"/>
      <c r="J46" s="565"/>
      <c r="K46" s="565"/>
      <c r="L46" s="594"/>
      <c r="M46" s="595">
        <f t="shared" si="3"/>
        <v>3</v>
      </c>
      <c r="N46" s="595">
        <f t="shared" si="2"/>
        <v>3</v>
      </c>
      <c r="P46" s="672" t="str">
        <f>IF(IBRF!H12="","",IBRF!H12)</f>
        <v>1170</v>
      </c>
    </row>
    <row r="47" spans="1:16" s="100" customFormat="1" ht="21" customHeight="1" thickTop="1" thickBot="1">
      <c r="A47" s="596"/>
      <c r="B47" s="596"/>
      <c r="C47" s="474"/>
      <c r="D47" s="561"/>
      <c r="E47" s="474"/>
      <c r="F47" s="596"/>
      <c r="G47" s="596"/>
      <c r="H47" s="596"/>
      <c r="I47" s="474"/>
      <c r="J47" s="474"/>
      <c r="K47" s="474"/>
      <c r="L47" s="594"/>
      <c r="M47" s="595">
        <f t="shared" si="3"/>
        <v>4</v>
      </c>
      <c r="N47" s="595">
        <f t="shared" si="2"/>
        <v>4</v>
      </c>
      <c r="P47" s="673"/>
    </row>
    <row r="48" spans="1:16" s="100" customFormat="1" ht="21" customHeight="1" thickTop="1" thickBot="1">
      <c r="A48" s="474"/>
      <c r="B48" s="474"/>
      <c r="C48" s="565"/>
      <c r="D48" s="566"/>
      <c r="E48" s="565"/>
      <c r="F48" s="474"/>
      <c r="G48" s="474"/>
      <c r="H48" s="474"/>
      <c r="I48" s="565"/>
      <c r="J48" s="565"/>
      <c r="K48" s="565"/>
      <c r="L48" s="594"/>
      <c r="M48" s="595">
        <f t="shared" si="3"/>
        <v>5</v>
      </c>
      <c r="N48" s="595">
        <f t="shared" si="2"/>
        <v>5</v>
      </c>
      <c r="P48" s="672" t="str">
        <f>IF(IBRF!H13="","",IBRF!H13)</f>
        <v>120</v>
      </c>
    </row>
    <row r="49" spans="1:16" s="100" customFormat="1" ht="21" customHeight="1" thickTop="1" thickBot="1">
      <c r="A49" s="596"/>
      <c r="B49" s="596"/>
      <c r="C49" s="474"/>
      <c r="D49" s="561"/>
      <c r="E49" s="474"/>
      <c r="F49" s="596"/>
      <c r="G49" s="596"/>
      <c r="H49" s="596"/>
      <c r="I49" s="474"/>
      <c r="J49" s="474"/>
      <c r="K49" s="474"/>
      <c r="L49" s="594"/>
      <c r="M49" s="595">
        <f t="shared" si="3"/>
        <v>6</v>
      </c>
      <c r="N49" s="595">
        <f t="shared" si="2"/>
        <v>6</v>
      </c>
      <c r="P49" s="673"/>
    </row>
    <row r="50" spans="1:16" s="100" customFormat="1" ht="21" customHeight="1" thickTop="1" thickBot="1">
      <c r="A50" s="474"/>
      <c r="B50" s="474"/>
      <c r="C50" s="565"/>
      <c r="D50" s="566"/>
      <c r="E50" s="565"/>
      <c r="F50" s="474"/>
      <c r="G50" s="474"/>
      <c r="H50" s="474"/>
      <c r="I50" s="565"/>
      <c r="J50" s="565"/>
      <c r="K50" s="565"/>
      <c r="L50" s="594"/>
      <c r="M50" s="595">
        <f t="shared" si="3"/>
        <v>7</v>
      </c>
      <c r="N50" s="595">
        <f t="shared" si="2"/>
        <v>7</v>
      </c>
      <c r="P50" s="672" t="str">
        <f>IF(IBRF!H14="","",IBRF!H14)</f>
        <v>1888</v>
      </c>
    </row>
    <row r="51" spans="1:16" s="100" customFormat="1" ht="21" customHeight="1" thickTop="1" thickBot="1">
      <c r="A51" s="596"/>
      <c r="B51" s="596"/>
      <c r="C51" s="474"/>
      <c r="D51" s="561"/>
      <c r="E51" s="474"/>
      <c r="F51" s="596"/>
      <c r="G51" s="596"/>
      <c r="H51" s="596"/>
      <c r="I51" s="474"/>
      <c r="J51" s="474"/>
      <c r="K51" s="474"/>
      <c r="L51" s="594"/>
      <c r="M51" s="595">
        <f t="shared" si="3"/>
        <v>8</v>
      </c>
      <c r="N51" s="595">
        <f t="shared" si="2"/>
        <v>8</v>
      </c>
      <c r="P51" s="673"/>
    </row>
    <row r="52" spans="1:16" s="100" customFormat="1" ht="21" customHeight="1" thickTop="1" thickBot="1">
      <c r="A52" s="474"/>
      <c r="B52" s="474"/>
      <c r="C52" s="565"/>
      <c r="D52" s="566"/>
      <c r="E52" s="565"/>
      <c r="F52" s="474"/>
      <c r="G52" s="474"/>
      <c r="H52" s="474"/>
      <c r="I52" s="565"/>
      <c r="J52" s="565"/>
      <c r="K52" s="565"/>
      <c r="L52" s="594"/>
      <c r="M52" s="595">
        <f t="shared" si="3"/>
        <v>9</v>
      </c>
      <c r="N52" s="595">
        <f t="shared" si="2"/>
        <v>9</v>
      </c>
      <c r="P52" s="672" t="str">
        <f>IF(IBRF!H15="","",IBRF!H15)</f>
        <v>256</v>
      </c>
    </row>
    <row r="53" spans="1:16" s="100" customFormat="1" ht="21" customHeight="1" thickTop="1" thickBot="1">
      <c r="A53" s="596"/>
      <c r="B53" s="596"/>
      <c r="C53" s="474"/>
      <c r="D53" s="561"/>
      <c r="E53" s="474"/>
      <c r="F53" s="596"/>
      <c r="G53" s="596"/>
      <c r="H53" s="596"/>
      <c r="I53" s="474"/>
      <c r="J53" s="474"/>
      <c r="K53" s="474"/>
      <c r="L53" s="594"/>
      <c r="M53" s="595">
        <f t="shared" si="3"/>
        <v>10</v>
      </c>
      <c r="N53" s="595">
        <f t="shared" si="2"/>
        <v>10</v>
      </c>
      <c r="P53" s="673"/>
    </row>
    <row r="54" spans="1:16" s="100" customFormat="1" ht="21" customHeight="1" thickTop="1" thickBot="1">
      <c r="A54" s="474"/>
      <c r="B54" s="474"/>
      <c r="C54" s="565"/>
      <c r="D54" s="566"/>
      <c r="E54" s="565"/>
      <c r="F54" s="474"/>
      <c r="G54" s="474"/>
      <c r="H54" s="474"/>
      <c r="I54" s="565"/>
      <c r="J54" s="565"/>
      <c r="K54" s="565"/>
      <c r="L54" s="594"/>
      <c r="M54" s="595">
        <f t="shared" si="3"/>
        <v>11</v>
      </c>
      <c r="N54" s="595">
        <f t="shared" si="2"/>
        <v>11</v>
      </c>
      <c r="P54" s="672" t="str">
        <f>IF(IBRF!H16="","",IBRF!H16)</f>
        <v>422</v>
      </c>
    </row>
    <row r="55" spans="1:16" s="100" customFormat="1" ht="21" customHeight="1" thickTop="1" thickBot="1">
      <c r="A55" s="596"/>
      <c r="B55" s="596"/>
      <c r="C55" s="474"/>
      <c r="D55" s="561"/>
      <c r="E55" s="474"/>
      <c r="F55" s="596"/>
      <c r="G55" s="596"/>
      <c r="H55" s="596"/>
      <c r="I55" s="474"/>
      <c r="J55" s="474"/>
      <c r="K55" s="474"/>
      <c r="L55" s="594"/>
      <c r="M55" s="595">
        <f t="shared" si="3"/>
        <v>12</v>
      </c>
      <c r="N55" s="595">
        <f t="shared" si="2"/>
        <v>12</v>
      </c>
      <c r="P55" s="673"/>
    </row>
    <row r="56" spans="1:16" s="100" customFormat="1" ht="21" customHeight="1" thickTop="1" thickBot="1">
      <c r="A56" s="474"/>
      <c r="B56" s="474"/>
      <c r="C56" s="565"/>
      <c r="D56" s="566"/>
      <c r="E56" s="565"/>
      <c r="F56" s="474"/>
      <c r="G56" s="474"/>
      <c r="H56" s="474"/>
      <c r="I56" s="565"/>
      <c r="J56" s="565"/>
      <c r="K56" s="565"/>
      <c r="L56" s="594"/>
      <c r="M56" s="595">
        <f t="shared" si="3"/>
        <v>13</v>
      </c>
      <c r="N56" s="595">
        <f t="shared" si="2"/>
        <v>13</v>
      </c>
      <c r="P56" s="672" t="str">
        <f>IF(IBRF!H17="","",IBRF!H17)</f>
        <v>42OH</v>
      </c>
    </row>
    <row r="57" spans="1:16" s="100" customFormat="1" ht="21" customHeight="1" thickTop="1" thickBot="1">
      <c r="A57" s="596"/>
      <c r="B57" s="596"/>
      <c r="C57" s="474"/>
      <c r="D57" s="561"/>
      <c r="E57" s="474"/>
      <c r="F57" s="596"/>
      <c r="G57" s="596"/>
      <c r="H57" s="596"/>
      <c r="I57" s="474"/>
      <c r="J57" s="474"/>
      <c r="K57" s="474"/>
      <c r="L57" s="594"/>
      <c r="M57" s="595">
        <f t="shared" si="3"/>
        <v>14</v>
      </c>
      <c r="N57" s="595">
        <f t="shared" si="2"/>
        <v>14</v>
      </c>
      <c r="P57" s="673"/>
    </row>
    <row r="58" spans="1:16" s="100" customFormat="1" ht="21" customHeight="1" thickTop="1" thickBot="1">
      <c r="A58" s="474"/>
      <c r="B58" s="474"/>
      <c r="C58" s="565"/>
      <c r="D58" s="566"/>
      <c r="E58" s="565"/>
      <c r="F58" s="474"/>
      <c r="G58" s="474"/>
      <c r="H58" s="474"/>
      <c r="I58" s="565"/>
      <c r="J58" s="565"/>
      <c r="K58" s="565"/>
      <c r="L58" s="594"/>
      <c r="M58" s="595">
        <f t="shared" si="3"/>
        <v>15</v>
      </c>
      <c r="N58" s="595">
        <f t="shared" si="2"/>
        <v>15</v>
      </c>
      <c r="P58" s="672" t="str">
        <f>IF(IBRF!H18="","",IBRF!H18)</f>
        <v>50</v>
      </c>
    </row>
    <row r="59" spans="1:16" s="100" customFormat="1" ht="21" customHeight="1" thickTop="1" thickBot="1">
      <c r="A59" s="596"/>
      <c r="B59" s="596"/>
      <c r="C59" s="474"/>
      <c r="D59" s="561"/>
      <c r="E59" s="474"/>
      <c r="F59" s="596"/>
      <c r="G59" s="596"/>
      <c r="H59" s="596"/>
      <c r="I59" s="474"/>
      <c r="J59" s="474"/>
      <c r="K59" s="474"/>
      <c r="L59" s="594"/>
      <c r="M59" s="595">
        <f t="shared" si="3"/>
        <v>16</v>
      </c>
      <c r="N59" s="595">
        <f t="shared" si="2"/>
        <v>16</v>
      </c>
      <c r="P59" s="673"/>
    </row>
    <row r="60" spans="1:16" s="100" customFormat="1" ht="21" customHeight="1" thickTop="1" thickBot="1">
      <c r="A60" s="474"/>
      <c r="B60" s="474"/>
      <c r="C60" s="565"/>
      <c r="D60" s="566"/>
      <c r="E60" s="565"/>
      <c r="F60" s="474"/>
      <c r="G60" s="474"/>
      <c r="H60" s="474"/>
      <c r="I60" s="565"/>
      <c r="J60" s="565"/>
      <c r="K60" s="565"/>
      <c r="L60" s="594"/>
      <c r="M60" s="595">
        <f t="shared" si="3"/>
        <v>17</v>
      </c>
      <c r="N60" s="595">
        <f t="shared" si="2"/>
        <v>17</v>
      </c>
      <c r="P60" s="672" t="str">
        <f>IF(IBRF!H19="","",IBRF!H19)</f>
        <v>55</v>
      </c>
    </row>
    <row r="61" spans="1:16" s="100" customFormat="1" ht="21" customHeight="1" thickTop="1" thickBot="1">
      <c r="A61" s="596"/>
      <c r="B61" s="596"/>
      <c r="C61" s="474"/>
      <c r="D61" s="561"/>
      <c r="E61" s="474"/>
      <c r="F61" s="596"/>
      <c r="G61" s="596"/>
      <c r="H61" s="596"/>
      <c r="I61" s="474"/>
      <c r="J61" s="474"/>
      <c r="K61" s="474"/>
      <c r="L61" s="594"/>
      <c r="M61" s="595">
        <f t="shared" si="3"/>
        <v>18</v>
      </c>
      <c r="N61" s="595">
        <f t="shared" si="2"/>
        <v>18</v>
      </c>
      <c r="P61" s="673"/>
    </row>
    <row r="62" spans="1:16" s="100" customFormat="1" ht="21" customHeight="1" thickTop="1" thickBot="1">
      <c r="A62" s="474"/>
      <c r="B62" s="474"/>
      <c r="C62" s="565"/>
      <c r="D62" s="566"/>
      <c r="E62" s="565"/>
      <c r="F62" s="474"/>
      <c r="G62" s="474"/>
      <c r="H62" s="474"/>
      <c r="I62" s="565"/>
      <c r="J62" s="565"/>
      <c r="K62" s="565"/>
      <c r="L62" s="594"/>
      <c r="M62" s="595">
        <f t="shared" si="3"/>
        <v>19</v>
      </c>
      <c r="N62" s="595">
        <f t="shared" si="2"/>
        <v>19</v>
      </c>
      <c r="P62" s="672" t="str">
        <f>IF(IBRF!H20="","",IBRF!H20)</f>
        <v>64</v>
      </c>
    </row>
    <row r="63" spans="1:16" s="100" customFormat="1" ht="21" customHeight="1" thickTop="1" thickBot="1">
      <c r="A63" s="596"/>
      <c r="B63" s="596"/>
      <c r="C63" s="474"/>
      <c r="D63" s="561"/>
      <c r="E63" s="474"/>
      <c r="F63" s="596"/>
      <c r="G63" s="596"/>
      <c r="H63" s="596"/>
      <c r="I63" s="474"/>
      <c r="J63" s="474"/>
      <c r="K63" s="474"/>
      <c r="L63" s="594"/>
      <c r="M63" s="595">
        <f t="shared" si="3"/>
        <v>20</v>
      </c>
      <c r="N63" s="595">
        <f t="shared" si="2"/>
        <v>20</v>
      </c>
      <c r="P63" s="673"/>
    </row>
    <row r="64" spans="1:16" s="100" customFormat="1" ht="21" customHeight="1" thickTop="1" thickBot="1">
      <c r="A64" s="474"/>
      <c r="B64" s="474"/>
      <c r="C64" s="565"/>
      <c r="D64" s="566"/>
      <c r="E64" s="565"/>
      <c r="F64" s="474"/>
      <c r="G64" s="474"/>
      <c r="H64" s="474"/>
      <c r="I64" s="565"/>
      <c r="J64" s="565"/>
      <c r="K64" s="565"/>
      <c r="L64" s="594"/>
      <c r="M64" s="595">
        <f t="shared" si="3"/>
        <v>21</v>
      </c>
      <c r="N64" s="595">
        <f t="shared" si="2"/>
        <v>21</v>
      </c>
      <c r="P64" s="672" t="str">
        <f>IF(IBRF!H21="","",IBRF!H21)</f>
        <v>777</v>
      </c>
    </row>
    <row r="65" spans="1:16" s="100" customFormat="1" ht="21" customHeight="1" thickTop="1" thickBot="1">
      <c r="A65" s="596"/>
      <c r="B65" s="596"/>
      <c r="C65" s="474"/>
      <c r="D65" s="561"/>
      <c r="E65" s="474"/>
      <c r="F65" s="596"/>
      <c r="G65" s="596"/>
      <c r="H65" s="596"/>
      <c r="I65" s="474"/>
      <c r="J65" s="474"/>
      <c r="K65" s="474"/>
      <c r="L65" s="594"/>
      <c r="M65" s="595">
        <f t="shared" si="3"/>
        <v>22</v>
      </c>
      <c r="N65" s="595">
        <f t="shared" si="2"/>
        <v>22</v>
      </c>
      <c r="P65" s="673"/>
    </row>
    <row r="66" spans="1:16" s="100" customFormat="1" ht="21" customHeight="1" thickTop="1" thickBot="1">
      <c r="A66" s="474"/>
      <c r="B66" s="474"/>
      <c r="C66" s="565"/>
      <c r="D66" s="566"/>
      <c r="E66" s="565"/>
      <c r="F66" s="474"/>
      <c r="G66" s="474"/>
      <c r="H66" s="474"/>
      <c r="I66" s="565"/>
      <c r="J66" s="565"/>
      <c r="K66" s="565"/>
      <c r="L66" s="594"/>
      <c r="M66" s="595">
        <f t="shared" si="3"/>
        <v>23</v>
      </c>
      <c r="N66" s="595">
        <f t="shared" si="2"/>
        <v>23</v>
      </c>
      <c r="P66" s="672" t="str">
        <f>IF(IBRF!H22="","",IBRF!H22)</f>
        <v>7962</v>
      </c>
    </row>
    <row r="67" spans="1:16" s="100" customFormat="1" ht="21" customHeight="1" thickTop="1" thickBot="1">
      <c r="A67" s="596"/>
      <c r="B67" s="596"/>
      <c r="C67" s="474"/>
      <c r="D67" s="561"/>
      <c r="E67" s="474"/>
      <c r="F67" s="596"/>
      <c r="G67" s="596"/>
      <c r="H67" s="596"/>
      <c r="I67" s="474"/>
      <c r="J67" s="474"/>
      <c r="K67" s="474"/>
      <c r="L67" s="594"/>
      <c r="M67" s="595">
        <f t="shared" si="3"/>
        <v>24</v>
      </c>
      <c r="N67" s="595">
        <f t="shared" si="2"/>
        <v>24</v>
      </c>
      <c r="P67" s="673"/>
    </row>
    <row r="68" spans="1:16" s="100" customFormat="1" ht="21" customHeight="1" thickTop="1" thickBot="1">
      <c r="A68" s="474"/>
      <c r="B68" s="474"/>
      <c r="C68" s="565"/>
      <c r="D68" s="566"/>
      <c r="E68" s="565"/>
      <c r="F68" s="474"/>
      <c r="G68" s="474"/>
      <c r="H68" s="474"/>
      <c r="I68" s="565"/>
      <c r="J68" s="565"/>
      <c r="K68" s="565"/>
      <c r="L68" s="594"/>
      <c r="M68" s="595">
        <f t="shared" si="3"/>
        <v>25</v>
      </c>
      <c r="N68" s="595">
        <f t="shared" si="2"/>
        <v>25</v>
      </c>
      <c r="P68" s="672" t="str">
        <f>IF(IBRF!H23="","",IBRF!H23)</f>
        <v>86</v>
      </c>
    </row>
    <row r="69" spans="1:16" s="100" customFormat="1" ht="21" customHeight="1" thickTop="1" thickBot="1">
      <c r="A69" s="596"/>
      <c r="B69" s="596"/>
      <c r="C69" s="474"/>
      <c r="D69" s="561"/>
      <c r="E69" s="474"/>
      <c r="F69" s="596"/>
      <c r="G69" s="596"/>
      <c r="H69" s="596"/>
      <c r="I69" s="474"/>
      <c r="J69" s="474"/>
      <c r="K69" s="474"/>
      <c r="L69" s="594"/>
      <c r="M69" s="595">
        <v>26</v>
      </c>
      <c r="N69" s="595">
        <v>26</v>
      </c>
      <c r="P69" s="673"/>
    </row>
    <row r="70" spans="1:16" s="100" customFormat="1" ht="21" customHeight="1" thickTop="1" thickBot="1">
      <c r="A70" s="474"/>
      <c r="B70" s="474"/>
      <c r="C70" s="565"/>
      <c r="D70" s="566"/>
      <c r="E70" s="565"/>
      <c r="F70" s="474"/>
      <c r="G70" s="474"/>
      <c r="H70" s="474"/>
      <c r="I70" s="565"/>
      <c r="J70" s="565"/>
      <c r="K70" s="565"/>
      <c r="L70" s="594"/>
      <c r="M70" s="595">
        <v>27</v>
      </c>
      <c r="N70" s="595">
        <v>27</v>
      </c>
      <c r="P70" s="672" t="str">
        <f>IF(IBRF!H24="","",IBRF!H24)</f>
        <v>M60</v>
      </c>
    </row>
    <row r="71" spans="1:16" s="100" customFormat="1" ht="21" customHeight="1" thickTop="1" thickBot="1">
      <c r="A71" s="596"/>
      <c r="B71" s="596"/>
      <c r="C71" s="474"/>
      <c r="D71" s="561"/>
      <c r="E71" s="474"/>
      <c r="F71" s="596"/>
      <c r="G71" s="596"/>
      <c r="H71" s="596"/>
      <c r="I71" s="474"/>
      <c r="J71" s="474"/>
      <c r="K71" s="474"/>
      <c r="L71" s="594"/>
      <c r="M71" s="595">
        <v>28</v>
      </c>
      <c r="N71" s="595">
        <v>28</v>
      </c>
      <c r="P71" s="673"/>
    </row>
    <row r="72" spans="1:16" s="100" customFormat="1" ht="21" customHeight="1" thickTop="1" thickBot="1">
      <c r="A72" s="474"/>
      <c r="B72" s="474"/>
      <c r="C72" s="565"/>
      <c r="D72" s="566"/>
      <c r="E72" s="565"/>
      <c r="F72" s="474"/>
      <c r="G72" s="474"/>
      <c r="H72" s="474"/>
      <c r="I72" s="565"/>
      <c r="J72" s="565"/>
      <c r="K72" s="565"/>
      <c r="L72" s="594"/>
      <c r="M72" s="595">
        <v>29</v>
      </c>
      <c r="N72" s="595">
        <v>29</v>
      </c>
      <c r="P72" s="672" t="str">
        <f>IF(IBRF!H25="","",IBRF!H25)</f>
        <v/>
      </c>
    </row>
    <row r="73" spans="1:16" s="100" customFormat="1" ht="21" customHeight="1" thickTop="1" thickBot="1">
      <c r="A73" s="596"/>
      <c r="B73" s="596"/>
      <c r="C73" s="474"/>
      <c r="D73" s="561"/>
      <c r="E73" s="474"/>
      <c r="F73" s="596"/>
      <c r="G73" s="596"/>
      <c r="H73" s="596"/>
      <c r="I73" s="474"/>
      <c r="J73" s="474"/>
      <c r="K73" s="474"/>
      <c r="L73" s="594"/>
      <c r="M73" s="595">
        <v>30</v>
      </c>
      <c r="N73" s="595">
        <v>30</v>
      </c>
      <c r="P73" s="673"/>
    </row>
    <row r="74" spans="1:16" s="100" customFormat="1" ht="21" customHeight="1" thickTop="1">
      <c r="A74" s="474"/>
      <c r="B74" s="474"/>
      <c r="C74" s="565"/>
      <c r="D74" s="566"/>
      <c r="E74" s="565"/>
      <c r="F74" s="474"/>
      <c r="G74" s="474"/>
      <c r="H74" s="474"/>
      <c r="I74" s="565"/>
      <c r="J74" s="565"/>
      <c r="K74" s="565"/>
      <c r="L74" s="594"/>
      <c r="M74" s="594"/>
      <c r="N74" s="597"/>
      <c r="P74" s="672" t="str">
        <f>IF(IBRF!H26="","",IBRF!H26)</f>
        <v/>
      </c>
    </row>
    <row r="75" spans="1:16" s="100" customFormat="1" ht="21" customHeight="1" thickBot="1">
      <c r="A75" s="596"/>
      <c r="B75" s="596"/>
      <c r="C75" s="474"/>
      <c r="D75" s="561"/>
      <c r="E75" s="474"/>
      <c r="F75" s="596"/>
      <c r="G75" s="596"/>
      <c r="H75" s="596"/>
      <c r="I75" s="474"/>
      <c r="J75" s="474"/>
      <c r="K75" s="474"/>
      <c r="L75" s="594"/>
      <c r="M75" s="594"/>
      <c r="N75" s="597"/>
      <c r="P75" s="673"/>
    </row>
    <row r="76" spans="1:16" s="100" customFormat="1" ht="21" customHeight="1">
      <c r="A76" s="474"/>
      <c r="B76" s="474"/>
      <c r="C76" s="565"/>
      <c r="D76" s="791"/>
      <c r="E76" s="565"/>
      <c r="F76" s="474"/>
      <c r="G76" s="474"/>
      <c r="H76" s="474"/>
      <c r="I76" s="565"/>
      <c r="J76" s="565"/>
      <c r="K76" s="565"/>
      <c r="L76" s="594"/>
      <c r="M76" s="594"/>
      <c r="N76" s="597"/>
      <c r="P76" s="792"/>
    </row>
    <row r="77" spans="1:16" s="100" customFormat="1" ht="21" customHeight="1">
      <c r="A77" s="596"/>
      <c r="B77" s="596"/>
      <c r="C77" s="474"/>
      <c r="D77" s="790"/>
      <c r="E77" s="474"/>
      <c r="F77" s="596"/>
      <c r="G77" s="596"/>
      <c r="H77" s="596"/>
      <c r="I77" s="474"/>
      <c r="J77" s="474"/>
      <c r="K77" s="474"/>
      <c r="L77" s="594"/>
      <c r="M77" s="594"/>
      <c r="N77" s="597"/>
      <c r="P77" s="792"/>
    </row>
    <row r="78" spans="1:16" s="100" customFormat="1" ht="21" customHeight="1">
      <c r="A78" s="474"/>
      <c r="B78" s="474"/>
      <c r="C78" s="565"/>
      <c r="D78" s="791"/>
      <c r="E78" s="565"/>
      <c r="F78" s="474"/>
      <c r="G78" s="474"/>
      <c r="H78" s="474"/>
      <c r="I78" s="565"/>
      <c r="J78" s="565"/>
      <c r="K78" s="565"/>
      <c r="L78" s="594"/>
      <c r="M78" s="594"/>
      <c r="N78" s="597"/>
      <c r="P78" s="792"/>
    </row>
    <row r="79" spans="1:16" s="100" customFormat="1" ht="21" customHeight="1">
      <c r="A79" s="596"/>
      <c r="B79" s="596"/>
      <c r="C79" s="474"/>
      <c r="D79" s="790"/>
      <c r="E79" s="474"/>
      <c r="F79" s="596"/>
      <c r="G79" s="596"/>
      <c r="H79" s="596"/>
      <c r="I79" s="474"/>
      <c r="J79" s="474"/>
      <c r="K79" s="474"/>
      <c r="L79" s="594"/>
      <c r="M79" s="594"/>
      <c r="N79" s="597"/>
      <c r="P79" s="547"/>
    </row>
  </sheetData>
  <sheetProtection selectLockedCells="1" selectUnlockedCells="1"/>
  <mergeCells count="16">
    <mergeCell ref="I43:K43"/>
    <mergeCell ref="M43:N43"/>
    <mergeCell ref="A1:B1"/>
    <mergeCell ref="I3:K3"/>
    <mergeCell ref="M3:N3"/>
    <mergeCell ref="A41:B41"/>
    <mergeCell ref="C1:F1"/>
    <mergeCell ref="G1:H1"/>
    <mergeCell ref="I1:K1"/>
    <mergeCell ref="M1:N1"/>
    <mergeCell ref="O1:P1"/>
    <mergeCell ref="C41:F41"/>
    <mergeCell ref="G41:H41"/>
    <mergeCell ref="I41:K41"/>
    <mergeCell ref="M41:N41"/>
    <mergeCell ref="O41:P41"/>
  </mergeCells>
  <phoneticPr fontId="61" type="noConversion"/>
  <printOptions horizontalCentered="1"/>
  <pageMargins left="0.25" right="0.25" top="0.75" bottom="0.25" header="0.51180555555555596" footer="0.51180555555555596"/>
  <pageSetup scale="91" firstPageNumber="0" fitToHeight="2" orientation="portrait" horizontalDpi="4294967294" verticalDpi="300" r:id="rId1"/>
  <headerFooter alignWithMargins="0"/>
  <rowBreaks count="1" manualBreakCount="1">
    <brk id="40" max="1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2"/>
  </sheetPr>
  <dimension ref="A1:L48"/>
  <sheetViews>
    <sheetView topLeftCell="A46" zoomScaleNormal="100" workbookViewId="0"/>
  </sheetViews>
  <sheetFormatPr defaultRowHeight="18"/>
  <cols>
    <col min="1" max="1" width="2.140625" style="598" customWidth="1"/>
    <col min="2" max="2" width="10" style="598" customWidth="1"/>
    <col min="3" max="3" width="21.7109375" style="598" customWidth="1"/>
    <col min="4" max="4" width="2.140625" style="598" customWidth="1"/>
    <col min="5" max="5" width="4.28515625" style="598" customWidth="1"/>
    <col min="6" max="6" width="2.140625" style="598" customWidth="1"/>
    <col min="7" max="7" width="10" style="598" customWidth="1"/>
    <col min="8" max="8" width="21.7109375" style="598" customWidth="1"/>
    <col min="9" max="9" width="2.140625" style="598" customWidth="1"/>
    <col min="10" max="10" width="11.42578125" style="598" customWidth="1"/>
    <col min="11" max="11" width="28.42578125" style="598" customWidth="1"/>
    <col min="12" max="12" width="6.85546875" style="598" customWidth="1"/>
    <col min="13" max="256" width="11.42578125" style="598" customWidth="1"/>
    <col min="257" max="16384" width="9.140625" style="598"/>
  </cols>
  <sheetData>
    <row r="1" spans="1:12" ht="11.25" customHeight="1">
      <c r="A1" s="599"/>
      <c r="B1" s="600"/>
      <c r="C1" s="600"/>
      <c r="D1" s="601"/>
      <c r="F1" s="599"/>
      <c r="G1" s="600"/>
      <c r="H1" s="600"/>
      <c r="I1" s="601"/>
    </row>
    <row r="2" spans="1:12" ht="21" customHeight="1">
      <c r="A2" s="602"/>
      <c r="B2" s="1348" t="str">
        <f>Score!B1</f>
        <v>Hoover Damned</v>
      </c>
      <c r="C2" s="1348"/>
      <c r="D2" s="604"/>
      <c r="F2" s="602"/>
      <c r="G2" s="1348" t="str">
        <f>Score!AS1</f>
        <v>Tommy Gun Terrors</v>
      </c>
      <c r="H2" s="1348"/>
      <c r="I2" s="604"/>
      <c r="K2" s="1347" t="s">
        <v>16</v>
      </c>
      <c r="L2" s="1347"/>
    </row>
    <row r="3" spans="1:12" ht="11.25" customHeight="1">
      <c r="A3" s="602"/>
      <c r="B3" s="603"/>
      <c r="C3" s="603"/>
      <c r="D3" s="604"/>
      <c r="F3" s="602"/>
      <c r="G3" s="603"/>
      <c r="H3" s="603"/>
      <c r="I3" s="604"/>
    </row>
    <row r="4" spans="1:12" ht="21" customHeight="1">
      <c r="A4" s="602"/>
      <c r="B4" s="700" t="str">
        <f>IF(ISBLANK(IBRF!B11),"",IBRF!B11)</f>
        <v>010</v>
      </c>
      <c r="C4" s="605" t="str">
        <f>IF(ISBLANK(IBRF!C11),"",IBRF!C11)</f>
        <v>Freak Onalicia</v>
      </c>
      <c r="D4" s="604"/>
      <c r="F4" s="602"/>
      <c r="G4" s="700" t="str">
        <f>IF(ISBLANK(IBRF!H11),"",IBRF!H11)</f>
        <v>011</v>
      </c>
      <c r="H4" s="605" t="str">
        <f>IF(ISBLANK(IBRF!I11),"",IBRF!I11)</f>
        <v>BeatHer Bailey</v>
      </c>
      <c r="I4" s="604"/>
      <c r="K4" s="598" t="s">
        <v>17</v>
      </c>
      <c r="L4" s="606" t="s">
        <v>289</v>
      </c>
    </row>
    <row r="5" spans="1:12" ht="21" customHeight="1">
      <c r="A5" s="602"/>
      <c r="B5" s="700" t="str">
        <f>IF(ISBLANK(IBRF!B12),"",IBRF!B12)</f>
        <v>1949</v>
      </c>
      <c r="C5" s="605" t="str">
        <f>IF(ISBLANK(IBRF!C12),"",IBRF!C12)</f>
        <v>Geneva Conviction</v>
      </c>
      <c r="D5" s="604"/>
      <c r="F5" s="602"/>
      <c r="G5" s="700" t="str">
        <f>IF(ISBLANK(IBRF!H12),"",IBRF!H12)</f>
        <v>1170</v>
      </c>
      <c r="H5" s="605" t="str">
        <f>IF(ISBLANK(IBRF!I12),"",IBRF!I12)</f>
        <v>Epic Fail-Her</v>
      </c>
      <c r="I5" s="604"/>
      <c r="K5" s="598" t="s">
        <v>18</v>
      </c>
      <c r="L5" s="606" t="s">
        <v>291</v>
      </c>
    </row>
    <row r="6" spans="1:12" ht="21" customHeight="1">
      <c r="A6" s="602"/>
      <c r="B6" s="700" t="str">
        <f>IF(ISBLANK(IBRF!B13),"",IBRF!B13)</f>
        <v>23</v>
      </c>
      <c r="C6" s="605" t="str">
        <f>IF(ISBLANK(IBRF!C13),"",IBRF!C13)</f>
        <v>Mary Marvel</v>
      </c>
      <c r="D6" s="604"/>
      <c r="F6" s="602"/>
      <c r="G6" s="700" t="str">
        <f>IF(ISBLANK(IBRF!H13),"",IBRF!H13)</f>
        <v>120</v>
      </c>
      <c r="H6" s="605" t="str">
        <f>IF(ISBLANK(IBRF!I13),"",IBRF!I13)</f>
        <v>Sky Jump-Her</v>
      </c>
      <c r="I6" s="604"/>
      <c r="K6" s="598" t="s">
        <v>19</v>
      </c>
      <c r="L6" s="606" t="s">
        <v>293</v>
      </c>
    </row>
    <row r="7" spans="1:12" ht="21" customHeight="1">
      <c r="A7" s="602"/>
      <c r="B7" s="700" t="str">
        <f>IF(ISBLANK(IBRF!B14),"",IBRF!B14)</f>
        <v>314</v>
      </c>
      <c r="C7" s="605" t="str">
        <f>IF(ISBLANK(IBRF!C14),"",IBRF!C14)</f>
        <v>Thuggy Holly</v>
      </c>
      <c r="D7" s="604"/>
      <c r="F7" s="602"/>
      <c r="G7" s="700" t="str">
        <f>IF(ISBLANK(IBRF!H14),"",IBRF!H14)</f>
        <v>1888</v>
      </c>
      <c r="H7" s="605" t="str">
        <f>IF(ISBLANK(IBRF!I14),"",IBRF!I14)</f>
        <v>Jackie Reaper</v>
      </c>
      <c r="I7" s="604"/>
      <c r="K7" s="598" t="s">
        <v>100</v>
      </c>
      <c r="L7" s="606" t="s">
        <v>295</v>
      </c>
    </row>
    <row r="8" spans="1:12" ht="21" customHeight="1">
      <c r="A8" s="602"/>
      <c r="B8" s="700" t="str">
        <f>IF(ISBLANK(IBRF!B15),"",IBRF!B15)</f>
        <v>415</v>
      </c>
      <c r="C8" s="605" t="str">
        <f>IF(ISBLANK(IBRF!C15),"",IBRF!C15)</f>
        <v>Chick Basher</v>
      </c>
      <c r="D8" s="604"/>
      <c r="F8" s="602"/>
      <c r="G8" s="700" t="str">
        <f>IF(ISBLANK(IBRF!H15),"",IBRF!H15)</f>
        <v>256</v>
      </c>
      <c r="H8" s="605" t="str">
        <f>IF(ISBLANK(IBRF!I15),"",IBRF!I15)</f>
        <v>Afternoon D-Lightning</v>
      </c>
      <c r="I8" s="604"/>
      <c r="K8" s="598" t="s">
        <v>298</v>
      </c>
      <c r="L8" s="606" t="s">
        <v>297</v>
      </c>
    </row>
    <row r="9" spans="1:12" ht="21" customHeight="1">
      <c r="A9" s="602"/>
      <c r="B9" s="700" t="str">
        <f>IF(ISBLANK(IBRF!B16),"",IBRF!B16)</f>
        <v>475</v>
      </c>
      <c r="C9" s="605" t="str">
        <f>IF(ISBLANK(IBRF!C16),"",IBRF!C16)</f>
        <v>MollyTov</v>
      </c>
      <c r="D9" s="604"/>
      <c r="F9" s="602"/>
      <c r="G9" s="700" t="str">
        <f>IF(ISBLANK(IBRF!H16),"",IBRF!H16)</f>
        <v>422</v>
      </c>
      <c r="H9" s="605" t="str">
        <f>IF(ISBLANK(IBRF!I16),"",IBRF!I16)</f>
        <v>Stella Blue</v>
      </c>
      <c r="I9" s="604"/>
      <c r="K9" s="598" t="s">
        <v>20</v>
      </c>
      <c r="L9" s="606" t="s">
        <v>299</v>
      </c>
    </row>
    <row r="10" spans="1:12" ht="21" customHeight="1">
      <c r="A10" s="602"/>
      <c r="B10" s="700" t="str">
        <f>IF(ISBLANK(IBRF!B17),"",IBRF!B17)</f>
        <v>4N6</v>
      </c>
      <c r="C10" s="605" t="str">
        <f>IF(ISBLANK(IBRF!C17),"",IBRF!C17)</f>
        <v>Bone Eata</v>
      </c>
      <c r="D10" s="604"/>
      <c r="F10" s="602"/>
      <c r="G10" s="700" t="str">
        <f>IF(ISBLANK(IBRF!H17),"",IBRF!H17)</f>
        <v>42OH</v>
      </c>
      <c r="H10" s="605" t="str">
        <f>IF(ISBLANK(IBRF!I17),"",IBRF!I17)</f>
        <v>Pam Wow</v>
      </c>
      <c r="I10" s="604"/>
      <c r="K10" s="598" t="s">
        <v>302</v>
      </c>
      <c r="L10" s="606" t="s">
        <v>301</v>
      </c>
    </row>
    <row r="11" spans="1:12" ht="21" customHeight="1">
      <c r="A11" s="602"/>
      <c r="B11" s="700" t="str">
        <f>IF(ISBLANK(IBRF!B18),"",IBRF!B18)</f>
        <v>624</v>
      </c>
      <c r="C11" s="605" t="str">
        <f>IF(ISBLANK(IBRF!C18),"",IBRF!C18)</f>
        <v>Merle Hazard</v>
      </c>
      <c r="D11" s="604"/>
      <c r="F11" s="602"/>
      <c r="G11" s="700" t="str">
        <f>IF(ISBLANK(IBRF!H18),"",IBRF!H18)</f>
        <v>50</v>
      </c>
      <c r="H11" s="605" t="str">
        <f>IF(ISBLANK(IBRF!I18),"",IBRF!I18)</f>
        <v>Easy Money</v>
      </c>
      <c r="I11" s="604"/>
      <c r="K11" s="598" t="s">
        <v>102</v>
      </c>
      <c r="L11" s="606" t="s">
        <v>303</v>
      </c>
    </row>
    <row r="12" spans="1:12" ht="21" customHeight="1">
      <c r="A12" s="602"/>
      <c r="B12" s="700" t="str">
        <f>IF(ISBLANK(IBRF!B19),"",IBRF!B19)</f>
        <v>723</v>
      </c>
      <c r="C12" s="605" t="str">
        <f>IF(ISBLANK(IBRF!C19),"",IBRF!C19)</f>
        <v>Party Poison</v>
      </c>
      <c r="D12" s="604"/>
      <c r="F12" s="602"/>
      <c r="G12" s="700" t="str">
        <f>IF(ISBLANK(IBRF!H19),"",IBRF!H19)</f>
        <v>55</v>
      </c>
      <c r="H12" s="605" t="str">
        <f>IF(ISBLANK(IBRF!I19),"",IBRF!I19)</f>
        <v>Stardust Dunes</v>
      </c>
      <c r="I12" s="604"/>
      <c r="K12" s="598" t="s">
        <v>306</v>
      </c>
      <c r="L12" s="606" t="s">
        <v>305</v>
      </c>
    </row>
    <row r="13" spans="1:12" ht="21" customHeight="1">
      <c r="A13" s="602"/>
      <c r="B13" s="700" t="str">
        <f>IF(ISBLANK(IBRF!B20),"",IBRF!B20)</f>
        <v>731</v>
      </c>
      <c r="C13" s="605" t="str">
        <f>IF(ISBLANK(IBRF!C20),"",IBRF!C20)</f>
        <v>Cherry Potter</v>
      </c>
      <c r="D13" s="604"/>
      <c r="F13" s="602"/>
      <c r="G13" s="700" t="str">
        <f>IF(ISBLANK(IBRF!H20),"",IBRF!H20)</f>
        <v>64</v>
      </c>
      <c r="H13" s="605" t="str">
        <f>IF(ISBLANK(IBRF!I20),"",IBRF!I20)</f>
        <v>Pretty Penny</v>
      </c>
      <c r="I13" s="604"/>
      <c r="K13" s="598" t="s">
        <v>21</v>
      </c>
      <c r="L13" s="606" t="s">
        <v>307</v>
      </c>
    </row>
    <row r="14" spans="1:12" ht="21" customHeight="1">
      <c r="A14" s="602"/>
      <c r="B14" s="700" t="str">
        <f>IF(ISBLANK(IBRF!B21),"",IBRF!B21)</f>
        <v>762</v>
      </c>
      <c r="C14" s="605" t="str">
        <f>IF(ISBLANK(IBRF!C21),"",IBRF!C21)</f>
        <v>Warren Peace</v>
      </c>
      <c r="D14" s="604"/>
      <c r="F14" s="602"/>
      <c r="G14" s="700" t="str">
        <f>IF(ISBLANK(IBRF!H21),"",IBRF!H21)</f>
        <v>777</v>
      </c>
      <c r="H14" s="605" t="str">
        <f>IF(ISBLANK(IBRF!I21),"",IBRF!I21)</f>
        <v>Bust'N Ace</v>
      </c>
      <c r="I14" s="604"/>
      <c r="K14" s="598" t="s">
        <v>22</v>
      </c>
      <c r="L14" s="606" t="s">
        <v>309</v>
      </c>
    </row>
    <row r="15" spans="1:12" ht="21" customHeight="1">
      <c r="A15" s="602"/>
      <c r="B15" s="700" t="str">
        <f>IF(ISBLANK(IBRF!B22),"",IBRF!B22)</f>
        <v>88</v>
      </c>
      <c r="C15" s="605" t="str">
        <f>IF(ISBLANK(IBRF!C22),"",IBRF!C22)</f>
        <v>Shabamm</v>
      </c>
      <c r="D15" s="604"/>
      <c r="F15" s="602"/>
      <c r="G15" s="700" t="str">
        <f>IF(ISBLANK(IBRF!H22),"",IBRF!H22)</f>
        <v>7962</v>
      </c>
      <c r="H15" s="605" t="str">
        <f>IF(ISBLANK(IBRF!I22),"",IBRF!I22)</f>
        <v>Dewey Decks'emAll</v>
      </c>
      <c r="I15" s="604"/>
      <c r="K15" s="598" t="s">
        <v>312</v>
      </c>
      <c r="L15" s="606" t="s">
        <v>311</v>
      </c>
    </row>
    <row r="16" spans="1:12" ht="21" customHeight="1">
      <c r="A16" s="602"/>
      <c r="B16" s="700" t="str">
        <f>IF(ISBLANK(IBRF!B23),"",IBRF!B23)</f>
        <v>CU2</v>
      </c>
      <c r="C16" s="605" t="str">
        <f>IF(ISBLANK(IBRF!C23),"",IBRF!C23)</f>
        <v>Seemore Butts</v>
      </c>
      <c r="D16" s="604"/>
      <c r="F16" s="602"/>
      <c r="G16" s="700" t="str">
        <f>IF(ISBLANK(IBRF!H23),"",IBRF!H23)</f>
        <v>86</v>
      </c>
      <c r="H16" s="605" t="str">
        <f>IF(ISBLANK(IBRF!I23),"",IBRF!I23)</f>
        <v>Lola Ntimid8her</v>
      </c>
      <c r="I16" s="604"/>
      <c r="K16" s="598" t="s">
        <v>23</v>
      </c>
      <c r="L16" s="606" t="s">
        <v>313</v>
      </c>
    </row>
    <row r="17" spans="1:12" ht="21" customHeight="1">
      <c r="A17" s="602"/>
      <c r="B17" s="700" t="str">
        <f>IF(ISBLANK(IBRF!B24),"",IBRF!B24)</f>
        <v>O3</v>
      </c>
      <c r="C17" s="605" t="str">
        <f>IF(ISBLANK(IBRF!C24),"",IBRF!C24)</f>
        <v>Check'r Vitals</v>
      </c>
      <c r="D17" s="604"/>
      <c r="F17" s="602"/>
      <c r="G17" s="700" t="str">
        <f>IF(ISBLANK(IBRF!H24),"",IBRF!H24)</f>
        <v>M60</v>
      </c>
      <c r="H17" s="605" t="str">
        <f>IF(ISBLANK(IBRF!I24),"",IBRF!I24)</f>
        <v>21 Guns</v>
      </c>
      <c r="I17" s="604"/>
      <c r="K17" s="598" t="s">
        <v>103</v>
      </c>
      <c r="L17" s="606" t="s">
        <v>317</v>
      </c>
    </row>
    <row r="18" spans="1:12" ht="21" customHeight="1">
      <c r="A18" s="602"/>
      <c r="B18" s="700" t="str">
        <f>IF(ISBLANK(IBRF!B25),"",IBRF!B25)</f>
        <v>1794</v>
      </c>
      <c r="C18" s="605" t="str">
        <f>IF(ISBLANK(IBRF!C25),"",IBRF!C25)</f>
        <v>VooDoo Maul</v>
      </c>
      <c r="D18" s="604"/>
      <c r="F18" s="602"/>
      <c r="G18" s="700" t="str">
        <f>IF(ISBLANK(IBRF!H25),"",IBRF!H25)</f>
        <v/>
      </c>
      <c r="H18" s="605" t="str">
        <f>IF(ISBLANK(IBRF!I25),"",IBRF!I25)</f>
        <v/>
      </c>
      <c r="I18" s="604"/>
      <c r="K18" s="598" t="s">
        <v>240</v>
      </c>
      <c r="L18" s="606" t="s">
        <v>319</v>
      </c>
    </row>
    <row r="19" spans="1:12" ht="21" customHeight="1">
      <c r="A19" s="602"/>
      <c r="B19" s="700" t="str">
        <f>IF(ISBLANK(IBRF!B26),"",IBRF!B26)</f>
        <v>81</v>
      </c>
      <c r="C19" s="605" t="str">
        <f>IF(ISBLANK(IBRF!C26),"",IBRF!C26)</f>
        <v>Fatallica</v>
      </c>
      <c r="D19" s="604"/>
      <c r="F19" s="602"/>
      <c r="G19" s="700" t="str">
        <f>IF(ISBLANK(IBRF!H26),"",IBRF!H26)</f>
        <v/>
      </c>
      <c r="H19" s="605" t="str">
        <f>IF(ISBLANK(IBRF!I26),"",IBRF!I26)</f>
        <v/>
      </c>
      <c r="I19" s="604"/>
      <c r="L19" s="606"/>
    </row>
    <row r="20" spans="1:12" ht="21" customHeight="1">
      <c r="A20" s="602"/>
      <c r="B20" s="700" t="str">
        <f>IF(ISBLANK(IBRF!B27),"",IBRF!B27)</f>
        <v/>
      </c>
      <c r="C20" s="605" t="str">
        <f>IF(ISBLANK(IBRF!C27),"",IBRF!C27)</f>
        <v/>
      </c>
      <c r="D20" s="604"/>
      <c r="F20" s="602"/>
      <c r="G20" s="700" t="str">
        <f>IF(ISBLANK(IBRF!H27),"",IBRF!H27)</f>
        <v/>
      </c>
      <c r="H20" s="605" t="str">
        <f>IF(ISBLANK(IBRF!I27),"",IBRF!I27)</f>
        <v/>
      </c>
      <c r="I20" s="604"/>
      <c r="K20" s="1347" t="s">
        <v>24</v>
      </c>
      <c r="L20" s="1347"/>
    </row>
    <row r="21" spans="1:12" ht="21" customHeight="1">
      <c r="A21" s="602"/>
      <c r="B21" s="700" t="str">
        <f>IF(ISBLANK(IBRF!B28),"",IBRF!B28)</f>
        <v/>
      </c>
      <c r="C21" s="605" t="str">
        <f>IF(ISBLANK(IBRF!C28),"",IBRF!C28)</f>
        <v/>
      </c>
      <c r="D21" s="604"/>
      <c r="F21" s="602"/>
      <c r="G21" s="700" t="str">
        <f>IF(ISBLANK(IBRF!H28),"",IBRF!H28)</f>
        <v/>
      </c>
      <c r="H21" s="605" t="str">
        <f>IF(ISBLANK(IBRF!I28),"",IBRF!I28)</f>
        <v/>
      </c>
      <c r="I21" s="604"/>
    </row>
    <row r="22" spans="1:12" ht="21" customHeight="1">
      <c r="A22" s="602"/>
      <c r="B22" s="700" t="str">
        <f>IF(ISBLANK(IBRF!B29),"",IBRF!B29)</f>
        <v/>
      </c>
      <c r="C22" s="605" t="str">
        <f>IF(ISBLANK(IBRF!C29),"",IBRF!C29)</f>
        <v/>
      </c>
      <c r="D22" s="604"/>
      <c r="F22" s="602"/>
      <c r="G22" s="700" t="str">
        <f>IF(ISBLANK(IBRF!H29),"",IBRF!H29)</f>
        <v/>
      </c>
      <c r="H22" s="605" t="str">
        <f>IF(ISBLANK(IBRF!I29),"",IBRF!I29)</f>
        <v/>
      </c>
      <c r="I22" s="604"/>
    </row>
    <row r="23" spans="1:12" ht="21" customHeight="1">
      <c r="A23" s="602"/>
      <c r="B23" s="700" t="str">
        <f>IF(ISBLANK(IBRF!B30),"",IBRF!B30)</f>
        <v/>
      </c>
      <c r="C23" s="605" t="str">
        <f>IF(ISBLANK(IBRF!C30),"",IBRF!C30)</f>
        <v/>
      </c>
      <c r="D23" s="604"/>
      <c r="F23" s="602"/>
      <c r="G23" s="700" t="str">
        <f>IF(ISBLANK(IBRF!H30),"",IBRF!H30)</f>
        <v/>
      </c>
      <c r="H23" s="605" t="str">
        <f>IF(ISBLANK(IBRF!I30),"",IBRF!I30)</f>
        <v/>
      </c>
      <c r="I23" s="604"/>
    </row>
    <row r="24" spans="1:12" ht="21" customHeight="1">
      <c r="A24" s="607"/>
      <c r="B24" s="608"/>
      <c r="C24" s="608"/>
      <c r="D24" s="609"/>
      <c r="F24" s="607"/>
      <c r="G24" s="608"/>
      <c r="H24" s="608"/>
      <c r="I24" s="609"/>
    </row>
    <row r="25" spans="1:12" ht="21" customHeight="1">
      <c r="A25" s="599"/>
      <c r="B25" s="600"/>
      <c r="C25" s="600"/>
      <c r="D25" s="601"/>
      <c r="F25" s="599"/>
      <c r="G25" s="600"/>
      <c r="H25" s="600"/>
      <c r="I25" s="601"/>
    </row>
    <row r="26" spans="1:12" ht="21" customHeight="1">
      <c r="A26" s="602"/>
      <c r="B26" s="1348" t="str">
        <f>B2</f>
        <v>Hoover Damned</v>
      </c>
      <c r="C26" s="1348"/>
      <c r="D26" s="604"/>
      <c r="F26" s="602"/>
      <c r="G26" s="1348" t="str">
        <f>G2</f>
        <v>Tommy Gun Terrors</v>
      </c>
      <c r="H26" s="1348"/>
      <c r="I26" s="604"/>
      <c r="K26" s="1347" t="s">
        <v>16</v>
      </c>
      <c r="L26" s="1347"/>
    </row>
    <row r="27" spans="1:12" ht="11.25" customHeight="1">
      <c r="A27" s="602"/>
      <c r="B27" s="603"/>
      <c r="C27" s="603"/>
      <c r="D27" s="604"/>
      <c r="F27" s="602"/>
      <c r="G27" s="603"/>
      <c r="H27" s="603"/>
      <c r="I27" s="604"/>
    </row>
    <row r="28" spans="1:12" ht="21" customHeight="1">
      <c r="A28" s="602"/>
      <c r="B28" s="700" t="str">
        <f t="shared" ref="B28:C47" si="0">B4</f>
        <v>010</v>
      </c>
      <c r="C28" s="605" t="str">
        <f t="shared" si="0"/>
        <v>Freak Onalicia</v>
      </c>
      <c r="D28" s="604"/>
      <c r="F28" s="602"/>
      <c r="G28" s="700" t="str">
        <f t="shared" ref="G28:H47" si="1">G4</f>
        <v>011</v>
      </c>
      <c r="H28" s="605" t="str">
        <f t="shared" si="1"/>
        <v>BeatHer Bailey</v>
      </c>
      <c r="I28" s="604"/>
      <c r="K28" s="598" t="s">
        <v>17</v>
      </c>
      <c r="L28" s="606" t="s">
        <v>289</v>
      </c>
    </row>
    <row r="29" spans="1:12" ht="21" customHeight="1">
      <c r="A29" s="602"/>
      <c r="B29" s="700" t="str">
        <f t="shared" si="0"/>
        <v>1949</v>
      </c>
      <c r="C29" s="605" t="str">
        <f t="shared" si="0"/>
        <v>Geneva Conviction</v>
      </c>
      <c r="D29" s="604"/>
      <c r="F29" s="602"/>
      <c r="G29" s="700" t="str">
        <f t="shared" si="1"/>
        <v>1170</v>
      </c>
      <c r="H29" s="605" t="str">
        <f t="shared" si="1"/>
        <v>Epic Fail-Her</v>
      </c>
      <c r="I29" s="604"/>
      <c r="K29" s="598" t="s">
        <v>18</v>
      </c>
      <c r="L29" s="606" t="s">
        <v>291</v>
      </c>
    </row>
    <row r="30" spans="1:12" ht="21" customHeight="1">
      <c r="A30" s="602"/>
      <c r="B30" s="700" t="str">
        <f t="shared" si="0"/>
        <v>23</v>
      </c>
      <c r="C30" s="605" t="str">
        <f t="shared" si="0"/>
        <v>Mary Marvel</v>
      </c>
      <c r="D30" s="604"/>
      <c r="F30" s="602"/>
      <c r="G30" s="700" t="str">
        <f t="shared" si="1"/>
        <v>120</v>
      </c>
      <c r="H30" s="605" t="str">
        <f t="shared" si="1"/>
        <v>Sky Jump-Her</v>
      </c>
      <c r="I30" s="604"/>
      <c r="K30" s="598" t="s">
        <v>19</v>
      </c>
      <c r="L30" s="606" t="s">
        <v>293</v>
      </c>
    </row>
    <row r="31" spans="1:12" ht="21" customHeight="1">
      <c r="A31" s="602"/>
      <c r="B31" s="700" t="str">
        <f t="shared" si="0"/>
        <v>314</v>
      </c>
      <c r="C31" s="605" t="str">
        <f t="shared" si="0"/>
        <v>Thuggy Holly</v>
      </c>
      <c r="D31" s="604"/>
      <c r="F31" s="602"/>
      <c r="G31" s="700" t="str">
        <f t="shared" si="1"/>
        <v>1888</v>
      </c>
      <c r="H31" s="605" t="str">
        <f t="shared" si="1"/>
        <v>Jackie Reaper</v>
      </c>
      <c r="I31" s="604"/>
      <c r="K31" s="598" t="s">
        <v>100</v>
      </c>
      <c r="L31" s="606" t="s">
        <v>295</v>
      </c>
    </row>
    <row r="32" spans="1:12" ht="21" customHeight="1">
      <c r="A32" s="602"/>
      <c r="B32" s="700" t="str">
        <f t="shared" si="0"/>
        <v>415</v>
      </c>
      <c r="C32" s="605" t="str">
        <f t="shared" si="0"/>
        <v>Chick Basher</v>
      </c>
      <c r="D32" s="604"/>
      <c r="F32" s="602"/>
      <c r="G32" s="700" t="str">
        <f t="shared" si="1"/>
        <v>256</v>
      </c>
      <c r="H32" s="605" t="str">
        <f t="shared" si="1"/>
        <v>Afternoon D-Lightning</v>
      </c>
      <c r="I32" s="604"/>
      <c r="K32" s="598" t="s">
        <v>298</v>
      </c>
      <c r="L32" s="606" t="s">
        <v>297</v>
      </c>
    </row>
    <row r="33" spans="1:12" ht="21" customHeight="1">
      <c r="A33" s="602"/>
      <c r="B33" s="700" t="str">
        <f t="shared" si="0"/>
        <v>475</v>
      </c>
      <c r="C33" s="605" t="str">
        <f t="shared" si="0"/>
        <v>MollyTov</v>
      </c>
      <c r="D33" s="604"/>
      <c r="F33" s="602"/>
      <c r="G33" s="700" t="str">
        <f t="shared" si="1"/>
        <v>422</v>
      </c>
      <c r="H33" s="605" t="str">
        <f t="shared" si="1"/>
        <v>Stella Blue</v>
      </c>
      <c r="I33" s="604"/>
      <c r="K33" s="598" t="s">
        <v>20</v>
      </c>
      <c r="L33" s="606" t="s">
        <v>299</v>
      </c>
    </row>
    <row r="34" spans="1:12" ht="21" customHeight="1">
      <c r="A34" s="602"/>
      <c r="B34" s="700" t="str">
        <f t="shared" si="0"/>
        <v>4N6</v>
      </c>
      <c r="C34" s="605" t="str">
        <f t="shared" si="0"/>
        <v>Bone Eata</v>
      </c>
      <c r="D34" s="604"/>
      <c r="F34" s="602"/>
      <c r="G34" s="700" t="str">
        <f t="shared" si="1"/>
        <v>42OH</v>
      </c>
      <c r="H34" s="605" t="str">
        <f t="shared" si="1"/>
        <v>Pam Wow</v>
      </c>
      <c r="I34" s="604"/>
      <c r="K34" s="598" t="s">
        <v>302</v>
      </c>
      <c r="L34" s="606" t="s">
        <v>301</v>
      </c>
    </row>
    <row r="35" spans="1:12" ht="21" customHeight="1">
      <c r="A35" s="602"/>
      <c r="B35" s="700" t="str">
        <f t="shared" si="0"/>
        <v>624</v>
      </c>
      <c r="C35" s="605" t="str">
        <f t="shared" si="0"/>
        <v>Merle Hazard</v>
      </c>
      <c r="D35" s="604"/>
      <c r="F35" s="602"/>
      <c r="G35" s="700" t="str">
        <f t="shared" si="1"/>
        <v>50</v>
      </c>
      <c r="H35" s="605" t="str">
        <f t="shared" si="1"/>
        <v>Easy Money</v>
      </c>
      <c r="I35" s="604"/>
      <c r="K35" s="598" t="s">
        <v>102</v>
      </c>
      <c r="L35" s="606" t="s">
        <v>303</v>
      </c>
    </row>
    <row r="36" spans="1:12" ht="21" customHeight="1">
      <c r="A36" s="602"/>
      <c r="B36" s="700" t="str">
        <f t="shared" si="0"/>
        <v>723</v>
      </c>
      <c r="C36" s="605" t="str">
        <f t="shared" si="0"/>
        <v>Party Poison</v>
      </c>
      <c r="D36" s="604"/>
      <c r="F36" s="602"/>
      <c r="G36" s="700" t="str">
        <f t="shared" si="1"/>
        <v>55</v>
      </c>
      <c r="H36" s="605" t="str">
        <f t="shared" si="1"/>
        <v>Stardust Dunes</v>
      </c>
      <c r="I36" s="604"/>
      <c r="K36" s="598" t="s">
        <v>306</v>
      </c>
      <c r="L36" s="606" t="s">
        <v>305</v>
      </c>
    </row>
    <row r="37" spans="1:12" ht="21" customHeight="1">
      <c r="A37" s="602"/>
      <c r="B37" s="700" t="str">
        <f t="shared" si="0"/>
        <v>731</v>
      </c>
      <c r="C37" s="605" t="str">
        <f t="shared" si="0"/>
        <v>Cherry Potter</v>
      </c>
      <c r="D37" s="604"/>
      <c r="F37" s="602"/>
      <c r="G37" s="700" t="str">
        <f t="shared" si="1"/>
        <v>64</v>
      </c>
      <c r="H37" s="605" t="str">
        <f t="shared" si="1"/>
        <v>Pretty Penny</v>
      </c>
      <c r="I37" s="604"/>
      <c r="K37" s="598" t="s">
        <v>21</v>
      </c>
      <c r="L37" s="606" t="s">
        <v>307</v>
      </c>
    </row>
    <row r="38" spans="1:12" ht="21" customHeight="1">
      <c r="A38" s="602"/>
      <c r="B38" s="700" t="str">
        <f t="shared" si="0"/>
        <v>762</v>
      </c>
      <c r="C38" s="605" t="str">
        <f t="shared" si="0"/>
        <v>Warren Peace</v>
      </c>
      <c r="D38" s="604"/>
      <c r="F38" s="602"/>
      <c r="G38" s="700" t="str">
        <f t="shared" si="1"/>
        <v>777</v>
      </c>
      <c r="H38" s="605" t="str">
        <f t="shared" si="1"/>
        <v>Bust'N Ace</v>
      </c>
      <c r="I38" s="604"/>
      <c r="K38" s="598" t="s">
        <v>22</v>
      </c>
      <c r="L38" s="606" t="s">
        <v>309</v>
      </c>
    </row>
    <row r="39" spans="1:12" ht="21" customHeight="1">
      <c r="A39" s="602"/>
      <c r="B39" s="700" t="str">
        <f t="shared" si="0"/>
        <v>88</v>
      </c>
      <c r="C39" s="605" t="str">
        <f t="shared" si="0"/>
        <v>Shabamm</v>
      </c>
      <c r="D39" s="604"/>
      <c r="F39" s="602"/>
      <c r="G39" s="700" t="str">
        <f t="shared" si="1"/>
        <v>7962</v>
      </c>
      <c r="H39" s="605" t="str">
        <f t="shared" si="1"/>
        <v>Dewey Decks'emAll</v>
      </c>
      <c r="I39" s="604"/>
      <c r="K39" s="598" t="s">
        <v>312</v>
      </c>
      <c r="L39" s="606" t="s">
        <v>311</v>
      </c>
    </row>
    <row r="40" spans="1:12" ht="21" customHeight="1">
      <c r="A40" s="602"/>
      <c r="B40" s="700" t="str">
        <f t="shared" si="0"/>
        <v>CU2</v>
      </c>
      <c r="C40" s="605" t="str">
        <f t="shared" si="0"/>
        <v>Seemore Butts</v>
      </c>
      <c r="D40" s="604"/>
      <c r="F40" s="602"/>
      <c r="G40" s="700" t="str">
        <f t="shared" si="1"/>
        <v>86</v>
      </c>
      <c r="H40" s="605" t="str">
        <f t="shared" si="1"/>
        <v>Lola Ntimid8her</v>
      </c>
      <c r="I40" s="604"/>
      <c r="K40" s="598" t="s">
        <v>23</v>
      </c>
      <c r="L40" s="606" t="s">
        <v>313</v>
      </c>
    </row>
    <row r="41" spans="1:12" ht="21" customHeight="1">
      <c r="A41" s="602"/>
      <c r="B41" s="700" t="str">
        <f t="shared" si="0"/>
        <v>O3</v>
      </c>
      <c r="C41" s="605" t="str">
        <f t="shared" si="0"/>
        <v>Check'r Vitals</v>
      </c>
      <c r="D41" s="604"/>
      <c r="F41" s="602"/>
      <c r="G41" s="700" t="str">
        <f t="shared" si="1"/>
        <v>M60</v>
      </c>
      <c r="H41" s="605" t="str">
        <f t="shared" si="1"/>
        <v>21 Guns</v>
      </c>
      <c r="I41" s="604"/>
      <c r="K41" s="598" t="s">
        <v>103</v>
      </c>
      <c r="L41" s="606" t="s">
        <v>317</v>
      </c>
    </row>
    <row r="42" spans="1:12" ht="21" customHeight="1">
      <c r="A42" s="602"/>
      <c r="B42" s="700" t="str">
        <f t="shared" si="0"/>
        <v>1794</v>
      </c>
      <c r="C42" s="605" t="str">
        <f t="shared" si="0"/>
        <v>VooDoo Maul</v>
      </c>
      <c r="D42" s="604"/>
      <c r="F42" s="602"/>
      <c r="G42" s="700" t="str">
        <f t="shared" si="1"/>
        <v/>
      </c>
      <c r="H42" s="605" t="str">
        <f t="shared" si="1"/>
        <v/>
      </c>
      <c r="I42" s="604"/>
      <c r="K42" s="598" t="s">
        <v>240</v>
      </c>
      <c r="L42" s="606" t="s">
        <v>319</v>
      </c>
    </row>
    <row r="43" spans="1:12" ht="21" customHeight="1">
      <c r="A43" s="602"/>
      <c r="B43" s="700" t="str">
        <f t="shared" si="0"/>
        <v>81</v>
      </c>
      <c r="C43" s="605" t="str">
        <f t="shared" si="0"/>
        <v>Fatallica</v>
      </c>
      <c r="D43" s="604"/>
      <c r="F43" s="602"/>
      <c r="G43" s="700" t="str">
        <f t="shared" si="1"/>
        <v/>
      </c>
      <c r="H43" s="605" t="str">
        <f t="shared" si="1"/>
        <v/>
      </c>
      <c r="I43" s="604"/>
    </row>
    <row r="44" spans="1:12" ht="21" customHeight="1">
      <c r="A44" s="602"/>
      <c r="B44" s="700" t="str">
        <f t="shared" si="0"/>
        <v/>
      </c>
      <c r="C44" s="605" t="str">
        <f t="shared" si="0"/>
        <v/>
      </c>
      <c r="D44" s="604"/>
      <c r="F44" s="602"/>
      <c r="G44" s="700" t="str">
        <f t="shared" si="1"/>
        <v/>
      </c>
      <c r="H44" s="605" t="str">
        <f t="shared" si="1"/>
        <v/>
      </c>
      <c r="I44" s="604"/>
      <c r="K44" s="1347" t="s">
        <v>24</v>
      </c>
      <c r="L44" s="1347"/>
    </row>
    <row r="45" spans="1:12">
      <c r="A45" s="602"/>
      <c r="B45" s="700" t="str">
        <f t="shared" si="0"/>
        <v/>
      </c>
      <c r="C45" s="605" t="str">
        <f t="shared" si="0"/>
        <v/>
      </c>
      <c r="D45" s="604"/>
      <c r="F45" s="602"/>
      <c r="G45" s="700" t="str">
        <f t="shared" si="1"/>
        <v/>
      </c>
      <c r="H45" s="605" t="str">
        <f t="shared" si="1"/>
        <v/>
      </c>
      <c r="I45" s="604"/>
    </row>
    <row r="46" spans="1:12">
      <c r="A46" s="602"/>
      <c r="B46" s="700" t="str">
        <f t="shared" si="0"/>
        <v/>
      </c>
      <c r="C46" s="605" t="str">
        <f t="shared" si="0"/>
        <v/>
      </c>
      <c r="D46" s="604"/>
      <c r="F46" s="602"/>
      <c r="G46" s="700" t="str">
        <f t="shared" si="1"/>
        <v/>
      </c>
      <c r="H46" s="605" t="str">
        <f t="shared" si="1"/>
        <v/>
      </c>
      <c r="I46" s="604"/>
    </row>
    <row r="47" spans="1:12">
      <c r="A47" s="602"/>
      <c r="B47" s="700" t="str">
        <f t="shared" si="0"/>
        <v/>
      </c>
      <c r="C47" s="605" t="str">
        <f t="shared" si="0"/>
        <v/>
      </c>
      <c r="D47" s="604"/>
      <c r="F47" s="602"/>
      <c r="G47" s="700" t="str">
        <f t="shared" si="1"/>
        <v/>
      </c>
      <c r="H47" s="605" t="str">
        <f t="shared" si="1"/>
        <v/>
      </c>
      <c r="I47" s="604"/>
    </row>
    <row r="48" spans="1:12">
      <c r="A48" s="607"/>
      <c r="B48" s="608"/>
      <c r="C48" s="608"/>
      <c r="D48" s="609"/>
      <c r="F48" s="607"/>
      <c r="G48" s="608"/>
      <c r="H48" s="608"/>
      <c r="I48" s="609"/>
    </row>
  </sheetData>
  <sheetProtection selectLockedCells="1" selectUnlockedCells="1"/>
  <mergeCells count="8">
    <mergeCell ref="K44:L44"/>
    <mergeCell ref="B2:C2"/>
    <mergeCell ref="G2:H2"/>
    <mergeCell ref="K2:L2"/>
    <mergeCell ref="K20:L20"/>
    <mergeCell ref="B26:C26"/>
    <mergeCell ref="G26:H26"/>
    <mergeCell ref="K26:L26"/>
  </mergeCells>
  <phoneticPr fontId="61" type="noConversion"/>
  <printOptions horizontalCentered="1" verticalCentered="1"/>
  <pageMargins left="0.7" right="0.7" top="0.75" bottom="0.75" header="0.51180555555555551" footer="0.51180555555555551"/>
  <pageSetup scale="97" firstPageNumber="0" orientation="landscape" horizontalDpi="4294967294" verticalDpi="300" r:id="rId1"/>
  <headerFooter alignWithMargins="0"/>
  <rowBreaks count="1" manualBreakCount="1">
    <brk id="24"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3"/>
  </sheetPr>
  <dimension ref="A1:AW199"/>
  <sheetViews>
    <sheetView zoomScaleNormal="100" zoomScaleSheetLayoutView="30" workbookViewId="0"/>
  </sheetViews>
  <sheetFormatPr defaultRowHeight="12.75"/>
  <cols>
    <col min="1" max="256" width="11.42578125" style="610" customWidth="1"/>
    <col min="257" max="16384" width="9.140625" style="610"/>
  </cols>
  <sheetData>
    <row r="1" spans="1:49">
      <c r="A1" s="611" t="s">
        <v>25</v>
      </c>
      <c r="B1" s="611" t="s">
        <v>26</v>
      </c>
      <c r="C1" s="612">
        <f>COLUMN(Score!B2)</f>
        <v>2</v>
      </c>
      <c r="D1" s="612">
        <f>COLUMN(Score!AI2)</f>
        <v>35</v>
      </c>
      <c r="E1" s="613"/>
      <c r="F1" s="613"/>
      <c r="G1" s="614">
        <f>COLUMN(Score!C2)</f>
        <v>3</v>
      </c>
      <c r="H1" s="614">
        <f>COLUMN(Score!D2)</f>
        <v>4</v>
      </c>
      <c r="I1" s="615"/>
      <c r="J1" s="614">
        <f>COLUMN(Score!E2)</f>
        <v>5</v>
      </c>
      <c r="K1" s="614">
        <f>COLUMN(Score!F2)</f>
        <v>6</v>
      </c>
      <c r="L1" s="614">
        <f>COLUMN(Score!G2)</f>
        <v>7</v>
      </c>
      <c r="M1" s="612">
        <f>COLUMN(Score!AK2)</f>
        <v>37</v>
      </c>
      <c r="N1" s="612">
        <f>COLUMN(Score!AL2)</f>
        <v>38</v>
      </c>
      <c r="O1" s="614">
        <f>COLUMN(Score!AM2)</f>
        <v>39</v>
      </c>
      <c r="P1" s="614">
        <f>COLUMN(Score!AN2)</f>
        <v>40</v>
      </c>
      <c r="Q1" s="615" t="s">
        <v>27</v>
      </c>
      <c r="R1" s="614">
        <f>COLUMN(Score!AO2)</f>
        <v>41</v>
      </c>
      <c r="S1" s="614">
        <f>COLUMN(Score!AP2)</f>
        <v>42</v>
      </c>
      <c r="T1" s="614">
        <f>COLUMN(Score!AQ2)</f>
        <v>43</v>
      </c>
      <c r="U1" s="615" t="s">
        <v>27</v>
      </c>
      <c r="V1" s="616"/>
      <c r="W1" s="612">
        <f>COLUMN('Bout Clock'!B8)</f>
        <v>2</v>
      </c>
      <c r="X1" s="613"/>
      <c r="Z1" s="611" t="s">
        <v>25</v>
      </c>
      <c r="AA1" s="611" t="s">
        <v>28</v>
      </c>
      <c r="AB1" s="612">
        <f>COLUMN(Score!AS2)</f>
        <v>45</v>
      </c>
      <c r="AC1" s="612">
        <f>COLUMN(Score!BZ2)</f>
        <v>78</v>
      </c>
      <c r="AD1" s="613"/>
      <c r="AE1" s="613"/>
      <c r="AF1" s="614">
        <f>COLUMN(Score!AT2)</f>
        <v>46</v>
      </c>
      <c r="AG1" s="614">
        <f>COLUMN(Score!AU2)</f>
        <v>47</v>
      </c>
      <c r="AH1" s="615"/>
      <c r="AI1" s="614">
        <f>COLUMN(Score!AV2)</f>
        <v>48</v>
      </c>
      <c r="AJ1" s="614">
        <f>COLUMN(Score!AW2)</f>
        <v>49</v>
      </c>
      <c r="AK1" s="614">
        <f>COLUMN(Score!AX2)</f>
        <v>50</v>
      </c>
      <c r="AL1" s="612">
        <f>COLUMN(Score!CB2)</f>
        <v>80</v>
      </c>
      <c r="AM1" s="612">
        <f>COLUMN(Score!CC2)</f>
        <v>81</v>
      </c>
      <c r="AN1" s="614">
        <f>COLUMN(Score!CD2)</f>
        <v>82</v>
      </c>
      <c r="AO1" s="614">
        <f>COLUMN(Score!CE2)</f>
        <v>83</v>
      </c>
      <c r="AP1" s="615" t="s">
        <v>27</v>
      </c>
      <c r="AQ1" s="614">
        <f>COLUMN(Score!CF2)</f>
        <v>84</v>
      </c>
      <c r="AR1" s="614">
        <f>COLUMN(Score!CG2)</f>
        <v>85</v>
      </c>
      <c r="AS1" s="614">
        <f>COLUMN(Score!CH2)</f>
        <v>86</v>
      </c>
      <c r="AT1" s="615" t="s">
        <v>27</v>
      </c>
      <c r="AU1" s="616"/>
      <c r="AV1" s="612"/>
      <c r="AW1" s="613"/>
    </row>
    <row r="2" spans="1:49">
      <c r="A2" s="613" t="s">
        <v>15</v>
      </c>
      <c r="B2" s="613" t="s">
        <v>29</v>
      </c>
      <c r="C2" s="613" t="s">
        <v>248</v>
      </c>
      <c r="D2" s="613" t="s">
        <v>353</v>
      </c>
      <c r="E2" s="613" t="s">
        <v>30</v>
      </c>
      <c r="F2" s="613" t="s">
        <v>31</v>
      </c>
      <c r="G2" s="616" t="s">
        <v>32</v>
      </c>
      <c r="H2" s="616" t="s">
        <v>33</v>
      </c>
      <c r="I2" s="615" t="s">
        <v>34</v>
      </c>
      <c r="J2" s="616" t="s">
        <v>35</v>
      </c>
      <c r="K2" s="616" t="s">
        <v>36</v>
      </c>
      <c r="L2" s="616" t="s">
        <v>385</v>
      </c>
      <c r="M2" s="613" t="s">
        <v>272</v>
      </c>
      <c r="N2" s="613" t="s">
        <v>37</v>
      </c>
      <c r="O2" s="616" t="s">
        <v>38</v>
      </c>
      <c r="P2" s="616" t="s">
        <v>39</v>
      </c>
      <c r="Q2" s="615" t="s">
        <v>40</v>
      </c>
      <c r="R2" s="616" t="s">
        <v>455</v>
      </c>
      <c r="S2" s="616" t="s">
        <v>456</v>
      </c>
      <c r="T2" s="616" t="s">
        <v>457</v>
      </c>
      <c r="U2" s="615" t="s">
        <v>458</v>
      </c>
      <c r="V2" s="616" t="s">
        <v>459</v>
      </c>
      <c r="W2" s="613" t="s">
        <v>41</v>
      </c>
      <c r="X2" s="613" t="s">
        <v>42</v>
      </c>
      <c r="Z2" s="613" t="s">
        <v>15</v>
      </c>
      <c r="AA2" s="613" t="s">
        <v>29</v>
      </c>
      <c r="AB2" s="613" t="s">
        <v>248</v>
      </c>
      <c r="AC2" s="613" t="s">
        <v>353</v>
      </c>
      <c r="AD2" s="613" t="s">
        <v>30</v>
      </c>
      <c r="AE2" s="613" t="s">
        <v>31</v>
      </c>
      <c r="AF2" s="616" t="s">
        <v>32</v>
      </c>
      <c r="AG2" s="616" t="s">
        <v>33</v>
      </c>
      <c r="AH2" s="615" t="s">
        <v>34</v>
      </c>
      <c r="AI2" s="616" t="s">
        <v>35</v>
      </c>
      <c r="AJ2" s="616" t="s">
        <v>36</v>
      </c>
      <c r="AK2" s="616" t="s">
        <v>385</v>
      </c>
      <c r="AL2" s="613" t="s">
        <v>272</v>
      </c>
      <c r="AM2" s="613" t="s">
        <v>37</v>
      </c>
      <c r="AN2" s="616" t="s">
        <v>38</v>
      </c>
      <c r="AO2" s="616" t="s">
        <v>39</v>
      </c>
      <c r="AP2" s="615" t="s">
        <v>40</v>
      </c>
      <c r="AQ2" s="616" t="s">
        <v>455</v>
      </c>
      <c r="AR2" s="616" t="s">
        <v>456</v>
      </c>
      <c r="AS2" s="616" t="s">
        <v>457</v>
      </c>
      <c r="AT2" s="615" t="s">
        <v>458</v>
      </c>
      <c r="AU2" s="616" t="s">
        <v>459</v>
      </c>
      <c r="AV2" s="613" t="s">
        <v>41</v>
      </c>
      <c r="AW2" s="613" t="s">
        <v>42</v>
      </c>
    </row>
    <row r="3" spans="1:49">
      <c r="A3" s="617">
        <v>1</v>
      </c>
      <c r="B3" s="610">
        <f>IF(ISNA(MATCH($A3,Score!A$3:A$62,0)),"",MATCH($A3,Score!A$3:A$62,0)+ROW(Score!A$2))</f>
        <v>3</v>
      </c>
      <c r="C3" s="618" t="str">
        <f t="shared" ref="C3:D22" ca="1" si="0">IF($B3="","",INDIRECT(ADDRESS($B3,C$1,1,,"Score")))</f>
        <v>1949</v>
      </c>
      <c r="D3" s="610">
        <f t="shared" ca="1" si="0"/>
        <v>0</v>
      </c>
      <c r="E3" s="617">
        <f ca="1">IF(B3="","",SUM(D3,D4))</f>
        <v>0</v>
      </c>
      <c r="F3" s="617">
        <f ca="1">IF(B3="","",E3-AD3)</f>
        <v>-3</v>
      </c>
      <c r="G3" s="619" t="str">
        <f ca="1">IF($B3="","",IF(ISBLANK(INDIRECT(ADDRESS($B3,G$1,1,,"Score"))),"",1))</f>
        <v/>
      </c>
      <c r="H3" s="619" t="str">
        <f ca="1">IF($B3="","",IF(ISBLANK(INDIRECT(ADDRESS($B3,H$1,1,,"Score"))),"",1))</f>
        <v/>
      </c>
      <c r="I3" s="620" t="str">
        <f ca="1">IF(H3=1,F3,"")</f>
        <v/>
      </c>
      <c r="J3" s="619" t="str">
        <f t="shared" ref="J3:L22" ca="1" si="1">IF($B3="","",IF(ISBLANK(INDIRECT(ADDRESS($B3,J$1,1,,"Score"))),"",1))</f>
        <v/>
      </c>
      <c r="K3" s="619" t="str">
        <f t="shared" ca="1" si="1"/>
        <v/>
      </c>
      <c r="L3" s="619" t="str">
        <f t="shared" ca="1" si="1"/>
        <v/>
      </c>
      <c r="M3" s="610">
        <f t="shared" ref="M3:P22" ca="1" si="2">IF($B3="","",INDIRECT(ADDRESS($B3,M$1,1,,"Score")))</f>
        <v>1</v>
      </c>
      <c r="N3" s="610">
        <f t="shared" ca="1" si="2"/>
        <v>0</v>
      </c>
      <c r="O3" s="619">
        <f t="shared" ca="1" si="2"/>
        <v>0</v>
      </c>
      <c r="P3" s="619">
        <f t="shared" ca="1" si="2"/>
        <v>0</v>
      </c>
      <c r="Q3" s="620">
        <f t="shared" ref="Q3:Q34" ca="1" si="3">IF(B3="","",SUM(O3:P3))</f>
        <v>0</v>
      </c>
      <c r="R3" s="619">
        <f t="shared" ref="R3:T22" ca="1" si="4">IF($B3="","",INDIRECT(ADDRESS($B3,R$1,1,,"Score")))</f>
        <v>0</v>
      </c>
      <c r="S3" s="619">
        <f t="shared" ca="1" si="4"/>
        <v>0</v>
      </c>
      <c r="T3" s="619">
        <f t="shared" ca="1" si="4"/>
        <v>0</v>
      </c>
      <c r="U3" s="620">
        <f t="shared" ref="U3:U34" ca="1" si="5">IF(B3="","",SUM(R3:T3))</f>
        <v>0</v>
      </c>
      <c r="V3" s="619">
        <f t="shared" ref="V3:V34" ca="1" si="6">IF(OR(M3="",M3=0),"",U3/M3)</f>
        <v>0</v>
      </c>
      <c r="W3" s="621">
        <f ca="1">IF(ISNA(MATCH($A3,'Bout Clock'!A$9:A$38,0)),"",INDIRECT(ADDRESS(MATCH($A3,'Bout Clock'!A$9:A$38,0)+ROW('Bout Clock'!A$8),W$1,1,,"Bout Clock")))</f>
        <v>0</v>
      </c>
      <c r="X3" s="621" t="str">
        <f ca="1">IF(OR(W3="",W3=0),"",60*E3/W3)</f>
        <v/>
      </c>
      <c r="Z3" s="617">
        <v>1</v>
      </c>
      <c r="AA3" s="610">
        <f>IF(ISNA(MATCH($Z3,Score!AR$3:AR$62,0)),"",MATCH($Z3,Score!AR$3:AR$62,0)++ROW(Score!AR$2))</f>
        <v>3</v>
      </c>
      <c r="AB3" s="610" t="str">
        <f t="shared" ref="AB3:AC22" ca="1" si="7">IF($AA3="","",INDIRECT(ADDRESS($AA3,AB$1,1,,"Score")))</f>
        <v>64</v>
      </c>
      <c r="AC3" s="610">
        <f t="shared" ca="1" si="7"/>
        <v>3</v>
      </c>
      <c r="AD3" s="617">
        <f ca="1">IF(AA3="","",SUM(AC3,AC4))</f>
        <v>3</v>
      </c>
      <c r="AE3" s="617">
        <f ca="1">IF(AA3="","",AD3-E3)</f>
        <v>3</v>
      </c>
      <c r="AF3" s="619" t="str">
        <f ca="1">IF($AA3="","",IF(ISBLANK(INDIRECT(ADDRESS($AA3,AF$1,1,,"Score"))),"",1))</f>
        <v/>
      </c>
      <c r="AG3" s="619">
        <f ca="1">IF($AA3="","",IF(ISBLANK(INDIRECT(ADDRESS($AA3,AG$1,1,,"Score"))),"",1))</f>
        <v>1</v>
      </c>
      <c r="AH3" s="620">
        <f ca="1">IF(AG3=1,AE3,"")</f>
        <v>3</v>
      </c>
      <c r="AI3" s="619">
        <f t="shared" ref="AI3:AK22" ca="1" si="8">IF($AA3="","",IF(ISBLANK(INDIRECT(ADDRESS($AA3,AI$1,1,,"Score"))),"",1))</f>
        <v>1</v>
      </c>
      <c r="AJ3" s="619" t="str">
        <f t="shared" ca="1" si="8"/>
        <v/>
      </c>
      <c r="AK3" s="619" t="str">
        <f t="shared" ca="1" si="8"/>
        <v/>
      </c>
      <c r="AL3" s="610">
        <f t="shared" ref="AL3:AO22" ca="1" si="9">IF($AA3="","",INDIRECT(ADDRESS($AA3,AL$1,1,,"Score")))</f>
        <v>1</v>
      </c>
      <c r="AM3" s="610">
        <f t="shared" ca="1" si="9"/>
        <v>0</v>
      </c>
      <c r="AN3" s="619">
        <f t="shared" ca="1" si="9"/>
        <v>0</v>
      </c>
      <c r="AO3" s="619">
        <f t="shared" ca="1" si="9"/>
        <v>0</v>
      </c>
      <c r="AP3" s="620">
        <f t="shared" ref="AP3:AP34" ca="1" si="10">IF($AA3="","",SUM(AN3:AO3))</f>
        <v>0</v>
      </c>
      <c r="AQ3" s="619">
        <f t="shared" ref="AQ3:AS22" ca="1" si="11">IF($AA3="","",INDIRECT(ADDRESS($AA3,AQ$1,1,,"Score")))</f>
        <v>0</v>
      </c>
      <c r="AR3" s="619">
        <f t="shared" ca="1" si="11"/>
        <v>0</v>
      </c>
      <c r="AS3" s="619">
        <f t="shared" ca="1" si="11"/>
        <v>0</v>
      </c>
      <c r="AT3" s="620">
        <f t="shared" ref="AT3:AT34" ca="1" si="12">IF(AA3="","",SUM(AQ3:AS3))</f>
        <v>0</v>
      </c>
      <c r="AU3" s="619">
        <f t="shared" ref="AU3:AU34" ca="1" si="13">IF(OR(AL3="",AL3=0),"",AT3/AL3)</f>
        <v>0</v>
      </c>
      <c r="AV3" s="621">
        <f ca="1">W3</f>
        <v>0</v>
      </c>
      <c r="AW3" s="621" t="str">
        <f ca="1">IF(OR(AV3="",AV3=0),"",60*AD3/AV3)</f>
        <v/>
      </c>
    </row>
    <row r="4" spans="1:49">
      <c r="A4" s="617"/>
      <c r="B4" s="610" t="str">
        <f ca="1">IF($B3="","",IF(INDIRECT(ADDRESS($B3+2,C$1-1,1,,"Score"))="SP",$B3+2,""))</f>
        <v/>
      </c>
      <c r="C4" s="618" t="str">
        <f t="shared" ca="1" si="0"/>
        <v/>
      </c>
      <c r="D4" s="610" t="str">
        <f t="shared" ca="1" si="0"/>
        <v/>
      </c>
      <c r="E4" s="617"/>
      <c r="F4" s="617"/>
      <c r="G4" s="619"/>
      <c r="H4" s="619"/>
      <c r="I4" s="620"/>
      <c r="J4" s="619" t="str">
        <f t="shared" ca="1" si="1"/>
        <v/>
      </c>
      <c r="K4" s="619" t="str">
        <f t="shared" ca="1" si="1"/>
        <v/>
      </c>
      <c r="L4" s="619" t="str">
        <f t="shared" ca="1" si="1"/>
        <v/>
      </c>
      <c r="M4" s="610" t="str">
        <f t="shared" ca="1" si="2"/>
        <v/>
      </c>
      <c r="N4" s="610" t="str">
        <f t="shared" ca="1" si="2"/>
        <v/>
      </c>
      <c r="O4" s="619" t="str">
        <f t="shared" ca="1" si="2"/>
        <v/>
      </c>
      <c r="P4" s="619" t="str">
        <f t="shared" ca="1" si="2"/>
        <v/>
      </c>
      <c r="Q4" s="620" t="str">
        <f t="shared" ca="1" si="3"/>
        <v/>
      </c>
      <c r="R4" s="619" t="str">
        <f t="shared" ca="1" si="4"/>
        <v/>
      </c>
      <c r="S4" s="619" t="str">
        <f t="shared" ca="1" si="4"/>
        <v/>
      </c>
      <c r="T4" s="619" t="str">
        <f t="shared" ca="1" si="4"/>
        <v/>
      </c>
      <c r="U4" s="620" t="str">
        <f t="shared" ca="1" si="5"/>
        <v/>
      </c>
      <c r="V4" s="619" t="str">
        <f t="shared" ca="1" si="6"/>
        <v/>
      </c>
      <c r="W4" s="621"/>
      <c r="X4" s="621"/>
      <c r="Z4" s="617"/>
      <c r="AA4" s="610" t="str">
        <f ca="1">IF($AA3="","",IF(INDIRECT(ADDRESS($AA3+2,AB$1-1,1,,"Score"))="SP",$AA3+2,""))</f>
        <v/>
      </c>
      <c r="AB4" s="610" t="str">
        <f t="shared" ca="1" si="7"/>
        <v/>
      </c>
      <c r="AC4" s="610" t="str">
        <f t="shared" ca="1" si="7"/>
        <v/>
      </c>
      <c r="AD4" s="617"/>
      <c r="AE4" s="617"/>
      <c r="AF4" s="619"/>
      <c r="AG4" s="619"/>
      <c r="AH4" s="620"/>
      <c r="AI4" s="619" t="str">
        <f t="shared" ca="1" si="8"/>
        <v/>
      </c>
      <c r="AJ4" s="619" t="str">
        <f t="shared" ca="1" si="8"/>
        <v/>
      </c>
      <c r="AK4" s="619" t="str">
        <f t="shared" ca="1" si="8"/>
        <v/>
      </c>
      <c r="AL4" s="610" t="str">
        <f t="shared" ca="1" si="9"/>
        <v/>
      </c>
      <c r="AM4" s="610" t="str">
        <f t="shared" ca="1" si="9"/>
        <v/>
      </c>
      <c r="AN4" s="619" t="str">
        <f t="shared" ca="1" si="9"/>
        <v/>
      </c>
      <c r="AO4" s="619" t="str">
        <f t="shared" ca="1" si="9"/>
        <v/>
      </c>
      <c r="AP4" s="620" t="str">
        <f t="shared" ca="1" si="10"/>
        <v/>
      </c>
      <c r="AQ4" s="619" t="str">
        <f t="shared" ca="1" si="11"/>
        <v/>
      </c>
      <c r="AR4" s="619" t="str">
        <f t="shared" ca="1" si="11"/>
        <v/>
      </c>
      <c r="AS4" s="619" t="str">
        <f t="shared" ca="1" si="11"/>
        <v/>
      </c>
      <c r="AT4" s="620" t="str">
        <f t="shared" ca="1" si="12"/>
        <v/>
      </c>
      <c r="AU4" s="619" t="str">
        <f t="shared" ca="1" si="13"/>
        <v/>
      </c>
      <c r="AV4" s="621"/>
      <c r="AW4" s="621"/>
    </row>
    <row r="5" spans="1:49">
      <c r="A5" s="622">
        <f>A3+1</f>
        <v>2</v>
      </c>
      <c r="B5" s="623">
        <f>IF(ISNA(MATCH($A5,Score!A$3:A$62,0)),"",MATCH($A5,Score!A$3:A$62,0)+ROW(Score!A$2))</f>
        <v>5</v>
      </c>
      <c r="C5" s="624" t="str">
        <f t="shared" ca="1" si="0"/>
        <v>731</v>
      </c>
      <c r="D5" s="623">
        <f t="shared" ca="1" si="0"/>
        <v>0</v>
      </c>
      <c r="E5" s="622">
        <f ca="1">IF(B5="","",SUM(D5,D6))</f>
        <v>0</v>
      </c>
      <c r="F5" s="622">
        <f ca="1">IF(B5="","",E5-AD5)</f>
        <v>-8</v>
      </c>
      <c r="G5" s="625" t="str">
        <f ca="1">IF($B5="","",IF(ISBLANK(INDIRECT(ADDRESS($B5,G$1,1,,"Score"))),"",1))</f>
        <v/>
      </c>
      <c r="H5" s="625" t="str">
        <f ca="1">IF($B5="","",IF(ISBLANK(INDIRECT(ADDRESS($B5,H$1,1,,"Score"))),"",1))</f>
        <v/>
      </c>
      <c r="I5" s="615" t="str">
        <f ca="1">IF(H5=1,F5,"")</f>
        <v/>
      </c>
      <c r="J5" s="625" t="str">
        <f t="shared" ca="1" si="1"/>
        <v/>
      </c>
      <c r="K5" s="625" t="str">
        <f t="shared" ca="1" si="1"/>
        <v/>
      </c>
      <c r="L5" s="625">
        <f t="shared" ca="1" si="1"/>
        <v>1</v>
      </c>
      <c r="M5" s="623">
        <f t="shared" ca="1" si="2"/>
        <v>0</v>
      </c>
      <c r="N5" s="623">
        <f t="shared" ca="1" si="2"/>
        <v>0</v>
      </c>
      <c r="O5" s="625">
        <f t="shared" ca="1" si="2"/>
        <v>0</v>
      </c>
      <c r="P5" s="625">
        <f t="shared" ca="1" si="2"/>
        <v>0</v>
      </c>
      <c r="Q5" s="615">
        <f t="shared" ca="1" si="3"/>
        <v>0</v>
      </c>
      <c r="R5" s="625">
        <f t="shared" ca="1" si="4"/>
        <v>0</v>
      </c>
      <c r="S5" s="625">
        <f t="shared" ca="1" si="4"/>
        <v>0</v>
      </c>
      <c r="T5" s="625">
        <f t="shared" ca="1" si="4"/>
        <v>0</v>
      </c>
      <c r="U5" s="615">
        <f t="shared" ca="1" si="5"/>
        <v>0</v>
      </c>
      <c r="V5" s="625" t="str">
        <f t="shared" ca="1" si="6"/>
        <v/>
      </c>
      <c r="W5" s="622">
        <f ca="1">IF(ISNA(MATCH($A5,'Bout Clock'!A$9:A$38,0)),"",INDIRECT(ADDRESS(MATCH($A5,'Bout Clock'!A$9:A$38,0)+ROW('Bout Clock'!A$8),W$1,1,,"Bout Clock")))</f>
        <v>0</v>
      </c>
      <c r="X5" s="622" t="str">
        <f ca="1">IF(OR(W5="",W5=0),"",60*E5/W5)</f>
        <v/>
      </c>
      <c r="Z5" s="622">
        <f>Z3+1</f>
        <v>2</v>
      </c>
      <c r="AA5" s="623">
        <f>IF(ISNA(MATCH($Z5,Score!AR$3:AR$62,0)),"",MATCH($Z5,Score!AR$3:AR$62,0)++ROW(Score!AR$2))</f>
        <v>5</v>
      </c>
      <c r="AB5" s="623" t="str">
        <f t="shared" ca="1" si="7"/>
        <v>422</v>
      </c>
      <c r="AC5" s="623">
        <f t="shared" ca="1" si="7"/>
        <v>8</v>
      </c>
      <c r="AD5" s="622">
        <f ca="1">IF(AA5="","",SUM(AC5,AC6))</f>
        <v>8</v>
      </c>
      <c r="AE5" s="622">
        <f ca="1">IF(AA5="","",AD5-E5)</f>
        <v>8</v>
      </c>
      <c r="AF5" s="625" t="str">
        <f ca="1">IF($AA5="","",IF(ISBLANK(INDIRECT(ADDRESS($AA5,AF$1,1,,"Score"))),"",1))</f>
        <v/>
      </c>
      <c r="AG5" s="625">
        <f ca="1">IF($AA5="","",IF(ISBLANK(INDIRECT(ADDRESS($AA5,AG$1,1,,"Score"))),"",1))</f>
        <v>1</v>
      </c>
      <c r="AH5" s="615">
        <f ca="1">IF(AG5=1,AE5,"")</f>
        <v>8</v>
      </c>
      <c r="AI5" s="625">
        <f t="shared" ca="1" si="8"/>
        <v>1</v>
      </c>
      <c r="AJ5" s="625" t="str">
        <f t="shared" ca="1" si="8"/>
        <v/>
      </c>
      <c r="AK5" s="625" t="str">
        <f t="shared" ca="1" si="8"/>
        <v/>
      </c>
      <c r="AL5" s="623">
        <f t="shared" ca="1" si="9"/>
        <v>2</v>
      </c>
      <c r="AM5" s="623">
        <f t="shared" ca="1" si="9"/>
        <v>0</v>
      </c>
      <c r="AN5" s="625">
        <f t="shared" ca="1" si="9"/>
        <v>0</v>
      </c>
      <c r="AO5" s="625">
        <f t="shared" ca="1" si="9"/>
        <v>0</v>
      </c>
      <c r="AP5" s="615">
        <f t="shared" ca="1" si="10"/>
        <v>0</v>
      </c>
      <c r="AQ5" s="625">
        <f t="shared" ca="1" si="11"/>
        <v>0</v>
      </c>
      <c r="AR5" s="625">
        <f t="shared" ca="1" si="11"/>
        <v>0</v>
      </c>
      <c r="AS5" s="625">
        <f t="shared" ca="1" si="11"/>
        <v>0</v>
      </c>
      <c r="AT5" s="615">
        <f t="shared" ca="1" si="12"/>
        <v>0</v>
      </c>
      <c r="AU5" s="625">
        <f t="shared" ca="1" si="13"/>
        <v>0</v>
      </c>
      <c r="AV5" s="622">
        <f ca="1">W5</f>
        <v>0</v>
      </c>
      <c r="AW5" s="622" t="str">
        <f ca="1">IF(OR(AV5="",AV5=0),"",60*AD5/AV5)</f>
        <v/>
      </c>
    </row>
    <row r="6" spans="1:49">
      <c r="A6" s="622"/>
      <c r="B6" s="623" t="str">
        <f ca="1">IF($B5="","",IF(INDIRECT(ADDRESS($B5+2,C$1-1,1,,"Score"))="SP",$B5+2,""))</f>
        <v/>
      </c>
      <c r="C6" s="624" t="str">
        <f t="shared" ca="1" si="0"/>
        <v/>
      </c>
      <c r="D6" s="623" t="str">
        <f t="shared" ca="1" si="0"/>
        <v/>
      </c>
      <c r="E6" s="622"/>
      <c r="F6" s="622"/>
      <c r="G6" s="625"/>
      <c r="H6" s="626"/>
      <c r="I6" s="615"/>
      <c r="J6" s="625" t="str">
        <f t="shared" ca="1" si="1"/>
        <v/>
      </c>
      <c r="K6" s="625" t="str">
        <f t="shared" ca="1" si="1"/>
        <v/>
      </c>
      <c r="L6" s="625" t="str">
        <f t="shared" ca="1" si="1"/>
        <v/>
      </c>
      <c r="M6" s="623" t="str">
        <f t="shared" ca="1" si="2"/>
        <v/>
      </c>
      <c r="N6" s="623" t="str">
        <f t="shared" ca="1" si="2"/>
        <v/>
      </c>
      <c r="O6" s="625" t="str">
        <f t="shared" ca="1" si="2"/>
        <v/>
      </c>
      <c r="P6" s="625" t="str">
        <f t="shared" ca="1" si="2"/>
        <v/>
      </c>
      <c r="Q6" s="615" t="str">
        <f t="shared" ca="1" si="3"/>
        <v/>
      </c>
      <c r="R6" s="625" t="str">
        <f t="shared" ca="1" si="4"/>
        <v/>
      </c>
      <c r="S6" s="625" t="str">
        <f t="shared" ca="1" si="4"/>
        <v/>
      </c>
      <c r="T6" s="625" t="str">
        <f t="shared" ca="1" si="4"/>
        <v/>
      </c>
      <c r="U6" s="615" t="str">
        <f t="shared" ca="1" si="5"/>
        <v/>
      </c>
      <c r="V6" s="625" t="str">
        <f t="shared" ca="1" si="6"/>
        <v/>
      </c>
      <c r="W6" s="622"/>
      <c r="X6" s="622"/>
      <c r="Z6" s="622"/>
      <c r="AA6" s="623" t="str">
        <f ca="1">IF($AA5="","",IF(INDIRECT(ADDRESS($AA5+2,AB$1-1,1,,"Score"))="SP",$AA5+2,""))</f>
        <v/>
      </c>
      <c r="AB6" s="623" t="str">
        <f t="shared" ca="1" si="7"/>
        <v/>
      </c>
      <c r="AC6" s="623" t="str">
        <f t="shared" ca="1" si="7"/>
        <v/>
      </c>
      <c r="AD6" s="622"/>
      <c r="AE6" s="622"/>
      <c r="AF6" s="625"/>
      <c r="AG6" s="626"/>
      <c r="AH6" s="615"/>
      <c r="AI6" s="625" t="str">
        <f t="shared" ca="1" si="8"/>
        <v/>
      </c>
      <c r="AJ6" s="625" t="str">
        <f t="shared" ca="1" si="8"/>
        <v/>
      </c>
      <c r="AK6" s="625" t="str">
        <f t="shared" ca="1" si="8"/>
        <v/>
      </c>
      <c r="AL6" s="623" t="str">
        <f t="shared" ca="1" si="9"/>
        <v/>
      </c>
      <c r="AM6" s="623" t="str">
        <f t="shared" ca="1" si="9"/>
        <v/>
      </c>
      <c r="AN6" s="625" t="str">
        <f t="shared" ca="1" si="9"/>
        <v/>
      </c>
      <c r="AO6" s="625" t="str">
        <f t="shared" ca="1" si="9"/>
        <v/>
      </c>
      <c r="AP6" s="615" t="str">
        <f t="shared" ca="1" si="10"/>
        <v/>
      </c>
      <c r="AQ6" s="625" t="str">
        <f t="shared" ca="1" si="11"/>
        <v/>
      </c>
      <c r="AR6" s="625" t="str">
        <f t="shared" ca="1" si="11"/>
        <v/>
      </c>
      <c r="AS6" s="625" t="str">
        <f t="shared" ca="1" si="11"/>
        <v/>
      </c>
      <c r="AT6" s="615" t="str">
        <f t="shared" ca="1" si="12"/>
        <v/>
      </c>
      <c r="AU6" s="625" t="str">
        <f t="shared" ca="1" si="13"/>
        <v/>
      </c>
      <c r="AV6" s="622"/>
      <c r="AW6" s="622"/>
    </row>
    <row r="7" spans="1:49">
      <c r="A7" s="617">
        <f>A5+1</f>
        <v>3</v>
      </c>
      <c r="B7" s="610">
        <f>IF(ISNA(MATCH($A7,Score!A$3:A$62,0)),"",MATCH($A7,Score!A$3:A$62,0)+ROW(Score!A$2))</f>
        <v>7</v>
      </c>
      <c r="C7" s="618" t="str">
        <f t="shared" ca="1" si="0"/>
        <v>88</v>
      </c>
      <c r="D7" s="610">
        <f t="shared" ca="1" si="0"/>
        <v>4</v>
      </c>
      <c r="E7" s="617">
        <f ca="1">IF(B7="","",SUM(D7,D8))</f>
        <v>4</v>
      </c>
      <c r="F7" s="617">
        <f ca="1">IF(B7="","",E7-AD7)</f>
        <v>4</v>
      </c>
      <c r="G7" s="619" t="str">
        <f ca="1">IF($B7="","",IF(ISBLANK(INDIRECT(ADDRESS($B7,G$1,1,,"Score"))),"",1))</f>
        <v/>
      </c>
      <c r="H7" s="619">
        <f ca="1">IF($B7="","",IF(ISBLANK(INDIRECT(ADDRESS($B7,H$1,1,,"Score"))),"",1))</f>
        <v>1</v>
      </c>
      <c r="I7" s="620">
        <f ca="1">IF(H7=1,F7,"")</f>
        <v>4</v>
      </c>
      <c r="J7" s="619" t="str">
        <f t="shared" ca="1" si="1"/>
        <v/>
      </c>
      <c r="K7" s="619" t="str">
        <f t="shared" ca="1" si="1"/>
        <v/>
      </c>
      <c r="L7" s="619" t="str">
        <f t="shared" ca="1" si="1"/>
        <v/>
      </c>
      <c r="M7" s="610">
        <f t="shared" ca="1" si="2"/>
        <v>1</v>
      </c>
      <c r="N7" s="610">
        <f t="shared" ca="1" si="2"/>
        <v>0</v>
      </c>
      <c r="O7" s="619">
        <f t="shared" ca="1" si="2"/>
        <v>0</v>
      </c>
      <c r="P7" s="619">
        <f t="shared" ca="1" si="2"/>
        <v>0</v>
      </c>
      <c r="Q7" s="620">
        <f t="shared" ca="1" si="3"/>
        <v>0</v>
      </c>
      <c r="R7" s="619">
        <f t="shared" ca="1" si="4"/>
        <v>0</v>
      </c>
      <c r="S7" s="619">
        <f t="shared" ca="1" si="4"/>
        <v>0</v>
      </c>
      <c r="T7" s="619">
        <f t="shared" ca="1" si="4"/>
        <v>0</v>
      </c>
      <c r="U7" s="620">
        <f t="shared" ca="1" si="5"/>
        <v>0</v>
      </c>
      <c r="V7" s="619">
        <f t="shared" ca="1" si="6"/>
        <v>0</v>
      </c>
      <c r="W7" s="621">
        <f ca="1">IF(ISNA(MATCH($A7,'Bout Clock'!A$9:A$38,0)),"",INDIRECT(ADDRESS(MATCH($A7,'Bout Clock'!A$9:A$38,0)+ROW('Bout Clock'!A$8),W$1,1,,"Bout Clock")))</f>
        <v>0</v>
      </c>
      <c r="X7" s="621" t="str">
        <f ca="1">IF(OR(W7="",W7=0),"",60*E7/W7)</f>
        <v/>
      </c>
      <c r="Z7" s="617">
        <f>Z5+1</f>
        <v>3</v>
      </c>
      <c r="AA7" s="610">
        <f>IF(ISNA(MATCH($Z7,Score!AR$3:AR$62,0)),"",MATCH($Z7,Score!AR$3:AR$62,0)++ROW(Score!AR$2))</f>
        <v>7</v>
      </c>
      <c r="AB7" s="610" t="str">
        <f t="shared" ca="1" si="7"/>
        <v>120</v>
      </c>
      <c r="AC7" s="610">
        <f t="shared" ca="1" si="7"/>
        <v>0</v>
      </c>
      <c r="AD7" s="617">
        <f ca="1">IF(AA7="","",SUM(AC7,AC8))</f>
        <v>0</v>
      </c>
      <c r="AE7" s="617">
        <f ca="1">IF(AA7="","",AD7-E7)</f>
        <v>-4</v>
      </c>
      <c r="AF7" s="619" t="str">
        <f ca="1">IF($AA7="","",IF(ISBLANK(INDIRECT(ADDRESS($AA7,AF$1,1,,"Score"))),"",1))</f>
        <v/>
      </c>
      <c r="AG7" s="619" t="str">
        <f ca="1">IF($AA7="","",IF(ISBLANK(INDIRECT(ADDRESS($AA7,AG$1,1,,"Score"))),"",1))</f>
        <v/>
      </c>
      <c r="AH7" s="620" t="str">
        <f ca="1">IF(AG7=1,AE7,"")</f>
        <v/>
      </c>
      <c r="AI7" s="619" t="str">
        <f t="shared" ca="1" si="8"/>
        <v/>
      </c>
      <c r="AJ7" s="619" t="str">
        <f t="shared" ca="1" si="8"/>
        <v/>
      </c>
      <c r="AK7" s="619" t="str">
        <f t="shared" ca="1" si="8"/>
        <v/>
      </c>
      <c r="AL7" s="610">
        <f t="shared" ca="1" si="9"/>
        <v>1</v>
      </c>
      <c r="AM7" s="610">
        <f t="shared" ca="1" si="9"/>
        <v>0</v>
      </c>
      <c r="AN7" s="619">
        <f t="shared" ca="1" si="9"/>
        <v>0</v>
      </c>
      <c r="AO7" s="619">
        <f t="shared" ca="1" si="9"/>
        <v>0</v>
      </c>
      <c r="AP7" s="620">
        <f t="shared" ca="1" si="10"/>
        <v>0</v>
      </c>
      <c r="AQ7" s="619">
        <f t="shared" ca="1" si="11"/>
        <v>0</v>
      </c>
      <c r="AR7" s="619">
        <f t="shared" ca="1" si="11"/>
        <v>0</v>
      </c>
      <c r="AS7" s="619">
        <f t="shared" ca="1" si="11"/>
        <v>0</v>
      </c>
      <c r="AT7" s="620">
        <f t="shared" ca="1" si="12"/>
        <v>0</v>
      </c>
      <c r="AU7" s="619">
        <f t="shared" ca="1" si="13"/>
        <v>0</v>
      </c>
      <c r="AV7" s="621">
        <f ca="1">W7</f>
        <v>0</v>
      </c>
      <c r="AW7" s="621" t="str">
        <f ca="1">IF(OR(AV7="",AV7=0),"",60*AD7/AV7)</f>
        <v/>
      </c>
    </row>
    <row r="8" spans="1:49">
      <c r="A8" s="617"/>
      <c r="B8" s="610" t="str">
        <f ca="1">IF($B7="","",IF(INDIRECT(ADDRESS($B7+2,C$1-1,1,,"Score"))="SP",$B7+2,""))</f>
        <v/>
      </c>
      <c r="C8" s="618" t="str">
        <f t="shared" ca="1" si="0"/>
        <v/>
      </c>
      <c r="D8" s="610" t="str">
        <f t="shared" ca="1" si="0"/>
        <v/>
      </c>
      <c r="E8" s="617"/>
      <c r="F8" s="617"/>
      <c r="G8" s="619"/>
      <c r="H8" s="619"/>
      <c r="I8" s="620"/>
      <c r="J8" s="619" t="str">
        <f t="shared" ca="1" si="1"/>
        <v/>
      </c>
      <c r="K8" s="619" t="str">
        <f t="shared" ca="1" si="1"/>
        <v/>
      </c>
      <c r="L8" s="619" t="str">
        <f t="shared" ca="1" si="1"/>
        <v/>
      </c>
      <c r="M8" s="610" t="str">
        <f t="shared" ca="1" si="2"/>
        <v/>
      </c>
      <c r="N8" s="610" t="str">
        <f t="shared" ca="1" si="2"/>
        <v/>
      </c>
      <c r="O8" s="619" t="str">
        <f t="shared" ca="1" si="2"/>
        <v/>
      </c>
      <c r="P8" s="619" t="str">
        <f t="shared" ca="1" si="2"/>
        <v/>
      </c>
      <c r="Q8" s="620" t="str">
        <f t="shared" ca="1" si="3"/>
        <v/>
      </c>
      <c r="R8" s="619" t="str">
        <f t="shared" ca="1" si="4"/>
        <v/>
      </c>
      <c r="S8" s="619" t="str">
        <f t="shared" ca="1" si="4"/>
        <v/>
      </c>
      <c r="T8" s="619" t="str">
        <f t="shared" ca="1" si="4"/>
        <v/>
      </c>
      <c r="U8" s="620" t="str">
        <f t="shared" ca="1" si="5"/>
        <v/>
      </c>
      <c r="V8" s="619" t="str">
        <f t="shared" ca="1" si="6"/>
        <v/>
      </c>
      <c r="W8" s="621"/>
      <c r="X8" s="621"/>
      <c r="Z8" s="617"/>
      <c r="AA8" s="610" t="str">
        <f ca="1">IF($AA7="","",IF(INDIRECT(ADDRESS($AA7+2,AB$1-1,1,,"Score"))="SP",$AA7+2,""))</f>
        <v/>
      </c>
      <c r="AB8" s="610" t="str">
        <f t="shared" ca="1" si="7"/>
        <v/>
      </c>
      <c r="AC8" s="610" t="str">
        <f t="shared" ca="1" si="7"/>
        <v/>
      </c>
      <c r="AD8" s="617"/>
      <c r="AE8" s="617"/>
      <c r="AF8" s="619"/>
      <c r="AG8" s="619"/>
      <c r="AH8" s="620"/>
      <c r="AI8" s="619" t="str">
        <f t="shared" ca="1" si="8"/>
        <v/>
      </c>
      <c r="AJ8" s="619" t="str">
        <f t="shared" ca="1" si="8"/>
        <v/>
      </c>
      <c r="AK8" s="619" t="str">
        <f t="shared" ca="1" si="8"/>
        <v/>
      </c>
      <c r="AL8" s="610" t="str">
        <f t="shared" ca="1" si="9"/>
        <v/>
      </c>
      <c r="AM8" s="610" t="str">
        <f t="shared" ca="1" si="9"/>
        <v/>
      </c>
      <c r="AN8" s="619" t="str">
        <f t="shared" ca="1" si="9"/>
        <v/>
      </c>
      <c r="AO8" s="619" t="str">
        <f t="shared" ca="1" si="9"/>
        <v/>
      </c>
      <c r="AP8" s="620" t="str">
        <f t="shared" ca="1" si="10"/>
        <v/>
      </c>
      <c r="AQ8" s="619" t="str">
        <f t="shared" ca="1" si="11"/>
        <v/>
      </c>
      <c r="AR8" s="619" t="str">
        <f t="shared" ca="1" si="11"/>
        <v/>
      </c>
      <c r="AS8" s="619" t="str">
        <f t="shared" ca="1" si="11"/>
        <v/>
      </c>
      <c r="AT8" s="620" t="str">
        <f t="shared" ca="1" si="12"/>
        <v/>
      </c>
      <c r="AU8" s="619" t="str">
        <f t="shared" ca="1" si="13"/>
        <v/>
      </c>
      <c r="AV8" s="621"/>
      <c r="AW8" s="621"/>
    </row>
    <row r="9" spans="1:49">
      <c r="A9" s="622">
        <f>A7+1</f>
        <v>4</v>
      </c>
      <c r="B9" s="623">
        <f>IF(ISNA(MATCH($A9,Score!A$3:A$62,0)),"",MATCH($A9,Score!A$3:A$62,0)+ROW(Score!A$2))</f>
        <v>9</v>
      </c>
      <c r="C9" s="624" t="str">
        <f t="shared" ca="1" si="0"/>
        <v>1949</v>
      </c>
      <c r="D9" s="623">
        <f t="shared" ca="1" si="0"/>
        <v>0</v>
      </c>
      <c r="E9" s="622">
        <f ca="1">IF(B9="","",SUM(D9,D10))</f>
        <v>0</v>
      </c>
      <c r="F9" s="622">
        <f ca="1">IF(B9="","",E9-AD9)</f>
        <v>0</v>
      </c>
      <c r="G9" s="625" t="str">
        <f ca="1">IF($B9="","",IF(ISBLANK(INDIRECT(ADDRESS($B9,G$1,1,,"Score"))),"",1))</f>
        <v/>
      </c>
      <c r="H9" s="625" t="str">
        <f ca="1">IF($B9="","",IF(ISBLANK(INDIRECT(ADDRESS($B9,H$1,1,,"Score"))),"",1))</f>
        <v/>
      </c>
      <c r="I9" s="615" t="str">
        <f ca="1">IF(H9=1,F9,"")</f>
        <v/>
      </c>
      <c r="J9" s="625" t="str">
        <f t="shared" ca="1" si="1"/>
        <v/>
      </c>
      <c r="K9" s="625" t="str">
        <f t="shared" ca="1" si="1"/>
        <v/>
      </c>
      <c r="L9" s="625">
        <f t="shared" ca="1" si="1"/>
        <v>1</v>
      </c>
      <c r="M9" s="623">
        <f t="shared" ca="1" si="2"/>
        <v>0</v>
      </c>
      <c r="N9" s="623">
        <f t="shared" ca="1" si="2"/>
        <v>0</v>
      </c>
      <c r="O9" s="625">
        <f t="shared" ca="1" si="2"/>
        <v>0</v>
      </c>
      <c r="P9" s="625">
        <f t="shared" ca="1" si="2"/>
        <v>0</v>
      </c>
      <c r="Q9" s="615">
        <f t="shared" ca="1" si="3"/>
        <v>0</v>
      </c>
      <c r="R9" s="625">
        <f t="shared" ca="1" si="4"/>
        <v>0</v>
      </c>
      <c r="S9" s="625">
        <f t="shared" ca="1" si="4"/>
        <v>0</v>
      </c>
      <c r="T9" s="625">
        <f t="shared" ca="1" si="4"/>
        <v>0</v>
      </c>
      <c r="U9" s="615">
        <f t="shared" ca="1" si="5"/>
        <v>0</v>
      </c>
      <c r="V9" s="625" t="str">
        <f t="shared" ca="1" si="6"/>
        <v/>
      </c>
      <c r="W9" s="622">
        <f ca="1">IF(ISNA(MATCH($A9,'Bout Clock'!A$9:A$38,0)),"",INDIRECT(ADDRESS(MATCH($A9,'Bout Clock'!A$9:A$38,0)+ROW('Bout Clock'!A$8),W$1,1,,"Bout Clock")))</f>
        <v>0</v>
      </c>
      <c r="X9" s="622" t="str">
        <f ca="1">IF(OR(W9="",W9=0),"",60*E9/W9)</f>
        <v/>
      </c>
      <c r="Z9" s="622">
        <f>Z7+1</f>
        <v>4</v>
      </c>
      <c r="AA9" s="623">
        <f>IF(ISNA(MATCH($Z9,Score!AR$3:AR$62,0)),"",MATCH($Z9,Score!AR$3:AR$62,0)++ROW(Score!AR$2))</f>
        <v>9</v>
      </c>
      <c r="AB9" s="623" t="str">
        <f t="shared" ca="1" si="7"/>
        <v>64</v>
      </c>
      <c r="AC9" s="623">
        <f t="shared" ca="1" si="7"/>
        <v>0</v>
      </c>
      <c r="AD9" s="622">
        <f ca="1">IF(AA9="","",SUM(AC9,AC10))</f>
        <v>0</v>
      </c>
      <c r="AE9" s="622">
        <f ca="1">IF(AA9="","",AD9-E9)</f>
        <v>0</v>
      </c>
      <c r="AF9" s="625" t="str">
        <f ca="1">IF($AA9="","",IF(ISBLANK(INDIRECT(ADDRESS($AA9,AF$1,1,,"Score"))),"",1))</f>
        <v/>
      </c>
      <c r="AG9" s="625" t="str">
        <f ca="1">IF($AA9="","",IF(ISBLANK(INDIRECT(ADDRESS($AA9,AG$1,1,,"Score"))),"",1))</f>
        <v/>
      </c>
      <c r="AH9" s="615" t="str">
        <f ca="1">IF(AG9=1,AE9,"")</f>
        <v/>
      </c>
      <c r="AI9" s="625" t="str">
        <f t="shared" ca="1" si="8"/>
        <v/>
      </c>
      <c r="AJ9" s="625" t="str">
        <f t="shared" ca="1" si="8"/>
        <v/>
      </c>
      <c r="AK9" s="625">
        <f t="shared" ca="1" si="8"/>
        <v>1</v>
      </c>
      <c r="AL9" s="623">
        <f t="shared" ca="1" si="9"/>
        <v>0</v>
      </c>
      <c r="AM9" s="623">
        <f t="shared" ca="1" si="9"/>
        <v>0</v>
      </c>
      <c r="AN9" s="625">
        <f t="shared" ca="1" si="9"/>
        <v>0</v>
      </c>
      <c r="AO9" s="625">
        <f t="shared" ca="1" si="9"/>
        <v>0</v>
      </c>
      <c r="AP9" s="615">
        <f t="shared" ca="1" si="10"/>
        <v>0</v>
      </c>
      <c r="AQ9" s="625">
        <f t="shared" ca="1" si="11"/>
        <v>0</v>
      </c>
      <c r="AR9" s="625">
        <f t="shared" ca="1" si="11"/>
        <v>0</v>
      </c>
      <c r="AS9" s="625">
        <f t="shared" ca="1" si="11"/>
        <v>0</v>
      </c>
      <c r="AT9" s="615">
        <f t="shared" ca="1" si="12"/>
        <v>0</v>
      </c>
      <c r="AU9" s="625" t="str">
        <f t="shared" ca="1" si="13"/>
        <v/>
      </c>
      <c r="AV9" s="622">
        <f ca="1">W9</f>
        <v>0</v>
      </c>
      <c r="AW9" s="622" t="str">
        <f ca="1">IF(OR(AV9="",AV9=0),"",60*AD9/AV9)</f>
        <v/>
      </c>
    </row>
    <row r="10" spans="1:49">
      <c r="A10" s="622"/>
      <c r="B10" s="623" t="str">
        <f ca="1">IF($B9="","",IF(INDIRECT(ADDRESS($B9+2,C$1-1,1,,"Score"))="SP",$B9+2,""))</f>
        <v/>
      </c>
      <c r="C10" s="624" t="str">
        <f t="shared" ca="1" si="0"/>
        <v/>
      </c>
      <c r="D10" s="623" t="str">
        <f t="shared" ca="1" si="0"/>
        <v/>
      </c>
      <c r="E10" s="622"/>
      <c r="F10" s="622"/>
      <c r="G10" s="625"/>
      <c r="H10" s="626"/>
      <c r="I10" s="615"/>
      <c r="J10" s="625" t="str">
        <f t="shared" ca="1" si="1"/>
        <v/>
      </c>
      <c r="K10" s="625" t="str">
        <f t="shared" ca="1" si="1"/>
        <v/>
      </c>
      <c r="L10" s="625" t="str">
        <f t="shared" ca="1" si="1"/>
        <v/>
      </c>
      <c r="M10" s="623" t="str">
        <f t="shared" ca="1" si="2"/>
        <v/>
      </c>
      <c r="N10" s="623" t="str">
        <f t="shared" ca="1" si="2"/>
        <v/>
      </c>
      <c r="O10" s="625" t="str">
        <f t="shared" ca="1" si="2"/>
        <v/>
      </c>
      <c r="P10" s="625" t="str">
        <f t="shared" ca="1" si="2"/>
        <v/>
      </c>
      <c r="Q10" s="615" t="str">
        <f t="shared" ca="1" si="3"/>
        <v/>
      </c>
      <c r="R10" s="625" t="str">
        <f t="shared" ca="1" si="4"/>
        <v/>
      </c>
      <c r="S10" s="625" t="str">
        <f t="shared" ca="1" si="4"/>
        <v/>
      </c>
      <c r="T10" s="625" t="str">
        <f t="shared" ca="1" si="4"/>
        <v/>
      </c>
      <c r="U10" s="615" t="str">
        <f t="shared" ca="1" si="5"/>
        <v/>
      </c>
      <c r="V10" s="625" t="str">
        <f t="shared" ca="1" si="6"/>
        <v/>
      </c>
      <c r="W10" s="622"/>
      <c r="X10" s="622"/>
      <c r="Z10" s="622"/>
      <c r="AA10" s="623" t="str">
        <f ca="1">IF($AA9="","",IF(INDIRECT(ADDRESS($AA9+2,AB$1-1,1,,"Score"))="SP",$AA9+2,""))</f>
        <v/>
      </c>
      <c r="AB10" s="623" t="str">
        <f t="shared" ca="1" si="7"/>
        <v/>
      </c>
      <c r="AC10" s="623" t="str">
        <f t="shared" ca="1" si="7"/>
        <v/>
      </c>
      <c r="AD10" s="622"/>
      <c r="AE10" s="622"/>
      <c r="AF10" s="625"/>
      <c r="AG10" s="626"/>
      <c r="AH10" s="615"/>
      <c r="AI10" s="625" t="str">
        <f t="shared" ca="1" si="8"/>
        <v/>
      </c>
      <c r="AJ10" s="625" t="str">
        <f t="shared" ca="1" si="8"/>
        <v/>
      </c>
      <c r="AK10" s="625" t="str">
        <f t="shared" ca="1" si="8"/>
        <v/>
      </c>
      <c r="AL10" s="623" t="str">
        <f t="shared" ca="1" si="9"/>
        <v/>
      </c>
      <c r="AM10" s="623" t="str">
        <f t="shared" ca="1" si="9"/>
        <v/>
      </c>
      <c r="AN10" s="625" t="str">
        <f t="shared" ca="1" si="9"/>
        <v/>
      </c>
      <c r="AO10" s="625" t="str">
        <f t="shared" ca="1" si="9"/>
        <v/>
      </c>
      <c r="AP10" s="615" t="str">
        <f t="shared" ca="1" si="10"/>
        <v/>
      </c>
      <c r="AQ10" s="625" t="str">
        <f t="shared" ca="1" si="11"/>
        <v/>
      </c>
      <c r="AR10" s="625" t="str">
        <f t="shared" ca="1" si="11"/>
        <v/>
      </c>
      <c r="AS10" s="625" t="str">
        <f t="shared" ca="1" si="11"/>
        <v/>
      </c>
      <c r="AT10" s="615" t="str">
        <f t="shared" ca="1" si="12"/>
        <v/>
      </c>
      <c r="AU10" s="625" t="str">
        <f t="shared" ca="1" si="13"/>
        <v/>
      </c>
      <c r="AV10" s="622"/>
      <c r="AW10" s="622"/>
    </row>
    <row r="11" spans="1:49">
      <c r="A11" s="617">
        <f>A9+1</f>
        <v>5</v>
      </c>
      <c r="B11" s="610">
        <f>IF(ISNA(MATCH($A11,Score!A$3:A$62,0)),"",MATCH($A11,Score!A$3:A$62,0)+ROW(Score!A$2))</f>
        <v>11</v>
      </c>
      <c r="C11" s="618" t="str">
        <f t="shared" ca="1" si="0"/>
        <v>1949</v>
      </c>
      <c r="D11" s="610">
        <f t="shared" ca="1" si="0"/>
        <v>0</v>
      </c>
      <c r="E11" s="617">
        <f ca="1">IF(B11="","",SUM(D11,D12))</f>
        <v>0</v>
      </c>
      <c r="F11" s="617">
        <f ca="1">IF(B11="","",E11-AD11)</f>
        <v>-4</v>
      </c>
      <c r="G11" s="619" t="str">
        <f ca="1">IF($B11="","",IF(ISBLANK(INDIRECT(ADDRESS($B11,G$1,1,,"Score"))),"",1))</f>
        <v/>
      </c>
      <c r="H11" s="619" t="str">
        <f ca="1">IF($B11="","",IF(ISBLANK(INDIRECT(ADDRESS($B11,H$1,1,,"Score"))),"",1))</f>
        <v/>
      </c>
      <c r="I11" s="620" t="str">
        <f ca="1">IF(H11=1,F11,"")</f>
        <v/>
      </c>
      <c r="J11" s="619" t="str">
        <f t="shared" ca="1" si="1"/>
        <v/>
      </c>
      <c r="K11" s="619" t="str">
        <f t="shared" ca="1" si="1"/>
        <v/>
      </c>
      <c r="L11" s="619">
        <f t="shared" ca="1" si="1"/>
        <v>1</v>
      </c>
      <c r="M11" s="610">
        <f t="shared" ca="1" si="2"/>
        <v>0</v>
      </c>
      <c r="N11" s="610">
        <f t="shared" ca="1" si="2"/>
        <v>0</v>
      </c>
      <c r="O11" s="619">
        <f t="shared" ca="1" si="2"/>
        <v>0</v>
      </c>
      <c r="P11" s="619">
        <f t="shared" ca="1" si="2"/>
        <v>0</v>
      </c>
      <c r="Q11" s="620">
        <f t="shared" ca="1" si="3"/>
        <v>0</v>
      </c>
      <c r="R11" s="619">
        <f t="shared" ca="1" si="4"/>
        <v>0</v>
      </c>
      <c r="S11" s="619">
        <f t="shared" ca="1" si="4"/>
        <v>0</v>
      </c>
      <c r="T11" s="619">
        <f t="shared" ca="1" si="4"/>
        <v>0</v>
      </c>
      <c r="U11" s="620">
        <f t="shared" ca="1" si="5"/>
        <v>0</v>
      </c>
      <c r="V11" s="619" t="str">
        <f t="shared" ca="1" si="6"/>
        <v/>
      </c>
      <c r="W11" s="621">
        <f ca="1">IF(ISNA(MATCH($A11,'Bout Clock'!A$9:A$38,0)),"",INDIRECT(ADDRESS(MATCH($A11,'Bout Clock'!A$9:A$38,0)+ROW('Bout Clock'!A$8),W$1,1,,"Bout Clock")))</f>
        <v>0</v>
      </c>
      <c r="X11" s="621" t="str">
        <f ca="1">IF(OR(W11="",W11=0),"",60*E11/W11)</f>
        <v/>
      </c>
      <c r="Z11" s="617">
        <f>Z9+1</f>
        <v>5</v>
      </c>
      <c r="AA11" s="610">
        <f>IF(ISNA(MATCH($Z11,Score!AR$3:AR$62,0)),"",MATCH($Z11,Score!AR$3:AR$62,0)++ROW(Score!AR$2))</f>
        <v>11</v>
      </c>
      <c r="AB11" s="610" t="str">
        <f t="shared" ca="1" si="7"/>
        <v>64</v>
      </c>
      <c r="AC11" s="610">
        <f t="shared" ca="1" si="7"/>
        <v>4</v>
      </c>
      <c r="AD11" s="617">
        <f ca="1">IF(AA11="","",SUM(AC11,AC12))</f>
        <v>4</v>
      </c>
      <c r="AE11" s="617">
        <f ca="1">IF(AA11="","",AD11-E11)</f>
        <v>4</v>
      </c>
      <c r="AF11" s="619" t="str">
        <f ca="1">IF($AA11="","",IF(ISBLANK(INDIRECT(ADDRESS($AA11,AF$1,1,,"Score"))),"",1))</f>
        <v/>
      </c>
      <c r="AG11" s="619">
        <f ca="1">IF($AA11="","",IF(ISBLANK(INDIRECT(ADDRESS($AA11,AG$1,1,,"Score"))),"",1))</f>
        <v>1</v>
      </c>
      <c r="AH11" s="620">
        <f ca="1">IF(AG11=1,AE11,"")</f>
        <v>4</v>
      </c>
      <c r="AI11" s="619" t="str">
        <f t="shared" ca="1" si="8"/>
        <v/>
      </c>
      <c r="AJ11" s="619" t="str">
        <f t="shared" ca="1" si="8"/>
        <v/>
      </c>
      <c r="AK11" s="619" t="str">
        <f t="shared" ca="1" si="8"/>
        <v/>
      </c>
      <c r="AL11" s="610">
        <f t="shared" ca="1" si="9"/>
        <v>2</v>
      </c>
      <c r="AM11" s="610">
        <f t="shared" ca="1" si="9"/>
        <v>0</v>
      </c>
      <c r="AN11" s="619">
        <f t="shared" ca="1" si="9"/>
        <v>0</v>
      </c>
      <c r="AO11" s="619">
        <f t="shared" ca="1" si="9"/>
        <v>0</v>
      </c>
      <c r="AP11" s="620">
        <f t="shared" ca="1" si="10"/>
        <v>0</v>
      </c>
      <c r="AQ11" s="619">
        <f t="shared" ca="1" si="11"/>
        <v>0</v>
      </c>
      <c r="AR11" s="619">
        <f t="shared" ca="1" si="11"/>
        <v>0</v>
      </c>
      <c r="AS11" s="619">
        <f t="shared" ca="1" si="11"/>
        <v>0</v>
      </c>
      <c r="AT11" s="620">
        <f t="shared" ca="1" si="12"/>
        <v>0</v>
      </c>
      <c r="AU11" s="619">
        <f t="shared" ca="1" si="13"/>
        <v>0</v>
      </c>
      <c r="AV11" s="621">
        <f ca="1">W11</f>
        <v>0</v>
      </c>
      <c r="AW11" s="621" t="str">
        <f ca="1">IF(OR(AV11="",AV11=0),"",60*AD11/AV11)</f>
        <v/>
      </c>
    </row>
    <row r="12" spans="1:49">
      <c r="A12" s="617"/>
      <c r="B12" s="610" t="str">
        <f ca="1">IF($B11="","",IF(INDIRECT(ADDRESS($B11+2,C$1-1,1,,"Score"))="SP",$B11+2,""))</f>
        <v/>
      </c>
      <c r="C12" s="618" t="str">
        <f t="shared" ca="1" si="0"/>
        <v/>
      </c>
      <c r="D12" s="610" t="str">
        <f t="shared" ca="1" si="0"/>
        <v/>
      </c>
      <c r="E12" s="617"/>
      <c r="F12" s="617"/>
      <c r="G12" s="619"/>
      <c r="H12" s="619"/>
      <c r="I12" s="620"/>
      <c r="J12" s="619" t="str">
        <f t="shared" ca="1" si="1"/>
        <v/>
      </c>
      <c r="K12" s="619" t="str">
        <f t="shared" ca="1" si="1"/>
        <v/>
      </c>
      <c r="L12" s="619" t="str">
        <f t="shared" ca="1" si="1"/>
        <v/>
      </c>
      <c r="M12" s="610" t="str">
        <f t="shared" ca="1" si="2"/>
        <v/>
      </c>
      <c r="N12" s="610" t="str">
        <f t="shared" ca="1" si="2"/>
        <v/>
      </c>
      <c r="O12" s="619" t="str">
        <f t="shared" ca="1" si="2"/>
        <v/>
      </c>
      <c r="P12" s="619" t="str">
        <f t="shared" ca="1" si="2"/>
        <v/>
      </c>
      <c r="Q12" s="620" t="str">
        <f t="shared" ca="1" si="3"/>
        <v/>
      </c>
      <c r="R12" s="619" t="str">
        <f t="shared" ca="1" si="4"/>
        <v/>
      </c>
      <c r="S12" s="619" t="str">
        <f t="shared" ca="1" si="4"/>
        <v/>
      </c>
      <c r="T12" s="619" t="str">
        <f t="shared" ca="1" si="4"/>
        <v/>
      </c>
      <c r="U12" s="620" t="str">
        <f t="shared" ca="1" si="5"/>
        <v/>
      </c>
      <c r="V12" s="619" t="str">
        <f t="shared" ca="1" si="6"/>
        <v/>
      </c>
      <c r="W12" s="621"/>
      <c r="X12" s="621"/>
      <c r="Z12" s="617"/>
      <c r="AA12" s="610" t="str">
        <f ca="1">IF($AA11="","",IF(INDIRECT(ADDRESS($AA11+2,AB$1-1,1,,"Score"))="SP",$AA11+2,""))</f>
        <v/>
      </c>
      <c r="AB12" s="610" t="str">
        <f t="shared" ca="1" si="7"/>
        <v/>
      </c>
      <c r="AC12" s="610" t="str">
        <f t="shared" ca="1" si="7"/>
        <v/>
      </c>
      <c r="AD12" s="617"/>
      <c r="AE12" s="617"/>
      <c r="AF12" s="619"/>
      <c r="AG12" s="619"/>
      <c r="AH12" s="620"/>
      <c r="AI12" s="619" t="str">
        <f t="shared" ca="1" si="8"/>
        <v/>
      </c>
      <c r="AJ12" s="619" t="str">
        <f t="shared" ca="1" si="8"/>
        <v/>
      </c>
      <c r="AK12" s="619" t="str">
        <f t="shared" ca="1" si="8"/>
        <v/>
      </c>
      <c r="AL12" s="610" t="str">
        <f t="shared" ca="1" si="9"/>
        <v/>
      </c>
      <c r="AM12" s="610" t="str">
        <f t="shared" ca="1" si="9"/>
        <v/>
      </c>
      <c r="AN12" s="619" t="str">
        <f t="shared" ca="1" si="9"/>
        <v/>
      </c>
      <c r="AO12" s="619" t="str">
        <f t="shared" ca="1" si="9"/>
        <v/>
      </c>
      <c r="AP12" s="620" t="str">
        <f t="shared" ca="1" si="10"/>
        <v/>
      </c>
      <c r="AQ12" s="619" t="str">
        <f t="shared" ca="1" si="11"/>
        <v/>
      </c>
      <c r="AR12" s="619" t="str">
        <f t="shared" ca="1" si="11"/>
        <v/>
      </c>
      <c r="AS12" s="619" t="str">
        <f t="shared" ca="1" si="11"/>
        <v/>
      </c>
      <c r="AT12" s="620" t="str">
        <f t="shared" ca="1" si="12"/>
        <v/>
      </c>
      <c r="AU12" s="619" t="str">
        <f t="shared" ca="1" si="13"/>
        <v/>
      </c>
      <c r="AV12" s="621"/>
      <c r="AW12" s="621"/>
    </row>
    <row r="13" spans="1:49">
      <c r="A13" s="622">
        <f>A11+1</f>
        <v>6</v>
      </c>
      <c r="B13" s="623">
        <f>IF(ISNA(MATCH($A13,Score!A$3:A$62,0)),"",MATCH($A13,Score!A$3:A$62,0)+ROW(Score!A$2))</f>
        <v>13</v>
      </c>
      <c r="C13" s="624" t="str">
        <f t="shared" ca="1" si="0"/>
        <v>731</v>
      </c>
      <c r="D13" s="623">
        <f t="shared" ca="1" si="0"/>
        <v>0</v>
      </c>
      <c r="E13" s="622">
        <f ca="1">IF(B13="","",SUM(D13,D14))</f>
        <v>0</v>
      </c>
      <c r="F13" s="622">
        <f ca="1">IF(B13="","",E13-AD13)</f>
        <v>-5</v>
      </c>
      <c r="G13" s="625" t="str">
        <f ca="1">IF($B13="","",IF(ISBLANK(INDIRECT(ADDRESS($B13,G$1,1,,"Score"))),"",1))</f>
        <v/>
      </c>
      <c r="H13" s="625" t="str">
        <f ca="1">IF($B13="","",IF(ISBLANK(INDIRECT(ADDRESS($B13,H$1,1,,"Score"))),"",1))</f>
        <v/>
      </c>
      <c r="I13" s="615" t="str">
        <f ca="1">IF(H13=1,F13,"")</f>
        <v/>
      </c>
      <c r="J13" s="625" t="str">
        <f t="shared" ca="1" si="1"/>
        <v/>
      </c>
      <c r="K13" s="625" t="str">
        <f t="shared" ca="1" si="1"/>
        <v/>
      </c>
      <c r="L13" s="625">
        <f t="shared" ca="1" si="1"/>
        <v>1</v>
      </c>
      <c r="M13" s="623">
        <f t="shared" ca="1" si="2"/>
        <v>0</v>
      </c>
      <c r="N13" s="623">
        <f t="shared" ca="1" si="2"/>
        <v>0</v>
      </c>
      <c r="O13" s="625">
        <f t="shared" ca="1" si="2"/>
        <v>0</v>
      </c>
      <c r="P13" s="625">
        <f t="shared" ca="1" si="2"/>
        <v>0</v>
      </c>
      <c r="Q13" s="615">
        <f t="shared" ca="1" si="3"/>
        <v>0</v>
      </c>
      <c r="R13" s="625">
        <f t="shared" ca="1" si="4"/>
        <v>0</v>
      </c>
      <c r="S13" s="625">
        <f t="shared" ca="1" si="4"/>
        <v>0</v>
      </c>
      <c r="T13" s="625">
        <f t="shared" ca="1" si="4"/>
        <v>0</v>
      </c>
      <c r="U13" s="615">
        <f t="shared" ca="1" si="5"/>
        <v>0</v>
      </c>
      <c r="V13" s="625" t="str">
        <f t="shared" ca="1" si="6"/>
        <v/>
      </c>
      <c r="W13" s="622">
        <f ca="1">IF(ISNA(MATCH($A13,'Bout Clock'!A$9:A$38,0)),"",INDIRECT(ADDRESS(MATCH($A13,'Bout Clock'!A$9:A$38,0)+ROW('Bout Clock'!A$8),W$1,1,,"Bout Clock")))</f>
        <v>0</v>
      </c>
      <c r="X13" s="622" t="str">
        <f ca="1">IF(OR(W13="",W13=0),"",60*E13/W13)</f>
        <v/>
      </c>
      <c r="Z13" s="622">
        <f>Z11+1</f>
        <v>6</v>
      </c>
      <c r="AA13" s="623">
        <f>IF(ISNA(MATCH($Z13,Score!AR$3:AR$62,0)),"",MATCH($Z13,Score!AR$3:AR$62,0)++ROW(Score!AR$2))</f>
        <v>13</v>
      </c>
      <c r="AB13" s="623" t="str">
        <f t="shared" ca="1" si="7"/>
        <v>422</v>
      </c>
      <c r="AC13" s="623">
        <f t="shared" ca="1" si="7"/>
        <v>5</v>
      </c>
      <c r="AD13" s="622">
        <f ca="1">IF(AA13="","",SUM(AC13,AC14))</f>
        <v>5</v>
      </c>
      <c r="AE13" s="622">
        <f ca="1">IF(AA13="","",AD13-E13)</f>
        <v>5</v>
      </c>
      <c r="AF13" s="625" t="str">
        <f ca="1">IF($AA13="","",IF(ISBLANK(INDIRECT(ADDRESS($AA13,AF$1,1,,"Score"))),"",1))</f>
        <v/>
      </c>
      <c r="AG13" s="625">
        <f ca="1">IF($AA13="","",IF(ISBLANK(INDIRECT(ADDRESS($AA13,AG$1,1,,"Score"))),"",1))</f>
        <v>1</v>
      </c>
      <c r="AH13" s="615">
        <f ca="1">IF(AG13=1,AE13,"")</f>
        <v>5</v>
      </c>
      <c r="AI13" s="625">
        <f t="shared" ca="1" si="8"/>
        <v>1</v>
      </c>
      <c r="AJ13" s="625" t="str">
        <f t="shared" ca="1" si="8"/>
        <v/>
      </c>
      <c r="AK13" s="625" t="str">
        <f t="shared" ca="1" si="8"/>
        <v/>
      </c>
      <c r="AL13" s="623">
        <f t="shared" ca="1" si="9"/>
        <v>2</v>
      </c>
      <c r="AM13" s="623">
        <f t="shared" ca="1" si="9"/>
        <v>0</v>
      </c>
      <c r="AN13" s="625">
        <f t="shared" ca="1" si="9"/>
        <v>0</v>
      </c>
      <c r="AO13" s="625">
        <f t="shared" ca="1" si="9"/>
        <v>0</v>
      </c>
      <c r="AP13" s="615">
        <f t="shared" ca="1" si="10"/>
        <v>0</v>
      </c>
      <c r="AQ13" s="625">
        <f t="shared" ca="1" si="11"/>
        <v>0</v>
      </c>
      <c r="AR13" s="625">
        <f t="shared" ca="1" si="11"/>
        <v>0</v>
      </c>
      <c r="AS13" s="625">
        <f t="shared" ca="1" si="11"/>
        <v>0</v>
      </c>
      <c r="AT13" s="615">
        <f t="shared" ca="1" si="12"/>
        <v>0</v>
      </c>
      <c r="AU13" s="625">
        <f t="shared" ca="1" si="13"/>
        <v>0</v>
      </c>
      <c r="AV13" s="622">
        <f ca="1">W13</f>
        <v>0</v>
      </c>
      <c r="AW13" s="622" t="str">
        <f ca="1">IF(OR(AV13="",AV13=0),"",60*AD13/AV13)</f>
        <v/>
      </c>
    </row>
    <row r="14" spans="1:49">
      <c r="A14" s="622"/>
      <c r="B14" s="623" t="str">
        <f ca="1">IF($B13="","",IF(INDIRECT(ADDRESS($B13+2,C$1-1,1,,"Score"))="SP",$B13+2,""))</f>
        <v/>
      </c>
      <c r="C14" s="624" t="str">
        <f t="shared" ca="1" si="0"/>
        <v/>
      </c>
      <c r="D14" s="623" t="str">
        <f t="shared" ca="1" si="0"/>
        <v/>
      </c>
      <c r="E14" s="622"/>
      <c r="F14" s="622"/>
      <c r="G14" s="625"/>
      <c r="H14" s="626"/>
      <c r="I14" s="615"/>
      <c r="J14" s="625" t="str">
        <f t="shared" ca="1" si="1"/>
        <v/>
      </c>
      <c r="K14" s="625" t="str">
        <f t="shared" ca="1" si="1"/>
        <v/>
      </c>
      <c r="L14" s="625" t="str">
        <f t="shared" ca="1" si="1"/>
        <v/>
      </c>
      <c r="M14" s="623" t="str">
        <f t="shared" ca="1" si="2"/>
        <v/>
      </c>
      <c r="N14" s="623" t="str">
        <f t="shared" ca="1" si="2"/>
        <v/>
      </c>
      <c r="O14" s="625" t="str">
        <f t="shared" ca="1" si="2"/>
        <v/>
      </c>
      <c r="P14" s="625" t="str">
        <f t="shared" ca="1" si="2"/>
        <v/>
      </c>
      <c r="Q14" s="615" t="str">
        <f t="shared" ca="1" si="3"/>
        <v/>
      </c>
      <c r="R14" s="625" t="str">
        <f t="shared" ca="1" si="4"/>
        <v/>
      </c>
      <c r="S14" s="625" t="str">
        <f t="shared" ca="1" si="4"/>
        <v/>
      </c>
      <c r="T14" s="625" t="str">
        <f t="shared" ca="1" si="4"/>
        <v/>
      </c>
      <c r="U14" s="615" t="str">
        <f t="shared" ca="1" si="5"/>
        <v/>
      </c>
      <c r="V14" s="625" t="str">
        <f t="shared" ca="1" si="6"/>
        <v/>
      </c>
      <c r="W14" s="622"/>
      <c r="X14" s="622"/>
      <c r="Z14" s="622"/>
      <c r="AA14" s="623" t="str">
        <f ca="1">IF($AA13="","",IF(INDIRECT(ADDRESS($AA13+2,AB$1-1,1,,"Score"))="SP",$AA13+2,""))</f>
        <v/>
      </c>
      <c r="AB14" s="623" t="str">
        <f t="shared" ca="1" si="7"/>
        <v/>
      </c>
      <c r="AC14" s="623" t="str">
        <f t="shared" ca="1" si="7"/>
        <v/>
      </c>
      <c r="AD14" s="622"/>
      <c r="AE14" s="622"/>
      <c r="AF14" s="625"/>
      <c r="AG14" s="626"/>
      <c r="AH14" s="615"/>
      <c r="AI14" s="625" t="str">
        <f t="shared" ca="1" si="8"/>
        <v/>
      </c>
      <c r="AJ14" s="625" t="str">
        <f t="shared" ca="1" si="8"/>
        <v/>
      </c>
      <c r="AK14" s="625" t="str">
        <f t="shared" ca="1" si="8"/>
        <v/>
      </c>
      <c r="AL14" s="623" t="str">
        <f t="shared" ca="1" si="9"/>
        <v/>
      </c>
      <c r="AM14" s="623" t="str">
        <f t="shared" ca="1" si="9"/>
        <v/>
      </c>
      <c r="AN14" s="625" t="str">
        <f t="shared" ca="1" si="9"/>
        <v/>
      </c>
      <c r="AO14" s="625" t="str">
        <f t="shared" ca="1" si="9"/>
        <v/>
      </c>
      <c r="AP14" s="615" t="str">
        <f t="shared" ca="1" si="10"/>
        <v/>
      </c>
      <c r="AQ14" s="625" t="str">
        <f t="shared" ca="1" si="11"/>
        <v/>
      </c>
      <c r="AR14" s="625" t="str">
        <f t="shared" ca="1" si="11"/>
        <v/>
      </c>
      <c r="AS14" s="625" t="str">
        <f t="shared" ca="1" si="11"/>
        <v/>
      </c>
      <c r="AT14" s="615" t="str">
        <f t="shared" ca="1" si="12"/>
        <v/>
      </c>
      <c r="AU14" s="625" t="str">
        <f t="shared" ca="1" si="13"/>
        <v/>
      </c>
      <c r="AV14" s="622"/>
      <c r="AW14" s="622"/>
    </row>
    <row r="15" spans="1:49">
      <c r="A15" s="617">
        <f>A13+1</f>
        <v>7</v>
      </c>
      <c r="B15" s="610">
        <f>IF(ISNA(MATCH($A15,Score!A$3:A$62,0)),"",MATCH($A15,Score!A$3:A$62,0)+ROW(Score!A$2))</f>
        <v>15</v>
      </c>
      <c r="C15" s="618" t="str">
        <f t="shared" ca="1" si="0"/>
        <v>88</v>
      </c>
      <c r="D15" s="610">
        <f t="shared" ca="1" si="0"/>
        <v>9</v>
      </c>
      <c r="E15" s="617">
        <f ca="1">IF(B15="","",SUM(D15,D16))</f>
        <v>9</v>
      </c>
      <c r="F15" s="617">
        <f ca="1">IF(B15="","",E15-AD15)</f>
        <v>9</v>
      </c>
      <c r="G15" s="619" t="str">
        <f ca="1">IF($B15="","",IF(ISBLANK(INDIRECT(ADDRESS($B15,G$1,1,,"Score"))),"",1))</f>
        <v/>
      </c>
      <c r="H15" s="619" t="str">
        <f ca="1">IF($B15="","",IF(ISBLANK(INDIRECT(ADDRESS($B15,H$1,1,,"Score"))),"",1))</f>
        <v/>
      </c>
      <c r="I15" s="620" t="str">
        <f ca="1">IF(H15=1,F15,"")</f>
        <v/>
      </c>
      <c r="J15" s="619" t="str">
        <f t="shared" ca="1" si="1"/>
        <v/>
      </c>
      <c r="K15" s="619" t="str">
        <f t="shared" ca="1" si="1"/>
        <v/>
      </c>
      <c r="L15" s="619" t="str">
        <f t="shared" ca="1" si="1"/>
        <v/>
      </c>
      <c r="M15" s="610">
        <f t="shared" ca="1" si="2"/>
        <v>2</v>
      </c>
      <c r="N15" s="610">
        <f t="shared" ca="1" si="2"/>
        <v>0</v>
      </c>
      <c r="O15" s="619">
        <f t="shared" ca="1" si="2"/>
        <v>0</v>
      </c>
      <c r="P15" s="619">
        <f t="shared" ca="1" si="2"/>
        <v>0</v>
      </c>
      <c r="Q15" s="620">
        <f t="shared" ca="1" si="3"/>
        <v>0</v>
      </c>
      <c r="R15" s="619">
        <f t="shared" ca="1" si="4"/>
        <v>0</v>
      </c>
      <c r="S15" s="619">
        <f t="shared" ca="1" si="4"/>
        <v>0</v>
      </c>
      <c r="T15" s="619">
        <f t="shared" ca="1" si="4"/>
        <v>0</v>
      </c>
      <c r="U15" s="620">
        <f t="shared" ca="1" si="5"/>
        <v>0</v>
      </c>
      <c r="V15" s="619">
        <f t="shared" ca="1" si="6"/>
        <v>0</v>
      </c>
      <c r="W15" s="621">
        <f ca="1">IF(ISNA(MATCH($A15,'Bout Clock'!A$9:A$38,0)),"",INDIRECT(ADDRESS(MATCH($A15,'Bout Clock'!A$9:A$38,0)+ROW('Bout Clock'!A$8),W$1,1,,"Bout Clock")))</f>
        <v>0</v>
      </c>
      <c r="X15" s="621" t="str">
        <f ca="1">IF(OR(W15="",W15=0),"",60*E15/W15)</f>
        <v/>
      </c>
      <c r="Z15" s="617">
        <f>Z13+1</f>
        <v>7</v>
      </c>
      <c r="AA15" s="610">
        <f>IF(ISNA(MATCH($Z15,Score!AR$3:AR$62,0)),"",MATCH($Z15,Score!AR$3:AR$62,0)++ROW(Score!AR$2))</f>
        <v>15</v>
      </c>
      <c r="AB15" s="610" t="str">
        <f t="shared" ca="1" si="7"/>
        <v>120</v>
      </c>
      <c r="AC15" s="610">
        <f t="shared" ca="1" si="7"/>
        <v>0</v>
      </c>
      <c r="AD15" s="617">
        <f ca="1">IF(AA15="","",SUM(AC15,AC16))</f>
        <v>0</v>
      </c>
      <c r="AE15" s="617">
        <f ca="1">IF(AA15="","",AD15-E15)</f>
        <v>-9</v>
      </c>
      <c r="AF15" s="619" t="str">
        <f ca="1">IF($AA15="","",IF(ISBLANK(INDIRECT(ADDRESS($AA15,AF$1,1,,"Score"))),"",1))</f>
        <v/>
      </c>
      <c r="AG15" s="619">
        <f ca="1">IF($AA15="","",IF(ISBLANK(INDIRECT(ADDRESS($AA15,AG$1,1,,"Score"))),"",1))</f>
        <v>1</v>
      </c>
      <c r="AH15" s="620">
        <f ca="1">IF(AG15=1,AE15,"")</f>
        <v>-9</v>
      </c>
      <c r="AI15" s="619">
        <f t="shared" ca="1" si="8"/>
        <v>1</v>
      </c>
      <c r="AJ15" s="619" t="str">
        <f t="shared" ca="1" si="8"/>
        <v/>
      </c>
      <c r="AK15" s="619" t="str">
        <f t="shared" ca="1" si="8"/>
        <v/>
      </c>
      <c r="AL15" s="610">
        <f t="shared" ca="1" si="9"/>
        <v>1</v>
      </c>
      <c r="AM15" s="610">
        <f t="shared" ca="1" si="9"/>
        <v>0</v>
      </c>
      <c r="AN15" s="619">
        <f t="shared" ca="1" si="9"/>
        <v>0</v>
      </c>
      <c r="AO15" s="619">
        <f t="shared" ca="1" si="9"/>
        <v>0</v>
      </c>
      <c r="AP15" s="620">
        <f t="shared" ca="1" si="10"/>
        <v>0</v>
      </c>
      <c r="AQ15" s="619">
        <f t="shared" ca="1" si="11"/>
        <v>0</v>
      </c>
      <c r="AR15" s="619">
        <f t="shared" ca="1" si="11"/>
        <v>0</v>
      </c>
      <c r="AS15" s="619">
        <f t="shared" ca="1" si="11"/>
        <v>0</v>
      </c>
      <c r="AT15" s="620">
        <f t="shared" ca="1" si="12"/>
        <v>0</v>
      </c>
      <c r="AU15" s="619">
        <f t="shared" ca="1" si="13"/>
        <v>0</v>
      </c>
      <c r="AV15" s="621">
        <f ca="1">W15</f>
        <v>0</v>
      </c>
      <c r="AW15" s="621" t="str">
        <f ca="1">IF(OR(AV15="",AV15=0),"",60*AD15/AV15)</f>
        <v/>
      </c>
    </row>
    <row r="16" spans="1:49">
      <c r="A16" s="617"/>
      <c r="B16" s="610" t="str">
        <f ca="1">IF($B15="","",IF(INDIRECT(ADDRESS($B15+2,C$1-1,1,,"Score"))="SP",$B15+2,""))</f>
        <v/>
      </c>
      <c r="C16" s="618" t="str">
        <f t="shared" ca="1" si="0"/>
        <v/>
      </c>
      <c r="D16" s="610" t="str">
        <f t="shared" ca="1" si="0"/>
        <v/>
      </c>
      <c r="E16" s="617"/>
      <c r="F16" s="617"/>
      <c r="G16" s="619"/>
      <c r="H16" s="619"/>
      <c r="I16" s="620"/>
      <c r="J16" s="619" t="str">
        <f t="shared" ca="1" si="1"/>
        <v/>
      </c>
      <c r="K16" s="619" t="str">
        <f t="shared" ca="1" si="1"/>
        <v/>
      </c>
      <c r="L16" s="619" t="str">
        <f t="shared" ca="1" si="1"/>
        <v/>
      </c>
      <c r="M16" s="610" t="str">
        <f t="shared" ca="1" si="2"/>
        <v/>
      </c>
      <c r="N16" s="610" t="str">
        <f t="shared" ca="1" si="2"/>
        <v/>
      </c>
      <c r="O16" s="619" t="str">
        <f t="shared" ca="1" si="2"/>
        <v/>
      </c>
      <c r="P16" s="619" t="str">
        <f t="shared" ca="1" si="2"/>
        <v/>
      </c>
      <c r="Q16" s="620" t="str">
        <f t="shared" ca="1" si="3"/>
        <v/>
      </c>
      <c r="R16" s="619" t="str">
        <f t="shared" ca="1" si="4"/>
        <v/>
      </c>
      <c r="S16" s="619" t="str">
        <f t="shared" ca="1" si="4"/>
        <v/>
      </c>
      <c r="T16" s="619" t="str">
        <f t="shared" ca="1" si="4"/>
        <v/>
      </c>
      <c r="U16" s="620" t="str">
        <f t="shared" ca="1" si="5"/>
        <v/>
      </c>
      <c r="V16" s="619" t="str">
        <f t="shared" ca="1" si="6"/>
        <v/>
      </c>
      <c r="W16" s="621"/>
      <c r="X16" s="621"/>
      <c r="Z16" s="617"/>
      <c r="AA16" s="610" t="str">
        <f ca="1">IF($AA15="","",IF(INDIRECT(ADDRESS($AA15+2,AB$1-1,1,,"Score"))="SP",$AA15+2,""))</f>
        <v/>
      </c>
      <c r="AB16" s="610" t="str">
        <f t="shared" ca="1" si="7"/>
        <v/>
      </c>
      <c r="AC16" s="610" t="str">
        <f t="shared" ca="1" si="7"/>
        <v/>
      </c>
      <c r="AD16" s="617"/>
      <c r="AE16" s="617"/>
      <c r="AF16" s="619"/>
      <c r="AG16" s="619"/>
      <c r="AH16" s="620"/>
      <c r="AI16" s="619" t="str">
        <f t="shared" ca="1" si="8"/>
        <v/>
      </c>
      <c r="AJ16" s="619" t="str">
        <f t="shared" ca="1" si="8"/>
        <v/>
      </c>
      <c r="AK16" s="619" t="str">
        <f t="shared" ca="1" si="8"/>
        <v/>
      </c>
      <c r="AL16" s="610" t="str">
        <f t="shared" ca="1" si="9"/>
        <v/>
      </c>
      <c r="AM16" s="610" t="str">
        <f t="shared" ca="1" si="9"/>
        <v/>
      </c>
      <c r="AN16" s="619" t="str">
        <f t="shared" ca="1" si="9"/>
        <v/>
      </c>
      <c r="AO16" s="619" t="str">
        <f t="shared" ca="1" si="9"/>
        <v/>
      </c>
      <c r="AP16" s="620" t="str">
        <f t="shared" ca="1" si="10"/>
        <v/>
      </c>
      <c r="AQ16" s="619" t="str">
        <f t="shared" ca="1" si="11"/>
        <v/>
      </c>
      <c r="AR16" s="619" t="str">
        <f t="shared" ca="1" si="11"/>
        <v/>
      </c>
      <c r="AS16" s="619" t="str">
        <f t="shared" ca="1" si="11"/>
        <v/>
      </c>
      <c r="AT16" s="620" t="str">
        <f t="shared" ca="1" si="12"/>
        <v/>
      </c>
      <c r="AU16" s="619" t="str">
        <f t="shared" ca="1" si="13"/>
        <v/>
      </c>
      <c r="AV16" s="621"/>
      <c r="AW16" s="621"/>
    </row>
    <row r="17" spans="1:49">
      <c r="A17" s="622">
        <f>A15+1</f>
        <v>8</v>
      </c>
      <c r="B17" s="623">
        <f>IF(ISNA(MATCH($A17,Score!A$3:A$62,0)),"",MATCH($A17,Score!A$3:A$62,0)+ROW(Score!A$2))</f>
        <v>17</v>
      </c>
      <c r="C17" s="624" t="str">
        <f t="shared" ca="1" si="0"/>
        <v>1949</v>
      </c>
      <c r="D17" s="623">
        <f t="shared" ca="1" si="0"/>
        <v>1</v>
      </c>
      <c r="E17" s="622">
        <f ca="1">IF(B17="","",SUM(D17,D18))</f>
        <v>1</v>
      </c>
      <c r="F17" s="622">
        <f ca="1">IF(B17="","",E17-AD17)</f>
        <v>0</v>
      </c>
      <c r="G17" s="625" t="str">
        <f ca="1">IF($B17="","",IF(ISBLANK(INDIRECT(ADDRESS($B17,G$1,1,,"Score"))),"",1))</f>
        <v/>
      </c>
      <c r="H17" s="625">
        <f ca="1">IF($B17="","",IF(ISBLANK(INDIRECT(ADDRESS($B17,H$1,1,,"Score"))),"",1))</f>
        <v>1</v>
      </c>
      <c r="I17" s="615">
        <f ca="1">IF(H17=1,F17,"")</f>
        <v>0</v>
      </c>
      <c r="J17" s="625">
        <f t="shared" ca="1" si="1"/>
        <v>1</v>
      </c>
      <c r="K17" s="625" t="str">
        <f t="shared" ca="1" si="1"/>
        <v/>
      </c>
      <c r="L17" s="625" t="str">
        <f t="shared" ca="1" si="1"/>
        <v/>
      </c>
      <c r="M17" s="623">
        <f t="shared" ca="1" si="2"/>
        <v>1</v>
      </c>
      <c r="N17" s="623">
        <f t="shared" ca="1" si="2"/>
        <v>0</v>
      </c>
      <c r="O17" s="625">
        <f t="shared" ca="1" si="2"/>
        <v>0</v>
      </c>
      <c r="P17" s="625">
        <f t="shared" ca="1" si="2"/>
        <v>0</v>
      </c>
      <c r="Q17" s="615">
        <f t="shared" ca="1" si="3"/>
        <v>0</v>
      </c>
      <c r="R17" s="625">
        <f t="shared" ca="1" si="4"/>
        <v>0</v>
      </c>
      <c r="S17" s="625">
        <f t="shared" ca="1" si="4"/>
        <v>0</v>
      </c>
      <c r="T17" s="625">
        <f t="shared" ca="1" si="4"/>
        <v>0</v>
      </c>
      <c r="U17" s="615">
        <f t="shared" ca="1" si="5"/>
        <v>0</v>
      </c>
      <c r="V17" s="625">
        <f t="shared" ca="1" si="6"/>
        <v>0</v>
      </c>
      <c r="W17" s="622">
        <f ca="1">IF(ISNA(MATCH($A17,'Bout Clock'!A$9:A$38,0)),"",INDIRECT(ADDRESS(MATCH($A17,'Bout Clock'!A$9:A$38,0)+ROW('Bout Clock'!A$8),W$1,1,,"Bout Clock")))</f>
        <v>0</v>
      </c>
      <c r="X17" s="622" t="str">
        <f ca="1">IF(OR(W17="",W17=0),"",60*E17/W17)</f>
        <v/>
      </c>
      <c r="Z17" s="622">
        <f>Z15+1</f>
        <v>8</v>
      </c>
      <c r="AA17" s="623">
        <f>IF(ISNA(MATCH($Z17,Score!AR$3:AR$62,0)),"",MATCH($Z17,Score!AR$3:AR$62,0)++ROW(Score!AR$2))</f>
        <v>17</v>
      </c>
      <c r="AB17" s="623" t="str">
        <f t="shared" ca="1" si="7"/>
        <v>64</v>
      </c>
      <c r="AC17" s="623">
        <f t="shared" ca="1" si="7"/>
        <v>1</v>
      </c>
      <c r="AD17" s="622">
        <f ca="1">IF(AA17="","",SUM(AC17,AC18))</f>
        <v>1</v>
      </c>
      <c r="AE17" s="622">
        <f ca="1">IF(AA17="","",AD17-E17)</f>
        <v>0</v>
      </c>
      <c r="AF17" s="625" t="str">
        <f ca="1">IF($AA17="","",IF(ISBLANK(INDIRECT(ADDRESS($AA17,AF$1,1,,"Score"))),"",1))</f>
        <v/>
      </c>
      <c r="AG17" s="625" t="str">
        <f ca="1">IF($AA17="","",IF(ISBLANK(INDIRECT(ADDRESS($AA17,AG$1,1,,"Score"))),"",1))</f>
        <v/>
      </c>
      <c r="AH17" s="615" t="str">
        <f ca="1">IF(AG17=1,AE17,"")</f>
        <v/>
      </c>
      <c r="AI17" s="625" t="str">
        <f t="shared" ca="1" si="8"/>
        <v/>
      </c>
      <c r="AJ17" s="625" t="str">
        <f t="shared" ca="1" si="8"/>
        <v/>
      </c>
      <c r="AK17" s="625" t="str">
        <f t="shared" ca="1" si="8"/>
        <v/>
      </c>
      <c r="AL17" s="623">
        <f t="shared" ca="1" si="9"/>
        <v>1</v>
      </c>
      <c r="AM17" s="623">
        <f t="shared" ca="1" si="9"/>
        <v>0</v>
      </c>
      <c r="AN17" s="625">
        <f t="shared" ca="1" si="9"/>
        <v>0</v>
      </c>
      <c r="AO17" s="625">
        <f t="shared" ca="1" si="9"/>
        <v>0</v>
      </c>
      <c r="AP17" s="615">
        <f t="shared" ca="1" si="10"/>
        <v>0</v>
      </c>
      <c r="AQ17" s="625">
        <f t="shared" ca="1" si="11"/>
        <v>0</v>
      </c>
      <c r="AR17" s="625">
        <f t="shared" ca="1" si="11"/>
        <v>0</v>
      </c>
      <c r="AS17" s="625">
        <f t="shared" ca="1" si="11"/>
        <v>0</v>
      </c>
      <c r="AT17" s="615">
        <f t="shared" ca="1" si="12"/>
        <v>0</v>
      </c>
      <c r="AU17" s="625">
        <f t="shared" ca="1" si="13"/>
        <v>0</v>
      </c>
      <c r="AV17" s="622">
        <f ca="1">W17</f>
        <v>0</v>
      </c>
      <c r="AW17" s="622" t="str">
        <f ca="1">IF(OR(AV17="",AV17=0),"",60*AD17/AV17)</f>
        <v/>
      </c>
    </row>
    <row r="18" spans="1:49">
      <c r="A18" s="622"/>
      <c r="B18" s="623" t="str">
        <f ca="1">IF($B17="","",IF(INDIRECT(ADDRESS($B17+2,C$1-1,1,,"Score"))="SP",$B17+2,""))</f>
        <v/>
      </c>
      <c r="C18" s="624" t="str">
        <f t="shared" ca="1" si="0"/>
        <v/>
      </c>
      <c r="D18" s="623" t="str">
        <f t="shared" ca="1" si="0"/>
        <v/>
      </c>
      <c r="E18" s="622"/>
      <c r="F18" s="622"/>
      <c r="G18" s="625"/>
      <c r="H18" s="626"/>
      <c r="I18" s="615"/>
      <c r="J18" s="625" t="str">
        <f t="shared" ca="1" si="1"/>
        <v/>
      </c>
      <c r="K18" s="625" t="str">
        <f t="shared" ca="1" si="1"/>
        <v/>
      </c>
      <c r="L18" s="625" t="str">
        <f t="shared" ca="1" si="1"/>
        <v/>
      </c>
      <c r="M18" s="623" t="str">
        <f t="shared" ca="1" si="2"/>
        <v/>
      </c>
      <c r="N18" s="623" t="str">
        <f t="shared" ca="1" si="2"/>
        <v/>
      </c>
      <c r="O18" s="625" t="str">
        <f t="shared" ca="1" si="2"/>
        <v/>
      </c>
      <c r="P18" s="625" t="str">
        <f t="shared" ca="1" si="2"/>
        <v/>
      </c>
      <c r="Q18" s="615" t="str">
        <f t="shared" ca="1" si="3"/>
        <v/>
      </c>
      <c r="R18" s="625" t="str">
        <f t="shared" ca="1" si="4"/>
        <v/>
      </c>
      <c r="S18" s="625" t="str">
        <f t="shared" ca="1" si="4"/>
        <v/>
      </c>
      <c r="T18" s="625" t="str">
        <f t="shared" ca="1" si="4"/>
        <v/>
      </c>
      <c r="U18" s="615" t="str">
        <f t="shared" ca="1" si="5"/>
        <v/>
      </c>
      <c r="V18" s="625" t="str">
        <f t="shared" ca="1" si="6"/>
        <v/>
      </c>
      <c r="W18" s="622"/>
      <c r="X18" s="622"/>
      <c r="Z18" s="622"/>
      <c r="AA18" s="623" t="str">
        <f ca="1">IF($AA17="","",IF(INDIRECT(ADDRESS($AA17+2,AB$1-1,1,,"Score"))="SP",$AA17+2,""))</f>
        <v/>
      </c>
      <c r="AB18" s="623" t="str">
        <f t="shared" ca="1" si="7"/>
        <v/>
      </c>
      <c r="AC18" s="623" t="str">
        <f t="shared" ca="1" si="7"/>
        <v/>
      </c>
      <c r="AD18" s="622"/>
      <c r="AE18" s="622"/>
      <c r="AF18" s="625"/>
      <c r="AG18" s="626"/>
      <c r="AH18" s="615"/>
      <c r="AI18" s="625" t="str">
        <f t="shared" ca="1" si="8"/>
        <v/>
      </c>
      <c r="AJ18" s="625" t="str">
        <f t="shared" ca="1" si="8"/>
        <v/>
      </c>
      <c r="AK18" s="625" t="str">
        <f t="shared" ca="1" si="8"/>
        <v/>
      </c>
      <c r="AL18" s="623" t="str">
        <f t="shared" ca="1" si="9"/>
        <v/>
      </c>
      <c r="AM18" s="623" t="str">
        <f t="shared" ca="1" si="9"/>
        <v/>
      </c>
      <c r="AN18" s="625" t="str">
        <f t="shared" ca="1" si="9"/>
        <v/>
      </c>
      <c r="AO18" s="625" t="str">
        <f t="shared" ca="1" si="9"/>
        <v/>
      </c>
      <c r="AP18" s="615" t="str">
        <f t="shared" ca="1" si="10"/>
        <v/>
      </c>
      <c r="AQ18" s="625" t="str">
        <f t="shared" ca="1" si="11"/>
        <v/>
      </c>
      <c r="AR18" s="625" t="str">
        <f t="shared" ca="1" si="11"/>
        <v/>
      </c>
      <c r="AS18" s="625" t="str">
        <f t="shared" ca="1" si="11"/>
        <v/>
      </c>
      <c r="AT18" s="615" t="str">
        <f t="shared" ca="1" si="12"/>
        <v/>
      </c>
      <c r="AU18" s="625" t="str">
        <f t="shared" ca="1" si="13"/>
        <v/>
      </c>
      <c r="AV18" s="622"/>
      <c r="AW18" s="622"/>
    </row>
    <row r="19" spans="1:49">
      <c r="A19" s="617">
        <f>A17+1</f>
        <v>9</v>
      </c>
      <c r="B19" s="610">
        <f>IF(ISNA(MATCH($A19,Score!A$3:A$62,0)),"",MATCH($A19,Score!A$3:A$62,0)+ROW(Score!A$2))</f>
        <v>19</v>
      </c>
      <c r="C19" s="618" t="str">
        <f t="shared" ca="1" si="0"/>
        <v>731</v>
      </c>
      <c r="D19" s="610">
        <f t="shared" ca="1" si="0"/>
        <v>0</v>
      </c>
      <c r="E19" s="617">
        <f ca="1">IF(B19="","",SUM(D19,D20))</f>
        <v>0</v>
      </c>
      <c r="F19" s="617">
        <f ca="1">IF(B19="","",E19-AD19)</f>
        <v>-15</v>
      </c>
      <c r="G19" s="619" t="str">
        <f ca="1">IF($B19="","",IF(ISBLANK(INDIRECT(ADDRESS($B19,G$1,1,,"Score"))),"",1))</f>
        <v/>
      </c>
      <c r="H19" s="619" t="str">
        <f ca="1">IF($B19="","",IF(ISBLANK(INDIRECT(ADDRESS($B19,H$1,1,,"Score"))),"",1))</f>
        <v/>
      </c>
      <c r="I19" s="620" t="str">
        <f ca="1">IF(H19=1,F19,"")</f>
        <v/>
      </c>
      <c r="J19" s="619" t="str">
        <f t="shared" ca="1" si="1"/>
        <v/>
      </c>
      <c r="K19" s="619" t="str">
        <f t="shared" ca="1" si="1"/>
        <v/>
      </c>
      <c r="L19" s="619">
        <f t="shared" ca="1" si="1"/>
        <v>1</v>
      </c>
      <c r="M19" s="610">
        <f t="shared" ca="1" si="2"/>
        <v>0</v>
      </c>
      <c r="N19" s="610">
        <f t="shared" ca="1" si="2"/>
        <v>0</v>
      </c>
      <c r="O19" s="619">
        <f t="shared" ca="1" si="2"/>
        <v>0</v>
      </c>
      <c r="P19" s="619">
        <f t="shared" ca="1" si="2"/>
        <v>0</v>
      </c>
      <c r="Q19" s="620">
        <f t="shared" ca="1" si="3"/>
        <v>0</v>
      </c>
      <c r="R19" s="619">
        <f t="shared" ca="1" si="4"/>
        <v>0</v>
      </c>
      <c r="S19" s="619">
        <f t="shared" ca="1" si="4"/>
        <v>0</v>
      </c>
      <c r="T19" s="619">
        <f t="shared" ca="1" si="4"/>
        <v>0</v>
      </c>
      <c r="U19" s="620">
        <f t="shared" ca="1" si="5"/>
        <v>0</v>
      </c>
      <c r="V19" s="619" t="str">
        <f t="shared" ca="1" si="6"/>
        <v/>
      </c>
      <c r="W19" s="621">
        <f ca="1">IF(ISNA(MATCH($A19,'Bout Clock'!A$9:A$38,0)),"",INDIRECT(ADDRESS(MATCH($A19,'Bout Clock'!A$9:A$38,0)+ROW('Bout Clock'!A$8),W$1,1,,"Bout Clock")))</f>
        <v>0</v>
      </c>
      <c r="X19" s="621" t="str">
        <f ca="1">IF(OR(W19="",W19=0),"",60*E19/W19)</f>
        <v/>
      </c>
      <c r="Z19" s="617">
        <f>Z17+1</f>
        <v>9</v>
      </c>
      <c r="AA19" s="610">
        <f>IF(ISNA(MATCH($Z19,Score!AR$3:AR$62,0)),"",MATCH($Z19,Score!AR$3:AR$62,0)++ROW(Score!AR$2))</f>
        <v>19</v>
      </c>
      <c r="AB19" s="610" t="str">
        <f t="shared" ca="1" si="7"/>
        <v>422</v>
      </c>
      <c r="AC19" s="610">
        <f t="shared" ca="1" si="7"/>
        <v>15</v>
      </c>
      <c r="AD19" s="617">
        <f ca="1">IF(AA19="","",SUM(AC19,AC20))</f>
        <v>15</v>
      </c>
      <c r="AE19" s="617">
        <f ca="1">IF(AA19="","",AD19-E19)</f>
        <v>15</v>
      </c>
      <c r="AF19" s="619" t="str">
        <f ca="1">IF($AA19="","",IF(ISBLANK(INDIRECT(ADDRESS($AA19,AF$1,1,,"Score"))),"",1))</f>
        <v/>
      </c>
      <c r="AG19" s="619">
        <f ca="1">IF($AA19="","",IF(ISBLANK(INDIRECT(ADDRESS($AA19,AG$1,1,,"Score"))),"",1))</f>
        <v>1</v>
      </c>
      <c r="AH19" s="620">
        <f ca="1">IF(AG19=1,AE19,"")</f>
        <v>15</v>
      </c>
      <c r="AI19" s="619">
        <f t="shared" ca="1" si="8"/>
        <v>1</v>
      </c>
      <c r="AJ19" s="619" t="str">
        <f t="shared" ca="1" si="8"/>
        <v/>
      </c>
      <c r="AK19" s="619" t="str">
        <f t="shared" ca="1" si="8"/>
        <v/>
      </c>
      <c r="AL19" s="610">
        <f t="shared" ca="1" si="9"/>
        <v>4</v>
      </c>
      <c r="AM19" s="610">
        <f t="shared" ca="1" si="9"/>
        <v>0</v>
      </c>
      <c r="AN19" s="619">
        <f t="shared" ca="1" si="9"/>
        <v>0</v>
      </c>
      <c r="AO19" s="619">
        <f t="shared" ca="1" si="9"/>
        <v>0</v>
      </c>
      <c r="AP19" s="620">
        <f t="shared" ca="1" si="10"/>
        <v>0</v>
      </c>
      <c r="AQ19" s="619">
        <f t="shared" ca="1" si="11"/>
        <v>0</v>
      </c>
      <c r="AR19" s="619">
        <f t="shared" ca="1" si="11"/>
        <v>0</v>
      </c>
      <c r="AS19" s="619">
        <f t="shared" ca="1" si="11"/>
        <v>0</v>
      </c>
      <c r="AT19" s="620">
        <f t="shared" ca="1" si="12"/>
        <v>0</v>
      </c>
      <c r="AU19" s="619">
        <f t="shared" ca="1" si="13"/>
        <v>0</v>
      </c>
      <c r="AV19" s="621">
        <f ca="1">W19</f>
        <v>0</v>
      </c>
      <c r="AW19" s="621" t="str">
        <f ca="1">IF(OR(AV19="",AV19=0),"",60*AD19/AV19)</f>
        <v/>
      </c>
    </row>
    <row r="20" spans="1:49">
      <c r="A20" s="617"/>
      <c r="B20" s="610" t="str">
        <f ca="1">IF($B19="","",IF(INDIRECT(ADDRESS($B19+2,C$1-1,1,,"Score"))="SP",$B19+2,""))</f>
        <v/>
      </c>
      <c r="C20" s="618" t="str">
        <f t="shared" ca="1" si="0"/>
        <v/>
      </c>
      <c r="D20" s="610" t="str">
        <f t="shared" ca="1" si="0"/>
        <v/>
      </c>
      <c r="E20" s="617"/>
      <c r="F20" s="617"/>
      <c r="G20" s="619"/>
      <c r="H20" s="619"/>
      <c r="I20" s="620"/>
      <c r="J20" s="619" t="str">
        <f t="shared" ca="1" si="1"/>
        <v/>
      </c>
      <c r="K20" s="619" t="str">
        <f t="shared" ca="1" si="1"/>
        <v/>
      </c>
      <c r="L20" s="619" t="str">
        <f t="shared" ca="1" si="1"/>
        <v/>
      </c>
      <c r="M20" s="610" t="str">
        <f t="shared" ca="1" si="2"/>
        <v/>
      </c>
      <c r="N20" s="610" t="str">
        <f t="shared" ca="1" si="2"/>
        <v/>
      </c>
      <c r="O20" s="619" t="str">
        <f t="shared" ca="1" si="2"/>
        <v/>
      </c>
      <c r="P20" s="619" t="str">
        <f t="shared" ca="1" si="2"/>
        <v/>
      </c>
      <c r="Q20" s="620" t="str">
        <f t="shared" ca="1" si="3"/>
        <v/>
      </c>
      <c r="R20" s="619" t="str">
        <f t="shared" ca="1" si="4"/>
        <v/>
      </c>
      <c r="S20" s="619" t="str">
        <f t="shared" ca="1" si="4"/>
        <v/>
      </c>
      <c r="T20" s="619" t="str">
        <f t="shared" ca="1" si="4"/>
        <v/>
      </c>
      <c r="U20" s="620" t="str">
        <f t="shared" ca="1" si="5"/>
        <v/>
      </c>
      <c r="V20" s="619" t="str">
        <f t="shared" ca="1" si="6"/>
        <v/>
      </c>
      <c r="W20" s="621"/>
      <c r="X20" s="621"/>
      <c r="Z20" s="617"/>
      <c r="AA20" s="610" t="str">
        <f ca="1">IF($AA19="","",IF(INDIRECT(ADDRESS($AA19+2,AB$1-1,1,,"Score"))="SP",$AA19+2,""))</f>
        <v/>
      </c>
      <c r="AB20" s="610" t="str">
        <f t="shared" ca="1" si="7"/>
        <v/>
      </c>
      <c r="AC20" s="610" t="str">
        <f t="shared" ca="1" si="7"/>
        <v/>
      </c>
      <c r="AD20" s="617"/>
      <c r="AE20" s="617"/>
      <c r="AF20" s="619"/>
      <c r="AG20" s="619"/>
      <c r="AH20" s="620"/>
      <c r="AI20" s="619" t="str">
        <f t="shared" ca="1" si="8"/>
        <v/>
      </c>
      <c r="AJ20" s="619" t="str">
        <f t="shared" ca="1" si="8"/>
        <v/>
      </c>
      <c r="AK20" s="619" t="str">
        <f t="shared" ca="1" si="8"/>
        <v/>
      </c>
      <c r="AL20" s="610" t="str">
        <f t="shared" ca="1" si="9"/>
        <v/>
      </c>
      <c r="AM20" s="610" t="str">
        <f t="shared" ca="1" si="9"/>
        <v/>
      </c>
      <c r="AN20" s="619" t="str">
        <f t="shared" ca="1" si="9"/>
        <v/>
      </c>
      <c r="AO20" s="619" t="str">
        <f t="shared" ca="1" si="9"/>
        <v/>
      </c>
      <c r="AP20" s="620" t="str">
        <f t="shared" ca="1" si="10"/>
        <v/>
      </c>
      <c r="AQ20" s="619" t="str">
        <f t="shared" ca="1" si="11"/>
        <v/>
      </c>
      <c r="AR20" s="619" t="str">
        <f t="shared" ca="1" si="11"/>
        <v/>
      </c>
      <c r="AS20" s="619" t="str">
        <f t="shared" ca="1" si="11"/>
        <v/>
      </c>
      <c r="AT20" s="620" t="str">
        <f t="shared" ca="1" si="12"/>
        <v/>
      </c>
      <c r="AU20" s="619" t="str">
        <f t="shared" ca="1" si="13"/>
        <v/>
      </c>
      <c r="AV20" s="621"/>
      <c r="AW20" s="621"/>
    </row>
    <row r="21" spans="1:49">
      <c r="A21" s="622">
        <f>A19+1</f>
        <v>10</v>
      </c>
      <c r="B21" s="623">
        <f>IF(ISNA(MATCH($A21,Score!A$3:A$62,0)),"",MATCH($A21,Score!A$3:A$62,0)+ROW(Score!A$2))</f>
        <v>21</v>
      </c>
      <c r="C21" s="624" t="str">
        <f t="shared" ca="1" si="0"/>
        <v>88</v>
      </c>
      <c r="D21" s="623">
        <f t="shared" ca="1" si="0"/>
        <v>0</v>
      </c>
      <c r="E21" s="622">
        <f ca="1">IF(B21="","",SUM(D21,D22))</f>
        <v>0</v>
      </c>
      <c r="F21" s="622">
        <f ca="1">IF(B21="","",E21-AD21)</f>
        <v>-7</v>
      </c>
      <c r="G21" s="625" t="str">
        <f ca="1">IF($B21="","",IF(ISBLANK(INDIRECT(ADDRESS($B21,G$1,1,,"Score"))),"",1))</f>
        <v/>
      </c>
      <c r="H21" s="625" t="str">
        <f ca="1">IF($B21="","",IF(ISBLANK(INDIRECT(ADDRESS($B21,H$1,1,,"Score"))),"",1))</f>
        <v/>
      </c>
      <c r="I21" s="615" t="str">
        <f ca="1">IF(H21=1,F21,"")</f>
        <v/>
      </c>
      <c r="J21" s="625" t="str">
        <f t="shared" ca="1" si="1"/>
        <v/>
      </c>
      <c r="K21" s="625" t="str">
        <f t="shared" ca="1" si="1"/>
        <v/>
      </c>
      <c r="L21" s="625">
        <f t="shared" ca="1" si="1"/>
        <v>1</v>
      </c>
      <c r="M21" s="623">
        <f t="shared" ca="1" si="2"/>
        <v>0</v>
      </c>
      <c r="N21" s="623">
        <f t="shared" ca="1" si="2"/>
        <v>0</v>
      </c>
      <c r="O21" s="625">
        <f t="shared" ca="1" si="2"/>
        <v>0</v>
      </c>
      <c r="P21" s="625">
        <f t="shared" ca="1" si="2"/>
        <v>0</v>
      </c>
      <c r="Q21" s="615">
        <f t="shared" ca="1" si="3"/>
        <v>0</v>
      </c>
      <c r="R21" s="625">
        <f t="shared" ca="1" si="4"/>
        <v>0</v>
      </c>
      <c r="S21" s="625">
        <f t="shared" ca="1" si="4"/>
        <v>0</v>
      </c>
      <c r="T21" s="625">
        <f t="shared" ca="1" si="4"/>
        <v>0</v>
      </c>
      <c r="U21" s="615">
        <f t="shared" ca="1" si="5"/>
        <v>0</v>
      </c>
      <c r="V21" s="625" t="str">
        <f t="shared" ca="1" si="6"/>
        <v/>
      </c>
      <c r="W21" s="622">
        <f ca="1">IF(ISNA(MATCH($A21,'Bout Clock'!A$9:A$38,0)),"",INDIRECT(ADDRESS(MATCH($A21,'Bout Clock'!A$9:A$38,0)+ROW('Bout Clock'!A$8),W$1,1,,"Bout Clock")))</f>
        <v>0</v>
      </c>
      <c r="X21" s="622" t="str">
        <f ca="1">IF(OR(W21="",W21=0),"",60*E21/W21)</f>
        <v/>
      </c>
      <c r="Z21" s="622">
        <f>Z19+1</f>
        <v>10</v>
      </c>
      <c r="AA21" s="623">
        <f>IF(ISNA(MATCH($Z21,Score!AR$3:AR$62,0)),"",MATCH($Z21,Score!AR$3:AR$62,0)++ROW(Score!AR$2))</f>
        <v>21</v>
      </c>
      <c r="AB21" s="623" t="str">
        <f t="shared" ca="1" si="7"/>
        <v>120</v>
      </c>
      <c r="AC21" s="623">
        <f t="shared" ca="1" si="7"/>
        <v>7</v>
      </c>
      <c r="AD21" s="622">
        <f ca="1">IF(AA21="","",SUM(AC21,AC22))</f>
        <v>7</v>
      </c>
      <c r="AE21" s="622">
        <f ca="1">IF(AA21="","",AD21-E21)</f>
        <v>7</v>
      </c>
      <c r="AF21" s="625" t="str">
        <f ca="1">IF($AA21="","",IF(ISBLANK(INDIRECT(ADDRESS($AA21,AF$1,1,,"Score"))),"",1))</f>
        <v/>
      </c>
      <c r="AG21" s="625">
        <f ca="1">IF($AA21="","",IF(ISBLANK(INDIRECT(ADDRESS($AA21,AG$1,1,,"Score"))),"",1))</f>
        <v>1</v>
      </c>
      <c r="AH21" s="615">
        <f ca="1">IF(AG21=1,AE21,"")</f>
        <v>7</v>
      </c>
      <c r="AI21" s="625">
        <f t="shared" ca="1" si="8"/>
        <v>1</v>
      </c>
      <c r="AJ21" s="625" t="str">
        <f t="shared" ca="1" si="8"/>
        <v/>
      </c>
      <c r="AK21" s="625" t="str">
        <f t="shared" ca="1" si="8"/>
        <v/>
      </c>
      <c r="AL21" s="623">
        <f t="shared" ca="1" si="9"/>
        <v>2</v>
      </c>
      <c r="AM21" s="623">
        <f t="shared" ca="1" si="9"/>
        <v>0</v>
      </c>
      <c r="AN21" s="625">
        <f t="shared" ca="1" si="9"/>
        <v>0</v>
      </c>
      <c r="AO21" s="625">
        <f t="shared" ca="1" si="9"/>
        <v>0</v>
      </c>
      <c r="AP21" s="615">
        <f t="shared" ca="1" si="10"/>
        <v>0</v>
      </c>
      <c r="AQ21" s="625">
        <f t="shared" ca="1" si="11"/>
        <v>0</v>
      </c>
      <c r="AR21" s="625">
        <f t="shared" ca="1" si="11"/>
        <v>0</v>
      </c>
      <c r="AS21" s="625">
        <f t="shared" ca="1" si="11"/>
        <v>0</v>
      </c>
      <c r="AT21" s="615">
        <f t="shared" ca="1" si="12"/>
        <v>0</v>
      </c>
      <c r="AU21" s="625">
        <f t="shared" ca="1" si="13"/>
        <v>0</v>
      </c>
      <c r="AV21" s="622">
        <f ca="1">W21</f>
        <v>0</v>
      </c>
      <c r="AW21" s="622" t="str">
        <f ca="1">IF(OR(AV21="",AV21=0),"",60*AD21/AV21)</f>
        <v/>
      </c>
    </row>
    <row r="22" spans="1:49">
      <c r="A22" s="622"/>
      <c r="B22" s="623" t="str">
        <f ca="1">IF($B21="","",IF(INDIRECT(ADDRESS($B21+2,C$1-1,1,,"Score"))="SP",$B21+2,""))</f>
        <v/>
      </c>
      <c r="C22" s="624" t="str">
        <f t="shared" ca="1" si="0"/>
        <v/>
      </c>
      <c r="D22" s="623" t="str">
        <f t="shared" ca="1" si="0"/>
        <v/>
      </c>
      <c r="E22" s="622"/>
      <c r="F22" s="622"/>
      <c r="G22" s="625"/>
      <c r="H22" s="626"/>
      <c r="I22" s="615"/>
      <c r="J22" s="625" t="str">
        <f t="shared" ca="1" si="1"/>
        <v/>
      </c>
      <c r="K22" s="625" t="str">
        <f t="shared" ca="1" si="1"/>
        <v/>
      </c>
      <c r="L22" s="625" t="str">
        <f t="shared" ca="1" si="1"/>
        <v/>
      </c>
      <c r="M22" s="623" t="str">
        <f t="shared" ca="1" si="2"/>
        <v/>
      </c>
      <c r="N22" s="623" t="str">
        <f t="shared" ca="1" si="2"/>
        <v/>
      </c>
      <c r="O22" s="625" t="str">
        <f t="shared" ca="1" si="2"/>
        <v/>
      </c>
      <c r="P22" s="625" t="str">
        <f t="shared" ca="1" si="2"/>
        <v/>
      </c>
      <c r="Q22" s="615" t="str">
        <f t="shared" ca="1" si="3"/>
        <v/>
      </c>
      <c r="R22" s="625" t="str">
        <f t="shared" ca="1" si="4"/>
        <v/>
      </c>
      <c r="S22" s="625" t="str">
        <f t="shared" ca="1" si="4"/>
        <v/>
      </c>
      <c r="T22" s="625" t="str">
        <f t="shared" ca="1" si="4"/>
        <v/>
      </c>
      <c r="U22" s="615" t="str">
        <f t="shared" ca="1" si="5"/>
        <v/>
      </c>
      <c r="V22" s="625" t="str">
        <f t="shared" ca="1" si="6"/>
        <v/>
      </c>
      <c r="W22" s="622"/>
      <c r="X22" s="622"/>
      <c r="Z22" s="622"/>
      <c r="AA22" s="623" t="str">
        <f ca="1">IF($AA21="","",IF(INDIRECT(ADDRESS($AA21+2,AB$1-1,1,,"Score"))="SP",$AA21+2,""))</f>
        <v/>
      </c>
      <c r="AB22" s="623" t="str">
        <f t="shared" ca="1" si="7"/>
        <v/>
      </c>
      <c r="AC22" s="623" t="str">
        <f t="shared" ca="1" si="7"/>
        <v/>
      </c>
      <c r="AD22" s="622"/>
      <c r="AE22" s="622"/>
      <c r="AF22" s="625"/>
      <c r="AG22" s="626"/>
      <c r="AH22" s="615"/>
      <c r="AI22" s="625" t="str">
        <f t="shared" ca="1" si="8"/>
        <v/>
      </c>
      <c r="AJ22" s="625" t="str">
        <f t="shared" ca="1" si="8"/>
        <v/>
      </c>
      <c r="AK22" s="625" t="str">
        <f t="shared" ca="1" si="8"/>
        <v/>
      </c>
      <c r="AL22" s="623" t="str">
        <f t="shared" ca="1" si="9"/>
        <v/>
      </c>
      <c r="AM22" s="623" t="str">
        <f t="shared" ca="1" si="9"/>
        <v/>
      </c>
      <c r="AN22" s="625" t="str">
        <f t="shared" ca="1" si="9"/>
        <v/>
      </c>
      <c r="AO22" s="625" t="str">
        <f t="shared" ca="1" si="9"/>
        <v/>
      </c>
      <c r="AP22" s="615" t="str">
        <f t="shared" ca="1" si="10"/>
        <v/>
      </c>
      <c r="AQ22" s="625" t="str">
        <f t="shared" ca="1" si="11"/>
        <v/>
      </c>
      <c r="AR22" s="625" t="str">
        <f t="shared" ca="1" si="11"/>
        <v/>
      </c>
      <c r="AS22" s="625" t="str">
        <f t="shared" ca="1" si="11"/>
        <v/>
      </c>
      <c r="AT22" s="615" t="str">
        <f t="shared" ca="1" si="12"/>
        <v/>
      </c>
      <c r="AU22" s="625" t="str">
        <f t="shared" ca="1" si="13"/>
        <v/>
      </c>
      <c r="AV22" s="622"/>
      <c r="AW22" s="622"/>
    </row>
    <row r="23" spans="1:49">
      <c r="A23" s="617">
        <f>A21+1</f>
        <v>11</v>
      </c>
      <c r="B23" s="610">
        <f>IF(ISNA(MATCH($A23,Score!A$3:A$62,0)),"",MATCH($A23,Score!A$3:A$62,0)+ROW(Score!A$2))</f>
        <v>23</v>
      </c>
      <c r="C23" s="618" t="str">
        <f t="shared" ref="C23:D42" ca="1" si="14">IF($B23="","",INDIRECT(ADDRESS($B23,C$1,1,,"Score")))</f>
        <v>1949</v>
      </c>
      <c r="D23" s="610">
        <f t="shared" ca="1" si="14"/>
        <v>0</v>
      </c>
      <c r="E23" s="617">
        <f ca="1">IF(B23="","",SUM(D23,D24))</f>
        <v>0</v>
      </c>
      <c r="F23" s="617">
        <f ca="1">IF(B23="","",E23-AD23)</f>
        <v>0</v>
      </c>
      <c r="G23" s="619" t="str">
        <f ca="1">IF($B23="","",IF(ISBLANK(INDIRECT(ADDRESS($B23,G$1,1,,"Score"))),"",1))</f>
        <v/>
      </c>
      <c r="H23" s="619" t="str">
        <f ca="1">IF($B23="","",IF(ISBLANK(INDIRECT(ADDRESS($B23,H$1,1,,"Score"))),"",1))</f>
        <v/>
      </c>
      <c r="I23" s="620" t="str">
        <f ca="1">IF(H23=1,F23,"")</f>
        <v/>
      </c>
      <c r="J23" s="619" t="str">
        <f t="shared" ref="J23:L42" ca="1" si="15">IF($B23="","",IF(ISBLANK(INDIRECT(ADDRESS($B23,J$1,1,,"Score"))),"",1))</f>
        <v/>
      </c>
      <c r="K23" s="619" t="str">
        <f t="shared" ca="1" si="15"/>
        <v/>
      </c>
      <c r="L23" s="619" t="str">
        <f t="shared" ca="1" si="15"/>
        <v/>
      </c>
      <c r="M23" s="610">
        <f t="shared" ref="M23:P42" ca="1" si="16">IF($B23="","",INDIRECT(ADDRESS($B23,M$1,1,,"Score")))</f>
        <v>1</v>
      </c>
      <c r="N23" s="610">
        <f t="shared" ca="1" si="16"/>
        <v>0</v>
      </c>
      <c r="O23" s="619">
        <f t="shared" ca="1" si="16"/>
        <v>0</v>
      </c>
      <c r="P23" s="619">
        <f t="shared" ca="1" si="16"/>
        <v>0</v>
      </c>
      <c r="Q23" s="620">
        <f t="shared" ca="1" si="3"/>
        <v>0</v>
      </c>
      <c r="R23" s="619">
        <f t="shared" ref="R23:T42" ca="1" si="17">IF($B23="","",INDIRECT(ADDRESS($B23,R$1,1,,"Score")))</f>
        <v>0</v>
      </c>
      <c r="S23" s="619">
        <f t="shared" ca="1" si="17"/>
        <v>0</v>
      </c>
      <c r="T23" s="619">
        <f t="shared" ca="1" si="17"/>
        <v>0</v>
      </c>
      <c r="U23" s="620">
        <f t="shared" ca="1" si="5"/>
        <v>0</v>
      </c>
      <c r="V23" s="619">
        <f t="shared" ca="1" si="6"/>
        <v>0</v>
      </c>
      <c r="W23" s="621">
        <f ca="1">IF(ISNA(MATCH($A23,'Bout Clock'!A$9:A$38,0)),"",INDIRECT(ADDRESS(MATCH($A23,'Bout Clock'!A$9:A$38,0)+ROW('Bout Clock'!A$8),W$1,1,,"Bout Clock")))</f>
        <v>0</v>
      </c>
      <c r="X23" s="621" t="str">
        <f ca="1">IF(OR(W23="",W23=0),"",60*E23/W23)</f>
        <v/>
      </c>
      <c r="Z23" s="617">
        <f>Z21+1</f>
        <v>11</v>
      </c>
      <c r="AA23" s="610">
        <f>IF(ISNA(MATCH($Z23,Score!AR$3:AR$62,0)),"",MATCH($Z23,Score!AR$3:AR$62,0)++ROW(Score!AR$2))</f>
        <v>23</v>
      </c>
      <c r="AB23" s="610" t="str">
        <f t="shared" ref="AB23:AC42" ca="1" si="18">IF($AA23="","",INDIRECT(ADDRESS($AA23,AB$1,1,,"Score")))</f>
        <v>86</v>
      </c>
      <c r="AC23" s="610">
        <f t="shared" ca="1" si="18"/>
        <v>0</v>
      </c>
      <c r="AD23" s="617">
        <f ca="1">IF(AA23="","",SUM(AC23,AC24))</f>
        <v>0</v>
      </c>
      <c r="AE23" s="617">
        <f ca="1">IF(AA23="","",AD23-E23)</f>
        <v>0</v>
      </c>
      <c r="AF23" s="619" t="str">
        <f ca="1">IF($AA23="","",IF(ISBLANK(INDIRECT(ADDRESS($AA23,AF$1,1,,"Score"))),"",1))</f>
        <v/>
      </c>
      <c r="AG23" s="619">
        <f ca="1">IF($AA23="","",IF(ISBLANK(INDIRECT(ADDRESS($AA23,AG$1,1,,"Score"))),"",1))</f>
        <v>1</v>
      </c>
      <c r="AH23" s="620">
        <f ca="1">IF(AG23=1,AE23,"")</f>
        <v>0</v>
      </c>
      <c r="AI23" s="619">
        <f t="shared" ref="AI23:AK42" ca="1" si="19">IF($AA23="","",IF(ISBLANK(INDIRECT(ADDRESS($AA23,AI$1,1,,"Score"))),"",1))</f>
        <v>1</v>
      </c>
      <c r="AJ23" s="619" t="str">
        <f t="shared" ca="1" si="19"/>
        <v/>
      </c>
      <c r="AK23" s="619" t="str">
        <f t="shared" ca="1" si="19"/>
        <v/>
      </c>
      <c r="AL23" s="610">
        <f t="shared" ref="AL23:AO42" ca="1" si="20">IF($AA23="","",INDIRECT(ADDRESS($AA23,AL$1,1,,"Score")))</f>
        <v>1</v>
      </c>
      <c r="AM23" s="610">
        <f t="shared" ca="1" si="20"/>
        <v>0</v>
      </c>
      <c r="AN23" s="619">
        <f t="shared" ca="1" si="20"/>
        <v>0</v>
      </c>
      <c r="AO23" s="619">
        <f t="shared" ca="1" si="20"/>
        <v>0</v>
      </c>
      <c r="AP23" s="620">
        <f t="shared" ca="1" si="10"/>
        <v>0</v>
      </c>
      <c r="AQ23" s="619">
        <f t="shared" ref="AQ23:AS42" ca="1" si="21">IF($AA23="","",INDIRECT(ADDRESS($AA23,AQ$1,1,,"Score")))</f>
        <v>0</v>
      </c>
      <c r="AR23" s="619">
        <f t="shared" ca="1" si="21"/>
        <v>0</v>
      </c>
      <c r="AS23" s="619">
        <f t="shared" ca="1" si="21"/>
        <v>0</v>
      </c>
      <c r="AT23" s="620">
        <f t="shared" ca="1" si="12"/>
        <v>0</v>
      </c>
      <c r="AU23" s="619">
        <f t="shared" ca="1" si="13"/>
        <v>0</v>
      </c>
      <c r="AV23" s="621">
        <f ca="1">W23</f>
        <v>0</v>
      </c>
      <c r="AW23" s="621" t="str">
        <f ca="1">IF(OR(AV23="",AV23=0),"",60*AD23/AV23)</f>
        <v/>
      </c>
    </row>
    <row r="24" spans="1:49">
      <c r="A24" s="617"/>
      <c r="B24" s="610" t="str">
        <f ca="1">IF($B23="","",IF(INDIRECT(ADDRESS($B23+2,C$1-1,1,,"Score"))="SP",$B23+2,""))</f>
        <v/>
      </c>
      <c r="C24" s="618" t="str">
        <f t="shared" ca="1" si="14"/>
        <v/>
      </c>
      <c r="D24" s="610" t="str">
        <f t="shared" ca="1" si="14"/>
        <v/>
      </c>
      <c r="E24" s="617"/>
      <c r="F24" s="617"/>
      <c r="G24" s="619"/>
      <c r="H24" s="619"/>
      <c r="I24" s="620"/>
      <c r="J24" s="619" t="str">
        <f t="shared" ca="1" si="15"/>
        <v/>
      </c>
      <c r="K24" s="619" t="str">
        <f t="shared" ca="1" si="15"/>
        <v/>
      </c>
      <c r="L24" s="619" t="str">
        <f t="shared" ca="1" si="15"/>
        <v/>
      </c>
      <c r="M24" s="610" t="str">
        <f t="shared" ca="1" si="16"/>
        <v/>
      </c>
      <c r="N24" s="610" t="str">
        <f t="shared" ca="1" si="16"/>
        <v/>
      </c>
      <c r="O24" s="619" t="str">
        <f t="shared" ca="1" si="16"/>
        <v/>
      </c>
      <c r="P24" s="619" t="str">
        <f t="shared" ca="1" si="16"/>
        <v/>
      </c>
      <c r="Q24" s="620" t="str">
        <f t="shared" ca="1" si="3"/>
        <v/>
      </c>
      <c r="R24" s="619" t="str">
        <f t="shared" ca="1" si="17"/>
        <v/>
      </c>
      <c r="S24" s="619" t="str">
        <f t="shared" ca="1" si="17"/>
        <v/>
      </c>
      <c r="T24" s="619" t="str">
        <f t="shared" ca="1" si="17"/>
        <v/>
      </c>
      <c r="U24" s="620" t="str">
        <f t="shared" ca="1" si="5"/>
        <v/>
      </c>
      <c r="V24" s="619" t="str">
        <f t="shared" ca="1" si="6"/>
        <v/>
      </c>
      <c r="W24" s="621"/>
      <c r="X24" s="621"/>
      <c r="Z24" s="617"/>
      <c r="AA24" s="610" t="str">
        <f ca="1">IF($AA23="","",IF(INDIRECT(ADDRESS($AA23+2,AB$1-1,1,,"Score"))="SP",$AA23+2,""))</f>
        <v/>
      </c>
      <c r="AB24" s="610" t="str">
        <f t="shared" ca="1" si="18"/>
        <v/>
      </c>
      <c r="AC24" s="610" t="str">
        <f t="shared" ca="1" si="18"/>
        <v/>
      </c>
      <c r="AD24" s="617"/>
      <c r="AE24" s="617"/>
      <c r="AF24" s="619"/>
      <c r="AG24" s="619"/>
      <c r="AH24" s="620"/>
      <c r="AI24" s="619" t="str">
        <f t="shared" ca="1" si="19"/>
        <v/>
      </c>
      <c r="AJ24" s="619" t="str">
        <f t="shared" ca="1" si="19"/>
        <v/>
      </c>
      <c r="AK24" s="619" t="str">
        <f t="shared" ca="1" si="19"/>
        <v/>
      </c>
      <c r="AL24" s="610" t="str">
        <f t="shared" ca="1" si="20"/>
        <v/>
      </c>
      <c r="AM24" s="610" t="str">
        <f t="shared" ca="1" si="20"/>
        <v/>
      </c>
      <c r="AN24" s="619" t="str">
        <f t="shared" ca="1" si="20"/>
        <v/>
      </c>
      <c r="AO24" s="619" t="str">
        <f t="shared" ca="1" si="20"/>
        <v/>
      </c>
      <c r="AP24" s="620" t="str">
        <f t="shared" ca="1" si="10"/>
        <v/>
      </c>
      <c r="AQ24" s="619" t="str">
        <f t="shared" ca="1" si="21"/>
        <v/>
      </c>
      <c r="AR24" s="619" t="str">
        <f t="shared" ca="1" si="21"/>
        <v/>
      </c>
      <c r="AS24" s="619" t="str">
        <f t="shared" ca="1" si="21"/>
        <v/>
      </c>
      <c r="AT24" s="620" t="str">
        <f t="shared" ca="1" si="12"/>
        <v/>
      </c>
      <c r="AU24" s="619" t="str">
        <f t="shared" ca="1" si="13"/>
        <v/>
      </c>
      <c r="AV24" s="621"/>
      <c r="AW24" s="621"/>
    </row>
    <row r="25" spans="1:49">
      <c r="A25" s="622">
        <f>A23+1</f>
        <v>12</v>
      </c>
      <c r="B25" s="623">
        <f>IF(ISNA(MATCH($A25,Score!A$3:A$62,0)),"",MATCH($A25,Score!A$3:A$62,0)+ROW(Score!A$2))</f>
        <v>25</v>
      </c>
      <c r="C25" s="624" t="str">
        <f t="shared" ca="1" si="14"/>
        <v>731</v>
      </c>
      <c r="D25" s="623">
        <f t="shared" ca="1" si="14"/>
        <v>6</v>
      </c>
      <c r="E25" s="622">
        <f ca="1">IF(B25="","",SUM(D25,D26))</f>
        <v>6</v>
      </c>
      <c r="F25" s="622">
        <f ca="1">IF(B25="","",E25-AD25)</f>
        <v>6</v>
      </c>
      <c r="G25" s="625" t="str">
        <f ca="1">IF($B25="","",IF(ISBLANK(INDIRECT(ADDRESS($B25,G$1,1,,"Score"))),"",1))</f>
        <v/>
      </c>
      <c r="H25" s="625">
        <f ca="1">IF($B25="","",IF(ISBLANK(INDIRECT(ADDRESS($B25,H$1,1,,"Score"))),"",1))</f>
        <v>1</v>
      </c>
      <c r="I25" s="615">
        <f ca="1">IF(H25=1,F25,"")</f>
        <v>6</v>
      </c>
      <c r="J25" s="625">
        <f t="shared" ca="1" si="15"/>
        <v>1</v>
      </c>
      <c r="K25" s="625" t="str">
        <f t="shared" ca="1" si="15"/>
        <v/>
      </c>
      <c r="L25" s="625" t="str">
        <f t="shared" ca="1" si="15"/>
        <v/>
      </c>
      <c r="M25" s="623">
        <f t="shared" ca="1" si="16"/>
        <v>2</v>
      </c>
      <c r="N25" s="623">
        <f t="shared" ca="1" si="16"/>
        <v>0</v>
      </c>
      <c r="O25" s="625">
        <f t="shared" ca="1" si="16"/>
        <v>0</v>
      </c>
      <c r="P25" s="625">
        <f t="shared" ca="1" si="16"/>
        <v>0</v>
      </c>
      <c r="Q25" s="615">
        <f t="shared" ca="1" si="3"/>
        <v>0</v>
      </c>
      <c r="R25" s="625">
        <f t="shared" ca="1" si="17"/>
        <v>0</v>
      </c>
      <c r="S25" s="625">
        <f t="shared" ca="1" si="17"/>
        <v>0</v>
      </c>
      <c r="T25" s="625">
        <f t="shared" ca="1" si="17"/>
        <v>0</v>
      </c>
      <c r="U25" s="615">
        <f t="shared" ca="1" si="5"/>
        <v>0</v>
      </c>
      <c r="V25" s="625">
        <f t="shared" ca="1" si="6"/>
        <v>0</v>
      </c>
      <c r="W25" s="622">
        <f ca="1">IF(ISNA(MATCH($A25,'Bout Clock'!A$9:A$38,0)),"",INDIRECT(ADDRESS(MATCH($A25,'Bout Clock'!A$9:A$38,0)+ROW('Bout Clock'!A$8),W$1,1,,"Bout Clock")))</f>
        <v>0</v>
      </c>
      <c r="X25" s="622" t="str">
        <f ca="1">IF(OR(W25="",W25=0),"",60*E25/W25)</f>
        <v/>
      </c>
      <c r="Z25" s="622">
        <f>Z23+1</f>
        <v>12</v>
      </c>
      <c r="AA25" s="623">
        <f>IF(ISNA(MATCH($Z25,Score!AR$3:AR$62,0)),"",MATCH($Z25,Score!AR$3:AR$62,0)++ROW(Score!AR$2))</f>
        <v>25</v>
      </c>
      <c r="AB25" s="623" t="str">
        <f t="shared" ca="1" si="18"/>
        <v>422</v>
      </c>
      <c r="AC25" s="623">
        <f t="shared" ca="1" si="18"/>
        <v>0</v>
      </c>
      <c r="AD25" s="622">
        <f ca="1">IF(AA25="","",SUM(AC25,AC26))</f>
        <v>0</v>
      </c>
      <c r="AE25" s="622">
        <f ca="1">IF(AA25="","",AD25-E25)</f>
        <v>-6</v>
      </c>
      <c r="AF25" s="625" t="str">
        <f ca="1">IF($AA25="","",IF(ISBLANK(INDIRECT(ADDRESS($AA25,AF$1,1,,"Score"))),"",1))</f>
        <v/>
      </c>
      <c r="AG25" s="625" t="str">
        <f ca="1">IF($AA25="","",IF(ISBLANK(INDIRECT(ADDRESS($AA25,AG$1,1,,"Score"))),"",1))</f>
        <v/>
      </c>
      <c r="AH25" s="615" t="str">
        <f ca="1">IF(AG25=1,AE25,"")</f>
        <v/>
      </c>
      <c r="AI25" s="625" t="str">
        <f t="shared" ca="1" si="19"/>
        <v/>
      </c>
      <c r="AJ25" s="625" t="str">
        <f t="shared" ca="1" si="19"/>
        <v/>
      </c>
      <c r="AK25" s="625" t="str">
        <f t="shared" ca="1" si="19"/>
        <v/>
      </c>
      <c r="AL25" s="623">
        <f t="shared" ca="1" si="20"/>
        <v>1</v>
      </c>
      <c r="AM25" s="623">
        <f t="shared" ca="1" si="20"/>
        <v>0</v>
      </c>
      <c r="AN25" s="625">
        <f t="shared" ca="1" si="20"/>
        <v>0</v>
      </c>
      <c r="AO25" s="625">
        <f t="shared" ca="1" si="20"/>
        <v>0</v>
      </c>
      <c r="AP25" s="615">
        <f t="shared" ca="1" si="10"/>
        <v>0</v>
      </c>
      <c r="AQ25" s="625">
        <f t="shared" ca="1" si="21"/>
        <v>0</v>
      </c>
      <c r="AR25" s="625">
        <f t="shared" ca="1" si="21"/>
        <v>0</v>
      </c>
      <c r="AS25" s="625">
        <f t="shared" ca="1" si="21"/>
        <v>0</v>
      </c>
      <c r="AT25" s="615">
        <f t="shared" ca="1" si="12"/>
        <v>0</v>
      </c>
      <c r="AU25" s="625">
        <f t="shared" ca="1" si="13"/>
        <v>0</v>
      </c>
      <c r="AV25" s="622">
        <f ca="1">W25</f>
        <v>0</v>
      </c>
      <c r="AW25" s="622" t="str">
        <f ca="1">IF(OR(AV25="",AV25=0),"",60*AD25/AV25)</f>
        <v/>
      </c>
    </row>
    <row r="26" spans="1:49">
      <c r="A26" s="622"/>
      <c r="B26" s="623" t="str">
        <f ca="1">IF($B25="","",IF(INDIRECT(ADDRESS($B25+2,C$1-1,1,,"Score"))="SP",$B25+2,""))</f>
        <v/>
      </c>
      <c r="C26" s="624" t="str">
        <f t="shared" ca="1" si="14"/>
        <v/>
      </c>
      <c r="D26" s="623" t="str">
        <f t="shared" ca="1" si="14"/>
        <v/>
      </c>
      <c r="E26" s="622"/>
      <c r="F26" s="622"/>
      <c r="G26" s="625"/>
      <c r="H26" s="626"/>
      <c r="I26" s="615"/>
      <c r="J26" s="625" t="str">
        <f t="shared" ca="1" si="15"/>
        <v/>
      </c>
      <c r="K26" s="625" t="str">
        <f t="shared" ca="1" si="15"/>
        <v/>
      </c>
      <c r="L26" s="625" t="str">
        <f t="shared" ca="1" si="15"/>
        <v/>
      </c>
      <c r="M26" s="623" t="str">
        <f t="shared" ca="1" si="16"/>
        <v/>
      </c>
      <c r="N26" s="623" t="str">
        <f t="shared" ca="1" si="16"/>
        <v/>
      </c>
      <c r="O26" s="625" t="str">
        <f t="shared" ca="1" si="16"/>
        <v/>
      </c>
      <c r="P26" s="625" t="str">
        <f t="shared" ca="1" si="16"/>
        <v/>
      </c>
      <c r="Q26" s="615" t="str">
        <f t="shared" ca="1" si="3"/>
        <v/>
      </c>
      <c r="R26" s="625" t="str">
        <f t="shared" ca="1" si="17"/>
        <v/>
      </c>
      <c r="S26" s="625" t="str">
        <f t="shared" ca="1" si="17"/>
        <v/>
      </c>
      <c r="T26" s="625" t="str">
        <f t="shared" ca="1" si="17"/>
        <v/>
      </c>
      <c r="U26" s="615" t="str">
        <f t="shared" ca="1" si="5"/>
        <v/>
      </c>
      <c r="V26" s="625" t="str">
        <f t="shared" ca="1" si="6"/>
        <v/>
      </c>
      <c r="W26" s="622"/>
      <c r="X26" s="622"/>
      <c r="Z26" s="622"/>
      <c r="AA26" s="623" t="str">
        <f ca="1">IF($AA25="","",IF(INDIRECT(ADDRESS($AA25+2,AB$1-1,1,,"Score"))="SP",$AA25+2,""))</f>
        <v/>
      </c>
      <c r="AB26" s="623" t="str">
        <f t="shared" ca="1" si="18"/>
        <v/>
      </c>
      <c r="AC26" s="623" t="str">
        <f t="shared" ca="1" si="18"/>
        <v/>
      </c>
      <c r="AD26" s="622"/>
      <c r="AE26" s="622"/>
      <c r="AF26" s="625"/>
      <c r="AG26" s="626"/>
      <c r="AH26" s="615"/>
      <c r="AI26" s="625" t="str">
        <f t="shared" ca="1" si="19"/>
        <v/>
      </c>
      <c r="AJ26" s="625" t="str">
        <f t="shared" ca="1" si="19"/>
        <v/>
      </c>
      <c r="AK26" s="625" t="str">
        <f t="shared" ca="1" si="19"/>
        <v/>
      </c>
      <c r="AL26" s="623" t="str">
        <f t="shared" ca="1" si="20"/>
        <v/>
      </c>
      <c r="AM26" s="623" t="str">
        <f t="shared" ca="1" si="20"/>
        <v/>
      </c>
      <c r="AN26" s="625" t="str">
        <f t="shared" ca="1" si="20"/>
        <v/>
      </c>
      <c r="AO26" s="625" t="str">
        <f t="shared" ca="1" si="20"/>
        <v/>
      </c>
      <c r="AP26" s="615" t="str">
        <f t="shared" ca="1" si="10"/>
        <v/>
      </c>
      <c r="AQ26" s="625" t="str">
        <f t="shared" ca="1" si="21"/>
        <v/>
      </c>
      <c r="AR26" s="625" t="str">
        <f t="shared" ca="1" si="21"/>
        <v/>
      </c>
      <c r="AS26" s="625" t="str">
        <f t="shared" ca="1" si="21"/>
        <v/>
      </c>
      <c r="AT26" s="615" t="str">
        <f t="shared" ca="1" si="12"/>
        <v/>
      </c>
      <c r="AU26" s="625" t="str">
        <f t="shared" ca="1" si="13"/>
        <v/>
      </c>
      <c r="AV26" s="622"/>
      <c r="AW26" s="622"/>
    </row>
    <row r="27" spans="1:49">
      <c r="A27" s="617">
        <f>A25+1</f>
        <v>13</v>
      </c>
      <c r="B27" s="610">
        <f>IF(ISNA(MATCH($A27,Score!A$3:A$62,0)),"",MATCH($A27,Score!A$3:A$62,0)+ROW(Score!A$2))</f>
        <v>27</v>
      </c>
      <c r="C27" s="618" t="str">
        <f t="shared" ca="1" si="14"/>
        <v>88</v>
      </c>
      <c r="D27" s="610">
        <f t="shared" ca="1" si="14"/>
        <v>1</v>
      </c>
      <c r="E27" s="617">
        <f ca="1">IF(B27="","",SUM(D27,D28))</f>
        <v>1</v>
      </c>
      <c r="F27" s="617">
        <f ca="1">IF(B27="","",E27-AD27)</f>
        <v>-4</v>
      </c>
      <c r="G27" s="619" t="str">
        <f ca="1">IF($B27="","",IF(ISBLANK(INDIRECT(ADDRESS($B27,G$1,1,,"Score"))),"",1))</f>
        <v/>
      </c>
      <c r="H27" s="619" t="str">
        <f ca="1">IF($B27="","",IF(ISBLANK(INDIRECT(ADDRESS($B27,H$1,1,,"Score"))),"",1))</f>
        <v/>
      </c>
      <c r="I27" s="620" t="str">
        <f ca="1">IF(H27=1,F27,"")</f>
        <v/>
      </c>
      <c r="J27" s="619" t="str">
        <f t="shared" ca="1" si="15"/>
        <v/>
      </c>
      <c r="K27" s="619" t="str">
        <f t="shared" ca="1" si="15"/>
        <v/>
      </c>
      <c r="L27" s="619" t="str">
        <f t="shared" ca="1" si="15"/>
        <v/>
      </c>
      <c r="M27" s="610">
        <f t="shared" ca="1" si="16"/>
        <v>1</v>
      </c>
      <c r="N27" s="610">
        <f t="shared" ca="1" si="16"/>
        <v>0</v>
      </c>
      <c r="O27" s="619">
        <f t="shared" ca="1" si="16"/>
        <v>0</v>
      </c>
      <c r="P27" s="619">
        <f t="shared" ca="1" si="16"/>
        <v>0</v>
      </c>
      <c r="Q27" s="620">
        <f t="shared" ca="1" si="3"/>
        <v>0</v>
      </c>
      <c r="R27" s="619">
        <f t="shared" ca="1" si="17"/>
        <v>0</v>
      </c>
      <c r="S27" s="619">
        <f t="shared" ca="1" si="17"/>
        <v>0</v>
      </c>
      <c r="T27" s="619">
        <f t="shared" ca="1" si="17"/>
        <v>0</v>
      </c>
      <c r="U27" s="620">
        <f t="shared" ca="1" si="5"/>
        <v>0</v>
      </c>
      <c r="V27" s="619">
        <f t="shared" ca="1" si="6"/>
        <v>0</v>
      </c>
      <c r="W27" s="621">
        <f ca="1">IF(ISNA(MATCH($A27,'Bout Clock'!A$9:A$38,0)),"",INDIRECT(ADDRESS(MATCH($A27,'Bout Clock'!A$9:A$38,0)+ROW('Bout Clock'!A$8),W$1,1,,"Bout Clock")))</f>
        <v>0</v>
      </c>
      <c r="X27" s="621" t="str">
        <f ca="1">IF(OR(W27="",W27=0),"",60*E27/W27)</f>
        <v/>
      </c>
      <c r="Z27" s="617">
        <f>Z25+1</f>
        <v>13</v>
      </c>
      <c r="AA27" s="610">
        <f>IF(ISNA(MATCH($Z27,Score!AR$3:AR$62,0)),"",MATCH($Z27,Score!AR$3:AR$62,0)++ROW(Score!AR$2))</f>
        <v>27</v>
      </c>
      <c r="AB27" s="610" t="str">
        <f t="shared" ca="1" si="18"/>
        <v>777</v>
      </c>
      <c r="AC27" s="610">
        <f t="shared" ca="1" si="18"/>
        <v>5</v>
      </c>
      <c r="AD27" s="617">
        <f ca="1">IF(AA27="","",SUM(AC27,AC28))</f>
        <v>5</v>
      </c>
      <c r="AE27" s="617">
        <f ca="1">IF(AA27="","",AD27-E27)</f>
        <v>4</v>
      </c>
      <c r="AF27" s="619" t="str">
        <f ca="1">IF($AA27="","",IF(ISBLANK(INDIRECT(ADDRESS($AA27,AF$1,1,,"Score"))),"",1))</f>
        <v/>
      </c>
      <c r="AG27" s="619">
        <f ca="1">IF($AA27="","",IF(ISBLANK(INDIRECT(ADDRESS($AA27,AG$1,1,,"Score"))),"",1))</f>
        <v>1</v>
      </c>
      <c r="AH27" s="620">
        <f ca="1">IF(AG27=1,AE27,"")</f>
        <v>4</v>
      </c>
      <c r="AI27" s="619">
        <f t="shared" ca="1" si="19"/>
        <v>1</v>
      </c>
      <c r="AJ27" s="619" t="str">
        <f t="shared" ca="1" si="19"/>
        <v/>
      </c>
      <c r="AK27" s="619" t="str">
        <f t="shared" ca="1" si="19"/>
        <v/>
      </c>
      <c r="AL27" s="610">
        <f t="shared" ca="1" si="20"/>
        <v>2</v>
      </c>
      <c r="AM27" s="610">
        <f t="shared" ca="1" si="20"/>
        <v>0</v>
      </c>
      <c r="AN27" s="619">
        <f t="shared" ca="1" si="20"/>
        <v>0</v>
      </c>
      <c r="AO27" s="619">
        <f t="shared" ca="1" si="20"/>
        <v>0</v>
      </c>
      <c r="AP27" s="620">
        <f t="shared" ca="1" si="10"/>
        <v>0</v>
      </c>
      <c r="AQ27" s="619">
        <f t="shared" ca="1" si="21"/>
        <v>0</v>
      </c>
      <c r="AR27" s="619">
        <f t="shared" ca="1" si="21"/>
        <v>0</v>
      </c>
      <c r="AS27" s="619">
        <f t="shared" ca="1" si="21"/>
        <v>0</v>
      </c>
      <c r="AT27" s="620">
        <f t="shared" ca="1" si="12"/>
        <v>0</v>
      </c>
      <c r="AU27" s="619">
        <f t="shared" ca="1" si="13"/>
        <v>0</v>
      </c>
      <c r="AV27" s="621">
        <f ca="1">W27</f>
        <v>0</v>
      </c>
      <c r="AW27" s="621" t="str">
        <f ca="1">IF(OR(AV27="",AV27=0),"",60*AD27/AV27)</f>
        <v/>
      </c>
    </row>
    <row r="28" spans="1:49">
      <c r="A28" s="617"/>
      <c r="B28" s="610" t="str">
        <f ca="1">IF($B27="","",IF(INDIRECT(ADDRESS($B27+2,C$1-1,1,,"Score"))="SP",$B27+2,""))</f>
        <v/>
      </c>
      <c r="C28" s="618" t="str">
        <f t="shared" ca="1" si="14"/>
        <v/>
      </c>
      <c r="D28" s="610" t="str">
        <f t="shared" ca="1" si="14"/>
        <v/>
      </c>
      <c r="E28" s="617"/>
      <c r="F28" s="617"/>
      <c r="G28" s="619"/>
      <c r="H28" s="619"/>
      <c r="I28" s="620"/>
      <c r="J28" s="619" t="str">
        <f t="shared" ca="1" si="15"/>
        <v/>
      </c>
      <c r="K28" s="619" t="str">
        <f t="shared" ca="1" si="15"/>
        <v/>
      </c>
      <c r="L28" s="619" t="str">
        <f t="shared" ca="1" si="15"/>
        <v/>
      </c>
      <c r="M28" s="610" t="str">
        <f t="shared" ca="1" si="16"/>
        <v/>
      </c>
      <c r="N28" s="610" t="str">
        <f t="shared" ca="1" si="16"/>
        <v/>
      </c>
      <c r="O28" s="619" t="str">
        <f t="shared" ca="1" si="16"/>
        <v/>
      </c>
      <c r="P28" s="619" t="str">
        <f t="shared" ca="1" si="16"/>
        <v/>
      </c>
      <c r="Q28" s="620" t="str">
        <f t="shared" ca="1" si="3"/>
        <v/>
      </c>
      <c r="R28" s="619" t="str">
        <f t="shared" ca="1" si="17"/>
        <v/>
      </c>
      <c r="S28" s="619" t="str">
        <f t="shared" ca="1" si="17"/>
        <v/>
      </c>
      <c r="T28" s="619" t="str">
        <f t="shared" ca="1" si="17"/>
        <v/>
      </c>
      <c r="U28" s="620" t="str">
        <f t="shared" ca="1" si="5"/>
        <v/>
      </c>
      <c r="V28" s="619" t="str">
        <f t="shared" ca="1" si="6"/>
        <v/>
      </c>
      <c r="W28" s="621"/>
      <c r="X28" s="621"/>
      <c r="Z28" s="617"/>
      <c r="AA28" s="610" t="str">
        <f ca="1">IF($AA27="","",IF(INDIRECT(ADDRESS($AA27+2,AB$1-1,1,,"Score"))="SP",$AA27+2,""))</f>
        <v/>
      </c>
      <c r="AB28" s="610" t="str">
        <f t="shared" ca="1" si="18"/>
        <v/>
      </c>
      <c r="AC28" s="610" t="str">
        <f t="shared" ca="1" si="18"/>
        <v/>
      </c>
      <c r="AD28" s="617"/>
      <c r="AE28" s="617"/>
      <c r="AF28" s="619"/>
      <c r="AG28" s="619"/>
      <c r="AH28" s="620"/>
      <c r="AI28" s="619" t="str">
        <f t="shared" ca="1" si="19"/>
        <v/>
      </c>
      <c r="AJ28" s="619" t="str">
        <f t="shared" ca="1" si="19"/>
        <v/>
      </c>
      <c r="AK28" s="619" t="str">
        <f t="shared" ca="1" si="19"/>
        <v/>
      </c>
      <c r="AL28" s="610" t="str">
        <f t="shared" ca="1" si="20"/>
        <v/>
      </c>
      <c r="AM28" s="610" t="str">
        <f t="shared" ca="1" si="20"/>
        <v/>
      </c>
      <c r="AN28" s="619" t="str">
        <f t="shared" ca="1" si="20"/>
        <v/>
      </c>
      <c r="AO28" s="619" t="str">
        <f t="shared" ca="1" si="20"/>
        <v/>
      </c>
      <c r="AP28" s="620" t="str">
        <f t="shared" ca="1" si="10"/>
        <v/>
      </c>
      <c r="AQ28" s="619" t="str">
        <f t="shared" ca="1" si="21"/>
        <v/>
      </c>
      <c r="AR28" s="619" t="str">
        <f t="shared" ca="1" si="21"/>
        <v/>
      </c>
      <c r="AS28" s="619" t="str">
        <f t="shared" ca="1" si="21"/>
        <v/>
      </c>
      <c r="AT28" s="620" t="str">
        <f t="shared" ca="1" si="12"/>
        <v/>
      </c>
      <c r="AU28" s="619" t="str">
        <f t="shared" ca="1" si="13"/>
        <v/>
      </c>
      <c r="AV28" s="621"/>
      <c r="AW28" s="621"/>
    </row>
    <row r="29" spans="1:49">
      <c r="A29" s="622">
        <f>A27+1</f>
        <v>14</v>
      </c>
      <c r="B29" s="623">
        <f>IF(ISNA(MATCH($A29,Score!A$3:A$62,0)),"",MATCH($A29,Score!A$3:A$62,0)+ROW(Score!A$2))</f>
        <v>29</v>
      </c>
      <c r="C29" s="624" t="str">
        <f t="shared" ca="1" si="14"/>
        <v>1949</v>
      </c>
      <c r="D29" s="623">
        <f t="shared" ca="1" si="14"/>
        <v>0</v>
      </c>
      <c r="E29" s="622">
        <f ca="1">IF(B29="","",SUM(D29,D30))</f>
        <v>0</v>
      </c>
      <c r="F29" s="622">
        <f ca="1">IF(B29="","",E29-AD29)</f>
        <v>-1</v>
      </c>
      <c r="G29" s="625" t="str">
        <f ca="1">IF($B29="","",IF(ISBLANK(INDIRECT(ADDRESS($B29,G$1,1,,"Score"))),"",1))</f>
        <v/>
      </c>
      <c r="H29" s="625" t="str">
        <f ca="1">IF($B29="","",IF(ISBLANK(INDIRECT(ADDRESS($B29,H$1,1,,"Score"))),"",1))</f>
        <v/>
      </c>
      <c r="I29" s="615" t="str">
        <f ca="1">IF(H29=1,F29,"")</f>
        <v/>
      </c>
      <c r="J29" s="625" t="str">
        <f t="shared" ca="1" si="15"/>
        <v/>
      </c>
      <c r="K29" s="625" t="str">
        <f t="shared" ca="1" si="15"/>
        <v/>
      </c>
      <c r="L29" s="625">
        <f t="shared" ca="1" si="15"/>
        <v>1</v>
      </c>
      <c r="M29" s="623">
        <f t="shared" ca="1" si="16"/>
        <v>0</v>
      </c>
      <c r="N29" s="623">
        <f t="shared" ca="1" si="16"/>
        <v>0</v>
      </c>
      <c r="O29" s="625">
        <f t="shared" ca="1" si="16"/>
        <v>0</v>
      </c>
      <c r="P29" s="625">
        <f t="shared" ca="1" si="16"/>
        <v>0</v>
      </c>
      <c r="Q29" s="615">
        <f t="shared" ca="1" si="3"/>
        <v>0</v>
      </c>
      <c r="R29" s="625">
        <f t="shared" ca="1" si="17"/>
        <v>0</v>
      </c>
      <c r="S29" s="625">
        <f t="shared" ca="1" si="17"/>
        <v>0</v>
      </c>
      <c r="T29" s="625">
        <f t="shared" ca="1" si="17"/>
        <v>0</v>
      </c>
      <c r="U29" s="615">
        <f t="shared" ca="1" si="5"/>
        <v>0</v>
      </c>
      <c r="V29" s="625" t="str">
        <f t="shared" ca="1" si="6"/>
        <v/>
      </c>
      <c r="W29" s="622">
        <f ca="1">IF(ISNA(MATCH($A29,'Bout Clock'!A$9:A$38,0)),"",INDIRECT(ADDRESS(MATCH($A29,'Bout Clock'!A$9:A$38,0)+ROW('Bout Clock'!A$8),W$1,1,,"Bout Clock")))</f>
        <v>0</v>
      </c>
      <c r="X29" s="622" t="str">
        <f ca="1">IF(OR(W29="",W29=0),"",60*E29/W29)</f>
        <v/>
      </c>
      <c r="Z29" s="622">
        <f>Z27+1</f>
        <v>14</v>
      </c>
      <c r="AA29" s="623">
        <f>IF(ISNA(MATCH($Z29,Score!AR$3:AR$62,0)),"",MATCH($Z29,Score!AR$3:AR$62,0)++ROW(Score!AR$2))</f>
        <v>29</v>
      </c>
      <c r="AB29" s="623" t="str">
        <f t="shared" ca="1" si="18"/>
        <v>64</v>
      </c>
      <c r="AC29" s="623">
        <f t="shared" ca="1" si="18"/>
        <v>1</v>
      </c>
      <c r="AD29" s="622">
        <f ca="1">IF(AA29="","",SUM(AC29,AC30))</f>
        <v>1</v>
      </c>
      <c r="AE29" s="622">
        <f ca="1">IF(AA29="","",AD29-E29)</f>
        <v>1</v>
      </c>
      <c r="AF29" s="625" t="str">
        <f ca="1">IF($AA29="","",IF(ISBLANK(INDIRECT(ADDRESS($AA29,AF$1,1,,"Score"))),"",1))</f>
        <v/>
      </c>
      <c r="AG29" s="625">
        <f ca="1">IF($AA29="","",IF(ISBLANK(INDIRECT(ADDRESS($AA29,AG$1,1,,"Score"))),"",1))</f>
        <v>1</v>
      </c>
      <c r="AH29" s="615">
        <f ca="1">IF(AG29=1,AE29,"")</f>
        <v>1</v>
      </c>
      <c r="AI29" s="625" t="str">
        <f t="shared" ca="1" si="19"/>
        <v/>
      </c>
      <c r="AJ29" s="625" t="str">
        <f t="shared" ca="1" si="19"/>
        <v/>
      </c>
      <c r="AK29" s="625" t="str">
        <f t="shared" ca="1" si="19"/>
        <v/>
      </c>
      <c r="AL29" s="623">
        <f t="shared" ca="1" si="20"/>
        <v>1</v>
      </c>
      <c r="AM29" s="623">
        <f t="shared" ca="1" si="20"/>
        <v>0</v>
      </c>
      <c r="AN29" s="625">
        <f t="shared" ca="1" si="20"/>
        <v>0</v>
      </c>
      <c r="AO29" s="625">
        <f t="shared" ca="1" si="20"/>
        <v>0</v>
      </c>
      <c r="AP29" s="615">
        <f t="shared" ca="1" si="10"/>
        <v>0</v>
      </c>
      <c r="AQ29" s="625">
        <f t="shared" ca="1" si="21"/>
        <v>0</v>
      </c>
      <c r="AR29" s="625">
        <f t="shared" ca="1" si="21"/>
        <v>0</v>
      </c>
      <c r="AS29" s="625">
        <f t="shared" ca="1" si="21"/>
        <v>0</v>
      </c>
      <c r="AT29" s="615">
        <f t="shared" ca="1" si="12"/>
        <v>0</v>
      </c>
      <c r="AU29" s="625">
        <f t="shared" ca="1" si="13"/>
        <v>0</v>
      </c>
      <c r="AV29" s="622">
        <f ca="1">W29</f>
        <v>0</v>
      </c>
      <c r="AW29" s="622" t="str">
        <f ca="1">IF(OR(AV29="",AV29=0),"",60*AD29/AV29)</f>
        <v/>
      </c>
    </row>
    <row r="30" spans="1:49">
      <c r="A30" s="622"/>
      <c r="B30" s="623" t="str">
        <f ca="1">IF($B29="","",IF(INDIRECT(ADDRESS($B29+2,C$1-1,1,,"Score"))="SP",$B29+2,""))</f>
        <v/>
      </c>
      <c r="C30" s="624" t="str">
        <f t="shared" ca="1" si="14"/>
        <v/>
      </c>
      <c r="D30" s="623" t="str">
        <f t="shared" ca="1" si="14"/>
        <v/>
      </c>
      <c r="E30" s="622"/>
      <c r="F30" s="622"/>
      <c r="G30" s="625"/>
      <c r="H30" s="626"/>
      <c r="I30" s="615"/>
      <c r="J30" s="625" t="str">
        <f t="shared" ca="1" si="15"/>
        <v/>
      </c>
      <c r="K30" s="625" t="str">
        <f t="shared" ca="1" si="15"/>
        <v/>
      </c>
      <c r="L30" s="625" t="str">
        <f t="shared" ca="1" si="15"/>
        <v/>
      </c>
      <c r="M30" s="623" t="str">
        <f t="shared" ca="1" si="16"/>
        <v/>
      </c>
      <c r="N30" s="623" t="str">
        <f t="shared" ca="1" si="16"/>
        <v/>
      </c>
      <c r="O30" s="625" t="str">
        <f t="shared" ca="1" si="16"/>
        <v/>
      </c>
      <c r="P30" s="625" t="str">
        <f t="shared" ca="1" si="16"/>
        <v/>
      </c>
      <c r="Q30" s="615" t="str">
        <f t="shared" ca="1" si="3"/>
        <v/>
      </c>
      <c r="R30" s="625" t="str">
        <f t="shared" ca="1" si="17"/>
        <v/>
      </c>
      <c r="S30" s="625" t="str">
        <f t="shared" ca="1" si="17"/>
        <v/>
      </c>
      <c r="T30" s="625" t="str">
        <f t="shared" ca="1" si="17"/>
        <v/>
      </c>
      <c r="U30" s="615" t="str">
        <f t="shared" ca="1" si="5"/>
        <v/>
      </c>
      <c r="V30" s="625" t="str">
        <f t="shared" ca="1" si="6"/>
        <v/>
      </c>
      <c r="W30" s="622"/>
      <c r="X30" s="622"/>
      <c r="Z30" s="622"/>
      <c r="AA30" s="623" t="str">
        <f ca="1">IF($AA29="","",IF(INDIRECT(ADDRESS($AA29+2,AB$1-1,1,,"Score"))="SP",$AA29+2,""))</f>
        <v/>
      </c>
      <c r="AB30" s="623" t="str">
        <f t="shared" ca="1" si="18"/>
        <v/>
      </c>
      <c r="AC30" s="623" t="str">
        <f t="shared" ca="1" si="18"/>
        <v/>
      </c>
      <c r="AD30" s="622"/>
      <c r="AE30" s="622"/>
      <c r="AF30" s="625"/>
      <c r="AG30" s="626"/>
      <c r="AH30" s="615"/>
      <c r="AI30" s="625" t="str">
        <f t="shared" ca="1" si="19"/>
        <v/>
      </c>
      <c r="AJ30" s="625" t="str">
        <f t="shared" ca="1" si="19"/>
        <v/>
      </c>
      <c r="AK30" s="625" t="str">
        <f t="shared" ca="1" si="19"/>
        <v/>
      </c>
      <c r="AL30" s="623" t="str">
        <f t="shared" ca="1" si="20"/>
        <v/>
      </c>
      <c r="AM30" s="623" t="str">
        <f t="shared" ca="1" si="20"/>
        <v/>
      </c>
      <c r="AN30" s="625" t="str">
        <f t="shared" ca="1" si="20"/>
        <v/>
      </c>
      <c r="AO30" s="625" t="str">
        <f t="shared" ca="1" si="20"/>
        <v/>
      </c>
      <c r="AP30" s="615" t="str">
        <f t="shared" ca="1" si="10"/>
        <v/>
      </c>
      <c r="AQ30" s="625" t="str">
        <f t="shared" ca="1" si="21"/>
        <v/>
      </c>
      <c r="AR30" s="625" t="str">
        <f t="shared" ca="1" si="21"/>
        <v/>
      </c>
      <c r="AS30" s="625" t="str">
        <f t="shared" ca="1" si="21"/>
        <v/>
      </c>
      <c r="AT30" s="615" t="str">
        <f t="shared" ca="1" si="12"/>
        <v/>
      </c>
      <c r="AU30" s="625" t="str">
        <f t="shared" ca="1" si="13"/>
        <v/>
      </c>
      <c r="AV30" s="622"/>
      <c r="AW30" s="622"/>
    </row>
    <row r="31" spans="1:49">
      <c r="A31" s="617">
        <f>A29+1</f>
        <v>15</v>
      </c>
      <c r="B31" s="610">
        <f>IF(ISNA(MATCH($A31,Score!A$3:A$62,0)),"",MATCH($A31,Score!A$3:A$62,0)+ROW(Score!A$2))</f>
        <v>31</v>
      </c>
      <c r="C31" s="618" t="str">
        <f t="shared" ca="1" si="14"/>
        <v>731</v>
      </c>
      <c r="D31" s="610">
        <f t="shared" ca="1" si="14"/>
        <v>1</v>
      </c>
      <c r="E31" s="617">
        <f ca="1">IF(B31="","",SUM(D31,D32))</f>
        <v>1</v>
      </c>
      <c r="F31" s="617">
        <f ca="1">IF(B31="","",E31-AD31)</f>
        <v>1</v>
      </c>
      <c r="G31" s="619" t="str">
        <f ca="1">IF($B31="","",IF(ISBLANK(INDIRECT(ADDRESS($B31,G$1,1,,"Score"))),"",1))</f>
        <v/>
      </c>
      <c r="H31" s="619">
        <f ca="1">IF($B31="","",IF(ISBLANK(INDIRECT(ADDRESS($B31,H$1,1,,"Score"))),"",1))</f>
        <v>1</v>
      </c>
      <c r="I31" s="620">
        <f ca="1">IF(H31=1,F31,"")</f>
        <v>1</v>
      </c>
      <c r="J31" s="619" t="str">
        <f t="shared" ca="1" si="15"/>
        <v/>
      </c>
      <c r="K31" s="619" t="str">
        <f t="shared" ca="1" si="15"/>
        <v/>
      </c>
      <c r="L31" s="619" t="str">
        <f t="shared" ca="1" si="15"/>
        <v/>
      </c>
      <c r="M31" s="610">
        <f t="shared" ca="1" si="16"/>
        <v>1</v>
      </c>
      <c r="N31" s="610">
        <f t="shared" ca="1" si="16"/>
        <v>0</v>
      </c>
      <c r="O31" s="619">
        <f t="shared" ca="1" si="16"/>
        <v>0</v>
      </c>
      <c r="P31" s="619">
        <f t="shared" ca="1" si="16"/>
        <v>0</v>
      </c>
      <c r="Q31" s="620">
        <f t="shared" ca="1" si="3"/>
        <v>0</v>
      </c>
      <c r="R31" s="619">
        <f t="shared" ca="1" si="17"/>
        <v>0</v>
      </c>
      <c r="S31" s="619">
        <f t="shared" ca="1" si="17"/>
        <v>0</v>
      </c>
      <c r="T31" s="619">
        <f t="shared" ca="1" si="17"/>
        <v>0</v>
      </c>
      <c r="U31" s="620">
        <f t="shared" ca="1" si="5"/>
        <v>0</v>
      </c>
      <c r="V31" s="619">
        <f t="shared" ca="1" si="6"/>
        <v>0</v>
      </c>
      <c r="W31" s="621">
        <f ca="1">IF(ISNA(MATCH($A31,'Bout Clock'!A$9:A$38,0)),"",INDIRECT(ADDRESS(MATCH($A31,'Bout Clock'!A$9:A$38,0)+ROW('Bout Clock'!A$8),W$1,1,,"Bout Clock")))</f>
        <v>0</v>
      </c>
      <c r="X31" s="621" t="str">
        <f ca="1">IF(OR(W31="",W31=0),"",60*E31/W31)</f>
        <v/>
      </c>
      <c r="Z31" s="617">
        <f>Z29+1</f>
        <v>15</v>
      </c>
      <c r="AA31" s="610">
        <f>IF(ISNA(MATCH($Z31,Score!AR$3:AR$62,0)),"",MATCH($Z31,Score!AR$3:AR$62,0)++ROW(Score!AR$2))</f>
        <v>31</v>
      </c>
      <c r="AB31" s="610" t="str">
        <f t="shared" ca="1" si="18"/>
        <v>120</v>
      </c>
      <c r="AC31" s="610">
        <f t="shared" ca="1" si="18"/>
        <v>0</v>
      </c>
      <c r="AD31" s="617">
        <f ca="1">IF(AA31="","",SUM(AC31,AC32))</f>
        <v>0</v>
      </c>
      <c r="AE31" s="617">
        <f ca="1">IF(AA31="","",AD31-E31)</f>
        <v>-1</v>
      </c>
      <c r="AF31" s="619" t="str">
        <f ca="1">IF($AA31="","",IF(ISBLANK(INDIRECT(ADDRESS($AA31,AF$1,1,,"Score"))),"",1))</f>
        <v/>
      </c>
      <c r="AG31" s="619" t="str">
        <f ca="1">IF($AA31="","",IF(ISBLANK(INDIRECT(ADDRESS($AA31,AG$1,1,,"Score"))),"",1))</f>
        <v/>
      </c>
      <c r="AH31" s="620" t="str">
        <f ca="1">IF(AG31=1,AE31,"")</f>
        <v/>
      </c>
      <c r="AI31" s="619" t="str">
        <f t="shared" ca="1" si="19"/>
        <v/>
      </c>
      <c r="AJ31" s="619" t="str">
        <f t="shared" ca="1" si="19"/>
        <v/>
      </c>
      <c r="AK31" s="619" t="str">
        <f t="shared" ca="1" si="19"/>
        <v/>
      </c>
      <c r="AL31" s="610">
        <f t="shared" ca="1" si="20"/>
        <v>1</v>
      </c>
      <c r="AM31" s="610">
        <f t="shared" ca="1" si="20"/>
        <v>0</v>
      </c>
      <c r="AN31" s="619">
        <f t="shared" ca="1" si="20"/>
        <v>0</v>
      </c>
      <c r="AO31" s="619">
        <f t="shared" ca="1" si="20"/>
        <v>0</v>
      </c>
      <c r="AP31" s="620">
        <f t="shared" ca="1" si="10"/>
        <v>0</v>
      </c>
      <c r="AQ31" s="619">
        <f t="shared" ca="1" si="21"/>
        <v>0</v>
      </c>
      <c r="AR31" s="619">
        <f t="shared" ca="1" si="21"/>
        <v>0</v>
      </c>
      <c r="AS31" s="619">
        <f t="shared" ca="1" si="21"/>
        <v>0</v>
      </c>
      <c r="AT31" s="620">
        <f t="shared" ca="1" si="12"/>
        <v>0</v>
      </c>
      <c r="AU31" s="619">
        <f t="shared" ca="1" si="13"/>
        <v>0</v>
      </c>
      <c r="AV31" s="621">
        <f ca="1">W31</f>
        <v>0</v>
      </c>
      <c r="AW31" s="621" t="str">
        <f ca="1">IF(OR(AV31="",AV31=0),"",60*AD31/AV31)</f>
        <v/>
      </c>
    </row>
    <row r="32" spans="1:49">
      <c r="A32" s="617"/>
      <c r="B32" s="610" t="str">
        <f ca="1">IF($B31="","",IF(INDIRECT(ADDRESS($B31+2,C$1-1,1,,"Score"))="SP",$B31+2,""))</f>
        <v/>
      </c>
      <c r="C32" s="618" t="str">
        <f t="shared" ca="1" si="14"/>
        <v/>
      </c>
      <c r="D32" s="610" t="str">
        <f t="shared" ca="1" si="14"/>
        <v/>
      </c>
      <c r="E32" s="617"/>
      <c r="F32" s="617"/>
      <c r="G32" s="619"/>
      <c r="H32" s="619"/>
      <c r="I32" s="620"/>
      <c r="J32" s="619" t="str">
        <f t="shared" ca="1" si="15"/>
        <v/>
      </c>
      <c r="K32" s="619" t="str">
        <f t="shared" ca="1" si="15"/>
        <v/>
      </c>
      <c r="L32" s="619" t="str">
        <f t="shared" ca="1" si="15"/>
        <v/>
      </c>
      <c r="M32" s="610" t="str">
        <f t="shared" ca="1" si="16"/>
        <v/>
      </c>
      <c r="N32" s="610" t="str">
        <f t="shared" ca="1" si="16"/>
        <v/>
      </c>
      <c r="O32" s="619" t="str">
        <f t="shared" ca="1" si="16"/>
        <v/>
      </c>
      <c r="P32" s="619" t="str">
        <f t="shared" ca="1" si="16"/>
        <v/>
      </c>
      <c r="Q32" s="620" t="str">
        <f t="shared" ca="1" si="3"/>
        <v/>
      </c>
      <c r="R32" s="619" t="str">
        <f t="shared" ca="1" si="17"/>
        <v/>
      </c>
      <c r="S32" s="619" t="str">
        <f t="shared" ca="1" si="17"/>
        <v/>
      </c>
      <c r="T32" s="619" t="str">
        <f t="shared" ca="1" si="17"/>
        <v/>
      </c>
      <c r="U32" s="620" t="str">
        <f t="shared" ca="1" si="5"/>
        <v/>
      </c>
      <c r="V32" s="619" t="str">
        <f t="shared" ca="1" si="6"/>
        <v/>
      </c>
      <c r="W32" s="621"/>
      <c r="X32" s="621"/>
      <c r="Z32" s="617"/>
      <c r="AA32" s="610" t="str">
        <f ca="1">IF($AA31="","",IF(INDIRECT(ADDRESS($AA31+2,AB$1-1,1,,"Score"))="SP",$AA31+2,""))</f>
        <v/>
      </c>
      <c r="AB32" s="610" t="str">
        <f t="shared" ca="1" si="18"/>
        <v/>
      </c>
      <c r="AC32" s="610" t="str">
        <f t="shared" ca="1" si="18"/>
        <v/>
      </c>
      <c r="AD32" s="617"/>
      <c r="AE32" s="617"/>
      <c r="AF32" s="619"/>
      <c r="AG32" s="619"/>
      <c r="AH32" s="620"/>
      <c r="AI32" s="619" t="str">
        <f t="shared" ca="1" si="19"/>
        <v/>
      </c>
      <c r="AJ32" s="619" t="str">
        <f t="shared" ca="1" si="19"/>
        <v/>
      </c>
      <c r="AK32" s="619" t="str">
        <f t="shared" ca="1" si="19"/>
        <v/>
      </c>
      <c r="AL32" s="610" t="str">
        <f t="shared" ca="1" si="20"/>
        <v/>
      </c>
      <c r="AM32" s="610" t="str">
        <f t="shared" ca="1" si="20"/>
        <v/>
      </c>
      <c r="AN32" s="619" t="str">
        <f t="shared" ca="1" si="20"/>
        <v/>
      </c>
      <c r="AO32" s="619" t="str">
        <f t="shared" ca="1" si="20"/>
        <v/>
      </c>
      <c r="AP32" s="620" t="str">
        <f t="shared" ca="1" si="10"/>
        <v/>
      </c>
      <c r="AQ32" s="619" t="str">
        <f t="shared" ca="1" si="21"/>
        <v/>
      </c>
      <c r="AR32" s="619" t="str">
        <f t="shared" ca="1" si="21"/>
        <v/>
      </c>
      <c r="AS32" s="619" t="str">
        <f t="shared" ca="1" si="21"/>
        <v/>
      </c>
      <c r="AT32" s="620" t="str">
        <f t="shared" ca="1" si="12"/>
        <v/>
      </c>
      <c r="AU32" s="619" t="str">
        <f t="shared" ca="1" si="13"/>
        <v/>
      </c>
      <c r="AV32" s="621"/>
      <c r="AW32" s="621"/>
    </row>
    <row r="33" spans="1:49">
      <c r="A33" s="622">
        <f>A31+1</f>
        <v>16</v>
      </c>
      <c r="B33" s="623" t="str">
        <f>IF(ISNA(MATCH($A33,Score!A$3:A$62,0)),"",MATCH($A33,Score!A$3:A$62,0)+ROW(Score!A$2))</f>
        <v/>
      </c>
      <c r="C33" s="624" t="str">
        <f t="shared" ca="1" si="14"/>
        <v/>
      </c>
      <c r="D33" s="623" t="str">
        <f t="shared" ca="1" si="14"/>
        <v/>
      </c>
      <c r="E33" s="622" t="str">
        <f>IF(B33="","",SUM(D33,D34))</f>
        <v/>
      </c>
      <c r="F33" s="622" t="str">
        <f>IF(B33="","",E33-AD33)</f>
        <v/>
      </c>
      <c r="G33" s="625" t="str">
        <f ca="1">IF($B33="","",IF(ISBLANK(INDIRECT(ADDRESS($B33,G$1,1,,"Score"))),"",1))</f>
        <v/>
      </c>
      <c r="H33" s="625" t="str">
        <f ca="1">IF($B33="","",IF(ISBLANK(INDIRECT(ADDRESS($B33,H$1,1,,"Score"))),"",1))</f>
        <v/>
      </c>
      <c r="I33" s="615" t="str">
        <f ca="1">IF(H33=1,F33,"")</f>
        <v/>
      </c>
      <c r="J33" s="625" t="str">
        <f t="shared" ca="1" si="15"/>
        <v/>
      </c>
      <c r="K33" s="625" t="str">
        <f t="shared" ca="1" si="15"/>
        <v/>
      </c>
      <c r="L33" s="625" t="str">
        <f t="shared" ca="1" si="15"/>
        <v/>
      </c>
      <c r="M33" s="623" t="str">
        <f t="shared" ca="1" si="16"/>
        <v/>
      </c>
      <c r="N33" s="623" t="str">
        <f t="shared" ca="1" si="16"/>
        <v/>
      </c>
      <c r="O33" s="625" t="str">
        <f t="shared" ca="1" si="16"/>
        <v/>
      </c>
      <c r="P33" s="625" t="str">
        <f t="shared" ca="1" si="16"/>
        <v/>
      </c>
      <c r="Q33" s="615" t="str">
        <f t="shared" si="3"/>
        <v/>
      </c>
      <c r="R33" s="625" t="str">
        <f t="shared" ca="1" si="17"/>
        <v/>
      </c>
      <c r="S33" s="625" t="str">
        <f t="shared" ca="1" si="17"/>
        <v/>
      </c>
      <c r="T33" s="625" t="str">
        <f t="shared" ca="1" si="17"/>
        <v/>
      </c>
      <c r="U33" s="615" t="str">
        <f t="shared" si="5"/>
        <v/>
      </c>
      <c r="V33" s="625" t="str">
        <f t="shared" ca="1" si="6"/>
        <v/>
      </c>
      <c r="W33" s="622" t="str">
        <f ca="1">IF(ISNA(MATCH($A33,'Bout Clock'!A$9:A$38,0)),"",INDIRECT(ADDRESS(MATCH($A33,'Bout Clock'!A$9:A$38,0)+ROW('Bout Clock'!A$8),W$1,1,,"Bout Clock")))</f>
        <v/>
      </c>
      <c r="X33" s="622" t="str">
        <f ca="1">IF(OR(W33="",W33=0),"",60*E33/W33)</f>
        <v/>
      </c>
      <c r="Z33" s="622">
        <f>Z31+1</f>
        <v>16</v>
      </c>
      <c r="AA33" s="623" t="str">
        <f>IF(ISNA(MATCH($Z33,Score!AR$3:AR$62,0)),"",MATCH($Z33,Score!AR$3:AR$62,0)++ROW(Score!AR$2))</f>
        <v/>
      </c>
      <c r="AB33" s="623" t="str">
        <f t="shared" ca="1" si="18"/>
        <v/>
      </c>
      <c r="AC33" s="623" t="str">
        <f t="shared" ca="1" si="18"/>
        <v/>
      </c>
      <c r="AD33" s="622" t="str">
        <f>IF(AA33="","",SUM(AC33,AC34))</f>
        <v/>
      </c>
      <c r="AE33" s="622" t="str">
        <f>IF(AA33="","",AD33-E33)</f>
        <v/>
      </c>
      <c r="AF33" s="625" t="str">
        <f ca="1">IF($AA33="","",IF(ISBLANK(INDIRECT(ADDRESS($AA33,AF$1,1,,"Score"))),"",1))</f>
        <v/>
      </c>
      <c r="AG33" s="625" t="str">
        <f ca="1">IF($AA33="","",IF(ISBLANK(INDIRECT(ADDRESS($AA33,AG$1,1,,"Score"))),"",1))</f>
        <v/>
      </c>
      <c r="AH33" s="615" t="str">
        <f ca="1">IF(AG33=1,AE33,"")</f>
        <v/>
      </c>
      <c r="AI33" s="625" t="str">
        <f t="shared" ca="1" si="19"/>
        <v/>
      </c>
      <c r="AJ33" s="625" t="str">
        <f t="shared" ca="1" si="19"/>
        <v/>
      </c>
      <c r="AK33" s="625" t="str">
        <f t="shared" ca="1" si="19"/>
        <v/>
      </c>
      <c r="AL33" s="623" t="str">
        <f t="shared" ca="1" si="20"/>
        <v/>
      </c>
      <c r="AM33" s="623" t="str">
        <f t="shared" ca="1" si="20"/>
        <v/>
      </c>
      <c r="AN33" s="625" t="str">
        <f t="shared" ca="1" si="20"/>
        <v/>
      </c>
      <c r="AO33" s="625" t="str">
        <f t="shared" ca="1" si="20"/>
        <v/>
      </c>
      <c r="AP33" s="615" t="str">
        <f t="shared" si="10"/>
        <v/>
      </c>
      <c r="AQ33" s="625" t="str">
        <f t="shared" ca="1" si="21"/>
        <v/>
      </c>
      <c r="AR33" s="625" t="str">
        <f t="shared" ca="1" si="21"/>
        <v/>
      </c>
      <c r="AS33" s="625" t="str">
        <f t="shared" ca="1" si="21"/>
        <v/>
      </c>
      <c r="AT33" s="615" t="str">
        <f t="shared" si="12"/>
        <v/>
      </c>
      <c r="AU33" s="625" t="str">
        <f t="shared" ca="1" si="13"/>
        <v/>
      </c>
      <c r="AV33" s="622" t="str">
        <f ca="1">W33</f>
        <v/>
      </c>
      <c r="AW33" s="622" t="str">
        <f ca="1">IF(OR(AV33="",AV33=0),"",60*AD33/AV33)</f>
        <v/>
      </c>
    </row>
    <row r="34" spans="1:49">
      <c r="A34" s="622"/>
      <c r="B34" s="623" t="str">
        <f ca="1">IF($B33="","",IF(INDIRECT(ADDRESS($B33+2,C$1-1,1,,"Score"))="SP",$B33+2,""))</f>
        <v/>
      </c>
      <c r="C34" s="624" t="str">
        <f t="shared" ca="1" si="14"/>
        <v/>
      </c>
      <c r="D34" s="623" t="str">
        <f t="shared" ca="1" si="14"/>
        <v/>
      </c>
      <c r="E34" s="622"/>
      <c r="F34" s="622"/>
      <c r="G34" s="625"/>
      <c r="H34" s="626"/>
      <c r="I34" s="615"/>
      <c r="J34" s="625" t="str">
        <f t="shared" ca="1" si="15"/>
        <v/>
      </c>
      <c r="K34" s="625" t="str">
        <f t="shared" ca="1" si="15"/>
        <v/>
      </c>
      <c r="L34" s="625" t="str">
        <f t="shared" ca="1" si="15"/>
        <v/>
      </c>
      <c r="M34" s="623" t="str">
        <f t="shared" ca="1" si="16"/>
        <v/>
      </c>
      <c r="N34" s="623" t="str">
        <f t="shared" ca="1" si="16"/>
        <v/>
      </c>
      <c r="O34" s="625" t="str">
        <f t="shared" ca="1" si="16"/>
        <v/>
      </c>
      <c r="P34" s="625" t="str">
        <f t="shared" ca="1" si="16"/>
        <v/>
      </c>
      <c r="Q34" s="615" t="str">
        <f t="shared" ca="1" si="3"/>
        <v/>
      </c>
      <c r="R34" s="625" t="str">
        <f t="shared" ca="1" si="17"/>
        <v/>
      </c>
      <c r="S34" s="625" t="str">
        <f t="shared" ca="1" si="17"/>
        <v/>
      </c>
      <c r="T34" s="625" t="str">
        <f t="shared" ca="1" si="17"/>
        <v/>
      </c>
      <c r="U34" s="615" t="str">
        <f t="shared" ca="1" si="5"/>
        <v/>
      </c>
      <c r="V34" s="625" t="str">
        <f t="shared" ca="1" si="6"/>
        <v/>
      </c>
      <c r="W34" s="622"/>
      <c r="X34" s="622"/>
      <c r="Z34" s="622"/>
      <c r="AA34" s="623" t="str">
        <f ca="1">IF($AA33="","",IF(INDIRECT(ADDRESS($AA33+2,AB$1-1,1,,"Score"))="SP",$AA33+2,""))</f>
        <v/>
      </c>
      <c r="AB34" s="623" t="str">
        <f t="shared" ca="1" si="18"/>
        <v/>
      </c>
      <c r="AC34" s="623" t="str">
        <f t="shared" ca="1" si="18"/>
        <v/>
      </c>
      <c r="AD34" s="622"/>
      <c r="AE34" s="622"/>
      <c r="AF34" s="625"/>
      <c r="AG34" s="626"/>
      <c r="AH34" s="615"/>
      <c r="AI34" s="625" t="str">
        <f t="shared" ca="1" si="19"/>
        <v/>
      </c>
      <c r="AJ34" s="625" t="str">
        <f t="shared" ca="1" si="19"/>
        <v/>
      </c>
      <c r="AK34" s="625" t="str">
        <f t="shared" ca="1" si="19"/>
        <v/>
      </c>
      <c r="AL34" s="623" t="str">
        <f t="shared" ca="1" si="20"/>
        <v/>
      </c>
      <c r="AM34" s="623" t="str">
        <f t="shared" ca="1" si="20"/>
        <v/>
      </c>
      <c r="AN34" s="625" t="str">
        <f t="shared" ca="1" si="20"/>
        <v/>
      </c>
      <c r="AO34" s="625" t="str">
        <f t="shared" ca="1" si="20"/>
        <v/>
      </c>
      <c r="AP34" s="615" t="str">
        <f t="shared" ca="1" si="10"/>
        <v/>
      </c>
      <c r="AQ34" s="625" t="str">
        <f t="shared" ca="1" si="21"/>
        <v/>
      </c>
      <c r="AR34" s="625" t="str">
        <f t="shared" ca="1" si="21"/>
        <v/>
      </c>
      <c r="AS34" s="625" t="str">
        <f t="shared" ca="1" si="21"/>
        <v/>
      </c>
      <c r="AT34" s="615" t="str">
        <f t="shared" ca="1" si="12"/>
        <v/>
      </c>
      <c r="AU34" s="625" t="str">
        <f t="shared" ca="1" si="13"/>
        <v/>
      </c>
      <c r="AV34" s="622"/>
      <c r="AW34" s="622"/>
    </row>
    <row r="35" spans="1:49">
      <c r="A35" s="617">
        <f>A33+1</f>
        <v>17</v>
      </c>
      <c r="B35" s="610" t="str">
        <f>IF(ISNA(MATCH($A35,Score!A$3:A$62,0)),"",MATCH($A35,Score!A$3:A$62,0)+ROW(Score!A$2))</f>
        <v/>
      </c>
      <c r="C35" s="618" t="str">
        <f t="shared" ca="1" si="14"/>
        <v/>
      </c>
      <c r="D35" s="610" t="str">
        <f t="shared" ca="1" si="14"/>
        <v/>
      </c>
      <c r="E35" s="617" t="str">
        <f>IF(B35="","",SUM(D35,D36))</f>
        <v/>
      </c>
      <c r="F35" s="617" t="str">
        <f>IF(B35="","",E35-AD35)</f>
        <v/>
      </c>
      <c r="G35" s="619" t="str">
        <f ca="1">IF($B35="","",IF(ISBLANK(INDIRECT(ADDRESS($B35,G$1,1,,"Score"))),"",1))</f>
        <v/>
      </c>
      <c r="H35" s="619" t="str">
        <f ca="1">IF($B35="","",IF(ISBLANK(INDIRECT(ADDRESS($B35,H$1,1,,"Score"))),"",1))</f>
        <v/>
      </c>
      <c r="I35" s="620" t="str">
        <f ca="1">IF(H35=1,F35,"")</f>
        <v/>
      </c>
      <c r="J35" s="619" t="str">
        <f t="shared" ca="1" si="15"/>
        <v/>
      </c>
      <c r="K35" s="619" t="str">
        <f t="shared" ca="1" si="15"/>
        <v/>
      </c>
      <c r="L35" s="619" t="str">
        <f t="shared" ca="1" si="15"/>
        <v/>
      </c>
      <c r="M35" s="610" t="str">
        <f t="shared" ca="1" si="16"/>
        <v/>
      </c>
      <c r="N35" s="610" t="str">
        <f t="shared" ca="1" si="16"/>
        <v/>
      </c>
      <c r="O35" s="619" t="str">
        <f t="shared" ca="1" si="16"/>
        <v/>
      </c>
      <c r="P35" s="619" t="str">
        <f t="shared" ca="1" si="16"/>
        <v/>
      </c>
      <c r="Q35" s="620" t="str">
        <f t="shared" ref="Q35:Q52" si="22">IF(B35="","",SUM(O35:P35))</f>
        <v/>
      </c>
      <c r="R35" s="619" t="str">
        <f t="shared" ca="1" si="17"/>
        <v/>
      </c>
      <c r="S35" s="619" t="str">
        <f t="shared" ca="1" si="17"/>
        <v/>
      </c>
      <c r="T35" s="619" t="str">
        <f t="shared" ca="1" si="17"/>
        <v/>
      </c>
      <c r="U35" s="620" t="str">
        <f t="shared" ref="U35:U52" si="23">IF(B35="","",SUM(R35:T35))</f>
        <v/>
      </c>
      <c r="V35" s="619" t="str">
        <f t="shared" ref="V35:V52" ca="1" si="24">IF(OR(M35="",M35=0),"",U35/M35)</f>
        <v/>
      </c>
      <c r="W35" s="621" t="str">
        <f ca="1">IF(ISNA(MATCH($A35,'Bout Clock'!A$9:A$38,0)),"",INDIRECT(ADDRESS(MATCH($A35,'Bout Clock'!A$9:A$38,0)+ROW('Bout Clock'!A$8),W$1,1,,"Bout Clock")))</f>
        <v/>
      </c>
      <c r="X35" s="621" t="str">
        <f ca="1">IF(OR(W35="",W35=0),"",60*E35/W35)</f>
        <v/>
      </c>
      <c r="Z35" s="617">
        <f>Z33+1</f>
        <v>17</v>
      </c>
      <c r="AA35" s="610" t="str">
        <f>IF(ISNA(MATCH($Z35,Score!AR$3:AR$62,0)),"",MATCH($Z35,Score!AR$3:AR$62,0)++ROW(Score!AR$2))</f>
        <v/>
      </c>
      <c r="AB35" s="610" t="str">
        <f t="shared" ca="1" si="18"/>
        <v/>
      </c>
      <c r="AC35" s="610" t="str">
        <f t="shared" ca="1" si="18"/>
        <v/>
      </c>
      <c r="AD35" s="617" t="str">
        <f>IF(AA35="","",SUM(AC35,AC36))</f>
        <v/>
      </c>
      <c r="AE35" s="617" t="str">
        <f>IF(AA35="","",AD35-E35)</f>
        <v/>
      </c>
      <c r="AF35" s="619" t="str">
        <f ca="1">IF($AA35="","",IF(ISBLANK(INDIRECT(ADDRESS($AA35,AF$1,1,,"Score"))),"",1))</f>
        <v/>
      </c>
      <c r="AG35" s="619" t="str">
        <f ca="1">IF($AA35="","",IF(ISBLANK(INDIRECT(ADDRESS($AA35,AG$1,1,,"Score"))),"",1))</f>
        <v/>
      </c>
      <c r="AH35" s="620" t="str">
        <f ca="1">IF(AG35=1,AE35,"")</f>
        <v/>
      </c>
      <c r="AI35" s="619" t="str">
        <f t="shared" ca="1" si="19"/>
        <v/>
      </c>
      <c r="AJ35" s="619" t="str">
        <f t="shared" ca="1" si="19"/>
        <v/>
      </c>
      <c r="AK35" s="619" t="str">
        <f t="shared" ca="1" si="19"/>
        <v/>
      </c>
      <c r="AL35" s="610" t="str">
        <f t="shared" ca="1" si="20"/>
        <v/>
      </c>
      <c r="AM35" s="610" t="str">
        <f t="shared" ca="1" si="20"/>
        <v/>
      </c>
      <c r="AN35" s="619" t="str">
        <f t="shared" ca="1" si="20"/>
        <v/>
      </c>
      <c r="AO35" s="619" t="str">
        <f t="shared" ca="1" si="20"/>
        <v/>
      </c>
      <c r="AP35" s="620" t="str">
        <f t="shared" ref="AP35:AP52" si="25">IF($AA35="","",SUM(AN35:AO35))</f>
        <v/>
      </c>
      <c r="AQ35" s="619" t="str">
        <f t="shared" ca="1" si="21"/>
        <v/>
      </c>
      <c r="AR35" s="619" t="str">
        <f t="shared" ca="1" si="21"/>
        <v/>
      </c>
      <c r="AS35" s="619" t="str">
        <f t="shared" ca="1" si="21"/>
        <v/>
      </c>
      <c r="AT35" s="620" t="str">
        <f t="shared" ref="AT35:AT52" si="26">IF(AA35="","",SUM(AQ35:AS35))</f>
        <v/>
      </c>
      <c r="AU35" s="619" t="str">
        <f t="shared" ref="AU35:AU52" ca="1" si="27">IF(OR(AL35="",AL35=0),"",AT35/AL35)</f>
        <v/>
      </c>
      <c r="AV35" s="621" t="str">
        <f ca="1">W35</f>
        <v/>
      </c>
      <c r="AW35" s="621" t="str">
        <f ca="1">IF(OR(AV35="",AV35=0),"",60*AD35/AV35)</f>
        <v/>
      </c>
    </row>
    <row r="36" spans="1:49">
      <c r="A36" s="617"/>
      <c r="B36" s="610" t="str">
        <f ca="1">IF($B35="","",IF(INDIRECT(ADDRESS($B35+2,C$1-1,1,,"Score"))="SP",$B35+2,""))</f>
        <v/>
      </c>
      <c r="C36" s="618" t="str">
        <f t="shared" ca="1" si="14"/>
        <v/>
      </c>
      <c r="D36" s="610" t="str">
        <f t="shared" ca="1" si="14"/>
        <v/>
      </c>
      <c r="E36" s="617"/>
      <c r="F36" s="617"/>
      <c r="G36" s="619"/>
      <c r="H36" s="619"/>
      <c r="I36" s="620"/>
      <c r="J36" s="619" t="str">
        <f t="shared" ca="1" si="15"/>
        <v/>
      </c>
      <c r="K36" s="619" t="str">
        <f t="shared" ca="1" si="15"/>
        <v/>
      </c>
      <c r="L36" s="619" t="str">
        <f t="shared" ca="1" si="15"/>
        <v/>
      </c>
      <c r="M36" s="610" t="str">
        <f t="shared" ca="1" si="16"/>
        <v/>
      </c>
      <c r="N36" s="610" t="str">
        <f t="shared" ca="1" si="16"/>
        <v/>
      </c>
      <c r="O36" s="619" t="str">
        <f t="shared" ca="1" si="16"/>
        <v/>
      </c>
      <c r="P36" s="619" t="str">
        <f t="shared" ca="1" si="16"/>
        <v/>
      </c>
      <c r="Q36" s="620" t="str">
        <f t="shared" ca="1" si="22"/>
        <v/>
      </c>
      <c r="R36" s="619" t="str">
        <f t="shared" ca="1" si="17"/>
        <v/>
      </c>
      <c r="S36" s="619" t="str">
        <f t="shared" ca="1" si="17"/>
        <v/>
      </c>
      <c r="T36" s="619" t="str">
        <f t="shared" ca="1" si="17"/>
        <v/>
      </c>
      <c r="U36" s="620" t="str">
        <f t="shared" ca="1" si="23"/>
        <v/>
      </c>
      <c r="V36" s="619" t="str">
        <f t="shared" ca="1" si="24"/>
        <v/>
      </c>
      <c r="W36" s="621"/>
      <c r="X36" s="621"/>
      <c r="Z36" s="617"/>
      <c r="AA36" s="610" t="str">
        <f ca="1">IF($AA35="","",IF(INDIRECT(ADDRESS($AA35+2,AB$1-1,1,,"Score"))="SP",$AA35+2,""))</f>
        <v/>
      </c>
      <c r="AB36" s="610" t="str">
        <f t="shared" ca="1" si="18"/>
        <v/>
      </c>
      <c r="AC36" s="610" t="str">
        <f t="shared" ca="1" si="18"/>
        <v/>
      </c>
      <c r="AD36" s="617"/>
      <c r="AE36" s="617"/>
      <c r="AF36" s="619"/>
      <c r="AG36" s="619"/>
      <c r="AH36" s="620"/>
      <c r="AI36" s="619" t="str">
        <f t="shared" ca="1" si="19"/>
        <v/>
      </c>
      <c r="AJ36" s="619" t="str">
        <f t="shared" ca="1" si="19"/>
        <v/>
      </c>
      <c r="AK36" s="619" t="str">
        <f t="shared" ca="1" si="19"/>
        <v/>
      </c>
      <c r="AL36" s="610" t="str">
        <f t="shared" ca="1" si="20"/>
        <v/>
      </c>
      <c r="AM36" s="610" t="str">
        <f t="shared" ca="1" si="20"/>
        <v/>
      </c>
      <c r="AN36" s="619" t="str">
        <f t="shared" ca="1" si="20"/>
        <v/>
      </c>
      <c r="AO36" s="619" t="str">
        <f t="shared" ca="1" si="20"/>
        <v/>
      </c>
      <c r="AP36" s="620" t="str">
        <f t="shared" ca="1" si="25"/>
        <v/>
      </c>
      <c r="AQ36" s="619" t="str">
        <f t="shared" ca="1" si="21"/>
        <v/>
      </c>
      <c r="AR36" s="619" t="str">
        <f t="shared" ca="1" si="21"/>
        <v/>
      </c>
      <c r="AS36" s="619" t="str">
        <f t="shared" ca="1" si="21"/>
        <v/>
      </c>
      <c r="AT36" s="620" t="str">
        <f t="shared" ca="1" si="26"/>
        <v/>
      </c>
      <c r="AU36" s="619" t="str">
        <f t="shared" ca="1" si="27"/>
        <v/>
      </c>
      <c r="AV36" s="621"/>
      <c r="AW36" s="621"/>
    </row>
    <row r="37" spans="1:49">
      <c r="A37" s="622">
        <f>A35+1</f>
        <v>18</v>
      </c>
      <c r="B37" s="623" t="str">
        <f>IF(ISNA(MATCH($A37,Score!A$3:A$62,0)),"",MATCH($A37,Score!A$3:A$62,0)+ROW(Score!A$2))</f>
        <v/>
      </c>
      <c r="C37" s="624" t="str">
        <f t="shared" ca="1" si="14"/>
        <v/>
      </c>
      <c r="D37" s="623" t="str">
        <f t="shared" ca="1" si="14"/>
        <v/>
      </c>
      <c r="E37" s="622" t="str">
        <f>IF(B37="","",SUM(D37,D38))</f>
        <v/>
      </c>
      <c r="F37" s="622" t="str">
        <f>IF(B37="","",E37-AD37)</f>
        <v/>
      </c>
      <c r="G37" s="625" t="str">
        <f ca="1">IF($B37="","",IF(ISBLANK(INDIRECT(ADDRESS($B37,G$1,1,,"Score"))),"",1))</f>
        <v/>
      </c>
      <c r="H37" s="625" t="str">
        <f ca="1">IF($B37="","",IF(ISBLANK(INDIRECT(ADDRESS($B37,H$1,1,,"Score"))),"",1))</f>
        <v/>
      </c>
      <c r="I37" s="615" t="str">
        <f ca="1">IF(H37=1,F37,"")</f>
        <v/>
      </c>
      <c r="J37" s="625" t="str">
        <f t="shared" ca="1" si="15"/>
        <v/>
      </c>
      <c r="K37" s="625" t="str">
        <f t="shared" ca="1" si="15"/>
        <v/>
      </c>
      <c r="L37" s="625" t="str">
        <f t="shared" ca="1" si="15"/>
        <v/>
      </c>
      <c r="M37" s="623" t="str">
        <f t="shared" ca="1" si="16"/>
        <v/>
      </c>
      <c r="N37" s="623" t="str">
        <f t="shared" ca="1" si="16"/>
        <v/>
      </c>
      <c r="O37" s="625" t="str">
        <f t="shared" ca="1" si="16"/>
        <v/>
      </c>
      <c r="P37" s="625" t="str">
        <f t="shared" ca="1" si="16"/>
        <v/>
      </c>
      <c r="Q37" s="615" t="str">
        <f t="shared" si="22"/>
        <v/>
      </c>
      <c r="R37" s="625" t="str">
        <f t="shared" ca="1" si="17"/>
        <v/>
      </c>
      <c r="S37" s="625" t="str">
        <f t="shared" ca="1" si="17"/>
        <v/>
      </c>
      <c r="T37" s="625" t="str">
        <f t="shared" ca="1" si="17"/>
        <v/>
      </c>
      <c r="U37" s="615" t="str">
        <f t="shared" si="23"/>
        <v/>
      </c>
      <c r="V37" s="625" t="str">
        <f t="shared" ca="1" si="24"/>
        <v/>
      </c>
      <c r="W37" s="622" t="str">
        <f ca="1">IF(ISNA(MATCH($A37,'Bout Clock'!A$9:A$38,0)),"",INDIRECT(ADDRESS(MATCH($A37,'Bout Clock'!A$9:A$38,0)+ROW('Bout Clock'!A$8),W$1,1,,"Bout Clock")))</f>
        <v/>
      </c>
      <c r="X37" s="622" t="str">
        <f ca="1">IF(OR(W37="",W37=0),"",60*E37/W37)</f>
        <v/>
      </c>
      <c r="Z37" s="622">
        <f>Z35+1</f>
        <v>18</v>
      </c>
      <c r="AA37" s="623" t="str">
        <f>IF(ISNA(MATCH($Z37,Score!AR$3:AR$62,0)),"",MATCH($Z37,Score!AR$3:AR$62,0)++ROW(Score!AR$2))</f>
        <v/>
      </c>
      <c r="AB37" s="623" t="str">
        <f t="shared" ca="1" si="18"/>
        <v/>
      </c>
      <c r="AC37" s="623" t="str">
        <f t="shared" ca="1" si="18"/>
        <v/>
      </c>
      <c r="AD37" s="622" t="str">
        <f>IF(AA37="","",SUM(AC37,AC38))</f>
        <v/>
      </c>
      <c r="AE37" s="622" t="str">
        <f>IF(AA37="","",AD37-E37)</f>
        <v/>
      </c>
      <c r="AF37" s="625" t="str">
        <f ca="1">IF($AA37="","",IF(ISBLANK(INDIRECT(ADDRESS($AA37,AF$1,1,,"Score"))),"",1))</f>
        <v/>
      </c>
      <c r="AG37" s="625" t="str">
        <f ca="1">IF($AA37="","",IF(ISBLANK(INDIRECT(ADDRESS($AA37,AG$1,1,,"Score"))),"",1))</f>
        <v/>
      </c>
      <c r="AH37" s="615" t="str">
        <f ca="1">IF(AG37=1,AE37,"")</f>
        <v/>
      </c>
      <c r="AI37" s="625" t="str">
        <f t="shared" ca="1" si="19"/>
        <v/>
      </c>
      <c r="AJ37" s="625" t="str">
        <f t="shared" ca="1" si="19"/>
        <v/>
      </c>
      <c r="AK37" s="625" t="str">
        <f t="shared" ca="1" si="19"/>
        <v/>
      </c>
      <c r="AL37" s="623" t="str">
        <f t="shared" ca="1" si="20"/>
        <v/>
      </c>
      <c r="AM37" s="623" t="str">
        <f t="shared" ca="1" si="20"/>
        <v/>
      </c>
      <c r="AN37" s="625" t="str">
        <f t="shared" ca="1" si="20"/>
        <v/>
      </c>
      <c r="AO37" s="625" t="str">
        <f t="shared" ca="1" si="20"/>
        <v/>
      </c>
      <c r="AP37" s="615" t="str">
        <f t="shared" si="25"/>
        <v/>
      </c>
      <c r="AQ37" s="625" t="str">
        <f t="shared" ca="1" si="21"/>
        <v/>
      </c>
      <c r="AR37" s="625" t="str">
        <f t="shared" ca="1" si="21"/>
        <v/>
      </c>
      <c r="AS37" s="625" t="str">
        <f t="shared" ca="1" si="21"/>
        <v/>
      </c>
      <c r="AT37" s="615" t="str">
        <f t="shared" si="26"/>
        <v/>
      </c>
      <c r="AU37" s="625" t="str">
        <f t="shared" ca="1" si="27"/>
        <v/>
      </c>
      <c r="AV37" s="622" t="str">
        <f ca="1">W37</f>
        <v/>
      </c>
      <c r="AW37" s="622" t="str">
        <f ca="1">IF(OR(AV37="",AV37=0),"",60*AD37/AV37)</f>
        <v/>
      </c>
    </row>
    <row r="38" spans="1:49">
      <c r="A38" s="622"/>
      <c r="B38" s="623" t="str">
        <f ca="1">IF($B37="","",IF(INDIRECT(ADDRESS($B37+2,C$1-1,1,,"Score"))="SP",$B37+2,""))</f>
        <v/>
      </c>
      <c r="C38" s="624" t="str">
        <f t="shared" ca="1" si="14"/>
        <v/>
      </c>
      <c r="D38" s="623" t="str">
        <f t="shared" ca="1" si="14"/>
        <v/>
      </c>
      <c r="E38" s="622"/>
      <c r="F38" s="622"/>
      <c r="G38" s="625"/>
      <c r="H38" s="626"/>
      <c r="I38" s="615"/>
      <c r="J38" s="625" t="str">
        <f t="shared" ca="1" si="15"/>
        <v/>
      </c>
      <c r="K38" s="625" t="str">
        <f t="shared" ca="1" si="15"/>
        <v/>
      </c>
      <c r="L38" s="625" t="str">
        <f t="shared" ca="1" si="15"/>
        <v/>
      </c>
      <c r="M38" s="623" t="str">
        <f t="shared" ca="1" si="16"/>
        <v/>
      </c>
      <c r="N38" s="623" t="str">
        <f t="shared" ca="1" si="16"/>
        <v/>
      </c>
      <c r="O38" s="625" t="str">
        <f t="shared" ca="1" si="16"/>
        <v/>
      </c>
      <c r="P38" s="625" t="str">
        <f t="shared" ca="1" si="16"/>
        <v/>
      </c>
      <c r="Q38" s="615" t="str">
        <f t="shared" ca="1" si="22"/>
        <v/>
      </c>
      <c r="R38" s="625" t="str">
        <f t="shared" ca="1" si="17"/>
        <v/>
      </c>
      <c r="S38" s="625" t="str">
        <f t="shared" ca="1" si="17"/>
        <v/>
      </c>
      <c r="T38" s="625" t="str">
        <f t="shared" ca="1" si="17"/>
        <v/>
      </c>
      <c r="U38" s="615" t="str">
        <f t="shared" ca="1" si="23"/>
        <v/>
      </c>
      <c r="V38" s="625" t="str">
        <f t="shared" ca="1" si="24"/>
        <v/>
      </c>
      <c r="W38" s="622"/>
      <c r="X38" s="622"/>
      <c r="Z38" s="622"/>
      <c r="AA38" s="623" t="str">
        <f ca="1">IF($AA37="","",IF(INDIRECT(ADDRESS($AA37+2,AB$1-1,1,,"Score"))="SP",$AA37+2,""))</f>
        <v/>
      </c>
      <c r="AB38" s="623" t="str">
        <f t="shared" ca="1" si="18"/>
        <v/>
      </c>
      <c r="AC38" s="623" t="str">
        <f t="shared" ca="1" si="18"/>
        <v/>
      </c>
      <c r="AD38" s="622"/>
      <c r="AE38" s="622"/>
      <c r="AF38" s="625"/>
      <c r="AG38" s="626"/>
      <c r="AH38" s="615"/>
      <c r="AI38" s="625" t="str">
        <f t="shared" ca="1" si="19"/>
        <v/>
      </c>
      <c r="AJ38" s="625" t="str">
        <f t="shared" ca="1" si="19"/>
        <v/>
      </c>
      <c r="AK38" s="625" t="str">
        <f t="shared" ca="1" si="19"/>
        <v/>
      </c>
      <c r="AL38" s="623" t="str">
        <f t="shared" ca="1" si="20"/>
        <v/>
      </c>
      <c r="AM38" s="623" t="str">
        <f t="shared" ca="1" si="20"/>
        <v/>
      </c>
      <c r="AN38" s="625" t="str">
        <f t="shared" ca="1" si="20"/>
        <v/>
      </c>
      <c r="AO38" s="625" t="str">
        <f t="shared" ca="1" si="20"/>
        <v/>
      </c>
      <c r="AP38" s="615" t="str">
        <f t="shared" ca="1" si="25"/>
        <v/>
      </c>
      <c r="AQ38" s="625" t="str">
        <f t="shared" ca="1" si="21"/>
        <v/>
      </c>
      <c r="AR38" s="625" t="str">
        <f t="shared" ca="1" si="21"/>
        <v/>
      </c>
      <c r="AS38" s="625" t="str">
        <f t="shared" ca="1" si="21"/>
        <v/>
      </c>
      <c r="AT38" s="615" t="str">
        <f t="shared" ca="1" si="26"/>
        <v/>
      </c>
      <c r="AU38" s="625" t="str">
        <f t="shared" ca="1" si="27"/>
        <v/>
      </c>
      <c r="AV38" s="622"/>
      <c r="AW38" s="622"/>
    </row>
    <row r="39" spans="1:49">
      <c r="A39" s="617">
        <f>A37+1</f>
        <v>19</v>
      </c>
      <c r="B39" s="610" t="str">
        <f>IF(ISNA(MATCH($A39,Score!A$3:A$62,0)),"",MATCH($A39,Score!A$3:A$62,0)+ROW(Score!A$2))</f>
        <v/>
      </c>
      <c r="C39" s="618" t="str">
        <f t="shared" ca="1" si="14"/>
        <v/>
      </c>
      <c r="D39" s="610" t="str">
        <f t="shared" ca="1" si="14"/>
        <v/>
      </c>
      <c r="E39" s="617" t="str">
        <f>IF(B39="","",SUM(D39,D40))</f>
        <v/>
      </c>
      <c r="F39" s="617" t="str">
        <f>IF(B39="","",E39-AD39)</f>
        <v/>
      </c>
      <c r="G39" s="619" t="str">
        <f ca="1">IF($B39="","",IF(ISBLANK(INDIRECT(ADDRESS($B39,G$1,1,,"Score"))),"",1))</f>
        <v/>
      </c>
      <c r="H39" s="619" t="str">
        <f ca="1">IF($B39="","",IF(ISBLANK(INDIRECT(ADDRESS($B39,H$1,1,,"Score"))),"",1))</f>
        <v/>
      </c>
      <c r="I39" s="620" t="str">
        <f ca="1">IF(H39=1,F39,"")</f>
        <v/>
      </c>
      <c r="J39" s="619" t="str">
        <f t="shared" ca="1" si="15"/>
        <v/>
      </c>
      <c r="K39" s="619" t="str">
        <f t="shared" ca="1" si="15"/>
        <v/>
      </c>
      <c r="L39" s="619" t="str">
        <f t="shared" ca="1" si="15"/>
        <v/>
      </c>
      <c r="M39" s="610" t="str">
        <f t="shared" ca="1" si="16"/>
        <v/>
      </c>
      <c r="N39" s="610" t="str">
        <f t="shared" ca="1" si="16"/>
        <v/>
      </c>
      <c r="O39" s="619" t="str">
        <f t="shared" ca="1" si="16"/>
        <v/>
      </c>
      <c r="P39" s="619" t="str">
        <f t="shared" ca="1" si="16"/>
        <v/>
      </c>
      <c r="Q39" s="620" t="str">
        <f t="shared" si="22"/>
        <v/>
      </c>
      <c r="R39" s="619" t="str">
        <f t="shared" ca="1" si="17"/>
        <v/>
      </c>
      <c r="S39" s="619" t="str">
        <f t="shared" ca="1" si="17"/>
        <v/>
      </c>
      <c r="T39" s="619" t="str">
        <f t="shared" ca="1" si="17"/>
        <v/>
      </c>
      <c r="U39" s="620" t="str">
        <f t="shared" si="23"/>
        <v/>
      </c>
      <c r="V39" s="619" t="str">
        <f t="shared" ca="1" si="24"/>
        <v/>
      </c>
      <c r="W39" s="621" t="str">
        <f ca="1">IF(ISNA(MATCH($A39,'Bout Clock'!A$9:A$38,0)),"",INDIRECT(ADDRESS(MATCH($A39,'Bout Clock'!A$9:A$38,0)+ROW('Bout Clock'!A$8),W$1,1,,"Bout Clock")))</f>
        <v/>
      </c>
      <c r="X39" s="621" t="str">
        <f ca="1">IF(OR(W39="",W39=0),"",60*E39/W39)</f>
        <v/>
      </c>
      <c r="Z39" s="617">
        <f>Z37+1</f>
        <v>19</v>
      </c>
      <c r="AA39" s="610" t="str">
        <f>IF(ISNA(MATCH($Z39,Score!AR$3:AR$62,0)),"",MATCH($Z39,Score!AR$3:AR$62,0)++ROW(Score!AR$2))</f>
        <v/>
      </c>
      <c r="AB39" s="610" t="str">
        <f t="shared" ca="1" si="18"/>
        <v/>
      </c>
      <c r="AC39" s="610" t="str">
        <f t="shared" ca="1" si="18"/>
        <v/>
      </c>
      <c r="AD39" s="617" t="str">
        <f>IF(AA39="","",SUM(AC39,AC40))</f>
        <v/>
      </c>
      <c r="AE39" s="617" t="str">
        <f>IF(AA39="","",AD39-E39)</f>
        <v/>
      </c>
      <c r="AF39" s="619" t="str">
        <f ca="1">IF($AA39="","",IF(ISBLANK(INDIRECT(ADDRESS($AA39,AF$1,1,,"Score"))),"",1))</f>
        <v/>
      </c>
      <c r="AG39" s="619" t="str">
        <f ca="1">IF($AA39="","",IF(ISBLANK(INDIRECT(ADDRESS($AA39,AG$1,1,,"Score"))),"",1))</f>
        <v/>
      </c>
      <c r="AH39" s="620" t="str">
        <f ca="1">IF(AG39=1,AE39,"")</f>
        <v/>
      </c>
      <c r="AI39" s="619" t="str">
        <f t="shared" ca="1" si="19"/>
        <v/>
      </c>
      <c r="AJ39" s="619" t="str">
        <f t="shared" ca="1" si="19"/>
        <v/>
      </c>
      <c r="AK39" s="619" t="str">
        <f t="shared" ca="1" si="19"/>
        <v/>
      </c>
      <c r="AL39" s="610" t="str">
        <f t="shared" ca="1" si="20"/>
        <v/>
      </c>
      <c r="AM39" s="610" t="str">
        <f t="shared" ca="1" si="20"/>
        <v/>
      </c>
      <c r="AN39" s="619" t="str">
        <f t="shared" ca="1" si="20"/>
        <v/>
      </c>
      <c r="AO39" s="619" t="str">
        <f t="shared" ca="1" si="20"/>
        <v/>
      </c>
      <c r="AP39" s="620" t="str">
        <f t="shared" si="25"/>
        <v/>
      </c>
      <c r="AQ39" s="619" t="str">
        <f t="shared" ca="1" si="21"/>
        <v/>
      </c>
      <c r="AR39" s="619" t="str">
        <f t="shared" ca="1" si="21"/>
        <v/>
      </c>
      <c r="AS39" s="619" t="str">
        <f t="shared" ca="1" si="21"/>
        <v/>
      </c>
      <c r="AT39" s="620" t="str">
        <f t="shared" si="26"/>
        <v/>
      </c>
      <c r="AU39" s="619" t="str">
        <f t="shared" ca="1" si="27"/>
        <v/>
      </c>
      <c r="AV39" s="621" t="str">
        <f ca="1">W39</f>
        <v/>
      </c>
      <c r="AW39" s="621" t="str">
        <f ca="1">IF(OR(AV39="",AV39=0),"",60*AD39/AV39)</f>
        <v/>
      </c>
    </row>
    <row r="40" spans="1:49">
      <c r="A40" s="617"/>
      <c r="B40" s="610" t="str">
        <f ca="1">IF($B39="","",IF(INDIRECT(ADDRESS($B39+2,C$1-1,1,,"Score"))="SP",$B39+2,""))</f>
        <v/>
      </c>
      <c r="C40" s="618" t="str">
        <f t="shared" ca="1" si="14"/>
        <v/>
      </c>
      <c r="D40" s="610" t="str">
        <f t="shared" ca="1" si="14"/>
        <v/>
      </c>
      <c r="E40" s="617"/>
      <c r="F40" s="617"/>
      <c r="G40" s="619"/>
      <c r="H40" s="619"/>
      <c r="I40" s="620"/>
      <c r="J40" s="619" t="str">
        <f t="shared" ca="1" si="15"/>
        <v/>
      </c>
      <c r="K40" s="619" t="str">
        <f t="shared" ca="1" si="15"/>
        <v/>
      </c>
      <c r="L40" s="619" t="str">
        <f t="shared" ca="1" si="15"/>
        <v/>
      </c>
      <c r="M40" s="610" t="str">
        <f t="shared" ca="1" si="16"/>
        <v/>
      </c>
      <c r="N40" s="610" t="str">
        <f t="shared" ca="1" si="16"/>
        <v/>
      </c>
      <c r="O40" s="619" t="str">
        <f t="shared" ca="1" si="16"/>
        <v/>
      </c>
      <c r="P40" s="619" t="str">
        <f t="shared" ca="1" si="16"/>
        <v/>
      </c>
      <c r="Q40" s="620" t="str">
        <f t="shared" ca="1" si="22"/>
        <v/>
      </c>
      <c r="R40" s="619" t="str">
        <f t="shared" ca="1" si="17"/>
        <v/>
      </c>
      <c r="S40" s="619" t="str">
        <f t="shared" ca="1" si="17"/>
        <v/>
      </c>
      <c r="T40" s="619" t="str">
        <f t="shared" ca="1" si="17"/>
        <v/>
      </c>
      <c r="U40" s="620" t="str">
        <f t="shared" ca="1" si="23"/>
        <v/>
      </c>
      <c r="V40" s="619" t="str">
        <f t="shared" ca="1" si="24"/>
        <v/>
      </c>
      <c r="W40" s="621"/>
      <c r="X40" s="621"/>
      <c r="Z40" s="617"/>
      <c r="AA40" s="610" t="str">
        <f ca="1">IF($AA39="","",IF(INDIRECT(ADDRESS($AA39+2,AB$1-1,1,,"Score"))="SP",$AA39+2,""))</f>
        <v/>
      </c>
      <c r="AB40" s="610" t="str">
        <f t="shared" ca="1" si="18"/>
        <v/>
      </c>
      <c r="AC40" s="610" t="str">
        <f t="shared" ca="1" si="18"/>
        <v/>
      </c>
      <c r="AD40" s="617"/>
      <c r="AE40" s="617"/>
      <c r="AF40" s="619"/>
      <c r="AG40" s="619"/>
      <c r="AH40" s="620"/>
      <c r="AI40" s="619" t="str">
        <f t="shared" ca="1" si="19"/>
        <v/>
      </c>
      <c r="AJ40" s="619" t="str">
        <f t="shared" ca="1" si="19"/>
        <v/>
      </c>
      <c r="AK40" s="619" t="str">
        <f t="shared" ca="1" si="19"/>
        <v/>
      </c>
      <c r="AL40" s="610" t="str">
        <f t="shared" ca="1" si="20"/>
        <v/>
      </c>
      <c r="AM40" s="610" t="str">
        <f t="shared" ca="1" si="20"/>
        <v/>
      </c>
      <c r="AN40" s="619" t="str">
        <f t="shared" ca="1" si="20"/>
        <v/>
      </c>
      <c r="AO40" s="619" t="str">
        <f t="shared" ca="1" si="20"/>
        <v/>
      </c>
      <c r="AP40" s="620" t="str">
        <f t="shared" ca="1" si="25"/>
        <v/>
      </c>
      <c r="AQ40" s="619" t="str">
        <f t="shared" ca="1" si="21"/>
        <v/>
      </c>
      <c r="AR40" s="619" t="str">
        <f t="shared" ca="1" si="21"/>
        <v/>
      </c>
      <c r="AS40" s="619" t="str">
        <f t="shared" ca="1" si="21"/>
        <v/>
      </c>
      <c r="AT40" s="620" t="str">
        <f t="shared" ca="1" si="26"/>
        <v/>
      </c>
      <c r="AU40" s="619" t="str">
        <f t="shared" ca="1" si="27"/>
        <v/>
      </c>
      <c r="AV40" s="621"/>
      <c r="AW40" s="621"/>
    </row>
    <row r="41" spans="1:49">
      <c r="A41" s="622">
        <f>A39+1</f>
        <v>20</v>
      </c>
      <c r="B41" s="623" t="str">
        <f>IF(ISNA(MATCH($A41,Score!A$3:A$62,0)),"",MATCH($A41,Score!A$3:A$62,0)+ROW(Score!A$2))</f>
        <v/>
      </c>
      <c r="C41" s="624" t="str">
        <f t="shared" ca="1" si="14"/>
        <v/>
      </c>
      <c r="D41" s="623" t="str">
        <f t="shared" ca="1" si="14"/>
        <v/>
      </c>
      <c r="E41" s="622" t="str">
        <f>IF(B41="","",SUM(D41,D42))</f>
        <v/>
      </c>
      <c r="F41" s="622" t="str">
        <f>IF(B41="","",E41-AD41)</f>
        <v/>
      </c>
      <c r="G41" s="625" t="str">
        <f ca="1">IF($B41="","",IF(ISBLANK(INDIRECT(ADDRESS($B41,G$1,1,,"Score"))),"",1))</f>
        <v/>
      </c>
      <c r="H41" s="625" t="str">
        <f ca="1">IF($B41="","",IF(ISBLANK(INDIRECT(ADDRESS($B41,H$1,1,,"Score"))),"",1))</f>
        <v/>
      </c>
      <c r="I41" s="615" t="str">
        <f ca="1">IF(H41=1,F41,"")</f>
        <v/>
      </c>
      <c r="J41" s="625" t="str">
        <f t="shared" ca="1" si="15"/>
        <v/>
      </c>
      <c r="K41" s="625" t="str">
        <f t="shared" ca="1" si="15"/>
        <v/>
      </c>
      <c r="L41" s="625" t="str">
        <f t="shared" ca="1" si="15"/>
        <v/>
      </c>
      <c r="M41" s="623" t="str">
        <f t="shared" ca="1" si="16"/>
        <v/>
      </c>
      <c r="N41" s="623" t="str">
        <f t="shared" ca="1" si="16"/>
        <v/>
      </c>
      <c r="O41" s="625" t="str">
        <f t="shared" ca="1" si="16"/>
        <v/>
      </c>
      <c r="P41" s="625" t="str">
        <f t="shared" ca="1" si="16"/>
        <v/>
      </c>
      <c r="Q41" s="615" t="str">
        <f t="shared" si="22"/>
        <v/>
      </c>
      <c r="R41" s="625" t="str">
        <f t="shared" ca="1" si="17"/>
        <v/>
      </c>
      <c r="S41" s="625" t="str">
        <f t="shared" ca="1" si="17"/>
        <v/>
      </c>
      <c r="T41" s="625" t="str">
        <f t="shared" ca="1" si="17"/>
        <v/>
      </c>
      <c r="U41" s="615" t="str">
        <f t="shared" si="23"/>
        <v/>
      </c>
      <c r="V41" s="625" t="str">
        <f t="shared" ca="1" si="24"/>
        <v/>
      </c>
      <c r="W41" s="622" t="str">
        <f ca="1">IF(ISNA(MATCH($A41,'Bout Clock'!A$9:A$38,0)),"",INDIRECT(ADDRESS(MATCH($A41,'Bout Clock'!A$9:A$38,0)+ROW('Bout Clock'!A$8),W$1,1,,"Bout Clock")))</f>
        <v/>
      </c>
      <c r="X41" s="622" t="str">
        <f ca="1">IF(OR(W41="",W41=0),"",60*E41/W41)</f>
        <v/>
      </c>
      <c r="Z41" s="622">
        <f>Z39+1</f>
        <v>20</v>
      </c>
      <c r="AA41" s="623" t="str">
        <f>IF(ISNA(MATCH($Z41,Score!AR$3:AR$62,0)),"",MATCH($Z41,Score!AR$3:AR$62,0)++ROW(Score!AR$2))</f>
        <v/>
      </c>
      <c r="AB41" s="623" t="str">
        <f t="shared" ca="1" si="18"/>
        <v/>
      </c>
      <c r="AC41" s="623" t="str">
        <f t="shared" ca="1" si="18"/>
        <v/>
      </c>
      <c r="AD41" s="622" t="str">
        <f>IF(AA41="","",SUM(AC41,AC42))</f>
        <v/>
      </c>
      <c r="AE41" s="622" t="str">
        <f>IF(AA41="","",AD41-E41)</f>
        <v/>
      </c>
      <c r="AF41" s="625" t="str">
        <f ca="1">IF($AA41="","",IF(ISBLANK(INDIRECT(ADDRESS($AA41,AF$1,1,,"Score"))),"",1))</f>
        <v/>
      </c>
      <c r="AG41" s="625" t="str">
        <f ca="1">IF($AA41="","",IF(ISBLANK(INDIRECT(ADDRESS($AA41,AG$1,1,,"Score"))),"",1))</f>
        <v/>
      </c>
      <c r="AH41" s="615" t="str">
        <f ca="1">IF(AG41=1,AE41,"")</f>
        <v/>
      </c>
      <c r="AI41" s="625" t="str">
        <f t="shared" ca="1" si="19"/>
        <v/>
      </c>
      <c r="AJ41" s="625" t="str">
        <f t="shared" ca="1" si="19"/>
        <v/>
      </c>
      <c r="AK41" s="625" t="str">
        <f t="shared" ca="1" si="19"/>
        <v/>
      </c>
      <c r="AL41" s="623" t="str">
        <f t="shared" ca="1" si="20"/>
        <v/>
      </c>
      <c r="AM41" s="623" t="str">
        <f t="shared" ca="1" si="20"/>
        <v/>
      </c>
      <c r="AN41" s="625" t="str">
        <f t="shared" ca="1" si="20"/>
        <v/>
      </c>
      <c r="AO41" s="625" t="str">
        <f t="shared" ca="1" si="20"/>
        <v/>
      </c>
      <c r="AP41" s="615" t="str">
        <f t="shared" si="25"/>
        <v/>
      </c>
      <c r="AQ41" s="625" t="str">
        <f t="shared" ca="1" si="21"/>
        <v/>
      </c>
      <c r="AR41" s="625" t="str">
        <f t="shared" ca="1" si="21"/>
        <v/>
      </c>
      <c r="AS41" s="625" t="str">
        <f t="shared" ca="1" si="21"/>
        <v/>
      </c>
      <c r="AT41" s="615" t="str">
        <f t="shared" si="26"/>
        <v/>
      </c>
      <c r="AU41" s="625" t="str">
        <f t="shared" ca="1" si="27"/>
        <v/>
      </c>
      <c r="AV41" s="622" t="str">
        <f ca="1">W41</f>
        <v/>
      </c>
      <c r="AW41" s="622" t="str">
        <f ca="1">IF(OR(AV41="",AV41=0),"",60*AD41/AV41)</f>
        <v/>
      </c>
    </row>
    <row r="42" spans="1:49">
      <c r="A42" s="622"/>
      <c r="B42" s="623" t="str">
        <f ca="1">IF($B41="","",IF(INDIRECT(ADDRESS($B41+2,C$1-1,1,,"Score"))="SP",$B41+2,""))</f>
        <v/>
      </c>
      <c r="C42" s="624" t="str">
        <f t="shared" ca="1" si="14"/>
        <v/>
      </c>
      <c r="D42" s="623" t="str">
        <f t="shared" ca="1" si="14"/>
        <v/>
      </c>
      <c r="E42" s="622"/>
      <c r="F42" s="622"/>
      <c r="G42" s="625"/>
      <c r="H42" s="626"/>
      <c r="I42" s="615"/>
      <c r="J42" s="625" t="str">
        <f t="shared" ca="1" si="15"/>
        <v/>
      </c>
      <c r="K42" s="625" t="str">
        <f t="shared" ca="1" si="15"/>
        <v/>
      </c>
      <c r="L42" s="625" t="str">
        <f t="shared" ca="1" si="15"/>
        <v/>
      </c>
      <c r="M42" s="623" t="str">
        <f t="shared" ca="1" si="16"/>
        <v/>
      </c>
      <c r="N42" s="623" t="str">
        <f t="shared" ca="1" si="16"/>
        <v/>
      </c>
      <c r="O42" s="625" t="str">
        <f t="shared" ca="1" si="16"/>
        <v/>
      </c>
      <c r="P42" s="625" t="str">
        <f t="shared" ca="1" si="16"/>
        <v/>
      </c>
      <c r="Q42" s="615" t="str">
        <f t="shared" ca="1" si="22"/>
        <v/>
      </c>
      <c r="R42" s="625" t="str">
        <f t="shared" ca="1" si="17"/>
        <v/>
      </c>
      <c r="S42" s="625" t="str">
        <f t="shared" ca="1" si="17"/>
        <v/>
      </c>
      <c r="T42" s="625" t="str">
        <f t="shared" ca="1" si="17"/>
        <v/>
      </c>
      <c r="U42" s="615" t="str">
        <f t="shared" ca="1" si="23"/>
        <v/>
      </c>
      <c r="V42" s="625" t="str">
        <f t="shared" ca="1" si="24"/>
        <v/>
      </c>
      <c r="W42" s="622"/>
      <c r="X42" s="622"/>
      <c r="Z42" s="622"/>
      <c r="AA42" s="623" t="str">
        <f ca="1">IF($AA41="","",IF(INDIRECT(ADDRESS($AA41+2,AB$1-1,1,,"Score"))="SP",$AA41+2,""))</f>
        <v/>
      </c>
      <c r="AB42" s="623" t="str">
        <f t="shared" ca="1" si="18"/>
        <v/>
      </c>
      <c r="AC42" s="623" t="str">
        <f t="shared" ca="1" si="18"/>
        <v/>
      </c>
      <c r="AD42" s="622"/>
      <c r="AE42" s="622"/>
      <c r="AF42" s="625"/>
      <c r="AG42" s="626"/>
      <c r="AH42" s="615"/>
      <c r="AI42" s="625" t="str">
        <f t="shared" ca="1" si="19"/>
        <v/>
      </c>
      <c r="AJ42" s="625" t="str">
        <f t="shared" ca="1" si="19"/>
        <v/>
      </c>
      <c r="AK42" s="625" t="str">
        <f t="shared" ca="1" si="19"/>
        <v/>
      </c>
      <c r="AL42" s="623" t="str">
        <f t="shared" ca="1" si="20"/>
        <v/>
      </c>
      <c r="AM42" s="623" t="str">
        <f t="shared" ca="1" si="20"/>
        <v/>
      </c>
      <c r="AN42" s="625" t="str">
        <f t="shared" ca="1" si="20"/>
        <v/>
      </c>
      <c r="AO42" s="625" t="str">
        <f t="shared" ca="1" si="20"/>
        <v/>
      </c>
      <c r="AP42" s="615" t="str">
        <f t="shared" ca="1" si="25"/>
        <v/>
      </c>
      <c r="AQ42" s="625" t="str">
        <f t="shared" ca="1" si="21"/>
        <v/>
      </c>
      <c r="AR42" s="625" t="str">
        <f t="shared" ca="1" si="21"/>
        <v/>
      </c>
      <c r="AS42" s="625" t="str">
        <f t="shared" ca="1" si="21"/>
        <v/>
      </c>
      <c r="AT42" s="615" t="str">
        <f t="shared" ca="1" si="26"/>
        <v/>
      </c>
      <c r="AU42" s="625" t="str">
        <f t="shared" ca="1" si="27"/>
        <v/>
      </c>
      <c r="AV42" s="622"/>
      <c r="AW42" s="622"/>
    </row>
    <row r="43" spans="1:49">
      <c r="A43" s="617">
        <f>A41+1</f>
        <v>21</v>
      </c>
      <c r="B43" s="610" t="str">
        <f>IF(ISNA(MATCH($A43,Score!A$3:A$62,0)),"",MATCH($A43,Score!A$3:A$62,0)+ROW(Score!A$2))</f>
        <v/>
      </c>
      <c r="C43" s="618" t="str">
        <f t="shared" ref="C43:D58" ca="1" si="28">IF($B43="","",INDIRECT(ADDRESS($B43,C$1,1,,"Score")))</f>
        <v/>
      </c>
      <c r="D43" s="610" t="str">
        <f t="shared" ca="1" si="28"/>
        <v/>
      </c>
      <c r="E43" s="617" t="str">
        <f>IF(B43="","",SUM(D43,D44))</f>
        <v/>
      </c>
      <c r="F43" s="617" t="str">
        <f>IF(B43="","",E43-AD43)</f>
        <v/>
      </c>
      <c r="G43" s="619" t="str">
        <f ca="1">IF($B43="","",IF(ISBLANK(INDIRECT(ADDRESS($B43,G$1,1,,"Score"))),"",1))</f>
        <v/>
      </c>
      <c r="H43" s="619" t="str">
        <f ca="1">IF($B43="","",IF(ISBLANK(INDIRECT(ADDRESS($B43,H$1,1,,"Score"))),"",1))</f>
        <v/>
      </c>
      <c r="I43" s="620" t="str">
        <f ca="1">IF(H43=1,F43,"")</f>
        <v/>
      </c>
      <c r="J43" s="619" t="str">
        <f t="shared" ref="J43:L58" ca="1" si="29">IF($B43="","",IF(ISBLANK(INDIRECT(ADDRESS($B43,J$1,1,,"Score"))),"",1))</f>
        <v/>
      </c>
      <c r="K43" s="619" t="str">
        <f t="shared" ca="1" si="29"/>
        <v/>
      </c>
      <c r="L43" s="619" t="str">
        <f t="shared" ca="1" si="29"/>
        <v/>
      </c>
      <c r="M43" s="610" t="str">
        <f t="shared" ref="M43:P58" ca="1" si="30">IF($B43="","",INDIRECT(ADDRESS($B43,M$1,1,,"Score")))</f>
        <v/>
      </c>
      <c r="N43" s="610" t="str">
        <f t="shared" ca="1" si="30"/>
        <v/>
      </c>
      <c r="O43" s="619" t="str">
        <f t="shared" ca="1" si="30"/>
        <v/>
      </c>
      <c r="P43" s="619" t="str">
        <f t="shared" ca="1" si="30"/>
        <v/>
      </c>
      <c r="Q43" s="620" t="str">
        <f t="shared" si="22"/>
        <v/>
      </c>
      <c r="R43" s="619" t="str">
        <f t="shared" ref="R43:T58" ca="1" si="31">IF($B43="","",INDIRECT(ADDRESS($B43,R$1,1,,"Score")))</f>
        <v/>
      </c>
      <c r="S43" s="619" t="str">
        <f t="shared" ca="1" si="31"/>
        <v/>
      </c>
      <c r="T43" s="619" t="str">
        <f t="shared" ca="1" si="31"/>
        <v/>
      </c>
      <c r="U43" s="620" t="str">
        <f t="shared" si="23"/>
        <v/>
      </c>
      <c r="V43" s="619" t="str">
        <f t="shared" ca="1" si="24"/>
        <v/>
      </c>
      <c r="W43" s="621" t="str">
        <f ca="1">IF(ISNA(MATCH($A43,'Bout Clock'!A$9:A$38,0)),"",INDIRECT(ADDRESS(MATCH($A43,'Bout Clock'!A$9:A$38,0)+ROW('Bout Clock'!A$8),W$1,1,,"Bout Clock")))</f>
        <v/>
      </c>
      <c r="X43" s="621" t="str">
        <f ca="1">IF(OR(W43="",W43=0),"",60*E43/W43)</f>
        <v/>
      </c>
      <c r="Z43" s="617">
        <f>Z41+1</f>
        <v>21</v>
      </c>
      <c r="AA43" s="610" t="str">
        <f>IF(ISNA(MATCH($Z43,Score!AR$3:AR$62,0)),"",MATCH($Z43,Score!AR$3:AR$62,0)++ROW(Score!AR$2))</f>
        <v/>
      </c>
      <c r="AB43" s="610" t="str">
        <f t="shared" ref="AB43:AC58" ca="1" si="32">IF($AA43="","",INDIRECT(ADDRESS($AA43,AB$1,1,,"Score")))</f>
        <v/>
      </c>
      <c r="AC43" s="610" t="str">
        <f t="shared" ca="1" si="32"/>
        <v/>
      </c>
      <c r="AD43" s="617" t="str">
        <f>IF(AA43="","",SUM(AC43,AC44))</f>
        <v/>
      </c>
      <c r="AE43" s="617" t="str">
        <f>IF(AA43="","",AD43-E43)</f>
        <v/>
      </c>
      <c r="AF43" s="619" t="str">
        <f ca="1">IF($AA43="","",IF(ISBLANK(INDIRECT(ADDRESS($AA43,AF$1,1,,"Score"))),"",1))</f>
        <v/>
      </c>
      <c r="AG43" s="619" t="str">
        <f ca="1">IF($AA43="","",IF(ISBLANK(INDIRECT(ADDRESS($AA43,AG$1,1,,"Score"))),"",1))</f>
        <v/>
      </c>
      <c r="AH43" s="620" t="str">
        <f ca="1">IF(AG43=1,AE43,"")</f>
        <v/>
      </c>
      <c r="AI43" s="619" t="str">
        <f t="shared" ref="AI43:AK58" ca="1" si="33">IF($AA43="","",IF(ISBLANK(INDIRECT(ADDRESS($AA43,AI$1,1,,"Score"))),"",1))</f>
        <v/>
      </c>
      <c r="AJ43" s="619" t="str">
        <f t="shared" ca="1" si="33"/>
        <v/>
      </c>
      <c r="AK43" s="619" t="str">
        <f t="shared" ca="1" si="33"/>
        <v/>
      </c>
      <c r="AL43" s="610" t="str">
        <f t="shared" ref="AL43:AO58" ca="1" si="34">IF($AA43="","",INDIRECT(ADDRESS($AA43,AL$1,1,,"Score")))</f>
        <v/>
      </c>
      <c r="AM43" s="610" t="str">
        <f t="shared" ca="1" si="34"/>
        <v/>
      </c>
      <c r="AN43" s="619" t="str">
        <f t="shared" ca="1" si="34"/>
        <v/>
      </c>
      <c r="AO43" s="619" t="str">
        <f t="shared" ca="1" si="34"/>
        <v/>
      </c>
      <c r="AP43" s="620" t="str">
        <f t="shared" si="25"/>
        <v/>
      </c>
      <c r="AQ43" s="619" t="str">
        <f t="shared" ref="AQ43:AS58" ca="1" si="35">IF($AA43="","",INDIRECT(ADDRESS($AA43,AQ$1,1,,"Score")))</f>
        <v/>
      </c>
      <c r="AR43" s="619" t="str">
        <f t="shared" ca="1" si="35"/>
        <v/>
      </c>
      <c r="AS43" s="619" t="str">
        <f t="shared" ca="1" si="35"/>
        <v/>
      </c>
      <c r="AT43" s="620" t="str">
        <f t="shared" si="26"/>
        <v/>
      </c>
      <c r="AU43" s="619" t="str">
        <f t="shared" ca="1" si="27"/>
        <v/>
      </c>
      <c r="AV43" s="621" t="str">
        <f ca="1">W43</f>
        <v/>
      </c>
      <c r="AW43" s="621" t="str">
        <f ca="1">IF(OR(AV43="",AV43=0),"",60*AD43/AV43)</f>
        <v/>
      </c>
    </row>
    <row r="44" spans="1:49">
      <c r="A44" s="617"/>
      <c r="B44" s="610" t="str">
        <f ca="1">IF($B43="","",IF(INDIRECT(ADDRESS($B43+2,C$1-1,1,,"Score"))="SP",$B43+2,""))</f>
        <v/>
      </c>
      <c r="C44" s="618" t="str">
        <f t="shared" ca="1" si="28"/>
        <v/>
      </c>
      <c r="D44" s="610" t="str">
        <f t="shared" ca="1" si="28"/>
        <v/>
      </c>
      <c r="E44" s="617"/>
      <c r="F44" s="617"/>
      <c r="G44" s="619"/>
      <c r="H44" s="619"/>
      <c r="I44" s="620"/>
      <c r="J44" s="619" t="str">
        <f t="shared" ca="1" si="29"/>
        <v/>
      </c>
      <c r="K44" s="619" t="str">
        <f t="shared" ca="1" si="29"/>
        <v/>
      </c>
      <c r="L44" s="619" t="str">
        <f t="shared" ca="1" si="29"/>
        <v/>
      </c>
      <c r="M44" s="610" t="str">
        <f t="shared" ca="1" si="30"/>
        <v/>
      </c>
      <c r="N44" s="610" t="str">
        <f t="shared" ca="1" si="30"/>
        <v/>
      </c>
      <c r="O44" s="619" t="str">
        <f t="shared" ca="1" si="30"/>
        <v/>
      </c>
      <c r="P44" s="619" t="str">
        <f t="shared" ca="1" si="30"/>
        <v/>
      </c>
      <c r="Q44" s="620" t="str">
        <f t="shared" ca="1" si="22"/>
        <v/>
      </c>
      <c r="R44" s="619" t="str">
        <f t="shared" ca="1" si="31"/>
        <v/>
      </c>
      <c r="S44" s="619" t="str">
        <f t="shared" ca="1" si="31"/>
        <v/>
      </c>
      <c r="T44" s="619" t="str">
        <f t="shared" ca="1" si="31"/>
        <v/>
      </c>
      <c r="U44" s="620" t="str">
        <f t="shared" ca="1" si="23"/>
        <v/>
      </c>
      <c r="V44" s="619" t="str">
        <f t="shared" ca="1" si="24"/>
        <v/>
      </c>
      <c r="W44" s="621"/>
      <c r="X44" s="621"/>
      <c r="Z44" s="617"/>
      <c r="AA44" s="610" t="str">
        <f ca="1">IF($AA43="","",IF(INDIRECT(ADDRESS($AA43+2,AB$1-1,1,,"Score"))="SP",$AA43+2,""))</f>
        <v/>
      </c>
      <c r="AB44" s="610" t="str">
        <f t="shared" ca="1" si="32"/>
        <v/>
      </c>
      <c r="AC44" s="610" t="str">
        <f t="shared" ca="1" si="32"/>
        <v/>
      </c>
      <c r="AD44" s="617"/>
      <c r="AE44" s="617"/>
      <c r="AF44" s="619"/>
      <c r="AG44" s="619"/>
      <c r="AH44" s="620"/>
      <c r="AI44" s="619" t="str">
        <f t="shared" ca="1" si="33"/>
        <v/>
      </c>
      <c r="AJ44" s="619" t="str">
        <f t="shared" ca="1" si="33"/>
        <v/>
      </c>
      <c r="AK44" s="619" t="str">
        <f t="shared" ca="1" si="33"/>
        <v/>
      </c>
      <c r="AL44" s="610" t="str">
        <f t="shared" ca="1" si="34"/>
        <v/>
      </c>
      <c r="AM44" s="610" t="str">
        <f t="shared" ca="1" si="34"/>
        <v/>
      </c>
      <c r="AN44" s="619" t="str">
        <f t="shared" ca="1" si="34"/>
        <v/>
      </c>
      <c r="AO44" s="619" t="str">
        <f t="shared" ca="1" si="34"/>
        <v/>
      </c>
      <c r="AP44" s="620" t="str">
        <f t="shared" ca="1" si="25"/>
        <v/>
      </c>
      <c r="AQ44" s="619" t="str">
        <f t="shared" ca="1" si="35"/>
        <v/>
      </c>
      <c r="AR44" s="619" t="str">
        <f t="shared" ca="1" si="35"/>
        <v/>
      </c>
      <c r="AS44" s="619" t="str">
        <f t="shared" ca="1" si="35"/>
        <v/>
      </c>
      <c r="AT44" s="620" t="str">
        <f t="shared" ca="1" si="26"/>
        <v/>
      </c>
      <c r="AU44" s="619" t="str">
        <f t="shared" ca="1" si="27"/>
        <v/>
      </c>
      <c r="AV44" s="621"/>
      <c r="AW44" s="621"/>
    </row>
    <row r="45" spans="1:49">
      <c r="A45" s="622">
        <f>A43+1</f>
        <v>22</v>
      </c>
      <c r="B45" s="623" t="str">
        <f>IF(ISNA(MATCH($A45,Score!A$3:A$62,0)),"",MATCH($A45,Score!A$3:A$62,0)+ROW(Score!A$2))</f>
        <v/>
      </c>
      <c r="C45" s="624" t="str">
        <f t="shared" ca="1" si="28"/>
        <v/>
      </c>
      <c r="D45" s="623" t="str">
        <f t="shared" ca="1" si="28"/>
        <v/>
      </c>
      <c r="E45" s="622" t="str">
        <f>IF(B45="","",SUM(D45,D46))</f>
        <v/>
      </c>
      <c r="F45" s="622" t="str">
        <f>IF(B45="","",E45-AD45)</f>
        <v/>
      </c>
      <c r="G45" s="625" t="str">
        <f ca="1">IF($B45="","",IF(ISBLANK(INDIRECT(ADDRESS($B45,G$1,1,,"Score"))),"",1))</f>
        <v/>
      </c>
      <c r="H45" s="625" t="str">
        <f ca="1">IF($B45="","",IF(ISBLANK(INDIRECT(ADDRESS($B45,H$1,1,,"Score"))),"",1))</f>
        <v/>
      </c>
      <c r="I45" s="615" t="str">
        <f ca="1">IF(H45=1,F45,"")</f>
        <v/>
      </c>
      <c r="J45" s="625" t="str">
        <f t="shared" ca="1" si="29"/>
        <v/>
      </c>
      <c r="K45" s="625" t="str">
        <f t="shared" ca="1" si="29"/>
        <v/>
      </c>
      <c r="L45" s="625" t="str">
        <f t="shared" ca="1" si="29"/>
        <v/>
      </c>
      <c r="M45" s="623" t="str">
        <f t="shared" ca="1" si="30"/>
        <v/>
      </c>
      <c r="N45" s="623" t="str">
        <f t="shared" ca="1" si="30"/>
        <v/>
      </c>
      <c r="O45" s="625" t="str">
        <f t="shared" ca="1" si="30"/>
        <v/>
      </c>
      <c r="P45" s="625" t="str">
        <f t="shared" ca="1" si="30"/>
        <v/>
      </c>
      <c r="Q45" s="615" t="str">
        <f t="shared" si="22"/>
        <v/>
      </c>
      <c r="R45" s="625" t="str">
        <f t="shared" ca="1" si="31"/>
        <v/>
      </c>
      <c r="S45" s="625" t="str">
        <f t="shared" ca="1" si="31"/>
        <v/>
      </c>
      <c r="T45" s="625" t="str">
        <f t="shared" ca="1" si="31"/>
        <v/>
      </c>
      <c r="U45" s="615" t="str">
        <f t="shared" si="23"/>
        <v/>
      </c>
      <c r="V45" s="625" t="str">
        <f t="shared" ca="1" si="24"/>
        <v/>
      </c>
      <c r="W45" s="622" t="str">
        <f ca="1">IF(ISNA(MATCH($A45,'Bout Clock'!A$9:A$38,0)),"",INDIRECT(ADDRESS(MATCH($A45,'Bout Clock'!A$9:A$38,0)+ROW('Bout Clock'!A$8),W$1,1,,"Bout Clock")))</f>
        <v/>
      </c>
      <c r="X45" s="622" t="str">
        <f ca="1">IF(OR(W45="",W45=0),"",60*E45/W45)</f>
        <v/>
      </c>
      <c r="Z45" s="622">
        <f>Z43+1</f>
        <v>22</v>
      </c>
      <c r="AA45" s="623" t="str">
        <f>IF(ISNA(MATCH($Z45,Score!AR$3:AR$62,0)),"",MATCH($Z45,Score!AR$3:AR$62,0)++ROW(Score!AR$2))</f>
        <v/>
      </c>
      <c r="AB45" s="623" t="str">
        <f t="shared" ca="1" si="32"/>
        <v/>
      </c>
      <c r="AC45" s="623" t="str">
        <f t="shared" ca="1" si="32"/>
        <v/>
      </c>
      <c r="AD45" s="622" t="str">
        <f>IF(AA45="","",SUM(AC45,AC46))</f>
        <v/>
      </c>
      <c r="AE45" s="622" t="str">
        <f>IF(AA45="","",AD45-E45)</f>
        <v/>
      </c>
      <c r="AF45" s="625" t="str">
        <f ca="1">IF($AA45="","",IF(ISBLANK(INDIRECT(ADDRESS($AA45,AF$1,1,,"Score"))),"",1))</f>
        <v/>
      </c>
      <c r="AG45" s="625" t="str">
        <f ca="1">IF($AA45="","",IF(ISBLANK(INDIRECT(ADDRESS($AA45,AG$1,1,,"Score"))),"",1))</f>
        <v/>
      </c>
      <c r="AH45" s="615" t="str">
        <f ca="1">IF(AG45=1,AE45,"")</f>
        <v/>
      </c>
      <c r="AI45" s="625" t="str">
        <f t="shared" ca="1" si="33"/>
        <v/>
      </c>
      <c r="AJ45" s="625" t="str">
        <f t="shared" ca="1" si="33"/>
        <v/>
      </c>
      <c r="AK45" s="625" t="str">
        <f t="shared" ca="1" si="33"/>
        <v/>
      </c>
      <c r="AL45" s="623" t="str">
        <f t="shared" ca="1" si="34"/>
        <v/>
      </c>
      <c r="AM45" s="623" t="str">
        <f t="shared" ca="1" si="34"/>
        <v/>
      </c>
      <c r="AN45" s="625" t="str">
        <f t="shared" ca="1" si="34"/>
        <v/>
      </c>
      <c r="AO45" s="625" t="str">
        <f t="shared" ca="1" si="34"/>
        <v/>
      </c>
      <c r="AP45" s="615" t="str">
        <f t="shared" si="25"/>
        <v/>
      </c>
      <c r="AQ45" s="625" t="str">
        <f t="shared" ca="1" si="35"/>
        <v/>
      </c>
      <c r="AR45" s="625" t="str">
        <f t="shared" ca="1" si="35"/>
        <v/>
      </c>
      <c r="AS45" s="625" t="str">
        <f t="shared" ca="1" si="35"/>
        <v/>
      </c>
      <c r="AT45" s="615" t="str">
        <f t="shared" si="26"/>
        <v/>
      </c>
      <c r="AU45" s="625" t="str">
        <f t="shared" ca="1" si="27"/>
        <v/>
      </c>
      <c r="AV45" s="622" t="str">
        <f ca="1">W45</f>
        <v/>
      </c>
      <c r="AW45" s="622" t="str">
        <f ca="1">IF(OR(AV45="",AV45=0),"",60*AD45/AV45)</f>
        <v/>
      </c>
    </row>
    <row r="46" spans="1:49">
      <c r="A46" s="622"/>
      <c r="B46" s="623" t="str">
        <f ca="1">IF($B45="","",IF(INDIRECT(ADDRESS($B45+2,C$1-1,1,,"Score"))="SP",$B45+2,""))</f>
        <v/>
      </c>
      <c r="C46" s="624" t="str">
        <f t="shared" ca="1" si="28"/>
        <v/>
      </c>
      <c r="D46" s="623" t="str">
        <f t="shared" ca="1" si="28"/>
        <v/>
      </c>
      <c r="E46" s="622"/>
      <c r="F46" s="622"/>
      <c r="G46" s="625"/>
      <c r="H46" s="626"/>
      <c r="I46" s="615"/>
      <c r="J46" s="625" t="str">
        <f t="shared" ca="1" si="29"/>
        <v/>
      </c>
      <c r="K46" s="625" t="str">
        <f t="shared" ca="1" si="29"/>
        <v/>
      </c>
      <c r="L46" s="625" t="str">
        <f t="shared" ca="1" si="29"/>
        <v/>
      </c>
      <c r="M46" s="623" t="str">
        <f t="shared" ca="1" si="30"/>
        <v/>
      </c>
      <c r="N46" s="623" t="str">
        <f t="shared" ca="1" si="30"/>
        <v/>
      </c>
      <c r="O46" s="625" t="str">
        <f t="shared" ca="1" si="30"/>
        <v/>
      </c>
      <c r="P46" s="625" t="str">
        <f t="shared" ca="1" si="30"/>
        <v/>
      </c>
      <c r="Q46" s="615" t="str">
        <f t="shared" ca="1" si="22"/>
        <v/>
      </c>
      <c r="R46" s="625" t="str">
        <f t="shared" ca="1" si="31"/>
        <v/>
      </c>
      <c r="S46" s="625" t="str">
        <f t="shared" ca="1" si="31"/>
        <v/>
      </c>
      <c r="T46" s="625" t="str">
        <f t="shared" ca="1" si="31"/>
        <v/>
      </c>
      <c r="U46" s="615" t="str">
        <f t="shared" ca="1" si="23"/>
        <v/>
      </c>
      <c r="V46" s="625" t="str">
        <f t="shared" ca="1" si="24"/>
        <v/>
      </c>
      <c r="W46" s="622"/>
      <c r="X46" s="622"/>
      <c r="Z46" s="622"/>
      <c r="AA46" s="623" t="str">
        <f ca="1">IF($AA45="","",IF(INDIRECT(ADDRESS($AA45+2,AB$1-1,1,,"Score"))="SP",$AA45+2,""))</f>
        <v/>
      </c>
      <c r="AB46" s="623" t="str">
        <f t="shared" ca="1" si="32"/>
        <v/>
      </c>
      <c r="AC46" s="623" t="str">
        <f t="shared" ca="1" si="32"/>
        <v/>
      </c>
      <c r="AD46" s="622"/>
      <c r="AE46" s="622"/>
      <c r="AF46" s="625"/>
      <c r="AG46" s="626"/>
      <c r="AH46" s="615"/>
      <c r="AI46" s="625" t="str">
        <f t="shared" ca="1" si="33"/>
        <v/>
      </c>
      <c r="AJ46" s="625" t="str">
        <f t="shared" ca="1" si="33"/>
        <v/>
      </c>
      <c r="AK46" s="625" t="str">
        <f t="shared" ca="1" si="33"/>
        <v/>
      </c>
      <c r="AL46" s="623" t="str">
        <f t="shared" ca="1" si="34"/>
        <v/>
      </c>
      <c r="AM46" s="623" t="str">
        <f t="shared" ca="1" si="34"/>
        <v/>
      </c>
      <c r="AN46" s="625" t="str">
        <f t="shared" ca="1" si="34"/>
        <v/>
      </c>
      <c r="AO46" s="625" t="str">
        <f t="shared" ca="1" si="34"/>
        <v/>
      </c>
      <c r="AP46" s="615" t="str">
        <f t="shared" ca="1" si="25"/>
        <v/>
      </c>
      <c r="AQ46" s="625" t="str">
        <f t="shared" ca="1" si="35"/>
        <v/>
      </c>
      <c r="AR46" s="625" t="str">
        <f t="shared" ca="1" si="35"/>
        <v/>
      </c>
      <c r="AS46" s="625" t="str">
        <f t="shared" ca="1" si="35"/>
        <v/>
      </c>
      <c r="AT46" s="615" t="str">
        <f t="shared" ca="1" si="26"/>
        <v/>
      </c>
      <c r="AU46" s="625" t="str">
        <f t="shared" ca="1" si="27"/>
        <v/>
      </c>
      <c r="AV46" s="622"/>
      <c r="AW46" s="622"/>
    </row>
    <row r="47" spans="1:49">
      <c r="A47" s="617">
        <f>A45+1</f>
        <v>23</v>
      </c>
      <c r="B47" s="610" t="str">
        <f>IF(ISNA(MATCH($A47,Score!A$3:A$62,0)),"",MATCH($A47,Score!A$3:A$62,0)+ROW(Score!A$2))</f>
        <v/>
      </c>
      <c r="C47" s="618" t="str">
        <f t="shared" ca="1" si="28"/>
        <v/>
      </c>
      <c r="D47" s="610" t="str">
        <f t="shared" ca="1" si="28"/>
        <v/>
      </c>
      <c r="E47" s="617" t="str">
        <f>IF(B47="","",SUM(D47,D48))</f>
        <v/>
      </c>
      <c r="F47" s="617" t="str">
        <f>IF(B47="","",E47-AD47)</f>
        <v/>
      </c>
      <c r="G47" s="619" t="str">
        <f ca="1">IF($B47="","",IF(ISBLANK(INDIRECT(ADDRESS($B47,G$1,1,,"Score"))),"",1))</f>
        <v/>
      </c>
      <c r="H47" s="619" t="str">
        <f ca="1">IF($B47="","",IF(ISBLANK(INDIRECT(ADDRESS($B47,H$1,1,,"Score"))),"",1))</f>
        <v/>
      </c>
      <c r="I47" s="620" t="str">
        <f ca="1">IF(H47=1,F47,"")</f>
        <v/>
      </c>
      <c r="J47" s="619" t="str">
        <f t="shared" ca="1" si="29"/>
        <v/>
      </c>
      <c r="K47" s="619" t="str">
        <f t="shared" ca="1" si="29"/>
        <v/>
      </c>
      <c r="L47" s="619" t="str">
        <f t="shared" ca="1" si="29"/>
        <v/>
      </c>
      <c r="M47" s="610" t="str">
        <f t="shared" ca="1" si="30"/>
        <v/>
      </c>
      <c r="N47" s="610" t="str">
        <f t="shared" ca="1" si="30"/>
        <v/>
      </c>
      <c r="O47" s="619" t="str">
        <f t="shared" ca="1" si="30"/>
        <v/>
      </c>
      <c r="P47" s="619" t="str">
        <f t="shared" ca="1" si="30"/>
        <v/>
      </c>
      <c r="Q47" s="620" t="str">
        <f t="shared" si="22"/>
        <v/>
      </c>
      <c r="R47" s="619" t="str">
        <f t="shared" ca="1" si="31"/>
        <v/>
      </c>
      <c r="S47" s="619" t="str">
        <f t="shared" ca="1" si="31"/>
        <v/>
      </c>
      <c r="T47" s="619" t="str">
        <f t="shared" ca="1" si="31"/>
        <v/>
      </c>
      <c r="U47" s="620" t="str">
        <f t="shared" si="23"/>
        <v/>
      </c>
      <c r="V47" s="619" t="str">
        <f t="shared" ca="1" si="24"/>
        <v/>
      </c>
      <c r="W47" s="621" t="str">
        <f ca="1">IF(ISNA(MATCH($A47,'Bout Clock'!A$9:A$38,0)),"",INDIRECT(ADDRESS(MATCH($A47,'Bout Clock'!A$9:A$38,0)+ROW('Bout Clock'!A$8),W$1,1,,"Bout Clock")))</f>
        <v/>
      </c>
      <c r="X47" s="621" t="str">
        <f ca="1">IF(OR(W47="",W47=0),"",60*E47/W47)</f>
        <v/>
      </c>
      <c r="Z47" s="617">
        <f>Z45+1</f>
        <v>23</v>
      </c>
      <c r="AA47" s="610" t="str">
        <f>IF(ISNA(MATCH($Z47,Score!AR$3:AR$62,0)),"",MATCH($Z47,Score!AR$3:AR$62,0)++ROW(Score!AR$2))</f>
        <v/>
      </c>
      <c r="AB47" s="610" t="str">
        <f t="shared" ca="1" si="32"/>
        <v/>
      </c>
      <c r="AC47" s="610" t="str">
        <f t="shared" ca="1" si="32"/>
        <v/>
      </c>
      <c r="AD47" s="617" t="str">
        <f>IF(AA47="","",SUM(AC47,AC48))</f>
        <v/>
      </c>
      <c r="AE47" s="617" t="str">
        <f>IF(AA47="","",AD47-E47)</f>
        <v/>
      </c>
      <c r="AF47" s="619" t="str">
        <f ca="1">IF($AA47="","",IF(ISBLANK(INDIRECT(ADDRESS($AA47,AF$1,1,,"Score"))),"",1))</f>
        <v/>
      </c>
      <c r="AG47" s="619" t="str">
        <f ca="1">IF($AA47="","",IF(ISBLANK(INDIRECT(ADDRESS($AA47,AG$1,1,,"Score"))),"",1))</f>
        <v/>
      </c>
      <c r="AH47" s="620" t="str">
        <f ca="1">IF(AG47=1,AE47,"")</f>
        <v/>
      </c>
      <c r="AI47" s="619" t="str">
        <f t="shared" ca="1" si="33"/>
        <v/>
      </c>
      <c r="AJ47" s="619" t="str">
        <f t="shared" ca="1" si="33"/>
        <v/>
      </c>
      <c r="AK47" s="619" t="str">
        <f t="shared" ca="1" si="33"/>
        <v/>
      </c>
      <c r="AL47" s="610" t="str">
        <f t="shared" ca="1" si="34"/>
        <v/>
      </c>
      <c r="AM47" s="610" t="str">
        <f t="shared" ca="1" si="34"/>
        <v/>
      </c>
      <c r="AN47" s="619" t="str">
        <f t="shared" ca="1" si="34"/>
        <v/>
      </c>
      <c r="AO47" s="619" t="str">
        <f t="shared" ca="1" si="34"/>
        <v/>
      </c>
      <c r="AP47" s="620" t="str">
        <f t="shared" si="25"/>
        <v/>
      </c>
      <c r="AQ47" s="619" t="str">
        <f t="shared" ca="1" si="35"/>
        <v/>
      </c>
      <c r="AR47" s="619" t="str">
        <f t="shared" ca="1" si="35"/>
        <v/>
      </c>
      <c r="AS47" s="619" t="str">
        <f t="shared" ca="1" si="35"/>
        <v/>
      </c>
      <c r="AT47" s="620" t="str">
        <f t="shared" si="26"/>
        <v/>
      </c>
      <c r="AU47" s="619" t="str">
        <f t="shared" ca="1" si="27"/>
        <v/>
      </c>
      <c r="AV47" s="621" t="str">
        <f ca="1">W47</f>
        <v/>
      </c>
      <c r="AW47" s="621" t="str">
        <f ca="1">IF(OR(AV47="",AV47=0),"",60*AD47/AV47)</f>
        <v/>
      </c>
    </row>
    <row r="48" spans="1:49">
      <c r="A48" s="617"/>
      <c r="B48" s="610" t="str">
        <f ca="1">IF($B47="","",IF(INDIRECT(ADDRESS($B47+2,C$1-1,1,,"Score"))="SP",$B47+2,""))</f>
        <v/>
      </c>
      <c r="C48" s="618" t="str">
        <f t="shared" ca="1" si="28"/>
        <v/>
      </c>
      <c r="D48" s="610" t="str">
        <f t="shared" ca="1" si="28"/>
        <v/>
      </c>
      <c r="E48" s="617"/>
      <c r="F48" s="617"/>
      <c r="G48" s="619"/>
      <c r="H48" s="619"/>
      <c r="I48" s="620"/>
      <c r="J48" s="619" t="str">
        <f t="shared" ca="1" si="29"/>
        <v/>
      </c>
      <c r="K48" s="619" t="str">
        <f t="shared" ca="1" si="29"/>
        <v/>
      </c>
      <c r="L48" s="619" t="str">
        <f t="shared" ca="1" si="29"/>
        <v/>
      </c>
      <c r="M48" s="610" t="str">
        <f t="shared" ca="1" si="30"/>
        <v/>
      </c>
      <c r="N48" s="610" t="str">
        <f t="shared" ca="1" si="30"/>
        <v/>
      </c>
      <c r="O48" s="619" t="str">
        <f t="shared" ca="1" si="30"/>
        <v/>
      </c>
      <c r="P48" s="619" t="str">
        <f t="shared" ca="1" si="30"/>
        <v/>
      </c>
      <c r="Q48" s="620" t="str">
        <f t="shared" ca="1" si="22"/>
        <v/>
      </c>
      <c r="R48" s="619" t="str">
        <f t="shared" ca="1" si="31"/>
        <v/>
      </c>
      <c r="S48" s="619" t="str">
        <f t="shared" ca="1" si="31"/>
        <v/>
      </c>
      <c r="T48" s="619" t="str">
        <f t="shared" ca="1" si="31"/>
        <v/>
      </c>
      <c r="U48" s="620" t="str">
        <f t="shared" ca="1" si="23"/>
        <v/>
      </c>
      <c r="V48" s="619" t="str">
        <f t="shared" ca="1" si="24"/>
        <v/>
      </c>
      <c r="W48" s="621"/>
      <c r="X48" s="621"/>
      <c r="Z48" s="617"/>
      <c r="AA48" s="610" t="str">
        <f ca="1">IF($AA47="","",IF(INDIRECT(ADDRESS($AA47+2,AB$1-1,1,,"Score"))="SP",$AA47+2,""))</f>
        <v/>
      </c>
      <c r="AB48" s="610" t="str">
        <f t="shared" ca="1" si="32"/>
        <v/>
      </c>
      <c r="AC48" s="610" t="str">
        <f t="shared" ca="1" si="32"/>
        <v/>
      </c>
      <c r="AD48" s="617"/>
      <c r="AE48" s="617"/>
      <c r="AF48" s="619"/>
      <c r="AG48" s="619"/>
      <c r="AH48" s="620"/>
      <c r="AI48" s="619" t="str">
        <f t="shared" ca="1" si="33"/>
        <v/>
      </c>
      <c r="AJ48" s="619" t="str">
        <f t="shared" ca="1" si="33"/>
        <v/>
      </c>
      <c r="AK48" s="619" t="str">
        <f t="shared" ca="1" si="33"/>
        <v/>
      </c>
      <c r="AL48" s="610" t="str">
        <f t="shared" ca="1" si="34"/>
        <v/>
      </c>
      <c r="AM48" s="610" t="str">
        <f t="shared" ca="1" si="34"/>
        <v/>
      </c>
      <c r="AN48" s="619" t="str">
        <f t="shared" ca="1" si="34"/>
        <v/>
      </c>
      <c r="AO48" s="619" t="str">
        <f t="shared" ca="1" si="34"/>
        <v/>
      </c>
      <c r="AP48" s="620" t="str">
        <f t="shared" ca="1" si="25"/>
        <v/>
      </c>
      <c r="AQ48" s="619" t="str">
        <f t="shared" ca="1" si="35"/>
        <v/>
      </c>
      <c r="AR48" s="619" t="str">
        <f t="shared" ca="1" si="35"/>
        <v/>
      </c>
      <c r="AS48" s="619" t="str">
        <f t="shared" ca="1" si="35"/>
        <v/>
      </c>
      <c r="AT48" s="620" t="str">
        <f t="shared" ca="1" si="26"/>
        <v/>
      </c>
      <c r="AU48" s="619" t="str">
        <f t="shared" ca="1" si="27"/>
        <v/>
      </c>
      <c r="AV48" s="621"/>
      <c r="AW48" s="621"/>
    </row>
    <row r="49" spans="1:49">
      <c r="A49" s="622">
        <f>A47+1</f>
        <v>24</v>
      </c>
      <c r="B49" s="623" t="str">
        <f>IF(ISNA(MATCH($A49,Score!A$3:A$62,0)),"",MATCH($A49,Score!A$3:A$62,0)+ROW(Score!A$2))</f>
        <v/>
      </c>
      <c r="C49" s="624" t="str">
        <f t="shared" ca="1" si="28"/>
        <v/>
      </c>
      <c r="D49" s="623" t="str">
        <f t="shared" ca="1" si="28"/>
        <v/>
      </c>
      <c r="E49" s="622" t="str">
        <f>IF(B49="","",SUM(D49,D50))</f>
        <v/>
      </c>
      <c r="F49" s="622" t="str">
        <f>IF(B49="","",E49-AD49)</f>
        <v/>
      </c>
      <c r="G49" s="625" t="str">
        <f ca="1">IF($B49="","",IF(ISBLANK(INDIRECT(ADDRESS($B49,G$1,1,,"Score"))),"",1))</f>
        <v/>
      </c>
      <c r="H49" s="625" t="str">
        <f ca="1">IF($B49="","",IF(ISBLANK(INDIRECT(ADDRESS($B49,H$1,1,,"Score"))),"",1))</f>
        <v/>
      </c>
      <c r="I49" s="615" t="str">
        <f ca="1">IF(H49=1,F49,"")</f>
        <v/>
      </c>
      <c r="J49" s="625" t="str">
        <f t="shared" ca="1" si="29"/>
        <v/>
      </c>
      <c r="K49" s="625" t="str">
        <f t="shared" ca="1" si="29"/>
        <v/>
      </c>
      <c r="L49" s="625" t="str">
        <f t="shared" ca="1" si="29"/>
        <v/>
      </c>
      <c r="M49" s="623" t="str">
        <f t="shared" ca="1" si="30"/>
        <v/>
      </c>
      <c r="N49" s="623" t="str">
        <f t="shared" ca="1" si="30"/>
        <v/>
      </c>
      <c r="O49" s="625" t="str">
        <f t="shared" ca="1" si="30"/>
        <v/>
      </c>
      <c r="P49" s="625" t="str">
        <f t="shared" ca="1" si="30"/>
        <v/>
      </c>
      <c r="Q49" s="615" t="str">
        <f t="shared" si="22"/>
        <v/>
      </c>
      <c r="R49" s="625" t="str">
        <f t="shared" ca="1" si="31"/>
        <v/>
      </c>
      <c r="S49" s="625" t="str">
        <f t="shared" ca="1" si="31"/>
        <v/>
      </c>
      <c r="T49" s="625" t="str">
        <f t="shared" ca="1" si="31"/>
        <v/>
      </c>
      <c r="U49" s="615" t="str">
        <f t="shared" si="23"/>
        <v/>
      </c>
      <c r="V49" s="625" t="str">
        <f t="shared" ca="1" si="24"/>
        <v/>
      </c>
      <c r="W49" s="622" t="str">
        <f ca="1">IF(ISNA(MATCH($A49,'Bout Clock'!A$9:A$38,0)),"",INDIRECT(ADDRESS(MATCH($A49,'Bout Clock'!A$9:A$38,0)+ROW('Bout Clock'!A$8),W$1,1,,"Bout Clock")))</f>
        <v/>
      </c>
      <c r="X49" s="622" t="str">
        <f ca="1">IF(OR(W49="",W49=0),"",60*E49/W49)</f>
        <v/>
      </c>
      <c r="Z49" s="622">
        <f>Z47+1</f>
        <v>24</v>
      </c>
      <c r="AA49" s="623" t="str">
        <f>IF(ISNA(MATCH($Z49,Score!AR$3:AR$62,0)),"",MATCH($Z49,Score!AR$3:AR$62,0)++ROW(Score!AR$2))</f>
        <v/>
      </c>
      <c r="AB49" s="623" t="str">
        <f t="shared" ca="1" si="32"/>
        <v/>
      </c>
      <c r="AC49" s="623" t="str">
        <f t="shared" ca="1" si="32"/>
        <v/>
      </c>
      <c r="AD49" s="622" t="str">
        <f>IF(AA49="","",SUM(AC49,AC50))</f>
        <v/>
      </c>
      <c r="AE49" s="622" t="str">
        <f>IF(AA49="","",AD49-E49)</f>
        <v/>
      </c>
      <c r="AF49" s="625" t="str">
        <f ca="1">IF($AA49="","",IF(ISBLANK(INDIRECT(ADDRESS($AA49,AF$1,1,,"Score"))),"",1))</f>
        <v/>
      </c>
      <c r="AG49" s="625" t="str">
        <f ca="1">IF($AA49="","",IF(ISBLANK(INDIRECT(ADDRESS($AA49,AG$1,1,,"Score"))),"",1))</f>
        <v/>
      </c>
      <c r="AH49" s="615" t="str">
        <f ca="1">IF(AG49=1,AE49,"")</f>
        <v/>
      </c>
      <c r="AI49" s="625" t="str">
        <f t="shared" ca="1" si="33"/>
        <v/>
      </c>
      <c r="AJ49" s="625" t="str">
        <f t="shared" ca="1" si="33"/>
        <v/>
      </c>
      <c r="AK49" s="625" t="str">
        <f t="shared" ca="1" si="33"/>
        <v/>
      </c>
      <c r="AL49" s="623" t="str">
        <f t="shared" ca="1" si="34"/>
        <v/>
      </c>
      <c r="AM49" s="623" t="str">
        <f t="shared" ca="1" si="34"/>
        <v/>
      </c>
      <c r="AN49" s="625" t="str">
        <f t="shared" ca="1" si="34"/>
        <v/>
      </c>
      <c r="AO49" s="625" t="str">
        <f t="shared" ca="1" si="34"/>
        <v/>
      </c>
      <c r="AP49" s="615" t="str">
        <f t="shared" si="25"/>
        <v/>
      </c>
      <c r="AQ49" s="625" t="str">
        <f t="shared" ca="1" si="35"/>
        <v/>
      </c>
      <c r="AR49" s="625" t="str">
        <f t="shared" ca="1" si="35"/>
        <v/>
      </c>
      <c r="AS49" s="625" t="str">
        <f t="shared" ca="1" si="35"/>
        <v/>
      </c>
      <c r="AT49" s="615" t="str">
        <f t="shared" si="26"/>
        <v/>
      </c>
      <c r="AU49" s="625" t="str">
        <f t="shared" ca="1" si="27"/>
        <v/>
      </c>
      <c r="AV49" s="622" t="str">
        <f ca="1">W49</f>
        <v/>
      </c>
      <c r="AW49" s="622" t="str">
        <f ca="1">IF(OR(AV49="",AV49=0),"",60*AD49/AV49)</f>
        <v/>
      </c>
    </row>
    <row r="50" spans="1:49">
      <c r="A50" s="622"/>
      <c r="B50" s="623" t="str">
        <f ca="1">IF($B49="","",IF(INDIRECT(ADDRESS($B49+2,C$1-1,1,,"Score"))="SP",$B49+2,""))</f>
        <v/>
      </c>
      <c r="C50" s="624" t="str">
        <f t="shared" ca="1" si="28"/>
        <v/>
      </c>
      <c r="D50" s="623" t="str">
        <f t="shared" ca="1" si="28"/>
        <v/>
      </c>
      <c r="E50" s="622"/>
      <c r="F50" s="622"/>
      <c r="G50" s="625"/>
      <c r="H50" s="626"/>
      <c r="I50" s="615"/>
      <c r="J50" s="625" t="str">
        <f t="shared" ca="1" si="29"/>
        <v/>
      </c>
      <c r="K50" s="625" t="str">
        <f t="shared" ca="1" si="29"/>
        <v/>
      </c>
      <c r="L50" s="625" t="str">
        <f t="shared" ca="1" si="29"/>
        <v/>
      </c>
      <c r="M50" s="623" t="str">
        <f t="shared" ca="1" si="30"/>
        <v/>
      </c>
      <c r="N50" s="623" t="str">
        <f t="shared" ca="1" si="30"/>
        <v/>
      </c>
      <c r="O50" s="625" t="str">
        <f t="shared" ca="1" si="30"/>
        <v/>
      </c>
      <c r="P50" s="625" t="str">
        <f t="shared" ca="1" si="30"/>
        <v/>
      </c>
      <c r="Q50" s="615" t="str">
        <f t="shared" ca="1" si="22"/>
        <v/>
      </c>
      <c r="R50" s="625" t="str">
        <f t="shared" ca="1" si="31"/>
        <v/>
      </c>
      <c r="S50" s="625" t="str">
        <f t="shared" ca="1" si="31"/>
        <v/>
      </c>
      <c r="T50" s="625" t="str">
        <f t="shared" ca="1" si="31"/>
        <v/>
      </c>
      <c r="U50" s="615" t="str">
        <f t="shared" ca="1" si="23"/>
        <v/>
      </c>
      <c r="V50" s="625" t="str">
        <f t="shared" ca="1" si="24"/>
        <v/>
      </c>
      <c r="W50" s="622"/>
      <c r="X50" s="622"/>
      <c r="Z50" s="622"/>
      <c r="AA50" s="623" t="str">
        <f ca="1">IF($AA49="","",IF(INDIRECT(ADDRESS($AA49+2,AB$1-1,1,,"Score"))="SP",$AA49+2,""))</f>
        <v/>
      </c>
      <c r="AB50" s="623" t="str">
        <f t="shared" ca="1" si="32"/>
        <v/>
      </c>
      <c r="AC50" s="623" t="str">
        <f t="shared" ca="1" si="32"/>
        <v/>
      </c>
      <c r="AD50" s="622"/>
      <c r="AE50" s="622"/>
      <c r="AF50" s="625"/>
      <c r="AG50" s="626"/>
      <c r="AH50" s="615"/>
      <c r="AI50" s="625" t="str">
        <f t="shared" ca="1" si="33"/>
        <v/>
      </c>
      <c r="AJ50" s="625" t="str">
        <f t="shared" ca="1" si="33"/>
        <v/>
      </c>
      <c r="AK50" s="625" t="str">
        <f t="shared" ca="1" si="33"/>
        <v/>
      </c>
      <c r="AL50" s="623" t="str">
        <f t="shared" ca="1" si="34"/>
        <v/>
      </c>
      <c r="AM50" s="623" t="str">
        <f t="shared" ca="1" si="34"/>
        <v/>
      </c>
      <c r="AN50" s="625" t="str">
        <f t="shared" ca="1" si="34"/>
        <v/>
      </c>
      <c r="AO50" s="625" t="str">
        <f t="shared" ca="1" si="34"/>
        <v/>
      </c>
      <c r="AP50" s="615" t="str">
        <f t="shared" ca="1" si="25"/>
        <v/>
      </c>
      <c r="AQ50" s="625" t="str">
        <f t="shared" ca="1" si="35"/>
        <v/>
      </c>
      <c r="AR50" s="625" t="str">
        <f t="shared" ca="1" si="35"/>
        <v/>
      </c>
      <c r="AS50" s="625" t="str">
        <f t="shared" ca="1" si="35"/>
        <v/>
      </c>
      <c r="AT50" s="615" t="str">
        <f t="shared" ca="1" si="26"/>
        <v/>
      </c>
      <c r="AU50" s="625" t="str">
        <f t="shared" ca="1" si="27"/>
        <v/>
      </c>
      <c r="AV50" s="622"/>
      <c r="AW50" s="622"/>
    </row>
    <row r="51" spans="1:49">
      <c r="A51" s="617">
        <f>A49+1</f>
        <v>25</v>
      </c>
      <c r="B51" s="610" t="str">
        <f>IF(ISNA(MATCH($A51,Score!A$3:A$62,0)),"",MATCH($A51,Score!A$3:A$62,0)+ROW(Score!A$2))</f>
        <v/>
      </c>
      <c r="C51" s="618" t="str">
        <f t="shared" ca="1" si="28"/>
        <v/>
      </c>
      <c r="D51" s="610" t="str">
        <f t="shared" ca="1" si="28"/>
        <v/>
      </c>
      <c r="E51" s="617" t="str">
        <f>IF(B51="","",SUM(D51,D52))</f>
        <v/>
      </c>
      <c r="F51" s="617" t="str">
        <f>IF(B51="","",E51-AD51)</f>
        <v/>
      </c>
      <c r="G51" s="619" t="str">
        <f ca="1">IF($B51="","",IF(ISBLANK(INDIRECT(ADDRESS($B51,G$1,1,,"Score"))),"",1))</f>
        <v/>
      </c>
      <c r="H51" s="619" t="str">
        <f ca="1">IF($B51="","",IF(ISBLANK(INDIRECT(ADDRESS($B51,H$1,1,,"Score"))),"",1))</f>
        <v/>
      </c>
      <c r="I51" s="620" t="str">
        <f ca="1">IF(H51=1,F51,"")</f>
        <v/>
      </c>
      <c r="J51" s="619" t="str">
        <f t="shared" ca="1" si="29"/>
        <v/>
      </c>
      <c r="K51" s="619" t="str">
        <f t="shared" ca="1" si="29"/>
        <v/>
      </c>
      <c r="L51" s="619" t="str">
        <f t="shared" ca="1" si="29"/>
        <v/>
      </c>
      <c r="M51" s="610" t="str">
        <f t="shared" ca="1" si="30"/>
        <v/>
      </c>
      <c r="N51" s="610" t="str">
        <f t="shared" ca="1" si="30"/>
        <v/>
      </c>
      <c r="O51" s="619" t="str">
        <f t="shared" ca="1" si="30"/>
        <v/>
      </c>
      <c r="P51" s="619" t="str">
        <f t="shared" ca="1" si="30"/>
        <v/>
      </c>
      <c r="Q51" s="620" t="str">
        <f t="shared" si="22"/>
        <v/>
      </c>
      <c r="R51" s="619" t="str">
        <f t="shared" ca="1" si="31"/>
        <v/>
      </c>
      <c r="S51" s="619" t="str">
        <f t="shared" ca="1" si="31"/>
        <v/>
      </c>
      <c r="T51" s="619" t="str">
        <f t="shared" ca="1" si="31"/>
        <v/>
      </c>
      <c r="U51" s="620" t="str">
        <f t="shared" si="23"/>
        <v/>
      </c>
      <c r="V51" s="619" t="str">
        <f t="shared" ca="1" si="24"/>
        <v/>
      </c>
      <c r="W51" s="621" t="str">
        <f ca="1">IF(ISNA(MATCH($A51,'Bout Clock'!A$9:A$38,0)),"",INDIRECT(ADDRESS(MATCH($A51,'Bout Clock'!A$9:A$38,0)+ROW('Bout Clock'!A$8),W$1,1,,"Bout Clock")))</f>
        <v/>
      </c>
      <c r="X51" s="621" t="str">
        <f ca="1">IF(OR(W51="",W51=0),"",60*E51/W51)</f>
        <v/>
      </c>
      <c r="Z51" s="617">
        <f>Z49+1</f>
        <v>25</v>
      </c>
      <c r="AA51" s="610" t="str">
        <f>IF(ISNA(MATCH($Z51,Score!AR$3:AR$62,0)),"",MATCH($Z51,Score!AR$3:AR$62,0)++ROW(Score!AR$2))</f>
        <v/>
      </c>
      <c r="AB51" s="610" t="str">
        <f t="shared" ca="1" si="32"/>
        <v/>
      </c>
      <c r="AC51" s="610" t="str">
        <f t="shared" ca="1" si="32"/>
        <v/>
      </c>
      <c r="AD51" s="617" t="str">
        <f>IF(AA51="","",SUM(AC51,AC52))</f>
        <v/>
      </c>
      <c r="AE51" s="617" t="str">
        <f>IF(AA51="","",AD51-E51)</f>
        <v/>
      </c>
      <c r="AF51" s="619" t="str">
        <f ca="1">IF($AA51="","",IF(ISBLANK(INDIRECT(ADDRESS($AA51,AF$1,1,,"Score"))),"",1))</f>
        <v/>
      </c>
      <c r="AG51" s="619" t="str">
        <f ca="1">IF($AA51="","",IF(ISBLANK(INDIRECT(ADDRESS($AA51,AG$1,1,,"Score"))),"",1))</f>
        <v/>
      </c>
      <c r="AH51" s="620" t="str">
        <f ca="1">IF(AG51=1,AE51,"")</f>
        <v/>
      </c>
      <c r="AI51" s="619" t="str">
        <f t="shared" ca="1" si="33"/>
        <v/>
      </c>
      <c r="AJ51" s="619" t="str">
        <f t="shared" ca="1" si="33"/>
        <v/>
      </c>
      <c r="AK51" s="619" t="str">
        <f t="shared" ca="1" si="33"/>
        <v/>
      </c>
      <c r="AL51" s="610" t="str">
        <f t="shared" ca="1" si="34"/>
        <v/>
      </c>
      <c r="AM51" s="610" t="str">
        <f t="shared" ca="1" si="34"/>
        <v/>
      </c>
      <c r="AN51" s="619" t="str">
        <f t="shared" ca="1" si="34"/>
        <v/>
      </c>
      <c r="AO51" s="619" t="str">
        <f t="shared" ca="1" si="34"/>
        <v/>
      </c>
      <c r="AP51" s="620" t="str">
        <f t="shared" si="25"/>
        <v/>
      </c>
      <c r="AQ51" s="619" t="str">
        <f t="shared" ca="1" si="35"/>
        <v/>
      </c>
      <c r="AR51" s="619" t="str">
        <f t="shared" ca="1" si="35"/>
        <v/>
      </c>
      <c r="AS51" s="619" t="str">
        <f t="shared" ca="1" si="35"/>
        <v/>
      </c>
      <c r="AT51" s="620" t="str">
        <f t="shared" si="26"/>
        <v/>
      </c>
      <c r="AU51" s="619" t="str">
        <f t="shared" ca="1" si="27"/>
        <v/>
      </c>
      <c r="AV51" s="621" t="str">
        <f ca="1">W51</f>
        <v/>
      </c>
      <c r="AW51" s="621" t="str">
        <f ca="1">IF(OR(AV51="",AV51=0),"",60*AD51/AV51)</f>
        <v/>
      </c>
    </row>
    <row r="52" spans="1:49">
      <c r="A52" s="617"/>
      <c r="B52" s="610" t="str">
        <f ca="1">IF($B51="","",IF(INDIRECT(ADDRESS($B51+2,C$1-1,1,,"Score"))="SP",$B51+2,""))</f>
        <v/>
      </c>
      <c r="C52" s="618" t="str">
        <f t="shared" ca="1" si="28"/>
        <v/>
      </c>
      <c r="D52" s="610" t="str">
        <f t="shared" ca="1" si="28"/>
        <v/>
      </c>
      <c r="E52" s="617"/>
      <c r="F52" s="617"/>
      <c r="G52" s="619"/>
      <c r="H52" s="619"/>
      <c r="I52" s="620"/>
      <c r="J52" s="619" t="str">
        <f t="shared" ca="1" si="29"/>
        <v/>
      </c>
      <c r="K52" s="619" t="str">
        <f t="shared" ca="1" si="29"/>
        <v/>
      </c>
      <c r="L52" s="619" t="str">
        <f t="shared" ca="1" si="29"/>
        <v/>
      </c>
      <c r="M52" s="610" t="str">
        <f t="shared" ca="1" si="30"/>
        <v/>
      </c>
      <c r="N52" s="610" t="str">
        <f t="shared" ca="1" si="30"/>
        <v/>
      </c>
      <c r="O52" s="619" t="str">
        <f t="shared" ca="1" si="30"/>
        <v/>
      </c>
      <c r="P52" s="619" t="str">
        <f t="shared" ca="1" si="30"/>
        <v/>
      </c>
      <c r="Q52" s="620" t="str">
        <f t="shared" ca="1" si="22"/>
        <v/>
      </c>
      <c r="R52" s="619" t="str">
        <f t="shared" ca="1" si="31"/>
        <v/>
      </c>
      <c r="S52" s="619" t="str">
        <f t="shared" ca="1" si="31"/>
        <v/>
      </c>
      <c r="T52" s="619" t="str">
        <f t="shared" ca="1" si="31"/>
        <v/>
      </c>
      <c r="U52" s="620" t="str">
        <f t="shared" ca="1" si="23"/>
        <v/>
      </c>
      <c r="V52" s="619" t="str">
        <f t="shared" ca="1" si="24"/>
        <v/>
      </c>
      <c r="W52" s="621"/>
      <c r="X52" s="621"/>
      <c r="Z52" s="617"/>
      <c r="AA52" s="610" t="str">
        <f ca="1">IF($AA51="","",IF(INDIRECT(ADDRESS($AA51+2,AB$1-1,1,,"Score"))="SP",$AA51+2,""))</f>
        <v/>
      </c>
      <c r="AB52" s="610" t="str">
        <f t="shared" ca="1" si="32"/>
        <v/>
      </c>
      <c r="AC52" s="610" t="str">
        <f t="shared" ca="1" si="32"/>
        <v/>
      </c>
      <c r="AD52" s="617"/>
      <c r="AE52" s="617"/>
      <c r="AF52" s="619"/>
      <c r="AG52" s="619"/>
      <c r="AH52" s="620"/>
      <c r="AI52" s="619" t="str">
        <f t="shared" ca="1" si="33"/>
        <v/>
      </c>
      <c r="AJ52" s="619" t="str">
        <f t="shared" ca="1" si="33"/>
        <v/>
      </c>
      <c r="AK52" s="619" t="str">
        <f t="shared" ca="1" si="33"/>
        <v/>
      </c>
      <c r="AL52" s="610" t="str">
        <f t="shared" ca="1" si="34"/>
        <v/>
      </c>
      <c r="AM52" s="610" t="str">
        <f t="shared" ca="1" si="34"/>
        <v/>
      </c>
      <c r="AN52" s="619" t="str">
        <f t="shared" ca="1" si="34"/>
        <v/>
      </c>
      <c r="AO52" s="619" t="str">
        <f t="shared" ca="1" si="34"/>
        <v/>
      </c>
      <c r="AP52" s="620" t="str">
        <f t="shared" ca="1" si="25"/>
        <v/>
      </c>
      <c r="AQ52" s="619" t="str">
        <f t="shared" ca="1" si="35"/>
        <v/>
      </c>
      <c r="AR52" s="619" t="str">
        <f t="shared" ca="1" si="35"/>
        <v/>
      </c>
      <c r="AS52" s="619" t="str">
        <f t="shared" ca="1" si="35"/>
        <v/>
      </c>
      <c r="AT52" s="620" t="str">
        <f t="shared" ca="1" si="26"/>
        <v/>
      </c>
      <c r="AU52" s="619" t="str">
        <f t="shared" ca="1" si="27"/>
        <v/>
      </c>
      <c r="AV52" s="621"/>
      <c r="AW52" s="621"/>
    </row>
    <row r="53" spans="1:49" s="739" customFormat="1">
      <c r="A53" s="744">
        <f>A51+1</f>
        <v>26</v>
      </c>
      <c r="B53" s="740" t="str">
        <f>IF(ISNA(MATCH($A53,Score!A$3:A$62,0)),"",MATCH($A53,Score!A$3:A$62,0)+ROW(Score!A$2))</f>
        <v/>
      </c>
      <c r="C53" s="743" t="str">
        <f t="shared" ca="1" si="28"/>
        <v/>
      </c>
      <c r="D53" s="740" t="str">
        <f t="shared" ca="1" si="28"/>
        <v/>
      </c>
      <c r="E53" s="744" t="str">
        <f>IF(B53="","",SUM(D53,D54))</f>
        <v/>
      </c>
      <c r="F53" s="744" t="str">
        <f>IF(B53="","",E53-AD53)</f>
        <v/>
      </c>
      <c r="G53" s="625" t="str">
        <f ca="1">IF($B53="","",IF(ISBLANK(INDIRECT(ADDRESS($B53,G$1,1,,"Score"))),"",1))</f>
        <v/>
      </c>
      <c r="H53" s="625" t="str">
        <f ca="1">IF($B53="","",IF(ISBLANK(INDIRECT(ADDRESS($B53,H$1,1,,"Score"))),"",1))</f>
        <v/>
      </c>
      <c r="I53" s="615" t="str">
        <f ca="1">IF(H53=1,F53,"")</f>
        <v/>
      </c>
      <c r="J53" s="625" t="str">
        <f t="shared" ca="1" si="29"/>
        <v/>
      </c>
      <c r="K53" s="625" t="str">
        <f t="shared" ca="1" si="29"/>
        <v/>
      </c>
      <c r="L53" s="625" t="str">
        <f t="shared" ca="1" si="29"/>
        <v/>
      </c>
      <c r="M53" s="740" t="str">
        <f t="shared" ca="1" si="30"/>
        <v/>
      </c>
      <c r="N53" s="740" t="str">
        <f t="shared" ca="1" si="30"/>
        <v/>
      </c>
      <c r="O53" s="625" t="str">
        <f t="shared" ca="1" si="30"/>
        <v/>
      </c>
      <c r="P53" s="625" t="str">
        <f t="shared" ca="1" si="30"/>
        <v/>
      </c>
      <c r="Q53" s="615" t="str">
        <f t="shared" ref="Q53:Q62" si="36">IF(B53="","",SUM(O53:P53))</f>
        <v/>
      </c>
      <c r="R53" s="625" t="str">
        <f t="shared" ca="1" si="31"/>
        <v/>
      </c>
      <c r="S53" s="625" t="str">
        <f t="shared" ca="1" si="31"/>
        <v/>
      </c>
      <c r="T53" s="625" t="str">
        <f t="shared" ca="1" si="31"/>
        <v/>
      </c>
      <c r="U53" s="615" t="str">
        <f t="shared" ref="U53:U62" si="37">IF(B53="","",SUM(R53:T53))</f>
        <v/>
      </c>
      <c r="V53" s="625" t="str">
        <f t="shared" ref="V53:V62" ca="1" si="38">IF(OR(M53="",M53=0),"",U53/M53)</f>
        <v/>
      </c>
      <c r="W53" s="744" t="str">
        <f ca="1">IF(ISNA(MATCH($A53,'Bout Clock'!A$9:A$38,0)),"",INDIRECT(ADDRESS(MATCH($A53,'Bout Clock'!A$9:A$38,0)+ROW('Bout Clock'!A$8),W$1,1,,"Bout Clock")))</f>
        <v/>
      </c>
      <c r="X53" s="744" t="str">
        <f ca="1">IF(OR(W53="",W53=0),"",60*E53/W53)</f>
        <v/>
      </c>
      <c r="Z53" s="744">
        <f>Z51+1</f>
        <v>26</v>
      </c>
      <c r="AA53" s="740" t="str">
        <f>IF(ISNA(MATCH($Z53,Score!AR$3:AR$62,0)),"",MATCH($Z53,Score!AR$3:AR$62,0)++ROW(Score!AR$2))</f>
        <v/>
      </c>
      <c r="AB53" s="740" t="str">
        <f t="shared" ca="1" si="32"/>
        <v/>
      </c>
      <c r="AC53" s="740" t="str">
        <f t="shared" ca="1" si="32"/>
        <v/>
      </c>
      <c r="AD53" s="744" t="str">
        <f>IF(AA53="","",SUM(AC53,AC54))</f>
        <v/>
      </c>
      <c r="AE53" s="744" t="str">
        <f>IF(AA53="","",AD53-E53)</f>
        <v/>
      </c>
      <c r="AF53" s="625" t="str">
        <f ca="1">IF($AA53="","",IF(ISBLANK(INDIRECT(ADDRESS($AA53,AF$1,1,,"Score"))),"",1))</f>
        <v/>
      </c>
      <c r="AG53" s="625" t="str">
        <f ca="1">IF($AA53="","",IF(ISBLANK(INDIRECT(ADDRESS($AA53,AG$1,1,,"Score"))),"",1))</f>
        <v/>
      </c>
      <c r="AH53" s="615" t="str">
        <f ca="1">IF(AG53=1,AE53,"")</f>
        <v/>
      </c>
      <c r="AI53" s="625" t="str">
        <f t="shared" ca="1" si="33"/>
        <v/>
      </c>
      <c r="AJ53" s="625" t="str">
        <f t="shared" ca="1" si="33"/>
        <v/>
      </c>
      <c r="AK53" s="625" t="str">
        <f t="shared" ca="1" si="33"/>
        <v/>
      </c>
      <c r="AL53" s="740" t="str">
        <f t="shared" ca="1" si="34"/>
        <v/>
      </c>
      <c r="AM53" s="740" t="str">
        <f t="shared" ca="1" si="34"/>
        <v/>
      </c>
      <c r="AN53" s="625" t="str">
        <f t="shared" ca="1" si="34"/>
        <v/>
      </c>
      <c r="AO53" s="625" t="str">
        <f t="shared" ca="1" si="34"/>
        <v/>
      </c>
      <c r="AP53" s="615" t="str">
        <f t="shared" ref="AP53:AP62" si="39">IF($AA53="","",SUM(AN53:AO53))</f>
        <v/>
      </c>
      <c r="AQ53" s="625" t="str">
        <f t="shared" ca="1" si="35"/>
        <v/>
      </c>
      <c r="AR53" s="625" t="str">
        <f t="shared" ca="1" si="35"/>
        <v/>
      </c>
      <c r="AS53" s="625" t="str">
        <f t="shared" ca="1" si="35"/>
        <v/>
      </c>
      <c r="AT53" s="615" t="str">
        <f t="shared" ref="AT53:AT62" si="40">IF(AA53="","",SUM(AQ53:AS53))</f>
        <v/>
      </c>
      <c r="AU53" s="625" t="str">
        <f t="shared" ref="AU53:AU62" ca="1" si="41">IF(OR(AL53="",AL53=0),"",AT53/AL53)</f>
        <v/>
      </c>
      <c r="AV53" s="744" t="str">
        <f ca="1">W53</f>
        <v/>
      </c>
      <c r="AW53" s="744" t="str">
        <f ca="1">IF(OR(AV53="",AV53=0),"",60*AD53/AV53)</f>
        <v/>
      </c>
    </row>
    <row r="54" spans="1:49" s="739" customFormat="1">
      <c r="A54" s="744"/>
      <c r="B54" s="740" t="str">
        <f ca="1">IF($B53="","",IF(INDIRECT(ADDRESS($B53+2,C$1-1,1,,"Score"))="SP",$B53+2,""))</f>
        <v/>
      </c>
      <c r="C54" s="743" t="str">
        <f t="shared" ca="1" si="28"/>
        <v/>
      </c>
      <c r="D54" s="740" t="str">
        <f t="shared" ca="1" si="28"/>
        <v/>
      </c>
      <c r="E54" s="744"/>
      <c r="F54" s="744"/>
      <c r="G54" s="625"/>
      <c r="H54" s="626"/>
      <c r="I54" s="615"/>
      <c r="J54" s="625" t="str">
        <f t="shared" ca="1" si="29"/>
        <v/>
      </c>
      <c r="K54" s="625" t="str">
        <f t="shared" ca="1" si="29"/>
        <v/>
      </c>
      <c r="L54" s="625" t="str">
        <f t="shared" ca="1" si="29"/>
        <v/>
      </c>
      <c r="M54" s="740" t="str">
        <f t="shared" ca="1" si="30"/>
        <v/>
      </c>
      <c r="N54" s="740" t="str">
        <f t="shared" ca="1" si="30"/>
        <v/>
      </c>
      <c r="O54" s="625" t="str">
        <f t="shared" ca="1" si="30"/>
        <v/>
      </c>
      <c r="P54" s="625" t="str">
        <f t="shared" ca="1" si="30"/>
        <v/>
      </c>
      <c r="Q54" s="615" t="str">
        <f t="shared" ca="1" si="36"/>
        <v/>
      </c>
      <c r="R54" s="625" t="str">
        <f t="shared" ca="1" si="31"/>
        <v/>
      </c>
      <c r="S54" s="625" t="str">
        <f t="shared" ca="1" si="31"/>
        <v/>
      </c>
      <c r="T54" s="625" t="str">
        <f t="shared" ca="1" si="31"/>
        <v/>
      </c>
      <c r="U54" s="615" t="str">
        <f t="shared" ca="1" si="37"/>
        <v/>
      </c>
      <c r="V54" s="625" t="str">
        <f t="shared" ca="1" si="38"/>
        <v/>
      </c>
      <c r="W54" s="744"/>
      <c r="X54" s="744"/>
      <c r="Z54" s="744"/>
      <c r="AA54" s="740" t="str">
        <f ca="1">IF($AA53="","",IF(INDIRECT(ADDRESS($AA53+2,AB$1-1,1,,"Score"))="SP",$AA53+2,""))</f>
        <v/>
      </c>
      <c r="AB54" s="740" t="str">
        <f t="shared" ca="1" si="32"/>
        <v/>
      </c>
      <c r="AC54" s="740" t="str">
        <f t="shared" ca="1" si="32"/>
        <v/>
      </c>
      <c r="AD54" s="744"/>
      <c r="AE54" s="744"/>
      <c r="AF54" s="625"/>
      <c r="AG54" s="626"/>
      <c r="AH54" s="615"/>
      <c r="AI54" s="625" t="str">
        <f t="shared" ca="1" si="33"/>
        <v/>
      </c>
      <c r="AJ54" s="625" t="str">
        <f t="shared" ca="1" si="33"/>
        <v/>
      </c>
      <c r="AK54" s="625" t="str">
        <f t="shared" ca="1" si="33"/>
        <v/>
      </c>
      <c r="AL54" s="740" t="str">
        <f t="shared" ca="1" si="34"/>
        <v/>
      </c>
      <c r="AM54" s="740" t="str">
        <f t="shared" ca="1" si="34"/>
        <v/>
      </c>
      <c r="AN54" s="625" t="str">
        <f t="shared" ca="1" si="34"/>
        <v/>
      </c>
      <c r="AO54" s="625" t="str">
        <f t="shared" ca="1" si="34"/>
        <v/>
      </c>
      <c r="AP54" s="615" t="str">
        <f t="shared" ca="1" si="39"/>
        <v/>
      </c>
      <c r="AQ54" s="625" t="str">
        <f t="shared" ca="1" si="35"/>
        <v/>
      </c>
      <c r="AR54" s="625" t="str">
        <f t="shared" ca="1" si="35"/>
        <v/>
      </c>
      <c r="AS54" s="625" t="str">
        <f t="shared" ca="1" si="35"/>
        <v/>
      </c>
      <c r="AT54" s="615" t="str">
        <f t="shared" ca="1" si="40"/>
        <v/>
      </c>
      <c r="AU54" s="625" t="str">
        <f t="shared" ca="1" si="41"/>
        <v/>
      </c>
      <c r="AV54" s="744"/>
      <c r="AW54" s="744"/>
    </row>
    <row r="55" spans="1:49" s="739" customFormat="1">
      <c r="A55" s="742">
        <f>A53+1</f>
        <v>27</v>
      </c>
      <c r="B55" s="739" t="str">
        <f>IF(ISNA(MATCH($A55,Score!A$3:A$62,0)),"",MATCH($A55,Score!A$3:A$62,0)+ROW(Score!A$2))</f>
        <v/>
      </c>
      <c r="C55" s="741" t="str">
        <f t="shared" ca="1" si="28"/>
        <v/>
      </c>
      <c r="D55" s="739" t="str">
        <f t="shared" ca="1" si="28"/>
        <v/>
      </c>
      <c r="E55" s="742" t="str">
        <f>IF(B55="","",SUM(D55,D56))</f>
        <v/>
      </c>
      <c r="F55" s="742" t="str">
        <f>IF(B55="","",E55-AD55)</f>
        <v/>
      </c>
      <c r="G55" s="619" t="str">
        <f ca="1">IF($B55="","",IF(ISBLANK(INDIRECT(ADDRESS($B55,G$1,1,,"Score"))),"",1))</f>
        <v/>
      </c>
      <c r="H55" s="619" t="str">
        <f ca="1">IF($B55="","",IF(ISBLANK(INDIRECT(ADDRESS($B55,H$1,1,,"Score"))),"",1))</f>
        <v/>
      </c>
      <c r="I55" s="620" t="str">
        <f ca="1">IF(H55=1,F55,"")</f>
        <v/>
      </c>
      <c r="J55" s="619" t="str">
        <f t="shared" ca="1" si="29"/>
        <v/>
      </c>
      <c r="K55" s="619" t="str">
        <f t="shared" ca="1" si="29"/>
        <v/>
      </c>
      <c r="L55" s="619" t="str">
        <f t="shared" ca="1" si="29"/>
        <v/>
      </c>
      <c r="M55" s="739" t="str">
        <f t="shared" ca="1" si="30"/>
        <v/>
      </c>
      <c r="N55" s="739" t="str">
        <f t="shared" ca="1" si="30"/>
        <v/>
      </c>
      <c r="O55" s="619" t="str">
        <f t="shared" ca="1" si="30"/>
        <v/>
      </c>
      <c r="P55" s="619" t="str">
        <f t="shared" ca="1" si="30"/>
        <v/>
      </c>
      <c r="Q55" s="620" t="str">
        <f t="shared" si="36"/>
        <v/>
      </c>
      <c r="R55" s="619" t="str">
        <f t="shared" ca="1" si="31"/>
        <v/>
      </c>
      <c r="S55" s="619" t="str">
        <f t="shared" ca="1" si="31"/>
        <v/>
      </c>
      <c r="T55" s="619" t="str">
        <f t="shared" ca="1" si="31"/>
        <v/>
      </c>
      <c r="U55" s="620" t="str">
        <f t="shared" si="37"/>
        <v/>
      </c>
      <c r="V55" s="619" t="str">
        <f t="shared" ca="1" si="38"/>
        <v/>
      </c>
      <c r="W55" s="621" t="str">
        <f ca="1">IF(ISNA(MATCH($A55,'Bout Clock'!A$9:A$38,0)),"",INDIRECT(ADDRESS(MATCH($A55,'Bout Clock'!A$9:A$38,0)+ROW('Bout Clock'!A$8),W$1,1,,"Bout Clock")))</f>
        <v/>
      </c>
      <c r="X55" s="621" t="str">
        <f ca="1">IF(OR(W55="",W55=0),"",60*E55/W55)</f>
        <v/>
      </c>
      <c r="Z55" s="742">
        <f>Z53+1</f>
        <v>27</v>
      </c>
      <c r="AA55" s="739" t="str">
        <f>IF(ISNA(MATCH($Z55,Score!AR$3:AR$62,0)),"",MATCH($Z55,Score!AR$3:AR$62,0)++ROW(Score!AR$2))</f>
        <v/>
      </c>
      <c r="AB55" s="739" t="str">
        <f t="shared" ca="1" si="32"/>
        <v/>
      </c>
      <c r="AC55" s="739" t="str">
        <f t="shared" ca="1" si="32"/>
        <v/>
      </c>
      <c r="AD55" s="742" t="str">
        <f>IF(AA55="","",SUM(AC55,AC56))</f>
        <v/>
      </c>
      <c r="AE55" s="742" t="str">
        <f>IF(AA55="","",AD55-E55)</f>
        <v/>
      </c>
      <c r="AF55" s="619" t="str">
        <f ca="1">IF($AA55="","",IF(ISBLANK(INDIRECT(ADDRESS($AA55,AF$1,1,,"Score"))),"",1))</f>
        <v/>
      </c>
      <c r="AG55" s="619" t="str">
        <f ca="1">IF($AA55="","",IF(ISBLANK(INDIRECT(ADDRESS($AA55,AG$1,1,,"Score"))),"",1))</f>
        <v/>
      </c>
      <c r="AH55" s="620" t="str">
        <f ca="1">IF(AG55=1,AE55,"")</f>
        <v/>
      </c>
      <c r="AI55" s="619" t="str">
        <f t="shared" ca="1" si="33"/>
        <v/>
      </c>
      <c r="AJ55" s="619" t="str">
        <f t="shared" ca="1" si="33"/>
        <v/>
      </c>
      <c r="AK55" s="619" t="str">
        <f t="shared" ca="1" si="33"/>
        <v/>
      </c>
      <c r="AL55" s="739" t="str">
        <f t="shared" ca="1" si="34"/>
        <v/>
      </c>
      <c r="AM55" s="739" t="str">
        <f t="shared" ca="1" si="34"/>
        <v/>
      </c>
      <c r="AN55" s="619" t="str">
        <f t="shared" ca="1" si="34"/>
        <v/>
      </c>
      <c r="AO55" s="619" t="str">
        <f t="shared" ca="1" si="34"/>
        <v/>
      </c>
      <c r="AP55" s="620" t="str">
        <f t="shared" si="39"/>
        <v/>
      </c>
      <c r="AQ55" s="619" t="str">
        <f t="shared" ca="1" si="35"/>
        <v/>
      </c>
      <c r="AR55" s="619" t="str">
        <f t="shared" ca="1" si="35"/>
        <v/>
      </c>
      <c r="AS55" s="619" t="str">
        <f t="shared" ca="1" si="35"/>
        <v/>
      </c>
      <c r="AT55" s="620" t="str">
        <f t="shared" si="40"/>
        <v/>
      </c>
      <c r="AU55" s="619" t="str">
        <f t="shared" ca="1" si="41"/>
        <v/>
      </c>
      <c r="AV55" s="621" t="str">
        <f ca="1">W55</f>
        <v/>
      </c>
      <c r="AW55" s="621" t="str">
        <f ca="1">IF(OR(AV55="",AV55=0),"",60*AD55/AV55)</f>
        <v/>
      </c>
    </row>
    <row r="56" spans="1:49" s="739" customFormat="1">
      <c r="A56" s="742"/>
      <c r="B56" s="739" t="str">
        <f ca="1">IF($B55="","",IF(INDIRECT(ADDRESS($B55+2,C$1-1,1,,"Score"))="SP",$B55+2,""))</f>
        <v/>
      </c>
      <c r="C56" s="741" t="str">
        <f t="shared" ca="1" si="28"/>
        <v/>
      </c>
      <c r="D56" s="739" t="str">
        <f t="shared" ca="1" si="28"/>
        <v/>
      </c>
      <c r="E56" s="742"/>
      <c r="F56" s="742"/>
      <c r="G56" s="619"/>
      <c r="H56" s="619"/>
      <c r="I56" s="620"/>
      <c r="J56" s="619" t="str">
        <f t="shared" ca="1" si="29"/>
        <v/>
      </c>
      <c r="K56" s="619" t="str">
        <f t="shared" ca="1" si="29"/>
        <v/>
      </c>
      <c r="L56" s="619" t="str">
        <f t="shared" ca="1" si="29"/>
        <v/>
      </c>
      <c r="M56" s="739" t="str">
        <f t="shared" ca="1" si="30"/>
        <v/>
      </c>
      <c r="N56" s="739" t="str">
        <f t="shared" ca="1" si="30"/>
        <v/>
      </c>
      <c r="O56" s="619" t="str">
        <f t="shared" ca="1" si="30"/>
        <v/>
      </c>
      <c r="P56" s="619" t="str">
        <f t="shared" ca="1" si="30"/>
        <v/>
      </c>
      <c r="Q56" s="620" t="str">
        <f t="shared" ca="1" si="36"/>
        <v/>
      </c>
      <c r="R56" s="619" t="str">
        <f t="shared" ca="1" si="31"/>
        <v/>
      </c>
      <c r="S56" s="619" t="str">
        <f t="shared" ca="1" si="31"/>
        <v/>
      </c>
      <c r="T56" s="619" t="str">
        <f t="shared" ca="1" si="31"/>
        <v/>
      </c>
      <c r="U56" s="620" t="str">
        <f t="shared" ca="1" si="37"/>
        <v/>
      </c>
      <c r="V56" s="619" t="str">
        <f t="shared" ca="1" si="38"/>
        <v/>
      </c>
      <c r="W56" s="621"/>
      <c r="X56" s="621"/>
      <c r="Z56" s="742"/>
      <c r="AA56" s="739" t="str">
        <f ca="1">IF($AA55="","",IF(INDIRECT(ADDRESS($AA55+2,AB$1-1,1,,"Score"))="SP",$AA55+2,""))</f>
        <v/>
      </c>
      <c r="AB56" s="739" t="str">
        <f t="shared" ca="1" si="32"/>
        <v/>
      </c>
      <c r="AC56" s="739" t="str">
        <f t="shared" ca="1" si="32"/>
        <v/>
      </c>
      <c r="AD56" s="742"/>
      <c r="AE56" s="742"/>
      <c r="AF56" s="619"/>
      <c r="AG56" s="619"/>
      <c r="AH56" s="620"/>
      <c r="AI56" s="619" t="str">
        <f t="shared" ca="1" si="33"/>
        <v/>
      </c>
      <c r="AJ56" s="619" t="str">
        <f t="shared" ca="1" si="33"/>
        <v/>
      </c>
      <c r="AK56" s="619" t="str">
        <f t="shared" ca="1" si="33"/>
        <v/>
      </c>
      <c r="AL56" s="739" t="str">
        <f t="shared" ca="1" si="34"/>
        <v/>
      </c>
      <c r="AM56" s="739" t="str">
        <f t="shared" ca="1" si="34"/>
        <v/>
      </c>
      <c r="AN56" s="619" t="str">
        <f t="shared" ca="1" si="34"/>
        <v/>
      </c>
      <c r="AO56" s="619" t="str">
        <f t="shared" ca="1" si="34"/>
        <v/>
      </c>
      <c r="AP56" s="620" t="str">
        <f t="shared" ca="1" si="39"/>
        <v/>
      </c>
      <c r="AQ56" s="619" t="str">
        <f t="shared" ca="1" si="35"/>
        <v/>
      </c>
      <c r="AR56" s="619" t="str">
        <f t="shared" ca="1" si="35"/>
        <v/>
      </c>
      <c r="AS56" s="619" t="str">
        <f t="shared" ca="1" si="35"/>
        <v/>
      </c>
      <c r="AT56" s="620" t="str">
        <f t="shared" ca="1" si="40"/>
        <v/>
      </c>
      <c r="AU56" s="619" t="str">
        <f t="shared" ca="1" si="41"/>
        <v/>
      </c>
      <c r="AV56" s="621"/>
      <c r="AW56" s="621"/>
    </row>
    <row r="57" spans="1:49" s="739" customFormat="1">
      <c r="A57" s="744">
        <f>A55+1</f>
        <v>28</v>
      </c>
      <c r="B57" s="740" t="str">
        <f>IF(ISNA(MATCH($A57,Score!A$3:A$62,0)),"",MATCH($A57,Score!A$3:A$62,0)+ROW(Score!A$2))</f>
        <v/>
      </c>
      <c r="C57" s="743" t="str">
        <f t="shared" ca="1" si="28"/>
        <v/>
      </c>
      <c r="D57" s="740" t="str">
        <f t="shared" ca="1" si="28"/>
        <v/>
      </c>
      <c r="E57" s="744" t="str">
        <f>IF(B57="","",SUM(D57,D58))</f>
        <v/>
      </c>
      <c r="F57" s="744" t="str">
        <f>IF(B57="","",E57-AD57)</f>
        <v/>
      </c>
      <c r="G57" s="625" t="str">
        <f ca="1">IF($B57="","",IF(ISBLANK(INDIRECT(ADDRESS($B57,G$1,1,,"Score"))),"",1))</f>
        <v/>
      </c>
      <c r="H57" s="625" t="str">
        <f ca="1">IF($B57="","",IF(ISBLANK(INDIRECT(ADDRESS($B57,H$1,1,,"Score"))),"",1))</f>
        <v/>
      </c>
      <c r="I57" s="615" t="str">
        <f ca="1">IF(H57=1,F57,"")</f>
        <v/>
      </c>
      <c r="J57" s="625" t="str">
        <f t="shared" ca="1" si="29"/>
        <v/>
      </c>
      <c r="K57" s="625" t="str">
        <f t="shared" ca="1" si="29"/>
        <v/>
      </c>
      <c r="L57" s="625" t="str">
        <f t="shared" ca="1" si="29"/>
        <v/>
      </c>
      <c r="M57" s="740" t="str">
        <f t="shared" ca="1" si="30"/>
        <v/>
      </c>
      <c r="N57" s="740" t="str">
        <f t="shared" ca="1" si="30"/>
        <v/>
      </c>
      <c r="O57" s="625" t="str">
        <f t="shared" ca="1" si="30"/>
        <v/>
      </c>
      <c r="P57" s="625" t="str">
        <f t="shared" ca="1" si="30"/>
        <v/>
      </c>
      <c r="Q57" s="615" t="str">
        <f t="shared" si="36"/>
        <v/>
      </c>
      <c r="R57" s="625" t="str">
        <f t="shared" ca="1" si="31"/>
        <v/>
      </c>
      <c r="S57" s="625" t="str">
        <f t="shared" ca="1" si="31"/>
        <v/>
      </c>
      <c r="T57" s="625" t="str">
        <f t="shared" ca="1" si="31"/>
        <v/>
      </c>
      <c r="U57" s="615" t="str">
        <f t="shared" si="37"/>
        <v/>
      </c>
      <c r="V57" s="625" t="str">
        <f t="shared" ca="1" si="38"/>
        <v/>
      </c>
      <c r="W57" s="744" t="str">
        <f ca="1">IF(ISNA(MATCH($A57,'Bout Clock'!A$9:A$38,0)),"",INDIRECT(ADDRESS(MATCH($A57,'Bout Clock'!A$9:A$38,0)+ROW('Bout Clock'!A$8),W$1,1,,"Bout Clock")))</f>
        <v/>
      </c>
      <c r="X57" s="744" t="str">
        <f ca="1">IF(OR(W57="",W57=0),"",60*E57/W57)</f>
        <v/>
      </c>
      <c r="Z57" s="744">
        <f>Z55+1</f>
        <v>28</v>
      </c>
      <c r="AA57" s="740" t="str">
        <f>IF(ISNA(MATCH($Z57,Score!AR$3:AR$62,0)),"",MATCH($Z57,Score!AR$3:AR$62,0)++ROW(Score!AR$2))</f>
        <v/>
      </c>
      <c r="AB57" s="740" t="str">
        <f t="shared" ca="1" si="32"/>
        <v/>
      </c>
      <c r="AC57" s="740" t="str">
        <f t="shared" ca="1" si="32"/>
        <v/>
      </c>
      <c r="AD57" s="744" t="str">
        <f>IF(AA57="","",SUM(AC57,AC58))</f>
        <v/>
      </c>
      <c r="AE57" s="744" t="str">
        <f>IF(AA57="","",AD57-E57)</f>
        <v/>
      </c>
      <c r="AF57" s="625" t="str">
        <f ca="1">IF($AA57="","",IF(ISBLANK(INDIRECT(ADDRESS($AA57,AF$1,1,,"Score"))),"",1))</f>
        <v/>
      </c>
      <c r="AG57" s="625" t="str">
        <f ca="1">IF($AA57="","",IF(ISBLANK(INDIRECT(ADDRESS($AA57,AG$1,1,,"Score"))),"",1))</f>
        <v/>
      </c>
      <c r="AH57" s="615" t="str">
        <f ca="1">IF(AG57=1,AE57,"")</f>
        <v/>
      </c>
      <c r="AI57" s="625" t="str">
        <f t="shared" ca="1" si="33"/>
        <v/>
      </c>
      <c r="AJ57" s="625" t="str">
        <f t="shared" ca="1" si="33"/>
        <v/>
      </c>
      <c r="AK57" s="625" t="str">
        <f t="shared" ca="1" si="33"/>
        <v/>
      </c>
      <c r="AL57" s="740" t="str">
        <f t="shared" ca="1" si="34"/>
        <v/>
      </c>
      <c r="AM57" s="740" t="str">
        <f t="shared" ca="1" si="34"/>
        <v/>
      </c>
      <c r="AN57" s="625" t="str">
        <f t="shared" ca="1" si="34"/>
        <v/>
      </c>
      <c r="AO57" s="625" t="str">
        <f t="shared" ca="1" si="34"/>
        <v/>
      </c>
      <c r="AP57" s="615" t="str">
        <f t="shared" si="39"/>
        <v/>
      </c>
      <c r="AQ57" s="625" t="str">
        <f t="shared" ca="1" si="35"/>
        <v/>
      </c>
      <c r="AR57" s="625" t="str">
        <f t="shared" ca="1" si="35"/>
        <v/>
      </c>
      <c r="AS57" s="625" t="str">
        <f t="shared" ca="1" si="35"/>
        <v/>
      </c>
      <c r="AT57" s="615" t="str">
        <f t="shared" si="40"/>
        <v/>
      </c>
      <c r="AU57" s="625" t="str">
        <f t="shared" ca="1" si="41"/>
        <v/>
      </c>
      <c r="AV57" s="744" t="str">
        <f ca="1">W57</f>
        <v/>
      </c>
      <c r="AW57" s="744" t="str">
        <f ca="1">IF(OR(AV57="",AV57=0),"",60*AD57/AV57)</f>
        <v/>
      </c>
    </row>
    <row r="58" spans="1:49" s="739" customFormat="1">
      <c r="A58" s="744"/>
      <c r="B58" s="740" t="str">
        <f ca="1">IF($B57="","",IF(INDIRECT(ADDRESS($B57+2,C$1-1,1,,"Score"))="SP",$B57+2,""))</f>
        <v/>
      </c>
      <c r="C58" s="743" t="str">
        <f t="shared" ca="1" si="28"/>
        <v/>
      </c>
      <c r="D58" s="740" t="str">
        <f t="shared" ca="1" si="28"/>
        <v/>
      </c>
      <c r="E58" s="744"/>
      <c r="F58" s="744"/>
      <c r="G58" s="625"/>
      <c r="H58" s="626"/>
      <c r="I58" s="615"/>
      <c r="J58" s="625" t="str">
        <f t="shared" ca="1" si="29"/>
        <v/>
      </c>
      <c r="K58" s="625" t="str">
        <f t="shared" ca="1" si="29"/>
        <v/>
      </c>
      <c r="L58" s="625" t="str">
        <f t="shared" ca="1" si="29"/>
        <v/>
      </c>
      <c r="M58" s="740" t="str">
        <f t="shared" ca="1" si="30"/>
        <v/>
      </c>
      <c r="N58" s="740" t="str">
        <f t="shared" ca="1" si="30"/>
        <v/>
      </c>
      <c r="O58" s="625" t="str">
        <f t="shared" ca="1" si="30"/>
        <v/>
      </c>
      <c r="P58" s="625" t="str">
        <f t="shared" ca="1" si="30"/>
        <v/>
      </c>
      <c r="Q58" s="615" t="str">
        <f t="shared" ca="1" si="36"/>
        <v/>
      </c>
      <c r="R58" s="625" t="str">
        <f t="shared" ca="1" si="31"/>
        <v/>
      </c>
      <c r="S58" s="625" t="str">
        <f t="shared" ca="1" si="31"/>
        <v/>
      </c>
      <c r="T58" s="625" t="str">
        <f t="shared" ca="1" si="31"/>
        <v/>
      </c>
      <c r="U58" s="615" t="str">
        <f t="shared" ca="1" si="37"/>
        <v/>
      </c>
      <c r="V58" s="625" t="str">
        <f t="shared" ca="1" si="38"/>
        <v/>
      </c>
      <c r="W58" s="744"/>
      <c r="X58" s="744"/>
      <c r="Z58" s="744"/>
      <c r="AA58" s="740" t="str">
        <f ca="1">IF($AA57="","",IF(INDIRECT(ADDRESS($AA57+2,AB$1-1,1,,"Score"))="SP",$AA57+2,""))</f>
        <v/>
      </c>
      <c r="AB58" s="740" t="str">
        <f t="shared" ca="1" si="32"/>
        <v/>
      </c>
      <c r="AC58" s="740" t="str">
        <f t="shared" ca="1" si="32"/>
        <v/>
      </c>
      <c r="AD58" s="744"/>
      <c r="AE58" s="744"/>
      <c r="AF58" s="625"/>
      <c r="AG58" s="626"/>
      <c r="AH58" s="615"/>
      <c r="AI58" s="625" t="str">
        <f t="shared" ca="1" si="33"/>
        <v/>
      </c>
      <c r="AJ58" s="625" t="str">
        <f t="shared" ca="1" si="33"/>
        <v/>
      </c>
      <c r="AK58" s="625" t="str">
        <f t="shared" ca="1" si="33"/>
        <v/>
      </c>
      <c r="AL58" s="740" t="str">
        <f t="shared" ca="1" si="34"/>
        <v/>
      </c>
      <c r="AM58" s="740" t="str">
        <f t="shared" ca="1" si="34"/>
        <v/>
      </c>
      <c r="AN58" s="625" t="str">
        <f t="shared" ca="1" si="34"/>
        <v/>
      </c>
      <c r="AO58" s="625" t="str">
        <f t="shared" ca="1" si="34"/>
        <v/>
      </c>
      <c r="AP58" s="615" t="str">
        <f t="shared" ca="1" si="39"/>
        <v/>
      </c>
      <c r="AQ58" s="625" t="str">
        <f t="shared" ca="1" si="35"/>
        <v/>
      </c>
      <c r="AR58" s="625" t="str">
        <f t="shared" ca="1" si="35"/>
        <v/>
      </c>
      <c r="AS58" s="625" t="str">
        <f t="shared" ca="1" si="35"/>
        <v/>
      </c>
      <c r="AT58" s="615" t="str">
        <f t="shared" ca="1" si="40"/>
        <v/>
      </c>
      <c r="AU58" s="625" t="str">
        <f t="shared" ca="1" si="41"/>
        <v/>
      </c>
      <c r="AV58" s="744"/>
      <c r="AW58" s="744"/>
    </row>
    <row r="59" spans="1:49" s="739" customFormat="1">
      <c r="A59" s="742">
        <f>A57+1</f>
        <v>29</v>
      </c>
      <c r="B59" s="739" t="str">
        <f>IF(ISNA(MATCH($A59,Score!A$3:A$62,0)),"",MATCH($A59,Score!A$3:A$62,0)+ROW(Score!A$2))</f>
        <v/>
      </c>
      <c r="C59" s="741" t="str">
        <f t="shared" ref="C59:D62" ca="1" si="42">IF($B59="","",INDIRECT(ADDRESS($B59,C$1,1,,"Score")))</f>
        <v/>
      </c>
      <c r="D59" s="739" t="str">
        <f t="shared" ca="1" si="42"/>
        <v/>
      </c>
      <c r="E59" s="742" t="str">
        <f>IF(B59="","",SUM(D59,D60))</f>
        <v/>
      </c>
      <c r="F59" s="742" t="str">
        <f>IF(B59="","",E59-AD59)</f>
        <v/>
      </c>
      <c r="G59" s="619" t="str">
        <f ca="1">IF($B59="","",IF(ISBLANK(INDIRECT(ADDRESS($B59,G$1,1,,"Score"))),"",1))</f>
        <v/>
      </c>
      <c r="H59" s="619" t="str">
        <f ca="1">IF($B59="","",IF(ISBLANK(INDIRECT(ADDRESS($B59,H$1,1,,"Score"))),"",1))</f>
        <v/>
      </c>
      <c r="I59" s="620" t="str">
        <f ca="1">IF(H59=1,F59,"")</f>
        <v/>
      </c>
      <c r="J59" s="619" t="str">
        <f t="shared" ref="J59:L62" ca="1" si="43">IF($B59="","",IF(ISBLANK(INDIRECT(ADDRESS($B59,J$1,1,,"Score"))),"",1))</f>
        <v/>
      </c>
      <c r="K59" s="619" t="str">
        <f t="shared" ca="1" si="43"/>
        <v/>
      </c>
      <c r="L59" s="619" t="str">
        <f t="shared" ca="1" si="43"/>
        <v/>
      </c>
      <c r="M59" s="739" t="str">
        <f t="shared" ref="M59:P62" ca="1" si="44">IF($B59="","",INDIRECT(ADDRESS($B59,M$1,1,,"Score")))</f>
        <v/>
      </c>
      <c r="N59" s="739" t="str">
        <f t="shared" ca="1" si="44"/>
        <v/>
      </c>
      <c r="O59" s="619" t="str">
        <f t="shared" ca="1" si="44"/>
        <v/>
      </c>
      <c r="P59" s="619" t="str">
        <f t="shared" ca="1" si="44"/>
        <v/>
      </c>
      <c r="Q59" s="620" t="str">
        <f t="shared" si="36"/>
        <v/>
      </c>
      <c r="R59" s="619" t="str">
        <f t="shared" ref="R59:T62" ca="1" si="45">IF($B59="","",INDIRECT(ADDRESS($B59,R$1,1,,"Score")))</f>
        <v/>
      </c>
      <c r="S59" s="619" t="str">
        <f t="shared" ca="1" si="45"/>
        <v/>
      </c>
      <c r="T59" s="619" t="str">
        <f t="shared" ca="1" si="45"/>
        <v/>
      </c>
      <c r="U59" s="620" t="str">
        <f t="shared" si="37"/>
        <v/>
      </c>
      <c r="V59" s="619" t="str">
        <f t="shared" ca="1" si="38"/>
        <v/>
      </c>
      <c r="W59" s="621" t="str">
        <f ca="1">IF(ISNA(MATCH($A59,'Bout Clock'!A$9:A$38,0)),"",INDIRECT(ADDRESS(MATCH($A59,'Bout Clock'!A$9:A$38,0)+ROW('Bout Clock'!A$8),W$1,1,,"Bout Clock")))</f>
        <v/>
      </c>
      <c r="X59" s="621" t="str">
        <f ca="1">IF(OR(W59="",W59=0),"",60*E59/W59)</f>
        <v/>
      </c>
      <c r="Z59" s="742">
        <f>Z57+1</f>
        <v>29</v>
      </c>
      <c r="AA59" s="739" t="str">
        <f>IF(ISNA(MATCH($Z59,Score!AR$3:AR$62,0)),"",MATCH($Z59,Score!AR$3:AR$62,0)++ROW(Score!AR$2))</f>
        <v/>
      </c>
      <c r="AB59" s="739" t="str">
        <f t="shared" ref="AB59:AC62" ca="1" si="46">IF($AA59="","",INDIRECT(ADDRESS($AA59,AB$1,1,,"Score")))</f>
        <v/>
      </c>
      <c r="AC59" s="739" t="str">
        <f t="shared" ca="1" si="46"/>
        <v/>
      </c>
      <c r="AD59" s="742" t="str">
        <f>IF(AA59="","",SUM(AC59,AC60))</f>
        <v/>
      </c>
      <c r="AE59" s="742" t="str">
        <f>IF(AA59="","",AD59-E59)</f>
        <v/>
      </c>
      <c r="AF59" s="619" t="str">
        <f ca="1">IF($AA59="","",IF(ISBLANK(INDIRECT(ADDRESS($AA59,AF$1,1,,"Score"))),"",1))</f>
        <v/>
      </c>
      <c r="AG59" s="619" t="str">
        <f ca="1">IF($AA59="","",IF(ISBLANK(INDIRECT(ADDRESS($AA59,AG$1,1,,"Score"))),"",1))</f>
        <v/>
      </c>
      <c r="AH59" s="620" t="str">
        <f ca="1">IF(AG59=1,AE59,"")</f>
        <v/>
      </c>
      <c r="AI59" s="619" t="str">
        <f t="shared" ref="AI59:AK62" ca="1" si="47">IF($AA59="","",IF(ISBLANK(INDIRECT(ADDRESS($AA59,AI$1,1,,"Score"))),"",1))</f>
        <v/>
      </c>
      <c r="AJ59" s="619" t="str">
        <f t="shared" ca="1" si="47"/>
        <v/>
      </c>
      <c r="AK59" s="619" t="str">
        <f t="shared" ca="1" si="47"/>
        <v/>
      </c>
      <c r="AL59" s="739" t="str">
        <f t="shared" ref="AL59:AO62" ca="1" si="48">IF($AA59="","",INDIRECT(ADDRESS($AA59,AL$1,1,,"Score")))</f>
        <v/>
      </c>
      <c r="AM59" s="739" t="str">
        <f t="shared" ca="1" si="48"/>
        <v/>
      </c>
      <c r="AN59" s="619" t="str">
        <f t="shared" ca="1" si="48"/>
        <v/>
      </c>
      <c r="AO59" s="619" t="str">
        <f t="shared" ca="1" si="48"/>
        <v/>
      </c>
      <c r="AP59" s="620" t="str">
        <f t="shared" si="39"/>
        <v/>
      </c>
      <c r="AQ59" s="619" t="str">
        <f t="shared" ref="AQ59:AS62" ca="1" si="49">IF($AA59="","",INDIRECT(ADDRESS($AA59,AQ$1,1,,"Score")))</f>
        <v/>
      </c>
      <c r="AR59" s="619" t="str">
        <f t="shared" ca="1" si="49"/>
        <v/>
      </c>
      <c r="AS59" s="619" t="str">
        <f t="shared" ca="1" si="49"/>
        <v/>
      </c>
      <c r="AT59" s="620" t="str">
        <f t="shared" si="40"/>
        <v/>
      </c>
      <c r="AU59" s="619" t="str">
        <f t="shared" ca="1" si="41"/>
        <v/>
      </c>
      <c r="AV59" s="621" t="str">
        <f ca="1">W59</f>
        <v/>
      </c>
      <c r="AW59" s="621" t="str">
        <f ca="1">IF(OR(AV59="",AV59=0),"",60*AD59/AV59)</f>
        <v/>
      </c>
    </row>
    <row r="60" spans="1:49" s="739" customFormat="1">
      <c r="A60" s="742"/>
      <c r="B60" s="739" t="str">
        <f ca="1">IF($B59="","",IF(INDIRECT(ADDRESS($B59+2,C$1-1,1,,"Score"))="SP",$B59+2,""))</f>
        <v/>
      </c>
      <c r="C60" s="741" t="str">
        <f t="shared" ca="1" si="42"/>
        <v/>
      </c>
      <c r="D60" s="739" t="str">
        <f t="shared" ca="1" si="42"/>
        <v/>
      </c>
      <c r="E60" s="742"/>
      <c r="F60" s="742"/>
      <c r="G60" s="619"/>
      <c r="H60" s="619"/>
      <c r="I60" s="620"/>
      <c r="J60" s="619" t="str">
        <f t="shared" ca="1" si="43"/>
        <v/>
      </c>
      <c r="K60" s="619" t="str">
        <f t="shared" ca="1" si="43"/>
        <v/>
      </c>
      <c r="L60" s="619" t="str">
        <f t="shared" ca="1" si="43"/>
        <v/>
      </c>
      <c r="M60" s="739" t="str">
        <f t="shared" ca="1" si="44"/>
        <v/>
      </c>
      <c r="N60" s="739" t="str">
        <f t="shared" ca="1" si="44"/>
        <v/>
      </c>
      <c r="O60" s="619" t="str">
        <f t="shared" ca="1" si="44"/>
        <v/>
      </c>
      <c r="P60" s="619" t="str">
        <f t="shared" ca="1" si="44"/>
        <v/>
      </c>
      <c r="Q60" s="620" t="str">
        <f t="shared" ca="1" si="36"/>
        <v/>
      </c>
      <c r="R60" s="619" t="str">
        <f t="shared" ca="1" si="45"/>
        <v/>
      </c>
      <c r="S60" s="619" t="str">
        <f t="shared" ca="1" si="45"/>
        <v/>
      </c>
      <c r="T60" s="619" t="str">
        <f t="shared" ca="1" si="45"/>
        <v/>
      </c>
      <c r="U60" s="620" t="str">
        <f t="shared" ca="1" si="37"/>
        <v/>
      </c>
      <c r="V60" s="619" t="str">
        <f t="shared" ca="1" si="38"/>
        <v/>
      </c>
      <c r="W60" s="621"/>
      <c r="X60" s="621"/>
      <c r="Z60" s="742"/>
      <c r="AA60" s="739" t="str">
        <f ca="1">IF($AA59="","",IF(INDIRECT(ADDRESS($AA59+2,AB$1-1,1,,"Score"))="SP",$AA59+2,""))</f>
        <v/>
      </c>
      <c r="AB60" s="739" t="str">
        <f t="shared" ca="1" si="46"/>
        <v/>
      </c>
      <c r="AC60" s="739" t="str">
        <f t="shared" ca="1" si="46"/>
        <v/>
      </c>
      <c r="AD60" s="742"/>
      <c r="AE60" s="742"/>
      <c r="AF60" s="619"/>
      <c r="AG60" s="619"/>
      <c r="AH60" s="620"/>
      <c r="AI60" s="619" t="str">
        <f t="shared" ca="1" si="47"/>
        <v/>
      </c>
      <c r="AJ60" s="619" t="str">
        <f t="shared" ca="1" si="47"/>
        <v/>
      </c>
      <c r="AK60" s="619" t="str">
        <f t="shared" ca="1" si="47"/>
        <v/>
      </c>
      <c r="AL60" s="739" t="str">
        <f t="shared" ca="1" si="48"/>
        <v/>
      </c>
      <c r="AM60" s="739" t="str">
        <f t="shared" ca="1" si="48"/>
        <v/>
      </c>
      <c r="AN60" s="619" t="str">
        <f t="shared" ca="1" si="48"/>
        <v/>
      </c>
      <c r="AO60" s="619" t="str">
        <f t="shared" ca="1" si="48"/>
        <v/>
      </c>
      <c r="AP60" s="620" t="str">
        <f t="shared" ca="1" si="39"/>
        <v/>
      </c>
      <c r="AQ60" s="619" t="str">
        <f t="shared" ca="1" si="49"/>
        <v/>
      </c>
      <c r="AR60" s="619" t="str">
        <f t="shared" ca="1" si="49"/>
        <v/>
      </c>
      <c r="AS60" s="619" t="str">
        <f t="shared" ca="1" si="49"/>
        <v/>
      </c>
      <c r="AT60" s="620" t="str">
        <f t="shared" ca="1" si="40"/>
        <v/>
      </c>
      <c r="AU60" s="619" t="str">
        <f t="shared" ca="1" si="41"/>
        <v/>
      </c>
      <c r="AV60" s="621"/>
      <c r="AW60" s="621"/>
    </row>
    <row r="61" spans="1:49" s="739" customFormat="1">
      <c r="A61" s="744">
        <f>A59+1</f>
        <v>30</v>
      </c>
      <c r="B61" s="740" t="str">
        <f>IF(ISNA(MATCH($A61,Score!A$3:A$62,0)),"",MATCH($A61,Score!A$3:A$62,0)+ROW(Score!A$2))</f>
        <v/>
      </c>
      <c r="C61" s="743" t="str">
        <f t="shared" ca="1" si="42"/>
        <v/>
      </c>
      <c r="D61" s="740" t="str">
        <f t="shared" ca="1" si="42"/>
        <v/>
      </c>
      <c r="E61" s="744" t="str">
        <f>IF(B61="","",SUM(D61,D62))</f>
        <v/>
      </c>
      <c r="F61" s="744" t="str">
        <f>IF(B61="","",E61-AD61)</f>
        <v/>
      </c>
      <c r="G61" s="625" t="str">
        <f ca="1">IF($B61="","",IF(ISBLANK(INDIRECT(ADDRESS($B61,G$1,1,,"Score"))),"",1))</f>
        <v/>
      </c>
      <c r="H61" s="625" t="str">
        <f ca="1">IF($B61="","",IF(ISBLANK(INDIRECT(ADDRESS($B61,H$1,1,,"Score"))),"",1))</f>
        <v/>
      </c>
      <c r="I61" s="615" t="str">
        <f ca="1">IF(H61=1,F61,"")</f>
        <v/>
      </c>
      <c r="J61" s="625" t="str">
        <f t="shared" ca="1" si="43"/>
        <v/>
      </c>
      <c r="K61" s="625" t="str">
        <f t="shared" ca="1" si="43"/>
        <v/>
      </c>
      <c r="L61" s="625" t="str">
        <f t="shared" ca="1" si="43"/>
        <v/>
      </c>
      <c r="M61" s="740" t="str">
        <f t="shared" ca="1" si="44"/>
        <v/>
      </c>
      <c r="N61" s="740" t="str">
        <f t="shared" ca="1" si="44"/>
        <v/>
      </c>
      <c r="O61" s="625" t="str">
        <f t="shared" ca="1" si="44"/>
        <v/>
      </c>
      <c r="P61" s="625" t="str">
        <f t="shared" ca="1" si="44"/>
        <v/>
      </c>
      <c r="Q61" s="615" t="str">
        <f t="shared" si="36"/>
        <v/>
      </c>
      <c r="R61" s="625" t="str">
        <f t="shared" ca="1" si="45"/>
        <v/>
      </c>
      <c r="S61" s="625" t="str">
        <f t="shared" ca="1" si="45"/>
        <v/>
      </c>
      <c r="T61" s="625" t="str">
        <f t="shared" ca="1" si="45"/>
        <v/>
      </c>
      <c r="U61" s="615" t="str">
        <f t="shared" si="37"/>
        <v/>
      </c>
      <c r="V61" s="625" t="str">
        <f t="shared" ca="1" si="38"/>
        <v/>
      </c>
      <c r="W61" s="744" t="str">
        <f ca="1">IF(ISNA(MATCH($A61,'Bout Clock'!A$9:A$38,0)),"",INDIRECT(ADDRESS(MATCH($A61,'Bout Clock'!A$9:A$38,0)+ROW('Bout Clock'!A$8),W$1,1,,"Bout Clock")))</f>
        <v/>
      </c>
      <c r="X61" s="744" t="str">
        <f ca="1">IF(OR(W61="",W61=0),"",60*E61/W61)</f>
        <v/>
      </c>
      <c r="Z61" s="744">
        <f>Z59+1</f>
        <v>30</v>
      </c>
      <c r="AA61" s="740" t="str">
        <f>IF(ISNA(MATCH($Z61,Score!AR$3:AR$62,0)),"",MATCH($Z61,Score!AR$3:AR$62,0)++ROW(Score!AR$2))</f>
        <v/>
      </c>
      <c r="AB61" s="740" t="str">
        <f t="shared" ca="1" si="46"/>
        <v/>
      </c>
      <c r="AC61" s="740" t="str">
        <f t="shared" ca="1" si="46"/>
        <v/>
      </c>
      <c r="AD61" s="744" t="str">
        <f>IF(AA61="","",SUM(AC61,AC62))</f>
        <v/>
      </c>
      <c r="AE61" s="744" t="str">
        <f>IF(AA61="","",AD61-E61)</f>
        <v/>
      </c>
      <c r="AF61" s="625" t="str">
        <f ca="1">IF($AA61="","",IF(ISBLANK(INDIRECT(ADDRESS($AA61,AF$1,1,,"Score"))),"",1))</f>
        <v/>
      </c>
      <c r="AG61" s="625" t="str">
        <f ca="1">IF($AA61="","",IF(ISBLANK(INDIRECT(ADDRESS($AA61,AG$1,1,,"Score"))),"",1))</f>
        <v/>
      </c>
      <c r="AH61" s="615" t="str">
        <f ca="1">IF(AG61=1,AE61,"")</f>
        <v/>
      </c>
      <c r="AI61" s="625" t="str">
        <f t="shared" ca="1" si="47"/>
        <v/>
      </c>
      <c r="AJ61" s="625" t="str">
        <f t="shared" ca="1" si="47"/>
        <v/>
      </c>
      <c r="AK61" s="625" t="str">
        <f t="shared" ca="1" si="47"/>
        <v/>
      </c>
      <c r="AL61" s="740" t="str">
        <f t="shared" ca="1" si="48"/>
        <v/>
      </c>
      <c r="AM61" s="740" t="str">
        <f t="shared" ca="1" si="48"/>
        <v/>
      </c>
      <c r="AN61" s="625" t="str">
        <f t="shared" ca="1" si="48"/>
        <v/>
      </c>
      <c r="AO61" s="625" t="str">
        <f t="shared" ca="1" si="48"/>
        <v/>
      </c>
      <c r="AP61" s="615" t="str">
        <f t="shared" si="39"/>
        <v/>
      </c>
      <c r="AQ61" s="625" t="str">
        <f t="shared" ca="1" si="49"/>
        <v/>
      </c>
      <c r="AR61" s="625" t="str">
        <f t="shared" ca="1" si="49"/>
        <v/>
      </c>
      <c r="AS61" s="625" t="str">
        <f t="shared" ca="1" si="49"/>
        <v/>
      </c>
      <c r="AT61" s="615" t="str">
        <f t="shared" si="40"/>
        <v/>
      </c>
      <c r="AU61" s="625" t="str">
        <f t="shared" ca="1" si="41"/>
        <v/>
      </c>
      <c r="AV61" s="744" t="str">
        <f ca="1">W61</f>
        <v/>
      </c>
      <c r="AW61" s="744" t="str">
        <f ca="1">IF(OR(AV61="",AV61=0),"",60*AD61/AV61)</f>
        <v/>
      </c>
    </row>
    <row r="62" spans="1:49" s="739" customFormat="1">
      <c r="A62" s="744"/>
      <c r="B62" s="740" t="str">
        <f ca="1">IF($B61="","",IF(INDIRECT(ADDRESS($B61+2,C$1-1,1,,"Score"))="SP",$B61+2,""))</f>
        <v/>
      </c>
      <c r="C62" s="743" t="str">
        <f t="shared" ca="1" si="42"/>
        <v/>
      </c>
      <c r="D62" s="740" t="str">
        <f t="shared" ca="1" si="42"/>
        <v/>
      </c>
      <c r="E62" s="744"/>
      <c r="F62" s="744"/>
      <c r="G62" s="625"/>
      <c r="H62" s="626"/>
      <c r="I62" s="615"/>
      <c r="J62" s="625" t="str">
        <f t="shared" ca="1" si="43"/>
        <v/>
      </c>
      <c r="K62" s="625" t="str">
        <f t="shared" ca="1" si="43"/>
        <v/>
      </c>
      <c r="L62" s="625" t="str">
        <f t="shared" ca="1" si="43"/>
        <v/>
      </c>
      <c r="M62" s="740" t="str">
        <f t="shared" ca="1" si="44"/>
        <v/>
      </c>
      <c r="N62" s="740" t="str">
        <f t="shared" ca="1" si="44"/>
        <v/>
      </c>
      <c r="O62" s="625" t="str">
        <f t="shared" ca="1" si="44"/>
        <v/>
      </c>
      <c r="P62" s="625" t="str">
        <f t="shared" ca="1" si="44"/>
        <v/>
      </c>
      <c r="Q62" s="615" t="str">
        <f t="shared" ca="1" si="36"/>
        <v/>
      </c>
      <c r="R62" s="625" t="str">
        <f t="shared" ca="1" si="45"/>
        <v/>
      </c>
      <c r="S62" s="625" t="str">
        <f t="shared" ca="1" si="45"/>
        <v/>
      </c>
      <c r="T62" s="625" t="str">
        <f t="shared" ca="1" si="45"/>
        <v/>
      </c>
      <c r="U62" s="615" t="str">
        <f t="shared" ca="1" si="37"/>
        <v/>
      </c>
      <c r="V62" s="625" t="str">
        <f t="shared" ca="1" si="38"/>
        <v/>
      </c>
      <c r="W62" s="744"/>
      <c r="X62" s="744"/>
      <c r="Z62" s="744"/>
      <c r="AA62" s="740" t="str">
        <f ca="1">IF($AA61="","",IF(INDIRECT(ADDRESS($AA61+2,AB$1-1,1,,"Score"))="SP",$AA61+2,""))</f>
        <v/>
      </c>
      <c r="AB62" s="740" t="str">
        <f t="shared" ca="1" si="46"/>
        <v/>
      </c>
      <c r="AC62" s="740" t="str">
        <f t="shared" ca="1" si="46"/>
        <v/>
      </c>
      <c r="AD62" s="744"/>
      <c r="AE62" s="744"/>
      <c r="AF62" s="625"/>
      <c r="AG62" s="626"/>
      <c r="AH62" s="615"/>
      <c r="AI62" s="625" t="str">
        <f t="shared" ca="1" si="47"/>
        <v/>
      </c>
      <c r="AJ62" s="625" t="str">
        <f t="shared" ca="1" si="47"/>
        <v/>
      </c>
      <c r="AK62" s="625" t="str">
        <f t="shared" ca="1" si="47"/>
        <v/>
      </c>
      <c r="AL62" s="740" t="str">
        <f t="shared" ca="1" si="48"/>
        <v/>
      </c>
      <c r="AM62" s="740" t="str">
        <f t="shared" ca="1" si="48"/>
        <v/>
      </c>
      <c r="AN62" s="625" t="str">
        <f t="shared" ca="1" si="48"/>
        <v/>
      </c>
      <c r="AO62" s="625" t="str">
        <f t="shared" ca="1" si="48"/>
        <v/>
      </c>
      <c r="AP62" s="615" t="str">
        <f t="shared" ca="1" si="39"/>
        <v/>
      </c>
      <c r="AQ62" s="625" t="str">
        <f t="shared" ca="1" si="49"/>
        <v/>
      </c>
      <c r="AR62" s="625" t="str">
        <f t="shared" ca="1" si="49"/>
        <v/>
      </c>
      <c r="AS62" s="625" t="str">
        <f t="shared" ca="1" si="49"/>
        <v/>
      </c>
      <c r="AT62" s="615" t="str">
        <f t="shared" ca="1" si="40"/>
        <v/>
      </c>
      <c r="AU62" s="625" t="str">
        <f t="shared" ca="1" si="41"/>
        <v/>
      </c>
      <c r="AV62" s="744"/>
      <c r="AW62" s="744"/>
    </row>
    <row r="63" spans="1:49" ht="12.75" customHeight="1">
      <c r="A63" s="1349" t="s">
        <v>43</v>
      </c>
      <c r="B63" s="627"/>
      <c r="C63" s="627"/>
      <c r="D63" s="627"/>
      <c r="E63" s="628">
        <f ca="1">SUM(E3:E62)</f>
        <v>22</v>
      </c>
      <c r="F63" s="629"/>
      <c r="G63" s="616">
        <f ca="1">SUM(G3:G62)</f>
        <v>0</v>
      </c>
      <c r="H63" s="616">
        <f ca="1">SUM(H3:H62)</f>
        <v>4</v>
      </c>
      <c r="I63" s="615"/>
      <c r="J63" s="1350">
        <f ca="1">SUM(J3:J62)</f>
        <v>2</v>
      </c>
      <c r="K63" s="1350">
        <f ca="1">SUM(K3:K62)</f>
        <v>0</v>
      </c>
      <c r="L63" s="616">
        <f ca="1">SUM(L3,L5,L7,L9,L11,L13,L15,L17,L19,L21,L23,L25,L27,L29,L31,L33,L35,L37,L39,L41,L43,L45,L47,L49,L51,L53,L55,L57,L59,L61)</f>
        <v>7</v>
      </c>
      <c r="M63" s="627"/>
      <c r="N63" s="1351">
        <f ca="1">SUM(N3:N62)</f>
        <v>0</v>
      </c>
      <c r="O63" s="738">
        <f ca="1">SUM(O3,O5,O7,O9,O11,O13,O15,O17,O19,O21,O23,O25,O27,O29,O31,O33,O35,O37,O39,O41,O43,O45,O47,O49,O51,O53,O55,O57,O59,O61)</f>
        <v>0</v>
      </c>
      <c r="P63" s="616">
        <f ca="1">SUM(P3,P5,P7,P9,P11,P13,P15,P17,P19,P21,P23,P25,P27,P29,P31,P33,P35,P37,P39,P41,P43,P45,P47,P49,P51,P53,P55,P57,P59,P61)</f>
        <v>0</v>
      </c>
      <c r="Q63" s="615">
        <f ca="1">SUM(Q3,Q5,Q7,Q9,Q11,Q13,Q15,Q17,Q19,Q21,Q23,Q25,Q27,Q29,Q31,Q33,Q35,Q37,Q39,Q41,Q43,Q45,Q47,Q49,Q51)</f>
        <v>0</v>
      </c>
      <c r="R63" s="738">
        <f t="shared" ref="R63:U64" ca="1" si="50">SUM(R3,R5,R7,R9,R11,R13,R15,R17,R19,R21,R23,R25,R27,R29,R31,R33,R35,R37,R39,R41,R43,R45,R47,R49,R51,R53,R55,R57,R59,R61)</f>
        <v>0</v>
      </c>
      <c r="S63" s="738">
        <f t="shared" ca="1" si="50"/>
        <v>0</v>
      </c>
      <c r="T63" s="738">
        <f t="shared" ca="1" si="50"/>
        <v>0</v>
      </c>
      <c r="U63" s="615">
        <f t="shared" ca="1" si="50"/>
        <v>0</v>
      </c>
      <c r="V63" s="627"/>
      <c r="W63" s="629" t="s">
        <v>44</v>
      </c>
      <c r="X63" s="628" t="str">
        <f ca="1">IF(COUNT(X3:X52),AVERAGE(X3:X52),"")</f>
        <v/>
      </c>
      <c r="Z63" s="630" t="s">
        <v>43</v>
      </c>
      <c r="AA63" s="627"/>
      <c r="AB63" s="627"/>
      <c r="AC63" s="627"/>
      <c r="AD63" s="628">
        <f ca="1">SUM(AD3:AD62)</f>
        <v>49</v>
      </c>
      <c r="AE63" s="629"/>
      <c r="AF63" s="616">
        <f ca="1">SUM(AF3:AF62)</f>
        <v>0</v>
      </c>
      <c r="AG63" s="616">
        <f ca="1">SUM(AG3:AG62)</f>
        <v>10</v>
      </c>
      <c r="AH63" s="615"/>
      <c r="AI63" s="631">
        <f ca="1">SUM(AI3:AI62)</f>
        <v>8</v>
      </c>
      <c r="AJ63" s="631">
        <f ca="1">SUM(AJ3:AJ62)</f>
        <v>0</v>
      </c>
      <c r="AK63" s="738">
        <f ca="1">SUM(AK3,AK5,AK7,AK9,AK11,AK13,AK15,AK17,AK19,AK21,AK23,AK25,AK27,AK29,AK31,AK33,AK35,AK37,AK39,AK41,AK43,AK45,AK47,AK49,AK51,AK53,AK55,AK57,AK59,AK61)</f>
        <v>1</v>
      </c>
      <c r="AL63" s="627"/>
      <c r="AM63" s="628">
        <f ca="1">SUM(AM3:AM62)</f>
        <v>0</v>
      </c>
      <c r="AN63" s="738">
        <f t="shared" ref="AN63:AT64" ca="1" si="51">SUM(AN3,AN5,AN7,AN9,AN11,AN13,AN15,AN17,AN19,AN21,AN23,AN25,AN27,AN29,AN31,AN33,AN35,AN37,AN39,AN41,AN43,AN45,AN47,AN49,AN51,AN53,AN55,AN57,AN59,AN61)</f>
        <v>0</v>
      </c>
      <c r="AO63" s="738">
        <f t="shared" ca="1" si="51"/>
        <v>0</v>
      </c>
      <c r="AP63" s="615">
        <f t="shared" ca="1" si="51"/>
        <v>0</v>
      </c>
      <c r="AQ63" s="738">
        <f t="shared" ca="1" si="51"/>
        <v>0</v>
      </c>
      <c r="AR63" s="738">
        <f t="shared" ca="1" si="51"/>
        <v>0</v>
      </c>
      <c r="AS63" s="738">
        <f t="shared" ca="1" si="51"/>
        <v>0</v>
      </c>
      <c r="AT63" s="615">
        <f t="shared" ca="1" si="51"/>
        <v>0</v>
      </c>
      <c r="AU63" s="627"/>
      <c r="AV63" s="629" t="s">
        <v>44</v>
      </c>
      <c r="AW63" s="628" t="str">
        <f ca="1">IF(COUNT(AW3:AW62),AVERAGE(AW3:AW62),"")</f>
        <v/>
      </c>
    </row>
    <row r="64" spans="1:49">
      <c r="A64" s="1349"/>
      <c r="B64" s="627"/>
      <c r="C64" s="627"/>
      <c r="D64" s="627"/>
      <c r="E64" s="628"/>
      <c r="F64" s="629"/>
      <c r="G64" s="616"/>
      <c r="H64" s="632"/>
      <c r="I64" s="615"/>
      <c r="J64" s="1350"/>
      <c r="K64" s="1350"/>
      <c r="L64" s="616">
        <f ca="1">SUM(L4,L6,L8,L10,L12,L14,L16,L18,L20,L22,L24,L26,L28,L30,L32,L34,L36,L38,L40,L42,L44,L46,L48,L50,L52,L54,L56,L58,L60,L62)</f>
        <v>0</v>
      </c>
      <c r="M64" s="627"/>
      <c r="N64" s="1351"/>
      <c r="O64" s="738">
        <f ca="1">SUM(O4,O6,O8,O10,O12,O14,O16,O18,O20,O22,O24,O26,O28,O30,O32,O34,O36,O38,O40,O42,O44,O46,O48,O50,O52,O54,O56,O58,O60,O62)</f>
        <v>0</v>
      </c>
      <c r="P64" s="616">
        <f ca="1">SUM(P4,P6,P8,P10,P12,P14,P16,P18,P20,P22,P24,P26,P28,P30,P32,P34,P36,P38,P40,P42,P44,P46,P48,P50,P52,P54,P56,P58,P60,P62)</f>
        <v>0</v>
      </c>
      <c r="Q64" s="615">
        <f ca="1">SUM(Q4,Q6,Q8,Q10,Q12,Q14,Q16,Q18,Q20,Q22,Q24,Q26,Q28,Q30,Q32,Q34,Q36,Q38,Q40,Q42,Q44,Q46,Q48,Q50,Q52)</f>
        <v>0</v>
      </c>
      <c r="R64" s="738">
        <f t="shared" ca="1" si="50"/>
        <v>0</v>
      </c>
      <c r="S64" s="738">
        <f t="shared" ca="1" si="50"/>
        <v>0</v>
      </c>
      <c r="T64" s="738">
        <f t="shared" ca="1" si="50"/>
        <v>0</v>
      </c>
      <c r="U64" s="615">
        <f t="shared" ca="1" si="50"/>
        <v>0</v>
      </c>
      <c r="V64" s="627"/>
      <c r="W64" s="629"/>
      <c r="X64" s="628"/>
      <c r="Z64" s="630"/>
      <c r="AA64" s="627"/>
      <c r="AB64" s="627"/>
      <c r="AC64" s="627"/>
      <c r="AD64" s="628"/>
      <c r="AE64" s="629"/>
      <c r="AF64" s="616"/>
      <c r="AG64" s="632"/>
      <c r="AH64" s="615"/>
      <c r="AI64" s="631"/>
      <c r="AJ64" s="631"/>
      <c r="AK64" s="738">
        <f ca="1">SUM(AK4,AK6,AK8,AK10,AK12,AK14,AK16,AK18,AK20,AK22,AK24,AK26,AK28,AK30,AK32,AK34,AK36,AK38,AK40,AK42,AK44,AK46,AK48,AK50,AK52,AK54,AK56,AK58,AK60,AK62)</f>
        <v>0</v>
      </c>
      <c r="AL64" s="627"/>
      <c r="AM64" s="628"/>
      <c r="AN64" s="738">
        <f t="shared" ca="1" si="51"/>
        <v>0</v>
      </c>
      <c r="AO64" s="738">
        <f t="shared" ca="1" si="51"/>
        <v>0</v>
      </c>
      <c r="AP64" s="615">
        <f t="shared" ca="1" si="51"/>
        <v>0</v>
      </c>
      <c r="AQ64" s="738">
        <f t="shared" ca="1" si="51"/>
        <v>0</v>
      </c>
      <c r="AR64" s="738">
        <f t="shared" ca="1" si="51"/>
        <v>0</v>
      </c>
      <c r="AS64" s="738">
        <f t="shared" ca="1" si="51"/>
        <v>0</v>
      </c>
      <c r="AT64" s="615">
        <f t="shared" ca="1" si="51"/>
        <v>0</v>
      </c>
      <c r="AU64" s="627"/>
      <c r="AV64" s="629"/>
      <c r="AW64" s="628"/>
    </row>
    <row r="70" spans="1:49">
      <c r="A70" s="611" t="s">
        <v>45</v>
      </c>
      <c r="B70" s="611" t="s">
        <v>26</v>
      </c>
      <c r="C70" s="612"/>
      <c r="D70" s="612"/>
      <c r="E70" s="613"/>
      <c r="F70" s="613"/>
      <c r="G70" s="614"/>
      <c r="H70" s="614"/>
      <c r="I70" s="615"/>
      <c r="J70" s="614"/>
      <c r="K70" s="614"/>
      <c r="L70" s="614"/>
      <c r="M70" s="612"/>
      <c r="N70" s="612"/>
      <c r="O70" s="614"/>
      <c r="P70" s="614"/>
      <c r="Q70" s="615" t="s">
        <v>27</v>
      </c>
      <c r="R70" s="614"/>
      <c r="S70" s="614"/>
      <c r="T70" s="614"/>
      <c r="U70" s="615" t="s">
        <v>27</v>
      </c>
      <c r="V70" s="616"/>
      <c r="W70" s="612"/>
      <c r="X70" s="613"/>
      <c r="Z70" s="611" t="s">
        <v>45</v>
      </c>
      <c r="AA70" s="611" t="s">
        <v>28</v>
      </c>
      <c r="AB70" s="612"/>
      <c r="AC70" s="612"/>
      <c r="AD70" s="613"/>
      <c r="AE70" s="613"/>
      <c r="AF70" s="614"/>
      <c r="AG70" s="614"/>
      <c r="AH70" s="615"/>
      <c r="AI70" s="614"/>
      <c r="AJ70" s="614"/>
      <c r="AK70" s="614"/>
      <c r="AL70" s="612"/>
      <c r="AM70" s="612"/>
      <c r="AN70" s="614"/>
      <c r="AO70" s="614"/>
      <c r="AP70" s="615" t="s">
        <v>27</v>
      </c>
      <c r="AQ70" s="614"/>
      <c r="AR70" s="614"/>
      <c r="AS70" s="614"/>
      <c r="AT70" s="615" t="s">
        <v>27</v>
      </c>
      <c r="AU70" s="616"/>
      <c r="AV70" s="612"/>
      <c r="AW70" s="613"/>
    </row>
    <row r="71" spans="1:49">
      <c r="A71" s="613" t="s">
        <v>15</v>
      </c>
      <c r="B71" s="613" t="s">
        <v>29</v>
      </c>
      <c r="C71" s="613" t="s">
        <v>248</v>
      </c>
      <c r="D71" s="613" t="s">
        <v>353</v>
      </c>
      <c r="E71" s="613" t="s">
        <v>30</v>
      </c>
      <c r="F71" s="613" t="s">
        <v>31</v>
      </c>
      <c r="G71" s="616" t="s">
        <v>32</v>
      </c>
      <c r="H71" s="616" t="s">
        <v>33</v>
      </c>
      <c r="I71" s="615" t="s">
        <v>34</v>
      </c>
      <c r="J71" s="616" t="s">
        <v>35</v>
      </c>
      <c r="K71" s="616" t="s">
        <v>36</v>
      </c>
      <c r="L71" s="616" t="s">
        <v>385</v>
      </c>
      <c r="M71" s="613" t="s">
        <v>272</v>
      </c>
      <c r="N71" s="613" t="s">
        <v>37</v>
      </c>
      <c r="O71" s="616" t="s">
        <v>38</v>
      </c>
      <c r="P71" s="616" t="s">
        <v>39</v>
      </c>
      <c r="Q71" s="615" t="s">
        <v>40</v>
      </c>
      <c r="R71" s="616" t="s">
        <v>455</v>
      </c>
      <c r="S71" s="616" t="s">
        <v>456</v>
      </c>
      <c r="T71" s="616" t="s">
        <v>457</v>
      </c>
      <c r="U71" s="615" t="s">
        <v>458</v>
      </c>
      <c r="V71" s="616" t="s">
        <v>459</v>
      </c>
      <c r="W71" s="613" t="s">
        <v>41</v>
      </c>
      <c r="X71" s="613" t="s">
        <v>42</v>
      </c>
      <c r="Z71" s="613" t="s">
        <v>15</v>
      </c>
      <c r="AA71" s="613" t="s">
        <v>29</v>
      </c>
      <c r="AB71" s="613" t="s">
        <v>248</v>
      </c>
      <c r="AC71" s="613" t="s">
        <v>353</v>
      </c>
      <c r="AD71" s="613" t="s">
        <v>30</v>
      </c>
      <c r="AE71" s="613" t="s">
        <v>31</v>
      </c>
      <c r="AF71" s="616" t="s">
        <v>32</v>
      </c>
      <c r="AG71" s="616" t="s">
        <v>33</v>
      </c>
      <c r="AH71" s="615" t="s">
        <v>34</v>
      </c>
      <c r="AI71" s="616" t="s">
        <v>35</v>
      </c>
      <c r="AJ71" s="616" t="s">
        <v>36</v>
      </c>
      <c r="AK71" s="616" t="s">
        <v>385</v>
      </c>
      <c r="AL71" s="613" t="s">
        <v>272</v>
      </c>
      <c r="AM71" s="613" t="s">
        <v>37</v>
      </c>
      <c r="AN71" s="616" t="s">
        <v>38</v>
      </c>
      <c r="AO71" s="616" t="s">
        <v>39</v>
      </c>
      <c r="AP71" s="615" t="s">
        <v>40</v>
      </c>
      <c r="AQ71" s="616" t="s">
        <v>455</v>
      </c>
      <c r="AR71" s="616" t="s">
        <v>456</v>
      </c>
      <c r="AS71" s="616" t="s">
        <v>457</v>
      </c>
      <c r="AT71" s="615" t="s">
        <v>458</v>
      </c>
      <c r="AU71" s="616" t="s">
        <v>459</v>
      </c>
      <c r="AV71" s="613" t="s">
        <v>41</v>
      </c>
      <c r="AW71" s="613" t="s">
        <v>42</v>
      </c>
    </row>
    <row r="72" spans="1:49">
      <c r="A72" s="1352">
        <v>1</v>
      </c>
      <c r="B72" s="610">
        <f>IF(ISNA(MATCH($A72,Score!A$72:A$131,0)),"",MATCH($A72,Score!A$72:A$131,0)+ROW(Score!A$71))</f>
        <v>72</v>
      </c>
      <c r="C72" s="618" t="str">
        <f t="shared" ref="C72:D91" ca="1" si="52">IF($B72="","",INDIRECT(ADDRESS($B72,C$1,1,,"Score")))</f>
        <v>88</v>
      </c>
      <c r="D72" s="610">
        <f t="shared" ca="1" si="52"/>
        <v>2</v>
      </c>
      <c r="E72" s="617">
        <f ca="1">IF(B72="","",SUM(D72,D73))</f>
        <v>2</v>
      </c>
      <c r="F72" s="617">
        <f ca="1">IF(B72="","",E72-AD72)</f>
        <v>2</v>
      </c>
      <c r="G72" s="619" t="str">
        <f ca="1">IF($B72="","",IF(ISBLANK(INDIRECT(ADDRESS($B72,G$1,1,,"Score"))),"",1))</f>
        <v/>
      </c>
      <c r="H72" s="619">
        <f ca="1">IF($B72="","",IF(ISBLANK(INDIRECT(ADDRESS($B72,H$1,1,,"Score"))),"",1))</f>
        <v>1</v>
      </c>
      <c r="I72" s="620">
        <f ca="1">IF(H72=1,F72,"")</f>
        <v>2</v>
      </c>
      <c r="J72" s="619" t="str">
        <f t="shared" ref="J72:L91" ca="1" si="53">IF($B72="","",IF(ISBLANK(INDIRECT(ADDRESS($B72,J$1,1,,"Score"))),"",1))</f>
        <v/>
      </c>
      <c r="K72" s="619" t="str">
        <f t="shared" ca="1" si="53"/>
        <v/>
      </c>
      <c r="L72" s="619" t="str">
        <f t="shared" ca="1" si="53"/>
        <v/>
      </c>
      <c r="M72" s="610">
        <f t="shared" ref="M72:P91" ca="1" si="54">IF($B72="","",INDIRECT(ADDRESS($B72,M$1,1,,"Score")))</f>
        <v>1</v>
      </c>
      <c r="N72" s="610">
        <f t="shared" ca="1" si="54"/>
        <v>0</v>
      </c>
      <c r="O72" s="619">
        <f t="shared" ca="1" si="54"/>
        <v>0</v>
      </c>
      <c r="P72" s="619">
        <f t="shared" ca="1" si="54"/>
        <v>0</v>
      </c>
      <c r="Q72" s="620">
        <f t="shared" ref="Q72:Q103" ca="1" si="55">IF(B72="","",SUM(O72:P72))</f>
        <v>0</v>
      </c>
      <c r="R72" s="619">
        <f t="shared" ref="R72:T91" ca="1" si="56">IF($B72="","",INDIRECT(ADDRESS($B72,R$1,1,,"Score")))</f>
        <v>0</v>
      </c>
      <c r="S72" s="619">
        <f t="shared" ca="1" si="56"/>
        <v>0</v>
      </c>
      <c r="T72" s="619">
        <f t="shared" ca="1" si="56"/>
        <v>0</v>
      </c>
      <c r="U72" s="620">
        <f t="shared" ref="U72:U103" ca="1" si="57">IF(B72="","",SUM(R72:T72))</f>
        <v>0</v>
      </c>
      <c r="V72" s="619">
        <f t="shared" ref="V72:V103" ca="1" si="58">IF(OR(M72="",M72=0),"",U72/M72)</f>
        <v>0</v>
      </c>
      <c r="W72" s="621">
        <f ca="1">IF(ISNA(MATCH($A72,'Bout Clock'!A$50:A$79,0)),"",INDIRECT(ADDRESS(MATCH($A72,'Bout Clock'!A$50:A$79,0)+ROW('Bout Clock'!A$49),W$1,1,,"Bout Clock")))</f>
        <v>0</v>
      </c>
      <c r="X72" s="621" t="str">
        <f ca="1">IF(OR(W72="",W72=0),"",60*E72/W72)</f>
        <v/>
      </c>
      <c r="Z72" s="617">
        <v>1</v>
      </c>
      <c r="AA72" s="610">
        <f>IF(ISNA(MATCH($Z72,Score!AR$72:AR$131,0)),"",MATCH($Z72,Score!AR$72:AR$131,0)+ROW(Score!AR$71) )</f>
        <v>72</v>
      </c>
      <c r="AB72" s="610" t="str">
        <f t="shared" ref="AB72:AC91" ca="1" si="59">IF($AA72="","",INDIRECT(ADDRESS($AA72,AB$1,1,,"Score")))</f>
        <v>64</v>
      </c>
      <c r="AC72" s="610">
        <f t="shared" ca="1" si="59"/>
        <v>0</v>
      </c>
      <c r="AD72" s="617">
        <f ca="1">IF(AA72="","",SUM(AC72,AC73))</f>
        <v>0</v>
      </c>
      <c r="AE72" s="617">
        <f ca="1">IF(AA72="","",AD72-E72)</f>
        <v>-2</v>
      </c>
      <c r="AF72" s="619" t="str">
        <f ca="1">IF($AA72="","",IF(ISBLANK(INDIRECT(ADDRESS($AA72,AF$1,1,,"Score"))),"",1))</f>
        <v/>
      </c>
      <c r="AG72" s="619" t="str">
        <f ca="1">IF($AA72="","",IF(ISBLANK(INDIRECT(ADDRESS($AA72,AG$1,1,,"Score"))),"",1))</f>
        <v/>
      </c>
      <c r="AH72" s="620" t="str">
        <f ca="1">IF(AG72=1,AE72,"")</f>
        <v/>
      </c>
      <c r="AI72" s="619" t="str">
        <f t="shared" ref="AI72:AK91" ca="1" si="60">IF($AA72="","",IF(ISBLANK(INDIRECT(ADDRESS($AA72,AI$1,1,,"Score"))),"",1))</f>
        <v/>
      </c>
      <c r="AJ72" s="619" t="str">
        <f t="shared" ca="1" si="60"/>
        <v/>
      </c>
      <c r="AK72" s="619">
        <f t="shared" ca="1" si="60"/>
        <v>1</v>
      </c>
      <c r="AL72" s="610">
        <f t="shared" ref="AL72:AO91" ca="1" si="61">IF($AA72="","",INDIRECT(ADDRESS($AA72,AL$1,1,,"Score")))</f>
        <v>0</v>
      </c>
      <c r="AM72" s="610">
        <f t="shared" ca="1" si="61"/>
        <v>0</v>
      </c>
      <c r="AN72" s="619">
        <f t="shared" ca="1" si="61"/>
        <v>0</v>
      </c>
      <c r="AO72" s="619">
        <f t="shared" ca="1" si="61"/>
        <v>0</v>
      </c>
      <c r="AP72" s="620">
        <f t="shared" ref="AP72:AP103" ca="1" si="62">IF($AA72="","",SUM(AN72:AO72))</f>
        <v>0</v>
      </c>
      <c r="AQ72" s="619">
        <f t="shared" ref="AQ72:AS91" ca="1" si="63">IF($AA72="","",INDIRECT(ADDRESS($AA72,AQ$1,1,,"Score")))</f>
        <v>0</v>
      </c>
      <c r="AR72" s="619">
        <f t="shared" ca="1" si="63"/>
        <v>0</v>
      </c>
      <c r="AS72" s="619">
        <f t="shared" ca="1" si="63"/>
        <v>0</v>
      </c>
      <c r="AT72" s="620">
        <f t="shared" ref="AT72:AT103" ca="1" si="64">IF(AA72="","",SUM(AQ72:AS72))</f>
        <v>0</v>
      </c>
      <c r="AU72" s="619" t="str">
        <f t="shared" ref="AU72:AU103" ca="1" si="65">IF(OR(AL72="",AL72=0),"",AT72/AL72)</f>
        <v/>
      </c>
      <c r="AV72" s="621">
        <f ca="1">W72</f>
        <v>0</v>
      </c>
      <c r="AW72" s="621" t="str">
        <f ca="1">IF(OR(AV72="",AV72=0),"",60*AD72/AV72)</f>
        <v/>
      </c>
    </row>
    <row r="73" spans="1:49">
      <c r="A73" s="1352"/>
      <c r="B73" s="610" t="str">
        <f ca="1">IF($B72="","",IF(INDIRECT(ADDRESS($B72+2,C$1-1,1,,"Score"))="SP",$B72+2,""))</f>
        <v/>
      </c>
      <c r="C73" s="618" t="str">
        <f t="shared" ca="1" si="52"/>
        <v/>
      </c>
      <c r="D73" s="610" t="str">
        <f t="shared" ca="1" si="52"/>
        <v/>
      </c>
      <c r="E73" s="617"/>
      <c r="F73" s="617"/>
      <c r="G73" s="619"/>
      <c r="H73" s="619"/>
      <c r="I73" s="620"/>
      <c r="J73" s="619" t="str">
        <f t="shared" ca="1" si="53"/>
        <v/>
      </c>
      <c r="K73" s="619" t="str">
        <f t="shared" ca="1" si="53"/>
        <v/>
      </c>
      <c r="L73" s="619" t="str">
        <f t="shared" ca="1" si="53"/>
        <v/>
      </c>
      <c r="M73" s="610" t="str">
        <f t="shared" ca="1" si="54"/>
        <v/>
      </c>
      <c r="N73" s="610" t="str">
        <f t="shared" ca="1" si="54"/>
        <v/>
      </c>
      <c r="O73" s="619" t="str">
        <f t="shared" ca="1" si="54"/>
        <v/>
      </c>
      <c r="P73" s="619" t="str">
        <f t="shared" ca="1" si="54"/>
        <v/>
      </c>
      <c r="Q73" s="620" t="str">
        <f t="shared" ca="1" si="55"/>
        <v/>
      </c>
      <c r="R73" s="619" t="str">
        <f t="shared" ca="1" si="56"/>
        <v/>
      </c>
      <c r="S73" s="619" t="str">
        <f t="shared" ca="1" si="56"/>
        <v/>
      </c>
      <c r="T73" s="619" t="str">
        <f t="shared" ca="1" si="56"/>
        <v/>
      </c>
      <c r="U73" s="620" t="str">
        <f t="shared" ca="1" si="57"/>
        <v/>
      </c>
      <c r="V73" s="619" t="str">
        <f t="shared" ca="1" si="58"/>
        <v/>
      </c>
      <c r="W73" s="621"/>
      <c r="X73" s="621"/>
      <c r="Z73" s="617"/>
      <c r="AA73" s="610" t="str">
        <f ca="1">IF($AA72="","",IF(INDIRECT(ADDRESS($AA72+2,AB$1-1,1,,"Score"))="SP",$AA72+2,""))</f>
        <v/>
      </c>
      <c r="AB73" s="610" t="str">
        <f t="shared" ca="1" si="59"/>
        <v/>
      </c>
      <c r="AC73" s="610" t="str">
        <f t="shared" ca="1" si="59"/>
        <v/>
      </c>
      <c r="AD73" s="617"/>
      <c r="AE73" s="617"/>
      <c r="AF73" s="619"/>
      <c r="AG73" s="619"/>
      <c r="AH73" s="620"/>
      <c r="AI73" s="619" t="str">
        <f t="shared" ca="1" si="60"/>
        <v/>
      </c>
      <c r="AJ73" s="619" t="str">
        <f t="shared" ca="1" si="60"/>
        <v/>
      </c>
      <c r="AK73" s="619" t="str">
        <f t="shared" ca="1" si="60"/>
        <v/>
      </c>
      <c r="AL73" s="610" t="str">
        <f t="shared" ca="1" si="61"/>
        <v/>
      </c>
      <c r="AM73" s="610" t="str">
        <f t="shared" ca="1" si="61"/>
        <v/>
      </c>
      <c r="AN73" s="619" t="str">
        <f t="shared" ca="1" si="61"/>
        <v/>
      </c>
      <c r="AO73" s="619" t="str">
        <f t="shared" ca="1" si="61"/>
        <v/>
      </c>
      <c r="AP73" s="620" t="str">
        <f t="shared" ca="1" si="62"/>
        <v/>
      </c>
      <c r="AQ73" s="619" t="str">
        <f t="shared" ca="1" si="63"/>
        <v/>
      </c>
      <c r="AR73" s="619" t="str">
        <f t="shared" ca="1" si="63"/>
        <v/>
      </c>
      <c r="AS73" s="619" t="str">
        <f t="shared" ca="1" si="63"/>
        <v/>
      </c>
      <c r="AT73" s="620" t="str">
        <f t="shared" ca="1" si="64"/>
        <v/>
      </c>
      <c r="AU73" s="619" t="str">
        <f t="shared" ca="1" si="65"/>
        <v/>
      </c>
      <c r="AV73" s="621"/>
      <c r="AW73" s="621"/>
    </row>
    <row r="74" spans="1:49">
      <c r="A74" s="1353">
        <f>A72+1</f>
        <v>2</v>
      </c>
      <c r="B74" s="623">
        <f>IF(ISNA(MATCH($A74,Score!A$72:A$131,0)),"",MATCH($A74,Score!A$72:A$131,0)+ROW(Score!A$71))</f>
        <v>74</v>
      </c>
      <c r="C74" s="624" t="str">
        <f t="shared" ca="1" si="52"/>
        <v>731</v>
      </c>
      <c r="D74" s="623">
        <f t="shared" ca="1" si="52"/>
        <v>0</v>
      </c>
      <c r="E74" s="622">
        <f ca="1">IF(B74="","",SUM(D74,D75))</f>
        <v>0</v>
      </c>
      <c r="F74" s="622">
        <f ca="1">IF(B74="","",E74-AD74)</f>
        <v>-18</v>
      </c>
      <c r="G74" s="625" t="str">
        <f ca="1">IF($B74="","",IF(ISBLANK(INDIRECT(ADDRESS($B74,G$1,1,,"Score"))),"",1))</f>
        <v/>
      </c>
      <c r="H74" s="625" t="str">
        <f ca="1">IF($B74="","",IF(ISBLANK(INDIRECT(ADDRESS($B74,H$1,1,,"Score"))),"",1))</f>
        <v/>
      </c>
      <c r="I74" s="615" t="str">
        <f ca="1">IF(H74=1,F74,"")</f>
        <v/>
      </c>
      <c r="J74" s="625" t="str">
        <f t="shared" ca="1" si="53"/>
        <v/>
      </c>
      <c r="K74" s="625" t="str">
        <f t="shared" ca="1" si="53"/>
        <v/>
      </c>
      <c r="L74" s="625" t="str">
        <f t="shared" ca="1" si="53"/>
        <v/>
      </c>
      <c r="M74" s="623">
        <f t="shared" ca="1" si="54"/>
        <v>1</v>
      </c>
      <c r="N74" s="623">
        <f t="shared" ca="1" si="54"/>
        <v>0</v>
      </c>
      <c r="O74" s="625">
        <f t="shared" ca="1" si="54"/>
        <v>0</v>
      </c>
      <c r="P74" s="625">
        <f t="shared" ca="1" si="54"/>
        <v>0</v>
      </c>
      <c r="Q74" s="615">
        <f t="shared" ca="1" si="55"/>
        <v>0</v>
      </c>
      <c r="R74" s="625">
        <f t="shared" ca="1" si="56"/>
        <v>0</v>
      </c>
      <c r="S74" s="625">
        <f t="shared" ca="1" si="56"/>
        <v>0</v>
      </c>
      <c r="T74" s="625">
        <f t="shared" ca="1" si="56"/>
        <v>0</v>
      </c>
      <c r="U74" s="615">
        <f t="shared" ca="1" si="57"/>
        <v>0</v>
      </c>
      <c r="V74" s="625">
        <f t="shared" ca="1" si="58"/>
        <v>0</v>
      </c>
      <c r="W74" s="622">
        <f ca="1">IF(ISNA(MATCH($A74,'Bout Clock'!A$50:A$79,0)),"",INDIRECT(ADDRESS(MATCH($A74,'Bout Clock'!A$50:A$79,0)+ROW('Bout Clock'!A$49),W$1,1,,"Bout Clock")))</f>
        <v>0</v>
      </c>
      <c r="X74" s="622" t="str">
        <f ca="1">IF(OR(W74="",W74=0),"",60*E74/W74)</f>
        <v/>
      </c>
      <c r="Z74" s="622">
        <f>Z72+1</f>
        <v>2</v>
      </c>
      <c r="AA74" s="623">
        <f>IF(ISNA(MATCH($Z74,Score!AR$72:AR$131,0)),"",MATCH($Z74,Score!AR$72:AR$131,0)+ROW(Score!AR$71) )</f>
        <v>74</v>
      </c>
      <c r="AB74" s="623" t="str">
        <f t="shared" ca="1" si="59"/>
        <v>422</v>
      </c>
      <c r="AC74" s="623">
        <f t="shared" ca="1" si="59"/>
        <v>18</v>
      </c>
      <c r="AD74" s="622">
        <f ca="1">IF(AA74="","",SUM(AC74,AC75))</f>
        <v>18</v>
      </c>
      <c r="AE74" s="622">
        <f ca="1">IF(AA74="","",AD74-E74)</f>
        <v>18</v>
      </c>
      <c r="AF74" s="625" t="str">
        <f ca="1">IF($AA74="","",IF(ISBLANK(INDIRECT(ADDRESS($AA74,AF$1,1,,"Score"))),"",1))</f>
        <v/>
      </c>
      <c r="AG74" s="625">
        <f ca="1">IF($AA74="","",IF(ISBLANK(INDIRECT(ADDRESS($AA74,AG$1,1,,"Score"))),"",1))</f>
        <v>1</v>
      </c>
      <c r="AH74" s="615">
        <f ca="1">IF(AG74=1,AE74,"")</f>
        <v>18</v>
      </c>
      <c r="AI74" s="625" t="str">
        <f t="shared" ca="1" si="60"/>
        <v/>
      </c>
      <c r="AJ74" s="625" t="str">
        <f t="shared" ca="1" si="60"/>
        <v/>
      </c>
      <c r="AK74" s="625" t="str">
        <f t="shared" ca="1" si="60"/>
        <v/>
      </c>
      <c r="AL74" s="623">
        <f t="shared" ca="1" si="61"/>
        <v>4</v>
      </c>
      <c r="AM74" s="623">
        <f t="shared" ca="1" si="61"/>
        <v>0</v>
      </c>
      <c r="AN74" s="625">
        <f t="shared" ca="1" si="61"/>
        <v>0</v>
      </c>
      <c r="AO74" s="625">
        <f t="shared" ca="1" si="61"/>
        <v>0</v>
      </c>
      <c r="AP74" s="615">
        <f t="shared" ca="1" si="62"/>
        <v>0</v>
      </c>
      <c r="AQ74" s="625">
        <f t="shared" ca="1" si="63"/>
        <v>0</v>
      </c>
      <c r="AR74" s="625">
        <f t="shared" ca="1" si="63"/>
        <v>0</v>
      </c>
      <c r="AS74" s="625">
        <f t="shared" ca="1" si="63"/>
        <v>0</v>
      </c>
      <c r="AT74" s="615">
        <f t="shared" ca="1" si="64"/>
        <v>0</v>
      </c>
      <c r="AU74" s="625">
        <f t="shared" ca="1" si="65"/>
        <v>0</v>
      </c>
      <c r="AV74" s="622">
        <f ca="1">W74</f>
        <v>0</v>
      </c>
      <c r="AW74" s="622" t="str">
        <f ca="1">IF(OR(AV74="",AV74=0),"",60*AD74/AV74)</f>
        <v/>
      </c>
    </row>
    <row r="75" spans="1:49">
      <c r="A75" s="1353"/>
      <c r="B75" s="623" t="str">
        <f ca="1">IF($B74="","",IF(INDIRECT(ADDRESS($B74+2,C$1-1,1,,"Score"))="SP",$B74+2,""))</f>
        <v/>
      </c>
      <c r="C75" s="624" t="str">
        <f t="shared" ca="1" si="52"/>
        <v/>
      </c>
      <c r="D75" s="623" t="str">
        <f t="shared" ca="1" si="52"/>
        <v/>
      </c>
      <c r="E75" s="622"/>
      <c r="F75" s="622"/>
      <c r="G75" s="625"/>
      <c r="H75" s="626"/>
      <c r="I75" s="615"/>
      <c r="J75" s="625" t="str">
        <f t="shared" ca="1" si="53"/>
        <v/>
      </c>
      <c r="K75" s="625" t="str">
        <f t="shared" ca="1" si="53"/>
        <v/>
      </c>
      <c r="L75" s="625" t="str">
        <f t="shared" ca="1" si="53"/>
        <v/>
      </c>
      <c r="M75" s="623" t="str">
        <f t="shared" ca="1" si="54"/>
        <v/>
      </c>
      <c r="N75" s="623" t="str">
        <f t="shared" ca="1" si="54"/>
        <v/>
      </c>
      <c r="O75" s="625" t="str">
        <f t="shared" ca="1" si="54"/>
        <v/>
      </c>
      <c r="P75" s="625" t="str">
        <f t="shared" ca="1" si="54"/>
        <v/>
      </c>
      <c r="Q75" s="615" t="str">
        <f t="shared" ca="1" si="55"/>
        <v/>
      </c>
      <c r="R75" s="625" t="str">
        <f t="shared" ca="1" si="56"/>
        <v/>
      </c>
      <c r="S75" s="625" t="str">
        <f t="shared" ca="1" si="56"/>
        <v/>
      </c>
      <c r="T75" s="625" t="str">
        <f t="shared" ca="1" si="56"/>
        <v/>
      </c>
      <c r="U75" s="615" t="str">
        <f t="shared" ca="1" si="57"/>
        <v/>
      </c>
      <c r="V75" s="625" t="str">
        <f t="shared" ca="1" si="58"/>
        <v/>
      </c>
      <c r="W75" s="622"/>
      <c r="X75" s="622"/>
      <c r="Z75" s="622"/>
      <c r="AA75" s="623" t="str">
        <f ca="1">IF($AA74="","",IF(INDIRECT(ADDRESS($AA74+2,AB$1-1,1,,"Score"))="SP",$AA74+2,""))</f>
        <v/>
      </c>
      <c r="AB75" s="623" t="str">
        <f t="shared" ca="1" si="59"/>
        <v/>
      </c>
      <c r="AC75" s="623" t="str">
        <f t="shared" ca="1" si="59"/>
        <v/>
      </c>
      <c r="AD75" s="622"/>
      <c r="AE75" s="622"/>
      <c r="AF75" s="625"/>
      <c r="AG75" s="626"/>
      <c r="AH75" s="615"/>
      <c r="AI75" s="625" t="str">
        <f t="shared" ca="1" si="60"/>
        <v/>
      </c>
      <c r="AJ75" s="625" t="str">
        <f t="shared" ca="1" si="60"/>
        <v/>
      </c>
      <c r="AK75" s="625" t="str">
        <f t="shared" ca="1" si="60"/>
        <v/>
      </c>
      <c r="AL75" s="623" t="str">
        <f t="shared" ca="1" si="61"/>
        <v/>
      </c>
      <c r="AM75" s="623" t="str">
        <f t="shared" ca="1" si="61"/>
        <v/>
      </c>
      <c r="AN75" s="625" t="str">
        <f t="shared" ca="1" si="61"/>
        <v/>
      </c>
      <c r="AO75" s="625" t="str">
        <f t="shared" ca="1" si="61"/>
        <v/>
      </c>
      <c r="AP75" s="615" t="str">
        <f t="shared" ca="1" si="62"/>
        <v/>
      </c>
      <c r="AQ75" s="625" t="str">
        <f t="shared" ca="1" si="63"/>
        <v/>
      </c>
      <c r="AR75" s="625" t="str">
        <f t="shared" ca="1" si="63"/>
        <v/>
      </c>
      <c r="AS75" s="625" t="str">
        <f t="shared" ca="1" si="63"/>
        <v/>
      </c>
      <c r="AT75" s="615" t="str">
        <f t="shared" ca="1" si="64"/>
        <v/>
      </c>
      <c r="AU75" s="625" t="str">
        <f t="shared" ca="1" si="65"/>
        <v/>
      </c>
      <c r="AV75" s="622"/>
      <c r="AW75" s="622"/>
    </row>
    <row r="76" spans="1:49">
      <c r="A76" s="1352">
        <f>A74+1</f>
        <v>3</v>
      </c>
      <c r="B76" s="610">
        <f>IF(ISNA(MATCH($A76,Score!A$72:A$131,0)),"",MATCH($A76,Score!A$72:A$131,0)+ROW(Score!A$71))</f>
        <v>76</v>
      </c>
      <c r="C76" s="618" t="str">
        <f t="shared" ca="1" si="52"/>
        <v>731</v>
      </c>
      <c r="D76" s="610">
        <f t="shared" ca="1" si="52"/>
        <v>16</v>
      </c>
      <c r="E76" s="617">
        <f ca="1">IF(B76="","",SUM(D76,D77))</f>
        <v>16</v>
      </c>
      <c r="F76" s="617">
        <f ca="1">IF(B76="","",E76-AD76)</f>
        <v>16</v>
      </c>
      <c r="G76" s="619" t="str">
        <f ca="1">IF($B76="","",IF(ISBLANK(INDIRECT(ADDRESS($B76,G$1,1,,"Score"))),"",1))</f>
        <v/>
      </c>
      <c r="H76" s="619">
        <f ca="1">IF($B76="","",IF(ISBLANK(INDIRECT(ADDRESS($B76,H$1,1,,"Score"))),"",1))</f>
        <v>1</v>
      </c>
      <c r="I76" s="620">
        <f ca="1">IF(H76=1,F76,"")</f>
        <v>16</v>
      </c>
      <c r="J76" s="619">
        <f t="shared" ca="1" si="53"/>
        <v>1</v>
      </c>
      <c r="K76" s="619" t="str">
        <f t="shared" ca="1" si="53"/>
        <v/>
      </c>
      <c r="L76" s="619" t="str">
        <f t="shared" ca="1" si="53"/>
        <v/>
      </c>
      <c r="M76" s="610">
        <f t="shared" ca="1" si="54"/>
        <v>4</v>
      </c>
      <c r="N76" s="610">
        <f t="shared" ca="1" si="54"/>
        <v>0</v>
      </c>
      <c r="O76" s="619">
        <f t="shared" ca="1" si="54"/>
        <v>0</v>
      </c>
      <c r="P76" s="619">
        <f t="shared" ca="1" si="54"/>
        <v>0</v>
      </c>
      <c r="Q76" s="620">
        <f t="shared" ca="1" si="55"/>
        <v>0</v>
      </c>
      <c r="R76" s="619">
        <f t="shared" ca="1" si="56"/>
        <v>0</v>
      </c>
      <c r="S76" s="619">
        <f t="shared" ca="1" si="56"/>
        <v>0</v>
      </c>
      <c r="T76" s="619">
        <f t="shared" ca="1" si="56"/>
        <v>0</v>
      </c>
      <c r="U76" s="620">
        <f t="shared" ca="1" si="57"/>
        <v>0</v>
      </c>
      <c r="V76" s="619">
        <f t="shared" ca="1" si="58"/>
        <v>0</v>
      </c>
      <c r="W76" s="621">
        <f ca="1">IF(ISNA(MATCH($A76,'Bout Clock'!A$50:A$79,0)),"",INDIRECT(ADDRESS(MATCH($A76,'Bout Clock'!A$50:A$79,0)+ROW('Bout Clock'!A$49),W$1,1,,"Bout Clock")))</f>
        <v>0</v>
      </c>
      <c r="X76" s="621" t="str">
        <f ca="1">IF(OR(W76="",W76=0),"",60*E76/W76)</f>
        <v/>
      </c>
      <c r="Z76" s="617">
        <f>Z74+1</f>
        <v>3</v>
      </c>
      <c r="AA76" s="610">
        <f>IF(ISNA(MATCH($Z76,Score!AR$72:AR$131,0)),"",MATCH($Z76,Score!AR$72:AR$131,0)+ROW(Score!AR$71) )</f>
        <v>76</v>
      </c>
      <c r="AB76" s="610" t="str">
        <f t="shared" ca="1" si="59"/>
        <v>86</v>
      </c>
      <c r="AC76" s="610">
        <f t="shared" ca="1" si="59"/>
        <v>0</v>
      </c>
      <c r="AD76" s="617">
        <f ca="1">IF(AA76="","",SUM(AC76,AC77))</f>
        <v>0</v>
      </c>
      <c r="AE76" s="617">
        <f ca="1">IF(AA76="","",AD76-E76)</f>
        <v>-16</v>
      </c>
      <c r="AF76" s="619">
        <f ca="1">IF($AA76="","",IF(ISBLANK(INDIRECT(ADDRESS($AA76,AF$1,1,,"Score"))),"",1))</f>
        <v>1</v>
      </c>
      <c r="AG76" s="619" t="str">
        <f ca="1">IF($AA76="","",IF(ISBLANK(INDIRECT(ADDRESS($AA76,AG$1,1,,"Score"))),"",1))</f>
        <v/>
      </c>
      <c r="AH76" s="620" t="str">
        <f ca="1">IF(AG76=1,AE76,"")</f>
        <v/>
      </c>
      <c r="AI76" s="619" t="str">
        <f t="shared" ca="1" si="60"/>
        <v/>
      </c>
      <c r="AJ76" s="619" t="str">
        <f t="shared" ca="1" si="60"/>
        <v/>
      </c>
      <c r="AK76" s="619">
        <f t="shared" ca="1" si="60"/>
        <v>1</v>
      </c>
      <c r="AL76" s="610">
        <f t="shared" ca="1" si="61"/>
        <v>0</v>
      </c>
      <c r="AM76" s="610">
        <f t="shared" ca="1" si="61"/>
        <v>0</v>
      </c>
      <c r="AN76" s="619">
        <f t="shared" ca="1" si="61"/>
        <v>0</v>
      </c>
      <c r="AO76" s="619">
        <f t="shared" ca="1" si="61"/>
        <v>0</v>
      </c>
      <c r="AP76" s="620">
        <f t="shared" ca="1" si="62"/>
        <v>0</v>
      </c>
      <c r="AQ76" s="619">
        <f t="shared" ca="1" si="63"/>
        <v>0</v>
      </c>
      <c r="AR76" s="619">
        <f t="shared" ca="1" si="63"/>
        <v>0</v>
      </c>
      <c r="AS76" s="619">
        <f t="shared" ca="1" si="63"/>
        <v>0</v>
      </c>
      <c r="AT76" s="620">
        <f t="shared" ca="1" si="64"/>
        <v>0</v>
      </c>
      <c r="AU76" s="619" t="str">
        <f t="shared" ca="1" si="65"/>
        <v/>
      </c>
      <c r="AV76" s="621">
        <f ca="1">W76</f>
        <v>0</v>
      </c>
      <c r="AW76" s="621" t="str">
        <f ca="1">IF(OR(AV76="",AV76=0),"",60*AD76/AV76)</f>
        <v/>
      </c>
    </row>
    <row r="77" spans="1:49">
      <c r="A77" s="1352"/>
      <c r="B77" s="610" t="str">
        <f ca="1">IF($B76="","",IF(INDIRECT(ADDRESS($B76+2,C$1-1,1,,"Score"))="SP",$B76+2,""))</f>
        <v/>
      </c>
      <c r="C77" s="618" t="str">
        <f t="shared" ca="1" si="52"/>
        <v/>
      </c>
      <c r="D77" s="610" t="str">
        <f t="shared" ca="1" si="52"/>
        <v/>
      </c>
      <c r="E77" s="617"/>
      <c r="F77" s="617"/>
      <c r="G77" s="619"/>
      <c r="H77" s="619"/>
      <c r="I77" s="620"/>
      <c r="J77" s="619" t="str">
        <f t="shared" ca="1" si="53"/>
        <v/>
      </c>
      <c r="K77" s="619" t="str">
        <f t="shared" ca="1" si="53"/>
        <v/>
      </c>
      <c r="L77" s="619" t="str">
        <f t="shared" ca="1" si="53"/>
        <v/>
      </c>
      <c r="M77" s="610" t="str">
        <f t="shared" ca="1" si="54"/>
        <v/>
      </c>
      <c r="N77" s="610" t="str">
        <f t="shared" ca="1" si="54"/>
        <v/>
      </c>
      <c r="O77" s="619" t="str">
        <f t="shared" ca="1" si="54"/>
        <v/>
      </c>
      <c r="P77" s="619" t="str">
        <f t="shared" ca="1" si="54"/>
        <v/>
      </c>
      <c r="Q77" s="620" t="str">
        <f t="shared" ca="1" si="55"/>
        <v/>
      </c>
      <c r="R77" s="619" t="str">
        <f t="shared" ca="1" si="56"/>
        <v/>
      </c>
      <c r="S77" s="619" t="str">
        <f t="shared" ca="1" si="56"/>
        <v/>
      </c>
      <c r="T77" s="619" t="str">
        <f t="shared" ca="1" si="56"/>
        <v/>
      </c>
      <c r="U77" s="620" t="str">
        <f t="shared" ca="1" si="57"/>
        <v/>
      </c>
      <c r="V77" s="619" t="str">
        <f t="shared" ca="1" si="58"/>
        <v/>
      </c>
      <c r="W77" s="621"/>
      <c r="X77" s="621"/>
      <c r="Z77" s="617"/>
      <c r="AA77" s="610" t="str">
        <f ca="1">IF($AA76="","",IF(INDIRECT(ADDRESS($AA76+2,AB$1-1,1,,"Score"))="SP",$AA76+2,""))</f>
        <v/>
      </c>
      <c r="AB77" s="610" t="str">
        <f t="shared" ca="1" si="59"/>
        <v/>
      </c>
      <c r="AC77" s="610" t="str">
        <f t="shared" ca="1" si="59"/>
        <v/>
      </c>
      <c r="AD77" s="617"/>
      <c r="AE77" s="617"/>
      <c r="AF77" s="619"/>
      <c r="AG77" s="619"/>
      <c r="AH77" s="620"/>
      <c r="AI77" s="619" t="str">
        <f t="shared" ca="1" si="60"/>
        <v/>
      </c>
      <c r="AJ77" s="619" t="str">
        <f t="shared" ca="1" si="60"/>
        <v/>
      </c>
      <c r="AK77" s="619" t="str">
        <f t="shared" ca="1" si="60"/>
        <v/>
      </c>
      <c r="AL77" s="610" t="str">
        <f t="shared" ca="1" si="61"/>
        <v/>
      </c>
      <c r="AM77" s="610" t="str">
        <f t="shared" ca="1" si="61"/>
        <v/>
      </c>
      <c r="AN77" s="619" t="str">
        <f t="shared" ca="1" si="61"/>
        <v/>
      </c>
      <c r="AO77" s="619" t="str">
        <f t="shared" ca="1" si="61"/>
        <v/>
      </c>
      <c r="AP77" s="620" t="str">
        <f t="shared" ca="1" si="62"/>
        <v/>
      </c>
      <c r="AQ77" s="619" t="str">
        <f t="shared" ca="1" si="63"/>
        <v/>
      </c>
      <c r="AR77" s="619" t="str">
        <f t="shared" ca="1" si="63"/>
        <v/>
      </c>
      <c r="AS77" s="619" t="str">
        <f t="shared" ca="1" si="63"/>
        <v/>
      </c>
      <c r="AT77" s="620" t="str">
        <f t="shared" ca="1" si="64"/>
        <v/>
      </c>
      <c r="AU77" s="619" t="str">
        <f t="shared" ca="1" si="65"/>
        <v/>
      </c>
      <c r="AV77" s="621"/>
      <c r="AW77" s="621"/>
    </row>
    <row r="78" spans="1:49">
      <c r="A78" s="1353">
        <f>A76+1</f>
        <v>4</v>
      </c>
      <c r="B78" s="623">
        <f>IF(ISNA(MATCH($A78,Score!A$72:A$131,0)),"",MATCH($A78,Score!A$72:A$131,0)+ROW(Score!A$71))</f>
        <v>78</v>
      </c>
      <c r="C78" s="624" t="str">
        <f t="shared" ca="1" si="52"/>
        <v>475</v>
      </c>
      <c r="D78" s="623">
        <f t="shared" ca="1" si="52"/>
        <v>0</v>
      </c>
      <c r="E78" s="622">
        <f ca="1">IF(B78="","",SUM(D78,D79))</f>
        <v>0</v>
      </c>
      <c r="F78" s="622">
        <f ca="1">IF(B78="","",E78-AD78)</f>
        <v>-4</v>
      </c>
      <c r="G78" s="625" t="str">
        <f ca="1">IF($B78="","",IF(ISBLANK(INDIRECT(ADDRESS($B78,G$1,1,,"Score"))),"",1))</f>
        <v/>
      </c>
      <c r="H78" s="625" t="str">
        <f ca="1">IF($B78="","",IF(ISBLANK(INDIRECT(ADDRESS($B78,H$1,1,,"Score"))),"",1))</f>
        <v/>
      </c>
      <c r="I78" s="615" t="str">
        <f ca="1">IF(H78=1,F78,"")</f>
        <v/>
      </c>
      <c r="J78" s="625" t="str">
        <f t="shared" ca="1" si="53"/>
        <v/>
      </c>
      <c r="K78" s="625" t="str">
        <f t="shared" ca="1" si="53"/>
        <v/>
      </c>
      <c r="L78" s="625" t="str">
        <f t="shared" ca="1" si="53"/>
        <v/>
      </c>
      <c r="M78" s="623">
        <f t="shared" ca="1" si="54"/>
        <v>1</v>
      </c>
      <c r="N78" s="623">
        <f t="shared" ca="1" si="54"/>
        <v>0</v>
      </c>
      <c r="O78" s="625">
        <f t="shared" ca="1" si="54"/>
        <v>0</v>
      </c>
      <c r="P78" s="625">
        <f t="shared" ca="1" si="54"/>
        <v>0</v>
      </c>
      <c r="Q78" s="615">
        <f t="shared" ca="1" si="55"/>
        <v>0</v>
      </c>
      <c r="R78" s="625">
        <f t="shared" ca="1" si="56"/>
        <v>0</v>
      </c>
      <c r="S78" s="625">
        <f t="shared" ca="1" si="56"/>
        <v>0</v>
      </c>
      <c r="T78" s="625">
        <f t="shared" ca="1" si="56"/>
        <v>0</v>
      </c>
      <c r="U78" s="615">
        <f t="shared" ca="1" si="57"/>
        <v>0</v>
      </c>
      <c r="V78" s="625">
        <f t="shared" ca="1" si="58"/>
        <v>0</v>
      </c>
      <c r="W78" s="622">
        <f ca="1">IF(ISNA(MATCH($A78,'Bout Clock'!A$50:A$79,0)),"",INDIRECT(ADDRESS(MATCH($A78,'Bout Clock'!A$50:A$79,0)+ROW('Bout Clock'!A$49),W$1,1,,"Bout Clock")))</f>
        <v>0</v>
      </c>
      <c r="X78" s="622" t="str">
        <f ca="1">IF(OR(W78="",W78=0),"",60*E78/W78)</f>
        <v/>
      </c>
      <c r="Z78" s="622">
        <f>Z76+1</f>
        <v>4</v>
      </c>
      <c r="AA78" s="623">
        <f>IF(ISNA(MATCH($Z78,Score!AR$72:AR$131,0)),"",MATCH($Z78,Score!AR$72:AR$131,0)+ROW(Score!AR$71) )</f>
        <v>78</v>
      </c>
      <c r="AB78" s="623" t="str">
        <f t="shared" ca="1" si="59"/>
        <v>64</v>
      </c>
      <c r="AC78" s="623">
        <f t="shared" ca="1" si="59"/>
        <v>4</v>
      </c>
      <c r="AD78" s="622">
        <f ca="1">IF(AA78="","",SUM(AC78,AC79))</f>
        <v>4</v>
      </c>
      <c r="AE78" s="622">
        <f ca="1">IF(AA78="","",AD78-E78)</f>
        <v>4</v>
      </c>
      <c r="AF78" s="625" t="str">
        <f ca="1">IF($AA78="","",IF(ISBLANK(INDIRECT(ADDRESS($AA78,AF$1,1,,"Score"))),"",1))</f>
        <v/>
      </c>
      <c r="AG78" s="625">
        <f ca="1">IF($AA78="","",IF(ISBLANK(INDIRECT(ADDRESS($AA78,AG$1,1,,"Score"))),"",1))</f>
        <v>1</v>
      </c>
      <c r="AH78" s="615">
        <f ca="1">IF(AG78=1,AE78,"")</f>
        <v>4</v>
      </c>
      <c r="AI78" s="625">
        <f t="shared" ca="1" si="60"/>
        <v>1</v>
      </c>
      <c r="AJ78" s="625" t="str">
        <f t="shared" ca="1" si="60"/>
        <v/>
      </c>
      <c r="AK78" s="625" t="str">
        <f t="shared" ca="1" si="60"/>
        <v/>
      </c>
      <c r="AL78" s="623">
        <f t="shared" ca="1" si="61"/>
        <v>1</v>
      </c>
      <c r="AM78" s="623">
        <f t="shared" ca="1" si="61"/>
        <v>0</v>
      </c>
      <c r="AN78" s="625">
        <f t="shared" ca="1" si="61"/>
        <v>0</v>
      </c>
      <c r="AO78" s="625">
        <f t="shared" ca="1" si="61"/>
        <v>0</v>
      </c>
      <c r="AP78" s="615">
        <f t="shared" ca="1" si="62"/>
        <v>0</v>
      </c>
      <c r="AQ78" s="625">
        <f t="shared" ca="1" si="63"/>
        <v>0</v>
      </c>
      <c r="AR78" s="625">
        <f t="shared" ca="1" si="63"/>
        <v>0</v>
      </c>
      <c r="AS78" s="625">
        <f t="shared" ca="1" si="63"/>
        <v>0</v>
      </c>
      <c r="AT78" s="615">
        <f t="shared" ca="1" si="64"/>
        <v>0</v>
      </c>
      <c r="AU78" s="625">
        <f t="shared" ca="1" si="65"/>
        <v>0</v>
      </c>
      <c r="AV78" s="622">
        <f ca="1">W78</f>
        <v>0</v>
      </c>
      <c r="AW78" s="622" t="str">
        <f ca="1">IF(OR(AV78="",AV78=0),"",60*AD78/AV78)</f>
        <v/>
      </c>
    </row>
    <row r="79" spans="1:49">
      <c r="A79" s="1353"/>
      <c r="B79" s="623" t="str">
        <f ca="1">IF($B78="","",IF(INDIRECT(ADDRESS($B78+2,C$1-1,1,,"Score"))="SP",$B78+2,""))</f>
        <v/>
      </c>
      <c r="C79" s="624" t="str">
        <f t="shared" ca="1" si="52"/>
        <v/>
      </c>
      <c r="D79" s="623" t="str">
        <f t="shared" ca="1" si="52"/>
        <v/>
      </c>
      <c r="E79" s="622"/>
      <c r="F79" s="622"/>
      <c r="G79" s="625"/>
      <c r="H79" s="626"/>
      <c r="I79" s="615"/>
      <c r="J79" s="625" t="str">
        <f t="shared" ca="1" si="53"/>
        <v/>
      </c>
      <c r="K79" s="625" t="str">
        <f t="shared" ca="1" si="53"/>
        <v/>
      </c>
      <c r="L79" s="625" t="str">
        <f t="shared" ca="1" si="53"/>
        <v/>
      </c>
      <c r="M79" s="623" t="str">
        <f t="shared" ca="1" si="54"/>
        <v/>
      </c>
      <c r="N79" s="623" t="str">
        <f t="shared" ca="1" si="54"/>
        <v/>
      </c>
      <c r="O79" s="625" t="str">
        <f t="shared" ca="1" si="54"/>
        <v/>
      </c>
      <c r="P79" s="625" t="str">
        <f t="shared" ca="1" si="54"/>
        <v/>
      </c>
      <c r="Q79" s="615" t="str">
        <f t="shared" ca="1" si="55"/>
        <v/>
      </c>
      <c r="R79" s="625" t="str">
        <f t="shared" ca="1" si="56"/>
        <v/>
      </c>
      <c r="S79" s="625" t="str">
        <f t="shared" ca="1" si="56"/>
        <v/>
      </c>
      <c r="T79" s="625" t="str">
        <f t="shared" ca="1" si="56"/>
        <v/>
      </c>
      <c r="U79" s="615" t="str">
        <f t="shared" ca="1" si="57"/>
        <v/>
      </c>
      <c r="V79" s="625" t="str">
        <f t="shared" ca="1" si="58"/>
        <v/>
      </c>
      <c r="W79" s="622"/>
      <c r="X79" s="622"/>
      <c r="Z79" s="622"/>
      <c r="AA79" s="623" t="str">
        <f ca="1">IF($AA78="","",IF(INDIRECT(ADDRESS($AA78+2,AB$1-1,1,,"Score"))="SP",$AA78+2,""))</f>
        <v/>
      </c>
      <c r="AB79" s="623" t="str">
        <f t="shared" ca="1" si="59"/>
        <v/>
      </c>
      <c r="AC79" s="623" t="str">
        <f t="shared" ca="1" si="59"/>
        <v/>
      </c>
      <c r="AD79" s="622"/>
      <c r="AE79" s="622"/>
      <c r="AF79" s="625"/>
      <c r="AG79" s="626"/>
      <c r="AH79" s="615"/>
      <c r="AI79" s="625" t="str">
        <f t="shared" ca="1" si="60"/>
        <v/>
      </c>
      <c r="AJ79" s="625" t="str">
        <f t="shared" ca="1" si="60"/>
        <v/>
      </c>
      <c r="AK79" s="625" t="str">
        <f t="shared" ca="1" si="60"/>
        <v/>
      </c>
      <c r="AL79" s="623" t="str">
        <f t="shared" ca="1" si="61"/>
        <v/>
      </c>
      <c r="AM79" s="623" t="str">
        <f t="shared" ca="1" si="61"/>
        <v/>
      </c>
      <c r="AN79" s="625" t="str">
        <f t="shared" ca="1" si="61"/>
        <v/>
      </c>
      <c r="AO79" s="625" t="str">
        <f t="shared" ca="1" si="61"/>
        <v/>
      </c>
      <c r="AP79" s="615" t="str">
        <f t="shared" ca="1" si="62"/>
        <v/>
      </c>
      <c r="AQ79" s="625" t="str">
        <f t="shared" ca="1" si="63"/>
        <v/>
      </c>
      <c r="AR79" s="625" t="str">
        <f t="shared" ca="1" si="63"/>
        <v/>
      </c>
      <c r="AS79" s="625" t="str">
        <f t="shared" ca="1" si="63"/>
        <v/>
      </c>
      <c r="AT79" s="615" t="str">
        <f t="shared" ca="1" si="64"/>
        <v/>
      </c>
      <c r="AU79" s="625" t="str">
        <f t="shared" ca="1" si="65"/>
        <v/>
      </c>
      <c r="AV79" s="622"/>
      <c r="AW79" s="622"/>
    </row>
    <row r="80" spans="1:49">
      <c r="A80" s="1352">
        <f>A78+1</f>
        <v>5</v>
      </c>
      <c r="B80" s="610">
        <f>IF(ISNA(MATCH($A80,Score!A$72:A$131,0)),"",MATCH($A80,Score!A$72:A$131,0)+ROW(Score!A$71))</f>
        <v>80</v>
      </c>
      <c r="C80" s="618" t="str">
        <f t="shared" ca="1" si="52"/>
        <v>1949</v>
      </c>
      <c r="D80" s="610">
        <f t="shared" ca="1" si="52"/>
        <v>19</v>
      </c>
      <c r="E80" s="617">
        <f ca="1">IF(B80="","",SUM(D80,D81))</f>
        <v>19</v>
      </c>
      <c r="F80" s="617">
        <f ca="1">IF(B80="","",E80-AD80)</f>
        <v>19</v>
      </c>
      <c r="G80" s="619" t="str">
        <f ca="1">IF($B80="","",IF(ISBLANK(INDIRECT(ADDRESS($B80,G$1,1,,"Score"))),"",1))</f>
        <v/>
      </c>
      <c r="H80" s="619">
        <f ca="1">IF($B80="","",IF(ISBLANK(INDIRECT(ADDRESS($B80,H$1,1,,"Score"))),"",1))</f>
        <v>1</v>
      </c>
      <c r="I80" s="620">
        <f ca="1">IF(H80=1,F80,"")</f>
        <v>19</v>
      </c>
      <c r="J80" s="619">
        <f t="shared" ca="1" si="53"/>
        <v>1</v>
      </c>
      <c r="K80" s="619" t="str">
        <f t="shared" ca="1" si="53"/>
        <v/>
      </c>
      <c r="L80" s="619" t="str">
        <f t="shared" ca="1" si="53"/>
        <v/>
      </c>
      <c r="M80" s="610">
        <f t="shared" ca="1" si="54"/>
        <v>4</v>
      </c>
      <c r="N80" s="610">
        <f t="shared" ca="1" si="54"/>
        <v>0</v>
      </c>
      <c r="O80" s="619">
        <f t="shared" ca="1" si="54"/>
        <v>0</v>
      </c>
      <c r="P80" s="619">
        <f t="shared" ca="1" si="54"/>
        <v>0</v>
      </c>
      <c r="Q80" s="620">
        <f t="shared" ca="1" si="55"/>
        <v>0</v>
      </c>
      <c r="R80" s="619">
        <f t="shared" ca="1" si="56"/>
        <v>0</v>
      </c>
      <c r="S80" s="619">
        <f t="shared" ca="1" si="56"/>
        <v>0</v>
      </c>
      <c r="T80" s="619">
        <f t="shared" ca="1" si="56"/>
        <v>0</v>
      </c>
      <c r="U80" s="620">
        <f t="shared" ca="1" si="57"/>
        <v>0</v>
      </c>
      <c r="V80" s="619">
        <f t="shared" ca="1" si="58"/>
        <v>0</v>
      </c>
      <c r="W80" s="621">
        <f ca="1">IF(ISNA(MATCH($A80,'Bout Clock'!A$50:A$79,0)),"",INDIRECT(ADDRESS(MATCH($A80,'Bout Clock'!A$50:A$79,0)+ROW('Bout Clock'!A$49),W$1,1,,"Bout Clock")))</f>
        <v>0</v>
      </c>
      <c r="X80" s="621" t="str">
        <f ca="1">IF(OR(W80="",W80=0),"",60*E80/W80)</f>
        <v/>
      </c>
      <c r="Z80" s="617">
        <f>Z78+1</f>
        <v>5</v>
      </c>
      <c r="AA80" s="610">
        <f>IF(ISNA(MATCH($Z80,Score!AR$72:AR$131,0)),"",MATCH($Z80,Score!AR$72:AR$131,0)+ROW(Score!AR$71) )</f>
        <v>80</v>
      </c>
      <c r="AB80" s="610" t="str">
        <f t="shared" ca="1" si="59"/>
        <v>422</v>
      </c>
      <c r="AC80" s="610">
        <f t="shared" ca="1" si="59"/>
        <v>0</v>
      </c>
      <c r="AD80" s="617">
        <f ca="1">IF(AA80="","",SUM(AC80,AC81))</f>
        <v>0</v>
      </c>
      <c r="AE80" s="617">
        <f ca="1">IF(AA80="","",AD80-E80)</f>
        <v>-19</v>
      </c>
      <c r="AF80" s="619" t="str">
        <f ca="1">IF($AA80="","",IF(ISBLANK(INDIRECT(ADDRESS($AA80,AF$1,1,,"Score"))),"",1))</f>
        <v/>
      </c>
      <c r="AG80" s="619" t="str">
        <f ca="1">IF($AA80="","",IF(ISBLANK(INDIRECT(ADDRESS($AA80,AG$1,1,,"Score"))),"",1))</f>
        <v/>
      </c>
      <c r="AH80" s="620" t="str">
        <f ca="1">IF(AG80=1,AE80,"")</f>
        <v/>
      </c>
      <c r="AI80" s="619" t="str">
        <f t="shared" ca="1" si="60"/>
        <v/>
      </c>
      <c r="AJ80" s="619" t="str">
        <f t="shared" ca="1" si="60"/>
        <v/>
      </c>
      <c r="AK80" s="619">
        <f t="shared" ca="1" si="60"/>
        <v>1</v>
      </c>
      <c r="AL80" s="610">
        <f t="shared" ca="1" si="61"/>
        <v>0</v>
      </c>
      <c r="AM80" s="610">
        <f t="shared" ca="1" si="61"/>
        <v>0</v>
      </c>
      <c r="AN80" s="619">
        <f t="shared" ca="1" si="61"/>
        <v>0</v>
      </c>
      <c r="AO80" s="619">
        <f t="shared" ca="1" si="61"/>
        <v>0</v>
      </c>
      <c r="AP80" s="620">
        <f t="shared" ca="1" si="62"/>
        <v>0</v>
      </c>
      <c r="AQ80" s="619">
        <f t="shared" ca="1" si="63"/>
        <v>0</v>
      </c>
      <c r="AR80" s="619">
        <f t="shared" ca="1" si="63"/>
        <v>0</v>
      </c>
      <c r="AS80" s="619">
        <f t="shared" ca="1" si="63"/>
        <v>0</v>
      </c>
      <c r="AT80" s="620">
        <f t="shared" ca="1" si="64"/>
        <v>0</v>
      </c>
      <c r="AU80" s="619" t="str">
        <f t="shared" ca="1" si="65"/>
        <v/>
      </c>
      <c r="AV80" s="621">
        <f ca="1">W80</f>
        <v>0</v>
      </c>
      <c r="AW80" s="621" t="str">
        <f ca="1">IF(OR(AV80="",AV80=0),"",60*AD80/AV80)</f>
        <v/>
      </c>
    </row>
    <row r="81" spans="1:49">
      <c r="A81" s="1352"/>
      <c r="B81" s="610" t="str">
        <f ca="1">IF($B80="","",IF(INDIRECT(ADDRESS($B80+2,C$1-1,1,,"Score"))="SP",$B80+2,""))</f>
        <v/>
      </c>
      <c r="C81" s="618" t="str">
        <f t="shared" ca="1" si="52"/>
        <v/>
      </c>
      <c r="D81" s="610" t="str">
        <f t="shared" ca="1" si="52"/>
        <v/>
      </c>
      <c r="E81" s="617"/>
      <c r="F81" s="617"/>
      <c r="G81" s="619"/>
      <c r="H81" s="619"/>
      <c r="I81" s="620"/>
      <c r="J81" s="619" t="str">
        <f t="shared" ca="1" si="53"/>
        <v/>
      </c>
      <c r="K81" s="619" t="str">
        <f t="shared" ca="1" si="53"/>
        <v/>
      </c>
      <c r="L81" s="619" t="str">
        <f t="shared" ca="1" si="53"/>
        <v/>
      </c>
      <c r="M81" s="610" t="str">
        <f t="shared" ca="1" si="54"/>
        <v/>
      </c>
      <c r="N81" s="610" t="str">
        <f t="shared" ca="1" si="54"/>
        <v/>
      </c>
      <c r="O81" s="619" t="str">
        <f t="shared" ca="1" si="54"/>
        <v/>
      </c>
      <c r="P81" s="619" t="str">
        <f t="shared" ca="1" si="54"/>
        <v/>
      </c>
      <c r="Q81" s="620" t="str">
        <f t="shared" ca="1" si="55"/>
        <v/>
      </c>
      <c r="R81" s="619" t="str">
        <f t="shared" ca="1" si="56"/>
        <v/>
      </c>
      <c r="S81" s="619" t="str">
        <f t="shared" ca="1" si="56"/>
        <v/>
      </c>
      <c r="T81" s="619" t="str">
        <f t="shared" ca="1" si="56"/>
        <v/>
      </c>
      <c r="U81" s="620" t="str">
        <f t="shared" ca="1" si="57"/>
        <v/>
      </c>
      <c r="V81" s="619" t="str">
        <f t="shared" ca="1" si="58"/>
        <v/>
      </c>
      <c r="W81" s="621"/>
      <c r="X81" s="621"/>
      <c r="Z81" s="617"/>
      <c r="AA81" s="610" t="str">
        <f ca="1">IF($AA80="","",IF(INDIRECT(ADDRESS($AA80+2,AB$1-1,1,,"Score"))="SP",$AA80+2,""))</f>
        <v/>
      </c>
      <c r="AB81" s="610" t="str">
        <f t="shared" ca="1" si="59"/>
        <v/>
      </c>
      <c r="AC81" s="610" t="str">
        <f t="shared" ca="1" si="59"/>
        <v/>
      </c>
      <c r="AD81" s="617"/>
      <c r="AE81" s="617"/>
      <c r="AF81" s="619"/>
      <c r="AG81" s="619"/>
      <c r="AH81" s="620"/>
      <c r="AI81" s="619" t="str">
        <f t="shared" ca="1" si="60"/>
        <v/>
      </c>
      <c r="AJ81" s="619" t="str">
        <f t="shared" ca="1" si="60"/>
        <v/>
      </c>
      <c r="AK81" s="619" t="str">
        <f t="shared" ca="1" si="60"/>
        <v/>
      </c>
      <c r="AL81" s="610" t="str">
        <f t="shared" ca="1" si="61"/>
        <v/>
      </c>
      <c r="AM81" s="610" t="str">
        <f t="shared" ca="1" si="61"/>
        <v/>
      </c>
      <c r="AN81" s="619" t="str">
        <f t="shared" ca="1" si="61"/>
        <v/>
      </c>
      <c r="AO81" s="619" t="str">
        <f t="shared" ca="1" si="61"/>
        <v/>
      </c>
      <c r="AP81" s="620" t="str">
        <f t="shared" ca="1" si="62"/>
        <v/>
      </c>
      <c r="AQ81" s="619" t="str">
        <f t="shared" ca="1" si="63"/>
        <v/>
      </c>
      <c r="AR81" s="619" t="str">
        <f t="shared" ca="1" si="63"/>
        <v/>
      </c>
      <c r="AS81" s="619" t="str">
        <f t="shared" ca="1" si="63"/>
        <v/>
      </c>
      <c r="AT81" s="620" t="str">
        <f t="shared" ca="1" si="64"/>
        <v/>
      </c>
      <c r="AU81" s="619" t="str">
        <f t="shared" ca="1" si="65"/>
        <v/>
      </c>
      <c r="AV81" s="621"/>
      <c r="AW81" s="621"/>
    </row>
    <row r="82" spans="1:49">
      <c r="A82" s="1353">
        <f>A80+1</f>
        <v>6</v>
      </c>
      <c r="B82" s="623">
        <f>IF(ISNA(MATCH($A82,Score!A$72:A$131,0)),"",MATCH($A82,Score!A$72:A$131,0)+ROW(Score!A$71))</f>
        <v>82</v>
      </c>
      <c r="C82" s="624" t="str">
        <f t="shared" ca="1" si="52"/>
        <v>88</v>
      </c>
      <c r="D82" s="623">
        <f t="shared" ca="1" si="52"/>
        <v>4</v>
      </c>
      <c r="E82" s="622">
        <f ca="1">IF(B82="","",SUM(D82,D83))</f>
        <v>4</v>
      </c>
      <c r="F82" s="622">
        <f ca="1">IF(B82="","",E82-AD82)</f>
        <v>4</v>
      </c>
      <c r="G82" s="625" t="str">
        <f ca="1">IF($B82="","",IF(ISBLANK(INDIRECT(ADDRESS($B82,G$1,1,,"Score"))),"",1))</f>
        <v/>
      </c>
      <c r="H82" s="625">
        <f ca="1">IF($B82="","",IF(ISBLANK(INDIRECT(ADDRESS($B82,H$1,1,,"Score"))),"",1))</f>
        <v>1</v>
      </c>
      <c r="I82" s="615">
        <f ca="1">IF(H82=1,F82,"")</f>
        <v>4</v>
      </c>
      <c r="J82" s="625">
        <f t="shared" ca="1" si="53"/>
        <v>1</v>
      </c>
      <c r="K82" s="625" t="str">
        <f t="shared" ca="1" si="53"/>
        <v/>
      </c>
      <c r="L82" s="625" t="str">
        <f t="shared" ca="1" si="53"/>
        <v/>
      </c>
      <c r="M82" s="623">
        <f t="shared" ca="1" si="54"/>
        <v>1</v>
      </c>
      <c r="N82" s="623">
        <f t="shared" ca="1" si="54"/>
        <v>0</v>
      </c>
      <c r="O82" s="625">
        <f t="shared" ca="1" si="54"/>
        <v>0</v>
      </c>
      <c r="P82" s="625">
        <f t="shared" ca="1" si="54"/>
        <v>0</v>
      </c>
      <c r="Q82" s="615">
        <f t="shared" ca="1" si="55"/>
        <v>0</v>
      </c>
      <c r="R82" s="625">
        <f t="shared" ca="1" si="56"/>
        <v>0</v>
      </c>
      <c r="S82" s="625">
        <f t="shared" ca="1" si="56"/>
        <v>0</v>
      </c>
      <c r="T82" s="625">
        <f t="shared" ca="1" si="56"/>
        <v>0</v>
      </c>
      <c r="U82" s="615">
        <f t="shared" ca="1" si="57"/>
        <v>0</v>
      </c>
      <c r="V82" s="625">
        <f t="shared" ca="1" si="58"/>
        <v>0</v>
      </c>
      <c r="W82" s="622">
        <f ca="1">IF(ISNA(MATCH($A82,'Bout Clock'!A$50:A$79,0)),"",INDIRECT(ADDRESS(MATCH($A82,'Bout Clock'!A$50:A$79,0)+ROW('Bout Clock'!A$49),W$1,1,,"Bout Clock")))</f>
        <v>0</v>
      </c>
      <c r="X82" s="622" t="str">
        <f ca="1">IF(OR(W82="",W82=0),"",60*E82/W82)</f>
        <v/>
      </c>
      <c r="Z82" s="622">
        <f>Z80+1</f>
        <v>6</v>
      </c>
      <c r="AA82" s="623">
        <f>IF(ISNA(MATCH($Z82,Score!AR$72:AR$131,0)),"",MATCH($Z82,Score!AR$72:AR$131,0)+ROW(Score!AR$71) )</f>
        <v>82</v>
      </c>
      <c r="AB82" s="623" t="str">
        <f t="shared" ca="1" si="59"/>
        <v>120</v>
      </c>
      <c r="AC82" s="623">
        <f t="shared" ca="1" si="59"/>
        <v>0</v>
      </c>
      <c r="AD82" s="622">
        <f ca="1">IF(AA82="","",SUM(AC82,AC83))</f>
        <v>0</v>
      </c>
      <c r="AE82" s="622">
        <f ca="1">IF(AA82="","",AD82-E82)</f>
        <v>-4</v>
      </c>
      <c r="AF82" s="625" t="str">
        <f ca="1">IF($AA82="","",IF(ISBLANK(INDIRECT(ADDRESS($AA82,AF$1,1,,"Score"))),"",1))</f>
        <v/>
      </c>
      <c r="AG82" s="625" t="str">
        <f ca="1">IF($AA82="","",IF(ISBLANK(INDIRECT(ADDRESS($AA82,AG$1,1,,"Score"))),"",1))</f>
        <v/>
      </c>
      <c r="AH82" s="615" t="str">
        <f ca="1">IF(AG82=1,AE82,"")</f>
        <v/>
      </c>
      <c r="AI82" s="625" t="str">
        <f t="shared" ca="1" si="60"/>
        <v/>
      </c>
      <c r="AJ82" s="625" t="str">
        <f t="shared" ca="1" si="60"/>
        <v/>
      </c>
      <c r="AK82" s="625">
        <f t="shared" ca="1" si="60"/>
        <v>1</v>
      </c>
      <c r="AL82" s="623">
        <f t="shared" ca="1" si="61"/>
        <v>0</v>
      </c>
      <c r="AM82" s="623">
        <f t="shared" ca="1" si="61"/>
        <v>0</v>
      </c>
      <c r="AN82" s="625">
        <f t="shared" ca="1" si="61"/>
        <v>0</v>
      </c>
      <c r="AO82" s="625">
        <f t="shared" ca="1" si="61"/>
        <v>0</v>
      </c>
      <c r="AP82" s="615">
        <f t="shared" ca="1" si="62"/>
        <v>0</v>
      </c>
      <c r="AQ82" s="625">
        <f t="shared" ca="1" si="63"/>
        <v>0</v>
      </c>
      <c r="AR82" s="625">
        <f t="shared" ca="1" si="63"/>
        <v>0</v>
      </c>
      <c r="AS82" s="625">
        <f t="shared" ca="1" si="63"/>
        <v>0</v>
      </c>
      <c r="AT82" s="615">
        <f t="shared" ca="1" si="64"/>
        <v>0</v>
      </c>
      <c r="AU82" s="625" t="str">
        <f t="shared" ca="1" si="65"/>
        <v/>
      </c>
      <c r="AV82" s="622">
        <f ca="1">W82</f>
        <v>0</v>
      </c>
      <c r="AW82" s="622" t="str">
        <f ca="1">IF(OR(AV82="",AV82=0),"",60*AD82/AV82)</f>
        <v/>
      </c>
    </row>
    <row r="83" spans="1:49">
      <c r="A83" s="1353"/>
      <c r="B83" s="623" t="str">
        <f ca="1">IF($B82="","",IF(INDIRECT(ADDRESS($B82+2,C$1-1,1,,"Score"))="SP",$B82+2,""))</f>
        <v/>
      </c>
      <c r="C83" s="624" t="str">
        <f t="shared" ca="1" si="52"/>
        <v/>
      </c>
      <c r="D83" s="623" t="str">
        <f t="shared" ca="1" si="52"/>
        <v/>
      </c>
      <c r="E83" s="622"/>
      <c r="F83" s="622"/>
      <c r="G83" s="625"/>
      <c r="H83" s="626"/>
      <c r="I83" s="615"/>
      <c r="J83" s="625" t="str">
        <f t="shared" ca="1" si="53"/>
        <v/>
      </c>
      <c r="K83" s="625" t="str">
        <f t="shared" ca="1" si="53"/>
        <v/>
      </c>
      <c r="L83" s="625" t="str">
        <f t="shared" ca="1" si="53"/>
        <v/>
      </c>
      <c r="M83" s="623" t="str">
        <f t="shared" ca="1" si="54"/>
        <v/>
      </c>
      <c r="N83" s="623" t="str">
        <f t="shared" ca="1" si="54"/>
        <v/>
      </c>
      <c r="O83" s="625" t="str">
        <f t="shared" ca="1" si="54"/>
        <v/>
      </c>
      <c r="P83" s="625" t="str">
        <f t="shared" ca="1" si="54"/>
        <v/>
      </c>
      <c r="Q83" s="615" t="str">
        <f t="shared" ca="1" si="55"/>
        <v/>
      </c>
      <c r="R83" s="625" t="str">
        <f t="shared" ca="1" si="56"/>
        <v/>
      </c>
      <c r="S83" s="625" t="str">
        <f t="shared" ca="1" si="56"/>
        <v/>
      </c>
      <c r="T83" s="625" t="str">
        <f t="shared" ca="1" si="56"/>
        <v/>
      </c>
      <c r="U83" s="615" t="str">
        <f t="shared" ca="1" si="57"/>
        <v/>
      </c>
      <c r="V83" s="625" t="str">
        <f t="shared" ca="1" si="58"/>
        <v/>
      </c>
      <c r="W83" s="622"/>
      <c r="X83" s="622"/>
      <c r="Z83" s="622"/>
      <c r="AA83" s="623" t="str">
        <f ca="1">IF($AA82="","",IF(INDIRECT(ADDRESS($AA82+2,AB$1-1,1,,"Score"))="SP",$AA82+2,""))</f>
        <v/>
      </c>
      <c r="AB83" s="623" t="str">
        <f t="shared" ca="1" si="59"/>
        <v/>
      </c>
      <c r="AC83" s="623" t="str">
        <f t="shared" ca="1" si="59"/>
        <v/>
      </c>
      <c r="AD83" s="622"/>
      <c r="AE83" s="622"/>
      <c r="AF83" s="625"/>
      <c r="AG83" s="626"/>
      <c r="AH83" s="615"/>
      <c r="AI83" s="625" t="str">
        <f t="shared" ca="1" si="60"/>
        <v/>
      </c>
      <c r="AJ83" s="625" t="str">
        <f t="shared" ca="1" si="60"/>
        <v/>
      </c>
      <c r="AK83" s="625" t="str">
        <f t="shared" ca="1" si="60"/>
        <v/>
      </c>
      <c r="AL83" s="623" t="str">
        <f t="shared" ca="1" si="61"/>
        <v/>
      </c>
      <c r="AM83" s="623" t="str">
        <f t="shared" ca="1" si="61"/>
        <v/>
      </c>
      <c r="AN83" s="625" t="str">
        <f t="shared" ca="1" si="61"/>
        <v/>
      </c>
      <c r="AO83" s="625" t="str">
        <f t="shared" ca="1" si="61"/>
        <v/>
      </c>
      <c r="AP83" s="615" t="str">
        <f t="shared" ca="1" si="62"/>
        <v/>
      </c>
      <c r="AQ83" s="625" t="str">
        <f t="shared" ca="1" si="63"/>
        <v/>
      </c>
      <c r="AR83" s="625" t="str">
        <f t="shared" ca="1" si="63"/>
        <v/>
      </c>
      <c r="AS83" s="625" t="str">
        <f t="shared" ca="1" si="63"/>
        <v/>
      </c>
      <c r="AT83" s="615" t="str">
        <f t="shared" ca="1" si="64"/>
        <v/>
      </c>
      <c r="AU83" s="625" t="str">
        <f t="shared" ca="1" si="65"/>
        <v/>
      </c>
      <c r="AV83" s="622"/>
      <c r="AW83" s="622"/>
    </row>
    <row r="84" spans="1:49">
      <c r="A84" s="1352">
        <f>A82+1</f>
        <v>7</v>
      </c>
      <c r="B84" s="610">
        <f>IF(ISNA(MATCH($A84,Score!A$72:A$131,0)),"",MATCH($A84,Score!A$72:A$131,0)+ROW(Score!A$71))</f>
        <v>84</v>
      </c>
      <c r="C84" s="618" t="str">
        <f t="shared" ca="1" si="52"/>
        <v>4N6</v>
      </c>
      <c r="D84" s="610">
        <f t="shared" ca="1" si="52"/>
        <v>0</v>
      </c>
      <c r="E84" s="617">
        <f ca="1">IF(B84="","",SUM(D84,D85))</f>
        <v>0</v>
      </c>
      <c r="F84" s="617">
        <f ca="1">IF(B84="","",E84-AD84)</f>
        <v>-15</v>
      </c>
      <c r="G84" s="619">
        <f ca="1">IF($B84="","",IF(ISBLANK(INDIRECT(ADDRESS($B84,G$1,1,,"Score"))),"",1))</f>
        <v>1</v>
      </c>
      <c r="H84" s="619" t="str">
        <f ca="1">IF($B84="","",IF(ISBLANK(INDIRECT(ADDRESS($B84,H$1,1,,"Score"))),"",1))</f>
        <v/>
      </c>
      <c r="I84" s="620" t="str">
        <f ca="1">IF(H84=1,F84,"")</f>
        <v/>
      </c>
      <c r="J84" s="619" t="str">
        <f t="shared" ca="1" si="53"/>
        <v/>
      </c>
      <c r="K84" s="619" t="str">
        <f t="shared" ca="1" si="53"/>
        <v/>
      </c>
      <c r="L84" s="619" t="str">
        <f t="shared" ca="1" si="53"/>
        <v/>
      </c>
      <c r="M84" s="610">
        <f t="shared" ca="1" si="54"/>
        <v>1</v>
      </c>
      <c r="N84" s="610">
        <f t="shared" ca="1" si="54"/>
        <v>0</v>
      </c>
      <c r="O84" s="619">
        <f t="shared" ca="1" si="54"/>
        <v>0</v>
      </c>
      <c r="P84" s="619">
        <f t="shared" ca="1" si="54"/>
        <v>0</v>
      </c>
      <c r="Q84" s="620">
        <f t="shared" ca="1" si="55"/>
        <v>0</v>
      </c>
      <c r="R84" s="619">
        <f t="shared" ca="1" si="56"/>
        <v>0</v>
      </c>
      <c r="S84" s="619">
        <f t="shared" ca="1" si="56"/>
        <v>0</v>
      </c>
      <c r="T84" s="619">
        <f t="shared" ca="1" si="56"/>
        <v>0</v>
      </c>
      <c r="U84" s="620">
        <f t="shared" ca="1" si="57"/>
        <v>0</v>
      </c>
      <c r="V84" s="619">
        <f t="shared" ca="1" si="58"/>
        <v>0</v>
      </c>
      <c r="W84" s="621">
        <f ca="1">IF(ISNA(MATCH($A84,'Bout Clock'!A$50:A$79,0)),"",INDIRECT(ADDRESS(MATCH($A84,'Bout Clock'!A$50:A$79,0)+ROW('Bout Clock'!A$49),W$1,1,,"Bout Clock")))</f>
        <v>0</v>
      </c>
      <c r="X84" s="621" t="str">
        <f ca="1">IF(OR(W84="",W84=0),"",60*E84/W84)</f>
        <v/>
      </c>
      <c r="Z84" s="617">
        <f>Z82+1</f>
        <v>7</v>
      </c>
      <c r="AA84" s="610">
        <f>IF(ISNA(MATCH($Z84,Score!AR$72:AR$131,0)),"",MATCH($Z84,Score!AR$72:AR$131,0)+ROW(Score!AR$71) )</f>
        <v>84</v>
      </c>
      <c r="AB84" s="610" t="str">
        <f t="shared" ca="1" si="59"/>
        <v>64</v>
      </c>
      <c r="AC84" s="610">
        <f t="shared" ca="1" si="59"/>
        <v>15</v>
      </c>
      <c r="AD84" s="617">
        <f ca="1">IF(AA84="","",SUM(AC84,AC85))</f>
        <v>15</v>
      </c>
      <c r="AE84" s="617">
        <f ca="1">IF(AA84="","",AD84-E84)</f>
        <v>15</v>
      </c>
      <c r="AF84" s="619" t="str">
        <f ca="1">IF($AA84="","",IF(ISBLANK(INDIRECT(ADDRESS($AA84,AF$1,1,,"Score"))),"",1))</f>
        <v/>
      </c>
      <c r="AG84" s="619">
        <f ca="1">IF($AA84="","",IF(ISBLANK(INDIRECT(ADDRESS($AA84,AG$1,1,,"Score"))),"",1))</f>
        <v>1</v>
      </c>
      <c r="AH84" s="620">
        <f ca="1">IF(AG84=1,AE84,"")</f>
        <v>15</v>
      </c>
      <c r="AI84" s="619" t="str">
        <f t="shared" ca="1" si="60"/>
        <v/>
      </c>
      <c r="AJ84" s="619" t="str">
        <f t="shared" ca="1" si="60"/>
        <v/>
      </c>
      <c r="AK84" s="619" t="str">
        <f t="shared" ca="1" si="60"/>
        <v/>
      </c>
      <c r="AL84" s="610">
        <f t="shared" ca="1" si="61"/>
        <v>3</v>
      </c>
      <c r="AM84" s="610">
        <f t="shared" ca="1" si="61"/>
        <v>0</v>
      </c>
      <c r="AN84" s="619">
        <f t="shared" ca="1" si="61"/>
        <v>0</v>
      </c>
      <c r="AO84" s="619">
        <f t="shared" ca="1" si="61"/>
        <v>0</v>
      </c>
      <c r="AP84" s="620">
        <f t="shared" ca="1" si="62"/>
        <v>0</v>
      </c>
      <c r="AQ84" s="619">
        <f t="shared" ca="1" si="63"/>
        <v>0</v>
      </c>
      <c r="AR84" s="619">
        <f t="shared" ca="1" si="63"/>
        <v>0</v>
      </c>
      <c r="AS84" s="619">
        <f t="shared" ca="1" si="63"/>
        <v>0</v>
      </c>
      <c r="AT84" s="620">
        <f t="shared" ca="1" si="64"/>
        <v>0</v>
      </c>
      <c r="AU84" s="619">
        <f t="shared" ca="1" si="65"/>
        <v>0</v>
      </c>
      <c r="AV84" s="621">
        <f ca="1">W84</f>
        <v>0</v>
      </c>
      <c r="AW84" s="621" t="str">
        <f ca="1">IF(OR(AV84="",AV84=0),"",60*AD84/AV84)</f>
        <v/>
      </c>
    </row>
    <row r="85" spans="1:49">
      <c r="A85" s="1352"/>
      <c r="B85" s="610" t="str">
        <f ca="1">IF($B84="","",IF(INDIRECT(ADDRESS($B84+2,C$1-1,1,,"Score"))="SP",$B84+2,""))</f>
        <v/>
      </c>
      <c r="C85" s="618" t="str">
        <f t="shared" ca="1" si="52"/>
        <v/>
      </c>
      <c r="D85" s="610" t="str">
        <f t="shared" ca="1" si="52"/>
        <v/>
      </c>
      <c r="E85" s="617"/>
      <c r="F85" s="617"/>
      <c r="G85" s="619"/>
      <c r="H85" s="619"/>
      <c r="I85" s="620"/>
      <c r="J85" s="619" t="str">
        <f t="shared" ca="1" si="53"/>
        <v/>
      </c>
      <c r="K85" s="619" t="str">
        <f t="shared" ca="1" si="53"/>
        <v/>
      </c>
      <c r="L85" s="619" t="str">
        <f t="shared" ca="1" si="53"/>
        <v/>
      </c>
      <c r="M85" s="610" t="str">
        <f t="shared" ca="1" si="54"/>
        <v/>
      </c>
      <c r="N85" s="610" t="str">
        <f t="shared" ca="1" si="54"/>
        <v/>
      </c>
      <c r="O85" s="619" t="str">
        <f t="shared" ca="1" si="54"/>
        <v/>
      </c>
      <c r="P85" s="619" t="str">
        <f t="shared" ca="1" si="54"/>
        <v/>
      </c>
      <c r="Q85" s="620" t="str">
        <f t="shared" ca="1" si="55"/>
        <v/>
      </c>
      <c r="R85" s="619" t="str">
        <f t="shared" ca="1" si="56"/>
        <v/>
      </c>
      <c r="S85" s="619" t="str">
        <f t="shared" ca="1" si="56"/>
        <v/>
      </c>
      <c r="T85" s="619" t="str">
        <f t="shared" ca="1" si="56"/>
        <v/>
      </c>
      <c r="U85" s="620" t="str">
        <f t="shared" ca="1" si="57"/>
        <v/>
      </c>
      <c r="V85" s="619" t="str">
        <f t="shared" ca="1" si="58"/>
        <v/>
      </c>
      <c r="W85" s="621"/>
      <c r="X85" s="621"/>
      <c r="Z85" s="617"/>
      <c r="AA85" s="610" t="str">
        <f ca="1">IF($AA84="","",IF(INDIRECT(ADDRESS($AA84+2,AB$1-1,1,,"Score"))="SP",$AA84+2,""))</f>
        <v/>
      </c>
      <c r="AB85" s="610" t="str">
        <f t="shared" ca="1" si="59"/>
        <v/>
      </c>
      <c r="AC85" s="610" t="str">
        <f t="shared" ca="1" si="59"/>
        <v/>
      </c>
      <c r="AD85" s="617"/>
      <c r="AE85" s="617"/>
      <c r="AF85" s="619"/>
      <c r="AG85" s="619"/>
      <c r="AH85" s="620"/>
      <c r="AI85" s="619" t="str">
        <f t="shared" ca="1" si="60"/>
        <v/>
      </c>
      <c r="AJ85" s="619" t="str">
        <f t="shared" ca="1" si="60"/>
        <v/>
      </c>
      <c r="AK85" s="619" t="str">
        <f t="shared" ca="1" si="60"/>
        <v/>
      </c>
      <c r="AL85" s="610" t="str">
        <f t="shared" ca="1" si="61"/>
        <v/>
      </c>
      <c r="AM85" s="610" t="str">
        <f t="shared" ca="1" si="61"/>
        <v/>
      </c>
      <c r="AN85" s="619" t="str">
        <f t="shared" ca="1" si="61"/>
        <v/>
      </c>
      <c r="AO85" s="619" t="str">
        <f t="shared" ca="1" si="61"/>
        <v/>
      </c>
      <c r="AP85" s="620" t="str">
        <f t="shared" ca="1" si="62"/>
        <v/>
      </c>
      <c r="AQ85" s="619" t="str">
        <f t="shared" ca="1" si="63"/>
        <v/>
      </c>
      <c r="AR85" s="619" t="str">
        <f t="shared" ca="1" si="63"/>
        <v/>
      </c>
      <c r="AS85" s="619" t="str">
        <f t="shared" ca="1" si="63"/>
        <v/>
      </c>
      <c r="AT85" s="620" t="str">
        <f t="shared" ca="1" si="64"/>
        <v/>
      </c>
      <c r="AU85" s="619" t="str">
        <f t="shared" ca="1" si="65"/>
        <v/>
      </c>
      <c r="AV85" s="621"/>
      <c r="AW85" s="621"/>
    </row>
    <row r="86" spans="1:49">
      <c r="A86" s="1353">
        <f>A84+1</f>
        <v>8</v>
      </c>
      <c r="B86" s="623">
        <f>IF(ISNA(MATCH($A86,Score!A$72:A$131,0)),"",MATCH($A86,Score!A$72:A$131,0)+ROW(Score!A$71))</f>
        <v>86</v>
      </c>
      <c r="C86" s="624" t="str">
        <f t="shared" ca="1" si="52"/>
        <v>4N6</v>
      </c>
      <c r="D86" s="623">
        <f t="shared" ca="1" si="52"/>
        <v>0</v>
      </c>
      <c r="E86" s="622">
        <f ca="1">IF(B86="","",SUM(D86,D87))</f>
        <v>0</v>
      </c>
      <c r="F86" s="622">
        <f ca="1">IF(B86="","",E86-AD86)</f>
        <v>-8</v>
      </c>
      <c r="G86" s="625" t="str">
        <f ca="1">IF($B86="","",IF(ISBLANK(INDIRECT(ADDRESS($B86,G$1,1,,"Score"))),"",1))</f>
        <v/>
      </c>
      <c r="H86" s="625" t="str">
        <f ca="1">IF($B86="","",IF(ISBLANK(INDIRECT(ADDRESS($B86,H$1,1,,"Score"))),"",1))</f>
        <v/>
      </c>
      <c r="I86" s="615" t="str">
        <f ca="1">IF(H86=1,F86,"")</f>
        <v/>
      </c>
      <c r="J86" s="625" t="str">
        <f t="shared" ca="1" si="53"/>
        <v/>
      </c>
      <c r="K86" s="625" t="str">
        <f t="shared" ca="1" si="53"/>
        <v/>
      </c>
      <c r="L86" s="625">
        <f t="shared" ca="1" si="53"/>
        <v>1</v>
      </c>
      <c r="M86" s="623">
        <f t="shared" ca="1" si="54"/>
        <v>0</v>
      </c>
      <c r="N86" s="623">
        <f t="shared" ca="1" si="54"/>
        <v>0</v>
      </c>
      <c r="O86" s="625">
        <f t="shared" ca="1" si="54"/>
        <v>0</v>
      </c>
      <c r="P86" s="625">
        <f t="shared" ca="1" si="54"/>
        <v>0</v>
      </c>
      <c r="Q86" s="615">
        <f t="shared" ca="1" si="55"/>
        <v>0</v>
      </c>
      <c r="R86" s="625">
        <f t="shared" ca="1" si="56"/>
        <v>0</v>
      </c>
      <c r="S86" s="625">
        <f t="shared" ca="1" si="56"/>
        <v>0</v>
      </c>
      <c r="T86" s="625">
        <f t="shared" ca="1" si="56"/>
        <v>0</v>
      </c>
      <c r="U86" s="615">
        <f t="shared" ca="1" si="57"/>
        <v>0</v>
      </c>
      <c r="V86" s="625" t="str">
        <f t="shared" ca="1" si="58"/>
        <v/>
      </c>
      <c r="W86" s="622">
        <f ca="1">IF(ISNA(MATCH($A86,'Bout Clock'!A$50:A$79,0)),"",INDIRECT(ADDRESS(MATCH($A86,'Bout Clock'!A$50:A$79,0)+ROW('Bout Clock'!A$49),W$1,1,,"Bout Clock")))</f>
        <v>0</v>
      </c>
      <c r="X86" s="622" t="str">
        <f ca="1">IF(OR(W86="",W86=0),"",60*E86/W86)</f>
        <v/>
      </c>
      <c r="Z86" s="622">
        <f>Z84+1</f>
        <v>8</v>
      </c>
      <c r="AA86" s="623">
        <f>IF(ISNA(MATCH($Z86,Score!AR$72:AR$131,0)),"",MATCH($Z86,Score!AR$72:AR$131,0)+ROW(Score!AR$71) )</f>
        <v>86</v>
      </c>
      <c r="AB86" s="623" t="str">
        <f t="shared" ca="1" si="59"/>
        <v>422</v>
      </c>
      <c r="AC86" s="623">
        <f t="shared" ca="1" si="59"/>
        <v>8</v>
      </c>
      <c r="AD86" s="622">
        <f ca="1">IF(AA86="","",SUM(AC86,AC87))</f>
        <v>8</v>
      </c>
      <c r="AE86" s="622">
        <f ca="1">IF(AA86="","",AD86-E86)</f>
        <v>8</v>
      </c>
      <c r="AF86" s="625" t="str">
        <f ca="1">IF($AA86="","",IF(ISBLANK(INDIRECT(ADDRESS($AA86,AF$1,1,,"Score"))),"",1))</f>
        <v/>
      </c>
      <c r="AG86" s="625">
        <f ca="1">IF($AA86="","",IF(ISBLANK(INDIRECT(ADDRESS($AA86,AG$1,1,,"Score"))),"",1))</f>
        <v>1</v>
      </c>
      <c r="AH86" s="615">
        <f ca="1">IF(AG86=1,AE86,"")</f>
        <v>8</v>
      </c>
      <c r="AI86" s="625">
        <f t="shared" ca="1" si="60"/>
        <v>1</v>
      </c>
      <c r="AJ86" s="625" t="str">
        <f t="shared" ca="1" si="60"/>
        <v/>
      </c>
      <c r="AK86" s="625" t="str">
        <f t="shared" ca="1" si="60"/>
        <v/>
      </c>
      <c r="AL86" s="623">
        <f t="shared" ca="1" si="61"/>
        <v>2</v>
      </c>
      <c r="AM86" s="623">
        <f t="shared" ca="1" si="61"/>
        <v>0</v>
      </c>
      <c r="AN86" s="625">
        <f t="shared" ca="1" si="61"/>
        <v>0</v>
      </c>
      <c r="AO86" s="625">
        <f t="shared" ca="1" si="61"/>
        <v>0</v>
      </c>
      <c r="AP86" s="615">
        <f t="shared" ca="1" si="62"/>
        <v>0</v>
      </c>
      <c r="AQ86" s="625">
        <f t="shared" ca="1" si="63"/>
        <v>0</v>
      </c>
      <c r="AR86" s="625">
        <f t="shared" ca="1" si="63"/>
        <v>0</v>
      </c>
      <c r="AS86" s="625">
        <f t="shared" ca="1" si="63"/>
        <v>0</v>
      </c>
      <c r="AT86" s="615">
        <f t="shared" ca="1" si="64"/>
        <v>0</v>
      </c>
      <c r="AU86" s="625">
        <f t="shared" ca="1" si="65"/>
        <v>0</v>
      </c>
      <c r="AV86" s="622">
        <f ca="1">W86</f>
        <v>0</v>
      </c>
      <c r="AW86" s="622" t="str">
        <f ca="1">IF(OR(AV86="",AV86=0),"",60*AD86/AV86)</f>
        <v/>
      </c>
    </row>
    <row r="87" spans="1:49">
      <c r="A87" s="1353"/>
      <c r="B87" s="623" t="str">
        <f ca="1">IF($B86="","",IF(INDIRECT(ADDRESS($B86+2,C$1-1,1,,"Score"))="SP",$B86+2,""))</f>
        <v/>
      </c>
      <c r="C87" s="624" t="str">
        <f t="shared" ca="1" si="52"/>
        <v/>
      </c>
      <c r="D87" s="623" t="str">
        <f t="shared" ca="1" si="52"/>
        <v/>
      </c>
      <c r="E87" s="622"/>
      <c r="F87" s="622"/>
      <c r="G87" s="625"/>
      <c r="H87" s="626"/>
      <c r="I87" s="615"/>
      <c r="J87" s="625" t="str">
        <f t="shared" ca="1" si="53"/>
        <v/>
      </c>
      <c r="K87" s="625" t="str">
        <f t="shared" ca="1" si="53"/>
        <v/>
      </c>
      <c r="L87" s="625" t="str">
        <f t="shared" ca="1" si="53"/>
        <v/>
      </c>
      <c r="M87" s="623" t="str">
        <f t="shared" ca="1" si="54"/>
        <v/>
      </c>
      <c r="N87" s="623" t="str">
        <f t="shared" ca="1" si="54"/>
        <v/>
      </c>
      <c r="O87" s="625" t="str">
        <f t="shared" ca="1" si="54"/>
        <v/>
      </c>
      <c r="P87" s="625" t="str">
        <f t="shared" ca="1" si="54"/>
        <v/>
      </c>
      <c r="Q87" s="615" t="str">
        <f t="shared" ca="1" si="55"/>
        <v/>
      </c>
      <c r="R87" s="625" t="str">
        <f t="shared" ca="1" si="56"/>
        <v/>
      </c>
      <c r="S87" s="625" t="str">
        <f t="shared" ca="1" si="56"/>
        <v/>
      </c>
      <c r="T87" s="625" t="str">
        <f t="shared" ca="1" si="56"/>
        <v/>
      </c>
      <c r="U87" s="615" t="str">
        <f t="shared" ca="1" si="57"/>
        <v/>
      </c>
      <c r="V87" s="625" t="str">
        <f t="shared" ca="1" si="58"/>
        <v/>
      </c>
      <c r="W87" s="622"/>
      <c r="X87" s="622"/>
      <c r="Z87" s="622"/>
      <c r="AA87" s="623" t="str">
        <f ca="1">IF($AA86="","",IF(INDIRECT(ADDRESS($AA86+2,AB$1-1,1,,"Score"))="SP",$AA86+2,""))</f>
        <v/>
      </c>
      <c r="AB87" s="623" t="str">
        <f t="shared" ca="1" si="59"/>
        <v/>
      </c>
      <c r="AC87" s="623" t="str">
        <f t="shared" ca="1" si="59"/>
        <v/>
      </c>
      <c r="AD87" s="622"/>
      <c r="AE87" s="622"/>
      <c r="AF87" s="625"/>
      <c r="AG87" s="626"/>
      <c r="AH87" s="615"/>
      <c r="AI87" s="625" t="str">
        <f t="shared" ca="1" si="60"/>
        <v/>
      </c>
      <c r="AJ87" s="625" t="str">
        <f t="shared" ca="1" si="60"/>
        <v/>
      </c>
      <c r="AK87" s="625" t="str">
        <f t="shared" ca="1" si="60"/>
        <v/>
      </c>
      <c r="AL87" s="623" t="str">
        <f t="shared" ca="1" si="61"/>
        <v/>
      </c>
      <c r="AM87" s="623" t="str">
        <f t="shared" ca="1" si="61"/>
        <v/>
      </c>
      <c r="AN87" s="625" t="str">
        <f t="shared" ca="1" si="61"/>
        <v/>
      </c>
      <c r="AO87" s="625" t="str">
        <f t="shared" ca="1" si="61"/>
        <v/>
      </c>
      <c r="AP87" s="615" t="str">
        <f t="shared" ca="1" si="62"/>
        <v/>
      </c>
      <c r="AQ87" s="625" t="str">
        <f t="shared" ca="1" si="63"/>
        <v/>
      </c>
      <c r="AR87" s="625" t="str">
        <f t="shared" ca="1" si="63"/>
        <v/>
      </c>
      <c r="AS87" s="625" t="str">
        <f t="shared" ca="1" si="63"/>
        <v/>
      </c>
      <c r="AT87" s="615" t="str">
        <f t="shared" ca="1" si="64"/>
        <v/>
      </c>
      <c r="AU87" s="625" t="str">
        <f t="shared" ca="1" si="65"/>
        <v/>
      </c>
      <c r="AV87" s="622"/>
      <c r="AW87" s="622"/>
    </row>
    <row r="88" spans="1:49">
      <c r="A88" s="1352">
        <f>A86+1</f>
        <v>9</v>
      </c>
      <c r="B88" s="610">
        <f>IF(ISNA(MATCH($A88,Score!A$72:A$131,0)),"",MATCH($A88,Score!A$72:A$131,0)+ROW(Score!A$71))</f>
        <v>88</v>
      </c>
      <c r="C88" s="618" t="str">
        <f t="shared" ca="1" si="52"/>
        <v>475</v>
      </c>
      <c r="D88" s="610">
        <f t="shared" ca="1" si="52"/>
        <v>0</v>
      </c>
      <c r="E88" s="617">
        <f ca="1">IF(B88="","",SUM(D88,D89))</f>
        <v>0</v>
      </c>
      <c r="F88" s="617">
        <f ca="1">IF(B88="","",E88-AD88)</f>
        <v>-7</v>
      </c>
      <c r="G88" s="619" t="str">
        <f ca="1">IF($B88="","",IF(ISBLANK(INDIRECT(ADDRESS($B88,G$1,1,,"Score"))),"",1))</f>
        <v/>
      </c>
      <c r="H88" s="619" t="str">
        <f ca="1">IF($B88="","",IF(ISBLANK(INDIRECT(ADDRESS($B88,H$1,1,,"Score"))),"",1))</f>
        <v/>
      </c>
      <c r="I88" s="620" t="str">
        <f ca="1">IF(H88=1,F88,"")</f>
        <v/>
      </c>
      <c r="J88" s="619" t="str">
        <f t="shared" ca="1" si="53"/>
        <v/>
      </c>
      <c r="K88" s="619" t="str">
        <f t="shared" ca="1" si="53"/>
        <v/>
      </c>
      <c r="L88" s="619" t="str">
        <f t="shared" ca="1" si="53"/>
        <v/>
      </c>
      <c r="M88" s="610">
        <f t="shared" ca="1" si="54"/>
        <v>1</v>
      </c>
      <c r="N88" s="610">
        <f t="shared" ca="1" si="54"/>
        <v>0</v>
      </c>
      <c r="O88" s="619">
        <f t="shared" ca="1" si="54"/>
        <v>0</v>
      </c>
      <c r="P88" s="619">
        <f t="shared" ca="1" si="54"/>
        <v>0</v>
      </c>
      <c r="Q88" s="620">
        <f t="shared" ca="1" si="55"/>
        <v>0</v>
      </c>
      <c r="R88" s="619">
        <f t="shared" ca="1" si="56"/>
        <v>0</v>
      </c>
      <c r="S88" s="619">
        <f t="shared" ca="1" si="56"/>
        <v>0</v>
      </c>
      <c r="T88" s="619">
        <f t="shared" ca="1" si="56"/>
        <v>0</v>
      </c>
      <c r="U88" s="620">
        <f t="shared" ca="1" si="57"/>
        <v>0</v>
      </c>
      <c r="V88" s="619">
        <f t="shared" ca="1" si="58"/>
        <v>0</v>
      </c>
      <c r="W88" s="621">
        <f ca="1">IF(ISNA(MATCH($A88,'Bout Clock'!A$50:A$79,0)),"",INDIRECT(ADDRESS(MATCH($A88,'Bout Clock'!A$50:A$79,0)+ROW('Bout Clock'!A$49),W$1,1,,"Bout Clock")))</f>
        <v>0</v>
      </c>
      <c r="X88" s="621" t="str">
        <f ca="1">IF(OR(W88="",W88=0),"",60*E88/W88)</f>
        <v/>
      </c>
      <c r="Z88" s="617">
        <f>Z86+1</f>
        <v>9</v>
      </c>
      <c r="AA88" s="610">
        <f>IF(ISNA(MATCH($Z88,Score!AR$72:AR$131,0)),"",MATCH($Z88,Score!AR$72:AR$131,0)+ROW(Score!AR$71) )</f>
        <v>88</v>
      </c>
      <c r="AB88" s="610" t="str">
        <f t="shared" ca="1" si="59"/>
        <v>64</v>
      </c>
      <c r="AC88" s="610">
        <f t="shared" ca="1" si="59"/>
        <v>7</v>
      </c>
      <c r="AD88" s="617">
        <f ca="1">IF(AA88="","",SUM(AC88,AC89))</f>
        <v>7</v>
      </c>
      <c r="AE88" s="617">
        <f ca="1">IF(AA88="","",AD88-E88)</f>
        <v>7</v>
      </c>
      <c r="AF88" s="619" t="str">
        <f ca="1">IF($AA88="","",IF(ISBLANK(INDIRECT(ADDRESS($AA88,AF$1,1,,"Score"))),"",1))</f>
        <v/>
      </c>
      <c r="AG88" s="619">
        <f ca="1">IF($AA88="","",IF(ISBLANK(INDIRECT(ADDRESS($AA88,AG$1,1,,"Score"))),"",1))</f>
        <v>1</v>
      </c>
      <c r="AH88" s="620">
        <f ca="1">IF(AG88=1,AE88,"")</f>
        <v>7</v>
      </c>
      <c r="AI88" s="619">
        <f t="shared" ca="1" si="60"/>
        <v>1</v>
      </c>
      <c r="AJ88" s="619" t="str">
        <f t="shared" ca="1" si="60"/>
        <v/>
      </c>
      <c r="AK88" s="619" t="str">
        <f t="shared" ca="1" si="60"/>
        <v/>
      </c>
      <c r="AL88" s="610">
        <f t="shared" ca="1" si="61"/>
        <v>2</v>
      </c>
      <c r="AM88" s="610">
        <f t="shared" ca="1" si="61"/>
        <v>0</v>
      </c>
      <c r="AN88" s="619">
        <f t="shared" ca="1" si="61"/>
        <v>0</v>
      </c>
      <c r="AO88" s="619">
        <f t="shared" ca="1" si="61"/>
        <v>0</v>
      </c>
      <c r="AP88" s="620">
        <f t="shared" ca="1" si="62"/>
        <v>0</v>
      </c>
      <c r="AQ88" s="619">
        <f t="shared" ca="1" si="63"/>
        <v>0</v>
      </c>
      <c r="AR88" s="619">
        <f t="shared" ca="1" si="63"/>
        <v>0</v>
      </c>
      <c r="AS88" s="619">
        <f t="shared" ca="1" si="63"/>
        <v>0</v>
      </c>
      <c r="AT88" s="620">
        <f t="shared" ca="1" si="64"/>
        <v>0</v>
      </c>
      <c r="AU88" s="619">
        <f t="shared" ca="1" si="65"/>
        <v>0</v>
      </c>
      <c r="AV88" s="621">
        <f ca="1">W88</f>
        <v>0</v>
      </c>
      <c r="AW88" s="621" t="str">
        <f ca="1">IF(OR(AV88="",AV88=0),"",60*AD88/AV88)</f>
        <v/>
      </c>
    </row>
    <row r="89" spans="1:49">
      <c r="A89" s="1352"/>
      <c r="B89" s="610" t="str">
        <f ca="1">IF($B88="","",IF(INDIRECT(ADDRESS($B88+2,C$1-1,1,,"Score"))="SP",$B88+2,""))</f>
        <v/>
      </c>
      <c r="C89" s="618" t="str">
        <f t="shared" ca="1" si="52"/>
        <v/>
      </c>
      <c r="D89" s="610" t="str">
        <f t="shared" ca="1" si="52"/>
        <v/>
      </c>
      <c r="E89" s="617"/>
      <c r="F89" s="617"/>
      <c r="G89" s="619"/>
      <c r="H89" s="619"/>
      <c r="I89" s="620"/>
      <c r="J89" s="619" t="str">
        <f t="shared" ca="1" si="53"/>
        <v/>
      </c>
      <c r="K89" s="619" t="str">
        <f t="shared" ca="1" si="53"/>
        <v/>
      </c>
      <c r="L89" s="619" t="str">
        <f t="shared" ca="1" si="53"/>
        <v/>
      </c>
      <c r="M89" s="610" t="str">
        <f t="shared" ca="1" si="54"/>
        <v/>
      </c>
      <c r="N89" s="610" t="str">
        <f t="shared" ca="1" si="54"/>
        <v/>
      </c>
      <c r="O89" s="619" t="str">
        <f t="shared" ca="1" si="54"/>
        <v/>
      </c>
      <c r="P89" s="619" t="str">
        <f t="shared" ca="1" si="54"/>
        <v/>
      </c>
      <c r="Q89" s="620" t="str">
        <f t="shared" ca="1" si="55"/>
        <v/>
      </c>
      <c r="R89" s="619" t="str">
        <f t="shared" ca="1" si="56"/>
        <v/>
      </c>
      <c r="S89" s="619" t="str">
        <f t="shared" ca="1" si="56"/>
        <v/>
      </c>
      <c r="T89" s="619" t="str">
        <f t="shared" ca="1" si="56"/>
        <v/>
      </c>
      <c r="U89" s="620" t="str">
        <f t="shared" ca="1" si="57"/>
        <v/>
      </c>
      <c r="V89" s="619" t="str">
        <f t="shared" ca="1" si="58"/>
        <v/>
      </c>
      <c r="W89" s="621"/>
      <c r="X89" s="621"/>
      <c r="Z89" s="617"/>
      <c r="AA89" s="610" t="str">
        <f ca="1">IF($AA88="","",IF(INDIRECT(ADDRESS($AA88+2,AB$1-1,1,,"Score"))="SP",$AA88+2,""))</f>
        <v/>
      </c>
      <c r="AB89" s="610" t="str">
        <f t="shared" ca="1" si="59"/>
        <v/>
      </c>
      <c r="AC89" s="610" t="str">
        <f t="shared" ca="1" si="59"/>
        <v/>
      </c>
      <c r="AD89" s="617"/>
      <c r="AE89" s="617"/>
      <c r="AF89" s="619"/>
      <c r="AG89" s="619"/>
      <c r="AH89" s="620"/>
      <c r="AI89" s="619" t="str">
        <f t="shared" ca="1" si="60"/>
        <v/>
      </c>
      <c r="AJ89" s="619" t="str">
        <f t="shared" ca="1" si="60"/>
        <v/>
      </c>
      <c r="AK89" s="619" t="str">
        <f t="shared" ca="1" si="60"/>
        <v/>
      </c>
      <c r="AL89" s="610" t="str">
        <f t="shared" ca="1" si="61"/>
        <v/>
      </c>
      <c r="AM89" s="610" t="str">
        <f t="shared" ca="1" si="61"/>
        <v/>
      </c>
      <c r="AN89" s="619" t="str">
        <f t="shared" ca="1" si="61"/>
        <v/>
      </c>
      <c r="AO89" s="619" t="str">
        <f t="shared" ca="1" si="61"/>
        <v/>
      </c>
      <c r="AP89" s="620" t="str">
        <f t="shared" ca="1" si="62"/>
        <v/>
      </c>
      <c r="AQ89" s="619" t="str">
        <f t="shared" ca="1" si="63"/>
        <v/>
      </c>
      <c r="AR89" s="619" t="str">
        <f t="shared" ca="1" si="63"/>
        <v/>
      </c>
      <c r="AS89" s="619" t="str">
        <f t="shared" ca="1" si="63"/>
        <v/>
      </c>
      <c r="AT89" s="620" t="str">
        <f t="shared" ca="1" si="64"/>
        <v/>
      </c>
      <c r="AU89" s="619" t="str">
        <f t="shared" ca="1" si="65"/>
        <v/>
      </c>
      <c r="AV89" s="621"/>
      <c r="AW89" s="621"/>
    </row>
    <row r="90" spans="1:49">
      <c r="A90" s="1353">
        <f>A88+1</f>
        <v>10</v>
      </c>
      <c r="B90" s="623">
        <f>IF(ISNA(MATCH($A90,Score!A$72:A$131,0)),"",MATCH($A90,Score!A$72:A$131,0)+ROW(Score!A$71))</f>
        <v>90</v>
      </c>
      <c r="C90" s="624" t="str">
        <f t="shared" ca="1" si="52"/>
        <v>88</v>
      </c>
      <c r="D90" s="623">
        <f t="shared" ca="1" si="52"/>
        <v>0</v>
      </c>
      <c r="E90" s="622">
        <f ca="1">IF(B90="","",SUM(D90,D91))</f>
        <v>0</v>
      </c>
      <c r="F90" s="622">
        <f ca="1">IF(B90="","",E90-AD90)</f>
        <v>-16</v>
      </c>
      <c r="G90" s="625">
        <f ca="1">IF($B90="","",IF(ISBLANK(INDIRECT(ADDRESS($B90,G$1,1,,"Score"))),"",1))</f>
        <v>1</v>
      </c>
      <c r="H90" s="625" t="str">
        <f ca="1">IF($B90="","",IF(ISBLANK(INDIRECT(ADDRESS($B90,H$1,1,,"Score"))),"",1))</f>
        <v/>
      </c>
      <c r="I90" s="615" t="str">
        <f ca="1">IF(H90=1,F90,"")</f>
        <v/>
      </c>
      <c r="J90" s="625" t="str">
        <f t="shared" ca="1" si="53"/>
        <v/>
      </c>
      <c r="K90" s="625" t="str">
        <f t="shared" ca="1" si="53"/>
        <v/>
      </c>
      <c r="L90" s="625" t="str">
        <f t="shared" ca="1" si="53"/>
        <v/>
      </c>
      <c r="M90" s="623">
        <f t="shared" ca="1" si="54"/>
        <v>1</v>
      </c>
      <c r="N90" s="623">
        <f t="shared" ca="1" si="54"/>
        <v>0</v>
      </c>
      <c r="O90" s="625">
        <f t="shared" ca="1" si="54"/>
        <v>0</v>
      </c>
      <c r="P90" s="625">
        <f t="shared" ca="1" si="54"/>
        <v>0</v>
      </c>
      <c r="Q90" s="615">
        <f t="shared" ca="1" si="55"/>
        <v>0</v>
      </c>
      <c r="R90" s="625">
        <f t="shared" ca="1" si="56"/>
        <v>0</v>
      </c>
      <c r="S90" s="625">
        <f t="shared" ca="1" si="56"/>
        <v>0</v>
      </c>
      <c r="T90" s="625">
        <f t="shared" ca="1" si="56"/>
        <v>0</v>
      </c>
      <c r="U90" s="615">
        <f t="shared" ca="1" si="57"/>
        <v>0</v>
      </c>
      <c r="V90" s="625">
        <f t="shared" ca="1" si="58"/>
        <v>0</v>
      </c>
      <c r="W90" s="622">
        <f ca="1">IF(ISNA(MATCH($A90,'Bout Clock'!A$50:A$79,0)),"",INDIRECT(ADDRESS(MATCH($A90,'Bout Clock'!A$50:A$79,0)+ROW('Bout Clock'!A$49),W$1,1,,"Bout Clock")))</f>
        <v>0</v>
      </c>
      <c r="X90" s="622" t="str">
        <f ca="1">IF(OR(W90="",W90=0),"",60*E90/W90)</f>
        <v/>
      </c>
      <c r="Z90" s="622">
        <f>Z88+1</f>
        <v>10</v>
      </c>
      <c r="AA90" s="623">
        <f>IF(ISNA(MATCH($Z90,Score!AR$72:AR$131,0)),"",MATCH($Z90,Score!AR$72:AR$131,0)+ROW(Score!AR$71) )</f>
        <v>90</v>
      </c>
      <c r="AB90" s="623" t="str">
        <f t="shared" ca="1" si="59"/>
        <v>86</v>
      </c>
      <c r="AC90" s="623">
        <f t="shared" ca="1" si="59"/>
        <v>16</v>
      </c>
      <c r="AD90" s="622">
        <f ca="1">IF(AA90="","",SUM(AC90,AC91))</f>
        <v>16</v>
      </c>
      <c r="AE90" s="622">
        <f ca="1">IF(AA90="","",AD90-E90)</f>
        <v>16</v>
      </c>
      <c r="AF90" s="625" t="str">
        <f ca="1">IF($AA90="","",IF(ISBLANK(INDIRECT(ADDRESS($AA90,AF$1,1,,"Score"))),"",1))</f>
        <v/>
      </c>
      <c r="AG90" s="625">
        <f ca="1">IF($AA90="","",IF(ISBLANK(INDIRECT(ADDRESS($AA90,AG$1,1,,"Score"))),"",1))</f>
        <v>1</v>
      </c>
      <c r="AH90" s="615">
        <f ca="1">IF(AG90=1,AE90,"")</f>
        <v>16</v>
      </c>
      <c r="AI90" s="625" t="str">
        <f t="shared" ca="1" si="60"/>
        <v/>
      </c>
      <c r="AJ90" s="625" t="str">
        <f t="shared" ca="1" si="60"/>
        <v/>
      </c>
      <c r="AK90" s="625" t="str">
        <f t="shared" ca="1" si="60"/>
        <v/>
      </c>
      <c r="AL90" s="623">
        <f t="shared" ca="1" si="61"/>
        <v>4</v>
      </c>
      <c r="AM90" s="623">
        <f t="shared" ca="1" si="61"/>
        <v>0</v>
      </c>
      <c r="AN90" s="625">
        <f t="shared" ca="1" si="61"/>
        <v>0</v>
      </c>
      <c r="AO90" s="625">
        <f t="shared" ca="1" si="61"/>
        <v>0</v>
      </c>
      <c r="AP90" s="615">
        <f t="shared" ca="1" si="62"/>
        <v>0</v>
      </c>
      <c r="AQ90" s="625">
        <f t="shared" ca="1" si="63"/>
        <v>0</v>
      </c>
      <c r="AR90" s="625">
        <f t="shared" ca="1" si="63"/>
        <v>0</v>
      </c>
      <c r="AS90" s="625">
        <f t="shared" ca="1" si="63"/>
        <v>0</v>
      </c>
      <c r="AT90" s="615">
        <f t="shared" ca="1" si="64"/>
        <v>0</v>
      </c>
      <c r="AU90" s="625">
        <f t="shared" ca="1" si="65"/>
        <v>0</v>
      </c>
      <c r="AV90" s="622">
        <f ca="1">W90</f>
        <v>0</v>
      </c>
      <c r="AW90" s="622" t="str">
        <f ca="1">IF(OR(AV90="",AV90=0),"",60*AD90/AV90)</f>
        <v/>
      </c>
    </row>
    <row r="91" spans="1:49">
      <c r="A91" s="1353"/>
      <c r="B91" s="623" t="str">
        <f ca="1">IF($B90="","",IF(INDIRECT(ADDRESS($B90+2,C$1-1,1,,"Score"))="SP",$B90+2,""))</f>
        <v/>
      </c>
      <c r="C91" s="624" t="str">
        <f t="shared" ca="1" si="52"/>
        <v/>
      </c>
      <c r="D91" s="623" t="str">
        <f t="shared" ca="1" si="52"/>
        <v/>
      </c>
      <c r="E91" s="622"/>
      <c r="F91" s="622"/>
      <c r="G91" s="625"/>
      <c r="H91" s="626"/>
      <c r="I91" s="615"/>
      <c r="J91" s="625" t="str">
        <f t="shared" ca="1" si="53"/>
        <v/>
      </c>
      <c r="K91" s="625" t="str">
        <f t="shared" ca="1" si="53"/>
        <v/>
      </c>
      <c r="L91" s="625" t="str">
        <f t="shared" ca="1" si="53"/>
        <v/>
      </c>
      <c r="M91" s="623" t="str">
        <f t="shared" ca="1" si="54"/>
        <v/>
      </c>
      <c r="N91" s="623" t="str">
        <f t="shared" ca="1" si="54"/>
        <v/>
      </c>
      <c r="O91" s="625" t="str">
        <f t="shared" ca="1" si="54"/>
        <v/>
      </c>
      <c r="P91" s="625" t="str">
        <f t="shared" ca="1" si="54"/>
        <v/>
      </c>
      <c r="Q91" s="615" t="str">
        <f t="shared" ca="1" si="55"/>
        <v/>
      </c>
      <c r="R91" s="625" t="str">
        <f t="shared" ca="1" si="56"/>
        <v/>
      </c>
      <c r="S91" s="625" t="str">
        <f t="shared" ca="1" si="56"/>
        <v/>
      </c>
      <c r="T91" s="625" t="str">
        <f t="shared" ca="1" si="56"/>
        <v/>
      </c>
      <c r="U91" s="615" t="str">
        <f t="shared" ca="1" si="57"/>
        <v/>
      </c>
      <c r="V91" s="625" t="str">
        <f t="shared" ca="1" si="58"/>
        <v/>
      </c>
      <c r="W91" s="622"/>
      <c r="X91" s="622"/>
      <c r="Z91" s="622"/>
      <c r="AA91" s="623" t="str">
        <f ca="1">IF($AA90="","",IF(INDIRECT(ADDRESS($AA90+2,AB$1-1,1,,"Score"))="SP",$AA90+2,""))</f>
        <v/>
      </c>
      <c r="AB91" s="623" t="str">
        <f t="shared" ca="1" si="59"/>
        <v/>
      </c>
      <c r="AC91" s="623" t="str">
        <f t="shared" ca="1" si="59"/>
        <v/>
      </c>
      <c r="AD91" s="622"/>
      <c r="AE91" s="622"/>
      <c r="AF91" s="625"/>
      <c r="AG91" s="626"/>
      <c r="AH91" s="615"/>
      <c r="AI91" s="625" t="str">
        <f t="shared" ca="1" si="60"/>
        <v/>
      </c>
      <c r="AJ91" s="625" t="str">
        <f t="shared" ca="1" si="60"/>
        <v/>
      </c>
      <c r="AK91" s="625" t="str">
        <f t="shared" ca="1" si="60"/>
        <v/>
      </c>
      <c r="AL91" s="623" t="str">
        <f t="shared" ca="1" si="61"/>
        <v/>
      </c>
      <c r="AM91" s="623" t="str">
        <f t="shared" ca="1" si="61"/>
        <v/>
      </c>
      <c r="AN91" s="625" t="str">
        <f t="shared" ca="1" si="61"/>
        <v/>
      </c>
      <c r="AO91" s="625" t="str">
        <f t="shared" ca="1" si="61"/>
        <v/>
      </c>
      <c r="AP91" s="615" t="str">
        <f t="shared" ca="1" si="62"/>
        <v/>
      </c>
      <c r="AQ91" s="625" t="str">
        <f t="shared" ca="1" si="63"/>
        <v/>
      </c>
      <c r="AR91" s="625" t="str">
        <f t="shared" ca="1" si="63"/>
        <v/>
      </c>
      <c r="AS91" s="625" t="str">
        <f t="shared" ca="1" si="63"/>
        <v/>
      </c>
      <c r="AT91" s="615" t="str">
        <f t="shared" ca="1" si="64"/>
        <v/>
      </c>
      <c r="AU91" s="625" t="str">
        <f t="shared" ca="1" si="65"/>
        <v/>
      </c>
      <c r="AV91" s="622"/>
      <c r="AW91" s="622"/>
    </row>
    <row r="92" spans="1:49">
      <c r="A92" s="1352">
        <f>A90+1</f>
        <v>11</v>
      </c>
      <c r="B92" s="610">
        <f>IF(ISNA(MATCH($A92,Score!A$72:A$131,0)),"",MATCH($A92,Score!A$72:A$131,0)+ROW(Score!A$71))</f>
        <v>92</v>
      </c>
      <c r="C92" s="618" t="str">
        <f t="shared" ref="C92:D111" ca="1" si="66">IF($B92="","",INDIRECT(ADDRESS($B92,C$1,1,,"Score")))</f>
        <v>4N6</v>
      </c>
      <c r="D92" s="610">
        <f t="shared" ca="1" si="66"/>
        <v>5</v>
      </c>
      <c r="E92" s="617">
        <f ca="1">IF(B92="","",SUM(D92,D93))</f>
        <v>5</v>
      </c>
      <c r="F92" s="617">
        <f ca="1">IF(B92="","",E92-AD92)</f>
        <v>5</v>
      </c>
      <c r="G92" s="619" t="str">
        <f ca="1">IF($B92="","",IF(ISBLANK(INDIRECT(ADDRESS($B92,G$1,1,,"Score"))),"",1))</f>
        <v/>
      </c>
      <c r="H92" s="619">
        <f ca="1">IF($B92="","",IF(ISBLANK(INDIRECT(ADDRESS($B92,H$1,1,,"Score"))),"",1))</f>
        <v>1</v>
      </c>
      <c r="I92" s="620">
        <f ca="1">IF(H92=1,F92,"")</f>
        <v>5</v>
      </c>
      <c r="J92" s="619">
        <f t="shared" ref="J92:L111" ca="1" si="67">IF($B92="","",IF(ISBLANK(INDIRECT(ADDRESS($B92,J$1,1,,"Score"))),"",1))</f>
        <v>1</v>
      </c>
      <c r="K92" s="619" t="str">
        <f t="shared" ca="1" si="67"/>
        <v/>
      </c>
      <c r="L92" s="619" t="str">
        <f t="shared" ca="1" si="67"/>
        <v/>
      </c>
      <c r="M92" s="610">
        <f t="shared" ref="M92:P111" ca="1" si="68">IF($B92="","",INDIRECT(ADDRESS($B92,M$1,1,,"Score")))</f>
        <v>1</v>
      </c>
      <c r="N92" s="610">
        <f t="shared" ca="1" si="68"/>
        <v>0</v>
      </c>
      <c r="O92" s="619">
        <f t="shared" ca="1" si="68"/>
        <v>0</v>
      </c>
      <c r="P92" s="619">
        <f t="shared" ca="1" si="68"/>
        <v>0</v>
      </c>
      <c r="Q92" s="620">
        <f t="shared" ca="1" si="55"/>
        <v>0</v>
      </c>
      <c r="R92" s="619">
        <f t="shared" ref="R92:T111" ca="1" si="69">IF($B92="","",INDIRECT(ADDRESS($B92,R$1,1,,"Score")))</f>
        <v>0</v>
      </c>
      <c r="S92" s="619">
        <f t="shared" ca="1" si="69"/>
        <v>0</v>
      </c>
      <c r="T92" s="619">
        <f t="shared" ca="1" si="69"/>
        <v>0</v>
      </c>
      <c r="U92" s="620">
        <f t="shared" ca="1" si="57"/>
        <v>0</v>
      </c>
      <c r="V92" s="619">
        <f t="shared" ca="1" si="58"/>
        <v>0</v>
      </c>
      <c r="W92" s="621">
        <f ca="1">IF(ISNA(MATCH($A92,'Bout Clock'!A$50:A$79,0)),"",INDIRECT(ADDRESS(MATCH($A92,'Bout Clock'!A$50:A$79,0)+ROW('Bout Clock'!A$49),W$1,1,,"Bout Clock")))</f>
        <v>0</v>
      </c>
      <c r="X92" s="621" t="str">
        <f ca="1">IF(OR(W92="",W92=0),"",60*E92/W92)</f>
        <v/>
      </c>
      <c r="Z92" s="617">
        <f>Z90+1</f>
        <v>11</v>
      </c>
      <c r="AA92" s="610">
        <f>IF(ISNA(MATCH($Z92,Score!AR$72:AR$131,0)),"",MATCH($Z92,Score!AR$72:AR$131,0)+ROW(Score!AR$71) )</f>
        <v>92</v>
      </c>
      <c r="AB92" s="610" t="str">
        <f t="shared" ref="AB92:AC111" ca="1" si="70">IF($AA92="","",INDIRECT(ADDRESS($AA92,AB$1,1,,"Score")))</f>
        <v>422</v>
      </c>
      <c r="AC92" s="610">
        <f t="shared" ca="1" si="70"/>
        <v>0</v>
      </c>
      <c r="AD92" s="617">
        <f ca="1">IF(AA92="","",SUM(AC92,AC93))</f>
        <v>0</v>
      </c>
      <c r="AE92" s="617">
        <f ca="1">IF(AA92="","",AD92-E92)</f>
        <v>-5</v>
      </c>
      <c r="AF92" s="619" t="str">
        <f ca="1">IF($AA92="","",IF(ISBLANK(INDIRECT(ADDRESS($AA92,AF$1,1,,"Score"))),"",1))</f>
        <v/>
      </c>
      <c r="AG92" s="619" t="str">
        <f ca="1">IF($AA92="","",IF(ISBLANK(INDIRECT(ADDRESS($AA92,AG$1,1,,"Score"))),"",1))</f>
        <v/>
      </c>
      <c r="AH92" s="620" t="str">
        <f ca="1">IF(AG92=1,AE92,"")</f>
        <v/>
      </c>
      <c r="AI92" s="619" t="str">
        <f t="shared" ref="AI92:AK111" ca="1" si="71">IF($AA92="","",IF(ISBLANK(INDIRECT(ADDRESS($AA92,AI$1,1,,"Score"))),"",1))</f>
        <v/>
      </c>
      <c r="AJ92" s="619" t="str">
        <f t="shared" ca="1" si="71"/>
        <v/>
      </c>
      <c r="AK92" s="619">
        <f t="shared" ca="1" si="71"/>
        <v>1</v>
      </c>
      <c r="AL92" s="610">
        <f t="shared" ref="AL92:AO111" ca="1" si="72">IF($AA92="","",INDIRECT(ADDRESS($AA92,AL$1,1,,"Score")))</f>
        <v>0</v>
      </c>
      <c r="AM92" s="610">
        <f t="shared" ca="1" si="72"/>
        <v>0</v>
      </c>
      <c r="AN92" s="619">
        <f t="shared" ca="1" si="72"/>
        <v>0</v>
      </c>
      <c r="AO92" s="619">
        <f t="shared" ca="1" si="72"/>
        <v>0</v>
      </c>
      <c r="AP92" s="620">
        <f t="shared" ca="1" si="62"/>
        <v>0</v>
      </c>
      <c r="AQ92" s="619">
        <f t="shared" ref="AQ92:AS111" ca="1" si="73">IF($AA92="","",INDIRECT(ADDRESS($AA92,AQ$1,1,,"Score")))</f>
        <v>0</v>
      </c>
      <c r="AR92" s="619">
        <f t="shared" ca="1" si="73"/>
        <v>0</v>
      </c>
      <c r="AS92" s="619">
        <f t="shared" ca="1" si="73"/>
        <v>0</v>
      </c>
      <c r="AT92" s="620">
        <f t="shared" ca="1" si="64"/>
        <v>0</v>
      </c>
      <c r="AU92" s="619" t="str">
        <f t="shared" ca="1" si="65"/>
        <v/>
      </c>
      <c r="AV92" s="621">
        <f ca="1">W92</f>
        <v>0</v>
      </c>
      <c r="AW92" s="621" t="str">
        <f ca="1">IF(OR(AV92="",AV92=0),"",60*AD92/AV92)</f>
        <v/>
      </c>
    </row>
    <row r="93" spans="1:49">
      <c r="A93" s="1352"/>
      <c r="B93" s="610" t="str">
        <f ca="1">IF($B92="","",IF(INDIRECT(ADDRESS($B92+2,C$1-1,1,,"Score"))="SP",$B92+2,""))</f>
        <v/>
      </c>
      <c r="C93" s="618" t="str">
        <f t="shared" ca="1" si="66"/>
        <v/>
      </c>
      <c r="D93" s="610" t="str">
        <f t="shared" ca="1" si="66"/>
        <v/>
      </c>
      <c r="E93" s="617"/>
      <c r="F93" s="617"/>
      <c r="G93" s="619"/>
      <c r="H93" s="619"/>
      <c r="I93" s="620"/>
      <c r="J93" s="619" t="str">
        <f t="shared" ca="1" si="67"/>
        <v/>
      </c>
      <c r="K93" s="619" t="str">
        <f t="shared" ca="1" si="67"/>
        <v/>
      </c>
      <c r="L93" s="619" t="str">
        <f t="shared" ca="1" si="67"/>
        <v/>
      </c>
      <c r="M93" s="610" t="str">
        <f t="shared" ca="1" si="68"/>
        <v/>
      </c>
      <c r="N93" s="610" t="str">
        <f t="shared" ca="1" si="68"/>
        <v/>
      </c>
      <c r="O93" s="619" t="str">
        <f t="shared" ca="1" si="68"/>
        <v/>
      </c>
      <c r="P93" s="619" t="str">
        <f t="shared" ca="1" si="68"/>
        <v/>
      </c>
      <c r="Q93" s="620" t="str">
        <f t="shared" ca="1" si="55"/>
        <v/>
      </c>
      <c r="R93" s="619" t="str">
        <f t="shared" ca="1" si="69"/>
        <v/>
      </c>
      <c r="S93" s="619" t="str">
        <f t="shared" ca="1" si="69"/>
        <v/>
      </c>
      <c r="T93" s="619" t="str">
        <f t="shared" ca="1" si="69"/>
        <v/>
      </c>
      <c r="U93" s="620" t="str">
        <f t="shared" ca="1" si="57"/>
        <v/>
      </c>
      <c r="V93" s="619" t="str">
        <f t="shared" ca="1" si="58"/>
        <v/>
      </c>
      <c r="W93" s="621"/>
      <c r="X93" s="621"/>
      <c r="Z93" s="617"/>
      <c r="AA93" s="610" t="str">
        <f ca="1">IF($AA92="","",IF(INDIRECT(ADDRESS($AA92+2,AB$1-1,1,,"Score"))="SP",$AA92+2,""))</f>
        <v/>
      </c>
      <c r="AB93" s="610" t="str">
        <f t="shared" ca="1" si="70"/>
        <v/>
      </c>
      <c r="AC93" s="610" t="str">
        <f t="shared" ca="1" si="70"/>
        <v/>
      </c>
      <c r="AD93" s="617"/>
      <c r="AE93" s="617"/>
      <c r="AF93" s="619"/>
      <c r="AG93" s="619"/>
      <c r="AH93" s="620"/>
      <c r="AI93" s="619" t="str">
        <f t="shared" ca="1" si="71"/>
        <v/>
      </c>
      <c r="AJ93" s="619" t="str">
        <f t="shared" ca="1" si="71"/>
        <v/>
      </c>
      <c r="AK93" s="619" t="str">
        <f t="shared" ca="1" si="71"/>
        <v/>
      </c>
      <c r="AL93" s="610" t="str">
        <f t="shared" ca="1" si="72"/>
        <v/>
      </c>
      <c r="AM93" s="610" t="str">
        <f t="shared" ca="1" si="72"/>
        <v/>
      </c>
      <c r="AN93" s="619" t="str">
        <f t="shared" ca="1" si="72"/>
        <v/>
      </c>
      <c r="AO93" s="619" t="str">
        <f t="shared" ca="1" si="72"/>
        <v/>
      </c>
      <c r="AP93" s="620" t="str">
        <f t="shared" ca="1" si="62"/>
        <v/>
      </c>
      <c r="AQ93" s="619" t="str">
        <f t="shared" ca="1" si="73"/>
        <v/>
      </c>
      <c r="AR93" s="619" t="str">
        <f t="shared" ca="1" si="73"/>
        <v/>
      </c>
      <c r="AS93" s="619" t="str">
        <f t="shared" ca="1" si="73"/>
        <v/>
      </c>
      <c r="AT93" s="620" t="str">
        <f t="shared" ca="1" si="64"/>
        <v/>
      </c>
      <c r="AU93" s="619" t="str">
        <f t="shared" ca="1" si="65"/>
        <v/>
      </c>
      <c r="AV93" s="621"/>
      <c r="AW93" s="621"/>
    </row>
    <row r="94" spans="1:49">
      <c r="A94" s="1353">
        <f>A92+1</f>
        <v>12</v>
      </c>
      <c r="B94" s="623">
        <f>IF(ISNA(MATCH($A94,Score!A$72:A$131,0)),"",MATCH($A94,Score!A$72:A$131,0)+ROW(Score!A$71))</f>
        <v>94</v>
      </c>
      <c r="C94" s="624" t="str">
        <f t="shared" ca="1" si="66"/>
        <v>475</v>
      </c>
      <c r="D94" s="623">
        <f t="shared" ca="1" si="66"/>
        <v>0</v>
      </c>
      <c r="E94" s="622">
        <f ca="1">IF(B94="","",SUM(D94,D95))</f>
        <v>0</v>
      </c>
      <c r="F94" s="622">
        <f ca="1">IF(B94="","",E94-AD94)</f>
        <v>-5</v>
      </c>
      <c r="G94" s="625" t="str">
        <f ca="1">IF($B94="","",IF(ISBLANK(INDIRECT(ADDRESS($B94,G$1,1,,"Score"))),"",1))</f>
        <v/>
      </c>
      <c r="H94" s="625" t="str">
        <f ca="1">IF($B94="","",IF(ISBLANK(INDIRECT(ADDRESS($B94,H$1,1,,"Score"))),"",1))</f>
        <v/>
      </c>
      <c r="I94" s="615" t="str">
        <f ca="1">IF(H94=1,F94,"")</f>
        <v/>
      </c>
      <c r="J94" s="625" t="str">
        <f t="shared" ca="1" si="67"/>
        <v/>
      </c>
      <c r="K94" s="625" t="str">
        <f t="shared" ca="1" si="67"/>
        <v/>
      </c>
      <c r="L94" s="625" t="str">
        <f t="shared" ca="1" si="67"/>
        <v/>
      </c>
      <c r="M94" s="623">
        <f t="shared" ca="1" si="68"/>
        <v>1</v>
      </c>
      <c r="N94" s="623">
        <f t="shared" ca="1" si="68"/>
        <v>0</v>
      </c>
      <c r="O94" s="625">
        <f t="shared" ca="1" si="68"/>
        <v>0</v>
      </c>
      <c r="P94" s="625">
        <f t="shared" ca="1" si="68"/>
        <v>0</v>
      </c>
      <c r="Q94" s="615">
        <f t="shared" ca="1" si="55"/>
        <v>0</v>
      </c>
      <c r="R94" s="625">
        <f t="shared" ca="1" si="69"/>
        <v>0</v>
      </c>
      <c r="S94" s="625">
        <f t="shared" ca="1" si="69"/>
        <v>0</v>
      </c>
      <c r="T94" s="625">
        <f t="shared" ca="1" si="69"/>
        <v>0</v>
      </c>
      <c r="U94" s="615">
        <f t="shared" ca="1" si="57"/>
        <v>0</v>
      </c>
      <c r="V94" s="625">
        <f t="shared" ca="1" si="58"/>
        <v>0</v>
      </c>
      <c r="W94" s="622">
        <f ca="1">IF(ISNA(MATCH($A94,'Bout Clock'!A$50:A$79,0)),"",INDIRECT(ADDRESS(MATCH($A94,'Bout Clock'!A$50:A$79,0)+ROW('Bout Clock'!A$49),W$1,1,,"Bout Clock")))</f>
        <v>0</v>
      </c>
      <c r="X94" s="622" t="str">
        <f ca="1">IF(OR(W94="",W94=0),"",60*E94/W94)</f>
        <v/>
      </c>
      <c r="Z94" s="622">
        <f>Z92+1</f>
        <v>12</v>
      </c>
      <c r="AA94" s="623">
        <f>IF(ISNA(MATCH($Z94,Score!AR$72:AR$131,0)),"",MATCH($Z94,Score!AR$72:AR$131,0)+ROW(Score!AR$71) )</f>
        <v>94</v>
      </c>
      <c r="AB94" s="623" t="str">
        <f t="shared" ca="1" si="70"/>
        <v>64</v>
      </c>
      <c r="AC94" s="623">
        <f t="shared" ca="1" si="70"/>
        <v>5</v>
      </c>
      <c r="AD94" s="622">
        <f ca="1">IF(AA94="","",SUM(AC94,AC95))</f>
        <v>5</v>
      </c>
      <c r="AE94" s="622">
        <f ca="1">IF(AA94="","",AD94-E94)</f>
        <v>5</v>
      </c>
      <c r="AF94" s="625" t="str">
        <f ca="1">IF($AA94="","",IF(ISBLANK(INDIRECT(ADDRESS($AA94,AF$1,1,,"Score"))),"",1))</f>
        <v/>
      </c>
      <c r="AG94" s="625">
        <f ca="1">IF($AA94="","",IF(ISBLANK(INDIRECT(ADDRESS($AA94,AG$1,1,,"Score"))),"",1))</f>
        <v>1</v>
      </c>
      <c r="AH94" s="615">
        <f ca="1">IF(AG94=1,AE94,"")</f>
        <v>5</v>
      </c>
      <c r="AI94" s="625" t="str">
        <f t="shared" ca="1" si="71"/>
        <v/>
      </c>
      <c r="AJ94" s="625" t="str">
        <f t="shared" ca="1" si="71"/>
        <v/>
      </c>
      <c r="AK94" s="625" t="str">
        <f t="shared" ca="1" si="71"/>
        <v/>
      </c>
      <c r="AL94" s="623">
        <f t="shared" ca="1" si="72"/>
        <v>1</v>
      </c>
      <c r="AM94" s="623">
        <f t="shared" ca="1" si="72"/>
        <v>0</v>
      </c>
      <c r="AN94" s="625">
        <f t="shared" ca="1" si="72"/>
        <v>0</v>
      </c>
      <c r="AO94" s="625">
        <f t="shared" ca="1" si="72"/>
        <v>0</v>
      </c>
      <c r="AP94" s="615">
        <f t="shared" ca="1" si="62"/>
        <v>0</v>
      </c>
      <c r="AQ94" s="625">
        <f t="shared" ca="1" si="73"/>
        <v>0</v>
      </c>
      <c r="AR94" s="625">
        <f t="shared" ca="1" si="73"/>
        <v>0</v>
      </c>
      <c r="AS94" s="625">
        <f t="shared" ca="1" si="73"/>
        <v>0</v>
      </c>
      <c r="AT94" s="615">
        <f t="shared" ca="1" si="64"/>
        <v>0</v>
      </c>
      <c r="AU94" s="625">
        <f t="shared" ca="1" si="65"/>
        <v>0</v>
      </c>
      <c r="AV94" s="622">
        <f ca="1">W94</f>
        <v>0</v>
      </c>
      <c r="AW94" s="622" t="str">
        <f ca="1">IF(OR(AV94="",AV94=0),"",60*AD94/AV94)</f>
        <v/>
      </c>
    </row>
    <row r="95" spans="1:49">
      <c r="A95" s="1353"/>
      <c r="B95" s="623" t="str">
        <f ca="1">IF($B94="","",IF(INDIRECT(ADDRESS($B94+2,C$1-1,1,,"Score"))="SP",$B94+2,""))</f>
        <v/>
      </c>
      <c r="C95" s="624" t="str">
        <f t="shared" ca="1" si="66"/>
        <v/>
      </c>
      <c r="D95" s="623" t="str">
        <f t="shared" ca="1" si="66"/>
        <v/>
      </c>
      <c r="E95" s="622"/>
      <c r="F95" s="622"/>
      <c r="G95" s="625"/>
      <c r="H95" s="626"/>
      <c r="I95" s="615"/>
      <c r="J95" s="625" t="str">
        <f t="shared" ca="1" si="67"/>
        <v/>
      </c>
      <c r="K95" s="625" t="str">
        <f t="shared" ca="1" si="67"/>
        <v/>
      </c>
      <c r="L95" s="625" t="str">
        <f t="shared" ca="1" si="67"/>
        <v/>
      </c>
      <c r="M95" s="623" t="str">
        <f t="shared" ca="1" si="68"/>
        <v/>
      </c>
      <c r="N95" s="623" t="str">
        <f t="shared" ca="1" si="68"/>
        <v/>
      </c>
      <c r="O95" s="625" t="str">
        <f t="shared" ca="1" si="68"/>
        <v/>
      </c>
      <c r="P95" s="625" t="str">
        <f t="shared" ca="1" si="68"/>
        <v/>
      </c>
      <c r="Q95" s="615" t="str">
        <f t="shared" ca="1" si="55"/>
        <v/>
      </c>
      <c r="R95" s="625" t="str">
        <f t="shared" ca="1" si="69"/>
        <v/>
      </c>
      <c r="S95" s="625" t="str">
        <f t="shared" ca="1" si="69"/>
        <v/>
      </c>
      <c r="T95" s="625" t="str">
        <f t="shared" ca="1" si="69"/>
        <v/>
      </c>
      <c r="U95" s="615" t="str">
        <f t="shared" ca="1" si="57"/>
        <v/>
      </c>
      <c r="V95" s="625" t="str">
        <f t="shared" ca="1" si="58"/>
        <v/>
      </c>
      <c r="W95" s="622"/>
      <c r="X95" s="622"/>
      <c r="Z95" s="622"/>
      <c r="AA95" s="623" t="str">
        <f ca="1">IF($AA94="","",IF(INDIRECT(ADDRESS($AA94+2,AB$1-1,1,,"Score"))="SP",$AA94+2,""))</f>
        <v/>
      </c>
      <c r="AB95" s="623" t="str">
        <f t="shared" ca="1" si="70"/>
        <v/>
      </c>
      <c r="AC95" s="623" t="str">
        <f t="shared" ca="1" si="70"/>
        <v/>
      </c>
      <c r="AD95" s="622"/>
      <c r="AE95" s="622"/>
      <c r="AF95" s="625"/>
      <c r="AG95" s="626"/>
      <c r="AH95" s="615"/>
      <c r="AI95" s="625" t="str">
        <f t="shared" ca="1" si="71"/>
        <v/>
      </c>
      <c r="AJ95" s="625" t="str">
        <f t="shared" ca="1" si="71"/>
        <v/>
      </c>
      <c r="AK95" s="625" t="str">
        <f t="shared" ca="1" si="71"/>
        <v/>
      </c>
      <c r="AL95" s="623" t="str">
        <f t="shared" ca="1" si="72"/>
        <v/>
      </c>
      <c r="AM95" s="623" t="str">
        <f t="shared" ca="1" si="72"/>
        <v/>
      </c>
      <c r="AN95" s="625" t="str">
        <f t="shared" ca="1" si="72"/>
        <v/>
      </c>
      <c r="AO95" s="625" t="str">
        <f t="shared" ca="1" si="72"/>
        <v/>
      </c>
      <c r="AP95" s="615" t="str">
        <f t="shared" ca="1" si="62"/>
        <v/>
      </c>
      <c r="AQ95" s="625" t="str">
        <f t="shared" ca="1" si="73"/>
        <v/>
      </c>
      <c r="AR95" s="625" t="str">
        <f t="shared" ca="1" si="73"/>
        <v/>
      </c>
      <c r="AS95" s="625" t="str">
        <f t="shared" ca="1" si="73"/>
        <v/>
      </c>
      <c r="AT95" s="615" t="str">
        <f t="shared" ca="1" si="64"/>
        <v/>
      </c>
      <c r="AU95" s="625" t="str">
        <f t="shared" ca="1" si="65"/>
        <v/>
      </c>
      <c r="AV95" s="622"/>
      <c r="AW95" s="622"/>
    </row>
    <row r="96" spans="1:49">
      <c r="A96" s="1352">
        <f>A94+1</f>
        <v>13</v>
      </c>
      <c r="B96" s="610">
        <f>IF(ISNA(MATCH($A96,Score!A$72:A$131,0)),"",MATCH($A96,Score!A$72:A$131,0)+ROW(Score!A$71))</f>
        <v>96</v>
      </c>
      <c r="C96" s="618" t="str">
        <f t="shared" ca="1" si="66"/>
        <v>88</v>
      </c>
      <c r="D96" s="610">
        <f t="shared" ca="1" si="66"/>
        <v>0</v>
      </c>
      <c r="E96" s="617">
        <f ca="1">IF(B96="","",SUM(D96,D97))</f>
        <v>0</v>
      </c>
      <c r="F96" s="617">
        <f ca="1">IF(B96="","",E96-AD96)</f>
        <v>-10</v>
      </c>
      <c r="G96" s="619">
        <f ca="1">IF($B96="","",IF(ISBLANK(INDIRECT(ADDRESS($B96,G$1,1,,"Score"))),"",1))</f>
        <v>1</v>
      </c>
      <c r="H96" s="619" t="str">
        <f ca="1">IF($B96="","",IF(ISBLANK(INDIRECT(ADDRESS($B96,H$1,1,,"Score"))),"",1))</f>
        <v/>
      </c>
      <c r="I96" s="620" t="str">
        <f ca="1">IF(H96=1,F96,"")</f>
        <v/>
      </c>
      <c r="J96" s="619" t="str">
        <f t="shared" ca="1" si="67"/>
        <v/>
      </c>
      <c r="K96" s="619" t="str">
        <f t="shared" ca="1" si="67"/>
        <v/>
      </c>
      <c r="L96" s="619" t="str">
        <f t="shared" ca="1" si="67"/>
        <v/>
      </c>
      <c r="M96" s="610">
        <f t="shared" ca="1" si="68"/>
        <v>1</v>
      </c>
      <c r="N96" s="610">
        <f t="shared" ca="1" si="68"/>
        <v>0</v>
      </c>
      <c r="O96" s="619">
        <f t="shared" ca="1" si="68"/>
        <v>0</v>
      </c>
      <c r="P96" s="619">
        <f t="shared" ca="1" si="68"/>
        <v>0</v>
      </c>
      <c r="Q96" s="620">
        <f t="shared" ca="1" si="55"/>
        <v>0</v>
      </c>
      <c r="R96" s="619">
        <f t="shared" ca="1" si="69"/>
        <v>0</v>
      </c>
      <c r="S96" s="619">
        <f t="shared" ca="1" si="69"/>
        <v>0</v>
      </c>
      <c r="T96" s="619">
        <f t="shared" ca="1" si="69"/>
        <v>0</v>
      </c>
      <c r="U96" s="620">
        <f t="shared" ca="1" si="57"/>
        <v>0</v>
      </c>
      <c r="V96" s="619">
        <f t="shared" ca="1" si="58"/>
        <v>0</v>
      </c>
      <c r="W96" s="621">
        <f ca="1">IF(ISNA(MATCH($A96,'Bout Clock'!A$50:A$79,0)),"",INDIRECT(ADDRESS(MATCH($A96,'Bout Clock'!A$50:A$79,0)+ROW('Bout Clock'!A$49),W$1,1,,"Bout Clock")))</f>
        <v>0</v>
      </c>
      <c r="X96" s="621" t="str">
        <f ca="1">IF(OR(W96="",W96=0),"",60*E96/W96)</f>
        <v/>
      </c>
      <c r="Z96" s="617">
        <f>Z94+1</f>
        <v>13</v>
      </c>
      <c r="AA96" s="610">
        <f>IF(ISNA(MATCH($Z96,Score!AR$72:AR$131,0)),"",MATCH($Z96,Score!AR$72:AR$131,0)+ROW(Score!AR$71) )</f>
        <v>96</v>
      </c>
      <c r="AB96" s="610" t="str">
        <f t="shared" ca="1" si="70"/>
        <v>120</v>
      </c>
      <c r="AC96" s="610">
        <f t="shared" ca="1" si="70"/>
        <v>10</v>
      </c>
      <c r="AD96" s="617">
        <f ca="1">IF(AA96="","",SUM(AC96,AC97))</f>
        <v>10</v>
      </c>
      <c r="AE96" s="617">
        <f ca="1">IF(AA96="","",AD96-E96)</f>
        <v>10</v>
      </c>
      <c r="AF96" s="619" t="str">
        <f ca="1">IF($AA96="","",IF(ISBLANK(INDIRECT(ADDRESS($AA96,AF$1,1,,"Score"))),"",1))</f>
        <v/>
      </c>
      <c r="AG96" s="619">
        <f ca="1">IF($AA96="","",IF(ISBLANK(INDIRECT(ADDRESS($AA96,AG$1,1,,"Score"))),"",1))</f>
        <v>1</v>
      </c>
      <c r="AH96" s="620">
        <f ca="1">IF(AG96=1,AE96,"")</f>
        <v>10</v>
      </c>
      <c r="AI96" s="619" t="str">
        <f t="shared" ca="1" si="71"/>
        <v/>
      </c>
      <c r="AJ96" s="619" t="str">
        <f t="shared" ca="1" si="71"/>
        <v/>
      </c>
      <c r="AK96" s="619" t="str">
        <f t="shared" ca="1" si="71"/>
        <v/>
      </c>
      <c r="AL96" s="610">
        <f t="shared" ca="1" si="72"/>
        <v>3</v>
      </c>
      <c r="AM96" s="610">
        <f t="shared" ca="1" si="72"/>
        <v>0</v>
      </c>
      <c r="AN96" s="619">
        <f t="shared" ca="1" si="72"/>
        <v>0</v>
      </c>
      <c r="AO96" s="619">
        <f t="shared" ca="1" si="72"/>
        <v>0</v>
      </c>
      <c r="AP96" s="620">
        <f t="shared" ca="1" si="62"/>
        <v>0</v>
      </c>
      <c r="AQ96" s="619">
        <f t="shared" ca="1" si="73"/>
        <v>0</v>
      </c>
      <c r="AR96" s="619">
        <f t="shared" ca="1" si="73"/>
        <v>0</v>
      </c>
      <c r="AS96" s="619">
        <f t="shared" ca="1" si="73"/>
        <v>0</v>
      </c>
      <c r="AT96" s="620">
        <f t="shared" ca="1" si="64"/>
        <v>0</v>
      </c>
      <c r="AU96" s="619">
        <f t="shared" ca="1" si="65"/>
        <v>0</v>
      </c>
      <c r="AV96" s="621">
        <f ca="1">W96</f>
        <v>0</v>
      </c>
      <c r="AW96" s="621" t="str">
        <f ca="1">IF(OR(AV96="",AV96=0),"",60*AD96/AV96)</f>
        <v/>
      </c>
    </row>
    <row r="97" spans="1:49">
      <c r="A97" s="1352"/>
      <c r="B97" s="610" t="str">
        <f ca="1">IF($B96="","",IF(INDIRECT(ADDRESS($B96+2,C$1-1,1,,"Score"))="SP",$B96+2,""))</f>
        <v/>
      </c>
      <c r="C97" s="618" t="str">
        <f t="shared" ca="1" si="66"/>
        <v/>
      </c>
      <c r="D97" s="610" t="str">
        <f t="shared" ca="1" si="66"/>
        <v/>
      </c>
      <c r="E97" s="617"/>
      <c r="F97" s="617"/>
      <c r="G97" s="619"/>
      <c r="H97" s="619"/>
      <c r="I97" s="620"/>
      <c r="J97" s="619" t="str">
        <f t="shared" ca="1" si="67"/>
        <v/>
      </c>
      <c r="K97" s="619" t="str">
        <f t="shared" ca="1" si="67"/>
        <v/>
      </c>
      <c r="L97" s="619" t="str">
        <f t="shared" ca="1" si="67"/>
        <v/>
      </c>
      <c r="M97" s="610" t="str">
        <f t="shared" ca="1" si="68"/>
        <v/>
      </c>
      <c r="N97" s="610" t="str">
        <f t="shared" ca="1" si="68"/>
        <v/>
      </c>
      <c r="O97" s="619" t="str">
        <f t="shared" ca="1" si="68"/>
        <v/>
      </c>
      <c r="P97" s="619" t="str">
        <f t="shared" ca="1" si="68"/>
        <v/>
      </c>
      <c r="Q97" s="620" t="str">
        <f t="shared" ca="1" si="55"/>
        <v/>
      </c>
      <c r="R97" s="619" t="str">
        <f t="shared" ca="1" si="69"/>
        <v/>
      </c>
      <c r="S97" s="619" t="str">
        <f t="shared" ca="1" si="69"/>
        <v/>
      </c>
      <c r="T97" s="619" t="str">
        <f t="shared" ca="1" si="69"/>
        <v/>
      </c>
      <c r="U97" s="620" t="str">
        <f t="shared" ca="1" si="57"/>
        <v/>
      </c>
      <c r="V97" s="619" t="str">
        <f t="shared" ca="1" si="58"/>
        <v/>
      </c>
      <c r="W97" s="621"/>
      <c r="X97" s="621"/>
      <c r="Z97" s="617"/>
      <c r="AA97" s="610" t="str">
        <f ca="1">IF($AA96="","",IF(INDIRECT(ADDRESS($AA96+2,AB$1-1,1,,"Score"))="SP",$AA96+2,""))</f>
        <v/>
      </c>
      <c r="AB97" s="610" t="str">
        <f t="shared" ca="1" si="70"/>
        <v/>
      </c>
      <c r="AC97" s="610" t="str">
        <f t="shared" ca="1" si="70"/>
        <v/>
      </c>
      <c r="AD97" s="617"/>
      <c r="AE97" s="617"/>
      <c r="AF97" s="619"/>
      <c r="AG97" s="619"/>
      <c r="AH97" s="620"/>
      <c r="AI97" s="619" t="str">
        <f t="shared" ca="1" si="71"/>
        <v/>
      </c>
      <c r="AJ97" s="619" t="str">
        <f t="shared" ca="1" si="71"/>
        <v/>
      </c>
      <c r="AK97" s="619" t="str">
        <f t="shared" ca="1" si="71"/>
        <v/>
      </c>
      <c r="AL97" s="610" t="str">
        <f t="shared" ca="1" si="72"/>
        <v/>
      </c>
      <c r="AM97" s="610" t="str">
        <f t="shared" ca="1" si="72"/>
        <v/>
      </c>
      <c r="AN97" s="619" t="str">
        <f t="shared" ca="1" si="72"/>
        <v/>
      </c>
      <c r="AO97" s="619" t="str">
        <f t="shared" ca="1" si="72"/>
        <v/>
      </c>
      <c r="AP97" s="620" t="str">
        <f t="shared" ca="1" si="62"/>
        <v/>
      </c>
      <c r="AQ97" s="619" t="str">
        <f t="shared" ca="1" si="73"/>
        <v/>
      </c>
      <c r="AR97" s="619" t="str">
        <f t="shared" ca="1" si="73"/>
        <v/>
      </c>
      <c r="AS97" s="619" t="str">
        <f t="shared" ca="1" si="73"/>
        <v/>
      </c>
      <c r="AT97" s="620" t="str">
        <f t="shared" ca="1" si="64"/>
        <v/>
      </c>
      <c r="AU97" s="619" t="str">
        <f t="shared" ca="1" si="65"/>
        <v/>
      </c>
      <c r="AV97" s="621"/>
      <c r="AW97" s="621"/>
    </row>
    <row r="98" spans="1:49">
      <c r="A98" s="1353">
        <f>A96+1</f>
        <v>14</v>
      </c>
      <c r="B98" s="623">
        <f>IF(ISNA(MATCH($A98,Score!A$72:A$131,0)),"",MATCH($A98,Score!A$72:A$131,0)+ROW(Score!A$71))</f>
        <v>98</v>
      </c>
      <c r="C98" s="624" t="str">
        <f t="shared" ca="1" si="66"/>
        <v>4N6</v>
      </c>
      <c r="D98" s="623">
        <f t="shared" ca="1" si="66"/>
        <v>0</v>
      </c>
      <c r="E98" s="622">
        <f ca="1">IF(B98="","",SUM(D98,D99))</f>
        <v>0</v>
      </c>
      <c r="F98" s="622">
        <f ca="1">IF(B98="","",E98-AD98)</f>
        <v>-5</v>
      </c>
      <c r="G98" s="625" t="str">
        <f ca="1">IF($B98="","",IF(ISBLANK(INDIRECT(ADDRESS($B98,G$1,1,,"Score"))),"",1))</f>
        <v/>
      </c>
      <c r="H98" s="625" t="str">
        <f ca="1">IF($B98="","",IF(ISBLANK(INDIRECT(ADDRESS($B98,H$1,1,,"Score"))),"",1))</f>
        <v/>
      </c>
      <c r="I98" s="615" t="str">
        <f ca="1">IF(H98=1,F98,"")</f>
        <v/>
      </c>
      <c r="J98" s="625" t="str">
        <f t="shared" ca="1" si="67"/>
        <v/>
      </c>
      <c r="K98" s="625" t="str">
        <f t="shared" ca="1" si="67"/>
        <v/>
      </c>
      <c r="L98" s="625" t="str">
        <f t="shared" ca="1" si="67"/>
        <v/>
      </c>
      <c r="M98" s="623">
        <f t="shared" ca="1" si="68"/>
        <v>1</v>
      </c>
      <c r="N98" s="623">
        <f t="shared" ca="1" si="68"/>
        <v>0</v>
      </c>
      <c r="O98" s="625">
        <f t="shared" ca="1" si="68"/>
        <v>0</v>
      </c>
      <c r="P98" s="625">
        <f t="shared" ca="1" si="68"/>
        <v>0</v>
      </c>
      <c r="Q98" s="615">
        <f t="shared" ca="1" si="55"/>
        <v>0</v>
      </c>
      <c r="R98" s="625">
        <f t="shared" ca="1" si="69"/>
        <v>0</v>
      </c>
      <c r="S98" s="625">
        <f t="shared" ca="1" si="69"/>
        <v>0</v>
      </c>
      <c r="T98" s="625">
        <f t="shared" ca="1" si="69"/>
        <v>0</v>
      </c>
      <c r="U98" s="615">
        <f t="shared" ca="1" si="57"/>
        <v>0</v>
      </c>
      <c r="V98" s="625">
        <f t="shared" ca="1" si="58"/>
        <v>0</v>
      </c>
      <c r="W98" s="622">
        <f ca="1">IF(ISNA(MATCH($A98,'Bout Clock'!A$50:A$79,0)),"",INDIRECT(ADDRESS(MATCH($A98,'Bout Clock'!A$50:A$79,0)+ROW('Bout Clock'!A$49),W$1,1,,"Bout Clock")))</f>
        <v>0</v>
      </c>
      <c r="X98" s="622" t="str">
        <f ca="1">IF(OR(W98="",W98=0),"",60*E98/W98)</f>
        <v/>
      </c>
      <c r="Z98" s="622">
        <f>Z96+1</f>
        <v>14</v>
      </c>
      <c r="AA98" s="623">
        <f>IF(ISNA(MATCH($Z98,Score!AR$72:AR$131,0)),"",MATCH($Z98,Score!AR$72:AR$131,0)+ROW(Score!AR$71) )</f>
        <v>98</v>
      </c>
      <c r="AB98" s="623" t="str">
        <f t="shared" ca="1" si="70"/>
        <v>55</v>
      </c>
      <c r="AC98" s="623">
        <f t="shared" ca="1" si="70"/>
        <v>5</v>
      </c>
      <c r="AD98" s="622">
        <f ca="1">IF(AA98="","",SUM(AC98,AC99))</f>
        <v>5</v>
      </c>
      <c r="AE98" s="622">
        <f ca="1">IF(AA98="","",AD98-E98)</f>
        <v>5</v>
      </c>
      <c r="AF98" s="625" t="str">
        <f ca="1">IF($AA98="","",IF(ISBLANK(INDIRECT(ADDRESS($AA98,AF$1,1,,"Score"))),"",1))</f>
        <v/>
      </c>
      <c r="AG98" s="625">
        <f ca="1">IF($AA98="","",IF(ISBLANK(INDIRECT(ADDRESS($AA98,AG$1,1,,"Score"))),"",1))</f>
        <v>1</v>
      </c>
      <c r="AH98" s="615">
        <f ca="1">IF(AG98=1,AE98,"")</f>
        <v>5</v>
      </c>
      <c r="AI98" s="625">
        <f t="shared" ca="1" si="71"/>
        <v>1</v>
      </c>
      <c r="AJ98" s="625" t="str">
        <f t="shared" ca="1" si="71"/>
        <v/>
      </c>
      <c r="AK98" s="625" t="str">
        <f t="shared" ca="1" si="71"/>
        <v/>
      </c>
      <c r="AL98" s="623">
        <f t="shared" ca="1" si="72"/>
        <v>2</v>
      </c>
      <c r="AM98" s="623">
        <f t="shared" ca="1" si="72"/>
        <v>0</v>
      </c>
      <c r="AN98" s="625">
        <f t="shared" ca="1" si="72"/>
        <v>0</v>
      </c>
      <c r="AO98" s="625">
        <f t="shared" ca="1" si="72"/>
        <v>0</v>
      </c>
      <c r="AP98" s="615">
        <f t="shared" ca="1" si="62"/>
        <v>0</v>
      </c>
      <c r="AQ98" s="625">
        <f t="shared" ca="1" si="73"/>
        <v>0</v>
      </c>
      <c r="AR98" s="625">
        <f t="shared" ca="1" si="73"/>
        <v>0</v>
      </c>
      <c r="AS98" s="625">
        <f t="shared" ca="1" si="73"/>
        <v>0</v>
      </c>
      <c r="AT98" s="615">
        <f t="shared" ca="1" si="64"/>
        <v>0</v>
      </c>
      <c r="AU98" s="625">
        <f t="shared" ca="1" si="65"/>
        <v>0</v>
      </c>
      <c r="AV98" s="622">
        <f ca="1">W98</f>
        <v>0</v>
      </c>
      <c r="AW98" s="622" t="str">
        <f ca="1">IF(OR(AV98="",AV98=0),"",60*AD98/AV98)</f>
        <v/>
      </c>
    </row>
    <row r="99" spans="1:49">
      <c r="A99" s="1353"/>
      <c r="B99" s="623" t="str">
        <f ca="1">IF($B98="","",IF(INDIRECT(ADDRESS($B98+2,C$1-1,1,,"Score"))="SP",$B98+2,""))</f>
        <v/>
      </c>
      <c r="C99" s="624" t="str">
        <f t="shared" ca="1" si="66"/>
        <v/>
      </c>
      <c r="D99" s="623" t="str">
        <f t="shared" ca="1" si="66"/>
        <v/>
      </c>
      <c r="E99" s="622"/>
      <c r="F99" s="622"/>
      <c r="G99" s="625"/>
      <c r="H99" s="626"/>
      <c r="I99" s="615"/>
      <c r="J99" s="625" t="str">
        <f t="shared" ca="1" si="67"/>
        <v/>
      </c>
      <c r="K99" s="625" t="str">
        <f t="shared" ca="1" si="67"/>
        <v/>
      </c>
      <c r="L99" s="625" t="str">
        <f t="shared" ca="1" si="67"/>
        <v/>
      </c>
      <c r="M99" s="623" t="str">
        <f t="shared" ca="1" si="68"/>
        <v/>
      </c>
      <c r="N99" s="623" t="str">
        <f t="shared" ca="1" si="68"/>
        <v/>
      </c>
      <c r="O99" s="625" t="str">
        <f t="shared" ca="1" si="68"/>
        <v/>
      </c>
      <c r="P99" s="625" t="str">
        <f t="shared" ca="1" si="68"/>
        <v/>
      </c>
      <c r="Q99" s="615" t="str">
        <f t="shared" ca="1" si="55"/>
        <v/>
      </c>
      <c r="R99" s="625" t="str">
        <f t="shared" ca="1" si="69"/>
        <v/>
      </c>
      <c r="S99" s="625" t="str">
        <f t="shared" ca="1" si="69"/>
        <v/>
      </c>
      <c r="T99" s="625" t="str">
        <f t="shared" ca="1" si="69"/>
        <v/>
      </c>
      <c r="U99" s="615" t="str">
        <f t="shared" ca="1" si="57"/>
        <v/>
      </c>
      <c r="V99" s="625" t="str">
        <f t="shared" ca="1" si="58"/>
        <v/>
      </c>
      <c r="W99" s="622"/>
      <c r="X99" s="622"/>
      <c r="Z99" s="622"/>
      <c r="AA99" s="623" t="str">
        <f ca="1">IF($AA98="","",IF(INDIRECT(ADDRESS($AA98+2,AB$1-1,1,,"Score"))="SP",$AA98+2,""))</f>
        <v/>
      </c>
      <c r="AB99" s="623" t="str">
        <f t="shared" ca="1" si="70"/>
        <v/>
      </c>
      <c r="AC99" s="623" t="str">
        <f t="shared" ca="1" si="70"/>
        <v/>
      </c>
      <c r="AD99" s="622"/>
      <c r="AE99" s="622"/>
      <c r="AF99" s="625"/>
      <c r="AG99" s="626"/>
      <c r="AH99" s="615"/>
      <c r="AI99" s="625" t="str">
        <f t="shared" ca="1" si="71"/>
        <v/>
      </c>
      <c r="AJ99" s="625" t="str">
        <f t="shared" ca="1" si="71"/>
        <v/>
      </c>
      <c r="AK99" s="625" t="str">
        <f t="shared" ca="1" si="71"/>
        <v/>
      </c>
      <c r="AL99" s="623" t="str">
        <f t="shared" ca="1" si="72"/>
        <v/>
      </c>
      <c r="AM99" s="623" t="str">
        <f t="shared" ca="1" si="72"/>
        <v/>
      </c>
      <c r="AN99" s="625" t="str">
        <f t="shared" ca="1" si="72"/>
        <v/>
      </c>
      <c r="AO99" s="625" t="str">
        <f t="shared" ca="1" si="72"/>
        <v/>
      </c>
      <c r="AP99" s="615" t="str">
        <f t="shared" ca="1" si="62"/>
        <v/>
      </c>
      <c r="AQ99" s="625" t="str">
        <f t="shared" ca="1" si="73"/>
        <v/>
      </c>
      <c r="AR99" s="625" t="str">
        <f t="shared" ca="1" si="73"/>
        <v/>
      </c>
      <c r="AS99" s="625" t="str">
        <f t="shared" ca="1" si="73"/>
        <v/>
      </c>
      <c r="AT99" s="615" t="str">
        <f t="shared" ca="1" si="64"/>
        <v/>
      </c>
      <c r="AU99" s="625" t="str">
        <f t="shared" ca="1" si="65"/>
        <v/>
      </c>
      <c r="AV99" s="622"/>
      <c r="AW99" s="622"/>
    </row>
    <row r="100" spans="1:49">
      <c r="A100" s="1352">
        <f>A98+1</f>
        <v>15</v>
      </c>
      <c r="B100" s="610">
        <f>IF(ISNA(MATCH($A100,Score!A$72:A$131,0)),"",MATCH($A100,Score!A$72:A$131,0)+ROW(Score!A$71))</f>
        <v>100</v>
      </c>
      <c r="C100" s="618" t="str">
        <f t="shared" ca="1" si="66"/>
        <v>88</v>
      </c>
      <c r="D100" s="610">
        <f t="shared" ca="1" si="66"/>
        <v>0</v>
      </c>
      <c r="E100" s="617">
        <f ca="1">IF(B100="","",SUM(D100,D101))</f>
        <v>0</v>
      </c>
      <c r="F100" s="617">
        <f ca="1">IF(B100="","",E100-AD100)</f>
        <v>-19</v>
      </c>
      <c r="G100" s="619">
        <f ca="1">IF($B100="","",IF(ISBLANK(INDIRECT(ADDRESS($B100,G$1,1,,"Score"))),"",1))</f>
        <v>1</v>
      </c>
      <c r="H100" s="619" t="str">
        <f ca="1">IF($B100="","",IF(ISBLANK(INDIRECT(ADDRESS($B100,H$1,1,,"Score"))),"",1))</f>
        <v/>
      </c>
      <c r="I100" s="620" t="str">
        <f ca="1">IF(H100=1,F100,"")</f>
        <v/>
      </c>
      <c r="J100" s="619" t="str">
        <f t="shared" ca="1" si="67"/>
        <v/>
      </c>
      <c r="K100" s="619" t="str">
        <f t="shared" ca="1" si="67"/>
        <v/>
      </c>
      <c r="L100" s="619">
        <f t="shared" ca="1" si="67"/>
        <v>1</v>
      </c>
      <c r="M100" s="610">
        <f t="shared" ca="1" si="68"/>
        <v>0</v>
      </c>
      <c r="N100" s="610">
        <f t="shared" ca="1" si="68"/>
        <v>0</v>
      </c>
      <c r="O100" s="619">
        <f t="shared" ca="1" si="68"/>
        <v>0</v>
      </c>
      <c r="P100" s="619">
        <f t="shared" ca="1" si="68"/>
        <v>0</v>
      </c>
      <c r="Q100" s="620">
        <f t="shared" ca="1" si="55"/>
        <v>0</v>
      </c>
      <c r="R100" s="619">
        <f t="shared" ca="1" si="69"/>
        <v>0</v>
      </c>
      <c r="S100" s="619">
        <f t="shared" ca="1" si="69"/>
        <v>0</v>
      </c>
      <c r="T100" s="619">
        <f t="shared" ca="1" si="69"/>
        <v>0</v>
      </c>
      <c r="U100" s="620">
        <f t="shared" ca="1" si="57"/>
        <v>0</v>
      </c>
      <c r="V100" s="619" t="str">
        <f t="shared" ca="1" si="58"/>
        <v/>
      </c>
      <c r="W100" s="621">
        <f ca="1">IF(ISNA(MATCH($A100,'Bout Clock'!A$50:A$79,0)),"",INDIRECT(ADDRESS(MATCH($A100,'Bout Clock'!A$50:A$79,0)+ROW('Bout Clock'!A$49),W$1,1,,"Bout Clock")))</f>
        <v>0</v>
      </c>
      <c r="X100" s="621" t="str">
        <f ca="1">IF(OR(W100="",W100=0),"",60*E100/W100)</f>
        <v/>
      </c>
      <c r="Z100" s="617">
        <f>Z98+1</f>
        <v>15</v>
      </c>
      <c r="AA100" s="610">
        <f>IF(ISNA(MATCH($Z100,Score!AR$72:AR$131,0)),"",MATCH($Z100,Score!AR$72:AR$131,0)+ROW(Score!AR$71) )</f>
        <v>100</v>
      </c>
      <c r="AB100" s="610" t="str">
        <f t="shared" ca="1" si="70"/>
        <v>42OH</v>
      </c>
      <c r="AC100" s="610">
        <f t="shared" ca="1" si="70"/>
        <v>19</v>
      </c>
      <c r="AD100" s="617">
        <f ca="1">IF(AA100="","",SUM(AC100,AC101))</f>
        <v>19</v>
      </c>
      <c r="AE100" s="617">
        <f ca="1">IF(AA100="","",AD100-E100)</f>
        <v>19</v>
      </c>
      <c r="AF100" s="619" t="str">
        <f ca="1">IF($AA100="","",IF(ISBLANK(INDIRECT(ADDRESS($AA100,AF$1,1,,"Score"))),"",1))</f>
        <v/>
      </c>
      <c r="AG100" s="619" t="str">
        <f ca="1">IF($AA100="","",IF(ISBLANK(INDIRECT(ADDRESS($AA100,AG$1,1,,"Score"))),"",1))</f>
        <v/>
      </c>
      <c r="AH100" s="620" t="str">
        <f ca="1">IF(AG100=1,AE100,"")</f>
        <v/>
      </c>
      <c r="AI100" s="619" t="str">
        <f t="shared" ca="1" si="71"/>
        <v/>
      </c>
      <c r="AJ100" s="619" t="str">
        <f t="shared" ca="1" si="71"/>
        <v/>
      </c>
      <c r="AK100" s="619" t="str">
        <f t="shared" ca="1" si="71"/>
        <v/>
      </c>
      <c r="AL100" s="610">
        <f t="shared" ca="1" si="72"/>
        <v>4</v>
      </c>
      <c r="AM100" s="610">
        <f t="shared" ca="1" si="72"/>
        <v>0</v>
      </c>
      <c r="AN100" s="619">
        <f t="shared" ca="1" si="72"/>
        <v>0</v>
      </c>
      <c r="AO100" s="619">
        <f t="shared" ca="1" si="72"/>
        <v>0</v>
      </c>
      <c r="AP100" s="620">
        <f t="shared" ca="1" si="62"/>
        <v>0</v>
      </c>
      <c r="AQ100" s="619">
        <f t="shared" ca="1" si="73"/>
        <v>0</v>
      </c>
      <c r="AR100" s="619">
        <f t="shared" ca="1" si="73"/>
        <v>0</v>
      </c>
      <c r="AS100" s="619">
        <f t="shared" ca="1" si="73"/>
        <v>0</v>
      </c>
      <c r="AT100" s="620">
        <f t="shared" ca="1" si="64"/>
        <v>0</v>
      </c>
      <c r="AU100" s="619">
        <f t="shared" ca="1" si="65"/>
        <v>0</v>
      </c>
      <c r="AV100" s="621">
        <f ca="1">W100</f>
        <v>0</v>
      </c>
      <c r="AW100" s="621" t="str">
        <f ca="1">IF(OR(AV100="",AV100=0),"",60*AD100/AV100)</f>
        <v/>
      </c>
    </row>
    <row r="101" spans="1:49">
      <c r="A101" s="1352"/>
      <c r="B101" s="610" t="str">
        <f ca="1">IF($B100="","",IF(INDIRECT(ADDRESS($B100+2,C$1-1,1,,"Score"))="SP",$B100+2,""))</f>
        <v/>
      </c>
      <c r="C101" s="618" t="str">
        <f t="shared" ca="1" si="66"/>
        <v/>
      </c>
      <c r="D101" s="610" t="str">
        <f t="shared" ca="1" si="66"/>
        <v/>
      </c>
      <c r="E101" s="617"/>
      <c r="F101" s="617"/>
      <c r="G101" s="619"/>
      <c r="H101" s="619"/>
      <c r="I101" s="620"/>
      <c r="J101" s="619" t="str">
        <f t="shared" ca="1" si="67"/>
        <v/>
      </c>
      <c r="K101" s="619" t="str">
        <f t="shared" ca="1" si="67"/>
        <v/>
      </c>
      <c r="L101" s="619" t="str">
        <f t="shared" ca="1" si="67"/>
        <v/>
      </c>
      <c r="M101" s="610" t="str">
        <f t="shared" ca="1" si="68"/>
        <v/>
      </c>
      <c r="N101" s="610" t="str">
        <f t="shared" ca="1" si="68"/>
        <v/>
      </c>
      <c r="O101" s="619" t="str">
        <f t="shared" ca="1" si="68"/>
        <v/>
      </c>
      <c r="P101" s="619" t="str">
        <f t="shared" ca="1" si="68"/>
        <v/>
      </c>
      <c r="Q101" s="620" t="str">
        <f t="shared" ca="1" si="55"/>
        <v/>
      </c>
      <c r="R101" s="619" t="str">
        <f t="shared" ca="1" si="69"/>
        <v/>
      </c>
      <c r="S101" s="619" t="str">
        <f t="shared" ca="1" si="69"/>
        <v/>
      </c>
      <c r="T101" s="619" t="str">
        <f t="shared" ca="1" si="69"/>
        <v/>
      </c>
      <c r="U101" s="620" t="str">
        <f t="shared" ca="1" si="57"/>
        <v/>
      </c>
      <c r="V101" s="619" t="str">
        <f t="shared" ca="1" si="58"/>
        <v/>
      </c>
      <c r="W101" s="621"/>
      <c r="X101" s="621"/>
      <c r="Z101" s="617"/>
      <c r="AA101" s="610" t="str">
        <f ca="1">IF($AA100="","",IF(INDIRECT(ADDRESS($AA100+2,AB$1-1,1,,"Score"))="SP",$AA100+2,""))</f>
        <v/>
      </c>
      <c r="AB101" s="610" t="str">
        <f t="shared" ca="1" si="70"/>
        <v/>
      </c>
      <c r="AC101" s="610" t="str">
        <f t="shared" ca="1" si="70"/>
        <v/>
      </c>
      <c r="AD101" s="617"/>
      <c r="AE101" s="617"/>
      <c r="AF101" s="619"/>
      <c r="AG101" s="619"/>
      <c r="AH101" s="620"/>
      <c r="AI101" s="619" t="str">
        <f t="shared" ca="1" si="71"/>
        <v/>
      </c>
      <c r="AJ101" s="619" t="str">
        <f t="shared" ca="1" si="71"/>
        <v/>
      </c>
      <c r="AK101" s="619" t="str">
        <f t="shared" ca="1" si="71"/>
        <v/>
      </c>
      <c r="AL101" s="610" t="str">
        <f t="shared" ca="1" si="72"/>
        <v/>
      </c>
      <c r="AM101" s="610" t="str">
        <f t="shared" ca="1" si="72"/>
        <v/>
      </c>
      <c r="AN101" s="619" t="str">
        <f t="shared" ca="1" si="72"/>
        <v/>
      </c>
      <c r="AO101" s="619" t="str">
        <f t="shared" ca="1" si="72"/>
        <v/>
      </c>
      <c r="AP101" s="620" t="str">
        <f t="shared" ca="1" si="62"/>
        <v/>
      </c>
      <c r="AQ101" s="619" t="str">
        <f t="shared" ca="1" si="73"/>
        <v/>
      </c>
      <c r="AR101" s="619" t="str">
        <f t="shared" ca="1" si="73"/>
        <v/>
      </c>
      <c r="AS101" s="619" t="str">
        <f t="shared" ca="1" si="73"/>
        <v/>
      </c>
      <c r="AT101" s="620" t="str">
        <f t="shared" ca="1" si="64"/>
        <v/>
      </c>
      <c r="AU101" s="619" t="str">
        <f t="shared" ca="1" si="65"/>
        <v/>
      </c>
      <c r="AV101" s="621"/>
      <c r="AW101" s="621"/>
    </row>
    <row r="102" spans="1:49">
      <c r="A102" s="1353">
        <f>A100+1</f>
        <v>16</v>
      </c>
      <c r="B102" s="623" t="str">
        <f>IF(ISNA(MATCH($A102,Score!A$72:A$131,0)),"",MATCH($A102,Score!A$72:A$131,0)+ROW(Score!A$71))</f>
        <v/>
      </c>
      <c r="C102" s="624" t="str">
        <f t="shared" ca="1" si="66"/>
        <v/>
      </c>
      <c r="D102" s="623" t="str">
        <f t="shared" ca="1" si="66"/>
        <v/>
      </c>
      <c r="E102" s="622" t="str">
        <f>IF(B102="","",SUM(D102,D103))</f>
        <v/>
      </c>
      <c r="F102" s="622" t="str">
        <f>IF(B102="","",E102-AD102)</f>
        <v/>
      </c>
      <c r="G102" s="625" t="str">
        <f ca="1">IF($B102="","",IF(ISBLANK(INDIRECT(ADDRESS($B102,G$1,1,,"Score"))),"",1))</f>
        <v/>
      </c>
      <c r="H102" s="625" t="str">
        <f ca="1">IF($B102="","",IF(ISBLANK(INDIRECT(ADDRESS($B102,H$1,1,,"Score"))),"",1))</f>
        <v/>
      </c>
      <c r="I102" s="615" t="str">
        <f ca="1">IF(H102=1,F102,"")</f>
        <v/>
      </c>
      <c r="J102" s="625" t="str">
        <f t="shared" ca="1" si="67"/>
        <v/>
      </c>
      <c r="K102" s="625" t="str">
        <f t="shared" ca="1" si="67"/>
        <v/>
      </c>
      <c r="L102" s="625" t="str">
        <f t="shared" ca="1" si="67"/>
        <v/>
      </c>
      <c r="M102" s="623" t="str">
        <f t="shared" ca="1" si="68"/>
        <v/>
      </c>
      <c r="N102" s="623" t="str">
        <f t="shared" ca="1" si="68"/>
        <v/>
      </c>
      <c r="O102" s="625" t="str">
        <f t="shared" ca="1" si="68"/>
        <v/>
      </c>
      <c r="P102" s="625" t="str">
        <f t="shared" ca="1" si="68"/>
        <v/>
      </c>
      <c r="Q102" s="615" t="str">
        <f t="shared" si="55"/>
        <v/>
      </c>
      <c r="R102" s="625" t="str">
        <f t="shared" ca="1" si="69"/>
        <v/>
      </c>
      <c r="S102" s="625" t="str">
        <f t="shared" ca="1" si="69"/>
        <v/>
      </c>
      <c r="T102" s="625" t="str">
        <f t="shared" ca="1" si="69"/>
        <v/>
      </c>
      <c r="U102" s="615" t="str">
        <f t="shared" si="57"/>
        <v/>
      </c>
      <c r="V102" s="625" t="str">
        <f t="shared" ca="1" si="58"/>
        <v/>
      </c>
      <c r="W102" s="622" t="str">
        <f ca="1">IF(ISNA(MATCH($A102,'Bout Clock'!A$50:A$79,0)),"",INDIRECT(ADDRESS(MATCH($A102,'Bout Clock'!A$50:A$79,0)+ROW('Bout Clock'!A$49),W$1,1,,"Bout Clock")))</f>
        <v/>
      </c>
      <c r="X102" s="622" t="str">
        <f ca="1">IF(OR(W102="",W102=0),"",60*E102/W102)</f>
        <v/>
      </c>
      <c r="Z102" s="622">
        <f>Z100+1</f>
        <v>16</v>
      </c>
      <c r="AA102" s="623" t="str">
        <f>IF(ISNA(MATCH($Z102,Score!AR$72:AR$131,0)),"",MATCH($Z102,Score!AR$72:AR$131,0)+ROW(Score!AR$71) )</f>
        <v/>
      </c>
      <c r="AB102" s="623" t="str">
        <f t="shared" ca="1" si="70"/>
        <v/>
      </c>
      <c r="AC102" s="623" t="str">
        <f t="shared" ca="1" si="70"/>
        <v/>
      </c>
      <c r="AD102" s="622" t="str">
        <f>IF(AA102="","",SUM(AC102,AC103))</f>
        <v/>
      </c>
      <c r="AE102" s="622" t="str">
        <f>IF(AA102="","",AD102-E102)</f>
        <v/>
      </c>
      <c r="AF102" s="625" t="str">
        <f ca="1">IF($AA102="","",IF(ISBLANK(INDIRECT(ADDRESS($AA102,AF$1,1,,"Score"))),"",1))</f>
        <v/>
      </c>
      <c r="AG102" s="625" t="str">
        <f ca="1">IF($AA102="","",IF(ISBLANK(INDIRECT(ADDRESS($AA102,AG$1,1,,"Score"))),"",1))</f>
        <v/>
      </c>
      <c r="AH102" s="615" t="str">
        <f ca="1">IF(AG102=1,AE102,"")</f>
        <v/>
      </c>
      <c r="AI102" s="625" t="str">
        <f t="shared" ca="1" si="71"/>
        <v/>
      </c>
      <c r="AJ102" s="625" t="str">
        <f t="shared" ca="1" si="71"/>
        <v/>
      </c>
      <c r="AK102" s="625" t="str">
        <f t="shared" ca="1" si="71"/>
        <v/>
      </c>
      <c r="AL102" s="623" t="str">
        <f t="shared" ca="1" si="72"/>
        <v/>
      </c>
      <c r="AM102" s="623" t="str">
        <f t="shared" ca="1" si="72"/>
        <v/>
      </c>
      <c r="AN102" s="625" t="str">
        <f t="shared" ca="1" si="72"/>
        <v/>
      </c>
      <c r="AO102" s="625" t="str">
        <f t="shared" ca="1" si="72"/>
        <v/>
      </c>
      <c r="AP102" s="615" t="str">
        <f t="shared" si="62"/>
        <v/>
      </c>
      <c r="AQ102" s="625" t="str">
        <f t="shared" ca="1" si="73"/>
        <v/>
      </c>
      <c r="AR102" s="625" t="str">
        <f t="shared" ca="1" si="73"/>
        <v/>
      </c>
      <c r="AS102" s="625" t="str">
        <f t="shared" ca="1" si="73"/>
        <v/>
      </c>
      <c r="AT102" s="615" t="str">
        <f t="shared" si="64"/>
        <v/>
      </c>
      <c r="AU102" s="625" t="str">
        <f t="shared" ca="1" si="65"/>
        <v/>
      </c>
      <c r="AV102" s="622" t="str">
        <f ca="1">W102</f>
        <v/>
      </c>
      <c r="AW102" s="622" t="str">
        <f ca="1">IF(OR(AV102="",AV102=0),"",60*AD102/AV102)</f>
        <v/>
      </c>
    </row>
    <row r="103" spans="1:49">
      <c r="A103" s="1353"/>
      <c r="B103" s="623" t="str">
        <f ca="1">IF($B102="","",IF(INDIRECT(ADDRESS($B102+2,C$1-1,1,,"Score"))="SP",$B102+2,""))</f>
        <v/>
      </c>
      <c r="C103" s="624" t="str">
        <f t="shared" ca="1" si="66"/>
        <v/>
      </c>
      <c r="D103" s="623" t="str">
        <f t="shared" ca="1" si="66"/>
        <v/>
      </c>
      <c r="E103" s="622"/>
      <c r="F103" s="622"/>
      <c r="G103" s="625"/>
      <c r="H103" s="626"/>
      <c r="I103" s="615"/>
      <c r="J103" s="625" t="str">
        <f t="shared" ca="1" si="67"/>
        <v/>
      </c>
      <c r="K103" s="625" t="str">
        <f t="shared" ca="1" si="67"/>
        <v/>
      </c>
      <c r="L103" s="625" t="str">
        <f t="shared" ca="1" si="67"/>
        <v/>
      </c>
      <c r="M103" s="623" t="str">
        <f t="shared" ca="1" si="68"/>
        <v/>
      </c>
      <c r="N103" s="623" t="str">
        <f t="shared" ca="1" si="68"/>
        <v/>
      </c>
      <c r="O103" s="625" t="str">
        <f t="shared" ca="1" si="68"/>
        <v/>
      </c>
      <c r="P103" s="625" t="str">
        <f t="shared" ca="1" si="68"/>
        <v/>
      </c>
      <c r="Q103" s="615" t="str">
        <f t="shared" ca="1" si="55"/>
        <v/>
      </c>
      <c r="R103" s="625" t="str">
        <f t="shared" ca="1" si="69"/>
        <v/>
      </c>
      <c r="S103" s="625" t="str">
        <f t="shared" ca="1" si="69"/>
        <v/>
      </c>
      <c r="T103" s="625" t="str">
        <f t="shared" ca="1" si="69"/>
        <v/>
      </c>
      <c r="U103" s="615" t="str">
        <f t="shared" ca="1" si="57"/>
        <v/>
      </c>
      <c r="V103" s="625" t="str">
        <f t="shared" ca="1" si="58"/>
        <v/>
      </c>
      <c r="W103" s="622"/>
      <c r="X103" s="622"/>
      <c r="Z103" s="622"/>
      <c r="AA103" s="623" t="str">
        <f ca="1">IF($AA102="","",IF(INDIRECT(ADDRESS($AA102+2,AB$1-1,1,,"Score"))="SP",$AA102+2,""))</f>
        <v/>
      </c>
      <c r="AB103" s="623" t="str">
        <f t="shared" ca="1" si="70"/>
        <v/>
      </c>
      <c r="AC103" s="623" t="str">
        <f t="shared" ca="1" si="70"/>
        <v/>
      </c>
      <c r="AD103" s="622"/>
      <c r="AE103" s="622"/>
      <c r="AF103" s="625"/>
      <c r="AG103" s="626"/>
      <c r="AH103" s="615"/>
      <c r="AI103" s="625" t="str">
        <f t="shared" ca="1" si="71"/>
        <v/>
      </c>
      <c r="AJ103" s="625" t="str">
        <f t="shared" ca="1" si="71"/>
        <v/>
      </c>
      <c r="AK103" s="625" t="str">
        <f t="shared" ca="1" si="71"/>
        <v/>
      </c>
      <c r="AL103" s="623" t="str">
        <f t="shared" ca="1" si="72"/>
        <v/>
      </c>
      <c r="AM103" s="623" t="str">
        <f t="shared" ca="1" si="72"/>
        <v/>
      </c>
      <c r="AN103" s="625" t="str">
        <f t="shared" ca="1" si="72"/>
        <v/>
      </c>
      <c r="AO103" s="625" t="str">
        <f t="shared" ca="1" si="72"/>
        <v/>
      </c>
      <c r="AP103" s="615" t="str">
        <f t="shared" ca="1" si="62"/>
        <v/>
      </c>
      <c r="AQ103" s="625" t="str">
        <f t="shared" ca="1" si="73"/>
        <v/>
      </c>
      <c r="AR103" s="625" t="str">
        <f t="shared" ca="1" si="73"/>
        <v/>
      </c>
      <c r="AS103" s="625" t="str">
        <f t="shared" ca="1" si="73"/>
        <v/>
      </c>
      <c r="AT103" s="615" t="str">
        <f t="shared" ca="1" si="64"/>
        <v/>
      </c>
      <c r="AU103" s="625" t="str">
        <f t="shared" ca="1" si="65"/>
        <v/>
      </c>
      <c r="AV103" s="622"/>
      <c r="AW103" s="622"/>
    </row>
    <row r="104" spans="1:49">
      <c r="A104" s="1352">
        <f>A102+1</f>
        <v>17</v>
      </c>
      <c r="B104" s="610" t="str">
        <f>IF(ISNA(MATCH($A104,Score!A$72:A$131,0)),"",MATCH($A104,Score!A$72:A$131,0)+ROW(Score!A$71))</f>
        <v/>
      </c>
      <c r="C104" s="618" t="str">
        <f t="shared" ca="1" si="66"/>
        <v/>
      </c>
      <c r="D104" s="610" t="str">
        <f t="shared" ca="1" si="66"/>
        <v/>
      </c>
      <c r="E104" s="617" t="str">
        <f>IF(B104="","",SUM(D104,D105))</f>
        <v/>
      </c>
      <c r="F104" s="617" t="str">
        <f>IF(B104="","",E104-AD104)</f>
        <v/>
      </c>
      <c r="G104" s="619" t="str">
        <f ca="1">IF($B104="","",IF(ISBLANK(INDIRECT(ADDRESS($B104,G$1,1,,"Score"))),"",1))</f>
        <v/>
      </c>
      <c r="H104" s="619" t="str">
        <f ca="1">IF($B104="","",IF(ISBLANK(INDIRECT(ADDRESS($B104,H$1,1,,"Score"))),"",1))</f>
        <v/>
      </c>
      <c r="I104" s="620" t="str">
        <f ca="1">IF(H104=1,F104,"")</f>
        <v/>
      </c>
      <c r="J104" s="619" t="str">
        <f t="shared" ca="1" si="67"/>
        <v/>
      </c>
      <c r="K104" s="619" t="str">
        <f t="shared" ca="1" si="67"/>
        <v/>
      </c>
      <c r="L104" s="619" t="str">
        <f t="shared" ca="1" si="67"/>
        <v/>
      </c>
      <c r="M104" s="610" t="str">
        <f t="shared" ca="1" si="68"/>
        <v/>
      </c>
      <c r="N104" s="610" t="str">
        <f t="shared" ca="1" si="68"/>
        <v/>
      </c>
      <c r="O104" s="619" t="str">
        <f t="shared" ca="1" si="68"/>
        <v/>
      </c>
      <c r="P104" s="619" t="str">
        <f t="shared" ca="1" si="68"/>
        <v/>
      </c>
      <c r="Q104" s="620" t="str">
        <f t="shared" ref="Q104:Q121" si="74">IF(B104="","",SUM(O104:P104))</f>
        <v/>
      </c>
      <c r="R104" s="619" t="str">
        <f t="shared" ca="1" si="69"/>
        <v/>
      </c>
      <c r="S104" s="619" t="str">
        <f t="shared" ca="1" si="69"/>
        <v/>
      </c>
      <c r="T104" s="619" t="str">
        <f t="shared" ca="1" si="69"/>
        <v/>
      </c>
      <c r="U104" s="620" t="str">
        <f t="shared" ref="U104:U121" si="75">IF(B104="","",SUM(R104:T104))</f>
        <v/>
      </c>
      <c r="V104" s="619" t="str">
        <f t="shared" ref="V104:V121" ca="1" si="76">IF(OR(M104="",M104=0),"",U104/M104)</f>
        <v/>
      </c>
      <c r="W104" s="621" t="str">
        <f ca="1">IF(ISNA(MATCH($A104,'Bout Clock'!A$50:A$79,0)),"",INDIRECT(ADDRESS(MATCH($A104,'Bout Clock'!A$50:A$79,0)+ROW('Bout Clock'!A$49),W$1,1,,"Bout Clock")))</f>
        <v/>
      </c>
      <c r="X104" s="621" t="str">
        <f ca="1">IF(OR(W104="",W104=0),"",60*E104/W104)</f>
        <v/>
      </c>
      <c r="Z104" s="617">
        <f>Z102+1</f>
        <v>17</v>
      </c>
      <c r="AA104" s="610" t="str">
        <f>IF(ISNA(MATCH($Z104,Score!AR$72:AR$131,0)),"",MATCH($Z104,Score!AR$72:AR$131,0)+ROW(Score!AR$71) )</f>
        <v/>
      </c>
      <c r="AB104" s="610" t="str">
        <f t="shared" ca="1" si="70"/>
        <v/>
      </c>
      <c r="AC104" s="610" t="str">
        <f t="shared" ca="1" si="70"/>
        <v/>
      </c>
      <c r="AD104" s="617" t="str">
        <f>IF(AA104="","",SUM(AC104,AC105))</f>
        <v/>
      </c>
      <c r="AE104" s="617" t="str">
        <f>IF(AA104="","",AD104-E104)</f>
        <v/>
      </c>
      <c r="AF104" s="619" t="str">
        <f ca="1">IF($AA104="","",IF(ISBLANK(INDIRECT(ADDRESS($AA104,AF$1,1,,"Score"))),"",1))</f>
        <v/>
      </c>
      <c r="AG104" s="619" t="str">
        <f ca="1">IF($AA104="","",IF(ISBLANK(INDIRECT(ADDRESS($AA104,AG$1,1,,"Score"))),"",1))</f>
        <v/>
      </c>
      <c r="AH104" s="620" t="str">
        <f ca="1">IF(AG104=1,AE104,"")</f>
        <v/>
      </c>
      <c r="AI104" s="619" t="str">
        <f t="shared" ca="1" si="71"/>
        <v/>
      </c>
      <c r="AJ104" s="619" t="str">
        <f t="shared" ca="1" si="71"/>
        <v/>
      </c>
      <c r="AK104" s="619" t="str">
        <f t="shared" ca="1" si="71"/>
        <v/>
      </c>
      <c r="AL104" s="610" t="str">
        <f t="shared" ca="1" si="72"/>
        <v/>
      </c>
      <c r="AM104" s="610" t="str">
        <f t="shared" ca="1" si="72"/>
        <v/>
      </c>
      <c r="AN104" s="619" t="str">
        <f t="shared" ca="1" si="72"/>
        <v/>
      </c>
      <c r="AO104" s="619" t="str">
        <f t="shared" ca="1" si="72"/>
        <v/>
      </c>
      <c r="AP104" s="620" t="str">
        <f t="shared" ref="AP104:AP121" si="77">IF($AA104="","",SUM(AN104:AO104))</f>
        <v/>
      </c>
      <c r="AQ104" s="619" t="str">
        <f t="shared" ca="1" si="73"/>
        <v/>
      </c>
      <c r="AR104" s="619" t="str">
        <f t="shared" ca="1" si="73"/>
        <v/>
      </c>
      <c r="AS104" s="619" t="str">
        <f t="shared" ca="1" si="73"/>
        <v/>
      </c>
      <c r="AT104" s="620" t="str">
        <f t="shared" ref="AT104:AT121" si="78">IF(AA104="","",SUM(AQ104:AS104))</f>
        <v/>
      </c>
      <c r="AU104" s="619" t="str">
        <f t="shared" ref="AU104:AU121" ca="1" si="79">IF(OR(AL104="",AL104=0),"",AT104/AL104)</f>
        <v/>
      </c>
      <c r="AV104" s="621" t="str">
        <f ca="1">W104</f>
        <v/>
      </c>
      <c r="AW104" s="621" t="str">
        <f ca="1">IF(OR(AV104="",AV104=0),"",60*AD104/AV104)</f>
        <v/>
      </c>
    </row>
    <row r="105" spans="1:49">
      <c r="A105" s="1352"/>
      <c r="B105" s="610" t="str">
        <f ca="1">IF($B104="","",IF(INDIRECT(ADDRESS($B104+2,C$1-1,1,,"Score"))="SP",$B104+2,""))</f>
        <v/>
      </c>
      <c r="C105" s="618" t="str">
        <f t="shared" ca="1" si="66"/>
        <v/>
      </c>
      <c r="D105" s="610" t="str">
        <f t="shared" ca="1" si="66"/>
        <v/>
      </c>
      <c r="E105" s="617"/>
      <c r="F105" s="617"/>
      <c r="G105" s="619"/>
      <c r="H105" s="619"/>
      <c r="I105" s="620"/>
      <c r="J105" s="619" t="str">
        <f t="shared" ca="1" si="67"/>
        <v/>
      </c>
      <c r="K105" s="619" t="str">
        <f t="shared" ca="1" si="67"/>
        <v/>
      </c>
      <c r="L105" s="619" t="str">
        <f t="shared" ca="1" si="67"/>
        <v/>
      </c>
      <c r="M105" s="610" t="str">
        <f t="shared" ca="1" si="68"/>
        <v/>
      </c>
      <c r="N105" s="610" t="str">
        <f t="shared" ca="1" si="68"/>
        <v/>
      </c>
      <c r="O105" s="619" t="str">
        <f t="shared" ca="1" si="68"/>
        <v/>
      </c>
      <c r="P105" s="619" t="str">
        <f t="shared" ca="1" si="68"/>
        <v/>
      </c>
      <c r="Q105" s="620" t="str">
        <f t="shared" ca="1" si="74"/>
        <v/>
      </c>
      <c r="R105" s="619" t="str">
        <f t="shared" ca="1" si="69"/>
        <v/>
      </c>
      <c r="S105" s="619" t="str">
        <f t="shared" ca="1" si="69"/>
        <v/>
      </c>
      <c r="T105" s="619" t="str">
        <f t="shared" ca="1" si="69"/>
        <v/>
      </c>
      <c r="U105" s="620" t="str">
        <f t="shared" ca="1" si="75"/>
        <v/>
      </c>
      <c r="V105" s="619" t="str">
        <f t="shared" ca="1" si="76"/>
        <v/>
      </c>
      <c r="W105" s="621"/>
      <c r="X105" s="621"/>
      <c r="Z105" s="617"/>
      <c r="AA105" s="610" t="str">
        <f ca="1">IF($AA104="","",IF(INDIRECT(ADDRESS($AA104+2,AB$1-1,1,,"Score"))="SP",$AA104+2,""))</f>
        <v/>
      </c>
      <c r="AB105" s="610" t="str">
        <f t="shared" ca="1" si="70"/>
        <v/>
      </c>
      <c r="AC105" s="610" t="str">
        <f t="shared" ca="1" si="70"/>
        <v/>
      </c>
      <c r="AD105" s="617"/>
      <c r="AE105" s="617"/>
      <c r="AF105" s="619"/>
      <c r="AG105" s="619"/>
      <c r="AH105" s="620"/>
      <c r="AI105" s="619" t="str">
        <f t="shared" ca="1" si="71"/>
        <v/>
      </c>
      <c r="AJ105" s="619" t="str">
        <f t="shared" ca="1" si="71"/>
        <v/>
      </c>
      <c r="AK105" s="619" t="str">
        <f t="shared" ca="1" si="71"/>
        <v/>
      </c>
      <c r="AL105" s="610" t="str">
        <f t="shared" ca="1" si="72"/>
        <v/>
      </c>
      <c r="AM105" s="610" t="str">
        <f t="shared" ca="1" si="72"/>
        <v/>
      </c>
      <c r="AN105" s="619" t="str">
        <f t="shared" ca="1" si="72"/>
        <v/>
      </c>
      <c r="AO105" s="619" t="str">
        <f t="shared" ca="1" si="72"/>
        <v/>
      </c>
      <c r="AP105" s="620" t="str">
        <f t="shared" ca="1" si="77"/>
        <v/>
      </c>
      <c r="AQ105" s="619" t="str">
        <f t="shared" ca="1" si="73"/>
        <v/>
      </c>
      <c r="AR105" s="619" t="str">
        <f t="shared" ca="1" si="73"/>
        <v/>
      </c>
      <c r="AS105" s="619" t="str">
        <f t="shared" ca="1" si="73"/>
        <v/>
      </c>
      <c r="AT105" s="620" t="str">
        <f t="shared" ca="1" si="78"/>
        <v/>
      </c>
      <c r="AU105" s="619" t="str">
        <f t="shared" ca="1" si="79"/>
        <v/>
      </c>
      <c r="AV105" s="621"/>
      <c r="AW105" s="621"/>
    </row>
    <row r="106" spans="1:49">
      <c r="A106" s="1353">
        <f>A104+1</f>
        <v>18</v>
      </c>
      <c r="B106" s="623" t="str">
        <f>IF(ISNA(MATCH($A106,Score!A$72:A$131,0)),"",MATCH($A106,Score!A$72:A$131,0)+ROW(Score!A$71))</f>
        <v/>
      </c>
      <c r="C106" s="624" t="str">
        <f t="shared" ca="1" si="66"/>
        <v/>
      </c>
      <c r="D106" s="623" t="str">
        <f t="shared" ca="1" si="66"/>
        <v/>
      </c>
      <c r="E106" s="622" t="str">
        <f>IF(B106="","",SUM(D106,D107))</f>
        <v/>
      </c>
      <c r="F106" s="622" t="str">
        <f>IF(B106="","",E106-AD106)</f>
        <v/>
      </c>
      <c r="G106" s="625" t="str">
        <f ca="1">IF($B106="","",IF(ISBLANK(INDIRECT(ADDRESS($B106,G$1,1,,"Score"))),"",1))</f>
        <v/>
      </c>
      <c r="H106" s="625" t="str">
        <f ca="1">IF($B106="","",IF(ISBLANK(INDIRECT(ADDRESS($B106,H$1,1,,"Score"))),"",1))</f>
        <v/>
      </c>
      <c r="I106" s="615" t="str">
        <f ca="1">IF(H106=1,F106,"")</f>
        <v/>
      </c>
      <c r="J106" s="625" t="str">
        <f t="shared" ca="1" si="67"/>
        <v/>
      </c>
      <c r="K106" s="625" t="str">
        <f t="shared" ca="1" si="67"/>
        <v/>
      </c>
      <c r="L106" s="625" t="str">
        <f t="shared" ca="1" si="67"/>
        <v/>
      </c>
      <c r="M106" s="623" t="str">
        <f t="shared" ca="1" si="68"/>
        <v/>
      </c>
      <c r="N106" s="623" t="str">
        <f t="shared" ca="1" si="68"/>
        <v/>
      </c>
      <c r="O106" s="625" t="str">
        <f t="shared" ca="1" si="68"/>
        <v/>
      </c>
      <c r="P106" s="625" t="str">
        <f t="shared" ca="1" si="68"/>
        <v/>
      </c>
      <c r="Q106" s="615" t="str">
        <f t="shared" si="74"/>
        <v/>
      </c>
      <c r="R106" s="625" t="str">
        <f t="shared" ca="1" si="69"/>
        <v/>
      </c>
      <c r="S106" s="625" t="str">
        <f t="shared" ca="1" si="69"/>
        <v/>
      </c>
      <c r="T106" s="625" t="str">
        <f t="shared" ca="1" si="69"/>
        <v/>
      </c>
      <c r="U106" s="615" t="str">
        <f t="shared" si="75"/>
        <v/>
      </c>
      <c r="V106" s="625" t="str">
        <f t="shared" ca="1" si="76"/>
        <v/>
      </c>
      <c r="W106" s="622" t="str">
        <f ca="1">IF(ISNA(MATCH($A106,'Bout Clock'!A$50:A$79,0)),"",INDIRECT(ADDRESS(MATCH($A106,'Bout Clock'!A$50:A$79,0)+ROW('Bout Clock'!A$49),W$1,1,,"Bout Clock")))</f>
        <v/>
      </c>
      <c r="X106" s="622" t="str">
        <f ca="1">IF(OR(W106="",W106=0),"",60*E106/W106)</f>
        <v/>
      </c>
      <c r="Z106" s="622">
        <f>Z104+1</f>
        <v>18</v>
      </c>
      <c r="AA106" s="623" t="str">
        <f>IF(ISNA(MATCH($Z106,Score!AR$72:AR$131,0)),"",MATCH($Z106,Score!AR$72:AR$131,0)+ROW(Score!AR$71) )</f>
        <v/>
      </c>
      <c r="AB106" s="623" t="str">
        <f t="shared" ca="1" si="70"/>
        <v/>
      </c>
      <c r="AC106" s="623" t="str">
        <f t="shared" ca="1" si="70"/>
        <v/>
      </c>
      <c r="AD106" s="622" t="str">
        <f>IF(AA106="","",SUM(AC106,AC107))</f>
        <v/>
      </c>
      <c r="AE106" s="622" t="str">
        <f>IF(AA106="","",AD106-E106)</f>
        <v/>
      </c>
      <c r="AF106" s="625" t="str">
        <f ca="1">IF($AA106="","",IF(ISBLANK(INDIRECT(ADDRESS($AA106,AF$1,1,,"Score"))),"",1))</f>
        <v/>
      </c>
      <c r="AG106" s="625" t="str">
        <f ca="1">IF($AA106="","",IF(ISBLANK(INDIRECT(ADDRESS($AA106,AG$1,1,,"Score"))),"",1))</f>
        <v/>
      </c>
      <c r="AH106" s="615" t="str">
        <f ca="1">IF(AG106=1,AE106,"")</f>
        <v/>
      </c>
      <c r="AI106" s="625" t="str">
        <f t="shared" ca="1" si="71"/>
        <v/>
      </c>
      <c r="AJ106" s="625" t="str">
        <f t="shared" ca="1" si="71"/>
        <v/>
      </c>
      <c r="AK106" s="625" t="str">
        <f t="shared" ca="1" si="71"/>
        <v/>
      </c>
      <c r="AL106" s="623" t="str">
        <f t="shared" ca="1" si="72"/>
        <v/>
      </c>
      <c r="AM106" s="623" t="str">
        <f t="shared" ca="1" si="72"/>
        <v/>
      </c>
      <c r="AN106" s="625" t="str">
        <f t="shared" ca="1" si="72"/>
        <v/>
      </c>
      <c r="AO106" s="625" t="str">
        <f t="shared" ca="1" si="72"/>
        <v/>
      </c>
      <c r="AP106" s="615" t="str">
        <f t="shared" si="77"/>
        <v/>
      </c>
      <c r="AQ106" s="625" t="str">
        <f t="shared" ca="1" si="73"/>
        <v/>
      </c>
      <c r="AR106" s="625" t="str">
        <f t="shared" ca="1" si="73"/>
        <v/>
      </c>
      <c r="AS106" s="625" t="str">
        <f t="shared" ca="1" si="73"/>
        <v/>
      </c>
      <c r="AT106" s="615" t="str">
        <f t="shared" si="78"/>
        <v/>
      </c>
      <c r="AU106" s="625" t="str">
        <f t="shared" ca="1" si="79"/>
        <v/>
      </c>
      <c r="AV106" s="622" t="str">
        <f ca="1">W106</f>
        <v/>
      </c>
      <c r="AW106" s="622" t="str">
        <f ca="1">IF(OR(AV106="",AV106=0),"",60*AD106/AV106)</f>
        <v/>
      </c>
    </row>
    <row r="107" spans="1:49">
      <c r="A107" s="1353"/>
      <c r="B107" s="623" t="str">
        <f ca="1">IF($B106="","",IF(INDIRECT(ADDRESS($B106+2,C$1-1,1,,"Score"))="SP",$B106+2,""))</f>
        <v/>
      </c>
      <c r="C107" s="624" t="str">
        <f t="shared" ca="1" si="66"/>
        <v/>
      </c>
      <c r="D107" s="623" t="str">
        <f t="shared" ca="1" si="66"/>
        <v/>
      </c>
      <c r="E107" s="622"/>
      <c r="F107" s="622"/>
      <c r="G107" s="625"/>
      <c r="H107" s="626"/>
      <c r="I107" s="615"/>
      <c r="J107" s="625" t="str">
        <f t="shared" ca="1" si="67"/>
        <v/>
      </c>
      <c r="K107" s="625" t="str">
        <f t="shared" ca="1" si="67"/>
        <v/>
      </c>
      <c r="L107" s="625" t="str">
        <f t="shared" ca="1" si="67"/>
        <v/>
      </c>
      <c r="M107" s="623" t="str">
        <f t="shared" ca="1" si="68"/>
        <v/>
      </c>
      <c r="N107" s="623" t="str">
        <f t="shared" ca="1" si="68"/>
        <v/>
      </c>
      <c r="O107" s="625" t="str">
        <f t="shared" ca="1" si="68"/>
        <v/>
      </c>
      <c r="P107" s="625" t="str">
        <f t="shared" ca="1" si="68"/>
        <v/>
      </c>
      <c r="Q107" s="615" t="str">
        <f t="shared" ca="1" si="74"/>
        <v/>
      </c>
      <c r="R107" s="625" t="str">
        <f t="shared" ca="1" si="69"/>
        <v/>
      </c>
      <c r="S107" s="625" t="str">
        <f t="shared" ca="1" si="69"/>
        <v/>
      </c>
      <c r="T107" s="625" t="str">
        <f t="shared" ca="1" si="69"/>
        <v/>
      </c>
      <c r="U107" s="615" t="str">
        <f t="shared" ca="1" si="75"/>
        <v/>
      </c>
      <c r="V107" s="625" t="str">
        <f t="shared" ca="1" si="76"/>
        <v/>
      </c>
      <c r="W107" s="622"/>
      <c r="X107" s="622"/>
      <c r="Z107" s="622"/>
      <c r="AA107" s="623" t="str">
        <f ca="1">IF($AA106="","",IF(INDIRECT(ADDRESS($AA106+2,AB$1-1,1,,"Score"))="SP",$AA106+2,""))</f>
        <v/>
      </c>
      <c r="AB107" s="623" t="str">
        <f t="shared" ca="1" si="70"/>
        <v/>
      </c>
      <c r="AC107" s="623" t="str">
        <f t="shared" ca="1" si="70"/>
        <v/>
      </c>
      <c r="AD107" s="622"/>
      <c r="AE107" s="622"/>
      <c r="AF107" s="625"/>
      <c r="AG107" s="626"/>
      <c r="AH107" s="615"/>
      <c r="AI107" s="625" t="str">
        <f t="shared" ca="1" si="71"/>
        <v/>
      </c>
      <c r="AJ107" s="625" t="str">
        <f t="shared" ca="1" si="71"/>
        <v/>
      </c>
      <c r="AK107" s="625" t="str">
        <f t="shared" ca="1" si="71"/>
        <v/>
      </c>
      <c r="AL107" s="623" t="str">
        <f t="shared" ca="1" si="72"/>
        <v/>
      </c>
      <c r="AM107" s="623" t="str">
        <f t="shared" ca="1" si="72"/>
        <v/>
      </c>
      <c r="AN107" s="625" t="str">
        <f t="shared" ca="1" si="72"/>
        <v/>
      </c>
      <c r="AO107" s="625" t="str">
        <f t="shared" ca="1" si="72"/>
        <v/>
      </c>
      <c r="AP107" s="615" t="str">
        <f t="shared" ca="1" si="77"/>
        <v/>
      </c>
      <c r="AQ107" s="625" t="str">
        <f t="shared" ca="1" si="73"/>
        <v/>
      </c>
      <c r="AR107" s="625" t="str">
        <f t="shared" ca="1" si="73"/>
        <v/>
      </c>
      <c r="AS107" s="625" t="str">
        <f t="shared" ca="1" si="73"/>
        <v/>
      </c>
      <c r="AT107" s="615" t="str">
        <f t="shared" ca="1" si="78"/>
        <v/>
      </c>
      <c r="AU107" s="625" t="str">
        <f t="shared" ca="1" si="79"/>
        <v/>
      </c>
      <c r="AV107" s="622"/>
      <c r="AW107" s="622"/>
    </row>
    <row r="108" spans="1:49">
      <c r="A108" s="1352">
        <f>A106+1</f>
        <v>19</v>
      </c>
      <c r="B108" s="610" t="str">
        <f>IF(ISNA(MATCH($A108,Score!A$72:A$131,0)),"",MATCH($A108,Score!A$72:A$131,0)+ROW(Score!A$71))</f>
        <v/>
      </c>
      <c r="C108" s="618" t="str">
        <f t="shared" ca="1" si="66"/>
        <v/>
      </c>
      <c r="D108" s="610" t="str">
        <f t="shared" ca="1" si="66"/>
        <v/>
      </c>
      <c r="E108" s="617" t="str">
        <f>IF(B108="","",SUM(D108,D109))</f>
        <v/>
      </c>
      <c r="F108" s="617" t="str">
        <f>IF(B108="","",E108-AD108)</f>
        <v/>
      </c>
      <c r="G108" s="619" t="str">
        <f ca="1">IF($B108="","",IF(ISBLANK(INDIRECT(ADDRESS($B108,G$1,1,,"Score"))),"",1))</f>
        <v/>
      </c>
      <c r="H108" s="619" t="str">
        <f ca="1">IF($B108="","",IF(ISBLANK(INDIRECT(ADDRESS($B108,H$1,1,,"Score"))),"",1))</f>
        <v/>
      </c>
      <c r="I108" s="620" t="str">
        <f ca="1">IF(H108=1,F108,"")</f>
        <v/>
      </c>
      <c r="J108" s="619" t="str">
        <f t="shared" ca="1" si="67"/>
        <v/>
      </c>
      <c r="K108" s="619" t="str">
        <f t="shared" ca="1" si="67"/>
        <v/>
      </c>
      <c r="L108" s="619" t="str">
        <f t="shared" ca="1" si="67"/>
        <v/>
      </c>
      <c r="M108" s="610" t="str">
        <f t="shared" ca="1" si="68"/>
        <v/>
      </c>
      <c r="N108" s="610" t="str">
        <f t="shared" ca="1" si="68"/>
        <v/>
      </c>
      <c r="O108" s="619" t="str">
        <f t="shared" ca="1" si="68"/>
        <v/>
      </c>
      <c r="P108" s="619" t="str">
        <f t="shared" ca="1" si="68"/>
        <v/>
      </c>
      <c r="Q108" s="620" t="str">
        <f t="shared" si="74"/>
        <v/>
      </c>
      <c r="R108" s="619" t="str">
        <f t="shared" ca="1" si="69"/>
        <v/>
      </c>
      <c r="S108" s="619" t="str">
        <f t="shared" ca="1" si="69"/>
        <v/>
      </c>
      <c r="T108" s="619" t="str">
        <f t="shared" ca="1" si="69"/>
        <v/>
      </c>
      <c r="U108" s="620" t="str">
        <f t="shared" si="75"/>
        <v/>
      </c>
      <c r="V108" s="619" t="str">
        <f t="shared" ca="1" si="76"/>
        <v/>
      </c>
      <c r="W108" s="621" t="str">
        <f ca="1">IF(ISNA(MATCH($A108,'Bout Clock'!A$50:A$79,0)),"",INDIRECT(ADDRESS(MATCH($A108,'Bout Clock'!A$50:A$79,0)+ROW('Bout Clock'!A$49),W$1,1,,"Bout Clock")))</f>
        <v/>
      </c>
      <c r="X108" s="621" t="str">
        <f ca="1">IF(OR(W108="",W108=0),"",60*E108/W108)</f>
        <v/>
      </c>
      <c r="Z108" s="617">
        <f>Z106+1</f>
        <v>19</v>
      </c>
      <c r="AA108" s="610" t="str">
        <f>IF(ISNA(MATCH($Z108,Score!AR$72:AR$131,0)),"",MATCH($Z108,Score!AR$72:AR$131,0)+ROW(Score!AR$71) )</f>
        <v/>
      </c>
      <c r="AB108" s="610" t="str">
        <f t="shared" ca="1" si="70"/>
        <v/>
      </c>
      <c r="AC108" s="610" t="str">
        <f t="shared" ca="1" si="70"/>
        <v/>
      </c>
      <c r="AD108" s="617" t="str">
        <f>IF(AA108="","",SUM(AC108,AC109))</f>
        <v/>
      </c>
      <c r="AE108" s="617" t="str">
        <f>IF(AA108="","",AD108-E108)</f>
        <v/>
      </c>
      <c r="AF108" s="619" t="str">
        <f ca="1">IF($AA108="","",IF(ISBLANK(INDIRECT(ADDRESS($AA108,AF$1,1,,"Score"))),"",1))</f>
        <v/>
      </c>
      <c r="AG108" s="619" t="str">
        <f ca="1">IF($AA108="","",IF(ISBLANK(INDIRECT(ADDRESS($AA108,AG$1,1,,"Score"))),"",1))</f>
        <v/>
      </c>
      <c r="AH108" s="620" t="str">
        <f ca="1">IF(AG108=1,AE108,"")</f>
        <v/>
      </c>
      <c r="AI108" s="619" t="str">
        <f t="shared" ca="1" si="71"/>
        <v/>
      </c>
      <c r="AJ108" s="619" t="str">
        <f t="shared" ca="1" si="71"/>
        <v/>
      </c>
      <c r="AK108" s="619" t="str">
        <f t="shared" ca="1" si="71"/>
        <v/>
      </c>
      <c r="AL108" s="610" t="str">
        <f t="shared" ca="1" si="72"/>
        <v/>
      </c>
      <c r="AM108" s="610" t="str">
        <f t="shared" ca="1" si="72"/>
        <v/>
      </c>
      <c r="AN108" s="619" t="str">
        <f t="shared" ca="1" si="72"/>
        <v/>
      </c>
      <c r="AO108" s="619" t="str">
        <f t="shared" ca="1" si="72"/>
        <v/>
      </c>
      <c r="AP108" s="620" t="str">
        <f t="shared" si="77"/>
        <v/>
      </c>
      <c r="AQ108" s="619" t="str">
        <f t="shared" ca="1" si="73"/>
        <v/>
      </c>
      <c r="AR108" s="619" t="str">
        <f t="shared" ca="1" si="73"/>
        <v/>
      </c>
      <c r="AS108" s="619" t="str">
        <f t="shared" ca="1" si="73"/>
        <v/>
      </c>
      <c r="AT108" s="620" t="str">
        <f t="shared" si="78"/>
        <v/>
      </c>
      <c r="AU108" s="619" t="str">
        <f t="shared" ca="1" si="79"/>
        <v/>
      </c>
      <c r="AV108" s="621" t="str">
        <f ca="1">W108</f>
        <v/>
      </c>
      <c r="AW108" s="621" t="str">
        <f ca="1">IF(OR(AV108="",AV108=0),"",60*AD108/AV108)</f>
        <v/>
      </c>
    </row>
    <row r="109" spans="1:49">
      <c r="A109" s="1352"/>
      <c r="B109" s="610" t="str">
        <f ca="1">IF($B108="","",IF(INDIRECT(ADDRESS($B108+2,C$1-1,1,,"Score"))="SP",$B108+2,""))</f>
        <v/>
      </c>
      <c r="C109" s="618" t="str">
        <f t="shared" ca="1" si="66"/>
        <v/>
      </c>
      <c r="D109" s="610" t="str">
        <f t="shared" ca="1" si="66"/>
        <v/>
      </c>
      <c r="E109" s="617"/>
      <c r="F109" s="617"/>
      <c r="G109" s="619"/>
      <c r="H109" s="619"/>
      <c r="I109" s="620"/>
      <c r="J109" s="619" t="str">
        <f t="shared" ca="1" si="67"/>
        <v/>
      </c>
      <c r="K109" s="619" t="str">
        <f t="shared" ca="1" si="67"/>
        <v/>
      </c>
      <c r="L109" s="619" t="str">
        <f t="shared" ca="1" si="67"/>
        <v/>
      </c>
      <c r="M109" s="610" t="str">
        <f t="shared" ca="1" si="68"/>
        <v/>
      </c>
      <c r="N109" s="610" t="str">
        <f t="shared" ca="1" si="68"/>
        <v/>
      </c>
      <c r="O109" s="619" t="str">
        <f t="shared" ca="1" si="68"/>
        <v/>
      </c>
      <c r="P109" s="619" t="str">
        <f t="shared" ca="1" si="68"/>
        <v/>
      </c>
      <c r="Q109" s="620" t="str">
        <f t="shared" ca="1" si="74"/>
        <v/>
      </c>
      <c r="R109" s="619" t="str">
        <f t="shared" ca="1" si="69"/>
        <v/>
      </c>
      <c r="S109" s="619" t="str">
        <f t="shared" ca="1" si="69"/>
        <v/>
      </c>
      <c r="T109" s="619" t="str">
        <f t="shared" ca="1" si="69"/>
        <v/>
      </c>
      <c r="U109" s="620" t="str">
        <f t="shared" ca="1" si="75"/>
        <v/>
      </c>
      <c r="V109" s="619" t="str">
        <f t="shared" ca="1" si="76"/>
        <v/>
      </c>
      <c r="W109" s="621"/>
      <c r="X109" s="621"/>
      <c r="Z109" s="617"/>
      <c r="AA109" s="610" t="str">
        <f ca="1">IF($AA108="","",IF(INDIRECT(ADDRESS($AA108+2,AB$1-1,1,,"Score"))="SP",$AA108+2,""))</f>
        <v/>
      </c>
      <c r="AB109" s="610" t="str">
        <f t="shared" ca="1" si="70"/>
        <v/>
      </c>
      <c r="AC109" s="610" t="str">
        <f t="shared" ca="1" si="70"/>
        <v/>
      </c>
      <c r="AD109" s="617"/>
      <c r="AE109" s="617"/>
      <c r="AF109" s="619"/>
      <c r="AG109" s="619"/>
      <c r="AH109" s="620"/>
      <c r="AI109" s="619" t="str">
        <f t="shared" ca="1" si="71"/>
        <v/>
      </c>
      <c r="AJ109" s="619" t="str">
        <f t="shared" ca="1" si="71"/>
        <v/>
      </c>
      <c r="AK109" s="619" t="str">
        <f t="shared" ca="1" si="71"/>
        <v/>
      </c>
      <c r="AL109" s="610" t="str">
        <f t="shared" ca="1" si="72"/>
        <v/>
      </c>
      <c r="AM109" s="610" t="str">
        <f t="shared" ca="1" si="72"/>
        <v/>
      </c>
      <c r="AN109" s="619" t="str">
        <f t="shared" ca="1" si="72"/>
        <v/>
      </c>
      <c r="AO109" s="619" t="str">
        <f t="shared" ca="1" si="72"/>
        <v/>
      </c>
      <c r="AP109" s="620" t="str">
        <f t="shared" ca="1" si="77"/>
        <v/>
      </c>
      <c r="AQ109" s="619" t="str">
        <f t="shared" ca="1" si="73"/>
        <v/>
      </c>
      <c r="AR109" s="619" t="str">
        <f t="shared" ca="1" si="73"/>
        <v/>
      </c>
      <c r="AS109" s="619" t="str">
        <f t="shared" ca="1" si="73"/>
        <v/>
      </c>
      <c r="AT109" s="620" t="str">
        <f t="shared" ca="1" si="78"/>
        <v/>
      </c>
      <c r="AU109" s="619" t="str">
        <f t="shared" ca="1" si="79"/>
        <v/>
      </c>
      <c r="AV109" s="621"/>
      <c r="AW109" s="621"/>
    </row>
    <row r="110" spans="1:49">
      <c r="A110" s="1353">
        <f>A108+1</f>
        <v>20</v>
      </c>
      <c r="B110" s="623" t="str">
        <f>IF(ISNA(MATCH($A110,Score!A$72:A$131,0)),"",MATCH($A110,Score!A$72:A$131,0)+ROW(Score!A$71))</f>
        <v/>
      </c>
      <c r="C110" s="624" t="str">
        <f t="shared" ca="1" si="66"/>
        <v/>
      </c>
      <c r="D110" s="623" t="str">
        <f t="shared" ca="1" si="66"/>
        <v/>
      </c>
      <c r="E110" s="622" t="str">
        <f>IF(B110="","",SUM(D110,D111))</f>
        <v/>
      </c>
      <c r="F110" s="622" t="str">
        <f>IF(B110="","",E110-AD110)</f>
        <v/>
      </c>
      <c r="G110" s="625" t="str">
        <f ca="1">IF($B110="","",IF(ISBLANK(INDIRECT(ADDRESS($B110,G$1,1,,"Score"))),"",1))</f>
        <v/>
      </c>
      <c r="H110" s="625" t="str">
        <f ca="1">IF($B110="","",IF(ISBLANK(INDIRECT(ADDRESS($B110,H$1,1,,"Score"))),"",1))</f>
        <v/>
      </c>
      <c r="I110" s="615" t="str">
        <f ca="1">IF(H110=1,F110,"")</f>
        <v/>
      </c>
      <c r="J110" s="625" t="str">
        <f t="shared" ca="1" si="67"/>
        <v/>
      </c>
      <c r="K110" s="625" t="str">
        <f t="shared" ca="1" si="67"/>
        <v/>
      </c>
      <c r="L110" s="625" t="str">
        <f t="shared" ca="1" si="67"/>
        <v/>
      </c>
      <c r="M110" s="623" t="str">
        <f t="shared" ca="1" si="68"/>
        <v/>
      </c>
      <c r="N110" s="623" t="str">
        <f t="shared" ca="1" si="68"/>
        <v/>
      </c>
      <c r="O110" s="625" t="str">
        <f t="shared" ca="1" si="68"/>
        <v/>
      </c>
      <c r="P110" s="625" t="str">
        <f t="shared" ca="1" si="68"/>
        <v/>
      </c>
      <c r="Q110" s="615" t="str">
        <f t="shared" si="74"/>
        <v/>
      </c>
      <c r="R110" s="625" t="str">
        <f t="shared" ca="1" si="69"/>
        <v/>
      </c>
      <c r="S110" s="625" t="str">
        <f t="shared" ca="1" si="69"/>
        <v/>
      </c>
      <c r="T110" s="625" t="str">
        <f t="shared" ca="1" si="69"/>
        <v/>
      </c>
      <c r="U110" s="615" t="str">
        <f t="shared" si="75"/>
        <v/>
      </c>
      <c r="V110" s="625" t="str">
        <f t="shared" ca="1" si="76"/>
        <v/>
      </c>
      <c r="W110" s="622" t="str">
        <f ca="1">IF(ISNA(MATCH($A110,'Bout Clock'!A$50:A$79,0)),"",INDIRECT(ADDRESS(MATCH($A110,'Bout Clock'!A$50:A$79,0)+ROW('Bout Clock'!A$49),W$1,1,,"Bout Clock")))</f>
        <v/>
      </c>
      <c r="X110" s="622" t="str">
        <f ca="1">IF(OR(W110="",W110=0),"",60*E110/W110)</f>
        <v/>
      </c>
      <c r="Z110" s="622">
        <f>Z108+1</f>
        <v>20</v>
      </c>
      <c r="AA110" s="623" t="str">
        <f>IF(ISNA(MATCH($Z110,Score!AR$72:AR$131,0)),"",MATCH($Z110,Score!AR$72:AR$131,0)+ROW(Score!AR$71) )</f>
        <v/>
      </c>
      <c r="AB110" s="623" t="str">
        <f t="shared" ca="1" si="70"/>
        <v/>
      </c>
      <c r="AC110" s="623" t="str">
        <f t="shared" ca="1" si="70"/>
        <v/>
      </c>
      <c r="AD110" s="622" t="str">
        <f>IF(AA110="","",SUM(AC110,AC111))</f>
        <v/>
      </c>
      <c r="AE110" s="622" t="str">
        <f>IF(AA110="","",AD110-E110)</f>
        <v/>
      </c>
      <c r="AF110" s="625" t="str">
        <f ca="1">IF($AA110="","",IF(ISBLANK(INDIRECT(ADDRESS($AA110,AF$1,1,,"Score"))),"",1))</f>
        <v/>
      </c>
      <c r="AG110" s="625" t="str">
        <f ca="1">IF($AA110="","",IF(ISBLANK(INDIRECT(ADDRESS($AA110,AG$1,1,,"Score"))),"",1))</f>
        <v/>
      </c>
      <c r="AH110" s="615" t="str">
        <f ca="1">IF(AG110=1,AE110,"")</f>
        <v/>
      </c>
      <c r="AI110" s="625" t="str">
        <f t="shared" ca="1" si="71"/>
        <v/>
      </c>
      <c r="AJ110" s="625" t="str">
        <f t="shared" ca="1" si="71"/>
        <v/>
      </c>
      <c r="AK110" s="625" t="str">
        <f t="shared" ca="1" si="71"/>
        <v/>
      </c>
      <c r="AL110" s="623" t="str">
        <f t="shared" ca="1" si="72"/>
        <v/>
      </c>
      <c r="AM110" s="623" t="str">
        <f t="shared" ca="1" si="72"/>
        <v/>
      </c>
      <c r="AN110" s="625" t="str">
        <f t="shared" ca="1" si="72"/>
        <v/>
      </c>
      <c r="AO110" s="625" t="str">
        <f t="shared" ca="1" si="72"/>
        <v/>
      </c>
      <c r="AP110" s="615" t="str">
        <f t="shared" si="77"/>
        <v/>
      </c>
      <c r="AQ110" s="625" t="str">
        <f t="shared" ca="1" si="73"/>
        <v/>
      </c>
      <c r="AR110" s="625" t="str">
        <f t="shared" ca="1" si="73"/>
        <v/>
      </c>
      <c r="AS110" s="625" t="str">
        <f t="shared" ca="1" si="73"/>
        <v/>
      </c>
      <c r="AT110" s="615" t="str">
        <f t="shared" si="78"/>
        <v/>
      </c>
      <c r="AU110" s="625" t="str">
        <f t="shared" ca="1" si="79"/>
        <v/>
      </c>
      <c r="AV110" s="622" t="str">
        <f ca="1">W110</f>
        <v/>
      </c>
      <c r="AW110" s="622" t="str">
        <f ca="1">IF(OR(AV110="",AV110=0),"",60*AD110/AV110)</f>
        <v/>
      </c>
    </row>
    <row r="111" spans="1:49">
      <c r="A111" s="1353"/>
      <c r="B111" s="623" t="str">
        <f ca="1">IF($B110="","",IF(INDIRECT(ADDRESS($B110+2,C$1-1,1,,"Score"))="SP",$B110+2,""))</f>
        <v/>
      </c>
      <c r="C111" s="624" t="str">
        <f t="shared" ca="1" si="66"/>
        <v/>
      </c>
      <c r="D111" s="623" t="str">
        <f t="shared" ca="1" si="66"/>
        <v/>
      </c>
      <c r="E111" s="622"/>
      <c r="F111" s="622"/>
      <c r="G111" s="625"/>
      <c r="H111" s="626"/>
      <c r="I111" s="615"/>
      <c r="J111" s="625" t="str">
        <f t="shared" ca="1" si="67"/>
        <v/>
      </c>
      <c r="K111" s="625" t="str">
        <f t="shared" ca="1" si="67"/>
        <v/>
      </c>
      <c r="L111" s="625" t="str">
        <f t="shared" ca="1" si="67"/>
        <v/>
      </c>
      <c r="M111" s="623" t="str">
        <f t="shared" ca="1" si="68"/>
        <v/>
      </c>
      <c r="N111" s="623" t="str">
        <f t="shared" ca="1" si="68"/>
        <v/>
      </c>
      <c r="O111" s="625" t="str">
        <f t="shared" ca="1" si="68"/>
        <v/>
      </c>
      <c r="P111" s="625" t="str">
        <f t="shared" ca="1" si="68"/>
        <v/>
      </c>
      <c r="Q111" s="615" t="str">
        <f t="shared" ca="1" si="74"/>
        <v/>
      </c>
      <c r="R111" s="625" t="str">
        <f t="shared" ca="1" si="69"/>
        <v/>
      </c>
      <c r="S111" s="625" t="str">
        <f t="shared" ca="1" si="69"/>
        <v/>
      </c>
      <c r="T111" s="625" t="str">
        <f t="shared" ca="1" si="69"/>
        <v/>
      </c>
      <c r="U111" s="615" t="str">
        <f t="shared" ca="1" si="75"/>
        <v/>
      </c>
      <c r="V111" s="625" t="str">
        <f t="shared" ca="1" si="76"/>
        <v/>
      </c>
      <c r="W111" s="622"/>
      <c r="X111" s="622"/>
      <c r="Z111" s="622"/>
      <c r="AA111" s="623" t="str">
        <f ca="1">IF($AA110="","",IF(INDIRECT(ADDRESS($AA110+2,AB$1-1,1,,"Score"))="SP",$AA110+2,""))</f>
        <v/>
      </c>
      <c r="AB111" s="623" t="str">
        <f t="shared" ca="1" si="70"/>
        <v/>
      </c>
      <c r="AC111" s="623" t="str">
        <f t="shared" ca="1" si="70"/>
        <v/>
      </c>
      <c r="AD111" s="622"/>
      <c r="AE111" s="622"/>
      <c r="AF111" s="625"/>
      <c r="AG111" s="626"/>
      <c r="AH111" s="615"/>
      <c r="AI111" s="625" t="str">
        <f t="shared" ca="1" si="71"/>
        <v/>
      </c>
      <c r="AJ111" s="625" t="str">
        <f t="shared" ca="1" si="71"/>
        <v/>
      </c>
      <c r="AK111" s="625" t="str">
        <f t="shared" ca="1" si="71"/>
        <v/>
      </c>
      <c r="AL111" s="623" t="str">
        <f t="shared" ca="1" si="72"/>
        <v/>
      </c>
      <c r="AM111" s="623" t="str">
        <f t="shared" ca="1" si="72"/>
        <v/>
      </c>
      <c r="AN111" s="625" t="str">
        <f t="shared" ca="1" si="72"/>
        <v/>
      </c>
      <c r="AO111" s="625" t="str">
        <f t="shared" ca="1" si="72"/>
        <v/>
      </c>
      <c r="AP111" s="615" t="str">
        <f t="shared" ca="1" si="77"/>
        <v/>
      </c>
      <c r="AQ111" s="625" t="str">
        <f t="shared" ca="1" si="73"/>
        <v/>
      </c>
      <c r="AR111" s="625" t="str">
        <f t="shared" ca="1" si="73"/>
        <v/>
      </c>
      <c r="AS111" s="625" t="str">
        <f t="shared" ca="1" si="73"/>
        <v/>
      </c>
      <c r="AT111" s="615" t="str">
        <f t="shared" ca="1" si="78"/>
        <v/>
      </c>
      <c r="AU111" s="625" t="str">
        <f t="shared" ca="1" si="79"/>
        <v/>
      </c>
      <c r="AV111" s="622"/>
      <c r="AW111" s="622"/>
    </row>
    <row r="112" spans="1:49">
      <c r="A112" s="1352">
        <f>A110+1</f>
        <v>21</v>
      </c>
      <c r="B112" s="610" t="str">
        <f>IF(ISNA(MATCH($A112,Score!A$72:A$131,0)),"",MATCH($A112,Score!A$72:A$131,0)+ROW(Score!A$71))</f>
        <v/>
      </c>
      <c r="C112" s="618" t="str">
        <f t="shared" ref="C112:D127" ca="1" si="80">IF($B112="","",INDIRECT(ADDRESS($B112,C$1,1,,"Score")))</f>
        <v/>
      </c>
      <c r="D112" s="610" t="str">
        <f t="shared" ca="1" si="80"/>
        <v/>
      </c>
      <c r="E112" s="617" t="str">
        <f>IF(B112="","",SUM(D112,D113))</f>
        <v/>
      </c>
      <c r="F112" s="617" t="str">
        <f>IF(B112="","",E112-AD112)</f>
        <v/>
      </c>
      <c r="G112" s="619" t="str">
        <f ca="1">IF($B112="","",IF(ISBLANK(INDIRECT(ADDRESS($B112,G$1,1,,"Score"))),"",1))</f>
        <v/>
      </c>
      <c r="H112" s="619" t="str">
        <f ca="1">IF($B112="","",IF(ISBLANK(INDIRECT(ADDRESS($B112,H$1,1,,"Score"))),"",1))</f>
        <v/>
      </c>
      <c r="I112" s="620" t="str">
        <f ca="1">IF(H112=1,F112,"")</f>
        <v/>
      </c>
      <c r="J112" s="619" t="str">
        <f t="shared" ref="J112:L127" ca="1" si="81">IF($B112="","",IF(ISBLANK(INDIRECT(ADDRESS($B112,J$1,1,,"Score"))),"",1))</f>
        <v/>
      </c>
      <c r="K112" s="619" t="str">
        <f t="shared" ca="1" si="81"/>
        <v/>
      </c>
      <c r="L112" s="619" t="str">
        <f t="shared" ca="1" si="81"/>
        <v/>
      </c>
      <c r="M112" s="610" t="str">
        <f t="shared" ref="M112:P127" ca="1" si="82">IF($B112="","",INDIRECT(ADDRESS($B112,M$1,1,,"Score")))</f>
        <v/>
      </c>
      <c r="N112" s="610" t="str">
        <f t="shared" ca="1" si="82"/>
        <v/>
      </c>
      <c r="O112" s="619" t="str">
        <f t="shared" ca="1" si="82"/>
        <v/>
      </c>
      <c r="P112" s="619" t="str">
        <f t="shared" ca="1" si="82"/>
        <v/>
      </c>
      <c r="Q112" s="620" t="str">
        <f t="shared" si="74"/>
        <v/>
      </c>
      <c r="R112" s="619" t="str">
        <f t="shared" ref="R112:T127" ca="1" si="83">IF($B112="","",INDIRECT(ADDRESS($B112,R$1,1,,"Score")))</f>
        <v/>
      </c>
      <c r="S112" s="619" t="str">
        <f t="shared" ca="1" si="83"/>
        <v/>
      </c>
      <c r="T112" s="619" t="str">
        <f t="shared" ca="1" si="83"/>
        <v/>
      </c>
      <c r="U112" s="620" t="str">
        <f t="shared" si="75"/>
        <v/>
      </c>
      <c r="V112" s="619" t="str">
        <f t="shared" ca="1" si="76"/>
        <v/>
      </c>
      <c r="W112" s="621" t="str">
        <f ca="1">IF(ISNA(MATCH($A112,'Bout Clock'!A$50:A$79,0)),"",INDIRECT(ADDRESS(MATCH($A112,'Bout Clock'!A$50:A$79,0)+ROW('Bout Clock'!A$49),W$1,1,,"Bout Clock")))</f>
        <v/>
      </c>
      <c r="X112" s="621" t="str">
        <f ca="1">IF(OR(W112="",W112=0),"",60*E112/W112)</f>
        <v/>
      </c>
      <c r="Z112" s="617">
        <f>Z110+1</f>
        <v>21</v>
      </c>
      <c r="AA112" s="610" t="str">
        <f>IF(ISNA(MATCH($Z112,Score!AR$72:AR$131,0)),"",MATCH($Z112,Score!AR$72:AR$131,0)+ROW(Score!AR$71) )</f>
        <v/>
      </c>
      <c r="AB112" s="610" t="str">
        <f t="shared" ref="AB112:AC127" ca="1" si="84">IF($AA112="","",INDIRECT(ADDRESS($AA112,AB$1,1,,"Score")))</f>
        <v/>
      </c>
      <c r="AC112" s="610" t="str">
        <f t="shared" ca="1" si="84"/>
        <v/>
      </c>
      <c r="AD112" s="617" t="str">
        <f>IF(AA112="","",SUM(AC112,AC113))</f>
        <v/>
      </c>
      <c r="AE112" s="617" t="str">
        <f>IF(AA112="","",AD112-E112)</f>
        <v/>
      </c>
      <c r="AF112" s="619" t="str">
        <f ca="1">IF($AA112="","",IF(ISBLANK(INDIRECT(ADDRESS($AA112,AF$1,1,,"Score"))),"",1))</f>
        <v/>
      </c>
      <c r="AG112" s="619" t="str">
        <f ca="1">IF($AA112="","",IF(ISBLANK(INDIRECT(ADDRESS($AA112,AG$1,1,,"Score"))),"",1))</f>
        <v/>
      </c>
      <c r="AH112" s="620" t="str">
        <f ca="1">IF(AG112=1,AE112,"")</f>
        <v/>
      </c>
      <c r="AI112" s="619" t="str">
        <f t="shared" ref="AI112:AK127" ca="1" si="85">IF($AA112="","",IF(ISBLANK(INDIRECT(ADDRESS($AA112,AI$1,1,,"Score"))),"",1))</f>
        <v/>
      </c>
      <c r="AJ112" s="619" t="str">
        <f t="shared" ca="1" si="85"/>
        <v/>
      </c>
      <c r="AK112" s="619" t="str">
        <f t="shared" ca="1" si="85"/>
        <v/>
      </c>
      <c r="AL112" s="610" t="str">
        <f t="shared" ref="AL112:AO127" ca="1" si="86">IF($AA112="","",INDIRECT(ADDRESS($AA112,AL$1,1,,"Score")))</f>
        <v/>
      </c>
      <c r="AM112" s="610" t="str">
        <f t="shared" ca="1" si="86"/>
        <v/>
      </c>
      <c r="AN112" s="619" t="str">
        <f t="shared" ca="1" si="86"/>
        <v/>
      </c>
      <c r="AO112" s="619" t="str">
        <f t="shared" ca="1" si="86"/>
        <v/>
      </c>
      <c r="AP112" s="620" t="str">
        <f t="shared" si="77"/>
        <v/>
      </c>
      <c r="AQ112" s="619" t="str">
        <f t="shared" ref="AQ112:AS127" ca="1" si="87">IF($AA112="","",INDIRECT(ADDRESS($AA112,AQ$1,1,,"Score")))</f>
        <v/>
      </c>
      <c r="AR112" s="619" t="str">
        <f t="shared" ca="1" si="87"/>
        <v/>
      </c>
      <c r="AS112" s="619" t="str">
        <f t="shared" ca="1" si="87"/>
        <v/>
      </c>
      <c r="AT112" s="620" t="str">
        <f t="shared" si="78"/>
        <v/>
      </c>
      <c r="AU112" s="619" t="str">
        <f t="shared" ca="1" si="79"/>
        <v/>
      </c>
      <c r="AV112" s="621" t="str">
        <f ca="1">W112</f>
        <v/>
      </c>
      <c r="AW112" s="621" t="str">
        <f ca="1">IF(OR(AV112="",AV112=0),"",60*AD112/AV112)</f>
        <v/>
      </c>
    </row>
    <row r="113" spans="1:49">
      <c r="A113" s="1352"/>
      <c r="B113" s="610" t="str">
        <f ca="1">IF($B112="","",IF(INDIRECT(ADDRESS($B112+2,C$1-1,1,,"Score"))="SP",$B112+2,""))</f>
        <v/>
      </c>
      <c r="C113" s="618" t="str">
        <f t="shared" ca="1" si="80"/>
        <v/>
      </c>
      <c r="D113" s="610" t="str">
        <f t="shared" ca="1" si="80"/>
        <v/>
      </c>
      <c r="E113" s="617"/>
      <c r="F113" s="617"/>
      <c r="G113" s="619"/>
      <c r="H113" s="619"/>
      <c r="I113" s="620"/>
      <c r="J113" s="619" t="str">
        <f t="shared" ca="1" si="81"/>
        <v/>
      </c>
      <c r="K113" s="619" t="str">
        <f t="shared" ca="1" si="81"/>
        <v/>
      </c>
      <c r="L113" s="619" t="str">
        <f t="shared" ca="1" si="81"/>
        <v/>
      </c>
      <c r="M113" s="610" t="str">
        <f t="shared" ca="1" si="82"/>
        <v/>
      </c>
      <c r="N113" s="610" t="str">
        <f t="shared" ca="1" si="82"/>
        <v/>
      </c>
      <c r="O113" s="619" t="str">
        <f t="shared" ca="1" si="82"/>
        <v/>
      </c>
      <c r="P113" s="619" t="str">
        <f t="shared" ca="1" si="82"/>
        <v/>
      </c>
      <c r="Q113" s="620" t="str">
        <f t="shared" ca="1" si="74"/>
        <v/>
      </c>
      <c r="R113" s="619" t="str">
        <f t="shared" ca="1" si="83"/>
        <v/>
      </c>
      <c r="S113" s="619" t="str">
        <f t="shared" ca="1" si="83"/>
        <v/>
      </c>
      <c r="T113" s="619" t="str">
        <f t="shared" ca="1" si="83"/>
        <v/>
      </c>
      <c r="U113" s="620" t="str">
        <f t="shared" ca="1" si="75"/>
        <v/>
      </c>
      <c r="V113" s="619" t="str">
        <f t="shared" ca="1" si="76"/>
        <v/>
      </c>
      <c r="W113" s="621"/>
      <c r="X113" s="621"/>
      <c r="Z113" s="617"/>
      <c r="AA113" s="610" t="str">
        <f ca="1">IF($AA112="","",IF(INDIRECT(ADDRESS($AA112+2,AB$1-1,1,,"Score"))="SP",$AA112+2,""))</f>
        <v/>
      </c>
      <c r="AB113" s="610" t="str">
        <f t="shared" ca="1" si="84"/>
        <v/>
      </c>
      <c r="AC113" s="610" t="str">
        <f t="shared" ca="1" si="84"/>
        <v/>
      </c>
      <c r="AD113" s="617"/>
      <c r="AE113" s="617"/>
      <c r="AF113" s="619"/>
      <c r="AG113" s="619"/>
      <c r="AH113" s="620"/>
      <c r="AI113" s="619" t="str">
        <f t="shared" ca="1" si="85"/>
        <v/>
      </c>
      <c r="AJ113" s="619" t="str">
        <f t="shared" ca="1" si="85"/>
        <v/>
      </c>
      <c r="AK113" s="619" t="str">
        <f t="shared" ca="1" si="85"/>
        <v/>
      </c>
      <c r="AL113" s="610" t="str">
        <f t="shared" ca="1" si="86"/>
        <v/>
      </c>
      <c r="AM113" s="610" t="str">
        <f t="shared" ca="1" si="86"/>
        <v/>
      </c>
      <c r="AN113" s="619" t="str">
        <f t="shared" ca="1" si="86"/>
        <v/>
      </c>
      <c r="AO113" s="619" t="str">
        <f t="shared" ca="1" si="86"/>
        <v/>
      </c>
      <c r="AP113" s="620" t="str">
        <f t="shared" ca="1" si="77"/>
        <v/>
      </c>
      <c r="AQ113" s="619" t="str">
        <f t="shared" ca="1" si="87"/>
        <v/>
      </c>
      <c r="AR113" s="619" t="str">
        <f t="shared" ca="1" si="87"/>
        <v/>
      </c>
      <c r="AS113" s="619" t="str">
        <f t="shared" ca="1" si="87"/>
        <v/>
      </c>
      <c r="AT113" s="620" t="str">
        <f t="shared" ca="1" si="78"/>
        <v/>
      </c>
      <c r="AU113" s="619" t="str">
        <f t="shared" ca="1" si="79"/>
        <v/>
      </c>
      <c r="AV113" s="621"/>
      <c r="AW113" s="621"/>
    </row>
    <row r="114" spans="1:49">
      <c r="A114" s="1353">
        <f>A112+1</f>
        <v>22</v>
      </c>
      <c r="B114" s="623" t="str">
        <f>IF(ISNA(MATCH($A114,Score!A$72:A$131,0)),"",MATCH($A114,Score!A$72:A$131,0)+ROW(Score!A$71))</f>
        <v/>
      </c>
      <c r="C114" s="624" t="str">
        <f t="shared" ca="1" si="80"/>
        <v/>
      </c>
      <c r="D114" s="623" t="str">
        <f t="shared" ca="1" si="80"/>
        <v/>
      </c>
      <c r="E114" s="622" t="str">
        <f>IF(B114="","",SUM(D114,D115))</f>
        <v/>
      </c>
      <c r="F114" s="622" t="str">
        <f>IF(B114="","",E114-AD114)</f>
        <v/>
      </c>
      <c r="G114" s="625" t="str">
        <f ca="1">IF($B114="","",IF(ISBLANK(INDIRECT(ADDRESS($B114,G$1,1,,"Score"))),"",1))</f>
        <v/>
      </c>
      <c r="H114" s="625" t="str">
        <f ca="1">IF($B114="","",IF(ISBLANK(INDIRECT(ADDRESS($B114,H$1,1,,"Score"))),"",1))</f>
        <v/>
      </c>
      <c r="I114" s="615" t="str">
        <f ca="1">IF(H114=1,F114,"")</f>
        <v/>
      </c>
      <c r="J114" s="625" t="str">
        <f t="shared" ca="1" si="81"/>
        <v/>
      </c>
      <c r="K114" s="625" t="str">
        <f t="shared" ca="1" si="81"/>
        <v/>
      </c>
      <c r="L114" s="625" t="str">
        <f t="shared" ca="1" si="81"/>
        <v/>
      </c>
      <c r="M114" s="623" t="str">
        <f t="shared" ca="1" si="82"/>
        <v/>
      </c>
      <c r="N114" s="623" t="str">
        <f t="shared" ca="1" si="82"/>
        <v/>
      </c>
      <c r="O114" s="625" t="str">
        <f t="shared" ca="1" si="82"/>
        <v/>
      </c>
      <c r="P114" s="625" t="str">
        <f t="shared" ca="1" si="82"/>
        <v/>
      </c>
      <c r="Q114" s="615" t="str">
        <f t="shared" si="74"/>
        <v/>
      </c>
      <c r="R114" s="625" t="str">
        <f t="shared" ca="1" si="83"/>
        <v/>
      </c>
      <c r="S114" s="625" t="str">
        <f t="shared" ca="1" si="83"/>
        <v/>
      </c>
      <c r="T114" s="625" t="str">
        <f t="shared" ca="1" si="83"/>
        <v/>
      </c>
      <c r="U114" s="615" t="str">
        <f t="shared" si="75"/>
        <v/>
      </c>
      <c r="V114" s="625" t="str">
        <f t="shared" ca="1" si="76"/>
        <v/>
      </c>
      <c r="W114" s="622" t="str">
        <f ca="1">IF(ISNA(MATCH($A114,'Bout Clock'!A$50:A$79,0)),"",INDIRECT(ADDRESS(MATCH($A114,'Bout Clock'!A$50:A$79,0)+ROW('Bout Clock'!A$49),W$1,1,,"Bout Clock")))</f>
        <v/>
      </c>
      <c r="X114" s="622" t="str">
        <f ca="1">IF(OR(W114="",W114=0),"",60*E114/W114)</f>
        <v/>
      </c>
      <c r="Z114" s="622">
        <f>Z112+1</f>
        <v>22</v>
      </c>
      <c r="AA114" s="623" t="str">
        <f>IF(ISNA(MATCH($Z114,Score!AR$72:AR$131,0)),"",MATCH($Z114,Score!AR$72:AR$131,0)+ROW(Score!AR$71) )</f>
        <v/>
      </c>
      <c r="AB114" s="623" t="str">
        <f t="shared" ca="1" si="84"/>
        <v/>
      </c>
      <c r="AC114" s="623" t="str">
        <f t="shared" ca="1" si="84"/>
        <v/>
      </c>
      <c r="AD114" s="622" t="str">
        <f>IF(AA114="","",SUM(AC114,AC115))</f>
        <v/>
      </c>
      <c r="AE114" s="622" t="str">
        <f>IF(AA114="","",AD114-E114)</f>
        <v/>
      </c>
      <c r="AF114" s="625" t="str">
        <f ca="1">IF($AA114="","",IF(ISBLANK(INDIRECT(ADDRESS($AA114,AF$1,1,,"Score"))),"",1))</f>
        <v/>
      </c>
      <c r="AG114" s="625" t="str">
        <f ca="1">IF($AA114="","",IF(ISBLANK(INDIRECT(ADDRESS($AA114,AG$1,1,,"Score"))),"",1))</f>
        <v/>
      </c>
      <c r="AH114" s="615" t="str">
        <f ca="1">IF(AG114=1,AE114,"")</f>
        <v/>
      </c>
      <c r="AI114" s="625" t="str">
        <f t="shared" ca="1" si="85"/>
        <v/>
      </c>
      <c r="AJ114" s="625" t="str">
        <f t="shared" ca="1" si="85"/>
        <v/>
      </c>
      <c r="AK114" s="625" t="str">
        <f t="shared" ca="1" si="85"/>
        <v/>
      </c>
      <c r="AL114" s="623" t="str">
        <f t="shared" ca="1" si="86"/>
        <v/>
      </c>
      <c r="AM114" s="623" t="str">
        <f t="shared" ca="1" si="86"/>
        <v/>
      </c>
      <c r="AN114" s="625" t="str">
        <f t="shared" ca="1" si="86"/>
        <v/>
      </c>
      <c r="AO114" s="625" t="str">
        <f t="shared" ca="1" si="86"/>
        <v/>
      </c>
      <c r="AP114" s="615" t="str">
        <f t="shared" si="77"/>
        <v/>
      </c>
      <c r="AQ114" s="625" t="str">
        <f t="shared" ca="1" si="87"/>
        <v/>
      </c>
      <c r="AR114" s="625" t="str">
        <f t="shared" ca="1" si="87"/>
        <v/>
      </c>
      <c r="AS114" s="625" t="str">
        <f t="shared" ca="1" si="87"/>
        <v/>
      </c>
      <c r="AT114" s="615" t="str">
        <f t="shared" si="78"/>
        <v/>
      </c>
      <c r="AU114" s="625" t="str">
        <f t="shared" ca="1" si="79"/>
        <v/>
      </c>
      <c r="AV114" s="622" t="str">
        <f ca="1">W114</f>
        <v/>
      </c>
      <c r="AW114" s="622" t="str">
        <f ca="1">IF(OR(AV114="",AV114=0),"",60*AD114/AV114)</f>
        <v/>
      </c>
    </row>
    <row r="115" spans="1:49">
      <c r="A115" s="1353"/>
      <c r="B115" s="623" t="str">
        <f ca="1">IF($B114="","",IF(INDIRECT(ADDRESS($B114+2,C$1-1,1,,"Score"))="SP",$B114+2,""))</f>
        <v/>
      </c>
      <c r="C115" s="624" t="str">
        <f t="shared" ca="1" si="80"/>
        <v/>
      </c>
      <c r="D115" s="623" t="str">
        <f t="shared" ca="1" si="80"/>
        <v/>
      </c>
      <c r="E115" s="622"/>
      <c r="F115" s="622"/>
      <c r="G115" s="625"/>
      <c r="H115" s="626"/>
      <c r="I115" s="615"/>
      <c r="J115" s="625" t="str">
        <f t="shared" ca="1" si="81"/>
        <v/>
      </c>
      <c r="K115" s="625" t="str">
        <f t="shared" ca="1" si="81"/>
        <v/>
      </c>
      <c r="L115" s="625" t="str">
        <f t="shared" ca="1" si="81"/>
        <v/>
      </c>
      <c r="M115" s="623" t="str">
        <f t="shared" ca="1" si="82"/>
        <v/>
      </c>
      <c r="N115" s="623" t="str">
        <f t="shared" ca="1" si="82"/>
        <v/>
      </c>
      <c r="O115" s="625" t="str">
        <f t="shared" ca="1" si="82"/>
        <v/>
      </c>
      <c r="P115" s="625" t="str">
        <f t="shared" ca="1" si="82"/>
        <v/>
      </c>
      <c r="Q115" s="615" t="str">
        <f t="shared" ca="1" si="74"/>
        <v/>
      </c>
      <c r="R115" s="625" t="str">
        <f t="shared" ca="1" si="83"/>
        <v/>
      </c>
      <c r="S115" s="625" t="str">
        <f t="shared" ca="1" si="83"/>
        <v/>
      </c>
      <c r="T115" s="625" t="str">
        <f t="shared" ca="1" si="83"/>
        <v/>
      </c>
      <c r="U115" s="615" t="str">
        <f t="shared" ca="1" si="75"/>
        <v/>
      </c>
      <c r="V115" s="625" t="str">
        <f t="shared" ca="1" si="76"/>
        <v/>
      </c>
      <c r="W115" s="622"/>
      <c r="X115" s="622"/>
      <c r="Z115" s="622"/>
      <c r="AA115" s="623" t="str">
        <f ca="1">IF($AA114="","",IF(INDIRECT(ADDRESS($AA114+2,AB$1-1,1,,"Score"))="SP",$AA114+2,""))</f>
        <v/>
      </c>
      <c r="AB115" s="623" t="str">
        <f t="shared" ca="1" si="84"/>
        <v/>
      </c>
      <c r="AC115" s="623" t="str">
        <f t="shared" ca="1" si="84"/>
        <v/>
      </c>
      <c r="AD115" s="622"/>
      <c r="AE115" s="622"/>
      <c r="AF115" s="625"/>
      <c r="AG115" s="626"/>
      <c r="AH115" s="615"/>
      <c r="AI115" s="625" t="str">
        <f t="shared" ca="1" si="85"/>
        <v/>
      </c>
      <c r="AJ115" s="625" t="str">
        <f t="shared" ca="1" si="85"/>
        <v/>
      </c>
      <c r="AK115" s="625" t="str">
        <f t="shared" ca="1" si="85"/>
        <v/>
      </c>
      <c r="AL115" s="623" t="str">
        <f t="shared" ca="1" si="86"/>
        <v/>
      </c>
      <c r="AM115" s="623" t="str">
        <f t="shared" ca="1" si="86"/>
        <v/>
      </c>
      <c r="AN115" s="625" t="str">
        <f t="shared" ca="1" si="86"/>
        <v/>
      </c>
      <c r="AO115" s="625" t="str">
        <f t="shared" ca="1" si="86"/>
        <v/>
      </c>
      <c r="AP115" s="615" t="str">
        <f t="shared" ca="1" si="77"/>
        <v/>
      </c>
      <c r="AQ115" s="625" t="str">
        <f t="shared" ca="1" si="87"/>
        <v/>
      </c>
      <c r="AR115" s="625" t="str">
        <f t="shared" ca="1" si="87"/>
        <v/>
      </c>
      <c r="AS115" s="625" t="str">
        <f t="shared" ca="1" si="87"/>
        <v/>
      </c>
      <c r="AT115" s="615" t="str">
        <f t="shared" ca="1" si="78"/>
        <v/>
      </c>
      <c r="AU115" s="625" t="str">
        <f t="shared" ca="1" si="79"/>
        <v/>
      </c>
      <c r="AV115" s="622"/>
      <c r="AW115" s="622"/>
    </row>
    <row r="116" spans="1:49">
      <c r="A116" s="1352">
        <f>A114+1</f>
        <v>23</v>
      </c>
      <c r="B116" s="610" t="str">
        <f>IF(ISNA(MATCH($A116,Score!A$72:A$131,0)),"",MATCH($A116,Score!A$72:A$131,0)+ROW(Score!A$71))</f>
        <v/>
      </c>
      <c r="C116" s="618" t="str">
        <f t="shared" ca="1" si="80"/>
        <v/>
      </c>
      <c r="D116" s="610" t="str">
        <f t="shared" ca="1" si="80"/>
        <v/>
      </c>
      <c r="E116" s="617" t="str">
        <f>IF(B116="","",SUM(D116,D117))</f>
        <v/>
      </c>
      <c r="F116" s="617" t="str">
        <f>IF(B116="","",E116-AD116)</f>
        <v/>
      </c>
      <c r="G116" s="619" t="str">
        <f ca="1">IF($B116="","",IF(ISBLANK(INDIRECT(ADDRESS($B116,G$1,1,,"Score"))),"",1))</f>
        <v/>
      </c>
      <c r="H116" s="619" t="str">
        <f ca="1">IF($B116="","",IF(ISBLANK(INDIRECT(ADDRESS($B116,H$1,1,,"Score"))),"",1))</f>
        <v/>
      </c>
      <c r="I116" s="620" t="str">
        <f ca="1">IF(H116=1,F116,"")</f>
        <v/>
      </c>
      <c r="J116" s="619" t="str">
        <f t="shared" ca="1" si="81"/>
        <v/>
      </c>
      <c r="K116" s="619" t="str">
        <f t="shared" ca="1" si="81"/>
        <v/>
      </c>
      <c r="L116" s="619" t="str">
        <f t="shared" ca="1" si="81"/>
        <v/>
      </c>
      <c r="M116" s="610" t="str">
        <f t="shared" ca="1" si="82"/>
        <v/>
      </c>
      <c r="N116" s="610" t="str">
        <f t="shared" ca="1" si="82"/>
        <v/>
      </c>
      <c r="O116" s="619" t="str">
        <f t="shared" ca="1" si="82"/>
        <v/>
      </c>
      <c r="P116" s="619" t="str">
        <f t="shared" ca="1" si="82"/>
        <v/>
      </c>
      <c r="Q116" s="620" t="str">
        <f t="shared" si="74"/>
        <v/>
      </c>
      <c r="R116" s="619" t="str">
        <f t="shared" ca="1" si="83"/>
        <v/>
      </c>
      <c r="S116" s="619" t="str">
        <f t="shared" ca="1" si="83"/>
        <v/>
      </c>
      <c r="T116" s="619" t="str">
        <f t="shared" ca="1" si="83"/>
        <v/>
      </c>
      <c r="U116" s="620" t="str">
        <f t="shared" si="75"/>
        <v/>
      </c>
      <c r="V116" s="619" t="str">
        <f t="shared" ca="1" si="76"/>
        <v/>
      </c>
      <c r="W116" s="621" t="str">
        <f ca="1">IF(ISNA(MATCH($A116,'Bout Clock'!A$50:A$79,0)),"",INDIRECT(ADDRESS(MATCH($A116,'Bout Clock'!A$50:A$79,0)+ROW('Bout Clock'!A$49),W$1,1,,"Bout Clock")))</f>
        <v/>
      </c>
      <c r="X116" s="621" t="str">
        <f ca="1">IF(OR(W116="",W116=0),"",60*E116/W116)</f>
        <v/>
      </c>
      <c r="Z116" s="617">
        <f>Z114+1</f>
        <v>23</v>
      </c>
      <c r="AA116" s="610" t="str">
        <f>IF(ISNA(MATCH($Z116,Score!AR$72:AR$131,0)),"",MATCH($Z116,Score!AR$72:AR$131,0)+ROW(Score!AR$71) )</f>
        <v/>
      </c>
      <c r="AB116" s="610" t="str">
        <f t="shared" ca="1" si="84"/>
        <v/>
      </c>
      <c r="AC116" s="610" t="str">
        <f t="shared" ca="1" si="84"/>
        <v/>
      </c>
      <c r="AD116" s="617" t="str">
        <f>IF(AA116="","",SUM(AC116,AC117))</f>
        <v/>
      </c>
      <c r="AE116" s="617" t="str">
        <f>IF(AA116="","",AD116-E116)</f>
        <v/>
      </c>
      <c r="AF116" s="619" t="str">
        <f ca="1">IF($AA116="","",IF(ISBLANK(INDIRECT(ADDRESS($AA116,AF$1,1,,"Score"))),"",1))</f>
        <v/>
      </c>
      <c r="AG116" s="619" t="str">
        <f ca="1">IF($AA116="","",IF(ISBLANK(INDIRECT(ADDRESS($AA116,AG$1,1,,"Score"))),"",1))</f>
        <v/>
      </c>
      <c r="AH116" s="620" t="str">
        <f ca="1">IF(AG116=1,AE116,"")</f>
        <v/>
      </c>
      <c r="AI116" s="619" t="str">
        <f t="shared" ca="1" si="85"/>
        <v/>
      </c>
      <c r="AJ116" s="619" t="str">
        <f t="shared" ca="1" si="85"/>
        <v/>
      </c>
      <c r="AK116" s="619" t="str">
        <f t="shared" ca="1" si="85"/>
        <v/>
      </c>
      <c r="AL116" s="610" t="str">
        <f t="shared" ca="1" si="86"/>
        <v/>
      </c>
      <c r="AM116" s="610" t="str">
        <f t="shared" ca="1" si="86"/>
        <v/>
      </c>
      <c r="AN116" s="619" t="str">
        <f t="shared" ca="1" si="86"/>
        <v/>
      </c>
      <c r="AO116" s="619" t="str">
        <f t="shared" ca="1" si="86"/>
        <v/>
      </c>
      <c r="AP116" s="620" t="str">
        <f t="shared" si="77"/>
        <v/>
      </c>
      <c r="AQ116" s="619" t="str">
        <f t="shared" ca="1" si="87"/>
        <v/>
      </c>
      <c r="AR116" s="619" t="str">
        <f t="shared" ca="1" si="87"/>
        <v/>
      </c>
      <c r="AS116" s="619" t="str">
        <f t="shared" ca="1" si="87"/>
        <v/>
      </c>
      <c r="AT116" s="620" t="str">
        <f t="shared" si="78"/>
        <v/>
      </c>
      <c r="AU116" s="619" t="str">
        <f t="shared" ca="1" si="79"/>
        <v/>
      </c>
      <c r="AV116" s="621" t="str">
        <f ca="1">W116</f>
        <v/>
      </c>
      <c r="AW116" s="621" t="str">
        <f ca="1">IF(OR(AV116="",AV116=0),"",60*AD116/AV116)</f>
        <v/>
      </c>
    </row>
    <row r="117" spans="1:49">
      <c r="A117" s="1352"/>
      <c r="B117" s="610" t="str">
        <f ca="1">IF($B116="","",IF(INDIRECT(ADDRESS($B116+2,C$1-1,1,,"Score"))="SP",$B116+2,""))</f>
        <v/>
      </c>
      <c r="C117" s="618" t="str">
        <f t="shared" ca="1" si="80"/>
        <v/>
      </c>
      <c r="D117" s="610" t="str">
        <f t="shared" ca="1" si="80"/>
        <v/>
      </c>
      <c r="E117" s="617"/>
      <c r="F117" s="617"/>
      <c r="G117" s="619"/>
      <c r="H117" s="619"/>
      <c r="I117" s="620"/>
      <c r="J117" s="619" t="str">
        <f t="shared" ca="1" si="81"/>
        <v/>
      </c>
      <c r="K117" s="619" t="str">
        <f t="shared" ca="1" si="81"/>
        <v/>
      </c>
      <c r="L117" s="619" t="str">
        <f t="shared" ca="1" si="81"/>
        <v/>
      </c>
      <c r="M117" s="610" t="str">
        <f t="shared" ca="1" si="82"/>
        <v/>
      </c>
      <c r="N117" s="610" t="str">
        <f t="shared" ca="1" si="82"/>
        <v/>
      </c>
      <c r="O117" s="619" t="str">
        <f t="shared" ca="1" si="82"/>
        <v/>
      </c>
      <c r="P117" s="619" t="str">
        <f t="shared" ca="1" si="82"/>
        <v/>
      </c>
      <c r="Q117" s="620" t="str">
        <f t="shared" ca="1" si="74"/>
        <v/>
      </c>
      <c r="R117" s="619" t="str">
        <f t="shared" ca="1" si="83"/>
        <v/>
      </c>
      <c r="S117" s="619" t="str">
        <f t="shared" ca="1" si="83"/>
        <v/>
      </c>
      <c r="T117" s="619" t="str">
        <f t="shared" ca="1" si="83"/>
        <v/>
      </c>
      <c r="U117" s="620" t="str">
        <f t="shared" ca="1" si="75"/>
        <v/>
      </c>
      <c r="V117" s="619" t="str">
        <f t="shared" ca="1" si="76"/>
        <v/>
      </c>
      <c r="W117" s="621"/>
      <c r="X117" s="621"/>
      <c r="Z117" s="617"/>
      <c r="AA117" s="610" t="str">
        <f ca="1">IF($AA116="","",IF(INDIRECT(ADDRESS($AA116+2,AB$1-1,1,,"Score"))="SP",$AA116+2,""))</f>
        <v/>
      </c>
      <c r="AB117" s="610" t="str">
        <f t="shared" ca="1" si="84"/>
        <v/>
      </c>
      <c r="AC117" s="610" t="str">
        <f t="shared" ca="1" si="84"/>
        <v/>
      </c>
      <c r="AD117" s="617"/>
      <c r="AE117" s="617"/>
      <c r="AF117" s="619"/>
      <c r="AG117" s="619"/>
      <c r="AH117" s="620"/>
      <c r="AI117" s="619" t="str">
        <f t="shared" ca="1" si="85"/>
        <v/>
      </c>
      <c r="AJ117" s="619" t="str">
        <f t="shared" ca="1" si="85"/>
        <v/>
      </c>
      <c r="AK117" s="619" t="str">
        <f t="shared" ca="1" si="85"/>
        <v/>
      </c>
      <c r="AL117" s="610" t="str">
        <f t="shared" ca="1" si="86"/>
        <v/>
      </c>
      <c r="AM117" s="610" t="str">
        <f t="shared" ca="1" si="86"/>
        <v/>
      </c>
      <c r="AN117" s="619" t="str">
        <f t="shared" ca="1" si="86"/>
        <v/>
      </c>
      <c r="AO117" s="619" t="str">
        <f t="shared" ca="1" si="86"/>
        <v/>
      </c>
      <c r="AP117" s="620" t="str">
        <f t="shared" ca="1" si="77"/>
        <v/>
      </c>
      <c r="AQ117" s="619" t="str">
        <f t="shared" ca="1" si="87"/>
        <v/>
      </c>
      <c r="AR117" s="619" t="str">
        <f t="shared" ca="1" si="87"/>
        <v/>
      </c>
      <c r="AS117" s="619" t="str">
        <f t="shared" ca="1" si="87"/>
        <v/>
      </c>
      <c r="AT117" s="620" t="str">
        <f t="shared" ca="1" si="78"/>
        <v/>
      </c>
      <c r="AU117" s="619" t="str">
        <f t="shared" ca="1" si="79"/>
        <v/>
      </c>
      <c r="AV117" s="621"/>
      <c r="AW117" s="621"/>
    </row>
    <row r="118" spans="1:49">
      <c r="A118" s="1353">
        <f>A116+1</f>
        <v>24</v>
      </c>
      <c r="B118" s="623" t="str">
        <f>IF(ISNA(MATCH($A118,Score!A$72:A$131,0)),"",MATCH($A118,Score!A$72:A$131,0)+ROW(Score!A$71))</f>
        <v/>
      </c>
      <c r="C118" s="624" t="str">
        <f t="shared" ca="1" si="80"/>
        <v/>
      </c>
      <c r="D118" s="623" t="str">
        <f t="shared" ca="1" si="80"/>
        <v/>
      </c>
      <c r="E118" s="622" t="str">
        <f>IF(B118="","",SUM(D118,D119))</f>
        <v/>
      </c>
      <c r="F118" s="622" t="str">
        <f>IF(B118="","",E118-AD118)</f>
        <v/>
      </c>
      <c r="G118" s="625" t="str">
        <f ca="1">IF($B118="","",IF(ISBLANK(INDIRECT(ADDRESS($B118,G$1,1,,"Score"))),"",1))</f>
        <v/>
      </c>
      <c r="H118" s="625" t="str">
        <f ca="1">IF($B118="","",IF(ISBLANK(INDIRECT(ADDRESS($B118,H$1,1,,"Score"))),"",1))</f>
        <v/>
      </c>
      <c r="I118" s="615" t="str">
        <f ca="1">IF(H118=1,F118,"")</f>
        <v/>
      </c>
      <c r="J118" s="625" t="str">
        <f t="shared" ca="1" si="81"/>
        <v/>
      </c>
      <c r="K118" s="625" t="str">
        <f t="shared" ca="1" si="81"/>
        <v/>
      </c>
      <c r="L118" s="625" t="str">
        <f t="shared" ca="1" si="81"/>
        <v/>
      </c>
      <c r="M118" s="623" t="str">
        <f t="shared" ca="1" si="82"/>
        <v/>
      </c>
      <c r="N118" s="623" t="str">
        <f t="shared" ca="1" si="82"/>
        <v/>
      </c>
      <c r="O118" s="625" t="str">
        <f t="shared" ca="1" si="82"/>
        <v/>
      </c>
      <c r="P118" s="625" t="str">
        <f t="shared" ca="1" si="82"/>
        <v/>
      </c>
      <c r="Q118" s="615" t="str">
        <f t="shared" si="74"/>
        <v/>
      </c>
      <c r="R118" s="625" t="str">
        <f t="shared" ca="1" si="83"/>
        <v/>
      </c>
      <c r="S118" s="625" t="str">
        <f t="shared" ca="1" si="83"/>
        <v/>
      </c>
      <c r="T118" s="625" t="str">
        <f t="shared" ca="1" si="83"/>
        <v/>
      </c>
      <c r="U118" s="615" t="str">
        <f t="shared" si="75"/>
        <v/>
      </c>
      <c r="V118" s="625" t="str">
        <f t="shared" ca="1" si="76"/>
        <v/>
      </c>
      <c r="W118" s="622" t="str">
        <f ca="1">IF(ISNA(MATCH($A118,'Bout Clock'!A$50:A$79,0)),"",INDIRECT(ADDRESS(MATCH($A118,'Bout Clock'!A$50:A$79,0)+ROW('Bout Clock'!A$49),W$1,1,,"Bout Clock")))</f>
        <v/>
      </c>
      <c r="X118" s="622" t="str">
        <f ca="1">IF(OR(W118="",W118=0),"",60*E118/W118)</f>
        <v/>
      </c>
      <c r="Z118" s="622">
        <f>Z116+1</f>
        <v>24</v>
      </c>
      <c r="AA118" s="623" t="str">
        <f>IF(ISNA(MATCH($Z118,Score!AR$72:AR$131,0)),"",MATCH($Z118,Score!AR$72:AR$131,0)+ROW(Score!AR$71) )</f>
        <v/>
      </c>
      <c r="AB118" s="623" t="str">
        <f t="shared" ca="1" si="84"/>
        <v/>
      </c>
      <c r="AC118" s="623" t="str">
        <f t="shared" ca="1" si="84"/>
        <v/>
      </c>
      <c r="AD118" s="622" t="str">
        <f>IF(AA118="","",SUM(AC118,AC119))</f>
        <v/>
      </c>
      <c r="AE118" s="622" t="str">
        <f>IF(AA118="","",AD118-E118)</f>
        <v/>
      </c>
      <c r="AF118" s="625" t="str">
        <f ca="1">IF($AA118="","",IF(ISBLANK(INDIRECT(ADDRESS($AA118,AF$1,1,,"Score"))),"",1))</f>
        <v/>
      </c>
      <c r="AG118" s="625" t="str">
        <f ca="1">IF($AA118="","",IF(ISBLANK(INDIRECT(ADDRESS($AA118,AG$1,1,,"Score"))),"",1))</f>
        <v/>
      </c>
      <c r="AH118" s="615" t="str">
        <f ca="1">IF(AG118=1,AE118,"")</f>
        <v/>
      </c>
      <c r="AI118" s="625" t="str">
        <f t="shared" ca="1" si="85"/>
        <v/>
      </c>
      <c r="AJ118" s="625" t="str">
        <f t="shared" ca="1" si="85"/>
        <v/>
      </c>
      <c r="AK118" s="625" t="str">
        <f t="shared" ca="1" si="85"/>
        <v/>
      </c>
      <c r="AL118" s="623" t="str">
        <f t="shared" ca="1" si="86"/>
        <v/>
      </c>
      <c r="AM118" s="623" t="str">
        <f t="shared" ca="1" si="86"/>
        <v/>
      </c>
      <c r="AN118" s="625" t="str">
        <f t="shared" ca="1" si="86"/>
        <v/>
      </c>
      <c r="AO118" s="625" t="str">
        <f t="shared" ca="1" si="86"/>
        <v/>
      </c>
      <c r="AP118" s="615" t="str">
        <f t="shared" si="77"/>
        <v/>
      </c>
      <c r="AQ118" s="625" t="str">
        <f t="shared" ca="1" si="87"/>
        <v/>
      </c>
      <c r="AR118" s="625" t="str">
        <f t="shared" ca="1" si="87"/>
        <v/>
      </c>
      <c r="AS118" s="625" t="str">
        <f t="shared" ca="1" si="87"/>
        <v/>
      </c>
      <c r="AT118" s="615" t="str">
        <f t="shared" si="78"/>
        <v/>
      </c>
      <c r="AU118" s="625" t="str">
        <f t="shared" ca="1" si="79"/>
        <v/>
      </c>
      <c r="AV118" s="622" t="str">
        <f ca="1">W118</f>
        <v/>
      </c>
      <c r="AW118" s="622" t="str">
        <f ca="1">IF(OR(AV118="",AV118=0),"",60*AD118/AV118)</f>
        <v/>
      </c>
    </row>
    <row r="119" spans="1:49">
      <c r="A119" s="1353"/>
      <c r="B119" s="623" t="str">
        <f ca="1">IF($B118="","",IF(INDIRECT(ADDRESS($B118+2,C$1-1,1,,"Score"))="SP",$B118+2,""))</f>
        <v/>
      </c>
      <c r="C119" s="624" t="str">
        <f t="shared" ca="1" si="80"/>
        <v/>
      </c>
      <c r="D119" s="623" t="str">
        <f t="shared" ca="1" si="80"/>
        <v/>
      </c>
      <c r="E119" s="622"/>
      <c r="F119" s="622"/>
      <c r="G119" s="625"/>
      <c r="H119" s="626"/>
      <c r="I119" s="615"/>
      <c r="J119" s="625" t="str">
        <f t="shared" ca="1" si="81"/>
        <v/>
      </c>
      <c r="K119" s="625" t="str">
        <f t="shared" ca="1" si="81"/>
        <v/>
      </c>
      <c r="L119" s="625" t="str">
        <f t="shared" ca="1" si="81"/>
        <v/>
      </c>
      <c r="M119" s="623" t="str">
        <f t="shared" ca="1" si="82"/>
        <v/>
      </c>
      <c r="N119" s="623" t="str">
        <f t="shared" ca="1" si="82"/>
        <v/>
      </c>
      <c r="O119" s="625" t="str">
        <f t="shared" ca="1" si="82"/>
        <v/>
      </c>
      <c r="P119" s="625" t="str">
        <f t="shared" ca="1" si="82"/>
        <v/>
      </c>
      <c r="Q119" s="615" t="str">
        <f t="shared" ca="1" si="74"/>
        <v/>
      </c>
      <c r="R119" s="625" t="str">
        <f t="shared" ca="1" si="83"/>
        <v/>
      </c>
      <c r="S119" s="625" t="str">
        <f t="shared" ca="1" si="83"/>
        <v/>
      </c>
      <c r="T119" s="625" t="str">
        <f t="shared" ca="1" si="83"/>
        <v/>
      </c>
      <c r="U119" s="615" t="str">
        <f t="shared" ca="1" si="75"/>
        <v/>
      </c>
      <c r="V119" s="625" t="str">
        <f t="shared" ca="1" si="76"/>
        <v/>
      </c>
      <c r="W119" s="622"/>
      <c r="X119" s="622"/>
      <c r="Z119" s="622"/>
      <c r="AA119" s="623" t="str">
        <f ca="1">IF($AA118="","",IF(INDIRECT(ADDRESS($AA118+2,AB$1-1,1,,"Score"))="SP",$AA118+2,""))</f>
        <v/>
      </c>
      <c r="AB119" s="623" t="str">
        <f t="shared" ca="1" si="84"/>
        <v/>
      </c>
      <c r="AC119" s="623" t="str">
        <f t="shared" ca="1" si="84"/>
        <v/>
      </c>
      <c r="AD119" s="622"/>
      <c r="AE119" s="622"/>
      <c r="AF119" s="625"/>
      <c r="AG119" s="626"/>
      <c r="AH119" s="615"/>
      <c r="AI119" s="625" t="str">
        <f t="shared" ca="1" si="85"/>
        <v/>
      </c>
      <c r="AJ119" s="625" t="str">
        <f t="shared" ca="1" si="85"/>
        <v/>
      </c>
      <c r="AK119" s="625" t="str">
        <f t="shared" ca="1" si="85"/>
        <v/>
      </c>
      <c r="AL119" s="623" t="str">
        <f t="shared" ca="1" si="86"/>
        <v/>
      </c>
      <c r="AM119" s="623" t="str">
        <f t="shared" ca="1" si="86"/>
        <v/>
      </c>
      <c r="AN119" s="625" t="str">
        <f t="shared" ca="1" si="86"/>
        <v/>
      </c>
      <c r="AO119" s="625" t="str">
        <f t="shared" ca="1" si="86"/>
        <v/>
      </c>
      <c r="AP119" s="615" t="str">
        <f t="shared" ca="1" si="77"/>
        <v/>
      </c>
      <c r="AQ119" s="625" t="str">
        <f t="shared" ca="1" si="87"/>
        <v/>
      </c>
      <c r="AR119" s="625" t="str">
        <f t="shared" ca="1" si="87"/>
        <v/>
      </c>
      <c r="AS119" s="625" t="str">
        <f t="shared" ca="1" si="87"/>
        <v/>
      </c>
      <c r="AT119" s="615" t="str">
        <f t="shared" ca="1" si="78"/>
        <v/>
      </c>
      <c r="AU119" s="625" t="str">
        <f t="shared" ca="1" si="79"/>
        <v/>
      </c>
      <c r="AV119" s="622"/>
      <c r="AW119" s="622"/>
    </row>
    <row r="120" spans="1:49">
      <c r="A120" s="1352">
        <f>A118+1</f>
        <v>25</v>
      </c>
      <c r="B120" s="610" t="str">
        <f>IF(ISNA(MATCH($A120,Score!A$72:A$131,0)),"",MATCH($A120,Score!A$72:A$131,0)+ROW(Score!A$71))</f>
        <v/>
      </c>
      <c r="C120" s="618" t="str">
        <f t="shared" ca="1" si="80"/>
        <v/>
      </c>
      <c r="D120" s="610" t="str">
        <f t="shared" ca="1" si="80"/>
        <v/>
      </c>
      <c r="E120" s="617" t="str">
        <f>IF(B120="","",SUM(D120,D121))</f>
        <v/>
      </c>
      <c r="F120" s="617" t="str">
        <f>IF(B120="","",E120-AD120)</f>
        <v/>
      </c>
      <c r="G120" s="619" t="str">
        <f ca="1">IF($B120="","",IF(ISBLANK(INDIRECT(ADDRESS($B120,G$1,1,,"Score"))),"",1))</f>
        <v/>
      </c>
      <c r="H120" s="619" t="str">
        <f ca="1">IF($B120="","",IF(ISBLANK(INDIRECT(ADDRESS($B120,H$1,1,,"Score"))),"",1))</f>
        <v/>
      </c>
      <c r="I120" s="620" t="str">
        <f ca="1">IF(H120=1,F120,"")</f>
        <v/>
      </c>
      <c r="J120" s="619" t="str">
        <f t="shared" ca="1" si="81"/>
        <v/>
      </c>
      <c r="K120" s="619" t="str">
        <f t="shared" ca="1" si="81"/>
        <v/>
      </c>
      <c r="L120" s="619" t="str">
        <f t="shared" ca="1" si="81"/>
        <v/>
      </c>
      <c r="M120" s="610" t="str">
        <f t="shared" ca="1" si="82"/>
        <v/>
      </c>
      <c r="N120" s="610" t="str">
        <f t="shared" ca="1" si="82"/>
        <v/>
      </c>
      <c r="O120" s="619" t="str">
        <f t="shared" ca="1" si="82"/>
        <v/>
      </c>
      <c r="P120" s="619" t="str">
        <f t="shared" ca="1" si="82"/>
        <v/>
      </c>
      <c r="Q120" s="620" t="str">
        <f t="shared" si="74"/>
        <v/>
      </c>
      <c r="R120" s="619" t="str">
        <f t="shared" ca="1" si="83"/>
        <v/>
      </c>
      <c r="S120" s="619" t="str">
        <f t="shared" ca="1" si="83"/>
        <v/>
      </c>
      <c r="T120" s="619" t="str">
        <f t="shared" ca="1" si="83"/>
        <v/>
      </c>
      <c r="U120" s="620" t="str">
        <f t="shared" si="75"/>
        <v/>
      </c>
      <c r="V120" s="619" t="str">
        <f t="shared" ca="1" si="76"/>
        <v/>
      </c>
      <c r="W120" s="621" t="str">
        <f ca="1">IF(ISNA(MATCH($A120,'Bout Clock'!A$50:A$79,0)),"",INDIRECT(ADDRESS(MATCH($A120,'Bout Clock'!A$50:A$79,0)+ROW('Bout Clock'!A$49),W$1,1,,"Bout Clock")))</f>
        <v/>
      </c>
      <c r="X120" s="621" t="str">
        <f ca="1">IF(OR(W120="",W120=0),"",60*E120/W120)</f>
        <v/>
      </c>
      <c r="Z120" s="617">
        <f>Z118+1</f>
        <v>25</v>
      </c>
      <c r="AA120" s="610" t="str">
        <f>IF(ISNA(MATCH($Z120,Score!AR$72:AR$131,0)),"",MATCH($Z120,Score!AR$72:AR$131,0)+ROW(Score!AR$71) )</f>
        <v/>
      </c>
      <c r="AB120" s="610" t="str">
        <f t="shared" ca="1" si="84"/>
        <v/>
      </c>
      <c r="AC120" s="610" t="str">
        <f t="shared" ca="1" si="84"/>
        <v/>
      </c>
      <c r="AD120" s="617" t="str">
        <f>IF(AA120="","",SUM(AC120,AC121))</f>
        <v/>
      </c>
      <c r="AE120" s="617" t="str">
        <f>IF(AA120="","",AD120-E120)</f>
        <v/>
      </c>
      <c r="AF120" s="619" t="str">
        <f ca="1">IF($AA120="","",IF(ISBLANK(INDIRECT(ADDRESS($AA120,AF$1,1,,"Score"))),"",1))</f>
        <v/>
      </c>
      <c r="AG120" s="619" t="str">
        <f ca="1">IF($AA120="","",IF(ISBLANK(INDIRECT(ADDRESS($AA120,AG$1,1,,"Score"))),"",1))</f>
        <v/>
      </c>
      <c r="AH120" s="620" t="str">
        <f ca="1">IF(AG120=1,AE120,"")</f>
        <v/>
      </c>
      <c r="AI120" s="619" t="str">
        <f t="shared" ca="1" si="85"/>
        <v/>
      </c>
      <c r="AJ120" s="619" t="str">
        <f t="shared" ca="1" si="85"/>
        <v/>
      </c>
      <c r="AK120" s="619" t="str">
        <f t="shared" ca="1" si="85"/>
        <v/>
      </c>
      <c r="AL120" s="610" t="str">
        <f t="shared" ca="1" si="86"/>
        <v/>
      </c>
      <c r="AM120" s="610" t="str">
        <f t="shared" ca="1" si="86"/>
        <v/>
      </c>
      <c r="AN120" s="619" t="str">
        <f t="shared" ca="1" si="86"/>
        <v/>
      </c>
      <c r="AO120" s="619" t="str">
        <f t="shared" ca="1" si="86"/>
        <v/>
      </c>
      <c r="AP120" s="620" t="str">
        <f t="shared" si="77"/>
        <v/>
      </c>
      <c r="AQ120" s="619" t="str">
        <f t="shared" ca="1" si="87"/>
        <v/>
      </c>
      <c r="AR120" s="619" t="str">
        <f t="shared" ca="1" si="87"/>
        <v/>
      </c>
      <c r="AS120" s="619" t="str">
        <f t="shared" ca="1" si="87"/>
        <v/>
      </c>
      <c r="AT120" s="620" t="str">
        <f t="shared" si="78"/>
        <v/>
      </c>
      <c r="AU120" s="619" t="str">
        <f t="shared" ca="1" si="79"/>
        <v/>
      </c>
      <c r="AV120" s="621" t="str">
        <f ca="1">W120</f>
        <v/>
      </c>
      <c r="AW120" s="621" t="str">
        <f ca="1">IF(OR(AV120="",AV120=0),"",60*AD120/AV120)</f>
        <v/>
      </c>
    </row>
    <row r="121" spans="1:49">
      <c r="A121" s="1352"/>
      <c r="B121" s="610" t="str">
        <f ca="1">IF($B120="","",IF(INDIRECT(ADDRESS($B120+2,C$1-1,1,,"Score"))="SP",$B120+2,""))</f>
        <v/>
      </c>
      <c r="C121" s="618" t="str">
        <f t="shared" ca="1" si="80"/>
        <v/>
      </c>
      <c r="D121" s="610" t="str">
        <f t="shared" ca="1" si="80"/>
        <v/>
      </c>
      <c r="E121" s="617"/>
      <c r="F121" s="617"/>
      <c r="G121" s="619"/>
      <c r="H121" s="619"/>
      <c r="I121" s="620"/>
      <c r="J121" s="619" t="str">
        <f t="shared" ca="1" si="81"/>
        <v/>
      </c>
      <c r="K121" s="619" t="str">
        <f t="shared" ca="1" si="81"/>
        <v/>
      </c>
      <c r="L121" s="619" t="str">
        <f t="shared" ca="1" si="81"/>
        <v/>
      </c>
      <c r="M121" s="610" t="str">
        <f t="shared" ca="1" si="82"/>
        <v/>
      </c>
      <c r="N121" s="610" t="str">
        <f t="shared" ca="1" si="82"/>
        <v/>
      </c>
      <c r="O121" s="619" t="str">
        <f t="shared" ca="1" si="82"/>
        <v/>
      </c>
      <c r="P121" s="619" t="str">
        <f t="shared" ca="1" si="82"/>
        <v/>
      </c>
      <c r="Q121" s="620" t="str">
        <f t="shared" ca="1" si="74"/>
        <v/>
      </c>
      <c r="R121" s="619" t="str">
        <f t="shared" ca="1" si="83"/>
        <v/>
      </c>
      <c r="S121" s="619" t="str">
        <f t="shared" ca="1" si="83"/>
        <v/>
      </c>
      <c r="T121" s="619" t="str">
        <f t="shared" ca="1" si="83"/>
        <v/>
      </c>
      <c r="U121" s="620" t="str">
        <f t="shared" ca="1" si="75"/>
        <v/>
      </c>
      <c r="V121" s="619" t="str">
        <f t="shared" ca="1" si="76"/>
        <v/>
      </c>
      <c r="W121" s="621"/>
      <c r="X121" s="621"/>
      <c r="Z121" s="617"/>
      <c r="AA121" s="610" t="str">
        <f ca="1">IF($AA120="","",IF(INDIRECT(ADDRESS($AA120+2,AB$1-1,1,,"Score"))="SP",$AA120+2,""))</f>
        <v/>
      </c>
      <c r="AB121" s="610" t="str">
        <f t="shared" ca="1" si="84"/>
        <v/>
      </c>
      <c r="AC121" s="610" t="str">
        <f t="shared" ca="1" si="84"/>
        <v/>
      </c>
      <c r="AD121" s="617"/>
      <c r="AE121" s="617"/>
      <c r="AF121" s="619"/>
      <c r="AG121" s="619"/>
      <c r="AH121" s="620"/>
      <c r="AI121" s="619" t="str">
        <f t="shared" ca="1" si="85"/>
        <v/>
      </c>
      <c r="AJ121" s="619" t="str">
        <f t="shared" ca="1" si="85"/>
        <v/>
      </c>
      <c r="AK121" s="619" t="str">
        <f t="shared" ca="1" si="85"/>
        <v/>
      </c>
      <c r="AL121" s="610" t="str">
        <f t="shared" ca="1" si="86"/>
        <v/>
      </c>
      <c r="AM121" s="610" t="str">
        <f t="shared" ca="1" si="86"/>
        <v/>
      </c>
      <c r="AN121" s="619" t="str">
        <f t="shared" ca="1" si="86"/>
        <v/>
      </c>
      <c r="AO121" s="619" t="str">
        <f t="shared" ca="1" si="86"/>
        <v/>
      </c>
      <c r="AP121" s="620" t="str">
        <f t="shared" ca="1" si="77"/>
        <v/>
      </c>
      <c r="AQ121" s="619" t="str">
        <f t="shared" ca="1" si="87"/>
        <v/>
      </c>
      <c r="AR121" s="619" t="str">
        <f t="shared" ca="1" si="87"/>
        <v/>
      </c>
      <c r="AS121" s="619" t="str">
        <f t="shared" ca="1" si="87"/>
        <v/>
      </c>
      <c r="AT121" s="620" t="str">
        <f t="shared" ca="1" si="78"/>
        <v/>
      </c>
      <c r="AU121" s="619" t="str">
        <f t="shared" ca="1" si="79"/>
        <v/>
      </c>
      <c r="AV121" s="621"/>
      <c r="AW121" s="621"/>
    </row>
    <row r="122" spans="1:49" s="739" customFormat="1">
      <c r="A122" s="1353">
        <f>A120+1</f>
        <v>26</v>
      </c>
      <c r="B122" s="740" t="str">
        <f>IF(ISNA(MATCH($A122,Score!A$72:A$131,0)),"",MATCH($A122,Score!A$72:A$131,0)+ROW(Score!A$71))</f>
        <v/>
      </c>
      <c r="C122" s="743" t="str">
        <f t="shared" ca="1" si="80"/>
        <v/>
      </c>
      <c r="D122" s="740" t="str">
        <f t="shared" ca="1" si="80"/>
        <v/>
      </c>
      <c r="E122" s="744" t="str">
        <f>IF(B122="","",SUM(D122,D123))</f>
        <v/>
      </c>
      <c r="F122" s="744" t="str">
        <f>IF(B122="","",E122-AD122)</f>
        <v/>
      </c>
      <c r="G122" s="625" t="str">
        <f ca="1">IF($B122="","",IF(ISBLANK(INDIRECT(ADDRESS($B122,G$1,1,,"Score"))),"",1))</f>
        <v/>
      </c>
      <c r="H122" s="625" t="str">
        <f ca="1">IF($B122="","",IF(ISBLANK(INDIRECT(ADDRESS($B122,H$1,1,,"Score"))),"",1))</f>
        <v/>
      </c>
      <c r="I122" s="615" t="str">
        <f ca="1">IF(H122=1,F122,"")</f>
        <v/>
      </c>
      <c r="J122" s="625" t="str">
        <f t="shared" ca="1" si="81"/>
        <v/>
      </c>
      <c r="K122" s="625" t="str">
        <f t="shared" ca="1" si="81"/>
        <v/>
      </c>
      <c r="L122" s="625" t="str">
        <f t="shared" ca="1" si="81"/>
        <v/>
      </c>
      <c r="M122" s="740" t="str">
        <f t="shared" ca="1" si="82"/>
        <v/>
      </c>
      <c r="N122" s="740" t="str">
        <f t="shared" ca="1" si="82"/>
        <v/>
      </c>
      <c r="O122" s="625" t="str">
        <f t="shared" ca="1" si="82"/>
        <v/>
      </c>
      <c r="P122" s="625" t="str">
        <f t="shared" ca="1" si="82"/>
        <v/>
      </c>
      <c r="Q122" s="615" t="str">
        <f t="shared" ref="Q122:Q131" si="88">IF(B122="","",SUM(O122:P122))</f>
        <v/>
      </c>
      <c r="R122" s="625" t="str">
        <f t="shared" ca="1" si="83"/>
        <v/>
      </c>
      <c r="S122" s="625" t="str">
        <f t="shared" ca="1" si="83"/>
        <v/>
      </c>
      <c r="T122" s="625" t="str">
        <f t="shared" ca="1" si="83"/>
        <v/>
      </c>
      <c r="U122" s="615" t="str">
        <f t="shared" ref="U122:U131" si="89">IF(B122="","",SUM(R122:T122))</f>
        <v/>
      </c>
      <c r="V122" s="625" t="str">
        <f t="shared" ref="V122:V131" ca="1" si="90">IF(OR(M122="",M122=0),"",U122/M122)</f>
        <v/>
      </c>
      <c r="W122" s="744" t="str">
        <f ca="1">IF(ISNA(MATCH($A122,'Bout Clock'!A$50:A$79,0)),"",INDIRECT(ADDRESS(MATCH($A122,'Bout Clock'!A$50:A$79,0)+ROW('Bout Clock'!A$49),W$1,1,,"Bout Clock")))</f>
        <v/>
      </c>
      <c r="X122" s="744" t="str">
        <f ca="1">IF(OR(W122="",W122=0),"",60*E122/W122)</f>
        <v/>
      </c>
      <c r="Z122" s="744">
        <f>Z120+1</f>
        <v>26</v>
      </c>
      <c r="AA122" s="740" t="str">
        <f>IF(ISNA(MATCH($Z122,Score!AR$72:AR$131,0)),"",MATCH($Z122,Score!AR$72:AR$131,0)+ROW(Score!AR$71) )</f>
        <v/>
      </c>
      <c r="AB122" s="740" t="str">
        <f t="shared" ca="1" si="84"/>
        <v/>
      </c>
      <c r="AC122" s="740" t="str">
        <f t="shared" ca="1" si="84"/>
        <v/>
      </c>
      <c r="AD122" s="744" t="str">
        <f>IF(AA122="","",SUM(AC122,AC123))</f>
        <v/>
      </c>
      <c r="AE122" s="744" t="str">
        <f>IF(AA122="","",AD122-E122)</f>
        <v/>
      </c>
      <c r="AF122" s="625" t="str">
        <f ca="1">IF($AA122="","",IF(ISBLANK(INDIRECT(ADDRESS($AA122,AF$1,1,,"Score"))),"",1))</f>
        <v/>
      </c>
      <c r="AG122" s="625" t="str">
        <f ca="1">IF($AA122="","",IF(ISBLANK(INDIRECT(ADDRESS($AA122,AG$1,1,,"Score"))),"",1))</f>
        <v/>
      </c>
      <c r="AH122" s="615" t="str">
        <f ca="1">IF(AG122=1,AE122,"")</f>
        <v/>
      </c>
      <c r="AI122" s="625" t="str">
        <f t="shared" ca="1" si="85"/>
        <v/>
      </c>
      <c r="AJ122" s="625" t="str">
        <f t="shared" ca="1" si="85"/>
        <v/>
      </c>
      <c r="AK122" s="625" t="str">
        <f t="shared" ca="1" si="85"/>
        <v/>
      </c>
      <c r="AL122" s="740" t="str">
        <f t="shared" ca="1" si="86"/>
        <v/>
      </c>
      <c r="AM122" s="740" t="str">
        <f t="shared" ca="1" si="86"/>
        <v/>
      </c>
      <c r="AN122" s="625" t="str">
        <f t="shared" ca="1" si="86"/>
        <v/>
      </c>
      <c r="AO122" s="625" t="str">
        <f t="shared" ca="1" si="86"/>
        <v/>
      </c>
      <c r="AP122" s="615" t="str">
        <f t="shared" ref="AP122:AP131" si="91">IF($AA122="","",SUM(AN122:AO122))</f>
        <v/>
      </c>
      <c r="AQ122" s="625" t="str">
        <f t="shared" ca="1" si="87"/>
        <v/>
      </c>
      <c r="AR122" s="625" t="str">
        <f t="shared" ca="1" si="87"/>
        <v/>
      </c>
      <c r="AS122" s="625" t="str">
        <f t="shared" ca="1" si="87"/>
        <v/>
      </c>
      <c r="AT122" s="615" t="str">
        <f t="shared" ref="AT122:AT131" si="92">IF(AA122="","",SUM(AQ122:AS122))</f>
        <v/>
      </c>
      <c r="AU122" s="625" t="str">
        <f t="shared" ref="AU122:AU131" ca="1" si="93">IF(OR(AL122="",AL122=0),"",AT122/AL122)</f>
        <v/>
      </c>
      <c r="AV122" s="744" t="str">
        <f ca="1">W122</f>
        <v/>
      </c>
      <c r="AW122" s="744" t="str">
        <f ca="1">IF(OR(AV122="",AV122=0),"",60*AD122/AV122)</f>
        <v/>
      </c>
    </row>
    <row r="123" spans="1:49" s="739" customFormat="1">
      <c r="A123" s="1353"/>
      <c r="B123" s="740" t="str">
        <f ca="1">IF($B122="","",IF(INDIRECT(ADDRESS($B122+2,C$1-1,1,,"Score"))="SP",$B122+2,""))</f>
        <v/>
      </c>
      <c r="C123" s="743" t="str">
        <f t="shared" ca="1" si="80"/>
        <v/>
      </c>
      <c r="D123" s="740" t="str">
        <f t="shared" ca="1" si="80"/>
        <v/>
      </c>
      <c r="E123" s="744"/>
      <c r="F123" s="744"/>
      <c r="G123" s="625"/>
      <c r="H123" s="626"/>
      <c r="I123" s="615"/>
      <c r="J123" s="625" t="str">
        <f t="shared" ca="1" si="81"/>
        <v/>
      </c>
      <c r="K123" s="625" t="str">
        <f t="shared" ca="1" si="81"/>
        <v/>
      </c>
      <c r="L123" s="625" t="str">
        <f t="shared" ca="1" si="81"/>
        <v/>
      </c>
      <c r="M123" s="740" t="str">
        <f t="shared" ca="1" si="82"/>
        <v/>
      </c>
      <c r="N123" s="740" t="str">
        <f t="shared" ca="1" si="82"/>
        <v/>
      </c>
      <c r="O123" s="625" t="str">
        <f t="shared" ca="1" si="82"/>
        <v/>
      </c>
      <c r="P123" s="625" t="str">
        <f t="shared" ca="1" si="82"/>
        <v/>
      </c>
      <c r="Q123" s="615" t="str">
        <f t="shared" ca="1" si="88"/>
        <v/>
      </c>
      <c r="R123" s="625" t="str">
        <f t="shared" ca="1" si="83"/>
        <v/>
      </c>
      <c r="S123" s="625" t="str">
        <f t="shared" ca="1" si="83"/>
        <v/>
      </c>
      <c r="T123" s="625" t="str">
        <f t="shared" ca="1" si="83"/>
        <v/>
      </c>
      <c r="U123" s="615" t="str">
        <f t="shared" ca="1" si="89"/>
        <v/>
      </c>
      <c r="V123" s="625" t="str">
        <f t="shared" ca="1" si="90"/>
        <v/>
      </c>
      <c r="W123" s="744"/>
      <c r="X123" s="744"/>
      <c r="Z123" s="744"/>
      <c r="AA123" s="740" t="str">
        <f ca="1">IF($AA122="","",IF(INDIRECT(ADDRESS($AA122+2,AB$1-1,1,,"Score"))="SP",$AA122+2,""))</f>
        <v/>
      </c>
      <c r="AB123" s="740" t="str">
        <f t="shared" ca="1" si="84"/>
        <v/>
      </c>
      <c r="AC123" s="740" t="str">
        <f t="shared" ca="1" si="84"/>
        <v/>
      </c>
      <c r="AD123" s="744"/>
      <c r="AE123" s="744"/>
      <c r="AF123" s="625"/>
      <c r="AG123" s="626"/>
      <c r="AH123" s="615"/>
      <c r="AI123" s="625" t="str">
        <f t="shared" ca="1" si="85"/>
        <v/>
      </c>
      <c r="AJ123" s="625" t="str">
        <f t="shared" ca="1" si="85"/>
        <v/>
      </c>
      <c r="AK123" s="625" t="str">
        <f t="shared" ca="1" si="85"/>
        <v/>
      </c>
      <c r="AL123" s="740" t="str">
        <f t="shared" ca="1" si="86"/>
        <v/>
      </c>
      <c r="AM123" s="740" t="str">
        <f t="shared" ca="1" si="86"/>
        <v/>
      </c>
      <c r="AN123" s="625" t="str">
        <f t="shared" ca="1" si="86"/>
        <v/>
      </c>
      <c r="AO123" s="625" t="str">
        <f t="shared" ca="1" si="86"/>
        <v/>
      </c>
      <c r="AP123" s="615" t="str">
        <f t="shared" ca="1" si="91"/>
        <v/>
      </c>
      <c r="AQ123" s="625" t="str">
        <f t="shared" ca="1" si="87"/>
        <v/>
      </c>
      <c r="AR123" s="625" t="str">
        <f t="shared" ca="1" si="87"/>
        <v/>
      </c>
      <c r="AS123" s="625" t="str">
        <f t="shared" ca="1" si="87"/>
        <v/>
      </c>
      <c r="AT123" s="615" t="str">
        <f t="shared" ca="1" si="92"/>
        <v/>
      </c>
      <c r="AU123" s="625" t="str">
        <f t="shared" ca="1" si="93"/>
        <v/>
      </c>
      <c r="AV123" s="744"/>
      <c r="AW123" s="744"/>
    </row>
    <row r="124" spans="1:49" s="739" customFormat="1">
      <c r="A124" s="1352">
        <f>A122+1</f>
        <v>27</v>
      </c>
      <c r="B124" s="739" t="str">
        <f>IF(ISNA(MATCH($A124,Score!A$72:A$131,0)),"",MATCH($A124,Score!A$72:A$131,0)+ROW(Score!A$71))</f>
        <v/>
      </c>
      <c r="C124" s="741" t="str">
        <f t="shared" ca="1" si="80"/>
        <v/>
      </c>
      <c r="D124" s="739" t="str">
        <f t="shared" ca="1" si="80"/>
        <v/>
      </c>
      <c r="E124" s="742" t="str">
        <f>IF(B124="","",SUM(D124,D125))</f>
        <v/>
      </c>
      <c r="F124" s="742" t="str">
        <f>IF(B124="","",E124-AD124)</f>
        <v/>
      </c>
      <c r="G124" s="619" t="str">
        <f ca="1">IF($B124="","",IF(ISBLANK(INDIRECT(ADDRESS($B124,G$1,1,,"Score"))),"",1))</f>
        <v/>
      </c>
      <c r="H124" s="619" t="str">
        <f ca="1">IF($B124="","",IF(ISBLANK(INDIRECT(ADDRESS($B124,H$1,1,,"Score"))),"",1))</f>
        <v/>
      </c>
      <c r="I124" s="620" t="str">
        <f ca="1">IF(H124=1,F124,"")</f>
        <v/>
      </c>
      <c r="J124" s="619" t="str">
        <f t="shared" ca="1" si="81"/>
        <v/>
      </c>
      <c r="K124" s="619" t="str">
        <f t="shared" ca="1" si="81"/>
        <v/>
      </c>
      <c r="L124" s="619" t="str">
        <f t="shared" ca="1" si="81"/>
        <v/>
      </c>
      <c r="M124" s="739" t="str">
        <f t="shared" ca="1" si="82"/>
        <v/>
      </c>
      <c r="N124" s="739" t="str">
        <f t="shared" ca="1" si="82"/>
        <v/>
      </c>
      <c r="O124" s="619" t="str">
        <f t="shared" ca="1" si="82"/>
        <v/>
      </c>
      <c r="P124" s="619" t="str">
        <f t="shared" ca="1" si="82"/>
        <v/>
      </c>
      <c r="Q124" s="620" t="str">
        <f t="shared" si="88"/>
        <v/>
      </c>
      <c r="R124" s="619" t="str">
        <f t="shared" ca="1" si="83"/>
        <v/>
      </c>
      <c r="S124" s="619" t="str">
        <f t="shared" ca="1" si="83"/>
        <v/>
      </c>
      <c r="T124" s="619" t="str">
        <f t="shared" ca="1" si="83"/>
        <v/>
      </c>
      <c r="U124" s="620" t="str">
        <f t="shared" si="89"/>
        <v/>
      </c>
      <c r="V124" s="619" t="str">
        <f t="shared" ca="1" si="90"/>
        <v/>
      </c>
      <c r="W124" s="621" t="str">
        <f ca="1">IF(ISNA(MATCH($A124,'Bout Clock'!A$50:A$79,0)),"",INDIRECT(ADDRESS(MATCH($A124,'Bout Clock'!A$50:A$79,0)+ROW('Bout Clock'!A$49),W$1,1,,"Bout Clock")))</f>
        <v/>
      </c>
      <c r="X124" s="621" t="str">
        <f ca="1">IF(OR(W124="",W124=0),"",60*E124/W124)</f>
        <v/>
      </c>
      <c r="Z124" s="742">
        <f>Z122+1</f>
        <v>27</v>
      </c>
      <c r="AA124" s="739" t="str">
        <f>IF(ISNA(MATCH($Z124,Score!AR$72:AR$131,0)),"",MATCH($Z124,Score!AR$72:AR$131,0)+ROW(Score!AR$71) )</f>
        <v/>
      </c>
      <c r="AB124" s="739" t="str">
        <f t="shared" ca="1" si="84"/>
        <v/>
      </c>
      <c r="AC124" s="739" t="str">
        <f t="shared" ca="1" si="84"/>
        <v/>
      </c>
      <c r="AD124" s="742" t="str">
        <f>IF(AA124="","",SUM(AC124,AC125))</f>
        <v/>
      </c>
      <c r="AE124" s="742" t="str">
        <f>IF(AA124="","",AD124-E124)</f>
        <v/>
      </c>
      <c r="AF124" s="619" t="str">
        <f ca="1">IF($AA124="","",IF(ISBLANK(INDIRECT(ADDRESS($AA124,AF$1,1,,"Score"))),"",1))</f>
        <v/>
      </c>
      <c r="AG124" s="619" t="str">
        <f ca="1">IF($AA124="","",IF(ISBLANK(INDIRECT(ADDRESS($AA124,AG$1,1,,"Score"))),"",1))</f>
        <v/>
      </c>
      <c r="AH124" s="620" t="str">
        <f ca="1">IF(AG124=1,AE124,"")</f>
        <v/>
      </c>
      <c r="AI124" s="619" t="str">
        <f t="shared" ca="1" si="85"/>
        <v/>
      </c>
      <c r="AJ124" s="619" t="str">
        <f t="shared" ca="1" si="85"/>
        <v/>
      </c>
      <c r="AK124" s="619" t="str">
        <f t="shared" ca="1" si="85"/>
        <v/>
      </c>
      <c r="AL124" s="739" t="str">
        <f t="shared" ca="1" si="86"/>
        <v/>
      </c>
      <c r="AM124" s="739" t="str">
        <f t="shared" ca="1" si="86"/>
        <v/>
      </c>
      <c r="AN124" s="619" t="str">
        <f t="shared" ca="1" si="86"/>
        <v/>
      </c>
      <c r="AO124" s="619" t="str">
        <f t="shared" ca="1" si="86"/>
        <v/>
      </c>
      <c r="AP124" s="620" t="str">
        <f t="shared" si="91"/>
        <v/>
      </c>
      <c r="AQ124" s="619" t="str">
        <f t="shared" ca="1" si="87"/>
        <v/>
      </c>
      <c r="AR124" s="619" t="str">
        <f t="shared" ca="1" si="87"/>
        <v/>
      </c>
      <c r="AS124" s="619" t="str">
        <f t="shared" ca="1" si="87"/>
        <v/>
      </c>
      <c r="AT124" s="620" t="str">
        <f t="shared" si="92"/>
        <v/>
      </c>
      <c r="AU124" s="619" t="str">
        <f t="shared" ca="1" si="93"/>
        <v/>
      </c>
      <c r="AV124" s="621" t="str">
        <f ca="1">W124</f>
        <v/>
      </c>
      <c r="AW124" s="621" t="str">
        <f ca="1">IF(OR(AV124="",AV124=0),"",60*AD124/AV124)</f>
        <v/>
      </c>
    </row>
    <row r="125" spans="1:49" s="739" customFormat="1">
      <c r="A125" s="1352"/>
      <c r="B125" s="739" t="str">
        <f ca="1">IF($B124="","",IF(INDIRECT(ADDRESS($B124+2,C$1-1,1,,"Score"))="SP",$B124+2,""))</f>
        <v/>
      </c>
      <c r="C125" s="741" t="str">
        <f t="shared" ca="1" si="80"/>
        <v/>
      </c>
      <c r="D125" s="739" t="str">
        <f t="shared" ca="1" si="80"/>
        <v/>
      </c>
      <c r="E125" s="742"/>
      <c r="F125" s="742"/>
      <c r="G125" s="619"/>
      <c r="H125" s="619"/>
      <c r="I125" s="620"/>
      <c r="J125" s="619" t="str">
        <f t="shared" ca="1" si="81"/>
        <v/>
      </c>
      <c r="K125" s="619" t="str">
        <f t="shared" ca="1" si="81"/>
        <v/>
      </c>
      <c r="L125" s="619" t="str">
        <f t="shared" ca="1" si="81"/>
        <v/>
      </c>
      <c r="M125" s="739" t="str">
        <f t="shared" ca="1" si="82"/>
        <v/>
      </c>
      <c r="N125" s="739" t="str">
        <f t="shared" ca="1" si="82"/>
        <v/>
      </c>
      <c r="O125" s="619" t="str">
        <f t="shared" ca="1" si="82"/>
        <v/>
      </c>
      <c r="P125" s="619" t="str">
        <f t="shared" ca="1" si="82"/>
        <v/>
      </c>
      <c r="Q125" s="620" t="str">
        <f t="shared" ca="1" si="88"/>
        <v/>
      </c>
      <c r="R125" s="619" t="str">
        <f t="shared" ca="1" si="83"/>
        <v/>
      </c>
      <c r="S125" s="619" t="str">
        <f t="shared" ca="1" si="83"/>
        <v/>
      </c>
      <c r="T125" s="619" t="str">
        <f t="shared" ca="1" si="83"/>
        <v/>
      </c>
      <c r="U125" s="620" t="str">
        <f t="shared" ca="1" si="89"/>
        <v/>
      </c>
      <c r="V125" s="619" t="str">
        <f t="shared" ca="1" si="90"/>
        <v/>
      </c>
      <c r="W125" s="621"/>
      <c r="X125" s="621"/>
      <c r="Z125" s="742"/>
      <c r="AA125" s="739" t="str">
        <f ca="1">IF($AA124="","",IF(INDIRECT(ADDRESS($AA124+2,AB$1-1,1,,"Score"))="SP",$AA124+2,""))</f>
        <v/>
      </c>
      <c r="AB125" s="739" t="str">
        <f t="shared" ca="1" si="84"/>
        <v/>
      </c>
      <c r="AC125" s="739" t="str">
        <f t="shared" ca="1" si="84"/>
        <v/>
      </c>
      <c r="AD125" s="742"/>
      <c r="AE125" s="742"/>
      <c r="AF125" s="619"/>
      <c r="AG125" s="619"/>
      <c r="AH125" s="620"/>
      <c r="AI125" s="619" t="str">
        <f t="shared" ca="1" si="85"/>
        <v/>
      </c>
      <c r="AJ125" s="619" t="str">
        <f t="shared" ca="1" si="85"/>
        <v/>
      </c>
      <c r="AK125" s="619" t="str">
        <f t="shared" ca="1" si="85"/>
        <v/>
      </c>
      <c r="AL125" s="739" t="str">
        <f t="shared" ca="1" si="86"/>
        <v/>
      </c>
      <c r="AM125" s="739" t="str">
        <f t="shared" ca="1" si="86"/>
        <v/>
      </c>
      <c r="AN125" s="619" t="str">
        <f t="shared" ca="1" si="86"/>
        <v/>
      </c>
      <c r="AO125" s="619" t="str">
        <f t="shared" ca="1" si="86"/>
        <v/>
      </c>
      <c r="AP125" s="620" t="str">
        <f t="shared" ca="1" si="91"/>
        <v/>
      </c>
      <c r="AQ125" s="619" t="str">
        <f t="shared" ca="1" si="87"/>
        <v/>
      </c>
      <c r="AR125" s="619" t="str">
        <f t="shared" ca="1" si="87"/>
        <v/>
      </c>
      <c r="AS125" s="619" t="str">
        <f t="shared" ca="1" si="87"/>
        <v/>
      </c>
      <c r="AT125" s="620" t="str">
        <f t="shared" ca="1" si="92"/>
        <v/>
      </c>
      <c r="AU125" s="619" t="str">
        <f t="shared" ca="1" si="93"/>
        <v/>
      </c>
      <c r="AV125" s="621"/>
      <c r="AW125" s="621"/>
    </row>
    <row r="126" spans="1:49" s="739" customFormat="1">
      <c r="A126" s="1353">
        <f>A124+1</f>
        <v>28</v>
      </c>
      <c r="B126" s="740" t="str">
        <f>IF(ISNA(MATCH($A126,Score!A$72:A$131,0)),"",MATCH($A126,Score!A$72:A$131,0)+ROW(Score!A$71))</f>
        <v/>
      </c>
      <c r="C126" s="743" t="str">
        <f t="shared" ca="1" si="80"/>
        <v/>
      </c>
      <c r="D126" s="740" t="str">
        <f t="shared" ca="1" si="80"/>
        <v/>
      </c>
      <c r="E126" s="744" t="str">
        <f>IF(B126="","",SUM(D126,D127))</f>
        <v/>
      </c>
      <c r="F126" s="744" t="str">
        <f>IF(B126="","",E126-AD126)</f>
        <v/>
      </c>
      <c r="G126" s="625" t="str">
        <f ca="1">IF($B126="","",IF(ISBLANK(INDIRECT(ADDRESS($B126,G$1,1,,"Score"))),"",1))</f>
        <v/>
      </c>
      <c r="H126" s="625" t="str">
        <f ca="1">IF($B126="","",IF(ISBLANK(INDIRECT(ADDRESS($B126,H$1,1,,"Score"))),"",1))</f>
        <v/>
      </c>
      <c r="I126" s="615" t="str">
        <f ca="1">IF(H126=1,F126,"")</f>
        <v/>
      </c>
      <c r="J126" s="625" t="str">
        <f t="shared" ca="1" si="81"/>
        <v/>
      </c>
      <c r="K126" s="625" t="str">
        <f t="shared" ca="1" si="81"/>
        <v/>
      </c>
      <c r="L126" s="625" t="str">
        <f t="shared" ca="1" si="81"/>
        <v/>
      </c>
      <c r="M126" s="740" t="str">
        <f t="shared" ca="1" si="82"/>
        <v/>
      </c>
      <c r="N126" s="740" t="str">
        <f t="shared" ca="1" si="82"/>
        <v/>
      </c>
      <c r="O126" s="625" t="str">
        <f t="shared" ca="1" si="82"/>
        <v/>
      </c>
      <c r="P126" s="625" t="str">
        <f t="shared" ca="1" si="82"/>
        <v/>
      </c>
      <c r="Q126" s="615" t="str">
        <f t="shared" si="88"/>
        <v/>
      </c>
      <c r="R126" s="625" t="str">
        <f t="shared" ca="1" si="83"/>
        <v/>
      </c>
      <c r="S126" s="625" t="str">
        <f t="shared" ca="1" si="83"/>
        <v/>
      </c>
      <c r="T126" s="625" t="str">
        <f t="shared" ca="1" si="83"/>
        <v/>
      </c>
      <c r="U126" s="615" t="str">
        <f t="shared" si="89"/>
        <v/>
      </c>
      <c r="V126" s="625" t="str">
        <f t="shared" ca="1" si="90"/>
        <v/>
      </c>
      <c r="W126" s="744" t="str">
        <f ca="1">IF(ISNA(MATCH($A126,'Bout Clock'!A$50:A$79,0)),"",INDIRECT(ADDRESS(MATCH($A126,'Bout Clock'!A$50:A$79,0)+ROW('Bout Clock'!A$49),W$1,1,,"Bout Clock")))</f>
        <v/>
      </c>
      <c r="X126" s="744" t="str">
        <f ca="1">IF(OR(W126="",W126=0),"",60*E126/W126)</f>
        <v/>
      </c>
      <c r="Z126" s="744">
        <f>Z124+1</f>
        <v>28</v>
      </c>
      <c r="AA126" s="740" t="str">
        <f>IF(ISNA(MATCH($Z126,Score!AR$72:AR$131,0)),"",MATCH($Z126,Score!AR$72:AR$131,0)+ROW(Score!AR$71) )</f>
        <v/>
      </c>
      <c r="AB126" s="740" t="str">
        <f t="shared" ca="1" si="84"/>
        <v/>
      </c>
      <c r="AC126" s="740" t="str">
        <f t="shared" ca="1" si="84"/>
        <v/>
      </c>
      <c r="AD126" s="744" t="str">
        <f>IF(AA126="","",SUM(AC126,AC127))</f>
        <v/>
      </c>
      <c r="AE126" s="744" t="str">
        <f>IF(AA126="","",AD126-E126)</f>
        <v/>
      </c>
      <c r="AF126" s="625" t="str">
        <f ca="1">IF($AA126="","",IF(ISBLANK(INDIRECT(ADDRESS($AA126,AF$1,1,,"Score"))),"",1))</f>
        <v/>
      </c>
      <c r="AG126" s="625" t="str">
        <f ca="1">IF($AA126="","",IF(ISBLANK(INDIRECT(ADDRESS($AA126,AG$1,1,,"Score"))),"",1))</f>
        <v/>
      </c>
      <c r="AH126" s="615" t="str">
        <f ca="1">IF(AG126=1,AE126,"")</f>
        <v/>
      </c>
      <c r="AI126" s="625" t="str">
        <f t="shared" ca="1" si="85"/>
        <v/>
      </c>
      <c r="AJ126" s="625" t="str">
        <f t="shared" ca="1" si="85"/>
        <v/>
      </c>
      <c r="AK126" s="625" t="str">
        <f t="shared" ca="1" si="85"/>
        <v/>
      </c>
      <c r="AL126" s="740" t="str">
        <f t="shared" ca="1" si="86"/>
        <v/>
      </c>
      <c r="AM126" s="740" t="str">
        <f t="shared" ca="1" si="86"/>
        <v/>
      </c>
      <c r="AN126" s="625" t="str">
        <f t="shared" ca="1" si="86"/>
        <v/>
      </c>
      <c r="AO126" s="625" t="str">
        <f t="shared" ca="1" si="86"/>
        <v/>
      </c>
      <c r="AP126" s="615" t="str">
        <f t="shared" si="91"/>
        <v/>
      </c>
      <c r="AQ126" s="625" t="str">
        <f t="shared" ca="1" si="87"/>
        <v/>
      </c>
      <c r="AR126" s="625" t="str">
        <f t="shared" ca="1" si="87"/>
        <v/>
      </c>
      <c r="AS126" s="625" t="str">
        <f t="shared" ca="1" si="87"/>
        <v/>
      </c>
      <c r="AT126" s="615" t="str">
        <f t="shared" si="92"/>
        <v/>
      </c>
      <c r="AU126" s="625" t="str">
        <f t="shared" ca="1" si="93"/>
        <v/>
      </c>
      <c r="AV126" s="744" t="str">
        <f ca="1">W126</f>
        <v/>
      </c>
      <c r="AW126" s="744" t="str">
        <f ca="1">IF(OR(AV126="",AV126=0),"",60*AD126/AV126)</f>
        <v/>
      </c>
    </row>
    <row r="127" spans="1:49" s="739" customFormat="1">
      <c r="A127" s="1353"/>
      <c r="B127" s="740" t="str">
        <f ca="1">IF($B126="","",IF(INDIRECT(ADDRESS($B126+2,C$1-1,1,,"Score"))="SP",$B126+2,""))</f>
        <v/>
      </c>
      <c r="C127" s="743" t="str">
        <f t="shared" ca="1" si="80"/>
        <v/>
      </c>
      <c r="D127" s="740" t="str">
        <f t="shared" ca="1" si="80"/>
        <v/>
      </c>
      <c r="E127" s="744"/>
      <c r="F127" s="744"/>
      <c r="G127" s="625"/>
      <c r="H127" s="626"/>
      <c r="I127" s="615"/>
      <c r="J127" s="625" t="str">
        <f t="shared" ca="1" si="81"/>
        <v/>
      </c>
      <c r="K127" s="625" t="str">
        <f t="shared" ca="1" si="81"/>
        <v/>
      </c>
      <c r="L127" s="625" t="str">
        <f t="shared" ca="1" si="81"/>
        <v/>
      </c>
      <c r="M127" s="740" t="str">
        <f t="shared" ca="1" si="82"/>
        <v/>
      </c>
      <c r="N127" s="740" t="str">
        <f t="shared" ca="1" si="82"/>
        <v/>
      </c>
      <c r="O127" s="625" t="str">
        <f t="shared" ca="1" si="82"/>
        <v/>
      </c>
      <c r="P127" s="625" t="str">
        <f t="shared" ca="1" si="82"/>
        <v/>
      </c>
      <c r="Q127" s="615" t="str">
        <f t="shared" ca="1" si="88"/>
        <v/>
      </c>
      <c r="R127" s="625" t="str">
        <f t="shared" ca="1" si="83"/>
        <v/>
      </c>
      <c r="S127" s="625" t="str">
        <f t="shared" ca="1" si="83"/>
        <v/>
      </c>
      <c r="T127" s="625" t="str">
        <f t="shared" ca="1" si="83"/>
        <v/>
      </c>
      <c r="U127" s="615" t="str">
        <f t="shared" ca="1" si="89"/>
        <v/>
      </c>
      <c r="V127" s="625" t="str">
        <f t="shared" ca="1" si="90"/>
        <v/>
      </c>
      <c r="W127" s="744"/>
      <c r="X127" s="744"/>
      <c r="Z127" s="744"/>
      <c r="AA127" s="740" t="str">
        <f ca="1">IF($AA126="","",IF(INDIRECT(ADDRESS($AA126+2,AB$1-1,1,,"Score"))="SP",$AA126+2,""))</f>
        <v/>
      </c>
      <c r="AB127" s="740" t="str">
        <f t="shared" ca="1" si="84"/>
        <v/>
      </c>
      <c r="AC127" s="740" t="str">
        <f t="shared" ca="1" si="84"/>
        <v/>
      </c>
      <c r="AD127" s="744"/>
      <c r="AE127" s="744"/>
      <c r="AF127" s="625"/>
      <c r="AG127" s="626"/>
      <c r="AH127" s="615"/>
      <c r="AI127" s="625" t="str">
        <f t="shared" ca="1" si="85"/>
        <v/>
      </c>
      <c r="AJ127" s="625" t="str">
        <f t="shared" ca="1" si="85"/>
        <v/>
      </c>
      <c r="AK127" s="625" t="str">
        <f t="shared" ca="1" si="85"/>
        <v/>
      </c>
      <c r="AL127" s="740" t="str">
        <f t="shared" ca="1" si="86"/>
        <v/>
      </c>
      <c r="AM127" s="740" t="str">
        <f t="shared" ca="1" si="86"/>
        <v/>
      </c>
      <c r="AN127" s="625" t="str">
        <f t="shared" ca="1" si="86"/>
        <v/>
      </c>
      <c r="AO127" s="625" t="str">
        <f t="shared" ca="1" si="86"/>
        <v/>
      </c>
      <c r="AP127" s="615" t="str">
        <f t="shared" ca="1" si="91"/>
        <v/>
      </c>
      <c r="AQ127" s="625" t="str">
        <f t="shared" ca="1" si="87"/>
        <v/>
      </c>
      <c r="AR127" s="625" t="str">
        <f t="shared" ca="1" si="87"/>
        <v/>
      </c>
      <c r="AS127" s="625" t="str">
        <f t="shared" ca="1" si="87"/>
        <v/>
      </c>
      <c r="AT127" s="615" t="str">
        <f t="shared" ca="1" si="92"/>
        <v/>
      </c>
      <c r="AU127" s="625" t="str">
        <f t="shared" ca="1" si="93"/>
        <v/>
      </c>
      <c r="AV127" s="744"/>
      <c r="AW127" s="744"/>
    </row>
    <row r="128" spans="1:49" s="739" customFormat="1">
      <c r="A128" s="1352">
        <f>A126+1</f>
        <v>29</v>
      </c>
      <c r="B128" s="739" t="str">
        <f>IF(ISNA(MATCH($A128,Score!A$72:A$131,0)),"",MATCH($A128,Score!A$72:A$131,0)+ROW(Score!A$71))</f>
        <v/>
      </c>
      <c r="C128" s="741" t="str">
        <f t="shared" ref="C128:D131" ca="1" si="94">IF($B128="","",INDIRECT(ADDRESS($B128,C$1,1,,"Score")))</f>
        <v/>
      </c>
      <c r="D128" s="739" t="str">
        <f t="shared" ca="1" si="94"/>
        <v/>
      </c>
      <c r="E128" s="742" t="str">
        <f>IF(B128="","",SUM(D128,D129))</f>
        <v/>
      </c>
      <c r="F128" s="742" t="str">
        <f>IF(B128="","",E128-AD128)</f>
        <v/>
      </c>
      <c r="G128" s="619" t="str">
        <f ca="1">IF($B128="","",IF(ISBLANK(INDIRECT(ADDRESS($B128,G$1,1,,"Score"))),"",1))</f>
        <v/>
      </c>
      <c r="H128" s="619" t="str">
        <f ca="1">IF($B128="","",IF(ISBLANK(INDIRECT(ADDRESS($B128,H$1,1,,"Score"))),"",1))</f>
        <v/>
      </c>
      <c r="I128" s="620" t="str">
        <f ca="1">IF(H128=1,F128,"")</f>
        <v/>
      </c>
      <c r="J128" s="619" t="str">
        <f t="shared" ref="J128:L131" ca="1" si="95">IF($B128="","",IF(ISBLANK(INDIRECT(ADDRESS($B128,J$1,1,,"Score"))),"",1))</f>
        <v/>
      </c>
      <c r="K128" s="619" t="str">
        <f t="shared" ca="1" si="95"/>
        <v/>
      </c>
      <c r="L128" s="619" t="str">
        <f t="shared" ca="1" si="95"/>
        <v/>
      </c>
      <c r="M128" s="739" t="str">
        <f t="shared" ref="M128:P131" ca="1" si="96">IF($B128="","",INDIRECT(ADDRESS($B128,M$1,1,,"Score")))</f>
        <v/>
      </c>
      <c r="N128" s="739" t="str">
        <f t="shared" ca="1" si="96"/>
        <v/>
      </c>
      <c r="O128" s="619" t="str">
        <f t="shared" ca="1" si="96"/>
        <v/>
      </c>
      <c r="P128" s="619" t="str">
        <f t="shared" ca="1" si="96"/>
        <v/>
      </c>
      <c r="Q128" s="620" t="str">
        <f t="shared" si="88"/>
        <v/>
      </c>
      <c r="R128" s="619" t="str">
        <f t="shared" ref="R128:T131" ca="1" si="97">IF($B128="","",INDIRECT(ADDRESS($B128,R$1,1,,"Score")))</f>
        <v/>
      </c>
      <c r="S128" s="619" t="str">
        <f t="shared" ca="1" si="97"/>
        <v/>
      </c>
      <c r="T128" s="619" t="str">
        <f t="shared" ca="1" si="97"/>
        <v/>
      </c>
      <c r="U128" s="620" t="str">
        <f t="shared" si="89"/>
        <v/>
      </c>
      <c r="V128" s="619" t="str">
        <f t="shared" ca="1" si="90"/>
        <v/>
      </c>
      <c r="W128" s="621" t="str">
        <f ca="1">IF(ISNA(MATCH($A128,'Bout Clock'!A$50:A$79,0)),"",INDIRECT(ADDRESS(MATCH($A128,'Bout Clock'!A$50:A$79,0)+ROW('Bout Clock'!A$49),W$1,1,,"Bout Clock")))</f>
        <v/>
      </c>
      <c r="X128" s="621" t="str">
        <f ca="1">IF(OR(W128="",W128=0),"",60*E128/W128)</f>
        <v/>
      </c>
      <c r="Z128" s="742">
        <f>Z126+1</f>
        <v>29</v>
      </c>
      <c r="AA128" s="739" t="str">
        <f>IF(ISNA(MATCH($Z128,Score!AR$72:AR$131,0)),"",MATCH($Z128,Score!AR$72:AR$131,0)+ROW(Score!AR$71) )</f>
        <v/>
      </c>
      <c r="AB128" s="739" t="str">
        <f t="shared" ref="AB128:AC131" ca="1" si="98">IF($AA128="","",INDIRECT(ADDRESS($AA128,AB$1,1,,"Score")))</f>
        <v/>
      </c>
      <c r="AC128" s="739" t="str">
        <f t="shared" ca="1" si="98"/>
        <v/>
      </c>
      <c r="AD128" s="742" t="str">
        <f>IF(AA128="","",SUM(AC128,AC129))</f>
        <v/>
      </c>
      <c r="AE128" s="742" t="str">
        <f>IF(AA128="","",AD128-E128)</f>
        <v/>
      </c>
      <c r="AF128" s="619" t="str">
        <f ca="1">IF($AA128="","",IF(ISBLANK(INDIRECT(ADDRESS($AA128,AF$1,1,,"Score"))),"",1))</f>
        <v/>
      </c>
      <c r="AG128" s="619" t="str">
        <f ca="1">IF($AA128="","",IF(ISBLANK(INDIRECT(ADDRESS($AA128,AG$1,1,,"Score"))),"",1))</f>
        <v/>
      </c>
      <c r="AH128" s="620" t="str">
        <f ca="1">IF(AG128=1,AE128,"")</f>
        <v/>
      </c>
      <c r="AI128" s="619" t="str">
        <f t="shared" ref="AI128:AK131" ca="1" si="99">IF($AA128="","",IF(ISBLANK(INDIRECT(ADDRESS($AA128,AI$1,1,,"Score"))),"",1))</f>
        <v/>
      </c>
      <c r="AJ128" s="619" t="str">
        <f t="shared" ca="1" si="99"/>
        <v/>
      </c>
      <c r="AK128" s="619" t="str">
        <f t="shared" ca="1" si="99"/>
        <v/>
      </c>
      <c r="AL128" s="739" t="str">
        <f t="shared" ref="AL128:AO131" ca="1" si="100">IF($AA128="","",INDIRECT(ADDRESS($AA128,AL$1,1,,"Score")))</f>
        <v/>
      </c>
      <c r="AM128" s="739" t="str">
        <f t="shared" ca="1" si="100"/>
        <v/>
      </c>
      <c r="AN128" s="619" t="str">
        <f t="shared" ca="1" si="100"/>
        <v/>
      </c>
      <c r="AO128" s="619" t="str">
        <f t="shared" ca="1" si="100"/>
        <v/>
      </c>
      <c r="AP128" s="620" t="str">
        <f t="shared" si="91"/>
        <v/>
      </c>
      <c r="AQ128" s="619" t="str">
        <f t="shared" ref="AQ128:AS131" ca="1" si="101">IF($AA128="","",INDIRECT(ADDRESS($AA128,AQ$1,1,,"Score")))</f>
        <v/>
      </c>
      <c r="AR128" s="619" t="str">
        <f t="shared" ca="1" si="101"/>
        <v/>
      </c>
      <c r="AS128" s="619" t="str">
        <f t="shared" ca="1" si="101"/>
        <v/>
      </c>
      <c r="AT128" s="620" t="str">
        <f t="shared" si="92"/>
        <v/>
      </c>
      <c r="AU128" s="619" t="str">
        <f t="shared" ca="1" si="93"/>
        <v/>
      </c>
      <c r="AV128" s="621" t="str">
        <f ca="1">W128</f>
        <v/>
      </c>
      <c r="AW128" s="621" t="str">
        <f ca="1">IF(OR(AV128="",AV128=0),"",60*AD128/AV128)</f>
        <v/>
      </c>
    </row>
    <row r="129" spans="1:49" s="739" customFormat="1">
      <c r="A129" s="1352"/>
      <c r="B129" s="739" t="str">
        <f ca="1">IF($B128="","",IF(INDIRECT(ADDRESS($B128+2,C$1-1,1,,"Score"))="SP",$B128+2,""))</f>
        <v/>
      </c>
      <c r="C129" s="741" t="str">
        <f t="shared" ca="1" si="94"/>
        <v/>
      </c>
      <c r="D129" s="739" t="str">
        <f t="shared" ca="1" si="94"/>
        <v/>
      </c>
      <c r="E129" s="742"/>
      <c r="F129" s="742"/>
      <c r="G129" s="619"/>
      <c r="H129" s="619"/>
      <c r="I129" s="620"/>
      <c r="J129" s="619" t="str">
        <f t="shared" ca="1" si="95"/>
        <v/>
      </c>
      <c r="K129" s="619" t="str">
        <f t="shared" ca="1" si="95"/>
        <v/>
      </c>
      <c r="L129" s="619" t="str">
        <f t="shared" ca="1" si="95"/>
        <v/>
      </c>
      <c r="M129" s="739" t="str">
        <f t="shared" ca="1" si="96"/>
        <v/>
      </c>
      <c r="N129" s="739" t="str">
        <f t="shared" ca="1" si="96"/>
        <v/>
      </c>
      <c r="O129" s="619" t="str">
        <f t="shared" ca="1" si="96"/>
        <v/>
      </c>
      <c r="P129" s="619" t="str">
        <f t="shared" ca="1" si="96"/>
        <v/>
      </c>
      <c r="Q129" s="620" t="str">
        <f t="shared" ca="1" si="88"/>
        <v/>
      </c>
      <c r="R129" s="619" t="str">
        <f t="shared" ca="1" si="97"/>
        <v/>
      </c>
      <c r="S129" s="619" t="str">
        <f t="shared" ca="1" si="97"/>
        <v/>
      </c>
      <c r="T129" s="619" t="str">
        <f t="shared" ca="1" si="97"/>
        <v/>
      </c>
      <c r="U129" s="620" t="str">
        <f t="shared" ca="1" si="89"/>
        <v/>
      </c>
      <c r="V129" s="619" t="str">
        <f t="shared" ca="1" si="90"/>
        <v/>
      </c>
      <c r="W129" s="621"/>
      <c r="X129" s="621"/>
      <c r="Z129" s="742"/>
      <c r="AA129" s="739" t="str">
        <f ca="1">IF($AA128="","",IF(INDIRECT(ADDRESS($AA128+2,AB$1-1,1,,"Score"))="SP",$AA128+2,""))</f>
        <v/>
      </c>
      <c r="AB129" s="739" t="str">
        <f t="shared" ca="1" si="98"/>
        <v/>
      </c>
      <c r="AC129" s="739" t="str">
        <f t="shared" ca="1" si="98"/>
        <v/>
      </c>
      <c r="AD129" s="742"/>
      <c r="AE129" s="742"/>
      <c r="AF129" s="619"/>
      <c r="AG129" s="619"/>
      <c r="AH129" s="620"/>
      <c r="AI129" s="619" t="str">
        <f t="shared" ca="1" si="99"/>
        <v/>
      </c>
      <c r="AJ129" s="619" t="str">
        <f t="shared" ca="1" si="99"/>
        <v/>
      </c>
      <c r="AK129" s="619" t="str">
        <f t="shared" ca="1" si="99"/>
        <v/>
      </c>
      <c r="AL129" s="739" t="str">
        <f t="shared" ca="1" si="100"/>
        <v/>
      </c>
      <c r="AM129" s="739" t="str">
        <f t="shared" ca="1" si="100"/>
        <v/>
      </c>
      <c r="AN129" s="619" t="str">
        <f t="shared" ca="1" si="100"/>
        <v/>
      </c>
      <c r="AO129" s="619" t="str">
        <f t="shared" ca="1" si="100"/>
        <v/>
      </c>
      <c r="AP129" s="620" t="str">
        <f t="shared" ca="1" si="91"/>
        <v/>
      </c>
      <c r="AQ129" s="619" t="str">
        <f t="shared" ca="1" si="101"/>
        <v/>
      </c>
      <c r="AR129" s="619" t="str">
        <f t="shared" ca="1" si="101"/>
        <v/>
      </c>
      <c r="AS129" s="619" t="str">
        <f t="shared" ca="1" si="101"/>
        <v/>
      </c>
      <c r="AT129" s="620" t="str">
        <f t="shared" ca="1" si="92"/>
        <v/>
      </c>
      <c r="AU129" s="619" t="str">
        <f t="shared" ca="1" si="93"/>
        <v/>
      </c>
      <c r="AV129" s="621"/>
      <c r="AW129" s="621"/>
    </row>
    <row r="130" spans="1:49" s="739" customFormat="1">
      <c r="A130" s="1353">
        <f>A128+1</f>
        <v>30</v>
      </c>
      <c r="B130" s="740" t="str">
        <f>IF(ISNA(MATCH($A130,Score!A$72:A$131,0)),"",MATCH($A130,Score!A$72:A$131,0)+ROW(Score!A$71))</f>
        <v/>
      </c>
      <c r="C130" s="743" t="str">
        <f t="shared" ca="1" si="94"/>
        <v/>
      </c>
      <c r="D130" s="740" t="str">
        <f t="shared" ca="1" si="94"/>
        <v/>
      </c>
      <c r="E130" s="744" t="str">
        <f>IF(B130="","",SUM(D130,D131))</f>
        <v/>
      </c>
      <c r="F130" s="744" t="str">
        <f>IF(B130="","",E130-AD130)</f>
        <v/>
      </c>
      <c r="G130" s="625" t="str">
        <f ca="1">IF($B130="","",IF(ISBLANK(INDIRECT(ADDRESS($B130,G$1,1,,"Score"))),"",1))</f>
        <v/>
      </c>
      <c r="H130" s="625" t="str">
        <f ca="1">IF($B130="","",IF(ISBLANK(INDIRECT(ADDRESS($B130,H$1,1,,"Score"))),"",1))</f>
        <v/>
      </c>
      <c r="I130" s="615" t="str">
        <f ca="1">IF(H130=1,F130,"")</f>
        <v/>
      </c>
      <c r="J130" s="625" t="str">
        <f t="shared" ca="1" si="95"/>
        <v/>
      </c>
      <c r="K130" s="625" t="str">
        <f t="shared" ca="1" si="95"/>
        <v/>
      </c>
      <c r="L130" s="625" t="str">
        <f t="shared" ca="1" si="95"/>
        <v/>
      </c>
      <c r="M130" s="740" t="str">
        <f t="shared" ca="1" si="96"/>
        <v/>
      </c>
      <c r="N130" s="740" t="str">
        <f t="shared" ca="1" si="96"/>
        <v/>
      </c>
      <c r="O130" s="625" t="str">
        <f t="shared" ca="1" si="96"/>
        <v/>
      </c>
      <c r="P130" s="625" t="str">
        <f t="shared" ca="1" si="96"/>
        <v/>
      </c>
      <c r="Q130" s="615" t="str">
        <f t="shared" si="88"/>
        <v/>
      </c>
      <c r="R130" s="625" t="str">
        <f t="shared" ca="1" si="97"/>
        <v/>
      </c>
      <c r="S130" s="625" t="str">
        <f t="shared" ca="1" si="97"/>
        <v/>
      </c>
      <c r="T130" s="625" t="str">
        <f t="shared" ca="1" si="97"/>
        <v/>
      </c>
      <c r="U130" s="615" t="str">
        <f t="shared" si="89"/>
        <v/>
      </c>
      <c r="V130" s="625" t="str">
        <f t="shared" ca="1" si="90"/>
        <v/>
      </c>
      <c r="W130" s="744" t="str">
        <f ca="1">IF(ISNA(MATCH($A130,'Bout Clock'!A$50:A$79,0)),"",INDIRECT(ADDRESS(MATCH($A130,'Bout Clock'!A$50:A$79,0)+ROW('Bout Clock'!A$49),W$1,1,,"Bout Clock")))</f>
        <v/>
      </c>
      <c r="X130" s="744" t="str">
        <f ca="1">IF(OR(W130="",W130=0),"",60*E130/W130)</f>
        <v/>
      </c>
      <c r="Z130" s="744">
        <f>Z128+1</f>
        <v>30</v>
      </c>
      <c r="AA130" s="740" t="str">
        <f>IF(ISNA(MATCH($Z130,Score!AR$72:AR$131,0)),"",MATCH($Z130,Score!AR$72:AR$131,0)+ROW(Score!AR$71) )</f>
        <v/>
      </c>
      <c r="AB130" s="740" t="str">
        <f t="shared" ca="1" si="98"/>
        <v/>
      </c>
      <c r="AC130" s="740" t="str">
        <f t="shared" ca="1" si="98"/>
        <v/>
      </c>
      <c r="AD130" s="744" t="str">
        <f>IF(AA130="","",SUM(AC130,AC131))</f>
        <v/>
      </c>
      <c r="AE130" s="744" t="str">
        <f>IF(AA130="","",AD130-E130)</f>
        <v/>
      </c>
      <c r="AF130" s="625" t="str">
        <f ca="1">IF($AA130="","",IF(ISBLANK(INDIRECT(ADDRESS($AA130,AF$1,1,,"Score"))),"",1))</f>
        <v/>
      </c>
      <c r="AG130" s="625" t="str">
        <f ca="1">IF($AA130="","",IF(ISBLANK(INDIRECT(ADDRESS($AA130,AG$1,1,,"Score"))),"",1))</f>
        <v/>
      </c>
      <c r="AH130" s="615" t="str">
        <f ca="1">IF(AG130=1,AE130,"")</f>
        <v/>
      </c>
      <c r="AI130" s="625" t="str">
        <f t="shared" ca="1" si="99"/>
        <v/>
      </c>
      <c r="AJ130" s="625" t="str">
        <f t="shared" ca="1" si="99"/>
        <v/>
      </c>
      <c r="AK130" s="625" t="str">
        <f t="shared" ca="1" si="99"/>
        <v/>
      </c>
      <c r="AL130" s="740" t="str">
        <f t="shared" ca="1" si="100"/>
        <v/>
      </c>
      <c r="AM130" s="740" t="str">
        <f t="shared" ca="1" si="100"/>
        <v/>
      </c>
      <c r="AN130" s="625" t="str">
        <f t="shared" ca="1" si="100"/>
        <v/>
      </c>
      <c r="AO130" s="625" t="str">
        <f t="shared" ca="1" si="100"/>
        <v/>
      </c>
      <c r="AP130" s="615" t="str">
        <f t="shared" si="91"/>
        <v/>
      </c>
      <c r="AQ130" s="625" t="str">
        <f t="shared" ca="1" si="101"/>
        <v/>
      </c>
      <c r="AR130" s="625" t="str">
        <f t="shared" ca="1" si="101"/>
        <v/>
      </c>
      <c r="AS130" s="625" t="str">
        <f t="shared" ca="1" si="101"/>
        <v/>
      </c>
      <c r="AT130" s="615" t="str">
        <f t="shared" si="92"/>
        <v/>
      </c>
      <c r="AU130" s="625" t="str">
        <f t="shared" ca="1" si="93"/>
        <v/>
      </c>
      <c r="AV130" s="744" t="str">
        <f ca="1">W130</f>
        <v/>
      </c>
      <c r="AW130" s="744" t="str">
        <f ca="1">IF(OR(AV130="",AV130=0),"",60*AD130/AV130)</f>
        <v/>
      </c>
    </row>
    <row r="131" spans="1:49" s="739" customFormat="1">
      <c r="A131" s="1353"/>
      <c r="B131" s="740" t="str">
        <f ca="1">IF($B130="","",IF(INDIRECT(ADDRESS($B130+2,C$1-1,1,,"Score"))="SP",$B130+2,""))</f>
        <v/>
      </c>
      <c r="C131" s="743" t="str">
        <f t="shared" ca="1" si="94"/>
        <v/>
      </c>
      <c r="D131" s="740" t="str">
        <f t="shared" ca="1" si="94"/>
        <v/>
      </c>
      <c r="E131" s="744"/>
      <c r="F131" s="744"/>
      <c r="G131" s="625"/>
      <c r="H131" s="626"/>
      <c r="I131" s="615"/>
      <c r="J131" s="625" t="str">
        <f t="shared" ca="1" si="95"/>
        <v/>
      </c>
      <c r="K131" s="625" t="str">
        <f t="shared" ca="1" si="95"/>
        <v/>
      </c>
      <c r="L131" s="625" t="str">
        <f t="shared" ca="1" si="95"/>
        <v/>
      </c>
      <c r="M131" s="740" t="str">
        <f t="shared" ca="1" si="96"/>
        <v/>
      </c>
      <c r="N131" s="740" t="str">
        <f t="shared" ca="1" si="96"/>
        <v/>
      </c>
      <c r="O131" s="625" t="str">
        <f t="shared" ca="1" si="96"/>
        <v/>
      </c>
      <c r="P131" s="625" t="str">
        <f t="shared" ca="1" si="96"/>
        <v/>
      </c>
      <c r="Q131" s="615" t="str">
        <f t="shared" ca="1" si="88"/>
        <v/>
      </c>
      <c r="R131" s="625" t="str">
        <f t="shared" ca="1" si="97"/>
        <v/>
      </c>
      <c r="S131" s="625" t="str">
        <f t="shared" ca="1" si="97"/>
        <v/>
      </c>
      <c r="T131" s="625" t="str">
        <f t="shared" ca="1" si="97"/>
        <v/>
      </c>
      <c r="U131" s="615" t="str">
        <f t="shared" ca="1" si="89"/>
        <v/>
      </c>
      <c r="V131" s="625" t="str">
        <f t="shared" ca="1" si="90"/>
        <v/>
      </c>
      <c r="W131" s="744"/>
      <c r="X131" s="744"/>
      <c r="Z131" s="744"/>
      <c r="AA131" s="740" t="str">
        <f ca="1">IF($AA130="","",IF(INDIRECT(ADDRESS($AA130+2,AB$1-1,1,,"Score"))="SP",$AA130+2,""))</f>
        <v/>
      </c>
      <c r="AB131" s="740" t="str">
        <f t="shared" ca="1" si="98"/>
        <v/>
      </c>
      <c r="AC131" s="740" t="str">
        <f t="shared" ca="1" si="98"/>
        <v/>
      </c>
      <c r="AD131" s="744"/>
      <c r="AE131" s="744"/>
      <c r="AF131" s="625"/>
      <c r="AG131" s="626"/>
      <c r="AH131" s="615"/>
      <c r="AI131" s="625" t="str">
        <f t="shared" ca="1" si="99"/>
        <v/>
      </c>
      <c r="AJ131" s="625" t="str">
        <f t="shared" ca="1" si="99"/>
        <v/>
      </c>
      <c r="AK131" s="625" t="str">
        <f t="shared" ca="1" si="99"/>
        <v/>
      </c>
      <c r="AL131" s="740" t="str">
        <f t="shared" ca="1" si="100"/>
        <v/>
      </c>
      <c r="AM131" s="740" t="str">
        <f t="shared" ca="1" si="100"/>
        <v/>
      </c>
      <c r="AN131" s="625" t="str">
        <f t="shared" ca="1" si="100"/>
        <v/>
      </c>
      <c r="AO131" s="625" t="str">
        <f t="shared" ca="1" si="100"/>
        <v/>
      </c>
      <c r="AP131" s="615" t="str">
        <f t="shared" ca="1" si="91"/>
        <v/>
      </c>
      <c r="AQ131" s="625" t="str">
        <f t="shared" ca="1" si="101"/>
        <v/>
      </c>
      <c r="AR131" s="625" t="str">
        <f t="shared" ca="1" si="101"/>
        <v/>
      </c>
      <c r="AS131" s="625" t="str">
        <f t="shared" ca="1" si="101"/>
        <v/>
      </c>
      <c r="AT131" s="615" t="str">
        <f t="shared" ca="1" si="92"/>
        <v/>
      </c>
      <c r="AU131" s="625" t="str">
        <f t="shared" ca="1" si="93"/>
        <v/>
      </c>
      <c r="AV131" s="744"/>
      <c r="AW131" s="744"/>
    </row>
    <row r="132" spans="1:49" ht="12.75" customHeight="1">
      <c r="A132" s="1349" t="s">
        <v>46</v>
      </c>
      <c r="B132" s="627"/>
      <c r="C132" s="627"/>
      <c r="D132" s="627"/>
      <c r="E132" s="628">
        <f ca="1">SUM(E72:E131)</f>
        <v>46</v>
      </c>
      <c r="F132" s="629"/>
      <c r="G132" s="616">
        <f ca="1">SUM(G72:G131)</f>
        <v>4</v>
      </c>
      <c r="H132" s="616">
        <f ca="1">SUM(H72:H131)</f>
        <v>5</v>
      </c>
      <c r="I132" s="615"/>
      <c r="J132" s="1350">
        <f ca="1">SUM(J72:J131)</f>
        <v>4</v>
      </c>
      <c r="K132" s="1350">
        <f ca="1">SUM(K72:K131)</f>
        <v>0</v>
      </c>
      <c r="L132" s="616">
        <f ca="1">SUM(L72,L74,L76,L78,L80,L82,L84,L86,L88,L90,L92,L94,L96,L98,L100,L102,L104,L106,L108,L110,L112,L114,L116,L118,L120,L122,L124,L126,L128,L130)</f>
        <v>2</v>
      </c>
      <c r="M132" s="627"/>
      <c r="N132" s="628">
        <f ca="1">SUM(N72:N131)</f>
        <v>0</v>
      </c>
      <c r="O132" s="738">
        <f t="shared" ref="O132:U133" ca="1" si="102">SUM(O72,O74,O76,O78,O80,O82,O84,O86,O88,O90,O92,O94,O96,O98,O100,O102,O104,O106,O108,O110,O112,O114,O116,O118,O120,O122,O124,O126,O128,O130)</f>
        <v>0</v>
      </c>
      <c r="P132" s="738">
        <f t="shared" ca="1" si="102"/>
        <v>0</v>
      </c>
      <c r="Q132" s="615">
        <f t="shared" ca="1" si="102"/>
        <v>0</v>
      </c>
      <c r="R132" s="738">
        <f t="shared" ca="1" si="102"/>
        <v>0</v>
      </c>
      <c r="S132" s="738">
        <f t="shared" ca="1" si="102"/>
        <v>0</v>
      </c>
      <c r="T132" s="738">
        <f t="shared" ca="1" si="102"/>
        <v>0</v>
      </c>
      <c r="U132" s="615">
        <f t="shared" ca="1" si="102"/>
        <v>0</v>
      </c>
      <c r="V132" s="627"/>
      <c r="W132" s="629" t="s">
        <v>44</v>
      </c>
      <c r="X132" s="628" t="str">
        <f ca="1">IF(COUNT(X72:X121),AVERAGE(X72:X121),"")</f>
        <v/>
      </c>
      <c r="Z132" s="630" t="s">
        <v>46</v>
      </c>
      <c r="AA132" s="627"/>
      <c r="AB132" s="627"/>
      <c r="AC132" s="627"/>
      <c r="AD132" s="628">
        <f ca="1">SUM(AD72:AD131)</f>
        <v>107</v>
      </c>
      <c r="AE132" s="629"/>
      <c r="AF132" s="616">
        <f ca="1">SUM(AF72:AF131)</f>
        <v>1</v>
      </c>
      <c r="AG132" s="616">
        <f ca="1">SUM(AG72:AG131)</f>
        <v>9</v>
      </c>
      <c r="AH132" s="615"/>
      <c r="AI132" s="1350">
        <f ca="1">SUM(AI72:AI131)</f>
        <v>4</v>
      </c>
      <c r="AJ132" s="1350">
        <f ca="1">SUM(AJ72:AJ131)</f>
        <v>0</v>
      </c>
      <c r="AK132" s="738">
        <f ca="1">SUM(AK72,AK74,AK76,AK78,AK80,AK82,AK84,AK86,AK88,AK90,AK92,AK94,AK96,AK98,AK100,AK102,AK104,AK106,AK108,AK110,AK112,AK114,AK116,AK118,AK120,AK122,AK124,AK126,AK128,AK130)</f>
        <v>5</v>
      </c>
      <c r="AL132" s="627"/>
      <c r="AM132" s="628">
        <f ca="1">SUM(AM72:AM131)</f>
        <v>0</v>
      </c>
      <c r="AN132" s="738">
        <f t="shared" ref="AN132:AT133" ca="1" si="103">SUM(AN72,AN74,AN76,AN78,AN80,AN82,AN84,AN86,AN88,AN90,AN92,AN94,AN96,AN98,AN100,AN102,AN104,AN106,AN108,AN110,AN112,AN114,AN116,AN118,AN120,AN122,AN124,AN126,AN128,AN130)</f>
        <v>0</v>
      </c>
      <c r="AO132" s="738">
        <f t="shared" ca="1" si="103"/>
        <v>0</v>
      </c>
      <c r="AP132" s="615">
        <f t="shared" ca="1" si="103"/>
        <v>0</v>
      </c>
      <c r="AQ132" s="738">
        <f t="shared" ca="1" si="103"/>
        <v>0</v>
      </c>
      <c r="AR132" s="738">
        <f t="shared" ca="1" si="103"/>
        <v>0</v>
      </c>
      <c r="AS132" s="738">
        <f t="shared" ca="1" si="103"/>
        <v>0</v>
      </c>
      <c r="AT132" s="615">
        <f t="shared" ca="1" si="103"/>
        <v>0</v>
      </c>
      <c r="AU132" s="627"/>
      <c r="AV132" s="629" t="s">
        <v>44</v>
      </c>
      <c r="AW132" s="628" t="str">
        <f ca="1">IF(COUNT(AW72:AW131),AVERAGE(AW72:AW131),"")</f>
        <v/>
      </c>
    </row>
    <row r="133" spans="1:49">
      <c r="A133" s="1349"/>
      <c r="B133" s="627"/>
      <c r="C133" s="627"/>
      <c r="D133" s="627"/>
      <c r="E133" s="628"/>
      <c r="F133" s="629"/>
      <c r="G133" s="616"/>
      <c r="H133" s="632"/>
      <c r="I133" s="615"/>
      <c r="J133" s="1350"/>
      <c r="K133" s="1350"/>
      <c r="L133" s="616">
        <f ca="1">SUM(L73,L75,L77,L79,L81,L83,L85,L87,L89,L91,L93,L95,L97,L99,L101,L103,L105,L107,L109,L111,L113,L115,L117,L119,L121,L123,L125,L127,L129,L131)</f>
        <v>0</v>
      </c>
      <c r="M133" s="627"/>
      <c r="N133" s="628"/>
      <c r="O133" s="738">
        <f t="shared" ca="1" si="102"/>
        <v>0</v>
      </c>
      <c r="P133" s="738">
        <f t="shared" ca="1" si="102"/>
        <v>0</v>
      </c>
      <c r="Q133" s="615">
        <f t="shared" ca="1" si="102"/>
        <v>0</v>
      </c>
      <c r="R133" s="738">
        <f t="shared" ca="1" si="102"/>
        <v>0</v>
      </c>
      <c r="S133" s="738">
        <f t="shared" ca="1" si="102"/>
        <v>0</v>
      </c>
      <c r="T133" s="738">
        <f t="shared" ca="1" si="102"/>
        <v>0</v>
      </c>
      <c r="U133" s="615">
        <f t="shared" ca="1" si="102"/>
        <v>0</v>
      </c>
      <c r="V133" s="627"/>
      <c r="W133" s="629"/>
      <c r="X133" s="628"/>
      <c r="Z133" s="630"/>
      <c r="AA133" s="627"/>
      <c r="AB133" s="627"/>
      <c r="AC133" s="627"/>
      <c r="AD133" s="628"/>
      <c r="AE133" s="629"/>
      <c r="AF133" s="616"/>
      <c r="AG133" s="632"/>
      <c r="AH133" s="615"/>
      <c r="AI133" s="1350"/>
      <c r="AJ133" s="1350"/>
      <c r="AK133" s="738">
        <f ca="1">SUM(AK73,AK75,AK77,AK79,AK81,AK83,AK85,AK87,AK89,AK91,AK93,AK95,AK97,AK99,AK101,AK103,AK105,AK107,AK109,AK111,AK113,AK115,AK117,AK119,AK121,AK123,AK125,AK127,AK129,AK131)</f>
        <v>0</v>
      </c>
      <c r="AL133" s="627"/>
      <c r="AM133" s="628"/>
      <c r="AN133" s="738">
        <f t="shared" ca="1" si="103"/>
        <v>0</v>
      </c>
      <c r="AO133" s="738">
        <f t="shared" ca="1" si="103"/>
        <v>0</v>
      </c>
      <c r="AP133" s="615">
        <f t="shared" ca="1" si="103"/>
        <v>0</v>
      </c>
      <c r="AQ133" s="738">
        <f t="shared" ca="1" si="103"/>
        <v>0</v>
      </c>
      <c r="AR133" s="738">
        <f t="shared" ca="1" si="103"/>
        <v>0</v>
      </c>
      <c r="AS133" s="738">
        <f t="shared" ca="1" si="103"/>
        <v>0</v>
      </c>
      <c r="AT133" s="615">
        <f t="shared" ca="1" si="103"/>
        <v>0</v>
      </c>
      <c r="AU133" s="627"/>
      <c r="AV133" s="629"/>
      <c r="AW133" s="628"/>
    </row>
    <row r="139" spans="1:49">
      <c r="A139" s="633" t="s">
        <v>26</v>
      </c>
      <c r="B139" s="633" t="s">
        <v>248</v>
      </c>
      <c r="D139" s="633" t="s">
        <v>353</v>
      </c>
      <c r="E139" s="633" t="s">
        <v>47</v>
      </c>
      <c r="F139" s="633" t="s">
        <v>31</v>
      </c>
      <c r="G139" s="633" t="s">
        <v>32</v>
      </c>
      <c r="H139" s="633" t="s">
        <v>33</v>
      </c>
      <c r="I139" s="633" t="s">
        <v>34</v>
      </c>
      <c r="J139" s="633" t="s">
        <v>35</v>
      </c>
      <c r="K139" s="633" t="s">
        <v>36</v>
      </c>
      <c r="L139" s="633" t="s">
        <v>385</v>
      </c>
      <c r="M139" s="633" t="s">
        <v>272</v>
      </c>
      <c r="N139" s="633" t="s">
        <v>37</v>
      </c>
      <c r="O139" s="633" t="s">
        <v>38</v>
      </c>
      <c r="P139" s="633" t="s">
        <v>39</v>
      </c>
      <c r="Q139" s="633" t="s">
        <v>40</v>
      </c>
      <c r="R139" s="633" t="s">
        <v>455</v>
      </c>
      <c r="S139" s="633" t="s">
        <v>456</v>
      </c>
      <c r="T139" s="633" t="s">
        <v>457</v>
      </c>
      <c r="U139" s="633" t="s">
        <v>458</v>
      </c>
      <c r="V139" s="633" t="s">
        <v>459</v>
      </c>
      <c r="W139" s="633"/>
      <c r="X139" s="633"/>
      <c r="Z139" s="633" t="s">
        <v>28</v>
      </c>
      <c r="AA139" s="633" t="s">
        <v>248</v>
      </c>
      <c r="AC139" s="633" t="s">
        <v>353</v>
      </c>
      <c r="AD139" s="633" t="s">
        <v>47</v>
      </c>
      <c r="AE139" s="633" t="s">
        <v>31</v>
      </c>
      <c r="AF139" s="633" t="s">
        <v>32</v>
      </c>
      <c r="AG139" s="633" t="s">
        <v>33</v>
      </c>
      <c r="AH139" s="633" t="s">
        <v>34</v>
      </c>
      <c r="AI139" s="633" t="s">
        <v>35</v>
      </c>
      <c r="AJ139" s="633" t="s">
        <v>36</v>
      </c>
      <c r="AK139" s="633" t="s">
        <v>385</v>
      </c>
      <c r="AL139" s="633" t="s">
        <v>272</v>
      </c>
      <c r="AM139" s="633" t="s">
        <v>37</v>
      </c>
      <c r="AN139" s="633" t="s">
        <v>38</v>
      </c>
      <c r="AO139" s="633" t="s">
        <v>39</v>
      </c>
      <c r="AP139" s="633" t="s">
        <v>40</v>
      </c>
      <c r="AQ139" s="633" t="s">
        <v>455</v>
      </c>
      <c r="AR139" s="633" t="s">
        <v>456</v>
      </c>
      <c r="AS139" s="633" t="s">
        <v>457</v>
      </c>
      <c r="AT139" s="633" t="s">
        <v>458</v>
      </c>
      <c r="AU139" s="633" t="s">
        <v>459</v>
      </c>
    </row>
    <row r="140" spans="1:49">
      <c r="A140" s="617">
        <v>1</v>
      </c>
      <c r="B140" s="634" t="str">
        <f>IF(IBRF!B11="","",IBRF!B11)</f>
        <v>010</v>
      </c>
      <c r="C140" s="610" t="s">
        <v>25</v>
      </c>
      <c r="D140" s="610" t="str">
        <f ca="1">IF(OR($E140="",$E140=0),"",SUMIF($C$3:$C$62,$B140,D$3:D$62))</f>
        <v/>
      </c>
      <c r="E140" s="610">
        <f ca="1">IF($B140="","",COUNTIF(C$3:C$62,$B140))</f>
        <v>0</v>
      </c>
      <c r="F140" s="610" t="str">
        <f t="shared" ref="F140:P140" ca="1" si="104">IF(OR($E140="",$E140=0),"",SUMIF($C$3:$C$62,$B140,F$3:F$62))</f>
        <v/>
      </c>
      <c r="G140" s="619" t="str">
        <f t="shared" ca="1" si="104"/>
        <v/>
      </c>
      <c r="H140" s="619" t="str">
        <f t="shared" ca="1" si="104"/>
        <v/>
      </c>
      <c r="I140" s="620" t="str">
        <f t="shared" ca="1" si="104"/>
        <v/>
      </c>
      <c r="J140" s="619" t="str">
        <f t="shared" ca="1" si="104"/>
        <v/>
      </c>
      <c r="K140" s="619" t="str">
        <f t="shared" ca="1" si="104"/>
        <v/>
      </c>
      <c r="L140" s="619" t="str">
        <f t="shared" ca="1" si="104"/>
        <v/>
      </c>
      <c r="M140" s="610" t="str">
        <f t="shared" ca="1" si="104"/>
        <v/>
      </c>
      <c r="N140" s="610" t="str">
        <f t="shared" ca="1" si="104"/>
        <v/>
      </c>
      <c r="O140" s="619" t="str">
        <f t="shared" ca="1" si="104"/>
        <v/>
      </c>
      <c r="P140" s="619" t="str">
        <f t="shared" ca="1" si="104"/>
        <v/>
      </c>
      <c r="Q140" s="620">
        <f ca="1">IF(B$140="","",SUM(O140:P140))</f>
        <v>0</v>
      </c>
      <c r="R140" s="619" t="str">
        <f ca="1">IF(OR($E140="",$E140=0),"",SUMIF($C$3:$C$62,$B140,R$3:R$62))</f>
        <v/>
      </c>
      <c r="S140" s="619" t="str">
        <f ca="1">IF(OR($E140="",$E140=0),"",SUMIF($C$3:$C$62,$B140,S$3:S$62))</f>
        <v/>
      </c>
      <c r="T140" s="619" t="str">
        <f ca="1">IF(OR($E140="",$E140=0),"",SUMIF($C$3:$C$62,$B140,T$3:T$62))</f>
        <v/>
      </c>
      <c r="U140" s="620">
        <f ca="1">IF(B$140="","",SUM(R140:T140))</f>
        <v>0</v>
      </c>
      <c r="V140" s="619" t="str">
        <f t="shared" ref="V140:V171" ca="1" si="105">IF(OR(M140="",M140=0),"",U140/M140)</f>
        <v/>
      </c>
      <c r="Z140" s="617">
        <v>1</v>
      </c>
      <c r="AA140" s="617" t="str">
        <f>IF(IBRF!H11="","",IBRF!H11)</f>
        <v>011</v>
      </c>
      <c r="AB140" s="610" t="s">
        <v>25</v>
      </c>
      <c r="AC140" s="610" t="str">
        <f ca="1">IF(OR($AD140="",$AD140=0),"",SUMIF($AB$3:$AB$62,$AA140,AC$3:AC$62))</f>
        <v/>
      </c>
      <c r="AD140" s="610">
        <f ca="1">IF($AA140="","",COUNTIF(AB$3:AB$62,$AA140))</f>
        <v>0</v>
      </c>
      <c r="AE140" s="610" t="str">
        <f t="shared" ref="AE140:AO140" ca="1" si="106">IF(OR($AD140="",$AD140=0),"",SUMIF($AB$3:$AB$62,$AA140,AE$3:AE$62))</f>
        <v/>
      </c>
      <c r="AF140" s="619" t="str">
        <f t="shared" ca="1" si="106"/>
        <v/>
      </c>
      <c r="AG140" s="619" t="str">
        <f t="shared" ca="1" si="106"/>
        <v/>
      </c>
      <c r="AH140" s="620" t="str">
        <f t="shared" ca="1" si="106"/>
        <v/>
      </c>
      <c r="AI140" s="619" t="str">
        <f t="shared" ca="1" si="106"/>
        <v/>
      </c>
      <c r="AJ140" s="619" t="str">
        <f t="shared" ca="1" si="106"/>
        <v/>
      </c>
      <c r="AK140" s="619" t="str">
        <f t="shared" ca="1" si="106"/>
        <v/>
      </c>
      <c r="AL140" s="610" t="str">
        <f t="shared" ca="1" si="106"/>
        <v/>
      </c>
      <c r="AM140" s="610" t="str">
        <f t="shared" ca="1" si="106"/>
        <v/>
      </c>
      <c r="AN140" s="619" t="str">
        <f t="shared" ca="1" si="106"/>
        <v/>
      </c>
      <c r="AO140" s="619" t="str">
        <f t="shared" ca="1" si="106"/>
        <v/>
      </c>
      <c r="AP140" s="620">
        <f ca="1">IF($AA$140="","",SUM(AN140:AO140))</f>
        <v>0</v>
      </c>
      <c r="AQ140" s="619" t="str">
        <f ca="1">IF(OR($AD140="",$AD140=0),"",SUMIF($AB$3:$AB$62,$AA140,AQ$3:AQ$62))</f>
        <v/>
      </c>
      <c r="AR140" s="619" t="str">
        <f ca="1">IF(OR($AD140="",$AD140=0),"",SUMIF($AB$3:$AB$62,$AA140,AR$3:AR$62))</f>
        <v/>
      </c>
      <c r="AS140" s="619" t="str">
        <f ca="1">IF(OR($AD140="",$AD140=0),"",SUMIF($AB$3:$AB$62,$AA140,AS$3:AS$62))</f>
        <v/>
      </c>
      <c r="AT140" s="620">
        <f ca="1">IF($AA$140="","",SUM(AQ140:AS140))</f>
        <v>0</v>
      </c>
      <c r="AU140" s="619" t="str">
        <f t="shared" ref="AU140:AU171" ca="1" si="107">IF(OR(AL140="",AL140=0),"",AT140/AL140)</f>
        <v/>
      </c>
    </row>
    <row r="141" spans="1:49">
      <c r="A141" s="617"/>
      <c r="B141" s="634"/>
      <c r="C141" s="610" t="s">
        <v>45</v>
      </c>
      <c r="D141" s="610" t="str">
        <f ca="1">IF(OR($E141="",$E141=0),"",SUMIF($C$72:$C$131,$B140,D$72:D$131))</f>
        <v/>
      </c>
      <c r="E141" s="610">
        <f ca="1">IF($B140="","",COUNTIF(C$72:C$131,$B140))</f>
        <v>0</v>
      </c>
      <c r="F141" s="610" t="str">
        <f t="shared" ref="F141:P141" ca="1" si="108">IF(OR($E141="",$E141=0),"",SUMIF($C$72:$C$131,$B140,F$72:F$131))</f>
        <v/>
      </c>
      <c r="G141" s="619" t="str">
        <f t="shared" ca="1" si="108"/>
        <v/>
      </c>
      <c r="H141" s="619" t="str">
        <f t="shared" ca="1" si="108"/>
        <v/>
      </c>
      <c r="I141" s="620" t="str">
        <f t="shared" ca="1" si="108"/>
        <v/>
      </c>
      <c r="J141" s="619" t="str">
        <f t="shared" ca="1" si="108"/>
        <v/>
      </c>
      <c r="K141" s="619" t="str">
        <f t="shared" ca="1" si="108"/>
        <v/>
      </c>
      <c r="L141" s="619" t="str">
        <f t="shared" ca="1" si="108"/>
        <v/>
      </c>
      <c r="M141" s="610" t="str">
        <f t="shared" ca="1" si="108"/>
        <v/>
      </c>
      <c r="N141" s="610" t="str">
        <f t="shared" ca="1" si="108"/>
        <v/>
      </c>
      <c r="O141" s="619" t="str">
        <f t="shared" ca="1" si="108"/>
        <v/>
      </c>
      <c r="P141" s="619" t="str">
        <f t="shared" ca="1" si="108"/>
        <v/>
      </c>
      <c r="Q141" s="620">
        <f ca="1">IF(B$140="","",SUM(O141:P141))</f>
        <v>0</v>
      </c>
      <c r="R141" s="619" t="str">
        <f ca="1">IF(OR($E141="",$E141=0),"",SUMIF($C$72:$C$131,$B140,R$72:R$131))</f>
        <v/>
      </c>
      <c r="S141" s="619" t="str">
        <f ca="1">IF(OR($E141="",$E141=0),"",SUMIF($C$72:$C$131,$B140,S$72:S$131))</f>
        <v/>
      </c>
      <c r="T141" s="619" t="str">
        <f ca="1">IF(OR($E141="",$E141=0),"",SUMIF($C$72:$C$131,$B140,T$72:T$131))</f>
        <v/>
      </c>
      <c r="U141" s="620">
        <f ca="1">IF(B$140="","",SUM(R141:T141))</f>
        <v>0</v>
      </c>
      <c r="V141" s="619" t="str">
        <f t="shared" ca="1" si="105"/>
        <v/>
      </c>
      <c r="Z141" s="617"/>
      <c r="AA141" s="617"/>
      <c r="AB141" s="610" t="s">
        <v>45</v>
      </c>
      <c r="AC141" s="610" t="str">
        <f ca="1">IF(OR($AD141="",$AD141=0),"",SUMIF($AB$72:$AB$131,$AA140,AC$72:AC$131))</f>
        <v/>
      </c>
      <c r="AD141" s="610">
        <f ca="1">IF($AA140="","",COUNTIF(AB$72:AB$131,$AA140))</f>
        <v>0</v>
      </c>
      <c r="AE141" s="610" t="str">
        <f t="shared" ref="AE141:AO141" ca="1" si="109">IF(OR($AD141="",$AD141=0),"",SUMIF($AB$72:$AB$131,$AA140,AE$72:AE$131))</f>
        <v/>
      </c>
      <c r="AF141" s="619" t="str">
        <f t="shared" ca="1" si="109"/>
        <v/>
      </c>
      <c r="AG141" s="619" t="str">
        <f t="shared" ca="1" si="109"/>
        <v/>
      </c>
      <c r="AH141" s="620" t="str">
        <f t="shared" ca="1" si="109"/>
        <v/>
      </c>
      <c r="AI141" s="619" t="str">
        <f t="shared" ca="1" si="109"/>
        <v/>
      </c>
      <c r="AJ141" s="619" t="str">
        <f t="shared" ca="1" si="109"/>
        <v/>
      </c>
      <c r="AK141" s="619" t="str">
        <f t="shared" ca="1" si="109"/>
        <v/>
      </c>
      <c r="AL141" s="610" t="str">
        <f t="shared" ca="1" si="109"/>
        <v/>
      </c>
      <c r="AM141" s="610" t="str">
        <f t="shared" ca="1" si="109"/>
        <v/>
      </c>
      <c r="AN141" s="619" t="str">
        <f t="shared" ca="1" si="109"/>
        <v/>
      </c>
      <c r="AO141" s="619" t="str">
        <f t="shared" ca="1" si="109"/>
        <v/>
      </c>
      <c r="AP141" s="620">
        <f ca="1">IF($AA$140="","",SUM(AN141:AO141))</f>
        <v>0</v>
      </c>
      <c r="AQ141" s="619" t="str">
        <f ca="1">IF(OR($AD141="",$AD141=0),"",SUMIF($AB$72:$AB$131,$AA140,AQ$72:AQ$131))</f>
        <v/>
      </c>
      <c r="AR141" s="619" t="str">
        <f ca="1">IF(OR($AD141="",$AD141=0),"",SUMIF($AB$72:$AB$131,$AA140,AR$72:AR$131))</f>
        <v/>
      </c>
      <c r="AS141" s="619" t="str">
        <f ca="1">IF(OR($AD141="",$AD141=0),"",SUMIF($AB$72:$AB$131,$AA140,AS$72:AS$131))</f>
        <v/>
      </c>
      <c r="AT141" s="620">
        <f ca="1">IF($AA$140="","",SUM(AQ141:AS141))</f>
        <v>0</v>
      </c>
      <c r="AU141" s="619" t="str">
        <f t="shared" ca="1" si="107"/>
        <v/>
      </c>
    </row>
    <row r="142" spans="1:49">
      <c r="A142" s="617"/>
      <c r="B142" s="634"/>
      <c r="C142" s="623" t="s">
        <v>27</v>
      </c>
      <c r="D142" s="623">
        <f ca="1">IF($B140="","",SUM(D140:D141))</f>
        <v>0</v>
      </c>
      <c r="E142" s="623">
        <f ca="1">IF($B140="","",SUM(E140:E141))</f>
        <v>0</v>
      </c>
      <c r="F142" s="623">
        <f ca="1">IF($B140="","",SUM(F140:F141))</f>
        <v>0</v>
      </c>
      <c r="G142" s="625">
        <f t="shared" ref="G142:L142" ca="1" si="110">IF($B140="","",SUM(G140,G141))</f>
        <v>0</v>
      </c>
      <c r="H142" s="625">
        <f t="shared" ca="1" si="110"/>
        <v>0</v>
      </c>
      <c r="I142" s="615">
        <f t="shared" ca="1" si="110"/>
        <v>0</v>
      </c>
      <c r="J142" s="625">
        <f t="shared" ca="1" si="110"/>
        <v>0</v>
      </c>
      <c r="K142" s="625">
        <f t="shared" ca="1" si="110"/>
        <v>0</v>
      </c>
      <c r="L142" s="625">
        <f t="shared" ca="1" si="110"/>
        <v>0</v>
      </c>
      <c r="M142" s="623">
        <f ca="1">IF($B140="","",SUM(M140:M141))</f>
        <v>0</v>
      </c>
      <c r="N142" s="623">
        <f ca="1">IF($B140="","",SUM(N140:N141))</f>
        <v>0</v>
      </c>
      <c r="O142" s="625">
        <f ca="1">IF($B140="","",SUM(O140,O141))</f>
        <v>0</v>
      </c>
      <c r="P142" s="625">
        <f ca="1">IF($B140="","",SUM(P140,P141))</f>
        <v>0</v>
      </c>
      <c r="Q142" s="615">
        <f ca="1">IF(B$140="","",SUM(O142:P142))</f>
        <v>0</v>
      </c>
      <c r="R142" s="625">
        <f ca="1">IF($B140="","",SUM(R140,R141))</f>
        <v>0</v>
      </c>
      <c r="S142" s="625">
        <f ca="1">IF($B140="","",SUM(S140,S141))</f>
        <v>0</v>
      </c>
      <c r="T142" s="625">
        <f ca="1">IF($B140="","",SUM(T140,T141))</f>
        <v>0</v>
      </c>
      <c r="U142" s="615">
        <f ca="1">IF(B$140="","",SUM(R142:T142))</f>
        <v>0</v>
      </c>
      <c r="V142" s="625" t="str">
        <f t="shared" ca="1" si="105"/>
        <v/>
      </c>
      <c r="W142" s="597"/>
      <c r="X142" s="597"/>
      <c r="Z142" s="617"/>
      <c r="AA142" s="617"/>
      <c r="AB142" s="623" t="s">
        <v>27</v>
      </c>
      <c r="AC142" s="623">
        <f ca="1">IF($AA140="","",SUM(AC140:AC141))</f>
        <v>0</v>
      </c>
      <c r="AD142" s="623">
        <f t="shared" ref="AD142:AO142" ca="1" si="111">IF($AA140="","",SUM(AD140,AD141))</f>
        <v>0</v>
      </c>
      <c r="AE142" s="623">
        <f t="shared" ca="1" si="111"/>
        <v>0</v>
      </c>
      <c r="AF142" s="625">
        <f t="shared" ca="1" si="111"/>
        <v>0</v>
      </c>
      <c r="AG142" s="625">
        <f t="shared" ca="1" si="111"/>
        <v>0</v>
      </c>
      <c r="AH142" s="615">
        <f t="shared" ca="1" si="111"/>
        <v>0</v>
      </c>
      <c r="AI142" s="625">
        <f t="shared" ca="1" si="111"/>
        <v>0</v>
      </c>
      <c r="AJ142" s="625">
        <f t="shared" ca="1" si="111"/>
        <v>0</v>
      </c>
      <c r="AK142" s="625">
        <f t="shared" ca="1" si="111"/>
        <v>0</v>
      </c>
      <c r="AL142" s="623">
        <f t="shared" ca="1" si="111"/>
        <v>0</v>
      </c>
      <c r="AM142" s="623">
        <f t="shared" ca="1" si="111"/>
        <v>0</v>
      </c>
      <c r="AN142" s="625">
        <f t="shared" ca="1" si="111"/>
        <v>0</v>
      </c>
      <c r="AO142" s="625">
        <f t="shared" ca="1" si="111"/>
        <v>0</v>
      </c>
      <c r="AP142" s="615">
        <f ca="1">IF($AA$140="","",SUM(AN142:AO142))</f>
        <v>0</v>
      </c>
      <c r="AQ142" s="625">
        <f ca="1">IF($AA140="","",SUM(AQ140,AQ141))</f>
        <v>0</v>
      </c>
      <c r="AR142" s="625">
        <f ca="1">IF($AA140="","",SUM(AR140,AR141))</f>
        <v>0</v>
      </c>
      <c r="AS142" s="625">
        <f ca="1">IF($AA140="","",SUM(AS140,AS141))</f>
        <v>0</v>
      </c>
      <c r="AT142" s="615">
        <f ca="1">IF($AA$140="","",SUM(AQ142:AS142))</f>
        <v>0</v>
      </c>
      <c r="AU142" s="625" t="str">
        <f t="shared" ca="1" si="107"/>
        <v/>
      </c>
    </row>
    <row r="143" spans="1:49">
      <c r="A143" s="617">
        <f>A140+1</f>
        <v>2</v>
      </c>
      <c r="B143" s="634" t="str">
        <f>IF(IBRF!B12="","",IBRF!B12)</f>
        <v>1949</v>
      </c>
      <c r="C143" s="610" t="s">
        <v>25</v>
      </c>
      <c r="D143" s="739">
        <f ca="1">IF(OR($E143="",$E143=0),"",SUMIF($C$3:$C$62,$B143,D$3:D$62))</f>
        <v>1</v>
      </c>
      <c r="E143" s="739">
        <f ca="1">IF($B143="","",COUNTIF(C$3:C$62,$B143))</f>
        <v>6</v>
      </c>
      <c r="F143" s="739">
        <f t="shared" ref="F143:P143" ca="1" si="112">IF(OR($E143="",$E143=0),"",SUMIF($C$3:$C$62,$B143,F$3:F$62))</f>
        <v>-8</v>
      </c>
      <c r="G143" s="619">
        <f t="shared" ca="1" si="112"/>
        <v>0</v>
      </c>
      <c r="H143" s="619">
        <f t="shared" ca="1" si="112"/>
        <v>1</v>
      </c>
      <c r="I143" s="620">
        <f t="shared" ca="1" si="112"/>
        <v>0</v>
      </c>
      <c r="J143" s="619">
        <f t="shared" ca="1" si="112"/>
        <v>1</v>
      </c>
      <c r="K143" s="619">
        <f t="shared" ca="1" si="112"/>
        <v>0</v>
      </c>
      <c r="L143" s="619">
        <f t="shared" ca="1" si="112"/>
        <v>3</v>
      </c>
      <c r="M143" s="739">
        <f t="shared" ca="1" si="112"/>
        <v>3</v>
      </c>
      <c r="N143" s="739">
        <f t="shared" ca="1" si="112"/>
        <v>0</v>
      </c>
      <c r="O143" s="619">
        <f t="shared" ca="1" si="112"/>
        <v>0</v>
      </c>
      <c r="P143" s="619">
        <f t="shared" ca="1" si="112"/>
        <v>0</v>
      </c>
      <c r="Q143" s="620">
        <f ca="1">IF(B$140="","",SUM(O143:P143))</f>
        <v>0</v>
      </c>
      <c r="R143" s="619">
        <f ca="1">IF(OR($E143="",$E143=0),"",SUMIF($C$3:$C$62,$B143,R$3:R$62))</f>
        <v>0</v>
      </c>
      <c r="S143" s="619">
        <f ca="1">IF(OR($E143="",$E143=0),"",SUMIF($C$3:$C$62,$B143,S$3:S$62))</f>
        <v>0</v>
      </c>
      <c r="T143" s="619">
        <f ca="1">IF(OR($E143="",$E143=0),"",SUMIF($C$3:$C$62,$B143,T$3:T$62))</f>
        <v>0</v>
      </c>
      <c r="U143" s="620">
        <f ca="1">IF(B$140="","",SUM(R143:T143))</f>
        <v>0</v>
      </c>
      <c r="V143" s="619">
        <f t="shared" ca="1" si="105"/>
        <v>0</v>
      </c>
      <c r="Z143" s="617">
        <f>Z140+1</f>
        <v>2</v>
      </c>
      <c r="AA143" s="617" t="str">
        <f>IF(IBRF!H12="","",IBRF!H12)</f>
        <v>1170</v>
      </c>
      <c r="AB143" s="610" t="s">
        <v>25</v>
      </c>
      <c r="AC143" s="739" t="str">
        <f ca="1">IF(OR($AD143="",$AD143=0),"",SUMIF($AB$3:$AB$62,$AA143,AC$3:AC$62))</f>
        <v/>
      </c>
      <c r="AD143" s="739">
        <f ca="1">IF($AA143="","",COUNTIF(AB$3:AB$62,$AA143))</f>
        <v>0</v>
      </c>
      <c r="AE143" s="739" t="str">
        <f t="shared" ref="AE143:AO143" ca="1" si="113">IF(OR($AD143="",$AD143=0),"",SUMIF($AB$3:$AB$62,$AA143,AE$3:AE$62))</f>
        <v/>
      </c>
      <c r="AF143" s="619" t="str">
        <f t="shared" ca="1" si="113"/>
        <v/>
      </c>
      <c r="AG143" s="619" t="str">
        <f t="shared" ca="1" si="113"/>
        <v/>
      </c>
      <c r="AH143" s="620" t="str">
        <f t="shared" ca="1" si="113"/>
        <v/>
      </c>
      <c r="AI143" s="619" t="str">
        <f t="shared" ca="1" si="113"/>
        <v/>
      </c>
      <c r="AJ143" s="619" t="str">
        <f t="shared" ca="1" si="113"/>
        <v/>
      </c>
      <c r="AK143" s="619" t="str">
        <f t="shared" ca="1" si="113"/>
        <v/>
      </c>
      <c r="AL143" s="739" t="str">
        <f t="shared" ca="1" si="113"/>
        <v/>
      </c>
      <c r="AM143" s="739" t="str">
        <f t="shared" ca="1" si="113"/>
        <v/>
      </c>
      <c r="AN143" s="619" t="str">
        <f t="shared" ca="1" si="113"/>
        <v/>
      </c>
      <c r="AO143" s="619" t="str">
        <f t="shared" ca="1" si="113"/>
        <v/>
      </c>
      <c r="AP143" s="620">
        <f ca="1">IF($AA$140="","",SUM(AN143:AO143))</f>
        <v>0</v>
      </c>
      <c r="AQ143" s="619" t="str">
        <f ca="1">IF(OR($AD143="",$AD143=0),"",SUMIF($AB$3:$AB$62,$AA143,AQ$3:AQ$62))</f>
        <v/>
      </c>
      <c r="AR143" s="619" t="str">
        <f ca="1">IF(OR($AD143="",$AD143=0),"",SUMIF($AB$3:$AB$62,$AA143,AR$3:AR$62))</f>
        <v/>
      </c>
      <c r="AS143" s="619" t="str">
        <f ca="1">IF(OR($AD143="",$AD143=0),"",SUMIF($AB$3:$AB$62,$AA143,AS$3:AS$62))</f>
        <v/>
      </c>
      <c r="AT143" s="620">
        <f ca="1">IF($AA$140="","",SUM(AQ143:AS143))</f>
        <v>0</v>
      </c>
      <c r="AU143" s="619" t="str">
        <f t="shared" ca="1" si="107"/>
        <v/>
      </c>
    </row>
    <row r="144" spans="1:49">
      <c r="A144" s="617"/>
      <c r="B144" s="634"/>
      <c r="C144" s="610" t="s">
        <v>45</v>
      </c>
      <c r="D144" s="739">
        <f ca="1">IF(OR($E144="",$E144=0),"",SUMIF($C$72:$C$131,$B143,D$72:D$131))</f>
        <v>19</v>
      </c>
      <c r="E144" s="739">
        <f ca="1">IF($B143="","",COUNTIF(C$72:C$131,$B143))</f>
        <v>1</v>
      </c>
      <c r="F144" s="739">
        <f t="shared" ref="F144:P144" ca="1" si="114">IF(OR($E144="",$E144=0),"",SUMIF($C$72:$C$131,$B143,F$72:F$131))</f>
        <v>19</v>
      </c>
      <c r="G144" s="619">
        <f t="shared" ca="1" si="114"/>
        <v>0</v>
      </c>
      <c r="H144" s="619">
        <f t="shared" ca="1" si="114"/>
        <v>1</v>
      </c>
      <c r="I144" s="620">
        <f t="shared" ca="1" si="114"/>
        <v>19</v>
      </c>
      <c r="J144" s="619">
        <f t="shared" ca="1" si="114"/>
        <v>1</v>
      </c>
      <c r="K144" s="619">
        <f t="shared" ca="1" si="114"/>
        <v>0</v>
      </c>
      <c r="L144" s="619">
        <f t="shared" ca="1" si="114"/>
        <v>0</v>
      </c>
      <c r="M144" s="739">
        <f t="shared" ca="1" si="114"/>
        <v>4</v>
      </c>
      <c r="N144" s="739">
        <f t="shared" ca="1" si="114"/>
        <v>0</v>
      </c>
      <c r="O144" s="619">
        <f t="shared" ca="1" si="114"/>
        <v>0</v>
      </c>
      <c r="P144" s="619">
        <f t="shared" ca="1" si="114"/>
        <v>0</v>
      </c>
      <c r="Q144" s="620">
        <f ca="1">IF(B$140="","",SUM(O144:P144))</f>
        <v>0</v>
      </c>
      <c r="R144" s="619">
        <f ca="1">IF(OR($E144="",$E144=0),"",SUMIF($C$72:$C$131,$B143,R$72:R$131))</f>
        <v>0</v>
      </c>
      <c r="S144" s="619">
        <f ca="1">IF(OR($E144="",$E144=0),"",SUMIF($C$72:$C$131,$B143,S$72:S$131))</f>
        <v>0</v>
      </c>
      <c r="T144" s="619">
        <f ca="1">IF(OR($E144="",$E144=0),"",SUMIF($C$72:$C$131,$B143,T$72:T$131))</f>
        <v>0</v>
      </c>
      <c r="U144" s="620">
        <f ca="1">IF(B$140="","",SUM(R144:T144))</f>
        <v>0</v>
      </c>
      <c r="V144" s="619">
        <f t="shared" ca="1" si="105"/>
        <v>0</v>
      </c>
      <c r="Z144" s="617"/>
      <c r="AA144" s="617"/>
      <c r="AB144" s="610" t="s">
        <v>45</v>
      </c>
      <c r="AC144" s="739" t="str">
        <f ca="1">IF(OR($AD144="",$AD144=0),"",SUMIF($AB$72:$AB$131,$AA143,AC$72:AC$131))</f>
        <v/>
      </c>
      <c r="AD144" s="739">
        <f ca="1">IF($AA143="","",COUNTIF(AB$72:AB$131,$AA143))</f>
        <v>0</v>
      </c>
      <c r="AE144" s="739" t="str">
        <f t="shared" ref="AE144:AO144" ca="1" si="115">IF(OR($AD144="",$AD144=0),"",SUMIF($AB$72:$AB$131,$AA143,AE$72:AE$131))</f>
        <v/>
      </c>
      <c r="AF144" s="619" t="str">
        <f t="shared" ca="1" si="115"/>
        <v/>
      </c>
      <c r="AG144" s="619" t="str">
        <f t="shared" ca="1" si="115"/>
        <v/>
      </c>
      <c r="AH144" s="620" t="str">
        <f t="shared" ca="1" si="115"/>
        <v/>
      </c>
      <c r="AI144" s="619" t="str">
        <f t="shared" ca="1" si="115"/>
        <v/>
      </c>
      <c r="AJ144" s="619" t="str">
        <f t="shared" ca="1" si="115"/>
        <v/>
      </c>
      <c r="AK144" s="619" t="str">
        <f t="shared" ca="1" si="115"/>
        <v/>
      </c>
      <c r="AL144" s="739" t="str">
        <f t="shared" ca="1" si="115"/>
        <v/>
      </c>
      <c r="AM144" s="739" t="str">
        <f t="shared" ca="1" si="115"/>
        <v/>
      </c>
      <c r="AN144" s="619" t="str">
        <f t="shared" ca="1" si="115"/>
        <v/>
      </c>
      <c r="AO144" s="619" t="str">
        <f t="shared" ca="1" si="115"/>
        <v/>
      </c>
      <c r="AP144" s="620">
        <f ca="1">IF($AA$140="","",SUM(AN144:AO144))</f>
        <v>0</v>
      </c>
      <c r="AQ144" s="619" t="str">
        <f ca="1">IF(OR($AD144="",$AD144=0),"",SUMIF($AB$72:$AB$131,$AA143,AQ$72:AQ$131))</f>
        <v/>
      </c>
      <c r="AR144" s="619" t="str">
        <f ca="1">IF(OR($AD144="",$AD144=0),"",SUMIF($AB$72:$AB$131,$AA143,AR$72:AR$131))</f>
        <v/>
      </c>
      <c r="AS144" s="619" t="str">
        <f ca="1">IF(OR($AD144="",$AD144=0),"",SUMIF($AB$72:$AB$131,$AA143,AS$72:AS$131))</f>
        <v/>
      </c>
      <c r="AT144" s="620">
        <f ca="1">IF($AA$140="","",SUM(AQ144:AS144))</f>
        <v>0</v>
      </c>
      <c r="AU144" s="619" t="str">
        <f t="shared" ca="1" si="107"/>
        <v/>
      </c>
    </row>
    <row r="145" spans="1:47">
      <c r="A145" s="617"/>
      <c r="B145" s="634"/>
      <c r="C145" s="623" t="s">
        <v>27</v>
      </c>
      <c r="D145" s="623">
        <f ca="1">IF($B143="","",SUM(D143:D144))</f>
        <v>20</v>
      </c>
      <c r="E145" s="623">
        <f ca="1">IF($B143="","",SUM(E143:E144))</f>
        <v>7</v>
      </c>
      <c r="F145" s="623">
        <f ca="1">IF($B143="","",SUM(F143:F144))</f>
        <v>11</v>
      </c>
      <c r="G145" s="625">
        <f t="shared" ref="G145:L145" ca="1" si="116">IF($B143="","",SUM(G143,G144))</f>
        <v>0</v>
      </c>
      <c r="H145" s="625">
        <f t="shared" ca="1" si="116"/>
        <v>2</v>
      </c>
      <c r="I145" s="615">
        <f t="shared" ca="1" si="116"/>
        <v>19</v>
      </c>
      <c r="J145" s="625">
        <f t="shared" ca="1" si="116"/>
        <v>2</v>
      </c>
      <c r="K145" s="625">
        <f t="shared" ca="1" si="116"/>
        <v>0</v>
      </c>
      <c r="L145" s="625">
        <f t="shared" ca="1" si="116"/>
        <v>3</v>
      </c>
      <c r="M145" s="623">
        <f ca="1">IF($B143="","",SUM(M143:M144))</f>
        <v>7</v>
      </c>
      <c r="N145" s="623">
        <f ca="1">IF($B143="","",SUM(N143:N144))</f>
        <v>0</v>
      </c>
      <c r="O145" s="625">
        <f ca="1">IF($B143="","",SUM(O143,O144))</f>
        <v>0</v>
      </c>
      <c r="P145" s="625">
        <f ca="1">IF($B143="","",SUM(P143,P144))</f>
        <v>0</v>
      </c>
      <c r="Q145" s="615">
        <f ca="1">IF(B$143="","",SUM(O145:P145))</f>
        <v>0</v>
      </c>
      <c r="R145" s="625">
        <f ca="1">IF($B143="","",SUM(R143,R144))</f>
        <v>0</v>
      </c>
      <c r="S145" s="625">
        <f ca="1">IF($B143="","",SUM(S143,S144))</f>
        <v>0</v>
      </c>
      <c r="T145" s="625">
        <f ca="1">IF($B143="","",SUM(T143,T144))</f>
        <v>0</v>
      </c>
      <c r="U145" s="615">
        <f ca="1">IF(B$143="","",SUM(R145:T145))</f>
        <v>0</v>
      </c>
      <c r="V145" s="625">
        <f t="shared" ca="1" si="105"/>
        <v>0</v>
      </c>
      <c r="Z145" s="617"/>
      <c r="AA145" s="617"/>
      <c r="AB145" s="623" t="s">
        <v>27</v>
      </c>
      <c r="AC145" s="623">
        <f ca="1">IF($AA143="","",SUM(AC143:AC144))</f>
        <v>0</v>
      </c>
      <c r="AD145" s="623">
        <f t="shared" ref="AD145:AO145" ca="1" si="117">IF($AA143="","",SUM(AD143,AD144))</f>
        <v>0</v>
      </c>
      <c r="AE145" s="623">
        <f t="shared" ca="1" si="117"/>
        <v>0</v>
      </c>
      <c r="AF145" s="625">
        <f t="shared" ca="1" si="117"/>
        <v>0</v>
      </c>
      <c r="AG145" s="625">
        <f t="shared" ca="1" si="117"/>
        <v>0</v>
      </c>
      <c r="AH145" s="615">
        <f t="shared" ca="1" si="117"/>
        <v>0</v>
      </c>
      <c r="AI145" s="625">
        <f t="shared" ca="1" si="117"/>
        <v>0</v>
      </c>
      <c r="AJ145" s="625">
        <f t="shared" ca="1" si="117"/>
        <v>0</v>
      </c>
      <c r="AK145" s="625">
        <f t="shared" ca="1" si="117"/>
        <v>0</v>
      </c>
      <c r="AL145" s="623">
        <f t="shared" ca="1" si="117"/>
        <v>0</v>
      </c>
      <c r="AM145" s="623">
        <f t="shared" ca="1" si="117"/>
        <v>0</v>
      </c>
      <c r="AN145" s="625">
        <f t="shared" ca="1" si="117"/>
        <v>0</v>
      </c>
      <c r="AO145" s="625">
        <f t="shared" ca="1" si="117"/>
        <v>0</v>
      </c>
      <c r="AP145" s="615">
        <f ca="1">IF($AA$143="","",SUM(AN145:AO145))</f>
        <v>0</v>
      </c>
      <c r="AQ145" s="625">
        <f ca="1">IF($AA143="","",SUM(AQ143,AQ144))</f>
        <v>0</v>
      </c>
      <c r="AR145" s="625">
        <f ca="1">IF($AA143="","",SUM(AR143,AR144))</f>
        <v>0</v>
      </c>
      <c r="AS145" s="625">
        <f ca="1">IF($AA143="","",SUM(AS143,AS144))</f>
        <v>0</v>
      </c>
      <c r="AT145" s="615">
        <f ca="1">IF($AA$143="","",SUM(AQ145:AS145))</f>
        <v>0</v>
      </c>
      <c r="AU145" s="625" t="str">
        <f t="shared" ca="1" si="107"/>
        <v/>
      </c>
    </row>
    <row r="146" spans="1:47">
      <c r="A146" s="617">
        <f>A143+1</f>
        <v>3</v>
      </c>
      <c r="B146" s="634" t="str">
        <f>IF(IBRF!B13="","",IBRF!B13)</f>
        <v>23</v>
      </c>
      <c r="C146" s="610" t="s">
        <v>25</v>
      </c>
      <c r="D146" s="739" t="str">
        <f ca="1">IF(OR($E146="",$E146=0),"",SUMIF($C$3:$C$62,$B146,D$3:D$62))</f>
        <v/>
      </c>
      <c r="E146" s="739">
        <f ca="1">IF($B146="","",COUNTIF(C$3:C$62,$B146))</f>
        <v>0</v>
      </c>
      <c r="F146" s="739" t="str">
        <f t="shared" ref="F146:P146" ca="1" si="118">IF(OR($E146="",$E146=0),"",SUMIF($C$3:$C$62,$B146,F$3:F$62))</f>
        <v/>
      </c>
      <c r="G146" s="619" t="str">
        <f t="shared" ca="1" si="118"/>
        <v/>
      </c>
      <c r="H146" s="619" t="str">
        <f t="shared" ca="1" si="118"/>
        <v/>
      </c>
      <c r="I146" s="620" t="str">
        <f t="shared" ca="1" si="118"/>
        <v/>
      </c>
      <c r="J146" s="619" t="str">
        <f t="shared" ca="1" si="118"/>
        <v/>
      </c>
      <c r="K146" s="619" t="str">
        <f t="shared" ca="1" si="118"/>
        <v/>
      </c>
      <c r="L146" s="619" t="str">
        <f t="shared" ca="1" si="118"/>
        <v/>
      </c>
      <c r="M146" s="739" t="str">
        <f t="shared" ca="1" si="118"/>
        <v/>
      </c>
      <c r="N146" s="739" t="str">
        <f t="shared" ca="1" si="118"/>
        <v/>
      </c>
      <c r="O146" s="619" t="str">
        <f t="shared" ca="1" si="118"/>
        <v/>
      </c>
      <c r="P146" s="619" t="str">
        <f t="shared" ca="1" si="118"/>
        <v/>
      </c>
      <c r="Q146" s="620">
        <f ca="1">IF(B$140="","",SUM(O146:P146))</f>
        <v>0</v>
      </c>
      <c r="R146" s="619" t="str">
        <f ca="1">IF(OR($E146="",$E146=0),"",SUMIF($C$3:$C$62,$B146,R$3:R$62))</f>
        <v/>
      </c>
      <c r="S146" s="619" t="str">
        <f ca="1">IF(OR($E146="",$E146=0),"",SUMIF($C$3:$C$62,$B146,S$3:S$62))</f>
        <v/>
      </c>
      <c r="T146" s="619" t="str">
        <f ca="1">IF(OR($E146="",$E146=0),"",SUMIF($C$3:$C$62,$B146,T$3:T$62))</f>
        <v/>
      </c>
      <c r="U146" s="620">
        <f ca="1">IF(B$140="","",SUM(R146:T146))</f>
        <v>0</v>
      </c>
      <c r="V146" s="619" t="str">
        <f t="shared" ca="1" si="105"/>
        <v/>
      </c>
      <c r="Z146" s="617">
        <f>Z143+1</f>
        <v>3</v>
      </c>
      <c r="AA146" s="617" t="str">
        <f>IF(IBRF!H13="","",IBRF!H13)</f>
        <v>120</v>
      </c>
      <c r="AB146" s="610" t="s">
        <v>25</v>
      </c>
      <c r="AC146" s="739">
        <f ca="1">IF(OR($AD146="",$AD146=0),"",SUMIF($AB$3:$AB$62,$AA146,AC$3:AC$62))</f>
        <v>7</v>
      </c>
      <c r="AD146" s="739">
        <f ca="1">IF($AA146="","",COUNTIF(AB$3:AB$62,$AA146))</f>
        <v>4</v>
      </c>
      <c r="AE146" s="739">
        <f t="shared" ref="AE146:AO146" ca="1" si="119">IF(OR($AD146="",$AD146=0),"",SUMIF($AB$3:$AB$62,$AA146,AE$3:AE$62))</f>
        <v>-7</v>
      </c>
      <c r="AF146" s="619">
        <f t="shared" ca="1" si="119"/>
        <v>0</v>
      </c>
      <c r="AG146" s="619">
        <f t="shared" ca="1" si="119"/>
        <v>2</v>
      </c>
      <c r="AH146" s="620">
        <f t="shared" ca="1" si="119"/>
        <v>-2</v>
      </c>
      <c r="AI146" s="619">
        <f t="shared" ca="1" si="119"/>
        <v>2</v>
      </c>
      <c r="AJ146" s="619">
        <f t="shared" ca="1" si="119"/>
        <v>0</v>
      </c>
      <c r="AK146" s="619">
        <f t="shared" ca="1" si="119"/>
        <v>0</v>
      </c>
      <c r="AL146" s="739">
        <f t="shared" ca="1" si="119"/>
        <v>5</v>
      </c>
      <c r="AM146" s="739">
        <f t="shared" ca="1" si="119"/>
        <v>0</v>
      </c>
      <c r="AN146" s="619">
        <f t="shared" ca="1" si="119"/>
        <v>0</v>
      </c>
      <c r="AO146" s="619">
        <f t="shared" ca="1" si="119"/>
        <v>0</v>
      </c>
      <c r="AP146" s="620">
        <f ca="1">IF($AA$140="","",SUM(AN146:AO146))</f>
        <v>0</v>
      </c>
      <c r="AQ146" s="619">
        <f ca="1">IF(OR($AD146="",$AD146=0),"",SUMIF($AB$3:$AB$62,$AA146,AQ$3:AQ$62))</f>
        <v>0</v>
      </c>
      <c r="AR146" s="619">
        <f ca="1">IF(OR($AD146="",$AD146=0),"",SUMIF($AB$3:$AB$62,$AA146,AR$3:AR$62))</f>
        <v>0</v>
      </c>
      <c r="AS146" s="619">
        <f ca="1">IF(OR($AD146="",$AD146=0),"",SUMIF($AB$3:$AB$62,$AA146,AS$3:AS$62))</f>
        <v>0</v>
      </c>
      <c r="AT146" s="620">
        <f ca="1">IF($AA$140="","",SUM(AQ146:AS146))</f>
        <v>0</v>
      </c>
      <c r="AU146" s="619">
        <f t="shared" ca="1" si="107"/>
        <v>0</v>
      </c>
    </row>
    <row r="147" spans="1:47">
      <c r="A147" s="617"/>
      <c r="B147" s="634"/>
      <c r="C147" s="610" t="s">
        <v>45</v>
      </c>
      <c r="D147" s="739" t="str">
        <f ca="1">IF(OR($E147="",$E147=0),"",SUMIF($C$72:$C$131,$B146,D$72:D$131))</f>
        <v/>
      </c>
      <c r="E147" s="739">
        <f ca="1">IF($B146="","",COUNTIF(C$72:C$131,$B146))</f>
        <v>0</v>
      </c>
      <c r="F147" s="739" t="str">
        <f t="shared" ref="F147:P147" ca="1" si="120">IF(OR($E147="",$E147=0),"",SUMIF($C$72:$C$131,$B146,F$72:F$131))</f>
        <v/>
      </c>
      <c r="G147" s="619" t="str">
        <f t="shared" ca="1" si="120"/>
        <v/>
      </c>
      <c r="H147" s="619" t="str">
        <f t="shared" ca="1" si="120"/>
        <v/>
      </c>
      <c r="I147" s="620" t="str">
        <f t="shared" ca="1" si="120"/>
        <v/>
      </c>
      <c r="J147" s="619" t="str">
        <f t="shared" ca="1" si="120"/>
        <v/>
      </c>
      <c r="K147" s="619" t="str">
        <f t="shared" ca="1" si="120"/>
        <v/>
      </c>
      <c r="L147" s="619" t="str">
        <f t="shared" ca="1" si="120"/>
        <v/>
      </c>
      <c r="M147" s="739" t="str">
        <f t="shared" ca="1" si="120"/>
        <v/>
      </c>
      <c r="N147" s="739" t="str">
        <f t="shared" ca="1" si="120"/>
        <v/>
      </c>
      <c r="O147" s="619" t="str">
        <f t="shared" ca="1" si="120"/>
        <v/>
      </c>
      <c r="P147" s="619" t="str">
        <f t="shared" ca="1" si="120"/>
        <v/>
      </c>
      <c r="Q147" s="620">
        <f ca="1">IF(B$140="","",SUM(O147:P147))</f>
        <v>0</v>
      </c>
      <c r="R147" s="619" t="str">
        <f ca="1">IF(OR($E147="",$E147=0),"",SUMIF($C$72:$C$131,$B146,R$72:R$131))</f>
        <v/>
      </c>
      <c r="S147" s="619" t="str">
        <f ca="1">IF(OR($E147="",$E147=0),"",SUMIF($C$72:$C$131,$B146,S$72:S$131))</f>
        <v/>
      </c>
      <c r="T147" s="619" t="str">
        <f ca="1">IF(OR($E147="",$E147=0),"",SUMIF($C$72:$C$131,$B146,T$72:T$131))</f>
        <v/>
      </c>
      <c r="U147" s="620">
        <f ca="1">IF(B$140="","",SUM(R147:T147))</f>
        <v>0</v>
      </c>
      <c r="V147" s="619" t="str">
        <f t="shared" ca="1" si="105"/>
        <v/>
      </c>
      <c r="Z147" s="617"/>
      <c r="AA147" s="617"/>
      <c r="AB147" s="610" t="s">
        <v>45</v>
      </c>
      <c r="AC147" s="739">
        <f ca="1">IF(OR($AD147="",$AD147=0),"",SUMIF($AB$72:$AB$131,$AA146,AC$72:AC$131))</f>
        <v>10</v>
      </c>
      <c r="AD147" s="739">
        <f ca="1">IF($AA146="","",COUNTIF(AB$72:AB$131,$AA146))</f>
        <v>2</v>
      </c>
      <c r="AE147" s="739">
        <f t="shared" ref="AE147:AO147" ca="1" si="121">IF(OR($AD147="",$AD147=0),"",SUMIF($AB$72:$AB$131,$AA146,AE$72:AE$131))</f>
        <v>6</v>
      </c>
      <c r="AF147" s="619">
        <f t="shared" ca="1" si="121"/>
        <v>0</v>
      </c>
      <c r="AG147" s="619">
        <f t="shared" ca="1" si="121"/>
        <v>1</v>
      </c>
      <c r="AH147" s="620">
        <f t="shared" ca="1" si="121"/>
        <v>10</v>
      </c>
      <c r="AI147" s="619">
        <f t="shared" ca="1" si="121"/>
        <v>0</v>
      </c>
      <c r="AJ147" s="619">
        <f t="shared" ca="1" si="121"/>
        <v>0</v>
      </c>
      <c r="AK147" s="619">
        <f t="shared" ca="1" si="121"/>
        <v>1</v>
      </c>
      <c r="AL147" s="739">
        <f t="shared" ca="1" si="121"/>
        <v>3</v>
      </c>
      <c r="AM147" s="739">
        <f t="shared" ca="1" si="121"/>
        <v>0</v>
      </c>
      <c r="AN147" s="619">
        <f t="shared" ca="1" si="121"/>
        <v>0</v>
      </c>
      <c r="AO147" s="619">
        <f t="shared" ca="1" si="121"/>
        <v>0</v>
      </c>
      <c r="AP147" s="620">
        <f ca="1">IF($AA$140="","",SUM(AN147:AO147))</f>
        <v>0</v>
      </c>
      <c r="AQ147" s="619">
        <f ca="1">IF(OR($AD147="",$AD147=0),"",SUMIF($AB$72:$AB$131,$AA146,AQ$72:AQ$131))</f>
        <v>0</v>
      </c>
      <c r="AR147" s="619">
        <f ca="1">IF(OR($AD147="",$AD147=0),"",SUMIF($AB$72:$AB$131,$AA146,AR$72:AR$131))</f>
        <v>0</v>
      </c>
      <c r="AS147" s="619">
        <f ca="1">IF(OR($AD147="",$AD147=0),"",SUMIF($AB$72:$AB$131,$AA146,AS$72:AS$131))</f>
        <v>0</v>
      </c>
      <c r="AT147" s="620">
        <f ca="1">IF($AA$140="","",SUM(AQ147:AS147))</f>
        <v>0</v>
      </c>
      <c r="AU147" s="619">
        <f t="shared" ca="1" si="107"/>
        <v>0</v>
      </c>
    </row>
    <row r="148" spans="1:47">
      <c r="A148" s="617"/>
      <c r="B148" s="634"/>
      <c r="C148" s="623" t="s">
        <v>27</v>
      </c>
      <c r="D148" s="623">
        <f ca="1">IF($B146="","",SUM(D146:D147))</f>
        <v>0</v>
      </c>
      <c r="E148" s="623">
        <f ca="1">IF($B146="","",SUM(E146:E147))</f>
        <v>0</v>
      </c>
      <c r="F148" s="623">
        <f ca="1">IF($B146="","",SUM(F146:F147))</f>
        <v>0</v>
      </c>
      <c r="G148" s="625">
        <f t="shared" ref="G148:L148" ca="1" si="122">IF($B146="","",SUM(G146,G147))</f>
        <v>0</v>
      </c>
      <c r="H148" s="625">
        <f t="shared" ca="1" si="122"/>
        <v>0</v>
      </c>
      <c r="I148" s="615">
        <f t="shared" ca="1" si="122"/>
        <v>0</v>
      </c>
      <c r="J148" s="625">
        <f t="shared" ca="1" si="122"/>
        <v>0</v>
      </c>
      <c r="K148" s="625">
        <f t="shared" ca="1" si="122"/>
        <v>0</v>
      </c>
      <c r="L148" s="625">
        <f t="shared" ca="1" si="122"/>
        <v>0</v>
      </c>
      <c r="M148" s="623">
        <f ca="1">IF($B146="","",SUM(M146:M147))</f>
        <v>0</v>
      </c>
      <c r="N148" s="623">
        <f ca="1">IF($B146="","",SUM(N146:N147))</f>
        <v>0</v>
      </c>
      <c r="O148" s="625">
        <f ca="1">IF($B146="","",SUM(O146,O147))</f>
        <v>0</v>
      </c>
      <c r="P148" s="625">
        <f ca="1">IF($B146="","",SUM(P146,P147))</f>
        <v>0</v>
      </c>
      <c r="Q148" s="615">
        <f ca="1">IF(B$146="","",SUM(O148:P148))</f>
        <v>0</v>
      </c>
      <c r="R148" s="625">
        <f ca="1">IF($B146="","",SUM(R146,R147))</f>
        <v>0</v>
      </c>
      <c r="S148" s="625">
        <f ca="1">IF($B146="","",SUM(S146,S147))</f>
        <v>0</v>
      </c>
      <c r="T148" s="625">
        <f ca="1">IF($B146="","",SUM(T146,T147))</f>
        <v>0</v>
      </c>
      <c r="U148" s="615">
        <f ca="1">IF(B$146="","",SUM(R148:T148))</f>
        <v>0</v>
      </c>
      <c r="V148" s="625" t="str">
        <f t="shared" ca="1" si="105"/>
        <v/>
      </c>
      <c r="Z148" s="617"/>
      <c r="AA148" s="617"/>
      <c r="AB148" s="623" t="s">
        <v>27</v>
      </c>
      <c r="AC148" s="623">
        <f ca="1">IF($AA146="","",SUM(AC146:AC147))</f>
        <v>17</v>
      </c>
      <c r="AD148" s="623">
        <f t="shared" ref="AD148:AO148" ca="1" si="123">IF($AA146="","",SUM(AD146,AD147))</f>
        <v>6</v>
      </c>
      <c r="AE148" s="623">
        <f t="shared" ca="1" si="123"/>
        <v>-1</v>
      </c>
      <c r="AF148" s="625">
        <f t="shared" ca="1" si="123"/>
        <v>0</v>
      </c>
      <c r="AG148" s="625">
        <f t="shared" ca="1" si="123"/>
        <v>3</v>
      </c>
      <c r="AH148" s="615">
        <f t="shared" ca="1" si="123"/>
        <v>8</v>
      </c>
      <c r="AI148" s="625">
        <f t="shared" ca="1" si="123"/>
        <v>2</v>
      </c>
      <c r="AJ148" s="625">
        <f t="shared" ca="1" si="123"/>
        <v>0</v>
      </c>
      <c r="AK148" s="625">
        <f t="shared" ca="1" si="123"/>
        <v>1</v>
      </c>
      <c r="AL148" s="623">
        <f t="shared" ca="1" si="123"/>
        <v>8</v>
      </c>
      <c r="AM148" s="623">
        <f t="shared" ca="1" si="123"/>
        <v>0</v>
      </c>
      <c r="AN148" s="625">
        <f t="shared" ca="1" si="123"/>
        <v>0</v>
      </c>
      <c r="AO148" s="625">
        <f t="shared" ca="1" si="123"/>
        <v>0</v>
      </c>
      <c r="AP148" s="615">
        <f ca="1">IF($AA$146="","",SUM(AN148:AO148))</f>
        <v>0</v>
      </c>
      <c r="AQ148" s="625">
        <f ca="1">IF($AA146="","",SUM(AQ146,AQ147))</f>
        <v>0</v>
      </c>
      <c r="AR148" s="625">
        <f ca="1">IF($AA146="","",SUM(AR146,AR147))</f>
        <v>0</v>
      </c>
      <c r="AS148" s="625">
        <f ca="1">IF($AA146="","",SUM(AS146,AS147))</f>
        <v>0</v>
      </c>
      <c r="AT148" s="615">
        <f ca="1">IF($AA$146="","",SUM(AQ148:AS148))</f>
        <v>0</v>
      </c>
      <c r="AU148" s="625">
        <f t="shared" ca="1" si="107"/>
        <v>0</v>
      </c>
    </row>
    <row r="149" spans="1:47">
      <c r="A149" s="617">
        <f>A146+1</f>
        <v>4</v>
      </c>
      <c r="B149" s="634" t="str">
        <f>IF(IBRF!B14="","",IBRF!B14)</f>
        <v>314</v>
      </c>
      <c r="C149" s="610" t="s">
        <v>25</v>
      </c>
      <c r="D149" s="739" t="str">
        <f ca="1">IF(OR($E149="",$E149=0),"",SUMIF($C$3:$C$62,$B149,D$3:D$62))</f>
        <v/>
      </c>
      <c r="E149" s="739">
        <f ca="1">IF($B149="","",COUNTIF(C$3:C$62,$B149))</f>
        <v>0</v>
      </c>
      <c r="F149" s="739" t="str">
        <f t="shared" ref="F149:P149" ca="1" si="124">IF(OR($E149="",$E149=0),"",SUMIF($C$3:$C$62,$B149,F$3:F$62))</f>
        <v/>
      </c>
      <c r="G149" s="619" t="str">
        <f t="shared" ca="1" si="124"/>
        <v/>
      </c>
      <c r="H149" s="619" t="str">
        <f t="shared" ca="1" si="124"/>
        <v/>
      </c>
      <c r="I149" s="620" t="str">
        <f t="shared" ca="1" si="124"/>
        <v/>
      </c>
      <c r="J149" s="619" t="str">
        <f t="shared" ca="1" si="124"/>
        <v/>
      </c>
      <c r="K149" s="619" t="str">
        <f t="shared" ca="1" si="124"/>
        <v/>
      </c>
      <c r="L149" s="619" t="str">
        <f t="shared" ca="1" si="124"/>
        <v/>
      </c>
      <c r="M149" s="739" t="str">
        <f t="shared" ca="1" si="124"/>
        <v/>
      </c>
      <c r="N149" s="739" t="str">
        <f t="shared" ca="1" si="124"/>
        <v/>
      </c>
      <c r="O149" s="619" t="str">
        <f t="shared" ca="1" si="124"/>
        <v/>
      </c>
      <c r="P149" s="619" t="str">
        <f t="shared" ca="1" si="124"/>
        <v/>
      </c>
      <c r="Q149" s="620">
        <f ca="1">IF(B$140="","",SUM(O149:P149))</f>
        <v>0</v>
      </c>
      <c r="R149" s="619" t="str">
        <f ca="1">IF(OR($E149="",$E149=0),"",SUMIF($C$3:$C$62,$B149,R$3:R$62))</f>
        <v/>
      </c>
      <c r="S149" s="619" t="str">
        <f ca="1">IF(OR($E149="",$E149=0),"",SUMIF($C$3:$C$62,$B149,S$3:S$62))</f>
        <v/>
      </c>
      <c r="T149" s="619" t="str">
        <f ca="1">IF(OR($E149="",$E149=0),"",SUMIF($C$3:$C$62,$B149,T$3:T$62))</f>
        <v/>
      </c>
      <c r="U149" s="620">
        <f ca="1">IF(B$140="","",SUM(R149:T149))</f>
        <v>0</v>
      </c>
      <c r="V149" s="619" t="str">
        <f t="shared" ca="1" si="105"/>
        <v/>
      </c>
      <c r="Z149" s="617">
        <f>Z146+1</f>
        <v>4</v>
      </c>
      <c r="AA149" s="617" t="str">
        <f>IF(IBRF!H14="","",IBRF!H14)</f>
        <v>1888</v>
      </c>
      <c r="AB149" s="610" t="s">
        <v>25</v>
      </c>
      <c r="AC149" s="739" t="str">
        <f ca="1">IF(OR($AD149="",$AD149=0),"",SUMIF($AB$3:$AB$62,$AA149,AC$3:AC$62))</f>
        <v/>
      </c>
      <c r="AD149" s="739">
        <f ca="1">IF($AA149="","",COUNTIF(AB$3:AB$62,$AA149))</f>
        <v>0</v>
      </c>
      <c r="AE149" s="739" t="str">
        <f t="shared" ref="AE149:AO149" ca="1" si="125">IF(OR($AD149="",$AD149=0),"",SUMIF($AB$3:$AB$62,$AA149,AE$3:AE$62))</f>
        <v/>
      </c>
      <c r="AF149" s="619" t="str">
        <f t="shared" ca="1" si="125"/>
        <v/>
      </c>
      <c r="AG149" s="619" t="str">
        <f t="shared" ca="1" si="125"/>
        <v/>
      </c>
      <c r="AH149" s="620" t="str">
        <f t="shared" ca="1" si="125"/>
        <v/>
      </c>
      <c r="AI149" s="619" t="str">
        <f t="shared" ca="1" si="125"/>
        <v/>
      </c>
      <c r="AJ149" s="619" t="str">
        <f t="shared" ca="1" si="125"/>
        <v/>
      </c>
      <c r="AK149" s="619" t="str">
        <f t="shared" ca="1" si="125"/>
        <v/>
      </c>
      <c r="AL149" s="739" t="str">
        <f t="shared" ca="1" si="125"/>
        <v/>
      </c>
      <c r="AM149" s="739" t="str">
        <f t="shared" ca="1" si="125"/>
        <v/>
      </c>
      <c r="AN149" s="619" t="str">
        <f t="shared" ca="1" si="125"/>
        <v/>
      </c>
      <c r="AO149" s="619" t="str">
        <f t="shared" ca="1" si="125"/>
        <v/>
      </c>
      <c r="AP149" s="620">
        <f ca="1">IF($AA$140="","",SUM(AN149:AO149))</f>
        <v>0</v>
      </c>
      <c r="AQ149" s="619" t="str">
        <f ca="1">IF(OR($AD149="",$AD149=0),"",SUMIF($AB$3:$AB$62,$AA149,AQ$3:AQ$62))</f>
        <v/>
      </c>
      <c r="AR149" s="619" t="str">
        <f ca="1">IF(OR($AD149="",$AD149=0),"",SUMIF($AB$3:$AB$62,$AA149,AR$3:AR$62))</f>
        <v/>
      </c>
      <c r="AS149" s="619" t="str">
        <f ca="1">IF(OR($AD149="",$AD149=0),"",SUMIF($AB$3:$AB$62,$AA149,AS$3:AS$62))</f>
        <v/>
      </c>
      <c r="AT149" s="620">
        <f ca="1">IF($AA$140="","",SUM(AQ149:AS149))</f>
        <v>0</v>
      </c>
      <c r="AU149" s="619" t="str">
        <f t="shared" ca="1" si="107"/>
        <v/>
      </c>
    </row>
    <row r="150" spans="1:47">
      <c r="A150" s="617"/>
      <c r="B150" s="634"/>
      <c r="C150" s="610" t="s">
        <v>45</v>
      </c>
      <c r="D150" s="739" t="str">
        <f ca="1">IF(OR($E150="",$E150=0),"",SUMIF($C$72:$C$131,$B149,D$72:D$131))</f>
        <v/>
      </c>
      <c r="E150" s="739">
        <f ca="1">IF($B149="","",COUNTIF(C$72:C$131,$B149))</f>
        <v>0</v>
      </c>
      <c r="F150" s="739" t="str">
        <f t="shared" ref="F150:P150" ca="1" si="126">IF(OR($E150="",$E150=0),"",SUMIF($C$72:$C$131,$B149,F$72:F$131))</f>
        <v/>
      </c>
      <c r="G150" s="619" t="str">
        <f t="shared" ca="1" si="126"/>
        <v/>
      </c>
      <c r="H150" s="619" t="str">
        <f t="shared" ca="1" si="126"/>
        <v/>
      </c>
      <c r="I150" s="620" t="str">
        <f t="shared" ca="1" si="126"/>
        <v/>
      </c>
      <c r="J150" s="619" t="str">
        <f t="shared" ca="1" si="126"/>
        <v/>
      </c>
      <c r="K150" s="619" t="str">
        <f t="shared" ca="1" si="126"/>
        <v/>
      </c>
      <c r="L150" s="619" t="str">
        <f t="shared" ca="1" si="126"/>
        <v/>
      </c>
      <c r="M150" s="739" t="str">
        <f t="shared" ca="1" si="126"/>
        <v/>
      </c>
      <c r="N150" s="739" t="str">
        <f t="shared" ca="1" si="126"/>
        <v/>
      </c>
      <c r="O150" s="619" t="str">
        <f t="shared" ca="1" si="126"/>
        <v/>
      </c>
      <c r="P150" s="619" t="str">
        <f t="shared" ca="1" si="126"/>
        <v/>
      </c>
      <c r="Q150" s="620">
        <f ca="1">IF(B$140="","",SUM(O150:P150))</f>
        <v>0</v>
      </c>
      <c r="R150" s="619" t="str">
        <f ca="1">IF(OR($E150="",$E150=0),"",SUMIF($C$72:$C$131,$B149,R$72:R$131))</f>
        <v/>
      </c>
      <c r="S150" s="619" t="str">
        <f ca="1">IF(OR($E150="",$E150=0),"",SUMIF($C$72:$C$131,$B149,S$72:S$131))</f>
        <v/>
      </c>
      <c r="T150" s="619" t="str">
        <f ca="1">IF(OR($E150="",$E150=0),"",SUMIF($C$72:$C$131,$B149,T$72:T$131))</f>
        <v/>
      </c>
      <c r="U150" s="620">
        <f ca="1">IF(B$140="","",SUM(R150:T150))</f>
        <v>0</v>
      </c>
      <c r="V150" s="619" t="str">
        <f t="shared" ca="1" si="105"/>
        <v/>
      </c>
      <c r="Z150" s="617"/>
      <c r="AA150" s="617"/>
      <c r="AB150" s="610" t="s">
        <v>45</v>
      </c>
      <c r="AC150" s="739" t="str">
        <f ca="1">IF(OR($AD150="",$AD150=0),"",SUMIF($AB$72:$AB$131,$AA149,AC$72:AC$131))</f>
        <v/>
      </c>
      <c r="AD150" s="739">
        <f ca="1">IF($AA149="","",COUNTIF(AB$72:AB$131,$AA149))</f>
        <v>0</v>
      </c>
      <c r="AE150" s="739" t="str">
        <f t="shared" ref="AE150:AO150" ca="1" si="127">IF(OR($AD150="",$AD150=0),"",SUMIF($AB$72:$AB$131,$AA149,AE$72:AE$131))</f>
        <v/>
      </c>
      <c r="AF150" s="619" t="str">
        <f t="shared" ca="1" si="127"/>
        <v/>
      </c>
      <c r="AG150" s="619" t="str">
        <f t="shared" ca="1" si="127"/>
        <v/>
      </c>
      <c r="AH150" s="620" t="str">
        <f t="shared" ca="1" si="127"/>
        <v/>
      </c>
      <c r="AI150" s="619" t="str">
        <f t="shared" ca="1" si="127"/>
        <v/>
      </c>
      <c r="AJ150" s="619" t="str">
        <f t="shared" ca="1" si="127"/>
        <v/>
      </c>
      <c r="AK150" s="619" t="str">
        <f t="shared" ca="1" si="127"/>
        <v/>
      </c>
      <c r="AL150" s="739" t="str">
        <f t="shared" ca="1" si="127"/>
        <v/>
      </c>
      <c r="AM150" s="739" t="str">
        <f t="shared" ca="1" si="127"/>
        <v/>
      </c>
      <c r="AN150" s="619" t="str">
        <f t="shared" ca="1" si="127"/>
        <v/>
      </c>
      <c r="AO150" s="619" t="str">
        <f t="shared" ca="1" si="127"/>
        <v/>
      </c>
      <c r="AP150" s="620">
        <f ca="1">IF($AA$140="","",SUM(AN150:AO150))</f>
        <v>0</v>
      </c>
      <c r="AQ150" s="619" t="str">
        <f ca="1">IF(OR($AD150="",$AD150=0),"",SUMIF($AB$72:$AB$131,$AA149,AQ$72:AQ$131))</f>
        <v/>
      </c>
      <c r="AR150" s="619" t="str">
        <f ca="1">IF(OR($AD150="",$AD150=0),"",SUMIF($AB$72:$AB$131,$AA149,AR$72:AR$131))</f>
        <v/>
      </c>
      <c r="AS150" s="619" t="str">
        <f ca="1">IF(OR($AD150="",$AD150=0),"",SUMIF($AB$72:$AB$131,$AA149,AS$72:AS$131))</f>
        <v/>
      </c>
      <c r="AT150" s="620">
        <f ca="1">IF($AA$140="","",SUM(AQ150:AS150))</f>
        <v>0</v>
      </c>
      <c r="AU150" s="619" t="str">
        <f t="shared" ca="1" si="107"/>
        <v/>
      </c>
    </row>
    <row r="151" spans="1:47">
      <c r="A151" s="617"/>
      <c r="B151" s="634"/>
      <c r="C151" s="623" t="s">
        <v>27</v>
      </c>
      <c r="D151" s="623">
        <f ca="1">IF($B149="","",SUM(D149:D150))</f>
        <v>0</v>
      </c>
      <c r="E151" s="623">
        <f ca="1">IF($B149="","",SUM(E149:E150))</f>
        <v>0</v>
      </c>
      <c r="F151" s="623">
        <f ca="1">IF($B149="","",SUM(F149:F150))</f>
        <v>0</v>
      </c>
      <c r="G151" s="625">
        <f t="shared" ref="G151:L151" ca="1" si="128">IF($B149="","",SUM(G149,G150))</f>
        <v>0</v>
      </c>
      <c r="H151" s="625">
        <f t="shared" ca="1" si="128"/>
        <v>0</v>
      </c>
      <c r="I151" s="615">
        <f t="shared" ca="1" si="128"/>
        <v>0</v>
      </c>
      <c r="J151" s="625">
        <f t="shared" ca="1" si="128"/>
        <v>0</v>
      </c>
      <c r="K151" s="625">
        <f t="shared" ca="1" si="128"/>
        <v>0</v>
      </c>
      <c r="L151" s="625">
        <f t="shared" ca="1" si="128"/>
        <v>0</v>
      </c>
      <c r="M151" s="623">
        <f ca="1">IF($B149="","",SUM(M149:M150))</f>
        <v>0</v>
      </c>
      <c r="N151" s="623">
        <f ca="1">IF($B149="","",SUM(N149:N150))</f>
        <v>0</v>
      </c>
      <c r="O151" s="625">
        <f ca="1">IF($B149="","",SUM(O149,O150))</f>
        <v>0</v>
      </c>
      <c r="P151" s="625">
        <f ca="1">IF($B149="","",SUM(P149,P150))</f>
        <v>0</v>
      </c>
      <c r="Q151" s="615">
        <f ca="1">IF(B$149="","",SUM(O151:P151))</f>
        <v>0</v>
      </c>
      <c r="R151" s="625">
        <f ca="1">IF($B149="","",SUM(R149,R150))</f>
        <v>0</v>
      </c>
      <c r="S151" s="625">
        <f ca="1">IF($B149="","",SUM(S149,S150))</f>
        <v>0</v>
      </c>
      <c r="T151" s="625">
        <f ca="1">IF($B149="","",SUM(T149,T150))</f>
        <v>0</v>
      </c>
      <c r="U151" s="615">
        <f ca="1">IF(B$149="","",SUM(R151:T151))</f>
        <v>0</v>
      </c>
      <c r="V151" s="625" t="str">
        <f t="shared" ca="1" si="105"/>
        <v/>
      </c>
      <c r="Z151" s="617"/>
      <c r="AA151" s="617"/>
      <c r="AB151" s="623" t="s">
        <v>27</v>
      </c>
      <c r="AC151" s="623">
        <f ca="1">IF($AA149="","",SUM(AC149:AC150))</f>
        <v>0</v>
      </c>
      <c r="AD151" s="623">
        <f t="shared" ref="AD151:AO151" ca="1" si="129">IF($AA149="","",SUM(AD149,AD150))</f>
        <v>0</v>
      </c>
      <c r="AE151" s="623">
        <f t="shared" ca="1" si="129"/>
        <v>0</v>
      </c>
      <c r="AF151" s="625">
        <f t="shared" ca="1" si="129"/>
        <v>0</v>
      </c>
      <c r="AG151" s="625">
        <f t="shared" ca="1" si="129"/>
        <v>0</v>
      </c>
      <c r="AH151" s="615">
        <f t="shared" ca="1" si="129"/>
        <v>0</v>
      </c>
      <c r="AI151" s="625">
        <f t="shared" ca="1" si="129"/>
        <v>0</v>
      </c>
      <c r="AJ151" s="625">
        <f t="shared" ca="1" si="129"/>
        <v>0</v>
      </c>
      <c r="AK151" s="625">
        <f t="shared" ca="1" si="129"/>
        <v>0</v>
      </c>
      <c r="AL151" s="623">
        <f t="shared" ca="1" si="129"/>
        <v>0</v>
      </c>
      <c r="AM151" s="623">
        <f t="shared" ca="1" si="129"/>
        <v>0</v>
      </c>
      <c r="AN151" s="625">
        <f t="shared" ca="1" si="129"/>
        <v>0</v>
      </c>
      <c r="AO151" s="625">
        <f t="shared" ca="1" si="129"/>
        <v>0</v>
      </c>
      <c r="AP151" s="615">
        <f ca="1">IF($AA$149="","",SUM(AN151:AO151))</f>
        <v>0</v>
      </c>
      <c r="AQ151" s="625">
        <f ca="1">IF($AA149="","",SUM(AQ149,AQ150))</f>
        <v>0</v>
      </c>
      <c r="AR151" s="625">
        <f ca="1">IF($AA149="","",SUM(AR149,AR150))</f>
        <v>0</v>
      </c>
      <c r="AS151" s="625">
        <f ca="1">IF($AA149="","",SUM(AS149,AS150))</f>
        <v>0</v>
      </c>
      <c r="AT151" s="615">
        <f ca="1">IF($AA$149="","",SUM(AQ151:AS151))</f>
        <v>0</v>
      </c>
      <c r="AU151" s="625" t="str">
        <f t="shared" ca="1" si="107"/>
        <v/>
      </c>
    </row>
    <row r="152" spans="1:47">
      <c r="A152" s="617">
        <f>A149+1</f>
        <v>5</v>
      </c>
      <c r="B152" s="634" t="str">
        <f>IF(IBRF!B15="","",IBRF!B15)</f>
        <v>415</v>
      </c>
      <c r="C152" s="610" t="s">
        <v>25</v>
      </c>
      <c r="D152" s="739" t="str">
        <f ca="1">IF(OR($E152="",$E152=0),"",SUMIF($C$3:$C$62,$B152,D$3:D$62))</f>
        <v/>
      </c>
      <c r="E152" s="739">
        <f ca="1">IF($B152="","",COUNTIF(C$3:C$62,$B152))</f>
        <v>0</v>
      </c>
      <c r="F152" s="739" t="str">
        <f t="shared" ref="F152:P152" ca="1" si="130">IF(OR($E152="",$E152=0),"",SUMIF($C$3:$C$62,$B152,F$3:F$62))</f>
        <v/>
      </c>
      <c r="G152" s="619" t="str">
        <f t="shared" ca="1" si="130"/>
        <v/>
      </c>
      <c r="H152" s="619" t="str">
        <f t="shared" ca="1" si="130"/>
        <v/>
      </c>
      <c r="I152" s="620" t="str">
        <f t="shared" ca="1" si="130"/>
        <v/>
      </c>
      <c r="J152" s="619" t="str">
        <f t="shared" ca="1" si="130"/>
        <v/>
      </c>
      <c r="K152" s="619" t="str">
        <f t="shared" ca="1" si="130"/>
        <v/>
      </c>
      <c r="L152" s="619" t="str">
        <f t="shared" ca="1" si="130"/>
        <v/>
      </c>
      <c r="M152" s="739" t="str">
        <f t="shared" ca="1" si="130"/>
        <v/>
      </c>
      <c r="N152" s="739" t="str">
        <f t="shared" ca="1" si="130"/>
        <v/>
      </c>
      <c r="O152" s="619" t="str">
        <f t="shared" ca="1" si="130"/>
        <v/>
      </c>
      <c r="P152" s="619" t="str">
        <f t="shared" ca="1" si="130"/>
        <v/>
      </c>
      <c r="Q152" s="620">
        <f ca="1">IF(B$140="","",SUM(O152:P152))</f>
        <v>0</v>
      </c>
      <c r="R152" s="619" t="str">
        <f ca="1">IF(OR($E152="",$E152=0),"",SUMIF($C$3:$C$62,$B152,R$3:R$62))</f>
        <v/>
      </c>
      <c r="S152" s="619" t="str">
        <f ca="1">IF(OR($E152="",$E152=0),"",SUMIF($C$3:$C$62,$B152,S$3:S$62))</f>
        <v/>
      </c>
      <c r="T152" s="619" t="str">
        <f ca="1">IF(OR($E152="",$E152=0),"",SUMIF($C$3:$C$62,$B152,T$3:T$62))</f>
        <v/>
      </c>
      <c r="U152" s="620">
        <f ca="1">IF(B$140="","",SUM(R152:T152))</f>
        <v>0</v>
      </c>
      <c r="V152" s="619" t="str">
        <f t="shared" ca="1" si="105"/>
        <v/>
      </c>
      <c r="Z152" s="617">
        <f>Z149+1</f>
        <v>5</v>
      </c>
      <c r="AA152" s="617" t="str">
        <f>IF(IBRF!H15="","",IBRF!H15)</f>
        <v>256</v>
      </c>
      <c r="AB152" s="610" t="s">
        <v>25</v>
      </c>
      <c r="AC152" s="739" t="str">
        <f ca="1">IF(OR($AD152="",$AD152=0),"",SUMIF($AB$3:$AB$62,$AA152,AC$3:AC$62))</f>
        <v/>
      </c>
      <c r="AD152" s="739">
        <f ca="1">IF($AA152="","",COUNTIF(AB$3:AB$62,$AA152))</f>
        <v>0</v>
      </c>
      <c r="AE152" s="739" t="str">
        <f t="shared" ref="AE152:AO152" ca="1" si="131">IF(OR($AD152="",$AD152=0),"",SUMIF($AB$3:$AB$62,$AA152,AE$3:AE$62))</f>
        <v/>
      </c>
      <c r="AF152" s="619" t="str">
        <f t="shared" ca="1" si="131"/>
        <v/>
      </c>
      <c r="AG152" s="619" t="str">
        <f t="shared" ca="1" si="131"/>
        <v/>
      </c>
      <c r="AH152" s="620" t="str">
        <f t="shared" ca="1" si="131"/>
        <v/>
      </c>
      <c r="AI152" s="619" t="str">
        <f t="shared" ca="1" si="131"/>
        <v/>
      </c>
      <c r="AJ152" s="619" t="str">
        <f t="shared" ca="1" si="131"/>
        <v/>
      </c>
      <c r="AK152" s="619" t="str">
        <f t="shared" ca="1" si="131"/>
        <v/>
      </c>
      <c r="AL152" s="739" t="str">
        <f t="shared" ca="1" si="131"/>
        <v/>
      </c>
      <c r="AM152" s="739" t="str">
        <f t="shared" ca="1" si="131"/>
        <v/>
      </c>
      <c r="AN152" s="619" t="str">
        <f t="shared" ca="1" si="131"/>
        <v/>
      </c>
      <c r="AO152" s="619" t="str">
        <f t="shared" ca="1" si="131"/>
        <v/>
      </c>
      <c r="AP152" s="620">
        <f ca="1">IF($AA$140="","",SUM(AN152:AO152))</f>
        <v>0</v>
      </c>
      <c r="AQ152" s="619" t="str">
        <f ca="1">IF(OR($AD152="",$AD152=0),"",SUMIF($AB$3:$AB$62,$AA152,AQ$3:AQ$62))</f>
        <v/>
      </c>
      <c r="AR152" s="619" t="str">
        <f ca="1">IF(OR($AD152="",$AD152=0),"",SUMIF($AB$3:$AB$62,$AA152,AR$3:AR$62))</f>
        <v/>
      </c>
      <c r="AS152" s="619" t="str">
        <f ca="1">IF(OR($AD152="",$AD152=0),"",SUMIF($AB$3:$AB$62,$AA152,AS$3:AS$62))</f>
        <v/>
      </c>
      <c r="AT152" s="620">
        <f ca="1">IF($AA$140="","",SUM(AQ152:AS152))</f>
        <v>0</v>
      </c>
      <c r="AU152" s="619" t="str">
        <f t="shared" ca="1" si="107"/>
        <v/>
      </c>
    </row>
    <row r="153" spans="1:47">
      <c r="A153" s="617"/>
      <c r="B153" s="634"/>
      <c r="C153" s="610" t="s">
        <v>45</v>
      </c>
      <c r="D153" s="739" t="str">
        <f ca="1">IF(OR($E153="",$E153=0),"",SUMIF($C$72:$C$131,$B152,D$72:D$131))</f>
        <v/>
      </c>
      <c r="E153" s="739">
        <f ca="1">IF($B152="","",COUNTIF(C$72:C$131,$B152))</f>
        <v>0</v>
      </c>
      <c r="F153" s="739" t="str">
        <f t="shared" ref="F153:P153" ca="1" si="132">IF(OR($E153="",$E153=0),"",SUMIF($C$72:$C$131,$B152,F$72:F$131))</f>
        <v/>
      </c>
      <c r="G153" s="619" t="str">
        <f t="shared" ca="1" si="132"/>
        <v/>
      </c>
      <c r="H153" s="619" t="str">
        <f t="shared" ca="1" si="132"/>
        <v/>
      </c>
      <c r="I153" s="620" t="str">
        <f t="shared" ca="1" si="132"/>
        <v/>
      </c>
      <c r="J153" s="619" t="str">
        <f t="shared" ca="1" si="132"/>
        <v/>
      </c>
      <c r="K153" s="619" t="str">
        <f t="shared" ca="1" si="132"/>
        <v/>
      </c>
      <c r="L153" s="619" t="str">
        <f t="shared" ca="1" si="132"/>
        <v/>
      </c>
      <c r="M153" s="739" t="str">
        <f t="shared" ca="1" si="132"/>
        <v/>
      </c>
      <c r="N153" s="739" t="str">
        <f t="shared" ca="1" si="132"/>
        <v/>
      </c>
      <c r="O153" s="619" t="str">
        <f t="shared" ca="1" si="132"/>
        <v/>
      </c>
      <c r="P153" s="619" t="str">
        <f t="shared" ca="1" si="132"/>
        <v/>
      </c>
      <c r="Q153" s="620">
        <f ca="1">IF(B$140="","",SUM(O153:P153))</f>
        <v>0</v>
      </c>
      <c r="R153" s="619" t="str">
        <f ca="1">IF(OR($E153="",$E153=0),"",SUMIF($C$72:$C$131,$B152,R$72:R$131))</f>
        <v/>
      </c>
      <c r="S153" s="619" t="str">
        <f ca="1">IF(OR($E153="",$E153=0),"",SUMIF($C$72:$C$131,$B152,S$72:S$131))</f>
        <v/>
      </c>
      <c r="T153" s="619" t="str">
        <f ca="1">IF(OR($E153="",$E153=0),"",SUMIF($C$72:$C$131,$B152,T$72:T$131))</f>
        <v/>
      </c>
      <c r="U153" s="620">
        <f ca="1">IF(B$140="","",SUM(R153:T153))</f>
        <v>0</v>
      </c>
      <c r="V153" s="619" t="str">
        <f t="shared" ca="1" si="105"/>
        <v/>
      </c>
      <c r="Z153" s="617"/>
      <c r="AA153" s="617"/>
      <c r="AB153" s="610" t="s">
        <v>45</v>
      </c>
      <c r="AC153" s="739" t="str">
        <f ca="1">IF(OR($AD153="",$AD153=0),"",SUMIF($AB$72:$AB$131,$AA152,AC$72:AC$131))</f>
        <v/>
      </c>
      <c r="AD153" s="739">
        <f ca="1">IF($AA152="","",COUNTIF(AB$72:AB$131,$AA152))</f>
        <v>0</v>
      </c>
      <c r="AE153" s="739" t="str">
        <f t="shared" ref="AE153:AO153" ca="1" si="133">IF(OR($AD153="",$AD153=0),"",SUMIF($AB$72:$AB$131,$AA152,AE$72:AE$131))</f>
        <v/>
      </c>
      <c r="AF153" s="619" t="str">
        <f t="shared" ca="1" si="133"/>
        <v/>
      </c>
      <c r="AG153" s="619" t="str">
        <f t="shared" ca="1" si="133"/>
        <v/>
      </c>
      <c r="AH153" s="620" t="str">
        <f t="shared" ca="1" si="133"/>
        <v/>
      </c>
      <c r="AI153" s="619" t="str">
        <f t="shared" ca="1" si="133"/>
        <v/>
      </c>
      <c r="AJ153" s="619" t="str">
        <f t="shared" ca="1" si="133"/>
        <v/>
      </c>
      <c r="AK153" s="619" t="str">
        <f t="shared" ca="1" si="133"/>
        <v/>
      </c>
      <c r="AL153" s="739" t="str">
        <f t="shared" ca="1" si="133"/>
        <v/>
      </c>
      <c r="AM153" s="739" t="str">
        <f t="shared" ca="1" si="133"/>
        <v/>
      </c>
      <c r="AN153" s="619" t="str">
        <f t="shared" ca="1" si="133"/>
        <v/>
      </c>
      <c r="AO153" s="619" t="str">
        <f t="shared" ca="1" si="133"/>
        <v/>
      </c>
      <c r="AP153" s="620">
        <f ca="1">IF($AA$140="","",SUM(AN153:AO153))</f>
        <v>0</v>
      </c>
      <c r="AQ153" s="619" t="str">
        <f ca="1">IF(OR($AD153="",$AD153=0),"",SUMIF($AB$72:$AB$131,$AA152,AQ$72:AQ$131))</f>
        <v/>
      </c>
      <c r="AR153" s="619" t="str">
        <f ca="1">IF(OR($AD153="",$AD153=0),"",SUMIF($AB$72:$AB$131,$AA152,AR$72:AR$131))</f>
        <v/>
      </c>
      <c r="AS153" s="619" t="str">
        <f ca="1">IF(OR($AD153="",$AD153=0),"",SUMIF($AB$72:$AB$131,$AA152,AS$72:AS$131))</f>
        <v/>
      </c>
      <c r="AT153" s="620">
        <f ca="1">IF($AA$140="","",SUM(AQ153:AS153))</f>
        <v>0</v>
      </c>
      <c r="AU153" s="619" t="str">
        <f t="shared" ca="1" si="107"/>
        <v/>
      </c>
    </row>
    <row r="154" spans="1:47">
      <c r="A154" s="617"/>
      <c r="B154" s="634"/>
      <c r="C154" s="623" t="s">
        <v>27</v>
      </c>
      <c r="D154" s="623">
        <f ca="1">IF($B152="","",SUM(D152:D153))</f>
        <v>0</v>
      </c>
      <c r="E154" s="623">
        <f ca="1">IF($B152="","",SUM(E152:E153))</f>
        <v>0</v>
      </c>
      <c r="F154" s="623">
        <f ca="1">IF($B152="","",SUM(F152:F153))</f>
        <v>0</v>
      </c>
      <c r="G154" s="625">
        <f t="shared" ref="G154:L154" ca="1" si="134">IF($B152="","",SUM(G152,G153))</f>
        <v>0</v>
      </c>
      <c r="H154" s="625">
        <f t="shared" ca="1" si="134"/>
        <v>0</v>
      </c>
      <c r="I154" s="615">
        <f t="shared" ca="1" si="134"/>
        <v>0</v>
      </c>
      <c r="J154" s="625">
        <f t="shared" ca="1" si="134"/>
        <v>0</v>
      </c>
      <c r="K154" s="625">
        <f t="shared" ca="1" si="134"/>
        <v>0</v>
      </c>
      <c r="L154" s="625">
        <f t="shared" ca="1" si="134"/>
        <v>0</v>
      </c>
      <c r="M154" s="623">
        <f ca="1">IF($B152="","",SUM(M152:M153))</f>
        <v>0</v>
      </c>
      <c r="N154" s="623">
        <f ca="1">IF($B152="","",SUM(N152:N153))</f>
        <v>0</v>
      </c>
      <c r="O154" s="625">
        <f ca="1">IF($B152="","",SUM(O152,O153))</f>
        <v>0</v>
      </c>
      <c r="P154" s="625">
        <f ca="1">IF($B152="","",SUM(P152,P153))</f>
        <v>0</v>
      </c>
      <c r="Q154" s="615">
        <f ca="1">IF(B$152="","",SUM(O154:P154))</f>
        <v>0</v>
      </c>
      <c r="R154" s="625">
        <f ca="1">IF($B152="","",SUM(R152,R153))</f>
        <v>0</v>
      </c>
      <c r="S154" s="625">
        <f ca="1">IF($B152="","",SUM(S152,S153))</f>
        <v>0</v>
      </c>
      <c r="T154" s="625">
        <f ca="1">IF($B152="","",SUM(T152,T153))</f>
        <v>0</v>
      </c>
      <c r="U154" s="615">
        <f ca="1">IF(B$152="","",SUM(R154:T154))</f>
        <v>0</v>
      </c>
      <c r="V154" s="625" t="str">
        <f t="shared" ca="1" si="105"/>
        <v/>
      </c>
      <c r="Z154" s="617"/>
      <c r="AA154" s="617"/>
      <c r="AB154" s="623" t="s">
        <v>27</v>
      </c>
      <c r="AC154" s="623">
        <f ca="1">IF($AA152="","",SUM(AC152:AC153))</f>
        <v>0</v>
      </c>
      <c r="AD154" s="623">
        <f t="shared" ref="AD154:AO154" ca="1" si="135">IF($AA152="","",SUM(AD152,AD153))</f>
        <v>0</v>
      </c>
      <c r="AE154" s="623">
        <f t="shared" ca="1" si="135"/>
        <v>0</v>
      </c>
      <c r="AF154" s="625">
        <f t="shared" ca="1" si="135"/>
        <v>0</v>
      </c>
      <c r="AG154" s="625">
        <f t="shared" ca="1" si="135"/>
        <v>0</v>
      </c>
      <c r="AH154" s="615">
        <f t="shared" ca="1" si="135"/>
        <v>0</v>
      </c>
      <c r="AI154" s="625">
        <f t="shared" ca="1" si="135"/>
        <v>0</v>
      </c>
      <c r="AJ154" s="625">
        <f t="shared" ca="1" si="135"/>
        <v>0</v>
      </c>
      <c r="AK154" s="625">
        <f t="shared" ca="1" si="135"/>
        <v>0</v>
      </c>
      <c r="AL154" s="623">
        <f t="shared" ca="1" si="135"/>
        <v>0</v>
      </c>
      <c r="AM154" s="623">
        <f t="shared" ca="1" si="135"/>
        <v>0</v>
      </c>
      <c r="AN154" s="625">
        <f t="shared" ca="1" si="135"/>
        <v>0</v>
      </c>
      <c r="AO154" s="625">
        <f t="shared" ca="1" si="135"/>
        <v>0</v>
      </c>
      <c r="AP154" s="615">
        <f ca="1">IF($AA$152="","",SUM(AN154:AO154))</f>
        <v>0</v>
      </c>
      <c r="AQ154" s="625">
        <f ca="1">IF($AA152="","",SUM(AQ152,AQ153))</f>
        <v>0</v>
      </c>
      <c r="AR154" s="625">
        <f ca="1">IF($AA152="","",SUM(AR152,AR153))</f>
        <v>0</v>
      </c>
      <c r="AS154" s="625">
        <f ca="1">IF($AA152="","",SUM(AS152,AS153))</f>
        <v>0</v>
      </c>
      <c r="AT154" s="615">
        <f ca="1">IF($AA$152="","",SUM(AQ154:AS154))</f>
        <v>0</v>
      </c>
      <c r="AU154" s="625" t="str">
        <f t="shared" ca="1" si="107"/>
        <v/>
      </c>
    </row>
    <row r="155" spans="1:47">
      <c r="A155" s="617">
        <f>A152+1</f>
        <v>6</v>
      </c>
      <c r="B155" s="634" t="str">
        <f>IF(IBRF!B16="","",IBRF!B16)</f>
        <v>475</v>
      </c>
      <c r="C155" s="610" t="s">
        <v>25</v>
      </c>
      <c r="D155" s="739" t="str">
        <f ca="1">IF(OR($E155="",$E155=0),"",SUMIF($C$3:$C$62,$B155,D$3:D$62))</f>
        <v/>
      </c>
      <c r="E155" s="739">
        <f ca="1">IF($B155="","",COUNTIF(C$3:C$62,$B155))</f>
        <v>0</v>
      </c>
      <c r="F155" s="739" t="str">
        <f t="shared" ref="F155:P155" ca="1" si="136">IF(OR($E155="",$E155=0),"",SUMIF($C$3:$C$62,$B155,F$3:F$62))</f>
        <v/>
      </c>
      <c r="G155" s="619" t="str">
        <f t="shared" ca="1" si="136"/>
        <v/>
      </c>
      <c r="H155" s="619" t="str">
        <f t="shared" ca="1" si="136"/>
        <v/>
      </c>
      <c r="I155" s="620" t="str">
        <f t="shared" ca="1" si="136"/>
        <v/>
      </c>
      <c r="J155" s="619" t="str">
        <f t="shared" ca="1" si="136"/>
        <v/>
      </c>
      <c r="K155" s="619" t="str">
        <f t="shared" ca="1" si="136"/>
        <v/>
      </c>
      <c r="L155" s="619" t="str">
        <f t="shared" ca="1" si="136"/>
        <v/>
      </c>
      <c r="M155" s="739" t="str">
        <f t="shared" ca="1" si="136"/>
        <v/>
      </c>
      <c r="N155" s="739" t="str">
        <f t="shared" ca="1" si="136"/>
        <v/>
      </c>
      <c r="O155" s="619" t="str">
        <f t="shared" ca="1" si="136"/>
        <v/>
      </c>
      <c r="P155" s="619" t="str">
        <f t="shared" ca="1" si="136"/>
        <v/>
      </c>
      <c r="Q155" s="620">
        <f ca="1">IF(B$140="","",SUM(O155:P155))</f>
        <v>0</v>
      </c>
      <c r="R155" s="619" t="str">
        <f ca="1">IF(OR($E155="",$E155=0),"",SUMIF($C$3:$C$62,$B155,R$3:R$62))</f>
        <v/>
      </c>
      <c r="S155" s="619" t="str">
        <f ca="1">IF(OR($E155="",$E155=0),"",SUMIF($C$3:$C$62,$B155,S$3:S$62))</f>
        <v/>
      </c>
      <c r="T155" s="619" t="str">
        <f ca="1">IF(OR($E155="",$E155=0),"",SUMIF($C$3:$C$62,$B155,T$3:T$62))</f>
        <v/>
      </c>
      <c r="U155" s="620">
        <f ca="1">IF(B$140="","",SUM(R155:T155))</f>
        <v>0</v>
      </c>
      <c r="V155" s="619" t="str">
        <f t="shared" ca="1" si="105"/>
        <v/>
      </c>
      <c r="Z155" s="617">
        <f>Z152+1</f>
        <v>6</v>
      </c>
      <c r="AA155" s="617" t="str">
        <f>IF(IBRF!H16="","",IBRF!H16)</f>
        <v>422</v>
      </c>
      <c r="AB155" s="610" t="s">
        <v>25</v>
      </c>
      <c r="AC155" s="739">
        <f ca="1">IF(OR($AD155="",$AD155=0),"",SUMIF($AB$3:$AB$62,$AA155,AC$3:AC$62))</f>
        <v>28</v>
      </c>
      <c r="AD155" s="739">
        <f ca="1">IF($AA155="","",COUNTIF(AB$3:AB$62,$AA155))</f>
        <v>4</v>
      </c>
      <c r="AE155" s="739">
        <f t="shared" ref="AE155:AO155" ca="1" si="137">IF(OR($AD155="",$AD155=0),"",SUMIF($AB$3:$AB$62,$AA155,AE$3:AE$62))</f>
        <v>22</v>
      </c>
      <c r="AF155" s="619">
        <f t="shared" ca="1" si="137"/>
        <v>0</v>
      </c>
      <c r="AG155" s="619">
        <f t="shared" ca="1" si="137"/>
        <v>3</v>
      </c>
      <c r="AH155" s="620">
        <f t="shared" ca="1" si="137"/>
        <v>28</v>
      </c>
      <c r="AI155" s="619">
        <f t="shared" ca="1" si="137"/>
        <v>3</v>
      </c>
      <c r="AJ155" s="619">
        <f t="shared" ca="1" si="137"/>
        <v>0</v>
      </c>
      <c r="AK155" s="619">
        <f t="shared" ca="1" si="137"/>
        <v>0</v>
      </c>
      <c r="AL155" s="739">
        <f t="shared" ca="1" si="137"/>
        <v>9</v>
      </c>
      <c r="AM155" s="739">
        <f t="shared" ca="1" si="137"/>
        <v>0</v>
      </c>
      <c r="AN155" s="619">
        <f t="shared" ca="1" si="137"/>
        <v>0</v>
      </c>
      <c r="AO155" s="619">
        <f t="shared" ca="1" si="137"/>
        <v>0</v>
      </c>
      <c r="AP155" s="620">
        <f ca="1">IF($AA$140="","",SUM(AN155:AO155))</f>
        <v>0</v>
      </c>
      <c r="AQ155" s="619">
        <f ca="1">IF(OR($AD155="",$AD155=0),"",SUMIF($AB$3:$AB$62,$AA155,AQ$3:AQ$62))</f>
        <v>0</v>
      </c>
      <c r="AR155" s="619">
        <f ca="1">IF(OR($AD155="",$AD155=0),"",SUMIF($AB$3:$AB$62,$AA155,AR$3:AR$62))</f>
        <v>0</v>
      </c>
      <c r="AS155" s="619">
        <f ca="1">IF(OR($AD155="",$AD155=0),"",SUMIF($AB$3:$AB$62,$AA155,AS$3:AS$62))</f>
        <v>0</v>
      </c>
      <c r="AT155" s="620">
        <f ca="1">IF($AA$140="","",SUM(AQ155:AS155))</f>
        <v>0</v>
      </c>
      <c r="AU155" s="619">
        <f t="shared" ca="1" si="107"/>
        <v>0</v>
      </c>
    </row>
    <row r="156" spans="1:47">
      <c r="A156" s="617"/>
      <c r="B156" s="634"/>
      <c r="C156" s="610" t="s">
        <v>45</v>
      </c>
      <c r="D156" s="739">
        <f ca="1">IF(OR($E156="",$E156=0),"",SUMIF($C$72:$C$131,$B155,D$72:D$131))</f>
        <v>0</v>
      </c>
      <c r="E156" s="739">
        <f ca="1">IF($B155="","",COUNTIF(C$72:C$131,$B155))</f>
        <v>3</v>
      </c>
      <c r="F156" s="739">
        <f t="shared" ref="F156:P156" ca="1" si="138">IF(OR($E156="",$E156=0),"",SUMIF($C$72:$C$131,$B155,F$72:F$131))</f>
        <v>-16</v>
      </c>
      <c r="G156" s="619">
        <f t="shared" ca="1" si="138"/>
        <v>0</v>
      </c>
      <c r="H156" s="619">
        <f t="shared" ca="1" si="138"/>
        <v>0</v>
      </c>
      <c r="I156" s="620">
        <f t="shared" ca="1" si="138"/>
        <v>0</v>
      </c>
      <c r="J156" s="619">
        <f t="shared" ca="1" si="138"/>
        <v>0</v>
      </c>
      <c r="K156" s="619">
        <f t="shared" ca="1" si="138"/>
        <v>0</v>
      </c>
      <c r="L156" s="619">
        <f t="shared" ca="1" si="138"/>
        <v>0</v>
      </c>
      <c r="M156" s="739">
        <f t="shared" ca="1" si="138"/>
        <v>3</v>
      </c>
      <c r="N156" s="739">
        <f t="shared" ca="1" si="138"/>
        <v>0</v>
      </c>
      <c r="O156" s="619">
        <f t="shared" ca="1" si="138"/>
        <v>0</v>
      </c>
      <c r="P156" s="619">
        <f t="shared" ca="1" si="138"/>
        <v>0</v>
      </c>
      <c r="Q156" s="620">
        <f ca="1">IF(B$140="","",SUM(O156:P156))</f>
        <v>0</v>
      </c>
      <c r="R156" s="619">
        <f ca="1">IF(OR($E156="",$E156=0),"",SUMIF($C$72:$C$131,$B155,R$72:R$131))</f>
        <v>0</v>
      </c>
      <c r="S156" s="619">
        <f ca="1">IF(OR($E156="",$E156=0),"",SUMIF($C$72:$C$131,$B155,S$72:S$131))</f>
        <v>0</v>
      </c>
      <c r="T156" s="619">
        <f ca="1">IF(OR($E156="",$E156=0),"",SUMIF($C$72:$C$131,$B155,T$72:T$131))</f>
        <v>0</v>
      </c>
      <c r="U156" s="620">
        <f ca="1">IF(B$140="","",SUM(R156:T156))</f>
        <v>0</v>
      </c>
      <c r="V156" s="619">
        <f t="shared" ca="1" si="105"/>
        <v>0</v>
      </c>
      <c r="Z156" s="617"/>
      <c r="AA156" s="617"/>
      <c r="AB156" s="610" t="s">
        <v>45</v>
      </c>
      <c r="AC156" s="739">
        <f ca="1">IF(OR($AD156="",$AD156=0),"",SUMIF($AB$72:$AB$131,$AA155,AC$72:AC$131))</f>
        <v>26</v>
      </c>
      <c r="AD156" s="739">
        <f ca="1">IF($AA155="","",COUNTIF(AB$72:AB$131,$AA155))</f>
        <v>4</v>
      </c>
      <c r="AE156" s="739">
        <f t="shared" ref="AE156:AO156" ca="1" si="139">IF(OR($AD156="",$AD156=0),"",SUMIF($AB$72:$AB$131,$AA155,AE$72:AE$131))</f>
        <v>2</v>
      </c>
      <c r="AF156" s="619">
        <f t="shared" ca="1" si="139"/>
        <v>0</v>
      </c>
      <c r="AG156" s="619">
        <f t="shared" ca="1" si="139"/>
        <v>2</v>
      </c>
      <c r="AH156" s="620">
        <f t="shared" ca="1" si="139"/>
        <v>26</v>
      </c>
      <c r="AI156" s="619">
        <f t="shared" ca="1" si="139"/>
        <v>1</v>
      </c>
      <c r="AJ156" s="619">
        <f t="shared" ca="1" si="139"/>
        <v>0</v>
      </c>
      <c r="AK156" s="619">
        <f t="shared" ca="1" si="139"/>
        <v>2</v>
      </c>
      <c r="AL156" s="739">
        <f t="shared" ca="1" si="139"/>
        <v>6</v>
      </c>
      <c r="AM156" s="739">
        <f t="shared" ca="1" si="139"/>
        <v>0</v>
      </c>
      <c r="AN156" s="619">
        <f t="shared" ca="1" si="139"/>
        <v>0</v>
      </c>
      <c r="AO156" s="619">
        <f t="shared" ca="1" si="139"/>
        <v>0</v>
      </c>
      <c r="AP156" s="620">
        <f ca="1">IF($AA$140="","",SUM(AN156:AO156))</f>
        <v>0</v>
      </c>
      <c r="AQ156" s="619">
        <f ca="1">IF(OR($AD156="",$AD156=0),"",SUMIF($AB$72:$AB$131,$AA155,AQ$72:AQ$131))</f>
        <v>0</v>
      </c>
      <c r="AR156" s="619">
        <f ca="1">IF(OR($AD156="",$AD156=0),"",SUMIF($AB$72:$AB$131,$AA155,AR$72:AR$131))</f>
        <v>0</v>
      </c>
      <c r="AS156" s="619">
        <f ca="1">IF(OR($AD156="",$AD156=0),"",SUMIF($AB$72:$AB$131,$AA155,AS$72:AS$131))</f>
        <v>0</v>
      </c>
      <c r="AT156" s="620">
        <f ca="1">IF($AA$140="","",SUM(AQ156:AS156))</f>
        <v>0</v>
      </c>
      <c r="AU156" s="619">
        <f t="shared" ca="1" si="107"/>
        <v>0</v>
      </c>
    </row>
    <row r="157" spans="1:47">
      <c r="A157" s="617"/>
      <c r="B157" s="634"/>
      <c r="C157" s="623" t="s">
        <v>27</v>
      </c>
      <c r="D157" s="623">
        <f ca="1">IF($B155="","",SUM(D155:D156))</f>
        <v>0</v>
      </c>
      <c r="E157" s="623">
        <f ca="1">IF($B155="","",SUM(E155:E156))</f>
        <v>3</v>
      </c>
      <c r="F157" s="623">
        <f ca="1">IF($B155="","",SUM(F155:F156))</f>
        <v>-16</v>
      </c>
      <c r="G157" s="625">
        <f t="shared" ref="G157:L157" ca="1" si="140">IF($B155="","",SUM(G155,G156))</f>
        <v>0</v>
      </c>
      <c r="H157" s="625">
        <f t="shared" ca="1" si="140"/>
        <v>0</v>
      </c>
      <c r="I157" s="615">
        <f t="shared" ca="1" si="140"/>
        <v>0</v>
      </c>
      <c r="J157" s="625">
        <f t="shared" ca="1" si="140"/>
        <v>0</v>
      </c>
      <c r="K157" s="625">
        <f t="shared" ca="1" si="140"/>
        <v>0</v>
      </c>
      <c r="L157" s="625">
        <f t="shared" ca="1" si="140"/>
        <v>0</v>
      </c>
      <c r="M157" s="623">
        <f ca="1">IF($B155="","",SUM(M155:M156))</f>
        <v>3</v>
      </c>
      <c r="N157" s="623">
        <f ca="1">IF($B155="","",SUM(N155:N156))</f>
        <v>0</v>
      </c>
      <c r="O157" s="625">
        <f ca="1">IF($B155="","",SUM(O155,O156))</f>
        <v>0</v>
      </c>
      <c r="P157" s="625">
        <f ca="1">IF($B155="","",SUM(P155,P156))</f>
        <v>0</v>
      </c>
      <c r="Q157" s="615">
        <f ca="1">IF(B$155="","",SUM(O157:P157))</f>
        <v>0</v>
      </c>
      <c r="R157" s="625">
        <f ca="1">IF($B155="","",SUM(R155,R156))</f>
        <v>0</v>
      </c>
      <c r="S157" s="625">
        <f ca="1">IF($B155="","",SUM(S155,S156))</f>
        <v>0</v>
      </c>
      <c r="T157" s="625">
        <f ca="1">IF($B155="","",SUM(T155,T156))</f>
        <v>0</v>
      </c>
      <c r="U157" s="615">
        <f ca="1">IF(B$155="","",SUM(R157:T157))</f>
        <v>0</v>
      </c>
      <c r="V157" s="625">
        <f t="shared" ca="1" si="105"/>
        <v>0</v>
      </c>
      <c r="Z157" s="617"/>
      <c r="AA157" s="617"/>
      <c r="AB157" s="623" t="s">
        <v>27</v>
      </c>
      <c r="AC157" s="623">
        <f ca="1">IF($AA155="","",SUM(AC155:AC156))</f>
        <v>54</v>
      </c>
      <c r="AD157" s="623">
        <f t="shared" ref="AD157:AO157" ca="1" si="141">IF($AA155="","",SUM(AD155,AD156))</f>
        <v>8</v>
      </c>
      <c r="AE157" s="623">
        <f t="shared" ca="1" si="141"/>
        <v>24</v>
      </c>
      <c r="AF157" s="625">
        <f t="shared" ca="1" si="141"/>
        <v>0</v>
      </c>
      <c r="AG157" s="625">
        <f t="shared" ca="1" si="141"/>
        <v>5</v>
      </c>
      <c r="AH157" s="615">
        <f t="shared" ca="1" si="141"/>
        <v>54</v>
      </c>
      <c r="AI157" s="625">
        <f t="shared" ca="1" si="141"/>
        <v>4</v>
      </c>
      <c r="AJ157" s="625">
        <f t="shared" ca="1" si="141"/>
        <v>0</v>
      </c>
      <c r="AK157" s="625">
        <f t="shared" ca="1" si="141"/>
        <v>2</v>
      </c>
      <c r="AL157" s="623">
        <f t="shared" ca="1" si="141"/>
        <v>15</v>
      </c>
      <c r="AM157" s="623">
        <f t="shared" ca="1" si="141"/>
        <v>0</v>
      </c>
      <c r="AN157" s="625">
        <f t="shared" ca="1" si="141"/>
        <v>0</v>
      </c>
      <c r="AO157" s="625">
        <f t="shared" ca="1" si="141"/>
        <v>0</v>
      </c>
      <c r="AP157" s="615">
        <f ca="1">IF($AA$155="","",SUM(AN157:AO157))</f>
        <v>0</v>
      </c>
      <c r="AQ157" s="625">
        <f ca="1">IF($AA155="","",SUM(AQ155,AQ156))</f>
        <v>0</v>
      </c>
      <c r="AR157" s="625">
        <f ca="1">IF($AA155="","",SUM(AR155,AR156))</f>
        <v>0</v>
      </c>
      <c r="AS157" s="625">
        <f ca="1">IF($AA155="","",SUM(AS155,AS156))</f>
        <v>0</v>
      </c>
      <c r="AT157" s="615">
        <f ca="1">IF($AA$155="","",SUM(AQ157:AS157))</f>
        <v>0</v>
      </c>
      <c r="AU157" s="625">
        <f t="shared" ca="1" si="107"/>
        <v>0</v>
      </c>
    </row>
    <row r="158" spans="1:47">
      <c r="A158" s="617">
        <f>A155+1</f>
        <v>7</v>
      </c>
      <c r="B158" s="634" t="str">
        <f>IF(IBRF!B17="","",IBRF!B17)</f>
        <v>4N6</v>
      </c>
      <c r="C158" s="610" t="s">
        <v>25</v>
      </c>
      <c r="D158" s="739" t="str">
        <f ca="1">IF(OR($E158="",$E158=0),"",SUMIF($C$3:$C$62,$B158,D$3:D$62))</f>
        <v/>
      </c>
      <c r="E158" s="739">
        <f ca="1">IF($B158="","",COUNTIF(C$3:C$62,$B158))</f>
        <v>0</v>
      </c>
      <c r="F158" s="739" t="str">
        <f t="shared" ref="F158:P158" ca="1" si="142">IF(OR($E158="",$E158=0),"",SUMIF($C$3:$C$62,$B158,F$3:F$62))</f>
        <v/>
      </c>
      <c r="G158" s="619" t="str">
        <f t="shared" ca="1" si="142"/>
        <v/>
      </c>
      <c r="H158" s="619" t="str">
        <f t="shared" ca="1" si="142"/>
        <v/>
      </c>
      <c r="I158" s="620" t="str">
        <f t="shared" ca="1" si="142"/>
        <v/>
      </c>
      <c r="J158" s="619" t="str">
        <f t="shared" ca="1" si="142"/>
        <v/>
      </c>
      <c r="K158" s="619" t="str">
        <f t="shared" ca="1" si="142"/>
        <v/>
      </c>
      <c r="L158" s="619" t="str">
        <f t="shared" ca="1" si="142"/>
        <v/>
      </c>
      <c r="M158" s="739" t="str">
        <f t="shared" ca="1" si="142"/>
        <v/>
      </c>
      <c r="N158" s="739" t="str">
        <f t="shared" ca="1" si="142"/>
        <v/>
      </c>
      <c r="O158" s="619" t="str">
        <f t="shared" ca="1" si="142"/>
        <v/>
      </c>
      <c r="P158" s="619" t="str">
        <f t="shared" ca="1" si="142"/>
        <v/>
      </c>
      <c r="Q158" s="620">
        <f ca="1">IF(B$140="","",SUM(O158:P158))</f>
        <v>0</v>
      </c>
      <c r="R158" s="619" t="str">
        <f ca="1">IF(OR($E158="",$E158=0),"",SUMIF($C$3:$C$62,$B158,R$3:R$62))</f>
        <v/>
      </c>
      <c r="S158" s="619" t="str">
        <f ca="1">IF(OR($E158="",$E158=0),"",SUMIF($C$3:$C$62,$B158,S$3:S$62))</f>
        <v/>
      </c>
      <c r="T158" s="619" t="str">
        <f ca="1">IF(OR($E158="",$E158=0),"",SUMIF($C$3:$C$62,$B158,T$3:T$62))</f>
        <v/>
      </c>
      <c r="U158" s="620">
        <f ca="1">IF(B$140="","",SUM(R158:T158))</f>
        <v>0</v>
      </c>
      <c r="V158" s="619" t="str">
        <f t="shared" ca="1" si="105"/>
        <v/>
      </c>
      <c r="Z158" s="617">
        <f>Z155+1</f>
        <v>7</v>
      </c>
      <c r="AA158" s="617" t="str">
        <f>IF(IBRF!H17="","",IBRF!H17)</f>
        <v>42OH</v>
      </c>
      <c r="AB158" s="610" t="s">
        <v>25</v>
      </c>
      <c r="AC158" s="739" t="str">
        <f ca="1">IF(OR($AD158="",$AD158=0),"",SUMIF($AB$3:$AB$62,$AA158,AC$3:AC$62))</f>
        <v/>
      </c>
      <c r="AD158" s="739">
        <f ca="1">IF($AA158="","",COUNTIF(AB$3:AB$62,$AA158))</f>
        <v>0</v>
      </c>
      <c r="AE158" s="739" t="str">
        <f t="shared" ref="AE158:AO158" ca="1" si="143">IF(OR($AD158="",$AD158=0),"",SUMIF($AB$3:$AB$62,$AA158,AE$3:AE$62))</f>
        <v/>
      </c>
      <c r="AF158" s="619" t="str">
        <f t="shared" ca="1" si="143"/>
        <v/>
      </c>
      <c r="AG158" s="619" t="str">
        <f t="shared" ca="1" si="143"/>
        <v/>
      </c>
      <c r="AH158" s="620" t="str">
        <f t="shared" ca="1" si="143"/>
        <v/>
      </c>
      <c r="AI158" s="619" t="str">
        <f t="shared" ca="1" si="143"/>
        <v/>
      </c>
      <c r="AJ158" s="619" t="str">
        <f t="shared" ca="1" si="143"/>
        <v/>
      </c>
      <c r="AK158" s="619" t="str">
        <f t="shared" ca="1" si="143"/>
        <v/>
      </c>
      <c r="AL158" s="739" t="str">
        <f t="shared" ca="1" si="143"/>
        <v/>
      </c>
      <c r="AM158" s="739" t="str">
        <f t="shared" ca="1" si="143"/>
        <v/>
      </c>
      <c r="AN158" s="619" t="str">
        <f t="shared" ca="1" si="143"/>
        <v/>
      </c>
      <c r="AO158" s="619" t="str">
        <f t="shared" ca="1" si="143"/>
        <v/>
      </c>
      <c r="AP158" s="620">
        <f ca="1">IF($AA$140="","",SUM(AN158:AO158))</f>
        <v>0</v>
      </c>
      <c r="AQ158" s="619" t="str">
        <f ca="1">IF(OR($AD158="",$AD158=0),"",SUMIF($AB$3:$AB$62,$AA158,AQ$3:AQ$62))</f>
        <v/>
      </c>
      <c r="AR158" s="619" t="str">
        <f ca="1">IF(OR($AD158="",$AD158=0),"",SUMIF($AB$3:$AB$62,$AA158,AR$3:AR$62))</f>
        <v/>
      </c>
      <c r="AS158" s="619" t="str">
        <f ca="1">IF(OR($AD158="",$AD158=0),"",SUMIF($AB$3:$AB$62,$AA158,AS$3:AS$62))</f>
        <v/>
      </c>
      <c r="AT158" s="620">
        <f ca="1">IF($AA$140="","",SUM(AQ158:AS158))</f>
        <v>0</v>
      </c>
      <c r="AU158" s="619" t="str">
        <f t="shared" ca="1" si="107"/>
        <v/>
      </c>
    </row>
    <row r="159" spans="1:47">
      <c r="A159" s="617"/>
      <c r="B159" s="634"/>
      <c r="C159" s="610" t="s">
        <v>45</v>
      </c>
      <c r="D159" s="739">
        <f ca="1">IF(OR($E159="",$E159=0),"",SUMIF($C$72:$C$131,$B158,D$72:D$131))</f>
        <v>5</v>
      </c>
      <c r="E159" s="739">
        <f ca="1">IF($B158="","",COUNTIF(C$72:C$131,$B158))</f>
        <v>4</v>
      </c>
      <c r="F159" s="739">
        <f t="shared" ref="F159:P159" ca="1" si="144">IF(OR($E159="",$E159=0),"",SUMIF($C$72:$C$131,$B158,F$72:F$131))</f>
        <v>-23</v>
      </c>
      <c r="G159" s="619">
        <f t="shared" ca="1" si="144"/>
        <v>1</v>
      </c>
      <c r="H159" s="619">
        <f t="shared" ca="1" si="144"/>
        <v>1</v>
      </c>
      <c r="I159" s="620">
        <f t="shared" ca="1" si="144"/>
        <v>5</v>
      </c>
      <c r="J159" s="619">
        <f t="shared" ca="1" si="144"/>
        <v>1</v>
      </c>
      <c r="K159" s="619">
        <f t="shared" ca="1" si="144"/>
        <v>0</v>
      </c>
      <c r="L159" s="619">
        <f t="shared" ca="1" si="144"/>
        <v>1</v>
      </c>
      <c r="M159" s="739">
        <f t="shared" ca="1" si="144"/>
        <v>3</v>
      </c>
      <c r="N159" s="739">
        <f t="shared" ca="1" si="144"/>
        <v>0</v>
      </c>
      <c r="O159" s="619">
        <f t="shared" ca="1" si="144"/>
        <v>0</v>
      </c>
      <c r="P159" s="619">
        <f t="shared" ca="1" si="144"/>
        <v>0</v>
      </c>
      <c r="Q159" s="620">
        <f ca="1">IF(B$140="","",SUM(O159:P159))</f>
        <v>0</v>
      </c>
      <c r="R159" s="619">
        <f ca="1">IF(OR($E159="",$E159=0),"",SUMIF($C$72:$C$131,$B158,R$72:R$131))</f>
        <v>0</v>
      </c>
      <c r="S159" s="619">
        <f ca="1">IF(OR($E159="",$E159=0),"",SUMIF($C$72:$C$131,$B158,S$72:S$131))</f>
        <v>0</v>
      </c>
      <c r="T159" s="619">
        <f ca="1">IF(OR($E159="",$E159=0),"",SUMIF($C$72:$C$131,$B158,T$72:T$131))</f>
        <v>0</v>
      </c>
      <c r="U159" s="620">
        <f ca="1">IF(B$140="","",SUM(R159:T159))</f>
        <v>0</v>
      </c>
      <c r="V159" s="619">
        <f t="shared" ca="1" si="105"/>
        <v>0</v>
      </c>
      <c r="Z159" s="617"/>
      <c r="AA159" s="617"/>
      <c r="AB159" s="610" t="s">
        <v>45</v>
      </c>
      <c r="AC159" s="739">
        <f ca="1">IF(OR($AD159="",$AD159=0),"",SUMIF($AB$72:$AB$131,$AA158,AC$72:AC$131))</f>
        <v>19</v>
      </c>
      <c r="AD159" s="739">
        <f ca="1">IF($AA158="","",COUNTIF(AB$72:AB$131,$AA158))</f>
        <v>1</v>
      </c>
      <c r="AE159" s="739">
        <f t="shared" ref="AE159:AO159" ca="1" si="145">IF(OR($AD159="",$AD159=0),"",SUMIF($AB$72:$AB$131,$AA158,AE$72:AE$131))</f>
        <v>19</v>
      </c>
      <c r="AF159" s="619">
        <f t="shared" ca="1" si="145"/>
        <v>0</v>
      </c>
      <c r="AG159" s="619">
        <f t="shared" ca="1" si="145"/>
        <v>0</v>
      </c>
      <c r="AH159" s="620">
        <f t="shared" ca="1" si="145"/>
        <v>0</v>
      </c>
      <c r="AI159" s="619">
        <f t="shared" ca="1" si="145"/>
        <v>0</v>
      </c>
      <c r="AJ159" s="619">
        <f t="shared" ca="1" si="145"/>
        <v>0</v>
      </c>
      <c r="AK159" s="619">
        <f t="shared" ca="1" si="145"/>
        <v>0</v>
      </c>
      <c r="AL159" s="739">
        <f t="shared" ca="1" si="145"/>
        <v>4</v>
      </c>
      <c r="AM159" s="739">
        <f t="shared" ca="1" si="145"/>
        <v>0</v>
      </c>
      <c r="AN159" s="619">
        <f t="shared" ca="1" si="145"/>
        <v>0</v>
      </c>
      <c r="AO159" s="619">
        <f t="shared" ca="1" si="145"/>
        <v>0</v>
      </c>
      <c r="AP159" s="620">
        <f ca="1">IF($AA$140="","",SUM(AN159:AO159))</f>
        <v>0</v>
      </c>
      <c r="AQ159" s="619">
        <f ca="1">IF(OR($AD159="",$AD159=0),"",SUMIF($AB$72:$AB$131,$AA158,AQ$72:AQ$131))</f>
        <v>0</v>
      </c>
      <c r="AR159" s="619">
        <f ca="1">IF(OR($AD159="",$AD159=0),"",SUMIF($AB$72:$AB$131,$AA158,AR$72:AR$131))</f>
        <v>0</v>
      </c>
      <c r="AS159" s="619">
        <f ca="1">IF(OR($AD159="",$AD159=0),"",SUMIF($AB$72:$AB$131,$AA158,AS$72:AS$131))</f>
        <v>0</v>
      </c>
      <c r="AT159" s="620">
        <f ca="1">IF($AA$140="","",SUM(AQ159:AS159))</f>
        <v>0</v>
      </c>
      <c r="AU159" s="619">
        <f t="shared" ca="1" si="107"/>
        <v>0</v>
      </c>
    </row>
    <row r="160" spans="1:47">
      <c r="A160" s="617"/>
      <c r="B160" s="634"/>
      <c r="C160" s="623" t="s">
        <v>27</v>
      </c>
      <c r="D160" s="623">
        <f ca="1">IF($B158="","",SUM(D158:D159))</f>
        <v>5</v>
      </c>
      <c r="E160" s="623">
        <f ca="1">IF($B158="","",SUM(E158:E159))</f>
        <v>4</v>
      </c>
      <c r="F160" s="623">
        <f ca="1">IF($B158="","",SUM(F158:F159))</f>
        <v>-23</v>
      </c>
      <c r="G160" s="625">
        <f t="shared" ref="G160:L160" ca="1" si="146">IF($B158="","",SUM(G158,G159))</f>
        <v>1</v>
      </c>
      <c r="H160" s="625">
        <f t="shared" ca="1" si="146"/>
        <v>1</v>
      </c>
      <c r="I160" s="615">
        <f t="shared" ca="1" si="146"/>
        <v>5</v>
      </c>
      <c r="J160" s="625">
        <f t="shared" ca="1" si="146"/>
        <v>1</v>
      </c>
      <c r="K160" s="625">
        <f t="shared" ca="1" si="146"/>
        <v>0</v>
      </c>
      <c r="L160" s="625">
        <f t="shared" ca="1" si="146"/>
        <v>1</v>
      </c>
      <c r="M160" s="623">
        <f ca="1">IF($B158="","",SUM(M158:M159))</f>
        <v>3</v>
      </c>
      <c r="N160" s="623">
        <f ca="1">IF($B158="","",SUM(N158:N159))</f>
        <v>0</v>
      </c>
      <c r="O160" s="625">
        <f ca="1">IF($B158="","",SUM(O158,O159))</f>
        <v>0</v>
      </c>
      <c r="P160" s="625">
        <f ca="1">IF($B158="","",SUM(P158,P159))</f>
        <v>0</v>
      </c>
      <c r="Q160" s="615">
        <f ca="1">IF(B$158="","",SUM(O160:P160))</f>
        <v>0</v>
      </c>
      <c r="R160" s="625">
        <f ca="1">IF($B158="","",SUM(R158,R159))</f>
        <v>0</v>
      </c>
      <c r="S160" s="625">
        <f ca="1">IF($B158="","",SUM(S158,S159))</f>
        <v>0</v>
      </c>
      <c r="T160" s="625">
        <f ca="1">IF($B158="","",SUM(T158,T159))</f>
        <v>0</v>
      </c>
      <c r="U160" s="615">
        <f ca="1">IF(B$158="","",SUM(R160:T160))</f>
        <v>0</v>
      </c>
      <c r="V160" s="625">
        <f t="shared" ca="1" si="105"/>
        <v>0</v>
      </c>
      <c r="Z160" s="617"/>
      <c r="AA160" s="617"/>
      <c r="AB160" s="623" t="s">
        <v>27</v>
      </c>
      <c r="AC160" s="623">
        <f ca="1">IF($AA158="","",SUM(AC158:AC159))</f>
        <v>19</v>
      </c>
      <c r="AD160" s="623">
        <f t="shared" ref="AD160:AO160" ca="1" si="147">IF($AA158="","",SUM(AD158,AD159))</f>
        <v>1</v>
      </c>
      <c r="AE160" s="623">
        <f t="shared" ca="1" si="147"/>
        <v>19</v>
      </c>
      <c r="AF160" s="625">
        <f t="shared" ca="1" si="147"/>
        <v>0</v>
      </c>
      <c r="AG160" s="625">
        <f t="shared" ca="1" si="147"/>
        <v>0</v>
      </c>
      <c r="AH160" s="615">
        <f t="shared" ca="1" si="147"/>
        <v>0</v>
      </c>
      <c r="AI160" s="625">
        <f t="shared" ca="1" si="147"/>
        <v>0</v>
      </c>
      <c r="AJ160" s="625">
        <f t="shared" ca="1" si="147"/>
        <v>0</v>
      </c>
      <c r="AK160" s="625">
        <f t="shared" ca="1" si="147"/>
        <v>0</v>
      </c>
      <c r="AL160" s="623">
        <f t="shared" ca="1" si="147"/>
        <v>4</v>
      </c>
      <c r="AM160" s="623">
        <f t="shared" ca="1" si="147"/>
        <v>0</v>
      </c>
      <c r="AN160" s="625">
        <f t="shared" ca="1" si="147"/>
        <v>0</v>
      </c>
      <c r="AO160" s="625">
        <f t="shared" ca="1" si="147"/>
        <v>0</v>
      </c>
      <c r="AP160" s="615">
        <f ca="1">IF($AA$158="","",SUM(AN160:AO160))</f>
        <v>0</v>
      </c>
      <c r="AQ160" s="625">
        <f ca="1">IF($AA158="","",SUM(AQ158,AQ159))</f>
        <v>0</v>
      </c>
      <c r="AR160" s="625">
        <f ca="1">IF($AA158="","",SUM(AR158,AR159))</f>
        <v>0</v>
      </c>
      <c r="AS160" s="625">
        <f ca="1">IF($AA158="","",SUM(AS158,AS159))</f>
        <v>0</v>
      </c>
      <c r="AT160" s="615">
        <f ca="1">IF($AA$158="","",SUM(AQ160:AS160))</f>
        <v>0</v>
      </c>
      <c r="AU160" s="625">
        <f t="shared" ca="1" si="107"/>
        <v>0</v>
      </c>
    </row>
    <row r="161" spans="1:47">
      <c r="A161" s="617">
        <f>A158+1</f>
        <v>8</v>
      </c>
      <c r="B161" s="634" t="str">
        <f>IF(IBRF!B18="","",IBRF!B18)</f>
        <v>624</v>
      </c>
      <c r="C161" s="610" t="s">
        <v>25</v>
      </c>
      <c r="D161" s="739" t="str">
        <f ca="1">IF(OR($E161="",$E161=0),"",SUMIF($C$3:$C$62,$B161,D$3:D$62))</f>
        <v/>
      </c>
      <c r="E161" s="739">
        <f ca="1">IF($B161="","",COUNTIF(C$3:C$62,$B161))</f>
        <v>0</v>
      </c>
      <c r="F161" s="739" t="str">
        <f t="shared" ref="F161:P161" ca="1" si="148">IF(OR($E161="",$E161=0),"",SUMIF($C$3:$C$62,$B161,F$3:F$62))</f>
        <v/>
      </c>
      <c r="G161" s="619" t="str">
        <f t="shared" ca="1" si="148"/>
        <v/>
      </c>
      <c r="H161" s="619" t="str">
        <f t="shared" ca="1" si="148"/>
        <v/>
      </c>
      <c r="I161" s="620" t="str">
        <f t="shared" ca="1" si="148"/>
        <v/>
      </c>
      <c r="J161" s="619" t="str">
        <f t="shared" ca="1" si="148"/>
        <v/>
      </c>
      <c r="K161" s="619" t="str">
        <f t="shared" ca="1" si="148"/>
        <v/>
      </c>
      <c r="L161" s="619" t="str">
        <f t="shared" ca="1" si="148"/>
        <v/>
      </c>
      <c r="M161" s="739" t="str">
        <f t="shared" ca="1" si="148"/>
        <v/>
      </c>
      <c r="N161" s="739" t="str">
        <f t="shared" ca="1" si="148"/>
        <v/>
      </c>
      <c r="O161" s="619" t="str">
        <f t="shared" ca="1" si="148"/>
        <v/>
      </c>
      <c r="P161" s="619" t="str">
        <f t="shared" ca="1" si="148"/>
        <v/>
      </c>
      <c r="Q161" s="620">
        <f ca="1">IF(B$140="","",SUM(O161:P161))</f>
        <v>0</v>
      </c>
      <c r="R161" s="619" t="str">
        <f ca="1">IF(OR($E161="",$E161=0),"",SUMIF($C$3:$C$62,$B161,R$3:R$62))</f>
        <v/>
      </c>
      <c r="S161" s="619" t="str">
        <f ca="1">IF(OR($E161="",$E161=0),"",SUMIF($C$3:$C$62,$B161,S$3:S$62))</f>
        <v/>
      </c>
      <c r="T161" s="619" t="str">
        <f ca="1">IF(OR($E161="",$E161=0),"",SUMIF($C$3:$C$62,$B161,T$3:T$62))</f>
        <v/>
      </c>
      <c r="U161" s="620">
        <f ca="1">IF(B$140="","",SUM(R161:T161))</f>
        <v>0</v>
      </c>
      <c r="V161" s="619" t="str">
        <f t="shared" ca="1" si="105"/>
        <v/>
      </c>
      <c r="Z161" s="617">
        <f>Z158+1</f>
        <v>8</v>
      </c>
      <c r="AA161" s="617" t="str">
        <f>IF(IBRF!H18="","",IBRF!H18)</f>
        <v>50</v>
      </c>
      <c r="AB161" s="610" t="s">
        <v>25</v>
      </c>
      <c r="AC161" s="739" t="str">
        <f ca="1">IF(OR($AD161="",$AD161=0),"",SUMIF($AB$3:$AB$62,$AA161,AC$3:AC$62))</f>
        <v/>
      </c>
      <c r="AD161" s="739">
        <f ca="1">IF($AA161="","",COUNTIF(AB$3:AB$62,$AA161))</f>
        <v>0</v>
      </c>
      <c r="AE161" s="739" t="str">
        <f t="shared" ref="AE161:AO161" ca="1" si="149">IF(OR($AD161="",$AD161=0),"",SUMIF($AB$3:$AB$62,$AA161,AE$3:AE$62))</f>
        <v/>
      </c>
      <c r="AF161" s="619" t="str">
        <f t="shared" ca="1" si="149"/>
        <v/>
      </c>
      <c r="AG161" s="619" t="str">
        <f t="shared" ca="1" si="149"/>
        <v/>
      </c>
      <c r="AH161" s="620" t="str">
        <f t="shared" ca="1" si="149"/>
        <v/>
      </c>
      <c r="AI161" s="619" t="str">
        <f t="shared" ca="1" si="149"/>
        <v/>
      </c>
      <c r="AJ161" s="619" t="str">
        <f t="shared" ca="1" si="149"/>
        <v/>
      </c>
      <c r="AK161" s="619" t="str">
        <f t="shared" ca="1" si="149"/>
        <v/>
      </c>
      <c r="AL161" s="739" t="str">
        <f t="shared" ca="1" si="149"/>
        <v/>
      </c>
      <c r="AM161" s="739" t="str">
        <f t="shared" ca="1" si="149"/>
        <v/>
      </c>
      <c r="AN161" s="619" t="str">
        <f t="shared" ca="1" si="149"/>
        <v/>
      </c>
      <c r="AO161" s="619" t="str">
        <f t="shared" ca="1" si="149"/>
        <v/>
      </c>
      <c r="AP161" s="620">
        <f ca="1">IF($AA$140="","",SUM(AN161:AO161))</f>
        <v>0</v>
      </c>
      <c r="AQ161" s="619" t="str">
        <f ca="1">IF(OR($AD161="",$AD161=0),"",SUMIF($AB$3:$AB$62,$AA161,AQ$3:AQ$62))</f>
        <v/>
      </c>
      <c r="AR161" s="619" t="str">
        <f ca="1">IF(OR($AD161="",$AD161=0),"",SUMIF($AB$3:$AB$62,$AA161,AR$3:AR$62))</f>
        <v/>
      </c>
      <c r="AS161" s="619" t="str">
        <f ca="1">IF(OR($AD161="",$AD161=0),"",SUMIF($AB$3:$AB$62,$AA161,AS$3:AS$62))</f>
        <v/>
      </c>
      <c r="AT161" s="620">
        <f ca="1">IF($AA$140="","",SUM(AQ161:AS161))</f>
        <v>0</v>
      </c>
      <c r="AU161" s="619" t="str">
        <f t="shared" ca="1" si="107"/>
        <v/>
      </c>
    </row>
    <row r="162" spans="1:47">
      <c r="A162" s="617"/>
      <c r="B162" s="634"/>
      <c r="C162" s="610" t="s">
        <v>45</v>
      </c>
      <c r="D162" s="739" t="str">
        <f ca="1">IF(OR($E162="",$E162=0),"",SUMIF($C$72:$C$131,$B161,D$72:D$131))</f>
        <v/>
      </c>
      <c r="E162" s="739">
        <f ca="1">IF($B161="","",COUNTIF(C$72:C$131,$B161))</f>
        <v>0</v>
      </c>
      <c r="F162" s="739" t="str">
        <f t="shared" ref="F162:P162" ca="1" si="150">IF(OR($E162="",$E162=0),"",SUMIF($C$72:$C$131,$B161,F$72:F$131))</f>
        <v/>
      </c>
      <c r="G162" s="619" t="str">
        <f t="shared" ca="1" si="150"/>
        <v/>
      </c>
      <c r="H162" s="619" t="str">
        <f t="shared" ca="1" si="150"/>
        <v/>
      </c>
      <c r="I162" s="620" t="str">
        <f t="shared" ca="1" si="150"/>
        <v/>
      </c>
      <c r="J162" s="619" t="str">
        <f t="shared" ca="1" si="150"/>
        <v/>
      </c>
      <c r="K162" s="619" t="str">
        <f t="shared" ca="1" si="150"/>
        <v/>
      </c>
      <c r="L162" s="619" t="str">
        <f t="shared" ca="1" si="150"/>
        <v/>
      </c>
      <c r="M162" s="739" t="str">
        <f t="shared" ca="1" si="150"/>
        <v/>
      </c>
      <c r="N162" s="739" t="str">
        <f t="shared" ca="1" si="150"/>
        <v/>
      </c>
      <c r="O162" s="619" t="str">
        <f t="shared" ca="1" si="150"/>
        <v/>
      </c>
      <c r="P162" s="619" t="str">
        <f t="shared" ca="1" si="150"/>
        <v/>
      </c>
      <c r="Q162" s="620">
        <f ca="1">IF(B$140="","",SUM(O162:P162))</f>
        <v>0</v>
      </c>
      <c r="R162" s="619" t="str">
        <f ca="1">IF(OR($E162="",$E162=0),"",SUMIF($C$72:$C$131,$B161,R$72:R$131))</f>
        <v/>
      </c>
      <c r="S162" s="619" t="str">
        <f ca="1">IF(OR($E162="",$E162=0),"",SUMIF($C$72:$C$131,$B161,S$72:S$131))</f>
        <v/>
      </c>
      <c r="T162" s="619" t="str">
        <f ca="1">IF(OR($E162="",$E162=0),"",SUMIF($C$72:$C$131,$B161,T$72:T$131))</f>
        <v/>
      </c>
      <c r="U162" s="620">
        <f ca="1">IF(B$140="","",SUM(R162:T162))</f>
        <v>0</v>
      </c>
      <c r="V162" s="619" t="str">
        <f t="shared" ca="1" si="105"/>
        <v/>
      </c>
      <c r="Z162" s="617"/>
      <c r="AA162" s="617"/>
      <c r="AB162" s="610" t="s">
        <v>45</v>
      </c>
      <c r="AC162" s="739" t="str">
        <f ca="1">IF(OR($AD162="",$AD162=0),"",SUMIF($AB$72:$AB$131,$AA161,AC$72:AC$131))</f>
        <v/>
      </c>
      <c r="AD162" s="739">
        <f ca="1">IF($AA161="","",COUNTIF(AB$72:AB$131,$AA161))</f>
        <v>0</v>
      </c>
      <c r="AE162" s="739" t="str">
        <f t="shared" ref="AE162:AO162" ca="1" si="151">IF(OR($AD162="",$AD162=0),"",SUMIF($AB$72:$AB$131,$AA161,AE$72:AE$131))</f>
        <v/>
      </c>
      <c r="AF162" s="619" t="str">
        <f t="shared" ca="1" si="151"/>
        <v/>
      </c>
      <c r="AG162" s="619" t="str">
        <f t="shared" ca="1" si="151"/>
        <v/>
      </c>
      <c r="AH162" s="620" t="str">
        <f t="shared" ca="1" si="151"/>
        <v/>
      </c>
      <c r="AI162" s="619" t="str">
        <f t="shared" ca="1" si="151"/>
        <v/>
      </c>
      <c r="AJ162" s="619" t="str">
        <f t="shared" ca="1" si="151"/>
        <v/>
      </c>
      <c r="AK162" s="619" t="str">
        <f t="shared" ca="1" si="151"/>
        <v/>
      </c>
      <c r="AL162" s="739" t="str">
        <f t="shared" ca="1" si="151"/>
        <v/>
      </c>
      <c r="AM162" s="739" t="str">
        <f t="shared" ca="1" si="151"/>
        <v/>
      </c>
      <c r="AN162" s="619" t="str">
        <f t="shared" ca="1" si="151"/>
        <v/>
      </c>
      <c r="AO162" s="619" t="str">
        <f t="shared" ca="1" si="151"/>
        <v/>
      </c>
      <c r="AP162" s="620">
        <f ca="1">IF($AA$140="","",SUM(AN162:AO162))</f>
        <v>0</v>
      </c>
      <c r="AQ162" s="619" t="str">
        <f ca="1">IF(OR($AD162="",$AD162=0),"",SUMIF($AB$72:$AB$131,$AA161,AQ$72:AQ$131))</f>
        <v/>
      </c>
      <c r="AR162" s="619" t="str">
        <f ca="1">IF(OR($AD162="",$AD162=0),"",SUMIF($AB$72:$AB$131,$AA161,AR$72:AR$131))</f>
        <v/>
      </c>
      <c r="AS162" s="619" t="str">
        <f ca="1">IF(OR($AD162="",$AD162=0),"",SUMIF($AB$72:$AB$131,$AA161,AS$72:AS$131))</f>
        <v/>
      </c>
      <c r="AT162" s="620">
        <f ca="1">IF($AA$140="","",SUM(AQ162:AS162))</f>
        <v>0</v>
      </c>
      <c r="AU162" s="619" t="str">
        <f t="shared" ca="1" si="107"/>
        <v/>
      </c>
    </row>
    <row r="163" spans="1:47">
      <c r="A163" s="617"/>
      <c r="B163" s="634"/>
      <c r="C163" s="623" t="s">
        <v>27</v>
      </c>
      <c r="D163" s="623">
        <f ca="1">IF($B161="","",SUM(D161:D162))</f>
        <v>0</v>
      </c>
      <c r="E163" s="623">
        <f ca="1">IF($B161="","",SUM(E161:E162))</f>
        <v>0</v>
      </c>
      <c r="F163" s="623">
        <f ca="1">IF($B161="","",SUM(F161:F162))</f>
        <v>0</v>
      </c>
      <c r="G163" s="625">
        <f t="shared" ref="G163:L163" ca="1" si="152">IF($B161="","",SUM(G161,G162))</f>
        <v>0</v>
      </c>
      <c r="H163" s="625">
        <f t="shared" ca="1" si="152"/>
        <v>0</v>
      </c>
      <c r="I163" s="615">
        <f t="shared" ca="1" si="152"/>
        <v>0</v>
      </c>
      <c r="J163" s="625">
        <f t="shared" ca="1" si="152"/>
        <v>0</v>
      </c>
      <c r="K163" s="625">
        <f t="shared" ca="1" si="152"/>
        <v>0</v>
      </c>
      <c r="L163" s="625">
        <f t="shared" ca="1" si="152"/>
        <v>0</v>
      </c>
      <c r="M163" s="623">
        <f ca="1">IF($B161="","",SUM(M161:M162))</f>
        <v>0</v>
      </c>
      <c r="N163" s="623">
        <f ca="1">IF($B161="","",SUM(N161:N162))</f>
        <v>0</v>
      </c>
      <c r="O163" s="625">
        <f ca="1">IF($B161="","",SUM(O161,O162))</f>
        <v>0</v>
      </c>
      <c r="P163" s="625">
        <f ca="1">IF($B161="","",SUM(P161,P162))</f>
        <v>0</v>
      </c>
      <c r="Q163" s="615">
        <f ca="1">IF(B$161="","",SUM(O163:P163))</f>
        <v>0</v>
      </c>
      <c r="R163" s="625">
        <f ca="1">IF($B161="","",SUM(R161,R162))</f>
        <v>0</v>
      </c>
      <c r="S163" s="625">
        <f ca="1">IF($B161="","",SUM(S161,S162))</f>
        <v>0</v>
      </c>
      <c r="T163" s="625">
        <f ca="1">IF($B161="","",SUM(T161,T162))</f>
        <v>0</v>
      </c>
      <c r="U163" s="615">
        <f ca="1">IF(B$161="","",SUM(R163:T163))</f>
        <v>0</v>
      </c>
      <c r="V163" s="625" t="str">
        <f t="shared" ca="1" si="105"/>
        <v/>
      </c>
      <c r="Z163" s="617"/>
      <c r="AA163" s="617"/>
      <c r="AB163" s="623" t="s">
        <v>27</v>
      </c>
      <c r="AC163" s="623">
        <f ca="1">IF($AA161="","",SUM(AC161:AC162))</f>
        <v>0</v>
      </c>
      <c r="AD163" s="623">
        <f t="shared" ref="AD163:AO163" ca="1" si="153">IF($AA161="","",SUM(AD161,AD162))</f>
        <v>0</v>
      </c>
      <c r="AE163" s="623">
        <f t="shared" ca="1" si="153"/>
        <v>0</v>
      </c>
      <c r="AF163" s="625">
        <f t="shared" ca="1" si="153"/>
        <v>0</v>
      </c>
      <c r="AG163" s="625">
        <f t="shared" ca="1" si="153"/>
        <v>0</v>
      </c>
      <c r="AH163" s="615">
        <f t="shared" ca="1" si="153"/>
        <v>0</v>
      </c>
      <c r="AI163" s="625">
        <f t="shared" ca="1" si="153"/>
        <v>0</v>
      </c>
      <c r="AJ163" s="625">
        <f t="shared" ca="1" si="153"/>
        <v>0</v>
      </c>
      <c r="AK163" s="625">
        <f t="shared" ca="1" si="153"/>
        <v>0</v>
      </c>
      <c r="AL163" s="623">
        <f t="shared" ca="1" si="153"/>
        <v>0</v>
      </c>
      <c r="AM163" s="623">
        <f t="shared" ca="1" si="153"/>
        <v>0</v>
      </c>
      <c r="AN163" s="625">
        <f t="shared" ca="1" si="153"/>
        <v>0</v>
      </c>
      <c r="AO163" s="625">
        <f t="shared" ca="1" si="153"/>
        <v>0</v>
      </c>
      <c r="AP163" s="615">
        <f ca="1">IF($AA$161="","",SUM(AN163:AO163))</f>
        <v>0</v>
      </c>
      <c r="AQ163" s="625">
        <f ca="1">IF($AA161="","",SUM(AQ161,AQ162))</f>
        <v>0</v>
      </c>
      <c r="AR163" s="625">
        <f ca="1">IF($AA161="","",SUM(AR161,AR162))</f>
        <v>0</v>
      </c>
      <c r="AS163" s="625">
        <f ca="1">IF($AA161="","",SUM(AS161,AS162))</f>
        <v>0</v>
      </c>
      <c r="AT163" s="615">
        <f ca="1">IF($AA$161="","",SUM(AQ163:AS163))</f>
        <v>0</v>
      </c>
      <c r="AU163" s="625" t="str">
        <f t="shared" ca="1" si="107"/>
        <v/>
      </c>
    </row>
    <row r="164" spans="1:47">
      <c r="A164" s="617">
        <f>A161+1</f>
        <v>9</v>
      </c>
      <c r="B164" s="634" t="str">
        <f>IF(IBRF!B19="","",IBRF!B19)</f>
        <v>723</v>
      </c>
      <c r="C164" s="610" t="s">
        <v>25</v>
      </c>
      <c r="D164" s="739" t="str">
        <f ca="1">IF(OR($E164="",$E164=0),"",SUMIF($C$3:$C$62,$B164,D$3:D$62))</f>
        <v/>
      </c>
      <c r="E164" s="739">
        <f ca="1">IF($B164="","",COUNTIF(C$3:C$62,$B164))</f>
        <v>0</v>
      </c>
      <c r="F164" s="739" t="str">
        <f t="shared" ref="F164:P164" ca="1" si="154">IF(OR($E164="",$E164=0),"",SUMIF($C$3:$C$62,$B164,F$3:F$62))</f>
        <v/>
      </c>
      <c r="G164" s="619" t="str">
        <f t="shared" ca="1" si="154"/>
        <v/>
      </c>
      <c r="H164" s="619" t="str">
        <f t="shared" ca="1" si="154"/>
        <v/>
      </c>
      <c r="I164" s="620" t="str">
        <f t="shared" ca="1" si="154"/>
        <v/>
      </c>
      <c r="J164" s="619" t="str">
        <f t="shared" ca="1" si="154"/>
        <v/>
      </c>
      <c r="K164" s="619" t="str">
        <f t="shared" ca="1" si="154"/>
        <v/>
      </c>
      <c r="L164" s="619" t="str">
        <f t="shared" ca="1" si="154"/>
        <v/>
      </c>
      <c r="M164" s="739" t="str">
        <f t="shared" ca="1" si="154"/>
        <v/>
      </c>
      <c r="N164" s="739" t="str">
        <f t="shared" ca="1" si="154"/>
        <v/>
      </c>
      <c r="O164" s="619" t="str">
        <f t="shared" ca="1" si="154"/>
        <v/>
      </c>
      <c r="P164" s="619" t="str">
        <f t="shared" ca="1" si="154"/>
        <v/>
      </c>
      <c r="Q164" s="620">
        <f ca="1">IF(B$140="","",SUM(O164:P164))</f>
        <v>0</v>
      </c>
      <c r="R164" s="619" t="str">
        <f ca="1">IF(OR($E164="",$E164=0),"",SUMIF($C$3:$C$62,$B164,R$3:R$62))</f>
        <v/>
      </c>
      <c r="S164" s="619" t="str">
        <f ca="1">IF(OR($E164="",$E164=0),"",SUMIF($C$3:$C$62,$B164,S$3:S$62))</f>
        <v/>
      </c>
      <c r="T164" s="619" t="str">
        <f ca="1">IF(OR($E164="",$E164=0),"",SUMIF($C$3:$C$62,$B164,T$3:T$62))</f>
        <v/>
      </c>
      <c r="U164" s="620">
        <f ca="1">IF(B$140="","",SUM(R164:T164))</f>
        <v>0</v>
      </c>
      <c r="V164" s="619" t="str">
        <f t="shared" ca="1" si="105"/>
        <v/>
      </c>
      <c r="Z164" s="617">
        <f>Z161+1</f>
        <v>9</v>
      </c>
      <c r="AA164" s="617" t="str">
        <f>IF(IBRF!H19="","",IBRF!H19)</f>
        <v>55</v>
      </c>
      <c r="AB164" s="610" t="s">
        <v>25</v>
      </c>
      <c r="AC164" s="739" t="str">
        <f ca="1">IF(OR($AD164="",$AD164=0),"",SUMIF($AB$3:$AB$62,$AA164,AC$3:AC$62))</f>
        <v/>
      </c>
      <c r="AD164" s="739">
        <f ca="1">IF($AA164="","",COUNTIF(AB$3:AB$62,$AA164))</f>
        <v>0</v>
      </c>
      <c r="AE164" s="739" t="str">
        <f t="shared" ref="AE164:AO164" ca="1" si="155">IF(OR($AD164="",$AD164=0),"",SUMIF($AB$3:$AB$62,$AA164,AE$3:AE$62))</f>
        <v/>
      </c>
      <c r="AF164" s="619" t="str">
        <f t="shared" ca="1" si="155"/>
        <v/>
      </c>
      <c r="AG164" s="619" t="str">
        <f t="shared" ca="1" si="155"/>
        <v/>
      </c>
      <c r="AH164" s="620" t="str">
        <f t="shared" ca="1" si="155"/>
        <v/>
      </c>
      <c r="AI164" s="619" t="str">
        <f t="shared" ca="1" si="155"/>
        <v/>
      </c>
      <c r="AJ164" s="619" t="str">
        <f t="shared" ca="1" si="155"/>
        <v/>
      </c>
      <c r="AK164" s="619" t="str">
        <f t="shared" ca="1" si="155"/>
        <v/>
      </c>
      <c r="AL164" s="739" t="str">
        <f t="shared" ca="1" si="155"/>
        <v/>
      </c>
      <c r="AM164" s="739" t="str">
        <f t="shared" ca="1" si="155"/>
        <v/>
      </c>
      <c r="AN164" s="619" t="str">
        <f t="shared" ca="1" si="155"/>
        <v/>
      </c>
      <c r="AO164" s="619" t="str">
        <f t="shared" ca="1" si="155"/>
        <v/>
      </c>
      <c r="AP164" s="620">
        <f ca="1">IF($AA$140="","",SUM(AN164:AO164))</f>
        <v>0</v>
      </c>
      <c r="AQ164" s="619" t="str">
        <f ca="1">IF(OR($AD164="",$AD164=0),"",SUMIF($AB$3:$AB$62,$AA164,AQ$3:AQ$62))</f>
        <v/>
      </c>
      <c r="AR164" s="619" t="str">
        <f ca="1">IF(OR($AD164="",$AD164=0),"",SUMIF($AB$3:$AB$62,$AA164,AR$3:AR$62))</f>
        <v/>
      </c>
      <c r="AS164" s="619" t="str">
        <f ca="1">IF(OR($AD164="",$AD164=0),"",SUMIF($AB$3:$AB$62,$AA164,AS$3:AS$62))</f>
        <v/>
      </c>
      <c r="AT164" s="620">
        <f ca="1">IF($AA$140="","",SUM(AQ164:AS164))</f>
        <v>0</v>
      </c>
      <c r="AU164" s="619" t="str">
        <f t="shared" ca="1" si="107"/>
        <v/>
      </c>
    </row>
    <row r="165" spans="1:47">
      <c r="A165" s="617"/>
      <c r="B165" s="634"/>
      <c r="C165" s="610" t="s">
        <v>45</v>
      </c>
      <c r="D165" s="739" t="str">
        <f ca="1">IF(OR($E165="",$E165=0),"",SUMIF($C$72:$C$131,$B164,D$72:D$131))</f>
        <v/>
      </c>
      <c r="E165" s="739">
        <f ca="1">IF($B164="","",COUNTIF(C$72:C$131,$B164))</f>
        <v>0</v>
      </c>
      <c r="F165" s="739" t="str">
        <f t="shared" ref="F165:P165" ca="1" si="156">IF(OR($E165="",$E165=0),"",SUMIF($C$72:$C$131,$B164,F$72:F$131))</f>
        <v/>
      </c>
      <c r="G165" s="619" t="str">
        <f t="shared" ca="1" si="156"/>
        <v/>
      </c>
      <c r="H165" s="619" t="str">
        <f t="shared" ca="1" si="156"/>
        <v/>
      </c>
      <c r="I165" s="620" t="str">
        <f t="shared" ca="1" si="156"/>
        <v/>
      </c>
      <c r="J165" s="619" t="str">
        <f t="shared" ca="1" si="156"/>
        <v/>
      </c>
      <c r="K165" s="619" t="str">
        <f t="shared" ca="1" si="156"/>
        <v/>
      </c>
      <c r="L165" s="619" t="str">
        <f t="shared" ca="1" si="156"/>
        <v/>
      </c>
      <c r="M165" s="739" t="str">
        <f t="shared" ca="1" si="156"/>
        <v/>
      </c>
      <c r="N165" s="739" t="str">
        <f t="shared" ca="1" si="156"/>
        <v/>
      </c>
      <c r="O165" s="619" t="str">
        <f t="shared" ca="1" si="156"/>
        <v/>
      </c>
      <c r="P165" s="619" t="str">
        <f t="shared" ca="1" si="156"/>
        <v/>
      </c>
      <c r="Q165" s="620">
        <f ca="1">IF(B$140="","",SUM(O165:P165))</f>
        <v>0</v>
      </c>
      <c r="R165" s="619" t="str">
        <f ca="1">IF(OR($E165="",$E165=0),"",SUMIF($C$72:$C$131,$B164,R$72:R$131))</f>
        <v/>
      </c>
      <c r="S165" s="619" t="str">
        <f ca="1">IF(OR($E165="",$E165=0),"",SUMIF($C$72:$C$131,$B164,S$72:S$131))</f>
        <v/>
      </c>
      <c r="T165" s="619" t="str">
        <f ca="1">IF(OR($E165="",$E165=0),"",SUMIF($C$72:$C$131,$B164,T$72:T$131))</f>
        <v/>
      </c>
      <c r="U165" s="620">
        <f ca="1">IF(B$140="","",SUM(R165:T165))</f>
        <v>0</v>
      </c>
      <c r="V165" s="619" t="str">
        <f t="shared" ca="1" si="105"/>
        <v/>
      </c>
      <c r="Z165" s="617"/>
      <c r="AA165" s="617"/>
      <c r="AB165" s="610" t="s">
        <v>45</v>
      </c>
      <c r="AC165" s="739">
        <f ca="1">IF(OR($AD165="",$AD165=0),"",SUMIF($AB$72:$AB$131,$AA164,AC$72:AC$131))</f>
        <v>5</v>
      </c>
      <c r="AD165" s="739">
        <f ca="1">IF($AA164="","",COUNTIF(AB$72:AB$131,$AA164))</f>
        <v>1</v>
      </c>
      <c r="AE165" s="739">
        <f t="shared" ref="AE165:AO165" ca="1" si="157">IF(OR($AD165="",$AD165=0),"",SUMIF($AB$72:$AB$131,$AA164,AE$72:AE$131))</f>
        <v>5</v>
      </c>
      <c r="AF165" s="619">
        <f t="shared" ca="1" si="157"/>
        <v>0</v>
      </c>
      <c r="AG165" s="619">
        <f t="shared" ca="1" si="157"/>
        <v>1</v>
      </c>
      <c r="AH165" s="620">
        <f t="shared" ca="1" si="157"/>
        <v>5</v>
      </c>
      <c r="AI165" s="619">
        <f t="shared" ca="1" si="157"/>
        <v>1</v>
      </c>
      <c r="AJ165" s="619">
        <f t="shared" ca="1" si="157"/>
        <v>0</v>
      </c>
      <c r="AK165" s="619">
        <f t="shared" ca="1" si="157"/>
        <v>0</v>
      </c>
      <c r="AL165" s="739">
        <f t="shared" ca="1" si="157"/>
        <v>2</v>
      </c>
      <c r="AM165" s="739">
        <f t="shared" ca="1" si="157"/>
        <v>0</v>
      </c>
      <c r="AN165" s="619">
        <f t="shared" ca="1" si="157"/>
        <v>0</v>
      </c>
      <c r="AO165" s="619">
        <f t="shared" ca="1" si="157"/>
        <v>0</v>
      </c>
      <c r="AP165" s="620">
        <f ca="1">IF($AA$140="","",SUM(AN165:AO165))</f>
        <v>0</v>
      </c>
      <c r="AQ165" s="619">
        <f ca="1">IF(OR($AD165="",$AD165=0),"",SUMIF($AB$72:$AB$131,$AA164,AQ$72:AQ$131))</f>
        <v>0</v>
      </c>
      <c r="AR165" s="619">
        <f ca="1">IF(OR($AD165="",$AD165=0),"",SUMIF($AB$72:$AB$131,$AA164,AR$72:AR$131))</f>
        <v>0</v>
      </c>
      <c r="AS165" s="619">
        <f ca="1">IF(OR($AD165="",$AD165=0),"",SUMIF($AB$72:$AB$131,$AA164,AS$72:AS$131))</f>
        <v>0</v>
      </c>
      <c r="AT165" s="620">
        <f ca="1">IF($AA$140="","",SUM(AQ165:AS165))</f>
        <v>0</v>
      </c>
      <c r="AU165" s="619">
        <f t="shared" ca="1" si="107"/>
        <v>0</v>
      </c>
    </row>
    <row r="166" spans="1:47">
      <c r="A166" s="617"/>
      <c r="B166" s="634"/>
      <c r="C166" s="623" t="s">
        <v>27</v>
      </c>
      <c r="D166" s="623">
        <f ca="1">IF($B164="","",SUM(D164:D165))</f>
        <v>0</v>
      </c>
      <c r="E166" s="623">
        <f ca="1">IF($B164="","",SUM(E164:E165))</f>
        <v>0</v>
      </c>
      <c r="F166" s="623">
        <f ca="1">IF($B164="","",SUM(F164:F165))</f>
        <v>0</v>
      </c>
      <c r="G166" s="625">
        <f t="shared" ref="G166:L166" ca="1" si="158">IF($B164="","",SUM(G164,G165))</f>
        <v>0</v>
      </c>
      <c r="H166" s="625">
        <f t="shared" ca="1" si="158"/>
        <v>0</v>
      </c>
      <c r="I166" s="615">
        <f t="shared" ca="1" si="158"/>
        <v>0</v>
      </c>
      <c r="J166" s="625">
        <f t="shared" ca="1" si="158"/>
        <v>0</v>
      </c>
      <c r="K166" s="625">
        <f t="shared" ca="1" si="158"/>
        <v>0</v>
      </c>
      <c r="L166" s="625">
        <f t="shared" ca="1" si="158"/>
        <v>0</v>
      </c>
      <c r="M166" s="623">
        <f ca="1">IF($B164="","",SUM(M164:M165))</f>
        <v>0</v>
      </c>
      <c r="N166" s="623">
        <f ca="1">IF($B164="","",SUM(N164:N165))</f>
        <v>0</v>
      </c>
      <c r="O166" s="625">
        <f ca="1">IF($B164="","",SUM(O164,O165))</f>
        <v>0</v>
      </c>
      <c r="P166" s="625">
        <f ca="1">IF($B164="","",SUM(P164,P165))</f>
        <v>0</v>
      </c>
      <c r="Q166" s="615">
        <f ca="1">IF(B$164="","",SUM(O166:P166))</f>
        <v>0</v>
      </c>
      <c r="R166" s="625">
        <f ca="1">IF($B164="","",SUM(R164,R165))</f>
        <v>0</v>
      </c>
      <c r="S166" s="625">
        <f ca="1">IF($B164="","",SUM(S164,S165))</f>
        <v>0</v>
      </c>
      <c r="T166" s="625">
        <f ca="1">IF($B164="","",SUM(T164,T165))</f>
        <v>0</v>
      </c>
      <c r="U166" s="615">
        <f ca="1">IF(B$164="","",SUM(R166:T166))</f>
        <v>0</v>
      </c>
      <c r="V166" s="625" t="str">
        <f t="shared" ca="1" si="105"/>
        <v/>
      </c>
      <c r="Z166" s="617"/>
      <c r="AA166" s="617"/>
      <c r="AB166" s="623" t="s">
        <v>27</v>
      </c>
      <c r="AC166" s="623">
        <f ca="1">IF($AA164="","",SUM(AC164:AC165))</f>
        <v>5</v>
      </c>
      <c r="AD166" s="623">
        <f t="shared" ref="AD166:AO166" ca="1" si="159">IF($AA164="","",SUM(AD164,AD165))</f>
        <v>1</v>
      </c>
      <c r="AE166" s="623">
        <f t="shared" ca="1" si="159"/>
        <v>5</v>
      </c>
      <c r="AF166" s="625">
        <f t="shared" ca="1" si="159"/>
        <v>0</v>
      </c>
      <c r="AG166" s="625">
        <f t="shared" ca="1" si="159"/>
        <v>1</v>
      </c>
      <c r="AH166" s="615">
        <f t="shared" ca="1" si="159"/>
        <v>5</v>
      </c>
      <c r="AI166" s="625">
        <f t="shared" ca="1" si="159"/>
        <v>1</v>
      </c>
      <c r="AJ166" s="625">
        <f t="shared" ca="1" si="159"/>
        <v>0</v>
      </c>
      <c r="AK166" s="625">
        <f t="shared" ca="1" si="159"/>
        <v>0</v>
      </c>
      <c r="AL166" s="623">
        <f t="shared" ca="1" si="159"/>
        <v>2</v>
      </c>
      <c r="AM166" s="623">
        <f t="shared" ca="1" si="159"/>
        <v>0</v>
      </c>
      <c r="AN166" s="625">
        <f t="shared" ca="1" si="159"/>
        <v>0</v>
      </c>
      <c r="AO166" s="625">
        <f t="shared" ca="1" si="159"/>
        <v>0</v>
      </c>
      <c r="AP166" s="615">
        <f ca="1">IF($AA$164="","",SUM(AN166:AO166))</f>
        <v>0</v>
      </c>
      <c r="AQ166" s="625">
        <f ca="1">IF($AA164="","",SUM(AQ164,AQ165))</f>
        <v>0</v>
      </c>
      <c r="AR166" s="625">
        <f ca="1">IF($AA164="","",SUM(AR164,AR165))</f>
        <v>0</v>
      </c>
      <c r="AS166" s="625">
        <f ca="1">IF($AA164="","",SUM(AS164,AS165))</f>
        <v>0</v>
      </c>
      <c r="AT166" s="615">
        <f ca="1">IF($AA$164="","",SUM(AQ166:AS166))</f>
        <v>0</v>
      </c>
      <c r="AU166" s="625">
        <f t="shared" ca="1" si="107"/>
        <v>0</v>
      </c>
    </row>
    <row r="167" spans="1:47">
      <c r="A167" s="617">
        <f>A164+1</f>
        <v>10</v>
      </c>
      <c r="B167" s="634" t="str">
        <f>IF(IBRF!B20="","",IBRF!B20)</f>
        <v>731</v>
      </c>
      <c r="C167" s="610" t="s">
        <v>25</v>
      </c>
      <c r="D167" s="739">
        <f ca="1">IF(OR($E167="",$E167=0),"",SUMIF($C$3:$C$62,$B167,D$3:D$62))</f>
        <v>7</v>
      </c>
      <c r="E167" s="739">
        <f ca="1">IF($B167="","",COUNTIF(C$3:C$62,$B167))</f>
        <v>5</v>
      </c>
      <c r="F167" s="739">
        <f t="shared" ref="F167:P167" ca="1" si="160">IF(OR($E167="",$E167=0),"",SUMIF($C$3:$C$62,$B167,F$3:F$62))</f>
        <v>-21</v>
      </c>
      <c r="G167" s="619">
        <f t="shared" ca="1" si="160"/>
        <v>0</v>
      </c>
      <c r="H167" s="619">
        <f t="shared" ca="1" si="160"/>
        <v>2</v>
      </c>
      <c r="I167" s="620">
        <f t="shared" ca="1" si="160"/>
        <v>7</v>
      </c>
      <c r="J167" s="619">
        <f t="shared" ca="1" si="160"/>
        <v>1</v>
      </c>
      <c r="K167" s="619">
        <f t="shared" ca="1" si="160"/>
        <v>0</v>
      </c>
      <c r="L167" s="619">
        <f t="shared" ca="1" si="160"/>
        <v>3</v>
      </c>
      <c r="M167" s="739">
        <f t="shared" ca="1" si="160"/>
        <v>3</v>
      </c>
      <c r="N167" s="739">
        <f t="shared" ca="1" si="160"/>
        <v>0</v>
      </c>
      <c r="O167" s="619">
        <f t="shared" ca="1" si="160"/>
        <v>0</v>
      </c>
      <c r="P167" s="619">
        <f t="shared" ca="1" si="160"/>
        <v>0</v>
      </c>
      <c r="Q167" s="620">
        <f ca="1">IF(B$140="","",SUM(O167:P167))</f>
        <v>0</v>
      </c>
      <c r="R167" s="619">
        <f ca="1">IF(OR($E167="",$E167=0),"",SUMIF($C$3:$C$62,$B167,R$3:R$62))</f>
        <v>0</v>
      </c>
      <c r="S167" s="619">
        <f ca="1">IF(OR($E167="",$E167=0),"",SUMIF($C$3:$C$62,$B167,S$3:S$62))</f>
        <v>0</v>
      </c>
      <c r="T167" s="619">
        <f ca="1">IF(OR($E167="",$E167=0),"",SUMIF($C$3:$C$62,$B167,T$3:T$62))</f>
        <v>0</v>
      </c>
      <c r="U167" s="620">
        <f ca="1">IF(B$140="","",SUM(R167:T167))</f>
        <v>0</v>
      </c>
      <c r="V167" s="619">
        <f t="shared" ca="1" si="105"/>
        <v>0</v>
      </c>
      <c r="Z167" s="617">
        <f>Z164+1</f>
        <v>10</v>
      </c>
      <c r="AA167" s="617" t="str">
        <f>IF(IBRF!H20="","",IBRF!H20)</f>
        <v>64</v>
      </c>
      <c r="AB167" s="610" t="s">
        <v>25</v>
      </c>
      <c r="AC167" s="739">
        <f ca="1">IF(OR($AD167="",$AD167=0),"",SUMIF($AB$3:$AB$62,$AA167,AC$3:AC$62))</f>
        <v>9</v>
      </c>
      <c r="AD167" s="739">
        <f ca="1">IF($AA167="","",COUNTIF(AB$3:AB$62,$AA167))</f>
        <v>5</v>
      </c>
      <c r="AE167" s="739">
        <f t="shared" ref="AE167:AO167" ca="1" si="161">IF(OR($AD167="",$AD167=0),"",SUMIF($AB$3:$AB$62,$AA167,AE$3:AE$62))</f>
        <v>8</v>
      </c>
      <c r="AF167" s="619">
        <f t="shared" ca="1" si="161"/>
        <v>0</v>
      </c>
      <c r="AG167" s="619">
        <f t="shared" ca="1" si="161"/>
        <v>3</v>
      </c>
      <c r="AH167" s="620">
        <f t="shared" ca="1" si="161"/>
        <v>8</v>
      </c>
      <c r="AI167" s="619">
        <f t="shared" ca="1" si="161"/>
        <v>1</v>
      </c>
      <c r="AJ167" s="619">
        <f t="shared" ca="1" si="161"/>
        <v>0</v>
      </c>
      <c r="AK167" s="619">
        <f t="shared" ca="1" si="161"/>
        <v>1</v>
      </c>
      <c r="AL167" s="739">
        <f t="shared" ca="1" si="161"/>
        <v>5</v>
      </c>
      <c r="AM167" s="739">
        <f t="shared" ca="1" si="161"/>
        <v>0</v>
      </c>
      <c r="AN167" s="619">
        <f t="shared" ca="1" si="161"/>
        <v>0</v>
      </c>
      <c r="AO167" s="619">
        <f t="shared" ca="1" si="161"/>
        <v>0</v>
      </c>
      <c r="AP167" s="620">
        <f ca="1">IF($AA$140="","",SUM(AN167:AO167))</f>
        <v>0</v>
      </c>
      <c r="AQ167" s="619">
        <f ca="1">IF(OR($AD167="",$AD167=0),"",SUMIF($AB$3:$AB$62,$AA167,AQ$3:AQ$62))</f>
        <v>0</v>
      </c>
      <c r="AR167" s="619">
        <f ca="1">IF(OR($AD167="",$AD167=0),"",SUMIF($AB$3:$AB$62,$AA167,AR$3:AR$62))</f>
        <v>0</v>
      </c>
      <c r="AS167" s="619">
        <f ca="1">IF(OR($AD167="",$AD167=0),"",SUMIF($AB$3:$AB$62,$AA167,AS$3:AS$62))</f>
        <v>0</v>
      </c>
      <c r="AT167" s="620">
        <f ca="1">IF($AA$140="","",SUM(AQ167:AS167))</f>
        <v>0</v>
      </c>
      <c r="AU167" s="619">
        <f t="shared" ca="1" si="107"/>
        <v>0</v>
      </c>
    </row>
    <row r="168" spans="1:47">
      <c r="A168" s="617"/>
      <c r="B168" s="634"/>
      <c r="C168" s="610" t="s">
        <v>45</v>
      </c>
      <c r="D168" s="739">
        <f ca="1">IF(OR($E168="",$E168=0),"",SUMIF($C$72:$C$131,$B167,D$72:D$131))</f>
        <v>16</v>
      </c>
      <c r="E168" s="739">
        <f ca="1">IF($B167="","",COUNTIF(C$72:C$131,$B167))</f>
        <v>2</v>
      </c>
      <c r="F168" s="739">
        <f t="shared" ref="F168:P168" ca="1" si="162">IF(OR($E168="",$E168=0),"",SUMIF($C$72:$C$131,$B167,F$72:F$131))</f>
        <v>-2</v>
      </c>
      <c r="G168" s="619">
        <f t="shared" ca="1" si="162"/>
        <v>0</v>
      </c>
      <c r="H168" s="619">
        <f t="shared" ca="1" si="162"/>
        <v>1</v>
      </c>
      <c r="I168" s="620">
        <f t="shared" ca="1" si="162"/>
        <v>16</v>
      </c>
      <c r="J168" s="619">
        <f t="shared" ca="1" si="162"/>
        <v>1</v>
      </c>
      <c r="K168" s="619">
        <f t="shared" ca="1" si="162"/>
        <v>0</v>
      </c>
      <c r="L168" s="619">
        <f t="shared" ca="1" si="162"/>
        <v>0</v>
      </c>
      <c r="M168" s="739">
        <f t="shared" ca="1" si="162"/>
        <v>5</v>
      </c>
      <c r="N168" s="739">
        <f t="shared" ca="1" si="162"/>
        <v>0</v>
      </c>
      <c r="O168" s="619">
        <f t="shared" ca="1" si="162"/>
        <v>0</v>
      </c>
      <c r="P168" s="619">
        <f t="shared" ca="1" si="162"/>
        <v>0</v>
      </c>
      <c r="Q168" s="620">
        <f ca="1">IF(B$140="","",SUM(O168:P168))</f>
        <v>0</v>
      </c>
      <c r="R168" s="619">
        <f ca="1">IF(OR($E168="",$E168=0),"",SUMIF($C$72:$C$131,$B167,R$72:R$131))</f>
        <v>0</v>
      </c>
      <c r="S168" s="619">
        <f ca="1">IF(OR($E168="",$E168=0),"",SUMIF($C$72:$C$131,$B167,S$72:S$131))</f>
        <v>0</v>
      </c>
      <c r="T168" s="619">
        <f ca="1">IF(OR($E168="",$E168=0),"",SUMIF($C$72:$C$131,$B167,T$72:T$131))</f>
        <v>0</v>
      </c>
      <c r="U168" s="620">
        <f ca="1">IF(B$140="","",SUM(R168:T168))</f>
        <v>0</v>
      </c>
      <c r="V168" s="619">
        <f t="shared" ca="1" si="105"/>
        <v>0</v>
      </c>
      <c r="Z168" s="617"/>
      <c r="AA168" s="617"/>
      <c r="AB168" s="610" t="s">
        <v>45</v>
      </c>
      <c r="AC168" s="739">
        <f ca="1">IF(OR($AD168="",$AD168=0),"",SUMIF($AB$72:$AB$131,$AA167,AC$72:AC$131))</f>
        <v>31</v>
      </c>
      <c r="AD168" s="739">
        <f ca="1">IF($AA167="","",COUNTIF(AB$72:AB$131,$AA167))</f>
        <v>5</v>
      </c>
      <c r="AE168" s="739">
        <f t="shared" ref="AE168:AO168" ca="1" si="163">IF(OR($AD168="",$AD168=0),"",SUMIF($AB$72:$AB$131,$AA167,AE$72:AE$131))</f>
        <v>29</v>
      </c>
      <c r="AF168" s="619">
        <f t="shared" ca="1" si="163"/>
        <v>0</v>
      </c>
      <c r="AG168" s="619">
        <f t="shared" ca="1" si="163"/>
        <v>4</v>
      </c>
      <c r="AH168" s="620">
        <f t="shared" ca="1" si="163"/>
        <v>31</v>
      </c>
      <c r="AI168" s="619">
        <f t="shared" ca="1" si="163"/>
        <v>2</v>
      </c>
      <c r="AJ168" s="619">
        <f t="shared" ca="1" si="163"/>
        <v>0</v>
      </c>
      <c r="AK168" s="619">
        <f t="shared" ca="1" si="163"/>
        <v>1</v>
      </c>
      <c r="AL168" s="739">
        <f t="shared" ca="1" si="163"/>
        <v>7</v>
      </c>
      <c r="AM168" s="739">
        <f t="shared" ca="1" si="163"/>
        <v>0</v>
      </c>
      <c r="AN168" s="619">
        <f t="shared" ca="1" si="163"/>
        <v>0</v>
      </c>
      <c r="AO168" s="619">
        <f t="shared" ca="1" si="163"/>
        <v>0</v>
      </c>
      <c r="AP168" s="620">
        <f ca="1">IF($AA$140="","",SUM(AN168:AO168))</f>
        <v>0</v>
      </c>
      <c r="AQ168" s="619">
        <f ca="1">IF(OR($AD168="",$AD168=0),"",SUMIF($AB$72:$AB$131,$AA167,AQ$72:AQ$131))</f>
        <v>0</v>
      </c>
      <c r="AR168" s="619">
        <f ca="1">IF(OR($AD168="",$AD168=0),"",SUMIF($AB$72:$AB$131,$AA167,AR$72:AR$131))</f>
        <v>0</v>
      </c>
      <c r="AS168" s="619">
        <f ca="1">IF(OR($AD168="",$AD168=0),"",SUMIF($AB$72:$AB$131,$AA167,AS$72:AS$131))</f>
        <v>0</v>
      </c>
      <c r="AT168" s="620">
        <f ca="1">IF($AA$140="","",SUM(AQ168:AS168))</f>
        <v>0</v>
      </c>
      <c r="AU168" s="619">
        <f t="shared" ca="1" si="107"/>
        <v>0</v>
      </c>
    </row>
    <row r="169" spans="1:47">
      <c r="A169" s="617"/>
      <c r="B169" s="634"/>
      <c r="C169" s="623" t="s">
        <v>27</v>
      </c>
      <c r="D169" s="623">
        <f ca="1">IF($B167="","",SUM(D167:D168))</f>
        <v>23</v>
      </c>
      <c r="E169" s="623">
        <f ca="1">IF($B167="","",SUM(E167:E168))</f>
        <v>7</v>
      </c>
      <c r="F169" s="623">
        <f ca="1">IF($B167="","",SUM(F167:F168))</f>
        <v>-23</v>
      </c>
      <c r="G169" s="625">
        <f t="shared" ref="G169:L169" ca="1" si="164">IF($B167="","",SUM(G167,G168))</f>
        <v>0</v>
      </c>
      <c r="H169" s="625">
        <f t="shared" ca="1" si="164"/>
        <v>3</v>
      </c>
      <c r="I169" s="615">
        <f t="shared" ca="1" si="164"/>
        <v>23</v>
      </c>
      <c r="J169" s="625">
        <f t="shared" ca="1" si="164"/>
        <v>2</v>
      </c>
      <c r="K169" s="625">
        <f t="shared" ca="1" si="164"/>
        <v>0</v>
      </c>
      <c r="L169" s="625">
        <f t="shared" ca="1" si="164"/>
        <v>3</v>
      </c>
      <c r="M169" s="623">
        <f ca="1">IF($B167="","",SUM(M167:M168))</f>
        <v>8</v>
      </c>
      <c r="N169" s="623">
        <f ca="1">IF($B167="","",SUM(N167:N168))</f>
        <v>0</v>
      </c>
      <c r="O169" s="625">
        <f ca="1">IF($B167="","",SUM(O167,O168))</f>
        <v>0</v>
      </c>
      <c r="P169" s="625">
        <f ca="1">IF($B167="","",SUM(P167,P168))</f>
        <v>0</v>
      </c>
      <c r="Q169" s="615">
        <f ca="1">IF(B$167="","",SUM(O169:P169))</f>
        <v>0</v>
      </c>
      <c r="R169" s="625">
        <f ca="1">IF($B167="","",SUM(R167,R168))</f>
        <v>0</v>
      </c>
      <c r="S169" s="625">
        <f ca="1">IF($B167="","",SUM(S167,S168))</f>
        <v>0</v>
      </c>
      <c r="T169" s="625">
        <f ca="1">IF($B167="","",SUM(T167,T168))</f>
        <v>0</v>
      </c>
      <c r="U169" s="615">
        <f ca="1">IF(B$167="","",SUM(R169:T169))</f>
        <v>0</v>
      </c>
      <c r="V169" s="625">
        <f t="shared" ca="1" si="105"/>
        <v>0</v>
      </c>
      <c r="Z169" s="617"/>
      <c r="AA169" s="617"/>
      <c r="AB169" s="623" t="s">
        <v>27</v>
      </c>
      <c r="AC169" s="623">
        <f ca="1">IF($AA167="","",SUM(AC167:AC168))</f>
        <v>40</v>
      </c>
      <c r="AD169" s="623">
        <f t="shared" ref="AD169:AO169" ca="1" si="165">IF($AA167="","",SUM(AD167,AD168))</f>
        <v>10</v>
      </c>
      <c r="AE169" s="623">
        <f t="shared" ca="1" si="165"/>
        <v>37</v>
      </c>
      <c r="AF169" s="625">
        <f t="shared" ca="1" si="165"/>
        <v>0</v>
      </c>
      <c r="AG169" s="625">
        <f t="shared" ca="1" si="165"/>
        <v>7</v>
      </c>
      <c r="AH169" s="615">
        <f t="shared" ca="1" si="165"/>
        <v>39</v>
      </c>
      <c r="AI169" s="625">
        <f t="shared" ca="1" si="165"/>
        <v>3</v>
      </c>
      <c r="AJ169" s="625">
        <f t="shared" ca="1" si="165"/>
        <v>0</v>
      </c>
      <c r="AK169" s="625">
        <f t="shared" ca="1" si="165"/>
        <v>2</v>
      </c>
      <c r="AL169" s="623">
        <f t="shared" ca="1" si="165"/>
        <v>12</v>
      </c>
      <c r="AM169" s="623">
        <f t="shared" ca="1" si="165"/>
        <v>0</v>
      </c>
      <c r="AN169" s="625">
        <f t="shared" ca="1" si="165"/>
        <v>0</v>
      </c>
      <c r="AO169" s="625">
        <f t="shared" ca="1" si="165"/>
        <v>0</v>
      </c>
      <c r="AP169" s="615">
        <f ca="1">IF($AA$167="","",SUM(AN169:AO169))</f>
        <v>0</v>
      </c>
      <c r="AQ169" s="625">
        <f ca="1">IF($AA167="","",SUM(AQ167,AQ168))</f>
        <v>0</v>
      </c>
      <c r="AR169" s="625">
        <f ca="1">IF($AA167="","",SUM(AR167,AR168))</f>
        <v>0</v>
      </c>
      <c r="AS169" s="625">
        <f ca="1">IF($AA167="","",SUM(AS167,AS168))</f>
        <v>0</v>
      </c>
      <c r="AT169" s="615">
        <f ca="1">IF($AA$167="","",SUM(AQ169:AS169))</f>
        <v>0</v>
      </c>
      <c r="AU169" s="625">
        <f t="shared" ca="1" si="107"/>
        <v>0</v>
      </c>
    </row>
    <row r="170" spans="1:47">
      <c r="A170" s="617">
        <f>A167+1</f>
        <v>11</v>
      </c>
      <c r="B170" s="634" t="str">
        <f>IF(IBRF!B21="","",IBRF!B21)</f>
        <v>762</v>
      </c>
      <c r="C170" s="610" t="s">
        <v>25</v>
      </c>
      <c r="D170" s="739" t="str">
        <f ca="1">IF(OR($E170="",$E170=0),"",SUMIF($C$3:$C$62,$B170,D$3:D$62))</f>
        <v/>
      </c>
      <c r="E170" s="739">
        <f ca="1">IF($B170="","",COUNTIF(C$3:C$62,$B170))</f>
        <v>0</v>
      </c>
      <c r="F170" s="739" t="str">
        <f t="shared" ref="F170:P170" ca="1" si="166">IF(OR($E170="",$E170=0),"",SUMIF($C$3:$C$62,$B170,F$3:F$62))</f>
        <v/>
      </c>
      <c r="G170" s="619" t="str">
        <f t="shared" ca="1" si="166"/>
        <v/>
      </c>
      <c r="H170" s="619" t="str">
        <f t="shared" ca="1" si="166"/>
        <v/>
      </c>
      <c r="I170" s="620" t="str">
        <f t="shared" ca="1" si="166"/>
        <v/>
      </c>
      <c r="J170" s="619" t="str">
        <f t="shared" ca="1" si="166"/>
        <v/>
      </c>
      <c r="K170" s="619" t="str">
        <f t="shared" ca="1" si="166"/>
        <v/>
      </c>
      <c r="L170" s="619" t="str">
        <f t="shared" ca="1" si="166"/>
        <v/>
      </c>
      <c r="M170" s="739" t="str">
        <f t="shared" ca="1" si="166"/>
        <v/>
      </c>
      <c r="N170" s="739" t="str">
        <f t="shared" ca="1" si="166"/>
        <v/>
      </c>
      <c r="O170" s="619" t="str">
        <f t="shared" ca="1" si="166"/>
        <v/>
      </c>
      <c r="P170" s="619" t="str">
        <f t="shared" ca="1" si="166"/>
        <v/>
      </c>
      <c r="Q170" s="620">
        <f ca="1">IF(B$140="","",SUM(O170:P170))</f>
        <v>0</v>
      </c>
      <c r="R170" s="619" t="str">
        <f ca="1">IF(OR($E170="",$E170=0),"",SUMIF($C$3:$C$62,$B170,R$3:R$62))</f>
        <v/>
      </c>
      <c r="S170" s="619" t="str">
        <f ca="1">IF(OR($E170="",$E170=0),"",SUMIF($C$3:$C$62,$B170,S$3:S$62))</f>
        <v/>
      </c>
      <c r="T170" s="619" t="str">
        <f ca="1">IF(OR($E170="",$E170=0),"",SUMIF($C$3:$C$62,$B170,T$3:T$62))</f>
        <v/>
      </c>
      <c r="U170" s="620">
        <f ca="1">IF(B$140="","",SUM(R170:T170))</f>
        <v>0</v>
      </c>
      <c r="V170" s="619" t="str">
        <f t="shared" ca="1" si="105"/>
        <v/>
      </c>
      <c r="Z170" s="617">
        <f>Z167+1</f>
        <v>11</v>
      </c>
      <c r="AA170" s="617" t="str">
        <f>IF(IBRF!H21="","",IBRF!H21)</f>
        <v>777</v>
      </c>
      <c r="AB170" s="610" t="s">
        <v>25</v>
      </c>
      <c r="AC170" s="739">
        <f ca="1">IF(OR($AD170="",$AD170=0),"",SUMIF($AB$3:$AB$62,$AA170,AC$3:AC$62))</f>
        <v>5</v>
      </c>
      <c r="AD170" s="739">
        <f ca="1">IF($AA170="","",COUNTIF(AB$3:AB$62,$AA170))</f>
        <v>1</v>
      </c>
      <c r="AE170" s="739">
        <f t="shared" ref="AE170:AO170" ca="1" si="167">IF(OR($AD170="",$AD170=0),"",SUMIF($AB$3:$AB$62,$AA170,AE$3:AE$62))</f>
        <v>4</v>
      </c>
      <c r="AF170" s="619">
        <f t="shared" ca="1" si="167"/>
        <v>0</v>
      </c>
      <c r="AG170" s="619">
        <f t="shared" ca="1" si="167"/>
        <v>1</v>
      </c>
      <c r="AH170" s="620">
        <f t="shared" ca="1" si="167"/>
        <v>4</v>
      </c>
      <c r="AI170" s="619">
        <f t="shared" ca="1" si="167"/>
        <v>1</v>
      </c>
      <c r="AJ170" s="619">
        <f t="shared" ca="1" si="167"/>
        <v>0</v>
      </c>
      <c r="AK170" s="619">
        <f t="shared" ca="1" si="167"/>
        <v>0</v>
      </c>
      <c r="AL170" s="739">
        <f t="shared" ca="1" si="167"/>
        <v>2</v>
      </c>
      <c r="AM170" s="739">
        <f t="shared" ca="1" si="167"/>
        <v>0</v>
      </c>
      <c r="AN170" s="619">
        <f t="shared" ca="1" si="167"/>
        <v>0</v>
      </c>
      <c r="AO170" s="619">
        <f t="shared" ca="1" si="167"/>
        <v>0</v>
      </c>
      <c r="AP170" s="620">
        <f ca="1">IF($AA$140="","",SUM(AN170:AO170))</f>
        <v>0</v>
      </c>
      <c r="AQ170" s="619">
        <f ca="1">IF(OR($AD170="",$AD170=0),"",SUMIF($AB$3:$AB$62,$AA170,AQ$3:AQ$62))</f>
        <v>0</v>
      </c>
      <c r="AR170" s="619">
        <f ca="1">IF(OR($AD170="",$AD170=0),"",SUMIF($AB$3:$AB$62,$AA170,AR$3:AR$62))</f>
        <v>0</v>
      </c>
      <c r="AS170" s="619">
        <f ca="1">IF(OR($AD170="",$AD170=0),"",SUMIF($AB$3:$AB$62,$AA170,AS$3:AS$62))</f>
        <v>0</v>
      </c>
      <c r="AT170" s="620">
        <f ca="1">IF($AA$140="","",SUM(AQ170:AS170))</f>
        <v>0</v>
      </c>
      <c r="AU170" s="619">
        <f t="shared" ca="1" si="107"/>
        <v>0</v>
      </c>
    </row>
    <row r="171" spans="1:47">
      <c r="A171" s="617"/>
      <c r="B171" s="634"/>
      <c r="C171" s="610" t="s">
        <v>45</v>
      </c>
      <c r="D171" s="739" t="str">
        <f ca="1">IF(OR($E171="",$E171=0),"",SUMIF($C$72:$C$131,$B170,D$72:D$131))</f>
        <v/>
      </c>
      <c r="E171" s="739">
        <f ca="1">IF($B170="","",COUNTIF(C$72:C$131,$B170))</f>
        <v>0</v>
      </c>
      <c r="F171" s="739" t="str">
        <f t="shared" ref="F171:P171" ca="1" si="168">IF(OR($E171="",$E171=0),"",SUMIF($C$72:$C$131,$B170,F$72:F$131))</f>
        <v/>
      </c>
      <c r="G171" s="619" t="str">
        <f t="shared" ca="1" si="168"/>
        <v/>
      </c>
      <c r="H171" s="619" t="str">
        <f t="shared" ca="1" si="168"/>
        <v/>
      </c>
      <c r="I171" s="620" t="str">
        <f t="shared" ca="1" si="168"/>
        <v/>
      </c>
      <c r="J171" s="619" t="str">
        <f t="shared" ca="1" si="168"/>
        <v/>
      </c>
      <c r="K171" s="619" t="str">
        <f t="shared" ca="1" si="168"/>
        <v/>
      </c>
      <c r="L171" s="619" t="str">
        <f t="shared" ca="1" si="168"/>
        <v/>
      </c>
      <c r="M171" s="739" t="str">
        <f t="shared" ca="1" si="168"/>
        <v/>
      </c>
      <c r="N171" s="739" t="str">
        <f t="shared" ca="1" si="168"/>
        <v/>
      </c>
      <c r="O171" s="619" t="str">
        <f t="shared" ca="1" si="168"/>
        <v/>
      </c>
      <c r="P171" s="619" t="str">
        <f t="shared" ca="1" si="168"/>
        <v/>
      </c>
      <c r="Q171" s="620">
        <f ca="1">IF(B$140="","",SUM(O171:P171))</f>
        <v>0</v>
      </c>
      <c r="R171" s="619" t="str">
        <f ca="1">IF(OR($E171="",$E171=0),"",SUMIF($C$72:$C$131,$B170,R$72:R$131))</f>
        <v/>
      </c>
      <c r="S171" s="619" t="str">
        <f ca="1">IF(OR($E171="",$E171=0),"",SUMIF($C$72:$C$131,$B170,S$72:S$131))</f>
        <v/>
      </c>
      <c r="T171" s="619" t="str">
        <f ca="1">IF(OR($E171="",$E171=0),"",SUMIF($C$72:$C$131,$B170,T$72:T$131))</f>
        <v/>
      </c>
      <c r="U171" s="620">
        <f ca="1">IF(B$140="","",SUM(R171:T171))</f>
        <v>0</v>
      </c>
      <c r="V171" s="619" t="str">
        <f t="shared" ca="1" si="105"/>
        <v/>
      </c>
      <c r="Z171" s="617"/>
      <c r="AA171" s="617"/>
      <c r="AB171" s="610" t="s">
        <v>45</v>
      </c>
      <c r="AC171" s="739" t="str">
        <f ca="1">IF(OR($AD171="",$AD171=0),"",SUMIF($AB$72:$AB$131,$AA170,AC$72:AC$131))</f>
        <v/>
      </c>
      <c r="AD171" s="739">
        <f ca="1">IF($AA170="","",COUNTIF(AB$72:AB$131,$AA170))</f>
        <v>0</v>
      </c>
      <c r="AE171" s="739" t="str">
        <f t="shared" ref="AE171:AO171" ca="1" si="169">IF(OR($AD171="",$AD171=0),"",SUMIF($AB$72:$AB$131,$AA170,AE$72:AE$131))</f>
        <v/>
      </c>
      <c r="AF171" s="619" t="str">
        <f t="shared" ca="1" si="169"/>
        <v/>
      </c>
      <c r="AG171" s="619" t="str">
        <f t="shared" ca="1" si="169"/>
        <v/>
      </c>
      <c r="AH171" s="620" t="str">
        <f t="shared" ca="1" si="169"/>
        <v/>
      </c>
      <c r="AI171" s="619" t="str">
        <f t="shared" ca="1" si="169"/>
        <v/>
      </c>
      <c r="AJ171" s="619" t="str">
        <f t="shared" ca="1" si="169"/>
        <v/>
      </c>
      <c r="AK171" s="619" t="str">
        <f t="shared" ca="1" si="169"/>
        <v/>
      </c>
      <c r="AL171" s="739" t="str">
        <f t="shared" ca="1" si="169"/>
        <v/>
      </c>
      <c r="AM171" s="739" t="str">
        <f t="shared" ca="1" si="169"/>
        <v/>
      </c>
      <c r="AN171" s="619" t="str">
        <f t="shared" ca="1" si="169"/>
        <v/>
      </c>
      <c r="AO171" s="619" t="str">
        <f t="shared" ca="1" si="169"/>
        <v/>
      </c>
      <c r="AP171" s="620">
        <f ca="1">IF($AA$140="","",SUM(AN171:AO171))</f>
        <v>0</v>
      </c>
      <c r="AQ171" s="619" t="str">
        <f ca="1">IF(OR($AD171="",$AD171=0),"",SUMIF($AB$72:$AB$131,$AA170,AQ$72:AQ$131))</f>
        <v/>
      </c>
      <c r="AR171" s="619" t="str">
        <f ca="1">IF(OR($AD171="",$AD171=0),"",SUMIF($AB$72:$AB$131,$AA170,AR$72:AR$131))</f>
        <v/>
      </c>
      <c r="AS171" s="619" t="str">
        <f ca="1">IF(OR($AD171="",$AD171=0),"",SUMIF($AB$72:$AB$131,$AA170,AS$72:AS$131))</f>
        <v/>
      </c>
      <c r="AT171" s="620">
        <f ca="1">IF($AA$140="","",SUM(AQ171:AS171))</f>
        <v>0</v>
      </c>
      <c r="AU171" s="619" t="str">
        <f t="shared" ca="1" si="107"/>
        <v/>
      </c>
    </row>
    <row r="172" spans="1:47">
      <c r="A172" s="617"/>
      <c r="B172" s="634"/>
      <c r="C172" s="623" t="s">
        <v>27</v>
      </c>
      <c r="D172" s="623">
        <f ca="1">IF($B170="","",SUM(D170:D171))</f>
        <v>0</v>
      </c>
      <c r="E172" s="623">
        <f ca="1">IF($B170="","",SUM(E170:E171))</f>
        <v>0</v>
      </c>
      <c r="F172" s="623">
        <f ca="1">IF($B170="","",SUM(F170:F171))</f>
        <v>0</v>
      </c>
      <c r="G172" s="625">
        <f t="shared" ref="G172:L172" ca="1" si="170">IF($B170="","",SUM(G170,G171))</f>
        <v>0</v>
      </c>
      <c r="H172" s="625">
        <f t="shared" ca="1" si="170"/>
        <v>0</v>
      </c>
      <c r="I172" s="615">
        <f t="shared" ca="1" si="170"/>
        <v>0</v>
      </c>
      <c r="J172" s="625">
        <f t="shared" ca="1" si="170"/>
        <v>0</v>
      </c>
      <c r="K172" s="625">
        <f t="shared" ca="1" si="170"/>
        <v>0</v>
      </c>
      <c r="L172" s="625">
        <f t="shared" ca="1" si="170"/>
        <v>0</v>
      </c>
      <c r="M172" s="623">
        <f ca="1">IF($B170="","",SUM(M170:M171))</f>
        <v>0</v>
      </c>
      <c r="N172" s="623">
        <f ca="1">IF($B170="","",SUM(N170:N171))</f>
        <v>0</v>
      </c>
      <c r="O172" s="625">
        <f ca="1">IF($B170="","",SUM(O170,O171))</f>
        <v>0</v>
      </c>
      <c r="P172" s="625">
        <f ca="1">IF($B170="","",SUM(P170,P171))</f>
        <v>0</v>
      </c>
      <c r="Q172" s="615">
        <f ca="1">IF(B$170="","",SUM(O172:P172))</f>
        <v>0</v>
      </c>
      <c r="R172" s="625">
        <f ca="1">IF($B170="","",SUM(R170,R171))</f>
        <v>0</v>
      </c>
      <c r="S172" s="625">
        <f ca="1">IF($B170="","",SUM(S170,S171))</f>
        <v>0</v>
      </c>
      <c r="T172" s="625">
        <f ca="1">IF($B170="","",SUM(T170,T171))</f>
        <v>0</v>
      </c>
      <c r="U172" s="615">
        <f ca="1">IF(B$170="","",SUM(R172:T172))</f>
        <v>0</v>
      </c>
      <c r="V172" s="625" t="str">
        <f t="shared" ref="V172:V199" ca="1" si="171">IF(OR(M172="",M172=0),"",U172/M172)</f>
        <v/>
      </c>
      <c r="Z172" s="617"/>
      <c r="AA172" s="617"/>
      <c r="AB172" s="623" t="s">
        <v>27</v>
      </c>
      <c r="AC172" s="623">
        <f ca="1">IF($AA170="","",SUM(AC170:AC171))</f>
        <v>5</v>
      </c>
      <c r="AD172" s="623">
        <f t="shared" ref="AD172:AO172" ca="1" si="172">IF($AA170="","",SUM(AD170,AD171))</f>
        <v>1</v>
      </c>
      <c r="AE172" s="623">
        <f t="shared" ca="1" si="172"/>
        <v>4</v>
      </c>
      <c r="AF172" s="625">
        <f t="shared" ca="1" si="172"/>
        <v>0</v>
      </c>
      <c r="AG172" s="625">
        <f t="shared" ca="1" si="172"/>
        <v>1</v>
      </c>
      <c r="AH172" s="615">
        <f t="shared" ca="1" si="172"/>
        <v>4</v>
      </c>
      <c r="AI172" s="625">
        <f t="shared" ca="1" si="172"/>
        <v>1</v>
      </c>
      <c r="AJ172" s="625">
        <f t="shared" ca="1" si="172"/>
        <v>0</v>
      </c>
      <c r="AK172" s="625">
        <f t="shared" ca="1" si="172"/>
        <v>0</v>
      </c>
      <c r="AL172" s="623">
        <f t="shared" ca="1" si="172"/>
        <v>2</v>
      </c>
      <c r="AM172" s="623">
        <f t="shared" ca="1" si="172"/>
        <v>0</v>
      </c>
      <c r="AN172" s="625">
        <f t="shared" ca="1" si="172"/>
        <v>0</v>
      </c>
      <c r="AO172" s="625">
        <f t="shared" ca="1" si="172"/>
        <v>0</v>
      </c>
      <c r="AP172" s="615">
        <f ca="1">IF($AA$170="","",SUM(AN172:AO172))</f>
        <v>0</v>
      </c>
      <c r="AQ172" s="625">
        <f ca="1">IF($AA170="","",SUM(AQ170,AQ171))</f>
        <v>0</v>
      </c>
      <c r="AR172" s="625">
        <f ca="1">IF($AA170="","",SUM(AR170,AR171))</f>
        <v>0</v>
      </c>
      <c r="AS172" s="625">
        <f ca="1">IF($AA170="","",SUM(AS170,AS171))</f>
        <v>0</v>
      </c>
      <c r="AT172" s="615">
        <f ca="1">IF($AA$170="","",SUM(AQ172:AS172))</f>
        <v>0</v>
      </c>
      <c r="AU172" s="625">
        <f t="shared" ref="AU172:AU199" ca="1" si="173">IF(OR(AL172="",AL172=0),"",AT172/AL172)</f>
        <v>0</v>
      </c>
    </row>
    <row r="173" spans="1:47">
      <c r="A173" s="617">
        <f>A170+1</f>
        <v>12</v>
      </c>
      <c r="B173" s="634" t="str">
        <f>IF(IBRF!B22="","",IBRF!B22)</f>
        <v>88</v>
      </c>
      <c r="C173" s="610" t="s">
        <v>25</v>
      </c>
      <c r="D173" s="739">
        <f ca="1">IF(OR($E173="",$E173=0),"",SUMIF($C$3:$C$62,$B173,D$3:D$62))</f>
        <v>14</v>
      </c>
      <c r="E173" s="739">
        <f ca="1">IF($B173="","",COUNTIF(C$3:C$62,$B173))</f>
        <v>4</v>
      </c>
      <c r="F173" s="739">
        <f t="shared" ref="F173:P173" ca="1" si="174">IF(OR($E173="",$E173=0),"",SUMIF($C$3:$C$62,$B173,F$3:F$62))</f>
        <v>2</v>
      </c>
      <c r="G173" s="619">
        <f t="shared" ca="1" si="174"/>
        <v>0</v>
      </c>
      <c r="H173" s="619">
        <f t="shared" ca="1" si="174"/>
        <v>1</v>
      </c>
      <c r="I173" s="620">
        <f t="shared" ca="1" si="174"/>
        <v>4</v>
      </c>
      <c r="J173" s="619">
        <f t="shared" ca="1" si="174"/>
        <v>0</v>
      </c>
      <c r="K173" s="619">
        <f t="shared" ca="1" si="174"/>
        <v>0</v>
      </c>
      <c r="L173" s="619">
        <f t="shared" ca="1" si="174"/>
        <v>1</v>
      </c>
      <c r="M173" s="739">
        <f t="shared" ca="1" si="174"/>
        <v>4</v>
      </c>
      <c r="N173" s="739">
        <f t="shared" ca="1" si="174"/>
        <v>0</v>
      </c>
      <c r="O173" s="619">
        <f t="shared" ca="1" si="174"/>
        <v>0</v>
      </c>
      <c r="P173" s="619">
        <f t="shared" ca="1" si="174"/>
        <v>0</v>
      </c>
      <c r="Q173" s="620">
        <f ca="1">IF(B$140="","",SUM(O173:P173))</f>
        <v>0</v>
      </c>
      <c r="R173" s="619">
        <f ca="1">IF(OR($E173="",$E173=0),"",SUMIF($C$3:$C$62,$B173,R$3:R$62))</f>
        <v>0</v>
      </c>
      <c r="S173" s="619">
        <f ca="1">IF(OR($E173="",$E173=0),"",SUMIF($C$3:$C$62,$B173,S$3:S$62))</f>
        <v>0</v>
      </c>
      <c r="T173" s="619">
        <f ca="1">IF(OR($E173="",$E173=0),"",SUMIF($C$3:$C$62,$B173,T$3:T$62))</f>
        <v>0</v>
      </c>
      <c r="U173" s="620">
        <f ca="1">IF(B$140="","",SUM(R173:T173))</f>
        <v>0</v>
      </c>
      <c r="V173" s="619">
        <f t="shared" ca="1" si="171"/>
        <v>0</v>
      </c>
      <c r="Z173" s="617">
        <f>Z170+1</f>
        <v>12</v>
      </c>
      <c r="AA173" s="617" t="str">
        <f>IF(IBRF!H22="","",IBRF!H22)</f>
        <v>7962</v>
      </c>
      <c r="AB173" s="610" t="s">
        <v>25</v>
      </c>
      <c r="AC173" s="739" t="str">
        <f ca="1">IF(OR($AD173="",$AD173=0),"",SUMIF($AB$3:$AB$62,$AA173,AC$3:AC$62))</f>
        <v/>
      </c>
      <c r="AD173" s="739">
        <f ca="1">IF($AA173="","",COUNTIF(AB$3:AB$62,$AA173))</f>
        <v>0</v>
      </c>
      <c r="AE173" s="739" t="str">
        <f t="shared" ref="AE173:AO173" ca="1" si="175">IF(OR($AD173="",$AD173=0),"",SUMIF($AB$3:$AB$62,$AA173,AE$3:AE$62))</f>
        <v/>
      </c>
      <c r="AF173" s="619" t="str">
        <f t="shared" ca="1" si="175"/>
        <v/>
      </c>
      <c r="AG173" s="619" t="str">
        <f t="shared" ca="1" si="175"/>
        <v/>
      </c>
      <c r="AH173" s="620" t="str">
        <f t="shared" ca="1" si="175"/>
        <v/>
      </c>
      <c r="AI173" s="619" t="str">
        <f t="shared" ca="1" si="175"/>
        <v/>
      </c>
      <c r="AJ173" s="619" t="str">
        <f t="shared" ca="1" si="175"/>
        <v/>
      </c>
      <c r="AK173" s="619" t="str">
        <f t="shared" ca="1" si="175"/>
        <v/>
      </c>
      <c r="AL173" s="739" t="str">
        <f t="shared" ca="1" si="175"/>
        <v/>
      </c>
      <c r="AM173" s="739" t="str">
        <f t="shared" ca="1" si="175"/>
        <v/>
      </c>
      <c r="AN173" s="619" t="str">
        <f t="shared" ca="1" si="175"/>
        <v/>
      </c>
      <c r="AO173" s="619" t="str">
        <f t="shared" ca="1" si="175"/>
        <v/>
      </c>
      <c r="AP173" s="620">
        <f ca="1">IF($AA$140="","",SUM(AN173:AO173))</f>
        <v>0</v>
      </c>
      <c r="AQ173" s="619" t="str">
        <f ca="1">IF(OR($AD173="",$AD173=0),"",SUMIF($AB$3:$AB$62,$AA173,AQ$3:AQ$62))</f>
        <v/>
      </c>
      <c r="AR173" s="619" t="str">
        <f ca="1">IF(OR($AD173="",$AD173=0),"",SUMIF($AB$3:$AB$62,$AA173,AR$3:AR$62))</f>
        <v/>
      </c>
      <c r="AS173" s="619" t="str">
        <f ca="1">IF(OR($AD173="",$AD173=0),"",SUMIF($AB$3:$AB$62,$AA173,AS$3:AS$62))</f>
        <v/>
      </c>
      <c r="AT173" s="620">
        <f ca="1">IF($AA$140="","",SUM(AQ173:AS173))</f>
        <v>0</v>
      </c>
      <c r="AU173" s="619" t="str">
        <f t="shared" ca="1" si="173"/>
        <v/>
      </c>
    </row>
    <row r="174" spans="1:47">
      <c r="A174" s="617"/>
      <c r="B174" s="634"/>
      <c r="C174" s="610" t="s">
        <v>45</v>
      </c>
      <c r="D174" s="739">
        <f ca="1">IF(OR($E174="",$E174=0),"",SUMIF($C$72:$C$131,$B173,D$72:D$131))</f>
        <v>6</v>
      </c>
      <c r="E174" s="739">
        <f ca="1">IF($B173="","",COUNTIF(C$72:C$131,$B173))</f>
        <v>5</v>
      </c>
      <c r="F174" s="739">
        <f t="shared" ref="F174:P174" ca="1" si="176">IF(OR($E174="",$E174=0),"",SUMIF($C$72:$C$131,$B173,F$72:F$131))</f>
        <v>-39</v>
      </c>
      <c r="G174" s="619">
        <f t="shared" ca="1" si="176"/>
        <v>3</v>
      </c>
      <c r="H174" s="619">
        <f t="shared" ca="1" si="176"/>
        <v>2</v>
      </c>
      <c r="I174" s="620">
        <f t="shared" ca="1" si="176"/>
        <v>6</v>
      </c>
      <c r="J174" s="619">
        <f t="shared" ca="1" si="176"/>
        <v>1</v>
      </c>
      <c r="K174" s="619">
        <f t="shared" ca="1" si="176"/>
        <v>0</v>
      </c>
      <c r="L174" s="619">
        <f t="shared" ca="1" si="176"/>
        <v>1</v>
      </c>
      <c r="M174" s="739">
        <f t="shared" ca="1" si="176"/>
        <v>4</v>
      </c>
      <c r="N174" s="739">
        <f t="shared" ca="1" si="176"/>
        <v>0</v>
      </c>
      <c r="O174" s="619">
        <f t="shared" ca="1" si="176"/>
        <v>0</v>
      </c>
      <c r="P174" s="619">
        <f t="shared" ca="1" si="176"/>
        <v>0</v>
      </c>
      <c r="Q174" s="620">
        <f ca="1">IF(B$140="","",SUM(O174:P174))</f>
        <v>0</v>
      </c>
      <c r="R174" s="619">
        <f ca="1">IF(OR($E174="",$E174=0),"",SUMIF($C$72:$C$131,$B173,R$72:R$131))</f>
        <v>0</v>
      </c>
      <c r="S174" s="619">
        <f ca="1">IF(OR($E174="",$E174=0),"",SUMIF($C$72:$C$131,$B173,S$72:S$131))</f>
        <v>0</v>
      </c>
      <c r="T174" s="619">
        <f ca="1">IF(OR($E174="",$E174=0),"",SUMIF($C$72:$C$131,$B173,T$72:T$131))</f>
        <v>0</v>
      </c>
      <c r="U174" s="620">
        <f ca="1">IF(B$140="","",SUM(R174:T174))</f>
        <v>0</v>
      </c>
      <c r="V174" s="619">
        <f t="shared" ca="1" si="171"/>
        <v>0</v>
      </c>
      <c r="Z174" s="617"/>
      <c r="AA174" s="617"/>
      <c r="AB174" s="610" t="s">
        <v>45</v>
      </c>
      <c r="AC174" s="739" t="str">
        <f ca="1">IF(OR($AD174="",$AD174=0),"",SUMIF($AB$72:$AB$131,$AA173,AC$72:AC$131))</f>
        <v/>
      </c>
      <c r="AD174" s="739">
        <f ca="1">IF($AA173="","",COUNTIF(AB$72:AB$131,$AA173))</f>
        <v>0</v>
      </c>
      <c r="AE174" s="739" t="str">
        <f t="shared" ref="AE174:AO174" ca="1" si="177">IF(OR($AD174="",$AD174=0),"",SUMIF($AB$72:$AB$131,$AA173,AE$72:AE$131))</f>
        <v/>
      </c>
      <c r="AF174" s="619" t="str">
        <f t="shared" ca="1" si="177"/>
        <v/>
      </c>
      <c r="AG174" s="619" t="str">
        <f t="shared" ca="1" si="177"/>
        <v/>
      </c>
      <c r="AH174" s="620" t="str">
        <f t="shared" ca="1" si="177"/>
        <v/>
      </c>
      <c r="AI174" s="619" t="str">
        <f t="shared" ca="1" si="177"/>
        <v/>
      </c>
      <c r="AJ174" s="619" t="str">
        <f t="shared" ca="1" si="177"/>
        <v/>
      </c>
      <c r="AK174" s="619" t="str">
        <f t="shared" ca="1" si="177"/>
        <v/>
      </c>
      <c r="AL174" s="739" t="str">
        <f t="shared" ca="1" si="177"/>
        <v/>
      </c>
      <c r="AM174" s="739" t="str">
        <f t="shared" ca="1" si="177"/>
        <v/>
      </c>
      <c r="AN174" s="619" t="str">
        <f t="shared" ca="1" si="177"/>
        <v/>
      </c>
      <c r="AO174" s="619" t="str">
        <f t="shared" ca="1" si="177"/>
        <v/>
      </c>
      <c r="AP174" s="620">
        <f ca="1">IF($AA$140="","",SUM(AN174:AO174))</f>
        <v>0</v>
      </c>
      <c r="AQ174" s="619" t="str">
        <f ca="1">IF(OR($AD174="",$AD174=0),"",SUMIF($AB$72:$AB$131,$AA173,AQ$72:AQ$131))</f>
        <v/>
      </c>
      <c r="AR174" s="619" t="str">
        <f ca="1">IF(OR($AD174="",$AD174=0),"",SUMIF($AB$72:$AB$131,$AA173,AR$72:AR$131))</f>
        <v/>
      </c>
      <c r="AS174" s="619" t="str">
        <f ca="1">IF(OR($AD174="",$AD174=0),"",SUMIF($AB$72:$AB$131,$AA173,AS$72:AS$131))</f>
        <v/>
      </c>
      <c r="AT174" s="620">
        <f ca="1">IF($AA$140="","",SUM(AQ174:AS174))</f>
        <v>0</v>
      </c>
      <c r="AU174" s="619" t="str">
        <f t="shared" ca="1" si="173"/>
        <v/>
      </c>
    </row>
    <row r="175" spans="1:47">
      <c r="A175" s="617"/>
      <c r="B175" s="634"/>
      <c r="C175" s="623" t="s">
        <v>27</v>
      </c>
      <c r="D175" s="623">
        <f ca="1">IF($B173="","",SUM(D173:D174))</f>
        <v>20</v>
      </c>
      <c r="E175" s="623">
        <f ca="1">IF($B173="","",SUM(E173:E174))</f>
        <v>9</v>
      </c>
      <c r="F175" s="623">
        <f ca="1">IF($B173="","",SUM(F173:F174))</f>
        <v>-37</v>
      </c>
      <c r="G175" s="625">
        <f t="shared" ref="G175:L175" ca="1" si="178">IF($B173="","",SUM(G173,G174))</f>
        <v>3</v>
      </c>
      <c r="H175" s="625">
        <f t="shared" ca="1" si="178"/>
        <v>3</v>
      </c>
      <c r="I175" s="615">
        <f t="shared" ca="1" si="178"/>
        <v>10</v>
      </c>
      <c r="J175" s="625">
        <f t="shared" ca="1" si="178"/>
        <v>1</v>
      </c>
      <c r="K175" s="625">
        <f t="shared" ca="1" si="178"/>
        <v>0</v>
      </c>
      <c r="L175" s="625">
        <f t="shared" ca="1" si="178"/>
        <v>2</v>
      </c>
      <c r="M175" s="623">
        <f ca="1">IF($B173="","",SUM(M173:M174))</f>
        <v>8</v>
      </c>
      <c r="N175" s="623">
        <f ca="1">IF($B173="","",SUM(N173:N174))</f>
        <v>0</v>
      </c>
      <c r="O175" s="625">
        <f ca="1">IF($B173="","",SUM(O173,O174))</f>
        <v>0</v>
      </c>
      <c r="P175" s="625">
        <f ca="1">IF($B173="","",SUM(P173,P174))</f>
        <v>0</v>
      </c>
      <c r="Q175" s="615">
        <f ca="1">IF(B$173="","",SUM(O175:P175))</f>
        <v>0</v>
      </c>
      <c r="R175" s="625">
        <f ca="1">IF($B173="","",SUM(R173,R174))</f>
        <v>0</v>
      </c>
      <c r="S175" s="625">
        <f ca="1">IF($B173="","",SUM(S173,S174))</f>
        <v>0</v>
      </c>
      <c r="T175" s="625">
        <f ca="1">IF($B173="","",SUM(T173,T174))</f>
        <v>0</v>
      </c>
      <c r="U175" s="615">
        <f ca="1">IF(B$173="","",SUM(R175:T175))</f>
        <v>0</v>
      </c>
      <c r="V175" s="625">
        <f t="shared" ca="1" si="171"/>
        <v>0</v>
      </c>
      <c r="Z175" s="617"/>
      <c r="AA175" s="617"/>
      <c r="AB175" s="623" t="s">
        <v>27</v>
      </c>
      <c r="AC175" s="623">
        <f ca="1">IF($AA173="","",SUM(AC173:AC174))</f>
        <v>0</v>
      </c>
      <c r="AD175" s="623">
        <f t="shared" ref="AD175:AO175" ca="1" si="179">IF($AA173="","",SUM(AD173,AD174))</f>
        <v>0</v>
      </c>
      <c r="AE175" s="623">
        <f t="shared" ca="1" si="179"/>
        <v>0</v>
      </c>
      <c r="AF175" s="625">
        <f t="shared" ca="1" si="179"/>
        <v>0</v>
      </c>
      <c r="AG175" s="625">
        <f t="shared" ca="1" si="179"/>
        <v>0</v>
      </c>
      <c r="AH175" s="615">
        <f t="shared" ca="1" si="179"/>
        <v>0</v>
      </c>
      <c r="AI175" s="625">
        <f t="shared" ca="1" si="179"/>
        <v>0</v>
      </c>
      <c r="AJ175" s="625">
        <f t="shared" ca="1" si="179"/>
        <v>0</v>
      </c>
      <c r="AK175" s="625">
        <f t="shared" ca="1" si="179"/>
        <v>0</v>
      </c>
      <c r="AL175" s="623">
        <f t="shared" ca="1" si="179"/>
        <v>0</v>
      </c>
      <c r="AM175" s="623">
        <f t="shared" ca="1" si="179"/>
        <v>0</v>
      </c>
      <c r="AN175" s="625">
        <f t="shared" ca="1" si="179"/>
        <v>0</v>
      </c>
      <c r="AO175" s="625">
        <f t="shared" ca="1" si="179"/>
        <v>0</v>
      </c>
      <c r="AP175" s="615">
        <f ca="1">IF($AA$173="","",SUM(AN175:AO175))</f>
        <v>0</v>
      </c>
      <c r="AQ175" s="625">
        <f ca="1">IF($AA173="","",SUM(AQ173,AQ174))</f>
        <v>0</v>
      </c>
      <c r="AR175" s="625">
        <f ca="1">IF($AA173="","",SUM(AR173,AR174))</f>
        <v>0</v>
      </c>
      <c r="AS175" s="625">
        <f ca="1">IF($AA173="","",SUM(AS173,AS174))</f>
        <v>0</v>
      </c>
      <c r="AT175" s="615">
        <f ca="1">IF($AA$173="","",SUM(AQ175:AS175))</f>
        <v>0</v>
      </c>
      <c r="AU175" s="625" t="str">
        <f t="shared" ca="1" si="173"/>
        <v/>
      </c>
    </row>
    <row r="176" spans="1:47">
      <c r="A176" s="617">
        <f>A173+1</f>
        <v>13</v>
      </c>
      <c r="B176" s="634" t="str">
        <f>IF(IBRF!B23="","",IBRF!B23)</f>
        <v>CU2</v>
      </c>
      <c r="C176" s="610" t="s">
        <v>25</v>
      </c>
      <c r="D176" s="739" t="str">
        <f ca="1">IF(OR($E176="",$E176=0),"",SUMIF($C$3:$C$62,$B176,D$3:D$62))</f>
        <v/>
      </c>
      <c r="E176" s="739">
        <f ca="1">IF($B176="","",COUNTIF(C$3:C$62,$B176))</f>
        <v>0</v>
      </c>
      <c r="F176" s="739" t="str">
        <f t="shared" ref="F176:P176" ca="1" si="180">IF(OR($E176="",$E176=0),"",SUMIF($C$3:$C$62,$B176,F$3:F$62))</f>
        <v/>
      </c>
      <c r="G176" s="619" t="str">
        <f t="shared" ca="1" si="180"/>
        <v/>
      </c>
      <c r="H176" s="619" t="str">
        <f t="shared" ca="1" si="180"/>
        <v/>
      </c>
      <c r="I176" s="620" t="str">
        <f t="shared" ca="1" si="180"/>
        <v/>
      </c>
      <c r="J176" s="619" t="str">
        <f t="shared" ca="1" si="180"/>
        <v/>
      </c>
      <c r="K176" s="619" t="str">
        <f t="shared" ca="1" si="180"/>
        <v/>
      </c>
      <c r="L176" s="619" t="str">
        <f t="shared" ca="1" si="180"/>
        <v/>
      </c>
      <c r="M176" s="739" t="str">
        <f t="shared" ca="1" si="180"/>
        <v/>
      </c>
      <c r="N176" s="739" t="str">
        <f t="shared" ca="1" si="180"/>
        <v/>
      </c>
      <c r="O176" s="619" t="str">
        <f t="shared" ca="1" si="180"/>
        <v/>
      </c>
      <c r="P176" s="619" t="str">
        <f t="shared" ca="1" si="180"/>
        <v/>
      </c>
      <c r="Q176" s="620">
        <f ca="1">IF(B$140="","",SUM(O176:P176))</f>
        <v>0</v>
      </c>
      <c r="R176" s="619" t="str">
        <f ca="1">IF(OR($E176="",$E176=0),"",SUMIF($C$3:$C$62,$B176,R$3:R$62))</f>
        <v/>
      </c>
      <c r="S176" s="619" t="str">
        <f ca="1">IF(OR($E176="",$E176=0),"",SUMIF($C$3:$C$62,$B176,S$3:S$62))</f>
        <v/>
      </c>
      <c r="T176" s="619" t="str">
        <f ca="1">IF(OR($E176="",$E176=0),"",SUMIF($C$3:$C$62,$B176,T$3:T$62))</f>
        <v/>
      </c>
      <c r="U176" s="620">
        <f ca="1">IF(B$140="","",SUM(R176:T176))</f>
        <v>0</v>
      </c>
      <c r="V176" s="619" t="str">
        <f t="shared" ca="1" si="171"/>
        <v/>
      </c>
      <c r="Z176" s="617">
        <f>Z173+1</f>
        <v>13</v>
      </c>
      <c r="AA176" s="617" t="str">
        <f>IF(IBRF!H23="","",IBRF!H23)</f>
        <v>86</v>
      </c>
      <c r="AB176" s="610" t="s">
        <v>25</v>
      </c>
      <c r="AC176" s="739">
        <f ca="1">IF(OR($AD176="",$AD176=0),"",SUMIF($AB$3:$AB$62,$AA176,AC$3:AC$62))</f>
        <v>0</v>
      </c>
      <c r="AD176" s="739">
        <f ca="1">IF($AA176="","",COUNTIF(AB$3:AB$62,$AA176))</f>
        <v>1</v>
      </c>
      <c r="AE176" s="739">
        <f t="shared" ref="AE176:AO176" ca="1" si="181">IF(OR($AD176="",$AD176=0),"",SUMIF($AB$3:$AB$62,$AA176,AE$3:AE$62))</f>
        <v>0</v>
      </c>
      <c r="AF176" s="619">
        <f t="shared" ca="1" si="181"/>
        <v>0</v>
      </c>
      <c r="AG176" s="619">
        <f t="shared" ca="1" si="181"/>
        <v>1</v>
      </c>
      <c r="AH176" s="620">
        <f t="shared" ca="1" si="181"/>
        <v>0</v>
      </c>
      <c r="AI176" s="619">
        <f t="shared" ca="1" si="181"/>
        <v>1</v>
      </c>
      <c r="AJ176" s="619">
        <f t="shared" ca="1" si="181"/>
        <v>0</v>
      </c>
      <c r="AK176" s="619">
        <f t="shared" ca="1" si="181"/>
        <v>0</v>
      </c>
      <c r="AL176" s="739">
        <f t="shared" ca="1" si="181"/>
        <v>1</v>
      </c>
      <c r="AM176" s="739">
        <f t="shared" ca="1" si="181"/>
        <v>0</v>
      </c>
      <c r="AN176" s="619">
        <f t="shared" ca="1" si="181"/>
        <v>0</v>
      </c>
      <c r="AO176" s="619">
        <f t="shared" ca="1" si="181"/>
        <v>0</v>
      </c>
      <c r="AP176" s="620">
        <f ca="1">IF($AA$140="","",SUM(AN176:AO176))</f>
        <v>0</v>
      </c>
      <c r="AQ176" s="619">
        <f ca="1">IF(OR($AD176="",$AD176=0),"",SUMIF($AB$3:$AB$62,$AA176,AQ$3:AQ$62))</f>
        <v>0</v>
      </c>
      <c r="AR176" s="619">
        <f ca="1">IF(OR($AD176="",$AD176=0),"",SUMIF($AB$3:$AB$62,$AA176,AR$3:AR$62))</f>
        <v>0</v>
      </c>
      <c r="AS176" s="619">
        <f ca="1">IF(OR($AD176="",$AD176=0),"",SUMIF($AB$3:$AB$62,$AA176,AS$3:AS$62))</f>
        <v>0</v>
      </c>
      <c r="AT176" s="620">
        <f ca="1">IF($AA$140="","",SUM(AQ176:AS176))</f>
        <v>0</v>
      </c>
      <c r="AU176" s="619">
        <f t="shared" ca="1" si="173"/>
        <v>0</v>
      </c>
    </row>
    <row r="177" spans="1:47">
      <c r="A177" s="617"/>
      <c r="B177" s="634"/>
      <c r="C177" s="610" t="s">
        <v>45</v>
      </c>
      <c r="D177" s="739" t="str">
        <f ca="1">IF(OR($E177="",$E177=0),"",SUMIF($C$72:$C$131,$B176,D$72:D$131))</f>
        <v/>
      </c>
      <c r="E177" s="739">
        <f ca="1">IF($B176="","",COUNTIF(C$72:C$131,$B176))</f>
        <v>0</v>
      </c>
      <c r="F177" s="739" t="str">
        <f t="shared" ref="F177:P177" ca="1" si="182">IF(OR($E177="",$E177=0),"",SUMIF($C$72:$C$131,$B176,F$72:F$131))</f>
        <v/>
      </c>
      <c r="G177" s="619" t="str">
        <f t="shared" ca="1" si="182"/>
        <v/>
      </c>
      <c r="H177" s="619" t="str">
        <f t="shared" ca="1" si="182"/>
        <v/>
      </c>
      <c r="I177" s="620" t="str">
        <f t="shared" ca="1" si="182"/>
        <v/>
      </c>
      <c r="J177" s="619" t="str">
        <f t="shared" ca="1" si="182"/>
        <v/>
      </c>
      <c r="K177" s="619" t="str">
        <f t="shared" ca="1" si="182"/>
        <v/>
      </c>
      <c r="L177" s="619" t="str">
        <f t="shared" ca="1" si="182"/>
        <v/>
      </c>
      <c r="M177" s="739" t="str">
        <f t="shared" ca="1" si="182"/>
        <v/>
      </c>
      <c r="N177" s="739" t="str">
        <f t="shared" ca="1" si="182"/>
        <v/>
      </c>
      <c r="O177" s="619" t="str">
        <f t="shared" ca="1" si="182"/>
        <v/>
      </c>
      <c r="P177" s="619" t="str">
        <f t="shared" ca="1" si="182"/>
        <v/>
      </c>
      <c r="Q177" s="620">
        <f ca="1">IF(B$140="","",SUM(O177:P177))</f>
        <v>0</v>
      </c>
      <c r="R177" s="619" t="str">
        <f ca="1">IF(OR($E177="",$E177=0),"",SUMIF($C$72:$C$131,$B176,R$72:R$131))</f>
        <v/>
      </c>
      <c r="S177" s="619" t="str">
        <f ca="1">IF(OR($E177="",$E177=0),"",SUMIF($C$72:$C$131,$B176,S$72:S$131))</f>
        <v/>
      </c>
      <c r="T177" s="619" t="str">
        <f ca="1">IF(OR($E177="",$E177=0),"",SUMIF($C$72:$C$131,$B176,T$72:T$131))</f>
        <v/>
      </c>
      <c r="U177" s="620">
        <f ca="1">IF(B$140="","",SUM(R177:T177))</f>
        <v>0</v>
      </c>
      <c r="V177" s="619" t="str">
        <f t="shared" ca="1" si="171"/>
        <v/>
      </c>
      <c r="Z177" s="617"/>
      <c r="AA177" s="617"/>
      <c r="AB177" s="610" t="s">
        <v>45</v>
      </c>
      <c r="AC177" s="739">
        <f ca="1">IF(OR($AD177="",$AD177=0),"",SUMIF($AB$72:$AB$131,$AA176,AC$72:AC$131))</f>
        <v>16</v>
      </c>
      <c r="AD177" s="739">
        <f ca="1">IF($AA176="","",COUNTIF(AB$72:AB$131,$AA176))</f>
        <v>2</v>
      </c>
      <c r="AE177" s="739">
        <f t="shared" ref="AE177:AO177" ca="1" si="183">IF(OR($AD177="",$AD177=0),"",SUMIF($AB$72:$AB$131,$AA176,AE$72:AE$131))</f>
        <v>0</v>
      </c>
      <c r="AF177" s="619">
        <f t="shared" ca="1" si="183"/>
        <v>1</v>
      </c>
      <c r="AG177" s="619">
        <f t="shared" ca="1" si="183"/>
        <v>1</v>
      </c>
      <c r="AH177" s="620">
        <f t="shared" ca="1" si="183"/>
        <v>16</v>
      </c>
      <c r="AI177" s="619">
        <f t="shared" ca="1" si="183"/>
        <v>0</v>
      </c>
      <c r="AJ177" s="619">
        <f t="shared" ca="1" si="183"/>
        <v>0</v>
      </c>
      <c r="AK177" s="619">
        <f t="shared" ca="1" si="183"/>
        <v>1</v>
      </c>
      <c r="AL177" s="739">
        <f t="shared" ca="1" si="183"/>
        <v>4</v>
      </c>
      <c r="AM177" s="739">
        <f t="shared" ca="1" si="183"/>
        <v>0</v>
      </c>
      <c r="AN177" s="619">
        <f t="shared" ca="1" si="183"/>
        <v>0</v>
      </c>
      <c r="AO177" s="619">
        <f t="shared" ca="1" si="183"/>
        <v>0</v>
      </c>
      <c r="AP177" s="620">
        <f ca="1">IF($AA$140="","",SUM(AN177:AO177))</f>
        <v>0</v>
      </c>
      <c r="AQ177" s="619">
        <f ca="1">IF(OR($AD177="",$AD177=0),"",SUMIF($AB$72:$AB$131,$AA176,AQ$72:AQ$131))</f>
        <v>0</v>
      </c>
      <c r="AR177" s="619">
        <f ca="1">IF(OR($AD177="",$AD177=0),"",SUMIF($AB$72:$AB$131,$AA176,AR$72:AR$131))</f>
        <v>0</v>
      </c>
      <c r="AS177" s="619">
        <f ca="1">IF(OR($AD177="",$AD177=0),"",SUMIF($AB$72:$AB$131,$AA176,AS$72:AS$131))</f>
        <v>0</v>
      </c>
      <c r="AT177" s="620">
        <f ca="1">IF($AA$140="","",SUM(AQ177:AS177))</f>
        <v>0</v>
      </c>
      <c r="AU177" s="619">
        <f t="shared" ca="1" si="173"/>
        <v>0</v>
      </c>
    </row>
    <row r="178" spans="1:47">
      <c r="A178" s="617"/>
      <c r="B178" s="634"/>
      <c r="C178" s="623" t="s">
        <v>27</v>
      </c>
      <c r="D178" s="623">
        <f ca="1">IF($B176="","",SUM(D176:D177))</f>
        <v>0</v>
      </c>
      <c r="E178" s="623">
        <f ca="1">IF($B176="","",SUM(E176:E177))</f>
        <v>0</v>
      </c>
      <c r="F178" s="623">
        <f ca="1">IF($B176="","",SUM(F176:F177))</f>
        <v>0</v>
      </c>
      <c r="G178" s="625">
        <f t="shared" ref="G178:L178" ca="1" si="184">IF($B176="","",SUM(G176,G177))</f>
        <v>0</v>
      </c>
      <c r="H178" s="625">
        <f t="shared" ca="1" si="184"/>
        <v>0</v>
      </c>
      <c r="I178" s="615">
        <f t="shared" ca="1" si="184"/>
        <v>0</v>
      </c>
      <c r="J178" s="625">
        <f t="shared" ca="1" si="184"/>
        <v>0</v>
      </c>
      <c r="K178" s="625">
        <f t="shared" ca="1" si="184"/>
        <v>0</v>
      </c>
      <c r="L178" s="625">
        <f t="shared" ca="1" si="184"/>
        <v>0</v>
      </c>
      <c r="M178" s="623">
        <f ca="1">IF($B176="","",SUM(M176:M177))</f>
        <v>0</v>
      </c>
      <c r="N178" s="623">
        <f ca="1">IF($B176="","",SUM(N176:N177))</f>
        <v>0</v>
      </c>
      <c r="O178" s="625">
        <f ca="1">IF($B176="","",SUM(O176,O177))</f>
        <v>0</v>
      </c>
      <c r="P178" s="625">
        <f ca="1">IF($B176="","",SUM(P176,P177))</f>
        <v>0</v>
      </c>
      <c r="Q178" s="615">
        <f ca="1">IF(B$176="","",SUM(O178:P178))</f>
        <v>0</v>
      </c>
      <c r="R178" s="625">
        <f ca="1">IF($B176="","",SUM(R176,R177))</f>
        <v>0</v>
      </c>
      <c r="S178" s="625">
        <f ca="1">IF($B176="","",SUM(S176,S177))</f>
        <v>0</v>
      </c>
      <c r="T178" s="625">
        <f ca="1">IF($B176="","",SUM(T176,T177))</f>
        <v>0</v>
      </c>
      <c r="U178" s="615">
        <f ca="1">IF(B$176="","",SUM(R178:T178))</f>
        <v>0</v>
      </c>
      <c r="V178" s="625" t="str">
        <f t="shared" ca="1" si="171"/>
        <v/>
      </c>
      <c r="Z178" s="617"/>
      <c r="AA178" s="617"/>
      <c r="AB178" s="623" t="s">
        <v>27</v>
      </c>
      <c r="AC178" s="623">
        <f ca="1">IF($AA176="","",SUM(AC176:AC177))</f>
        <v>16</v>
      </c>
      <c r="AD178" s="623">
        <f t="shared" ref="AD178:AO178" ca="1" si="185">IF($AA176="","",SUM(AD176,AD177))</f>
        <v>3</v>
      </c>
      <c r="AE178" s="623">
        <f t="shared" ca="1" si="185"/>
        <v>0</v>
      </c>
      <c r="AF178" s="625">
        <f t="shared" ca="1" si="185"/>
        <v>1</v>
      </c>
      <c r="AG178" s="625">
        <f t="shared" ca="1" si="185"/>
        <v>2</v>
      </c>
      <c r="AH178" s="615">
        <f t="shared" ca="1" si="185"/>
        <v>16</v>
      </c>
      <c r="AI178" s="625">
        <f t="shared" ca="1" si="185"/>
        <v>1</v>
      </c>
      <c r="AJ178" s="625">
        <f t="shared" ca="1" si="185"/>
        <v>0</v>
      </c>
      <c r="AK178" s="625">
        <f t="shared" ca="1" si="185"/>
        <v>1</v>
      </c>
      <c r="AL178" s="623">
        <f t="shared" ca="1" si="185"/>
        <v>5</v>
      </c>
      <c r="AM178" s="623">
        <f t="shared" ca="1" si="185"/>
        <v>0</v>
      </c>
      <c r="AN178" s="625">
        <f t="shared" ca="1" si="185"/>
        <v>0</v>
      </c>
      <c r="AO178" s="625">
        <f t="shared" ca="1" si="185"/>
        <v>0</v>
      </c>
      <c r="AP178" s="615">
        <f ca="1">IF($AA$176="","",SUM(AN178:AO178))</f>
        <v>0</v>
      </c>
      <c r="AQ178" s="625">
        <f ca="1">IF($AA176="","",SUM(AQ176,AQ177))</f>
        <v>0</v>
      </c>
      <c r="AR178" s="625">
        <f ca="1">IF($AA176="","",SUM(AR176,AR177))</f>
        <v>0</v>
      </c>
      <c r="AS178" s="625">
        <f ca="1">IF($AA176="","",SUM(AS176,AS177))</f>
        <v>0</v>
      </c>
      <c r="AT178" s="615">
        <f ca="1">IF($AA$176="","",SUM(AQ178:AS178))</f>
        <v>0</v>
      </c>
      <c r="AU178" s="625">
        <f t="shared" ca="1" si="173"/>
        <v>0</v>
      </c>
    </row>
    <row r="179" spans="1:47">
      <c r="A179" s="617">
        <f>A176+1</f>
        <v>14</v>
      </c>
      <c r="B179" s="634" t="str">
        <f>IF(IBRF!B24="","",IBRF!B24)</f>
        <v>O3</v>
      </c>
      <c r="C179" s="610" t="s">
        <v>25</v>
      </c>
      <c r="D179" s="739" t="str">
        <f ca="1">IF(OR($E179="",$E179=0),"",SUMIF($C$3:$C$62,$B179,D$3:D$62))</f>
        <v/>
      </c>
      <c r="E179" s="739">
        <f ca="1">IF($B179="","",COUNTIF(C$3:C$62,$B179))</f>
        <v>0</v>
      </c>
      <c r="F179" s="739" t="str">
        <f t="shared" ref="F179:P179" ca="1" si="186">IF(OR($E179="",$E179=0),"",SUMIF($C$3:$C$62,$B179,F$3:F$62))</f>
        <v/>
      </c>
      <c r="G179" s="619" t="str">
        <f t="shared" ca="1" si="186"/>
        <v/>
      </c>
      <c r="H179" s="619" t="str">
        <f t="shared" ca="1" si="186"/>
        <v/>
      </c>
      <c r="I179" s="620" t="str">
        <f t="shared" ca="1" si="186"/>
        <v/>
      </c>
      <c r="J179" s="619" t="str">
        <f t="shared" ca="1" si="186"/>
        <v/>
      </c>
      <c r="K179" s="619" t="str">
        <f t="shared" ca="1" si="186"/>
        <v/>
      </c>
      <c r="L179" s="619" t="str">
        <f t="shared" ca="1" si="186"/>
        <v/>
      </c>
      <c r="M179" s="739" t="str">
        <f t="shared" ca="1" si="186"/>
        <v/>
      </c>
      <c r="N179" s="739" t="str">
        <f t="shared" ca="1" si="186"/>
        <v/>
      </c>
      <c r="O179" s="619" t="str">
        <f t="shared" ca="1" si="186"/>
        <v/>
      </c>
      <c r="P179" s="619" t="str">
        <f t="shared" ca="1" si="186"/>
        <v/>
      </c>
      <c r="Q179" s="620">
        <f ca="1">IF(B$140="","",SUM(O179:P179))</f>
        <v>0</v>
      </c>
      <c r="R179" s="619" t="str">
        <f ca="1">IF(OR($E179="",$E179=0),"",SUMIF($C$3:$C$62,$B179,R$3:R$62))</f>
        <v/>
      </c>
      <c r="S179" s="619" t="str">
        <f ca="1">IF(OR($E179="",$E179=0),"",SUMIF($C$3:$C$62,$B179,S$3:S$62))</f>
        <v/>
      </c>
      <c r="T179" s="619" t="str">
        <f ca="1">IF(OR($E179="",$E179=0),"",SUMIF($C$3:$C$62,$B179,T$3:T$62))</f>
        <v/>
      </c>
      <c r="U179" s="620">
        <f ca="1">IF(B$140="","",SUM(R179:T179))</f>
        <v>0</v>
      </c>
      <c r="V179" s="619" t="str">
        <f t="shared" ca="1" si="171"/>
        <v/>
      </c>
      <c r="Z179" s="617">
        <f>Z176+1</f>
        <v>14</v>
      </c>
      <c r="AA179" s="617" t="str">
        <f>IF(IBRF!H24="","",IBRF!H24)</f>
        <v>M60</v>
      </c>
      <c r="AB179" s="610" t="s">
        <v>25</v>
      </c>
      <c r="AC179" s="739" t="str">
        <f ca="1">IF(OR($AD179="",$AD179=0),"",SUMIF($AB$3:$AB$62,$AA179,AC$3:AC$62))</f>
        <v/>
      </c>
      <c r="AD179" s="739">
        <f ca="1">IF($AA179="","",COUNTIF(AB$3:AB$62,$AA179))</f>
        <v>0</v>
      </c>
      <c r="AE179" s="739" t="str">
        <f t="shared" ref="AE179:AO179" ca="1" si="187">IF(OR($AD179="",$AD179=0),"",SUMIF($AB$3:$AB$62,$AA179,AE$3:AE$62))</f>
        <v/>
      </c>
      <c r="AF179" s="619" t="str">
        <f t="shared" ca="1" si="187"/>
        <v/>
      </c>
      <c r="AG179" s="619" t="str">
        <f t="shared" ca="1" si="187"/>
        <v/>
      </c>
      <c r="AH179" s="620" t="str">
        <f t="shared" ca="1" si="187"/>
        <v/>
      </c>
      <c r="AI179" s="619" t="str">
        <f t="shared" ca="1" si="187"/>
        <v/>
      </c>
      <c r="AJ179" s="619" t="str">
        <f t="shared" ca="1" si="187"/>
        <v/>
      </c>
      <c r="AK179" s="619" t="str">
        <f t="shared" ca="1" si="187"/>
        <v/>
      </c>
      <c r="AL179" s="739" t="str">
        <f t="shared" ca="1" si="187"/>
        <v/>
      </c>
      <c r="AM179" s="739" t="str">
        <f t="shared" ca="1" si="187"/>
        <v/>
      </c>
      <c r="AN179" s="619" t="str">
        <f t="shared" ca="1" si="187"/>
        <v/>
      </c>
      <c r="AO179" s="619" t="str">
        <f t="shared" ca="1" si="187"/>
        <v/>
      </c>
      <c r="AP179" s="620">
        <f ca="1">IF($AA$140="","",SUM(AN179:AO179))</f>
        <v>0</v>
      </c>
      <c r="AQ179" s="619" t="str">
        <f ca="1">IF(OR($AD179="",$AD179=0),"",SUMIF($AB$3:$AB$62,$AA179,AQ$3:AQ$62))</f>
        <v/>
      </c>
      <c r="AR179" s="619" t="str">
        <f ca="1">IF(OR($AD179="",$AD179=0),"",SUMIF($AB$3:$AB$62,$AA179,AR$3:AR$62))</f>
        <v/>
      </c>
      <c r="AS179" s="619" t="str">
        <f ca="1">IF(OR($AD179="",$AD179=0),"",SUMIF($AB$3:$AB$62,$AA179,AS$3:AS$62))</f>
        <v/>
      </c>
      <c r="AT179" s="620">
        <f ca="1">IF($AA$140="","",SUM(AQ179:AS179))</f>
        <v>0</v>
      </c>
      <c r="AU179" s="619" t="str">
        <f t="shared" ca="1" si="173"/>
        <v/>
      </c>
    </row>
    <row r="180" spans="1:47">
      <c r="A180" s="617"/>
      <c r="B180" s="634"/>
      <c r="C180" s="610" t="s">
        <v>45</v>
      </c>
      <c r="D180" s="739" t="str">
        <f ca="1">IF(OR($E180="",$E180=0),"",SUMIF($C$72:$C$131,$B179,D$72:D$131))</f>
        <v/>
      </c>
      <c r="E180" s="739">
        <f ca="1">IF($B179="","",COUNTIF(C$72:C$131,$B179))</f>
        <v>0</v>
      </c>
      <c r="F180" s="739" t="str">
        <f t="shared" ref="F180:P180" ca="1" si="188">IF(OR($E180="",$E180=0),"",SUMIF($C$72:$C$131,$B179,F$72:F$131))</f>
        <v/>
      </c>
      <c r="G180" s="619" t="str">
        <f t="shared" ca="1" si="188"/>
        <v/>
      </c>
      <c r="H180" s="619" t="str">
        <f t="shared" ca="1" si="188"/>
        <v/>
      </c>
      <c r="I180" s="620" t="str">
        <f t="shared" ca="1" si="188"/>
        <v/>
      </c>
      <c r="J180" s="619" t="str">
        <f t="shared" ca="1" si="188"/>
        <v/>
      </c>
      <c r="K180" s="619" t="str">
        <f t="shared" ca="1" si="188"/>
        <v/>
      </c>
      <c r="L180" s="619" t="str">
        <f t="shared" ca="1" si="188"/>
        <v/>
      </c>
      <c r="M180" s="739" t="str">
        <f t="shared" ca="1" si="188"/>
        <v/>
      </c>
      <c r="N180" s="739" t="str">
        <f t="shared" ca="1" si="188"/>
        <v/>
      </c>
      <c r="O180" s="619" t="str">
        <f t="shared" ca="1" si="188"/>
        <v/>
      </c>
      <c r="P180" s="619" t="str">
        <f t="shared" ca="1" si="188"/>
        <v/>
      </c>
      <c r="Q180" s="620">
        <f ca="1">IF(B$140="","",SUM(O180:P180))</f>
        <v>0</v>
      </c>
      <c r="R180" s="619" t="str">
        <f ca="1">IF(OR($E180="",$E180=0),"",SUMIF($C$72:$C$131,$B179,R$72:R$131))</f>
        <v/>
      </c>
      <c r="S180" s="619" t="str">
        <f ca="1">IF(OR($E180="",$E180=0),"",SUMIF($C$72:$C$131,$B179,S$72:S$131))</f>
        <v/>
      </c>
      <c r="T180" s="619" t="str">
        <f ca="1">IF(OR($E180="",$E180=0),"",SUMIF($C$72:$C$131,$B179,T$72:T$131))</f>
        <v/>
      </c>
      <c r="U180" s="620">
        <f ca="1">IF(B$140="","",SUM(R180:T180))</f>
        <v>0</v>
      </c>
      <c r="V180" s="619" t="str">
        <f t="shared" ca="1" si="171"/>
        <v/>
      </c>
      <c r="Z180" s="617"/>
      <c r="AA180" s="617"/>
      <c r="AB180" s="610" t="s">
        <v>45</v>
      </c>
      <c r="AC180" s="739" t="str">
        <f ca="1">IF(OR($AD180="",$AD180=0),"",SUMIF($AB$72:$AB$131,$AA179,AC$72:AC$131))</f>
        <v/>
      </c>
      <c r="AD180" s="739">
        <f ca="1">IF($AA179="","",COUNTIF(AB$72:AB$131,$AA179))</f>
        <v>0</v>
      </c>
      <c r="AE180" s="739" t="str">
        <f t="shared" ref="AE180:AO180" ca="1" si="189">IF(OR($AD180="",$AD180=0),"",SUMIF($AB$72:$AB$131,$AA179,AE$72:AE$131))</f>
        <v/>
      </c>
      <c r="AF180" s="619" t="str">
        <f t="shared" ca="1" si="189"/>
        <v/>
      </c>
      <c r="AG180" s="619" t="str">
        <f t="shared" ca="1" si="189"/>
        <v/>
      </c>
      <c r="AH180" s="620" t="str">
        <f t="shared" ca="1" si="189"/>
        <v/>
      </c>
      <c r="AI180" s="619" t="str">
        <f t="shared" ca="1" si="189"/>
        <v/>
      </c>
      <c r="AJ180" s="619" t="str">
        <f t="shared" ca="1" si="189"/>
        <v/>
      </c>
      <c r="AK180" s="619" t="str">
        <f t="shared" ca="1" si="189"/>
        <v/>
      </c>
      <c r="AL180" s="739" t="str">
        <f t="shared" ca="1" si="189"/>
        <v/>
      </c>
      <c r="AM180" s="739" t="str">
        <f t="shared" ca="1" si="189"/>
        <v/>
      </c>
      <c r="AN180" s="619" t="str">
        <f t="shared" ca="1" si="189"/>
        <v/>
      </c>
      <c r="AO180" s="619" t="str">
        <f t="shared" ca="1" si="189"/>
        <v/>
      </c>
      <c r="AP180" s="620">
        <f ca="1">IF($AA$140="","",SUM(AN180:AO180))</f>
        <v>0</v>
      </c>
      <c r="AQ180" s="619" t="str">
        <f ca="1">IF(OR($AD180="",$AD180=0),"",SUMIF($AB$72:$AB$131,$AA179,AQ$72:AQ$131))</f>
        <v/>
      </c>
      <c r="AR180" s="619" t="str">
        <f ca="1">IF(OR($AD180="",$AD180=0),"",SUMIF($AB$72:$AB$131,$AA179,AR$72:AR$131))</f>
        <v/>
      </c>
      <c r="AS180" s="619" t="str">
        <f ca="1">IF(OR($AD180="",$AD180=0),"",SUMIF($AB$72:$AB$131,$AA179,AS$72:AS$131))</f>
        <v/>
      </c>
      <c r="AT180" s="620">
        <f ca="1">IF($AA$140="","",SUM(AQ180:AS180))</f>
        <v>0</v>
      </c>
      <c r="AU180" s="619" t="str">
        <f t="shared" ca="1" si="173"/>
        <v/>
      </c>
    </row>
    <row r="181" spans="1:47">
      <c r="A181" s="617"/>
      <c r="B181" s="634"/>
      <c r="C181" s="623" t="s">
        <v>27</v>
      </c>
      <c r="D181" s="623">
        <f ca="1">IF($B179="","",SUM(D179:D180))</f>
        <v>0</v>
      </c>
      <c r="E181" s="623">
        <f ca="1">IF($B179="","",SUM(E179:E180))</f>
        <v>0</v>
      </c>
      <c r="F181" s="623">
        <f ca="1">IF($B179="","",SUM(F179:F180))</f>
        <v>0</v>
      </c>
      <c r="G181" s="625">
        <f t="shared" ref="G181:L181" ca="1" si="190">IF($B179="","",SUM(G179,G180))</f>
        <v>0</v>
      </c>
      <c r="H181" s="625">
        <f t="shared" ca="1" si="190"/>
        <v>0</v>
      </c>
      <c r="I181" s="615">
        <f t="shared" ca="1" si="190"/>
        <v>0</v>
      </c>
      <c r="J181" s="625">
        <f t="shared" ca="1" si="190"/>
        <v>0</v>
      </c>
      <c r="K181" s="625">
        <f t="shared" ca="1" si="190"/>
        <v>0</v>
      </c>
      <c r="L181" s="625">
        <f t="shared" ca="1" si="190"/>
        <v>0</v>
      </c>
      <c r="M181" s="623">
        <f ca="1">IF($B179="","",SUM(M179:M180))</f>
        <v>0</v>
      </c>
      <c r="N181" s="623">
        <f ca="1">IF($B179="","",SUM(N179:N180))</f>
        <v>0</v>
      </c>
      <c r="O181" s="625">
        <f ca="1">IF($B179="","",SUM(O179,O180))</f>
        <v>0</v>
      </c>
      <c r="P181" s="625">
        <f ca="1">IF($B179="","",SUM(P179,P180))</f>
        <v>0</v>
      </c>
      <c r="Q181" s="615">
        <f ca="1">IF(B$179="","",SUM(O181:P181))</f>
        <v>0</v>
      </c>
      <c r="R181" s="625">
        <f ca="1">IF($B179="","",SUM(R179,R180))</f>
        <v>0</v>
      </c>
      <c r="S181" s="625">
        <f ca="1">IF($B179="","",SUM(S179,S180))</f>
        <v>0</v>
      </c>
      <c r="T181" s="625">
        <f ca="1">IF($B179="","",SUM(T179,T180))</f>
        <v>0</v>
      </c>
      <c r="U181" s="615">
        <f ca="1">IF(B$179="","",SUM(R181:T181))</f>
        <v>0</v>
      </c>
      <c r="V181" s="625" t="str">
        <f t="shared" ca="1" si="171"/>
        <v/>
      </c>
      <c r="Z181" s="617"/>
      <c r="AA181" s="617"/>
      <c r="AB181" s="623" t="s">
        <v>27</v>
      </c>
      <c r="AC181" s="623">
        <f ca="1">IF($AA179="","",SUM(AC179:AC180))</f>
        <v>0</v>
      </c>
      <c r="AD181" s="623">
        <f t="shared" ref="AD181:AO181" ca="1" si="191">IF($AA179="","",SUM(AD179,AD180))</f>
        <v>0</v>
      </c>
      <c r="AE181" s="623">
        <f t="shared" ca="1" si="191"/>
        <v>0</v>
      </c>
      <c r="AF181" s="625">
        <f t="shared" ca="1" si="191"/>
        <v>0</v>
      </c>
      <c r="AG181" s="625">
        <f t="shared" ca="1" si="191"/>
        <v>0</v>
      </c>
      <c r="AH181" s="615">
        <f t="shared" ca="1" si="191"/>
        <v>0</v>
      </c>
      <c r="AI181" s="625">
        <f t="shared" ca="1" si="191"/>
        <v>0</v>
      </c>
      <c r="AJ181" s="625">
        <f t="shared" ca="1" si="191"/>
        <v>0</v>
      </c>
      <c r="AK181" s="625">
        <f t="shared" ca="1" si="191"/>
        <v>0</v>
      </c>
      <c r="AL181" s="623">
        <f t="shared" ca="1" si="191"/>
        <v>0</v>
      </c>
      <c r="AM181" s="623">
        <f t="shared" ca="1" si="191"/>
        <v>0</v>
      </c>
      <c r="AN181" s="625">
        <f t="shared" ca="1" si="191"/>
        <v>0</v>
      </c>
      <c r="AO181" s="625">
        <f t="shared" ca="1" si="191"/>
        <v>0</v>
      </c>
      <c r="AP181" s="615">
        <f ca="1">IF($AA$179="","",SUM(AN181:AO181))</f>
        <v>0</v>
      </c>
      <c r="AQ181" s="625">
        <f ca="1">IF($AA179="","",SUM(AQ179,AQ180))</f>
        <v>0</v>
      </c>
      <c r="AR181" s="625">
        <f ca="1">IF($AA179="","",SUM(AR179,AR180))</f>
        <v>0</v>
      </c>
      <c r="AS181" s="625">
        <f ca="1">IF($AA179="","",SUM(AS179,AS180))</f>
        <v>0</v>
      </c>
      <c r="AT181" s="615">
        <f ca="1">IF($AA$179="","",SUM(AQ181:AS181))</f>
        <v>0</v>
      </c>
      <c r="AU181" s="625" t="str">
        <f t="shared" ca="1" si="173"/>
        <v/>
      </c>
    </row>
    <row r="182" spans="1:47">
      <c r="A182" s="617">
        <f>A179+1</f>
        <v>15</v>
      </c>
      <c r="B182" s="634" t="str">
        <f>IF(IBRF!B25="","",IBRF!B25)</f>
        <v>1794</v>
      </c>
      <c r="C182" s="610" t="s">
        <v>25</v>
      </c>
      <c r="D182" s="739" t="str">
        <f ca="1">IF(OR($E182="",$E182=0),"",SUMIF($C$3:$C$62,$B182,D$3:D$62))</f>
        <v/>
      </c>
      <c r="E182" s="739">
        <f ca="1">IF($B182="","",COUNTIF(C$3:C$62,$B182))</f>
        <v>0</v>
      </c>
      <c r="F182" s="739" t="str">
        <f t="shared" ref="F182:P182" ca="1" si="192">IF(OR($E182="",$E182=0),"",SUMIF($C$3:$C$62,$B182,F$3:F$62))</f>
        <v/>
      </c>
      <c r="G182" s="619" t="str">
        <f t="shared" ca="1" si="192"/>
        <v/>
      </c>
      <c r="H182" s="619" t="str">
        <f t="shared" ca="1" si="192"/>
        <v/>
      </c>
      <c r="I182" s="620" t="str">
        <f t="shared" ca="1" si="192"/>
        <v/>
      </c>
      <c r="J182" s="619" t="str">
        <f t="shared" ca="1" si="192"/>
        <v/>
      </c>
      <c r="K182" s="619" t="str">
        <f t="shared" ca="1" si="192"/>
        <v/>
      </c>
      <c r="L182" s="619" t="str">
        <f t="shared" ca="1" si="192"/>
        <v/>
      </c>
      <c r="M182" s="739" t="str">
        <f t="shared" ca="1" si="192"/>
        <v/>
      </c>
      <c r="N182" s="739" t="str">
        <f t="shared" ca="1" si="192"/>
        <v/>
      </c>
      <c r="O182" s="619" t="str">
        <f t="shared" ca="1" si="192"/>
        <v/>
      </c>
      <c r="P182" s="619" t="str">
        <f t="shared" ca="1" si="192"/>
        <v/>
      </c>
      <c r="Q182" s="620">
        <f ca="1">IF(B$140="","",SUM(O182:P182))</f>
        <v>0</v>
      </c>
      <c r="R182" s="619" t="str">
        <f ca="1">IF(OR($E182="",$E182=0),"",SUMIF($C$3:$C$62,$B182,R$3:R$62))</f>
        <v/>
      </c>
      <c r="S182" s="619" t="str">
        <f ca="1">IF(OR($E182="",$E182=0),"",SUMIF($C$3:$C$62,$B182,S$3:S$62))</f>
        <v/>
      </c>
      <c r="T182" s="619" t="str">
        <f ca="1">IF(OR($E182="",$E182=0),"",SUMIF($C$3:$C$62,$B182,T$3:T$62))</f>
        <v/>
      </c>
      <c r="U182" s="620">
        <f ca="1">IF(B$140="","",SUM(R182:T182))</f>
        <v>0</v>
      </c>
      <c r="V182" s="619" t="str">
        <f t="shared" ca="1" si="171"/>
        <v/>
      </c>
      <c r="Z182" s="617">
        <f>Z179+1</f>
        <v>15</v>
      </c>
      <c r="AA182" s="617" t="str">
        <f>IF(IBRF!H25="","",IBRF!H25)</f>
        <v/>
      </c>
      <c r="AB182" s="610" t="s">
        <v>25</v>
      </c>
      <c r="AC182" s="739" t="str">
        <f>IF(OR($AD182="",$AD182=0),"",SUMIF($AB$3:$AB$62,$AA182,AC$3:AC$62))</f>
        <v/>
      </c>
      <c r="AD182" s="739" t="str">
        <f>IF($AA182="","",COUNTIF(AB$3:AB$62,$AA182))</f>
        <v/>
      </c>
      <c r="AE182" s="739" t="str">
        <f t="shared" ref="AE182:AO182" si="193">IF(OR($AD182="",$AD182=0),"",SUMIF($AB$3:$AB$62,$AA182,AE$3:AE$62))</f>
        <v/>
      </c>
      <c r="AF182" s="619" t="str">
        <f t="shared" si="193"/>
        <v/>
      </c>
      <c r="AG182" s="619" t="str">
        <f t="shared" si="193"/>
        <v/>
      </c>
      <c r="AH182" s="620" t="str">
        <f t="shared" si="193"/>
        <v/>
      </c>
      <c r="AI182" s="619" t="str">
        <f t="shared" si="193"/>
        <v/>
      </c>
      <c r="AJ182" s="619" t="str">
        <f t="shared" si="193"/>
        <v/>
      </c>
      <c r="AK182" s="619" t="str">
        <f t="shared" si="193"/>
        <v/>
      </c>
      <c r="AL182" s="739" t="str">
        <f t="shared" si="193"/>
        <v/>
      </c>
      <c r="AM182" s="739" t="str">
        <f t="shared" si="193"/>
        <v/>
      </c>
      <c r="AN182" s="619" t="str">
        <f t="shared" si="193"/>
        <v/>
      </c>
      <c r="AO182" s="619" t="str">
        <f t="shared" si="193"/>
        <v/>
      </c>
      <c r="AP182" s="620">
        <f>IF($AA$140="","",SUM(AN182:AO182))</f>
        <v>0</v>
      </c>
      <c r="AQ182" s="619" t="str">
        <f>IF(OR($AD182="",$AD182=0),"",SUMIF($AB$3:$AB$62,$AA182,AQ$3:AQ$62))</f>
        <v/>
      </c>
      <c r="AR182" s="619" t="str">
        <f>IF(OR($AD182="",$AD182=0),"",SUMIF($AB$3:$AB$62,$AA182,AR$3:AR$62))</f>
        <v/>
      </c>
      <c r="AS182" s="619" t="str">
        <f>IF(OR($AD182="",$AD182=0),"",SUMIF($AB$3:$AB$62,$AA182,AS$3:AS$62))</f>
        <v/>
      </c>
      <c r="AT182" s="620">
        <f>IF($AA$140="","",SUM(AQ182:AS182))</f>
        <v>0</v>
      </c>
      <c r="AU182" s="619" t="str">
        <f t="shared" si="173"/>
        <v/>
      </c>
    </row>
    <row r="183" spans="1:47">
      <c r="A183" s="617"/>
      <c r="B183" s="634"/>
      <c r="C183" s="610" t="s">
        <v>45</v>
      </c>
      <c r="D183" s="739" t="str">
        <f ca="1">IF(OR($E183="",$E183=0),"",SUMIF($C$72:$C$131,$B182,D$72:D$131))</f>
        <v/>
      </c>
      <c r="E183" s="739">
        <f ca="1">IF($B182="","",COUNTIF(C$72:C$131,$B182))</f>
        <v>0</v>
      </c>
      <c r="F183" s="739" t="str">
        <f t="shared" ref="F183:P183" ca="1" si="194">IF(OR($E183="",$E183=0),"",SUMIF($C$72:$C$131,$B182,F$72:F$131))</f>
        <v/>
      </c>
      <c r="G183" s="619" t="str">
        <f t="shared" ca="1" si="194"/>
        <v/>
      </c>
      <c r="H183" s="619" t="str">
        <f t="shared" ca="1" si="194"/>
        <v/>
      </c>
      <c r="I183" s="620" t="str">
        <f t="shared" ca="1" si="194"/>
        <v/>
      </c>
      <c r="J183" s="619" t="str">
        <f t="shared" ca="1" si="194"/>
        <v/>
      </c>
      <c r="K183" s="619" t="str">
        <f t="shared" ca="1" si="194"/>
        <v/>
      </c>
      <c r="L183" s="619" t="str">
        <f t="shared" ca="1" si="194"/>
        <v/>
      </c>
      <c r="M183" s="739" t="str">
        <f t="shared" ca="1" si="194"/>
        <v/>
      </c>
      <c r="N183" s="739" t="str">
        <f t="shared" ca="1" si="194"/>
        <v/>
      </c>
      <c r="O183" s="619" t="str">
        <f t="shared" ca="1" si="194"/>
        <v/>
      </c>
      <c r="P183" s="619" t="str">
        <f t="shared" ca="1" si="194"/>
        <v/>
      </c>
      <c r="Q183" s="620">
        <f ca="1">IF(B$140="","",SUM(O183:P183))</f>
        <v>0</v>
      </c>
      <c r="R183" s="619" t="str">
        <f ca="1">IF(OR($E183="",$E183=0),"",SUMIF($C$72:$C$131,$B182,R$72:R$131))</f>
        <v/>
      </c>
      <c r="S183" s="619" t="str">
        <f ca="1">IF(OR($E183="",$E183=0),"",SUMIF($C$72:$C$131,$B182,S$72:S$131))</f>
        <v/>
      </c>
      <c r="T183" s="619" t="str">
        <f ca="1">IF(OR($E183="",$E183=0),"",SUMIF($C$72:$C$131,$B182,T$72:T$131))</f>
        <v/>
      </c>
      <c r="U183" s="620">
        <f ca="1">IF(B$140="","",SUM(R183:T183))</f>
        <v>0</v>
      </c>
      <c r="V183" s="619" t="str">
        <f t="shared" ca="1" si="171"/>
        <v/>
      </c>
      <c r="Z183" s="617"/>
      <c r="AA183" s="617"/>
      <c r="AB183" s="610" t="s">
        <v>45</v>
      </c>
      <c r="AC183" s="739" t="str">
        <f>IF(OR($AD183="",$AD183=0),"",SUMIF($AB$72:$AB$131,$AA182,AC$72:AC$131))</f>
        <v/>
      </c>
      <c r="AD183" s="739" t="str">
        <f>IF($AA182="","",COUNTIF(AB$72:AB$131,$AA182))</f>
        <v/>
      </c>
      <c r="AE183" s="739" t="str">
        <f t="shared" ref="AE183:AO183" si="195">IF(OR($AD183="",$AD183=0),"",SUMIF($AB$72:$AB$131,$AA182,AE$72:AE$131))</f>
        <v/>
      </c>
      <c r="AF183" s="619" t="str">
        <f t="shared" si="195"/>
        <v/>
      </c>
      <c r="AG183" s="619" t="str">
        <f t="shared" si="195"/>
        <v/>
      </c>
      <c r="AH183" s="620" t="str">
        <f t="shared" si="195"/>
        <v/>
      </c>
      <c r="AI183" s="619" t="str">
        <f t="shared" si="195"/>
        <v/>
      </c>
      <c r="AJ183" s="619" t="str">
        <f t="shared" si="195"/>
        <v/>
      </c>
      <c r="AK183" s="619" t="str">
        <f t="shared" si="195"/>
        <v/>
      </c>
      <c r="AL183" s="739" t="str">
        <f t="shared" si="195"/>
        <v/>
      </c>
      <c r="AM183" s="739" t="str">
        <f t="shared" si="195"/>
        <v/>
      </c>
      <c r="AN183" s="619" t="str">
        <f t="shared" si="195"/>
        <v/>
      </c>
      <c r="AO183" s="619" t="str">
        <f t="shared" si="195"/>
        <v/>
      </c>
      <c r="AP183" s="620">
        <f>IF($AA$140="","",SUM(AN183:AO183))</f>
        <v>0</v>
      </c>
      <c r="AQ183" s="619" t="str">
        <f>IF(OR($AD183="",$AD183=0),"",SUMIF($AB$72:$AB$131,$AA182,AQ$72:AQ$131))</f>
        <v/>
      </c>
      <c r="AR183" s="619" t="str">
        <f>IF(OR($AD183="",$AD183=0),"",SUMIF($AB$72:$AB$131,$AA182,AR$72:AR$131))</f>
        <v/>
      </c>
      <c r="AS183" s="619" t="str">
        <f>IF(OR($AD183="",$AD183=0),"",SUMIF($AB$72:$AB$131,$AA182,AS$72:AS$131))</f>
        <v/>
      </c>
      <c r="AT183" s="620">
        <f>IF($AA$140="","",SUM(AQ183:AS183))</f>
        <v>0</v>
      </c>
      <c r="AU183" s="619" t="str">
        <f t="shared" si="173"/>
        <v/>
      </c>
    </row>
    <row r="184" spans="1:47">
      <c r="A184" s="617"/>
      <c r="B184" s="634"/>
      <c r="C184" s="623" t="s">
        <v>27</v>
      </c>
      <c r="D184" s="623">
        <f ca="1">IF($B182="","",SUM(D182:D183))</f>
        <v>0</v>
      </c>
      <c r="E184" s="623">
        <f ca="1">IF($B182="","",SUM(E182:E183))</f>
        <v>0</v>
      </c>
      <c r="F184" s="623">
        <f ca="1">IF($B182="","",SUM(F182:F183))</f>
        <v>0</v>
      </c>
      <c r="G184" s="625">
        <f t="shared" ref="G184:L184" ca="1" si="196">IF($B182="","",SUM(G182,G183))</f>
        <v>0</v>
      </c>
      <c r="H184" s="625">
        <f t="shared" ca="1" si="196"/>
        <v>0</v>
      </c>
      <c r="I184" s="615">
        <f t="shared" ca="1" si="196"/>
        <v>0</v>
      </c>
      <c r="J184" s="625">
        <f t="shared" ca="1" si="196"/>
        <v>0</v>
      </c>
      <c r="K184" s="625">
        <f t="shared" ca="1" si="196"/>
        <v>0</v>
      </c>
      <c r="L184" s="625">
        <f t="shared" ca="1" si="196"/>
        <v>0</v>
      </c>
      <c r="M184" s="623">
        <f ca="1">IF($B182="","",SUM(M182:M183))</f>
        <v>0</v>
      </c>
      <c r="N184" s="623">
        <f ca="1">IF($B182="","",SUM(N182:N183))</f>
        <v>0</v>
      </c>
      <c r="O184" s="625">
        <f ca="1">IF($B182="","",SUM(O182,O183))</f>
        <v>0</v>
      </c>
      <c r="P184" s="625">
        <f ca="1">IF($B182="","",SUM(P182,P183))</f>
        <v>0</v>
      </c>
      <c r="Q184" s="615">
        <f ca="1">IF(B$182="","",SUM(O184:P184))</f>
        <v>0</v>
      </c>
      <c r="R184" s="625">
        <f ca="1">IF($B182="","",SUM(R182,R183))</f>
        <v>0</v>
      </c>
      <c r="S184" s="625">
        <f ca="1">IF($B182="","",SUM(S182,S183))</f>
        <v>0</v>
      </c>
      <c r="T184" s="625">
        <f ca="1">IF($B182="","",SUM(T182,T183))</f>
        <v>0</v>
      </c>
      <c r="U184" s="615">
        <f ca="1">IF(B$182="","",SUM(R184:T184))</f>
        <v>0</v>
      </c>
      <c r="V184" s="625" t="str">
        <f t="shared" ca="1" si="171"/>
        <v/>
      </c>
      <c r="Z184" s="617"/>
      <c r="AA184" s="617"/>
      <c r="AB184" s="623" t="s">
        <v>27</v>
      </c>
      <c r="AC184" s="623" t="str">
        <f>IF($AA182="","",SUM(AC182:AC183))</f>
        <v/>
      </c>
      <c r="AD184" s="623" t="str">
        <f t="shared" ref="AD184:AO184" si="197">IF($AA182="","",SUM(AD182,AD183))</f>
        <v/>
      </c>
      <c r="AE184" s="623" t="str">
        <f t="shared" si="197"/>
        <v/>
      </c>
      <c r="AF184" s="625" t="str">
        <f t="shared" si="197"/>
        <v/>
      </c>
      <c r="AG184" s="625" t="str">
        <f t="shared" si="197"/>
        <v/>
      </c>
      <c r="AH184" s="615" t="str">
        <f t="shared" si="197"/>
        <v/>
      </c>
      <c r="AI184" s="625" t="str">
        <f t="shared" si="197"/>
        <v/>
      </c>
      <c r="AJ184" s="625" t="str">
        <f t="shared" si="197"/>
        <v/>
      </c>
      <c r="AK184" s="625" t="str">
        <f t="shared" si="197"/>
        <v/>
      </c>
      <c r="AL184" s="623" t="str">
        <f t="shared" si="197"/>
        <v/>
      </c>
      <c r="AM184" s="623" t="str">
        <f t="shared" si="197"/>
        <v/>
      </c>
      <c r="AN184" s="625" t="str">
        <f t="shared" si="197"/>
        <v/>
      </c>
      <c r="AO184" s="625" t="str">
        <f t="shared" si="197"/>
        <v/>
      </c>
      <c r="AP184" s="615" t="str">
        <f>IF($AA$182="","",SUM(AN184:AO184))</f>
        <v/>
      </c>
      <c r="AQ184" s="625" t="str">
        <f>IF($AA182="","",SUM(AQ182,AQ183))</f>
        <v/>
      </c>
      <c r="AR184" s="625" t="str">
        <f>IF($AA182="","",SUM(AR182,AR183))</f>
        <v/>
      </c>
      <c r="AS184" s="625" t="str">
        <f>IF($AA182="","",SUM(AS182,AS183))</f>
        <v/>
      </c>
      <c r="AT184" s="615" t="str">
        <f>IF($AA$182="","",SUM(AQ184:AS184))</f>
        <v/>
      </c>
      <c r="AU184" s="625" t="str">
        <f t="shared" si="173"/>
        <v/>
      </c>
    </row>
    <row r="185" spans="1:47">
      <c r="A185" s="617">
        <f>A182+1</f>
        <v>16</v>
      </c>
      <c r="B185" s="634" t="str">
        <f>IF(IBRF!B26="","",IBRF!B26)</f>
        <v>81</v>
      </c>
      <c r="C185" s="610" t="s">
        <v>25</v>
      </c>
      <c r="D185" s="739" t="str">
        <f ca="1">IF(OR($E185="",$E185=0),"",SUMIF($C$3:$C$62,$B185,D$3:D$62))</f>
        <v/>
      </c>
      <c r="E185" s="739">
        <f ca="1">IF($B185="","",COUNTIF(C$3:C$62,$B185))</f>
        <v>0</v>
      </c>
      <c r="F185" s="739" t="str">
        <f t="shared" ref="F185:P185" ca="1" si="198">IF(OR($E185="",$E185=0),"",SUMIF($C$3:$C$62,$B185,F$3:F$62))</f>
        <v/>
      </c>
      <c r="G185" s="619" t="str">
        <f t="shared" ca="1" si="198"/>
        <v/>
      </c>
      <c r="H185" s="619" t="str">
        <f t="shared" ca="1" si="198"/>
        <v/>
      </c>
      <c r="I185" s="620" t="str">
        <f t="shared" ca="1" si="198"/>
        <v/>
      </c>
      <c r="J185" s="619" t="str">
        <f t="shared" ca="1" si="198"/>
        <v/>
      </c>
      <c r="K185" s="619" t="str">
        <f t="shared" ca="1" si="198"/>
        <v/>
      </c>
      <c r="L185" s="619" t="str">
        <f t="shared" ca="1" si="198"/>
        <v/>
      </c>
      <c r="M185" s="739" t="str">
        <f t="shared" ca="1" si="198"/>
        <v/>
      </c>
      <c r="N185" s="739" t="str">
        <f t="shared" ca="1" si="198"/>
        <v/>
      </c>
      <c r="O185" s="619" t="str">
        <f t="shared" ca="1" si="198"/>
        <v/>
      </c>
      <c r="P185" s="619" t="str">
        <f t="shared" ca="1" si="198"/>
        <v/>
      </c>
      <c r="Q185" s="620">
        <f ca="1">IF(B$140="","",SUM(O185:P185))</f>
        <v>0</v>
      </c>
      <c r="R185" s="619" t="str">
        <f ca="1">IF(OR($E185="",$E185=0),"",SUMIF($C$3:$C$62,$B185,R$3:R$62))</f>
        <v/>
      </c>
      <c r="S185" s="619" t="str">
        <f ca="1">IF(OR($E185="",$E185=0),"",SUMIF($C$3:$C$62,$B185,S$3:S$62))</f>
        <v/>
      </c>
      <c r="T185" s="619" t="str">
        <f ca="1">IF(OR($E185="",$E185=0),"",SUMIF($C$3:$C$62,$B185,T$3:T$62))</f>
        <v/>
      </c>
      <c r="U185" s="620">
        <f ca="1">IF(B$140="","",SUM(R185:T185))</f>
        <v>0</v>
      </c>
      <c r="V185" s="619" t="str">
        <f t="shared" ca="1" si="171"/>
        <v/>
      </c>
      <c r="Z185" s="617">
        <f>Z182+1</f>
        <v>16</v>
      </c>
      <c r="AA185" s="617" t="str">
        <f>IF(IBRF!H26="","",IBRF!H26)</f>
        <v/>
      </c>
      <c r="AB185" s="610" t="s">
        <v>25</v>
      </c>
      <c r="AC185" s="739" t="str">
        <f>IF(OR($AD185="",$AD185=0),"",SUMIF($AB$3:$AB$62,$AA185,AC$3:AC$62))</f>
        <v/>
      </c>
      <c r="AD185" s="739" t="str">
        <f>IF($AA185="","",COUNTIF(AB$3:AB$62,$AA185))</f>
        <v/>
      </c>
      <c r="AE185" s="739" t="str">
        <f t="shared" ref="AE185:AO185" si="199">IF(OR($AD185="",$AD185=0),"",SUMIF($AB$3:$AB$62,$AA185,AE$3:AE$62))</f>
        <v/>
      </c>
      <c r="AF185" s="619" t="str">
        <f t="shared" si="199"/>
        <v/>
      </c>
      <c r="AG185" s="619" t="str">
        <f t="shared" si="199"/>
        <v/>
      </c>
      <c r="AH185" s="620" t="str">
        <f t="shared" si="199"/>
        <v/>
      </c>
      <c r="AI185" s="619" t="str">
        <f t="shared" si="199"/>
        <v/>
      </c>
      <c r="AJ185" s="619" t="str">
        <f t="shared" si="199"/>
        <v/>
      </c>
      <c r="AK185" s="619" t="str">
        <f t="shared" si="199"/>
        <v/>
      </c>
      <c r="AL185" s="739" t="str">
        <f t="shared" si="199"/>
        <v/>
      </c>
      <c r="AM185" s="739" t="str">
        <f t="shared" si="199"/>
        <v/>
      </c>
      <c r="AN185" s="619" t="str">
        <f t="shared" si="199"/>
        <v/>
      </c>
      <c r="AO185" s="619" t="str">
        <f t="shared" si="199"/>
        <v/>
      </c>
      <c r="AP185" s="620">
        <f>IF($AA$140="","",SUM(AN185:AO185))</f>
        <v>0</v>
      </c>
      <c r="AQ185" s="619" t="str">
        <f>IF(OR($AD185="",$AD185=0),"",SUMIF($AB$3:$AB$62,$AA185,AQ$3:AQ$62))</f>
        <v/>
      </c>
      <c r="AR185" s="619" t="str">
        <f>IF(OR($AD185="",$AD185=0),"",SUMIF($AB$3:$AB$62,$AA185,AR$3:AR$62))</f>
        <v/>
      </c>
      <c r="AS185" s="619" t="str">
        <f>IF(OR($AD185="",$AD185=0),"",SUMIF($AB$3:$AB$62,$AA185,AS$3:AS$62))</f>
        <v/>
      </c>
      <c r="AT185" s="620">
        <f>IF($AA$140="","",SUM(AQ185:AS185))</f>
        <v>0</v>
      </c>
      <c r="AU185" s="619" t="str">
        <f t="shared" si="173"/>
        <v/>
      </c>
    </row>
    <row r="186" spans="1:47">
      <c r="A186" s="617"/>
      <c r="B186" s="634"/>
      <c r="C186" s="610" t="s">
        <v>45</v>
      </c>
      <c r="D186" s="739" t="str">
        <f ca="1">IF(OR($E186="",$E186=0),"",SUMIF($C$72:$C$131,$B185,D$72:D$131))</f>
        <v/>
      </c>
      <c r="E186" s="739">
        <f ca="1">IF($B185="","",COUNTIF(C$72:C$131,$B185))</f>
        <v>0</v>
      </c>
      <c r="F186" s="739" t="str">
        <f t="shared" ref="F186:P186" ca="1" si="200">IF(OR($E186="",$E186=0),"",SUMIF($C$72:$C$131,$B185,F$72:F$131))</f>
        <v/>
      </c>
      <c r="G186" s="619" t="str">
        <f t="shared" ca="1" si="200"/>
        <v/>
      </c>
      <c r="H186" s="619" t="str">
        <f t="shared" ca="1" si="200"/>
        <v/>
      </c>
      <c r="I186" s="620" t="str">
        <f t="shared" ca="1" si="200"/>
        <v/>
      </c>
      <c r="J186" s="619" t="str">
        <f t="shared" ca="1" si="200"/>
        <v/>
      </c>
      <c r="K186" s="619" t="str">
        <f t="shared" ca="1" si="200"/>
        <v/>
      </c>
      <c r="L186" s="619" t="str">
        <f t="shared" ca="1" si="200"/>
        <v/>
      </c>
      <c r="M186" s="739" t="str">
        <f t="shared" ca="1" si="200"/>
        <v/>
      </c>
      <c r="N186" s="739" t="str">
        <f t="shared" ca="1" si="200"/>
        <v/>
      </c>
      <c r="O186" s="619" t="str">
        <f t="shared" ca="1" si="200"/>
        <v/>
      </c>
      <c r="P186" s="619" t="str">
        <f t="shared" ca="1" si="200"/>
        <v/>
      </c>
      <c r="Q186" s="620">
        <f ca="1">IF(B$140="","",SUM(O186:P186))</f>
        <v>0</v>
      </c>
      <c r="R186" s="619" t="str">
        <f ca="1">IF(OR($E186="",$E186=0),"",SUMIF($C$72:$C$131,$B185,R$72:R$131))</f>
        <v/>
      </c>
      <c r="S186" s="619" t="str">
        <f ca="1">IF(OR($E186="",$E186=0),"",SUMIF($C$72:$C$131,$B185,S$72:S$131))</f>
        <v/>
      </c>
      <c r="T186" s="619" t="str">
        <f ca="1">IF(OR($E186="",$E186=0),"",SUMIF($C$72:$C$131,$B185,T$72:T$131))</f>
        <v/>
      </c>
      <c r="U186" s="620">
        <f ca="1">IF(B$140="","",SUM(R186:T186))</f>
        <v>0</v>
      </c>
      <c r="V186" s="619" t="str">
        <f t="shared" ca="1" si="171"/>
        <v/>
      </c>
      <c r="Z186" s="617"/>
      <c r="AA186" s="617"/>
      <c r="AB186" s="610" t="s">
        <v>45</v>
      </c>
      <c r="AC186" s="739" t="str">
        <f>IF(OR($AD186="",$AD186=0),"",SUMIF($AB$72:$AB$131,$AA185,AC$72:AC$131))</f>
        <v/>
      </c>
      <c r="AD186" s="739" t="str">
        <f>IF($AA185="","",COUNTIF(AB$72:AB$131,$AA185))</f>
        <v/>
      </c>
      <c r="AE186" s="739" t="str">
        <f t="shared" ref="AE186:AO186" si="201">IF(OR($AD186="",$AD186=0),"",SUMIF($AB$72:$AB$131,$AA185,AE$72:AE$131))</f>
        <v/>
      </c>
      <c r="AF186" s="619" t="str">
        <f t="shared" si="201"/>
        <v/>
      </c>
      <c r="AG186" s="619" t="str">
        <f t="shared" si="201"/>
        <v/>
      </c>
      <c r="AH186" s="620" t="str">
        <f t="shared" si="201"/>
        <v/>
      </c>
      <c r="AI186" s="619" t="str">
        <f t="shared" si="201"/>
        <v/>
      </c>
      <c r="AJ186" s="619" t="str">
        <f t="shared" si="201"/>
        <v/>
      </c>
      <c r="AK186" s="619" t="str">
        <f t="shared" si="201"/>
        <v/>
      </c>
      <c r="AL186" s="739" t="str">
        <f t="shared" si="201"/>
        <v/>
      </c>
      <c r="AM186" s="739" t="str">
        <f t="shared" si="201"/>
        <v/>
      </c>
      <c r="AN186" s="619" t="str">
        <f t="shared" si="201"/>
        <v/>
      </c>
      <c r="AO186" s="619" t="str">
        <f t="shared" si="201"/>
        <v/>
      </c>
      <c r="AP186" s="620">
        <f>IF($AA$140="","",SUM(AN186:AO186))</f>
        <v>0</v>
      </c>
      <c r="AQ186" s="619" t="str">
        <f>IF(OR($AD186="",$AD186=0),"",SUMIF($AB$72:$AB$131,$AA185,AQ$72:AQ$131))</f>
        <v/>
      </c>
      <c r="AR186" s="619" t="str">
        <f>IF(OR($AD186="",$AD186=0),"",SUMIF($AB$72:$AB$131,$AA185,AR$72:AR$131))</f>
        <v/>
      </c>
      <c r="AS186" s="619" t="str">
        <f>IF(OR($AD186="",$AD186=0),"",SUMIF($AB$72:$AB$131,$AA185,AS$72:AS$131))</f>
        <v/>
      </c>
      <c r="AT186" s="620">
        <f>IF($AA$140="","",SUM(AQ186:AS186))</f>
        <v>0</v>
      </c>
      <c r="AU186" s="619" t="str">
        <f t="shared" si="173"/>
        <v/>
      </c>
    </row>
    <row r="187" spans="1:47">
      <c r="A187" s="617"/>
      <c r="B187" s="634"/>
      <c r="C187" s="623" t="s">
        <v>27</v>
      </c>
      <c r="D187" s="623">
        <f ca="1">IF($B185="","",SUM(D185:D186))</f>
        <v>0</v>
      </c>
      <c r="E187" s="623">
        <f ca="1">IF($B185="","",SUM(E185:E186))</f>
        <v>0</v>
      </c>
      <c r="F187" s="623">
        <f ca="1">IF($B185="","",SUM(F185:F186))</f>
        <v>0</v>
      </c>
      <c r="G187" s="625">
        <f t="shared" ref="G187:L187" ca="1" si="202">IF($B185="","",SUM(G185,G186))</f>
        <v>0</v>
      </c>
      <c r="H187" s="625">
        <f t="shared" ca="1" si="202"/>
        <v>0</v>
      </c>
      <c r="I187" s="615">
        <f t="shared" ca="1" si="202"/>
        <v>0</v>
      </c>
      <c r="J187" s="625">
        <f t="shared" ca="1" si="202"/>
        <v>0</v>
      </c>
      <c r="K187" s="625">
        <f t="shared" ca="1" si="202"/>
        <v>0</v>
      </c>
      <c r="L187" s="625">
        <f t="shared" ca="1" si="202"/>
        <v>0</v>
      </c>
      <c r="M187" s="623">
        <f ca="1">IF($B185="","",SUM(M185:M186))</f>
        <v>0</v>
      </c>
      <c r="N187" s="623">
        <f ca="1">IF($B185="","",SUM(N185:N186))</f>
        <v>0</v>
      </c>
      <c r="O187" s="625">
        <f ca="1">IF($B185="","",SUM(O185,O186))</f>
        <v>0</v>
      </c>
      <c r="P187" s="625">
        <f ca="1">IF($B185="","",SUM(P185,P186))</f>
        <v>0</v>
      </c>
      <c r="Q187" s="615">
        <f ca="1">IF(B$182="","",SUM(O187:P187))</f>
        <v>0</v>
      </c>
      <c r="R187" s="625">
        <f ca="1">IF($B185="","",SUM(R185,R186))</f>
        <v>0</v>
      </c>
      <c r="S187" s="625">
        <f ca="1">IF($B185="","",SUM(S185,S186))</f>
        <v>0</v>
      </c>
      <c r="T187" s="625">
        <f ca="1">IF($B185="","",SUM(T185,T186))</f>
        <v>0</v>
      </c>
      <c r="U187" s="615">
        <f ca="1">IF(B$182="","",SUM(R187:T187))</f>
        <v>0</v>
      </c>
      <c r="V187" s="625" t="str">
        <f t="shared" ca="1" si="171"/>
        <v/>
      </c>
      <c r="Z187" s="617"/>
      <c r="AA187" s="617"/>
      <c r="AB187" s="623" t="s">
        <v>27</v>
      </c>
      <c r="AC187" s="623" t="str">
        <f>IF($AA185="","",SUM(AC185:AC186))</f>
        <v/>
      </c>
      <c r="AD187" s="623" t="str">
        <f t="shared" ref="AD187:AO187" si="203">IF($AA185="","",SUM(AD185,AD186))</f>
        <v/>
      </c>
      <c r="AE187" s="623" t="str">
        <f t="shared" si="203"/>
        <v/>
      </c>
      <c r="AF187" s="625" t="str">
        <f t="shared" si="203"/>
        <v/>
      </c>
      <c r="AG187" s="625" t="str">
        <f t="shared" si="203"/>
        <v/>
      </c>
      <c r="AH187" s="615" t="str">
        <f t="shared" si="203"/>
        <v/>
      </c>
      <c r="AI187" s="625" t="str">
        <f t="shared" si="203"/>
        <v/>
      </c>
      <c r="AJ187" s="625" t="str">
        <f t="shared" si="203"/>
        <v/>
      </c>
      <c r="AK187" s="625" t="str">
        <f t="shared" si="203"/>
        <v/>
      </c>
      <c r="AL187" s="623" t="str">
        <f t="shared" si="203"/>
        <v/>
      </c>
      <c r="AM187" s="623" t="str">
        <f t="shared" si="203"/>
        <v/>
      </c>
      <c r="AN187" s="625" t="str">
        <f t="shared" si="203"/>
        <v/>
      </c>
      <c r="AO187" s="625" t="str">
        <f t="shared" si="203"/>
        <v/>
      </c>
      <c r="AP187" s="615" t="str">
        <f>IF($AA$182="","",SUM(AN187:AO187))</f>
        <v/>
      </c>
      <c r="AQ187" s="625" t="str">
        <f>IF($AA185="","",SUM(AQ185,AQ186))</f>
        <v/>
      </c>
      <c r="AR187" s="625" t="str">
        <f>IF($AA185="","",SUM(AR185,AR186))</f>
        <v/>
      </c>
      <c r="AS187" s="625" t="str">
        <f>IF($AA185="","",SUM(AS185,AS186))</f>
        <v/>
      </c>
      <c r="AT187" s="615" t="str">
        <f>IF($AA$182="","",SUM(AQ187:AS187))</f>
        <v/>
      </c>
      <c r="AU187" s="625" t="str">
        <f t="shared" si="173"/>
        <v/>
      </c>
    </row>
    <row r="188" spans="1:47" hidden="1">
      <c r="A188" s="617">
        <f>A185+1</f>
        <v>17</v>
      </c>
      <c r="B188" s="634" t="str">
        <f>IF(IBRF!B27="","",IBRF!B27)</f>
        <v/>
      </c>
      <c r="C188" s="610" t="s">
        <v>25</v>
      </c>
      <c r="D188" s="739" t="str">
        <f>IF(OR($E188="",$E188=0),"",SUMIF($C$3:$C$62,$B188,D$3:D$62))</f>
        <v/>
      </c>
      <c r="E188" s="739" t="str">
        <f>IF($B188="","",COUNTIF(C$3:C$62,$B188))</f>
        <v/>
      </c>
      <c r="F188" s="739" t="str">
        <f t="shared" ref="F188:P188" si="204">IF(OR($E188="",$E188=0),"",SUMIF($C$3:$C$62,$B188,F$3:F$62))</f>
        <v/>
      </c>
      <c r="G188" s="619" t="str">
        <f t="shared" si="204"/>
        <v/>
      </c>
      <c r="H188" s="619" t="str">
        <f t="shared" si="204"/>
        <v/>
      </c>
      <c r="I188" s="620" t="str">
        <f t="shared" si="204"/>
        <v/>
      </c>
      <c r="J188" s="619" t="str">
        <f t="shared" si="204"/>
        <v/>
      </c>
      <c r="K188" s="619" t="str">
        <f t="shared" si="204"/>
        <v/>
      </c>
      <c r="L188" s="619" t="str">
        <f t="shared" si="204"/>
        <v/>
      </c>
      <c r="M188" s="739" t="str">
        <f t="shared" si="204"/>
        <v/>
      </c>
      <c r="N188" s="739" t="str">
        <f t="shared" si="204"/>
        <v/>
      </c>
      <c r="O188" s="619" t="str">
        <f t="shared" si="204"/>
        <v/>
      </c>
      <c r="P188" s="619" t="str">
        <f t="shared" si="204"/>
        <v/>
      </c>
      <c r="Q188" s="620">
        <f>IF(B$140="","",SUM(O188:P188))</f>
        <v>0</v>
      </c>
      <c r="R188" s="619" t="str">
        <f>IF(OR($E188="",$E188=0),"",SUMIF($C$3:$C$62,$B188,R$3:R$62))</f>
        <v/>
      </c>
      <c r="S188" s="619" t="str">
        <f>IF(OR($E188="",$E188=0),"",SUMIF($C$3:$C$62,$B188,S$3:S$62))</f>
        <v/>
      </c>
      <c r="T188" s="619" t="str">
        <f>IF(OR($E188="",$E188=0),"",SUMIF($C$3:$C$62,$B188,T$3:T$62))</f>
        <v/>
      </c>
      <c r="U188" s="620">
        <f>IF(B$140="","",SUM(R188:T188))</f>
        <v>0</v>
      </c>
      <c r="V188" s="619" t="str">
        <f t="shared" si="171"/>
        <v/>
      </c>
      <c r="Z188" s="617">
        <f>Z185+1</f>
        <v>17</v>
      </c>
      <c r="AA188" s="617" t="str">
        <f>IF(IBRF!H27="","",IBRF!H27)</f>
        <v/>
      </c>
      <c r="AB188" s="610" t="s">
        <v>25</v>
      </c>
      <c r="AC188" s="739" t="str">
        <f>IF(OR($AD188="",$AD188=0),"",SUMIF($AB$3:$AB$62,$AA188,AC$3:AC$62))</f>
        <v/>
      </c>
      <c r="AD188" s="739" t="str">
        <f>IF($AA188="","",COUNTIF(AB$3:AB$62,$AA188))</f>
        <v/>
      </c>
      <c r="AE188" s="739" t="str">
        <f t="shared" ref="AE188:AO188" si="205">IF(OR($AD188="",$AD188=0),"",SUMIF($AB$3:$AB$62,$AA188,AE$3:AE$62))</f>
        <v/>
      </c>
      <c r="AF188" s="619" t="str">
        <f t="shared" si="205"/>
        <v/>
      </c>
      <c r="AG188" s="619" t="str">
        <f t="shared" si="205"/>
        <v/>
      </c>
      <c r="AH188" s="620" t="str">
        <f t="shared" si="205"/>
        <v/>
      </c>
      <c r="AI188" s="619" t="str">
        <f t="shared" si="205"/>
        <v/>
      </c>
      <c r="AJ188" s="619" t="str">
        <f t="shared" si="205"/>
        <v/>
      </c>
      <c r="AK188" s="619" t="str">
        <f t="shared" si="205"/>
        <v/>
      </c>
      <c r="AL188" s="739" t="str">
        <f t="shared" si="205"/>
        <v/>
      </c>
      <c r="AM188" s="739" t="str">
        <f t="shared" si="205"/>
        <v/>
      </c>
      <c r="AN188" s="619" t="str">
        <f t="shared" si="205"/>
        <v/>
      </c>
      <c r="AO188" s="619" t="str">
        <f t="shared" si="205"/>
        <v/>
      </c>
      <c r="AP188" s="620">
        <f>IF($AA$140="","",SUM(AN188:AO188))</f>
        <v>0</v>
      </c>
      <c r="AQ188" s="619" t="str">
        <f>IF(OR($AD188="",$AD188=0),"",SUMIF($AB$3:$AB$62,$AA188,AQ$3:AQ$62))</f>
        <v/>
      </c>
      <c r="AR188" s="619" t="str">
        <f>IF(OR($AD188="",$AD188=0),"",SUMIF($AB$3:$AB$62,$AA188,AR$3:AR$62))</f>
        <v/>
      </c>
      <c r="AS188" s="619" t="str">
        <f>IF(OR($AD188="",$AD188=0),"",SUMIF($AB$3:$AB$62,$AA188,AS$3:AS$62))</f>
        <v/>
      </c>
      <c r="AT188" s="620">
        <f>IF($AA$140="","",SUM(AQ188:AS188))</f>
        <v>0</v>
      </c>
      <c r="AU188" s="619" t="str">
        <f t="shared" si="173"/>
        <v/>
      </c>
    </row>
    <row r="189" spans="1:47" hidden="1">
      <c r="A189" s="617"/>
      <c r="B189" s="634"/>
      <c r="C189" s="610" t="s">
        <v>45</v>
      </c>
      <c r="D189" s="739" t="str">
        <f>IF(OR($E189="",$E189=0),"",SUMIF($C$72:$C$131,$B188,D$72:D$131))</f>
        <v/>
      </c>
      <c r="E189" s="739" t="str">
        <f>IF($B188="","",COUNTIF(C$72:C$131,$B188))</f>
        <v/>
      </c>
      <c r="F189" s="739" t="str">
        <f t="shared" ref="F189:P189" si="206">IF(OR($E189="",$E189=0),"",SUMIF($C$72:$C$131,$B188,F$72:F$131))</f>
        <v/>
      </c>
      <c r="G189" s="619" t="str">
        <f t="shared" si="206"/>
        <v/>
      </c>
      <c r="H189" s="619" t="str">
        <f t="shared" si="206"/>
        <v/>
      </c>
      <c r="I189" s="620" t="str">
        <f t="shared" si="206"/>
        <v/>
      </c>
      <c r="J189" s="619" t="str">
        <f t="shared" si="206"/>
        <v/>
      </c>
      <c r="K189" s="619" t="str">
        <f t="shared" si="206"/>
        <v/>
      </c>
      <c r="L189" s="619" t="str">
        <f t="shared" si="206"/>
        <v/>
      </c>
      <c r="M189" s="739" t="str">
        <f t="shared" si="206"/>
        <v/>
      </c>
      <c r="N189" s="739" t="str">
        <f t="shared" si="206"/>
        <v/>
      </c>
      <c r="O189" s="619" t="str">
        <f t="shared" si="206"/>
        <v/>
      </c>
      <c r="P189" s="619" t="str">
        <f t="shared" si="206"/>
        <v/>
      </c>
      <c r="Q189" s="620">
        <f>IF(B$140="","",SUM(O189:P189))</f>
        <v>0</v>
      </c>
      <c r="R189" s="619" t="str">
        <f>IF(OR($E189="",$E189=0),"",SUMIF($C$72:$C$131,$B188,R$72:R$131))</f>
        <v/>
      </c>
      <c r="S189" s="619" t="str">
        <f>IF(OR($E189="",$E189=0),"",SUMIF($C$72:$C$131,$B188,S$72:S$131))</f>
        <v/>
      </c>
      <c r="T189" s="619" t="str">
        <f>IF(OR($E189="",$E189=0),"",SUMIF($C$72:$C$131,$B188,T$72:T$131))</f>
        <v/>
      </c>
      <c r="U189" s="620">
        <f>IF(B$140="","",SUM(R189:T189))</f>
        <v>0</v>
      </c>
      <c r="V189" s="619" t="str">
        <f t="shared" si="171"/>
        <v/>
      </c>
      <c r="Z189" s="617"/>
      <c r="AA189" s="617"/>
      <c r="AB189" s="610" t="s">
        <v>45</v>
      </c>
      <c r="AC189" s="739" t="str">
        <f>IF(OR($AD189="",$AD189=0),"",SUMIF($AB$72:$AB$131,$AA188,AC$72:AC$131))</f>
        <v/>
      </c>
      <c r="AD189" s="739" t="str">
        <f>IF($AA188="","",COUNTIF(AB$72:AB$131,$AA188))</f>
        <v/>
      </c>
      <c r="AE189" s="739" t="str">
        <f t="shared" ref="AE189:AO189" si="207">IF(OR($AD189="",$AD189=0),"",SUMIF($AB$72:$AB$131,$AA188,AE$72:AE$131))</f>
        <v/>
      </c>
      <c r="AF189" s="619" t="str">
        <f t="shared" si="207"/>
        <v/>
      </c>
      <c r="AG189" s="619" t="str">
        <f t="shared" si="207"/>
        <v/>
      </c>
      <c r="AH189" s="620" t="str">
        <f t="shared" si="207"/>
        <v/>
      </c>
      <c r="AI189" s="619" t="str">
        <f t="shared" si="207"/>
        <v/>
      </c>
      <c r="AJ189" s="619" t="str">
        <f t="shared" si="207"/>
        <v/>
      </c>
      <c r="AK189" s="619" t="str">
        <f t="shared" si="207"/>
        <v/>
      </c>
      <c r="AL189" s="739" t="str">
        <f t="shared" si="207"/>
        <v/>
      </c>
      <c r="AM189" s="739" t="str">
        <f t="shared" si="207"/>
        <v/>
      </c>
      <c r="AN189" s="619" t="str">
        <f t="shared" si="207"/>
        <v/>
      </c>
      <c r="AO189" s="619" t="str">
        <f t="shared" si="207"/>
        <v/>
      </c>
      <c r="AP189" s="620">
        <f>IF($AA$140="","",SUM(AN189:AO189))</f>
        <v>0</v>
      </c>
      <c r="AQ189" s="619" t="str">
        <f>IF(OR($AD189="",$AD189=0),"",SUMIF($AB$72:$AB$131,$AA188,AQ$72:AQ$131))</f>
        <v/>
      </c>
      <c r="AR189" s="619" t="str">
        <f>IF(OR($AD189="",$AD189=0),"",SUMIF($AB$72:$AB$131,$AA188,AR$72:AR$131))</f>
        <v/>
      </c>
      <c r="AS189" s="619" t="str">
        <f>IF(OR($AD189="",$AD189=0),"",SUMIF($AB$72:$AB$131,$AA188,AS$72:AS$131))</f>
        <v/>
      </c>
      <c r="AT189" s="620">
        <f>IF($AA$140="","",SUM(AQ189:AS189))</f>
        <v>0</v>
      </c>
      <c r="AU189" s="619" t="str">
        <f t="shared" si="173"/>
        <v/>
      </c>
    </row>
    <row r="190" spans="1:47" hidden="1">
      <c r="A190" s="617"/>
      <c r="B190" s="634"/>
      <c r="C190" s="623" t="s">
        <v>27</v>
      </c>
      <c r="D190" s="623" t="str">
        <f>IF($B188="","",SUM(D188:D189))</f>
        <v/>
      </c>
      <c r="E190" s="623" t="str">
        <f>IF($B188="","",SUM(E188:E189))</f>
        <v/>
      </c>
      <c r="F190" s="623" t="str">
        <f>IF($B188="","",SUM(F188:F189))</f>
        <v/>
      </c>
      <c r="G190" s="625" t="str">
        <f t="shared" ref="G190:L190" si="208">IF($B188="","",SUM(G188,G189))</f>
        <v/>
      </c>
      <c r="H190" s="625" t="str">
        <f t="shared" si="208"/>
        <v/>
      </c>
      <c r="I190" s="615" t="str">
        <f t="shared" si="208"/>
        <v/>
      </c>
      <c r="J190" s="625" t="str">
        <f t="shared" si="208"/>
        <v/>
      </c>
      <c r="K190" s="625" t="str">
        <f t="shared" si="208"/>
        <v/>
      </c>
      <c r="L190" s="625" t="str">
        <f t="shared" si="208"/>
        <v/>
      </c>
      <c r="M190" s="623" t="str">
        <f>IF($B188="","",SUM(M188:M189))</f>
        <v/>
      </c>
      <c r="N190" s="623" t="str">
        <f>IF($B188="","",SUM(N188:N189))</f>
        <v/>
      </c>
      <c r="O190" s="625" t="str">
        <f>IF($B188="","",SUM(O188,O189))</f>
        <v/>
      </c>
      <c r="P190" s="625" t="str">
        <f>IF($B188="","",SUM(P188,P189))</f>
        <v/>
      </c>
      <c r="Q190" s="615">
        <f>IF(B$182="","",SUM(O190:P190))</f>
        <v>0</v>
      </c>
      <c r="R190" s="625" t="str">
        <f>IF($B188="","",SUM(R188,R189))</f>
        <v/>
      </c>
      <c r="S190" s="625" t="str">
        <f>IF($B188="","",SUM(S188,S189))</f>
        <v/>
      </c>
      <c r="T190" s="625" t="str">
        <f>IF($B188="","",SUM(T188,T189))</f>
        <v/>
      </c>
      <c r="U190" s="615">
        <f>IF(B$182="","",SUM(R190:T190))</f>
        <v>0</v>
      </c>
      <c r="V190" s="625" t="str">
        <f t="shared" si="171"/>
        <v/>
      </c>
      <c r="Z190" s="617"/>
      <c r="AA190" s="617"/>
      <c r="AB190" s="623" t="s">
        <v>27</v>
      </c>
      <c r="AC190" s="623" t="str">
        <f>IF($AA188="","",SUM(AC188:AC189))</f>
        <v/>
      </c>
      <c r="AD190" s="623" t="str">
        <f t="shared" ref="AD190:AO190" si="209">IF($AA188="","",SUM(AD188,AD189))</f>
        <v/>
      </c>
      <c r="AE190" s="623" t="str">
        <f t="shared" si="209"/>
        <v/>
      </c>
      <c r="AF190" s="625" t="str">
        <f t="shared" si="209"/>
        <v/>
      </c>
      <c r="AG190" s="625" t="str">
        <f t="shared" si="209"/>
        <v/>
      </c>
      <c r="AH190" s="615" t="str">
        <f t="shared" si="209"/>
        <v/>
      </c>
      <c r="AI190" s="625" t="str">
        <f t="shared" si="209"/>
        <v/>
      </c>
      <c r="AJ190" s="625" t="str">
        <f t="shared" si="209"/>
        <v/>
      </c>
      <c r="AK190" s="625" t="str">
        <f t="shared" si="209"/>
        <v/>
      </c>
      <c r="AL190" s="623" t="str">
        <f t="shared" si="209"/>
        <v/>
      </c>
      <c r="AM190" s="623" t="str">
        <f t="shared" si="209"/>
        <v/>
      </c>
      <c r="AN190" s="625" t="str">
        <f t="shared" si="209"/>
        <v/>
      </c>
      <c r="AO190" s="625" t="str">
        <f t="shared" si="209"/>
        <v/>
      </c>
      <c r="AP190" s="615" t="str">
        <f>IF($AA$182="","",SUM(AN190:AO190))</f>
        <v/>
      </c>
      <c r="AQ190" s="625" t="str">
        <f>IF($AA188="","",SUM(AQ188,AQ189))</f>
        <v/>
      </c>
      <c r="AR190" s="625" t="str">
        <f>IF($AA188="","",SUM(AR188,AR189))</f>
        <v/>
      </c>
      <c r="AS190" s="625" t="str">
        <f>IF($AA188="","",SUM(AS188,AS189))</f>
        <v/>
      </c>
      <c r="AT190" s="615" t="str">
        <f>IF($AA$182="","",SUM(AQ190:AS190))</f>
        <v/>
      </c>
      <c r="AU190" s="625" t="str">
        <f t="shared" si="173"/>
        <v/>
      </c>
    </row>
    <row r="191" spans="1:47" hidden="1">
      <c r="A191" s="617">
        <f>A188+1</f>
        <v>18</v>
      </c>
      <c r="B191" s="634" t="str">
        <f>IF(IBRF!B28="","",IBRF!B28)</f>
        <v/>
      </c>
      <c r="C191" s="610" t="s">
        <v>25</v>
      </c>
      <c r="D191" s="739" t="str">
        <f>IF(OR($E191="",$E191=0),"",SUMIF($C$3:$C$62,$B191,D$3:D$62))</f>
        <v/>
      </c>
      <c r="E191" s="739" t="str">
        <f>IF($B191="","",COUNTIF(C$3:C$62,$B191))</f>
        <v/>
      </c>
      <c r="F191" s="739" t="str">
        <f t="shared" ref="F191:P191" si="210">IF(OR($E191="",$E191=0),"",SUMIF($C$3:$C$62,$B191,F$3:F$62))</f>
        <v/>
      </c>
      <c r="G191" s="619" t="str">
        <f t="shared" si="210"/>
        <v/>
      </c>
      <c r="H191" s="619" t="str">
        <f t="shared" si="210"/>
        <v/>
      </c>
      <c r="I191" s="620" t="str">
        <f t="shared" si="210"/>
        <v/>
      </c>
      <c r="J191" s="619" t="str">
        <f t="shared" si="210"/>
        <v/>
      </c>
      <c r="K191" s="619" t="str">
        <f t="shared" si="210"/>
        <v/>
      </c>
      <c r="L191" s="619" t="str">
        <f t="shared" si="210"/>
        <v/>
      </c>
      <c r="M191" s="739" t="str">
        <f t="shared" si="210"/>
        <v/>
      </c>
      <c r="N191" s="739" t="str">
        <f t="shared" si="210"/>
        <v/>
      </c>
      <c r="O191" s="619" t="str">
        <f t="shared" si="210"/>
        <v/>
      </c>
      <c r="P191" s="619" t="str">
        <f t="shared" si="210"/>
        <v/>
      </c>
      <c r="Q191" s="620">
        <f>IF(B$140="","",SUM(O191:P191))</f>
        <v>0</v>
      </c>
      <c r="R191" s="619" t="str">
        <f>IF(OR($E191="",$E191=0),"",SUMIF($C$3:$C$62,$B191,R$3:R$62))</f>
        <v/>
      </c>
      <c r="S191" s="619" t="str">
        <f>IF(OR($E191="",$E191=0),"",SUMIF($C$3:$C$62,$B191,S$3:S$62))</f>
        <v/>
      </c>
      <c r="T191" s="619" t="str">
        <f>IF(OR($E191="",$E191=0),"",SUMIF($C$3:$C$62,$B191,T$3:T$62))</f>
        <v/>
      </c>
      <c r="U191" s="620">
        <f>IF(B$140="","",SUM(R191:T191))</f>
        <v>0</v>
      </c>
      <c r="V191" s="619" t="str">
        <f t="shared" si="171"/>
        <v/>
      </c>
      <c r="Z191" s="617">
        <f>Z188+1</f>
        <v>18</v>
      </c>
      <c r="AA191" s="617" t="str">
        <f>IF(IBRF!H28="","",IBRF!H28)</f>
        <v/>
      </c>
      <c r="AB191" s="610" t="s">
        <v>25</v>
      </c>
      <c r="AC191" s="739" t="str">
        <f>IF(OR($AD191="",$AD191=0),"",SUMIF($AB$3:$AB$62,$AA191,AC$3:AC$62))</f>
        <v/>
      </c>
      <c r="AD191" s="739" t="str">
        <f>IF($AA191="","",COUNTIF(AB$3:AB$62,$AA191))</f>
        <v/>
      </c>
      <c r="AE191" s="739" t="str">
        <f t="shared" ref="AE191:AO191" si="211">IF(OR($AD191="",$AD191=0),"",SUMIF($AB$3:$AB$62,$AA191,AE$3:AE$62))</f>
        <v/>
      </c>
      <c r="AF191" s="619" t="str">
        <f t="shared" si="211"/>
        <v/>
      </c>
      <c r="AG191" s="619" t="str">
        <f t="shared" si="211"/>
        <v/>
      </c>
      <c r="AH191" s="620" t="str">
        <f t="shared" si="211"/>
        <v/>
      </c>
      <c r="AI191" s="619" t="str">
        <f t="shared" si="211"/>
        <v/>
      </c>
      <c r="AJ191" s="619" t="str">
        <f t="shared" si="211"/>
        <v/>
      </c>
      <c r="AK191" s="619" t="str">
        <f t="shared" si="211"/>
        <v/>
      </c>
      <c r="AL191" s="739" t="str">
        <f t="shared" si="211"/>
        <v/>
      </c>
      <c r="AM191" s="739" t="str">
        <f t="shared" si="211"/>
        <v/>
      </c>
      <c r="AN191" s="619" t="str">
        <f t="shared" si="211"/>
        <v/>
      </c>
      <c r="AO191" s="619" t="str">
        <f t="shared" si="211"/>
        <v/>
      </c>
      <c r="AP191" s="620">
        <f>IF($AA$140="","",SUM(AN191:AO191))</f>
        <v>0</v>
      </c>
      <c r="AQ191" s="619" t="str">
        <f>IF(OR($AD191="",$AD191=0),"",SUMIF($AB$3:$AB$62,$AA191,AQ$3:AQ$62))</f>
        <v/>
      </c>
      <c r="AR191" s="619" t="str">
        <f>IF(OR($AD191="",$AD191=0),"",SUMIF($AB$3:$AB$62,$AA191,AR$3:AR$62))</f>
        <v/>
      </c>
      <c r="AS191" s="619" t="str">
        <f>IF(OR($AD191="",$AD191=0),"",SUMIF($AB$3:$AB$62,$AA191,AS$3:AS$62))</f>
        <v/>
      </c>
      <c r="AT191" s="620">
        <f>IF($AA$140="","",SUM(AQ191:AS191))</f>
        <v>0</v>
      </c>
      <c r="AU191" s="619" t="str">
        <f t="shared" si="173"/>
        <v/>
      </c>
    </row>
    <row r="192" spans="1:47" hidden="1">
      <c r="A192" s="617"/>
      <c r="B192" s="634"/>
      <c r="C192" s="610" t="s">
        <v>45</v>
      </c>
      <c r="D192" s="739" t="str">
        <f>IF(OR($E192="",$E192=0),"",SUMIF($C$72:$C$131,$B191,D$72:D$131))</f>
        <v/>
      </c>
      <c r="E192" s="739" t="str">
        <f>IF($B191="","",COUNTIF(C$72:C$131,$B191))</f>
        <v/>
      </c>
      <c r="F192" s="739" t="str">
        <f t="shared" ref="F192:P192" si="212">IF(OR($E192="",$E192=0),"",SUMIF($C$72:$C$131,$B191,F$72:F$131))</f>
        <v/>
      </c>
      <c r="G192" s="619" t="str">
        <f t="shared" si="212"/>
        <v/>
      </c>
      <c r="H192" s="619" t="str">
        <f t="shared" si="212"/>
        <v/>
      </c>
      <c r="I192" s="620" t="str">
        <f t="shared" si="212"/>
        <v/>
      </c>
      <c r="J192" s="619" t="str">
        <f t="shared" si="212"/>
        <v/>
      </c>
      <c r="K192" s="619" t="str">
        <f t="shared" si="212"/>
        <v/>
      </c>
      <c r="L192" s="619" t="str">
        <f t="shared" si="212"/>
        <v/>
      </c>
      <c r="M192" s="739" t="str">
        <f t="shared" si="212"/>
        <v/>
      </c>
      <c r="N192" s="739" t="str">
        <f t="shared" si="212"/>
        <v/>
      </c>
      <c r="O192" s="619" t="str">
        <f t="shared" si="212"/>
        <v/>
      </c>
      <c r="P192" s="619" t="str">
        <f t="shared" si="212"/>
        <v/>
      </c>
      <c r="Q192" s="620">
        <f>IF(B$140="","",SUM(O192:P192))</f>
        <v>0</v>
      </c>
      <c r="R192" s="619" t="str">
        <f>IF(OR($E192="",$E192=0),"",SUMIF($C$72:$C$131,$B191,R$72:R$131))</f>
        <v/>
      </c>
      <c r="S192" s="619" t="str">
        <f>IF(OR($E192="",$E192=0),"",SUMIF($C$72:$C$131,$B191,S$72:S$131))</f>
        <v/>
      </c>
      <c r="T192" s="619" t="str">
        <f>IF(OR($E192="",$E192=0),"",SUMIF($C$72:$C$131,$B191,T$72:T$131))</f>
        <v/>
      </c>
      <c r="U192" s="620">
        <f>IF(B$140="","",SUM(R192:T192))</f>
        <v>0</v>
      </c>
      <c r="V192" s="619" t="str">
        <f t="shared" si="171"/>
        <v/>
      </c>
      <c r="Z192" s="617"/>
      <c r="AA192" s="617"/>
      <c r="AB192" s="610" t="s">
        <v>45</v>
      </c>
      <c r="AC192" s="739" t="str">
        <f>IF(OR($AD192="",$AD192=0),"",SUMIF($AB$72:$AB$131,$AA191,AC$72:AC$131))</f>
        <v/>
      </c>
      <c r="AD192" s="739" t="str">
        <f>IF($AA191="","",COUNTIF(AB$72:AB$131,$AA191))</f>
        <v/>
      </c>
      <c r="AE192" s="739" t="str">
        <f t="shared" ref="AE192:AO192" si="213">IF(OR($AD192="",$AD192=0),"",SUMIF($AB$72:$AB$131,$AA191,AE$72:AE$131))</f>
        <v/>
      </c>
      <c r="AF192" s="619" t="str">
        <f t="shared" si="213"/>
        <v/>
      </c>
      <c r="AG192" s="619" t="str">
        <f t="shared" si="213"/>
        <v/>
      </c>
      <c r="AH192" s="620" t="str">
        <f t="shared" si="213"/>
        <v/>
      </c>
      <c r="AI192" s="619" t="str">
        <f t="shared" si="213"/>
        <v/>
      </c>
      <c r="AJ192" s="619" t="str">
        <f t="shared" si="213"/>
        <v/>
      </c>
      <c r="AK192" s="619" t="str">
        <f t="shared" si="213"/>
        <v/>
      </c>
      <c r="AL192" s="739" t="str">
        <f t="shared" si="213"/>
        <v/>
      </c>
      <c r="AM192" s="739" t="str">
        <f t="shared" si="213"/>
        <v/>
      </c>
      <c r="AN192" s="619" t="str">
        <f t="shared" si="213"/>
        <v/>
      </c>
      <c r="AO192" s="619" t="str">
        <f t="shared" si="213"/>
        <v/>
      </c>
      <c r="AP192" s="620">
        <f>IF($AA$140="","",SUM(AN192:AO192))</f>
        <v>0</v>
      </c>
      <c r="AQ192" s="619" t="str">
        <f>IF(OR($AD192="",$AD192=0),"",SUMIF($AB$72:$AB$131,$AA191,AQ$72:AQ$131))</f>
        <v/>
      </c>
      <c r="AR192" s="619" t="str">
        <f>IF(OR($AD192="",$AD192=0),"",SUMIF($AB$72:$AB$131,$AA191,AR$72:AR$131))</f>
        <v/>
      </c>
      <c r="AS192" s="619" t="str">
        <f>IF(OR($AD192="",$AD192=0),"",SUMIF($AB$72:$AB$131,$AA191,AS$72:AS$131))</f>
        <v/>
      </c>
      <c r="AT192" s="620">
        <f>IF($AA$140="","",SUM(AQ192:AS192))</f>
        <v>0</v>
      </c>
      <c r="AU192" s="619" t="str">
        <f t="shared" si="173"/>
        <v/>
      </c>
    </row>
    <row r="193" spans="1:47" hidden="1">
      <c r="A193" s="617"/>
      <c r="B193" s="634"/>
      <c r="C193" s="623" t="s">
        <v>27</v>
      </c>
      <c r="D193" s="623" t="str">
        <f>IF($B191="","",SUM(D191:D192))</f>
        <v/>
      </c>
      <c r="E193" s="623" t="str">
        <f>IF($B191="","",SUM(E191:E192))</f>
        <v/>
      </c>
      <c r="F193" s="623" t="str">
        <f>IF($B191="","",SUM(F191:F192))</f>
        <v/>
      </c>
      <c r="G193" s="625" t="str">
        <f t="shared" ref="G193:L193" si="214">IF($B191="","",SUM(G191,G192))</f>
        <v/>
      </c>
      <c r="H193" s="625" t="str">
        <f t="shared" si="214"/>
        <v/>
      </c>
      <c r="I193" s="615" t="str">
        <f t="shared" si="214"/>
        <v/>
      </c>
      <c r="J193" s="625" t="str">
        <f t="shared" si="214"/>
        <v/>
      </c>
      <c r="K193" s="625" t="str">
        <f t="shared" si="214"/>
        <v/>
      </c>
      <c r="L193" s="625" t="str">
        <f t="shared" si="214"/>
        <v/>
      </c>
      <c r="M193" s="623" t="str">
        <f>IF($B191="","",SUM(M191:M192))</f>
        <v/>
      </c>
      <c r="N193" s="623" t="str">
        <f>IF($B191="","",SUM(N191:N192))</f>
        <v/>
      </c>
      <c r="O193" s="625" t="str">
        <f>IF($B191="","",SUM(O191,O192))</f>
        <v/>
      </c>
      <c r="P193" s="625" t="str">
        <f>IF($B191="","",SUM(P191,P192))</f>
        <v/>
      </c>
      <c r="Q193" s="615">
        <f>IF(B$182="","",SUM(O193:P193))</f>
        <v>0</v>
      </c>
      <c r="R193" s="625" t="str">
        <f>IF($B191="","",SUM(R191,R192))</f>
        <v/>
      </c>
      <c r="S193" s="625" t="str">
        <f>IF($B191="","",SUM(S191,S192))</f>
        <v/>
      </c>
      <c r="T193" s="625" t="str">
        <f>IF($B191="","",SUM(T191,T192))</f>
        <v/>
      </c>
      <c r="U193" s="615">
        <f>IF(B$182="","",SUM(R193:T193))</f>
        <v>0</v>
      </c>
      <c r="V193" s="625" t="str">
        <f t="shared" si="171"/>
        <v/>
      </c>
      <c r="Z193" s="617"/>
      <c r="AA193" s="617"/>
      <c r="AB193" s="623" t="s">
        <v>27</v>
      </c>
      <c r="AC193" s="623" t="str">
        <f>IF($AA191="","",SUM(AC191:AC192))</f>
        <v/>
      </c>
      <c r="AD193" s="623" t="str">
        <f t="shared" ref="AD193:AO193" si="215">IF($AA191="","",SUM(AD191,AD192))</f>
        <v/>
      </c>
      <c r="AE193" s="623" t="str">
        <f t="shared" si="215"/>
        <v/>
      </c>
      <c r="AF193" s="625" t="str">
        <f t="shared" si="215"/>
        <v/>
      </c>
      <c r="AG193" s="625" t="str">
        <f t="shared" si="215"/>
        <v/>
      </c>
      <c r="AH193" s="615" t="str">
        <f t="shared" si="215"/>
        <v/>
      </c>
      <c r="AI193" s="625" t="str">
        <f t="shared" si="215"/>
        <v/>
      </c>
      <c r="AJ193" s="625" t="str">
        <f t="shared" si="215"/>
        <v/>
      </c>
      <c r="AK193" s="625" t="str">
        <f t="shared" si="215"/>
        <v/>
      </c>
      <c r="AL193" s="623" t="str">
        <f t="shared" si="215"/>
        <v/>
      </c>
      <c r="AM193" s="623" t="str">
        <f t="shared" si="215"/>
        <v/>
      </c>
      <c r="AN193" s="625" t="str">
        <f t="shared" si="215"/>
        <v/>
      </c>
      <c r="AO193" s="625" t="str">
        <f t="shared" si="215"/>
        <v/>
      </c>
      <c r="AP193" s="615" t="str">
        <f>IF($AA$182="","",SUM(AN193:AO193))</f>
        <v/>
      </c>
      <c r="AQ193" s="625" t="str">
        <f>IF($AA191="","",SUM(AQ191,AQ192))</f>
        <v/>
      </c>
      <c r="AR193" s="625" t="str">
        <f>IF($AA191="","",SUM(AR191,AR192))</f>
        <v/>
      </c>
      <c r="AS193" s="625" t="str">
        <f>IF($AA191="","",SUM(AS191,AS192))</f>
        <v/>
      </c>
      <c r="AT193" s="615" t="str">
        <f>IF($AA$182="","",SUM(AQ193:AS193))</f>
        <v/>
      </c>
      <c r="AU193" s="625" t="str">
        <f t="shared" si="173"/>
        <v/>
      </c>
    </row>
    <row r="194" spans="1:47" hidden="1">
      <c r="A194" s="617">
        <f>A191+1</f>
        <v>19</v>
      </c>
      <c r="B194" s="634" t="str">
        <f>IF(IBRF!B29="","",IBRF!B29)</f>
        <v/>
      </c>
      <c r="C194" s="610" t="s">
        <v>25</v>
      </c>
      <c r="D194" s="739" t="str">
        <f>IF(OR($E194="",$E194=0),"",SUMIF($C$3:$C$62,$B194,D$3:D$62))</f>
        <v/>
      </c>
      <c r="E194" s="739" t="str">
        <f>IF($B194="","",COUNTIF(C$3:C$62,$B194))</f>
        <v/>
      </c>
      <c r="F194" s="739" t="str">
        <f t="shared" ref="F194:P194" si="216">IF(OR($E194="",$E194=0),"",SUMIF($C$3:$C$62,$B194,F$3:F$62))</f>
        <v/>
      </c>
      <c r="G194" s="619" t="str">
        <f t="shared" si="216"/>
        <v/>
      </c>
      <c r="H194" s="619" t="str">
        <f t="shared" si="216"/>
        <v/>
      </c>
      <c r="I194" s="620" t="str">
        <f t="shared" si="216"/>
        <v/>
      </c>
      <c r="J194" s="619" t="str">
        <f t="shared" si="216"/>
        <v/>
      </c>
      <c r="K194" s="619" t="str">
        <f t="shared" si="216"/>
        <v/>
      </c>
      <c r="L194" s="619" t="str">
        <f t="shared" si="216"/>
        <v/>
      </c>
      <c r="M194" s="739" t="str">
        <f t="shared" si="216"/>
        <v/>
      </c>
      <c r="N194" s="739" t="str">
        <f t="shared" si="216"/>
        <v/>
      </c>
      <c r="O194" s="619" t="str">
        <f t="shared" si="216"/>
        <v/>
      </c>
      <c r="P194" s="619" t="str">
        <f t="shared" si="216"/>
        <v/>
      </c>
      <c r="Q194" s="620">
        <f>IF(B$140="","",SUM(O194:P194))</f>
        <v>0</v>
      </c>
      <c r="R194" s="619" t="str">
        <f>IF(OR($E194="",$E194=0),"",SUMIF($C$3:$C$62,$B194,R$3:R$62))</f>
        <v/>
      </c>
      <c r="S194" s="619" t="str">
        <f>IF(OR($E194="",$E194=0),"",SUMIF($C$3:$C$62,$B194,S$3:S$62))</f>
        <v/>
      </c>
      <c r="T194" s="619" t="str">
        <f>IF(OR($E194="",$E194=0),"",SUMIF($C$3:$C$62,$B194,T$3:T$62))</f>
        <v/>
      </c>
      <c r="U194" s="620">
        <f>IF(B$140="","",SUM(R194:T194))</f>
        <v>0</v>
      </c>
      <c r="V194" s="619" t="str">
        <f t="shared" si="171"/>
        <v/>
      </c>
      <c r="Z194" s="617">
        <f>Z191+1</f>
        <v>19</v>
      </c>
      <c r="AA194" s="617" t="str">
        <f>IF(IBRF!H29="","",IBRF!H29)</f>
        <v/>
      </c>
      <c r="AB194" s="610" t="s">
        <v>25</v>
      </c>
      <c r="AC194" s="739" t="str">
        <f>IF(OR($AD194="",$AD194=0),"",SUMIF($AB$3:$AB$62,$AA194,AC$3:AC$62))</f>
        <v/>
      </c>
      <c r="AD194" s="739" t="str">
        <f>IF($AA194="","",COUNTIF(AB$3:AB$62,$AA194))</f>
        <v/>
      </c>
      <c r="AE194" s="739" t="str">
        <f t="shared" ref="AE194:AO194" si="217">IF(OR($AD194="",$AD194=0),"",SUMIF($AB$3:$AB$62,$AA194,AE$3:AE$62))</f>
        <v/>
      </c>
      <c r="AF194" s="619" t="str">
        <f t="shared" si="217"/>
        <v/>
      </c>
      <c r="AG194" s="619" t="str">
        <f t="shared" si="217"/>
        <v/>
      </c>
      <c r="AH194" s="620" t="str">
        <f t="shared" si="217"/>
        <v/>
      </c>
      <c r="AI194" s="619" t="str">
        <f t="shared" si="217"/>
        <v/>
      </c>
      <c r="AJ194" s="619" t="str">
        <f t="shared" si="217"/>
        <v/>
      </c>
      <c r="AK194" s="619" t="str">
        <f t="shared" si="217"/>
        <v/>
      </c>
      <c r="AL194" s="739" t="str">
        <f t="shared" si="217"/>
        <v/>
      </c>
      <c r="AM194" s="739" t="str">
        <f t="shared" si="217"/>
        <v/>
      </c>
      <c r="AN194" s="619" t="str">
        <f t="shared" si="217"/>
        <v/>
      </c>
      <c r="AO194" s="619" t="str">
        <f t="shared" si="217"/>
        <v/>
      </c>
      <c r="AP194" s="620">
        <f>IF($AA$140="","",SUM(AN194:AO194))</f>
        <v>0</v>
      </c>
      <c r="AQ194" s="619" t="str">
        <f>IF(OR($AD194="",$AD194=0),"",SUMIF($AB$3:$AB$62,$AA194,AQ$3:AQ$62))</f>
        <v/>
      </c>
      <c r="AR194" s="619" t="str">
        <f>IF(OR($AD194="",$AD194=0),"",SUMIF($AB$3:$AB$62,$AA194,AR$3:AR$62))</f>
        <v/>
      </c>
      <c r="AS194" s="619" t="str">
        <f>IF(OR($AD194="",$AD194=0),"",SUMIF($AB$3:$AB$62,$AA194,AS$3:AS$62))</f>
        <v/>
      </c>
      <c r="AT194" s="620">
        <f>IF($AA$140="","",SUM(AQ194:AS194))</f>
        <v>0</v>
      </c>
      <c r="AU194" s="619" t="str">
        <f t="shared" si="173"/>
        <v/>
      </c>
    </row>
    <row r="195" spans="1:47" hidden="1">
      <c r="A195" s="617"/>
      <c r="B195" s="634"/>
      <c r="C195" s="610" t="s">
        <v>45</v>
      </c>
      <c r="D195" s="739" t="str">
        <f>IF(OR($E195="",$E195=0),"",SUMIF($C$72:$C$131,$B194,D$72:D$131))</f>
        <v/>
      </c>
      <c r="E195" s="739" t="str">
        <f>IF($B194="","",COUNTIF(C$72:C$131,$B194))</f>
        <v/>
      </c>
      <c r="F195" s="739" t="str">
        <f t="shared" ref="F195:P195" si="218">IF(OR($E195="",$E195=0),"",SUMIF($C$72:$C$131,$B194,F$72:F$131))</f>
        <v/>
      </c>
      <c r="G195" s="619" t="str">
        <f t="shared" si="218"/>
        <v/>
      </c>
      <c r="H195" s="619" t="str">
        <f t="shared" si="218"/>
        <v/>
      </c>
      <c r="I195" s="620" t="str">
        <f t="shared" si="218"/>
        <v/>
      </c>
      <c r="J195" s="619" t="str">
        <f t="shared" si="218"/>
        <v/>
      </c>
      <c r="K195" s="619" t="str">
        <f t="shared" si="218"/>
        <v/>
      </c>
      <c r="L195" s="619" t="str">
        <f t="shared" si="218"/>
        <v/>
      </c>
      <c r="M195" s="739" t="str">
        <f t="shared" si="218"/>
        <v/>
      </c>
      <c r="N195" s="739" t="str">
        <f t="shared" si="218"/>
        <v/>
      </c>
      <c r="O195" s="619" t="str">
        <f t="shared" si="218"/>
        <v/>
      </c>
      <c r="P195" s="619" t="str">
        <f t="shared" si="218"/>
        <v/>
      </c>
      <c r="Q195" s="620">
        <f>IF(B$140="","",SUM(O195:P195))</f>
        <v>0</v>
      </c>
      <c r="R195" s="619" t="str">
        <f>IF(OR($E195="",$E195=0),"",SUMIF($C$72:$C$131,$B194,R$72:R$131))</f>
        <v/>
      </c>
      <c r="S195" s="619" t="str">
        <f>IF(OR($E195="",$E195=0),"",SUMIF($C$72:$C$131,$B194,S$72:S$131))</f>
        <v/>
      </c>
      <c r="T195" s="619" t="str">
        <f>IF(OR($E195="",$E195=0),"",SUMIF($C$72:$C$131,$B194,T$72:T$131))</f>
        <v/>
      </c>
      <c r="U195" s="620">
        <f>IF(B$140="","",SUM(R195:T195))</f>
        <v>0</v>
      </c>
      <c r="V195" s="619" t="str">
        <f t="shared" si="171"/>
        <v/>
      </c>
      <c r="Z195" s="617"/>
      <c r="AA195" s="617"/>
      <c r="AB195" s="610" t="s">
        <v>45</v>
      </c>
      <c r="AC195" s="739" t="str">
        <f>IF(OR($AD195="",$AD195=0),"",SUMIF($AB$72:$AB$131,$AA194,AC$72:AC$131))</f>
        <v/>
      </c>
      <c r="AD195" s="739" t="str">
        <f>IF($AA194="","",COUNTIF(AB$72:AB$131,$AA194))</f>
        <v/>
      </c>
      <c r="AE195" s="739" t="str">
        <f t="shared" ref="AE195:AO195" si="219">IF(OR($AD195="",$AD195=0),"",SUMIF($AB$72:$AB$131,$AA194,AE$72:AE$131))</f>
        <v/>
      </c>
      <c r="AF195" s="619" t="str">
        <f t="shared" si="219"/>
        <v/>
      </c>
      <c r="AG195" s="619" t="str">
        <f t="shared" si="219"/>
        <v/>
      </c>
      <c r="AH195" s="620" t="str">
        <f t="shared" si="219"/>
        <v/>
      </c>
      <c r="AI195" s="619" t="str">
        <f t="shared" si="219"/>
        <v/>
      </c>
      <c r="AJ195" s="619" t="str">
        <f t="shared" si="219"/>
        <v/>
      </c>
      <c r="AK195" s="619" t="str">
        <f t="shared" si="219"/>
        <v/>
      </c>
      <c r="AL195" s="739" t="str">
        <f t="shared" si="219"/>
        <v/>
      </c>
      <c r="AM195" s="739" t="str">
        <f t="shared" si="219"/>
        <v/>
      </c>
      <c r="AN195" s="619" t="str">
        <f t="shared" si="219"/>
        <v/>
      </c>
      <c r="AO195" s="619" t="str">
        <f t="shared" si="219"/>
        <v/>
      </c>
      <c r="AP195" s="620">
        <f>IF($AA$140="","",SUM(AN195:AO195))</f>
        <v>0</v>
      </c>
      <c r="AQ195" s="619" t="str">
        <f>IF(OR($AD195="",$AD195=0),"",SUMIF($AB$72:$AB$131,$AA194,AQ$72:AQ$131))</f>
        <v/>
      </c>
      <c r="AR195" s="619" t="str">
        <f>IF(OR($AD195="",$AD195=0),"",SUMIF($AB$72:$AB$131,$AA194,AR$72:AR$131))</f>
        <v/>
      </c>
      <c r="AS195" s="619" t="str">
        <f>IF(OR($AD195="",$AD195=0),"",SUMIF($AB$72:$AB$131,$AA194,AS$72:AS$131))</f>
        <v/>
      </c>
      <c r="AT195" s="620">
        <f>IF($AA$140="","",SUM(AQ195:AS195))</f>
        <v>0</v>
      </c>
      <c r="AU195" s="619" t="str">
        <f t="shared" si="173"/>
        <v/>
      </c>
    </row>
    <row r="196" spans="1:47" hidden="1">
      <c r="A196" s="617"/>
      <c r="B196" s="634"/>
      <c r="C196" s="623" t="s">
        <v>27</v>
      </c>
      <c r="D196" s="623" t="str">
        <f>IF($B194="","",SUM(D194:D195))</f>
        <v/>
      </c>
      <c r="E196" s="623" t="str">
        <f>IF($B194="","",SUM(E194:E195))</f>
        <v/>
      </c>
      <c r="F196" s="623" t="str">
        <f>IF($B194="","",SUM(F194:F195))</f>
        <v/>
      </c>
      <c r="G196" s="625" t="str">
        <f t="shared" ref="G196:L196" si="220">IF($B194="","",SUM(G194,G195))</f>
        <v/>
      </c>
      <c r="H196" s="625" t="str">
        <f t="shared" si="220"/>
        <v/>
      </c>
      <c r="I196" s="615" t="str">
        <f t="shared" si="220"/>
        <v/>
      </c>
      <c r="J196" s="625" t="str">
        <f t="shared" si="220"/>
        <v/>
      </c>
      <c r="K196" s="625" t="str">
        <f t="shared" si="220"/>
        <v/>
      </c>
      <c r="L196" s="625" t="str">
        <f t="shared" si="220"/>
        <v/>
      </c>
      <c r="M196" s="623" t="str">
        <f>IF($B194="","",SUM(M194:M195))</f>
        <v/>
      </c>
      <c r="N196" s="623" t="str">
        <f>IF($B194="","",SUM(N194:N195))</f>
        <v/>
      </c>
      <c r="O196" s="625" t="str">
        <f>IF($B194="","",SUM(O194,O195))</f>
        <v/>
      </c>
      <c r="P196" s="625" t="str">
        <f>IF($B194="","",SUM(P194,P195))</f>
        <v/>
      </c>
      <c r="Q196" s="615">
        <f>IF(B$182="","",SUM(O196:P196))</f>
        <v>0</v>
      </c>
      <c r="R196" s="625" t="str">
        <f>IF($B194="","",SUM(R194,R195))</f>
        <v/>
      </c>
      <c r="S196" s="625" t="str">
        <f>IF($B194="","",SUM(S194,S195))</f>
        <v/>
      </c>
      <c r="T196" s="625" t="str">
        <f>IF($B194="","",SUM(T194,T195))</f>
        <v/>
      </c>
      <c r="U196" s="615">
        <f>IF(B$182="","",SUM(R196:T196))</f>
        <v>0</v>
      </c>
      <c r="V196" s="625" t="str">
        <f t="shared" si="171"/>
        <v/>
      </c>
      <c r="Z196" s="617"/>
      <c r="AA196" s="617"/>
      <c r="AB196" s="623" t="s">
        <v>27</v>
      </c>
      <c r="AC196" s="623" t="str">
        <f>IF($AA194="","",SUM(AC194:AC195))</f>
        <v/>
      </c>
      <c r="AD196" s="623" t="str">
        <f t="shared" ref="AD196:AO196" si="221">IF($AA194="","",SUM(AD194,AD195))</f>
        <v/>
      </c>
      <c r="AE196" s="623" t="str">
        <f t="shared" si="221"/>
        <v/>
      </c>
      <c r="AF196" s="625" t="str">
        <f t="shared" si="221"/>
        <v/>
      </c>
      <c r="AG196" s="625" t="str">
        <f t="shared" si="221"/>
        <v/>
      </c>
      <c r="AH196" s="615" t="str">
        <f t="shared" si="221"/>
        <v/>
      </c>
      <c r="AI196" s="625" t="str">
        <f t="shared" si="221"/>
        <v/>
      </c>
      <c r="AJ196" s="625" t="str">
        <f t="shared" si="221"/>
        <v/>
      </c>
      <c r="AK196" s="625" t="str">
        <f t="shared" si="221"/>
        <v/>
      </c>
      <c r="AL196" s="623" t="str">
        <f t="shared" si="221"/>
        <v/>
      </c>
      <c r="AM196" s="623" t="str">
        <f t="shared" si="221"/>
        <v/>
      </c>
      <c r="AN196" s="625" t="str">
        <f t="shared" si="221"/>
        <v/>
      </c>
      <c r="AO196" s="625" t="str">
        <f t="shared" si="221"/>
        <v/>
      </c>
      <c r="AP196" s="615" t="str">
        <f>IF($AA$182="","",SUM(AN196:AO196))</f>
        <v/>
      </c>
      <c r="AQ196" s="625" t="str">
        <f>IF($AA194="","",SUM(AQ194,AQ195))</f>
        <v/>
      </c>
      <c r="AR196" s="625" t="str">
        <f>IF($AA194="","",SUM(AR194,AR195))</f>
        <v/>
      </c>
      <c r="AS196" s="625" t="str">
        <f>IF($AA194="","",SUM(AS194,AS195))</f>
        <v/>
      </c>
      <c r="AT196" s="615" t="str">
        <f>IF($AA$182="","",SUM(AQ196:AS196))</f>
        <v/>
      </c>
      <c r="AU196" s="625" t="str">
        <f t="shared" si="173"/>
        <v/>
      </c>
    </row>
    <row r="197" spans="1:47" hidden="1">
      <c r="A197" s="617">
        <v>20</v>
      </c>
      <c r="B197" s="634" t="str">
        <f>IF(IBRF!B30="","",IBRF!B30)</f>
        <v/>
      </c>
      <c r="C197" s="610" t="s">
        <v>25</v>
      </c>
      <c r="D197" s="739" t="str">
        <f>IF(OR($E197="",$E197=0),"",SUMIF($C$3:$C$62,$B197,D$3:D$62))</f>
        <v/>
      </c>
      <c r="E197" s="739" t="str">
        <f>IF($B197="","",COUNTIF(C$3:C$62,$B197))</f>
        <v/>
      </c>
      <c r="F197" s="739" t="str">
        <f t="shared" ref="F197:P197" si="222">IF(OR($E197="",$E197=0),"",SUMIF($C$3:$C$62,$B197,F$3:F$62))</f>
        <v/>
      </c>
      <c r="G197" s="619" t="str">
        <f t="shared" si="222"/>
        <v/>
      </c>
      <c r="H197" s="619" t="str">
        <f t="shared" si="222"/>
        <v/>
      </c>
      <c r="I197" s="620" t="str">
        <f t="shared" si="222"/>
        <v/>
      </c>
      <c r="J197" s="619" t="str">
        <f t="shared" si="222"/>
        <v/>
      </c>
      <c r="K197" s="619" t="str">
        <f t="shared" si="222"/>
        <v/>
      </c>
      <c r="L197" s="619" t="str">
        <f t="shared" si="222"/>
        <v/>
      </c>
      <c r="M197" s="739" t="str">
        <f t="shared" si="222"/>
        <v/>
      </c>
      <c r="N197" s="739" t="str">
        <f t="shared" si="222"/>
        <v/>
      </c>
      <c r="O197" s="619" t="str">
        <f t="shared" si="222"/>
        <v/>
      </c>
      <c r="P197" s="619" t="str">
        <f t="shared" si="222"/>
        <v/>
      </c>
      <c r="Q197" s="620">
        <f>IF(B$140="","",SUM(O197:P197))</f>
        <v>0</v>
      </c>
      <c r="R197" s="619" t="str">
        <f>IF(OR($E197="",$E197=0),"",SUMIF($C$3:$C$62,$B197,R$3:R$62))</f>
        <v/>
      </c>
      <c r="S197" s="619" t="str">
        <f>IF(OR($E197="",$E197=0),"",SUMIF($C$3:$C$62,$B197,S$3:S$62))</f>
        <v/>
      </c>
      <c r="T197" s="619" t="str">
        <f>IF(OR($E197="",$E197=0),"",SUMIF($C$3:$C$62,$B197,T$3:T$62))</f>
        <v/>
      </c>
      <c r="U197" s="620">
        <f>IF(B$140="","",SUM(R197:T197))</f>
        <v>0</v>
      </c>
      <c r="V197" s="619" t="str">
        <f t="shared" si="171"/>
        <v/>
      </c>
      <c r="Z197" s="617">
        <v>20</v>
      </c>
      <c r="AA197" s="617" t="str">
        <f>IF(IBRF!H30="","",IBRF!H30)</f>
        <v/>
      </c>
      <c r="AB197" s="610" t="s">
        <v>25</v>
      </c>
      <c r="AC197" s="739" t="str">
        <f>IF(OR($AD197="",$AD197=0),"",SUMIF($AB$3:$AB$62,$AA197,AC$3:AC$62))</f>
        <v/>
      </c>
      <c r="AD197" s="739" t="str">
        <f>IF($AA197="","",COUNTIF(AB$3:AB$62,$AA197))</f>
        <v/>
      </c>
      <c r="AE197" s="739" t="str">
        <f t="shared" ref="AE197:AO197" si="223">IF(OR($AD197="",$AD197=0),"",SUMIF($AB$3:$AB$62,$AA197,AE$3:AE$62))</f>
        <v/>
      </c>
      <c r="AF197" s="619" t="str">
        <f t="shared" si="223"/>
        <v/>
      </c>
      <c r="AG197" s="619" t="str">
        <f t="shared" si="223"/>
        <v/>
      </c>
      <c r="AH197" s="620" t="str">
        <f t="shared" si="223"/>
        <v/>
      </c>
      <c r="AI197" s="619" t="str">
        <f t="shared" si="223"/>
        <v/>
      </c>
      <c r="AJ197" s="619" t="str">
        <f t="shared" si="223"/>
        <v/>
      </c>
      <c r="AK197" s="619" t="str">
        <f t="shared" si="223"/>
        <v/>
      </c>
      <c r="AL197" s="739" t="str">
        <f t="shared" si="223"/>
        <v/>
      </c>
      <c r="AM197" s="739" t="str">
        <f t="shared" si="223"/>
        <v/>
      </c>
      <c r="AN197" s="619" t="str">
        <f t="shared" si="223"/>
        <v/>
      </c>
      <c r="AO197" s="619" t="str">
        <f t="shared" si="223"/>
        <v/>
      </c>
      <c r="AP197" s="620">
        <f>IF($AA$140="","",SUM(AN197:AO197))</f>
        <v>0</v>
      </c>
      <c r="AQ197" s="619" t="str">
        <f>IF(OR($AD197="",$AD197=0),"",SUMIF($AB$3:$AB$62,$AA197,AQ$3:AQ$62))</f>
        <v/>
      </c>
      <c r="AR197" s="619" t="str">
        <f>IF(OR($AD197="",$AD197=0),"",SUMIF($AB$3:$AB$62,$AA197,AR$3:AR$62))</f>
        <v/>
      </c>
      <c r="AS197" s="619" t="str">
        <f>IF(OR($AD197="",$AD197=0),"",SUMIF($AB$3:$AB$62,$AA197,AS$3:AS$62))</f>
        <v/>
      </c>
      <c r="AT197" s="620">
        <f>IF($AA$140="","",SUM(AQ197:AS197))</f>
        <v>0</v>
      </c>
      <c r="AU197" s="619" t="str">
        <f t="shared" si="173"/>
        <v/>
      </c>
    </row>
    <row r="198" spans="1:47" hidden="1">
      <c r="A198" s="617"/>
      <c r="B198" s="634"/>
      <c r="C198" s="610" t="s">
        <v>45</v>
      </c>
      <c r="D198" s="739" t="str">
        <f>IF(OR($E198="",$E198=0),"",SUMIF($C$72:$C$131,$B197,D$72:D$131))</f>
        <v/>
      </c>
      <c r="E198" s="739" t="str">
        <f>IF($B197="","",COUNTIF(C$72:C$131,$B197))</f>
        <v/>
      </c>
      <c r="F198" s="739" t="str">
        <f t="shared" ref="F198:P198" si="224">IF(OR($E198="",$E198=0),"",SUMIF($C$72:$C$131,$B197,F$72:F$131))</f>
        <v/>
      </c>
      <c r="G198" s="619" t="str">
        <f t="shared" si="224"/>
        <v/>
      </c>
      <c r="H198" s="619" t="str">
        <f t="shared" si="224"/>
        <v/>
      </c>
      <c r="I198" s="620" t="str">
        <f t="shared" si="224"/>
        <v/>
      </c>
      <c r="J198" s="619" t="str">
        <f t="shared" si="224"/>
        <v/>
      </c>
      <c r="K198" s="619" t="str">
        <f t="shared" si="224"/>
        <v/>
      </c>
      <c r="L198" s="619" t="str">
        <f t="shared" si="224"/>
        <v/>
      </c>
      <c r="M198" s="739" t="str">
        <f t="shared" si="224"/>
        <v/>
      </c>
      <c r="N198" s="739" t="str">
        <f t="shared" si="224"/>
        <v/>
      </c>
      <c r="O198" s="619" t="str">
        <f t="shared" si="224"/>
        <v/>
      </c>
      <c r="P198" s="619" t="str">
        <f t="shared" si="224"/>
        <v/>
      </c>
      <c r="Q198" s="620">
        <f>IF(B$140="","",SUM(O198:P198))</f>
        <v>0</v>
      </c>
      <c r="R198" s="619" t="str">
        <f>IF(OR($E198="",$E198=0),"",SUMIF($C$72:$C$131,$B197,R$72:R$131))</f>
        <v/>
      </c>
      <c r="S198" s="619" t="str">
        <f>IF(OR($E198="",$E198=0),"",SUMIF($C$72:$C$131,$B197,S$72:S$131))</f>
        <v/>
      </c>
      <c r="T198" s="619" t="str">
        <f>IF(OR($E198="",$E198=0),"",SUMIF($C$72:$C$131,$B197,T$72:T$131))</f>
        <v/>
      </c>
      <c r="U198" s="620">
        <f>IF(B$140="","",SUM(R198:T198))</f>
        <v>0</v>
      </c>
      <c r="V198" s="619" t="str">
        <f t="shared" si="171"/>
        <v/>
      </c>
      <c r="Z198" s="617"/>
      <c r="AA198" s="617"/>
      <c r="AB198" s="610" t="s">
        <v>45</v>
      </c>
      <c r="AC198" s="739" t="str">
        <f>IF(OR($AD198="",$AD198=0),"",SUMIF($AB$72:$AB$131,$AA197,AC$72:AC$131))</f>
        <v/>
      </c>
      <c r="AD198" s="739" t="str">
        <f>IF($AA197="","",COUNTIF(AB$72:AB$131,$AA197))</f>
        <v/>
      </c>
      <c r="AE198" s="739" t="str">
        <f t="shared" ref="AE198:AO198" si="225">IF(OR($AD198="",$AD198=0),"",SUMIF($AB$72:$AB$131,$AA197,AE$72:AE$131))</f>
        <v/>
      </c>
      <c r="AF198" s="619" t="str">
        <f t="shared" si="225"/>
        <v/>
      </c>
      <c r="AG198" s="619" t="str">
        <f t="shared" si="225"/>
        <v/>
      </c>
      <c r="AH198" s="620" t="str">
        <f t="shared" si="225"/>
        <v/>
      </c>
      <c r="AI198" s="619" t="str">
        <f t="shared" si="225"/>
        <v/>
      </c>
      <c r="AJ198" s="619" t="str">
        <f t="shared" si="225"/>
        <v/>
      </c>
      <c r="AK198" s="619" t="str">
        <f t="shared" si="225"/>
        <v/>
      </c>
      <c r="AL198" s="739" t="str">
        <f t="shared" si="225"/>
        <v/>
      </c>
      <c r="AM198" s="739" t="str">
        <f t="shared" si="225"/>
        <v/>
      </c>
      <c r="AN198" s="619" t="str">
        <f t="shared" si="225"/>
        <v/>
      </c>
      <c r="AO198" s="619" t="str">
        <f t="shared" si="225"/>
        <v/>
      </c>
      <c r="AP198" s="620">
        <f>IF($AA$140="","",SUM(AN198:AO198))</f>
        <v>0</v>
      </c>
      <c r="AQ198" s="619" t="str">
        <f>IF(OR($AD198="",$AD198=0),"",SUMIF($AB$72:$AB$131,$AA197,AQ$72:AQ$131))</f>
        <v/>
      </c>
      <c r="AR198" s="619" t="str">
        <f>IF(OR($AD198="",$AD198=0),"",SUMIF($AB$72:$AB$131,$AA197,AR$72:AR$131))</f>
        <v/>
      </c>
      <c r="AS198" s="619" t="str">
        <f>IF(OR($AD198="",$AD198=0),"",SUMIF($AB$72:$AB$131,$AA197,AS$72:AS$131))</f>
        <v/>
      </c>
      <c r="AT198" s="620">
        <f>IF($AA$140="","",SUM(AQ198:AS198))</f>
        <v>0</v>
      </c>
      <c r="AU198" s="619" t="str">
        <f t="shared" si="173"/>
        <v/>
      </c>
    </row>
    <row r="199" spans="1:47" hidden="1">
      <c r="A199" s="617"/>
      <c r="B199" s="617"/>
      <c r="C199" s="623" t="s">
        <v>27</v>
      </c>
      <c r="D199" s="623" t="str">
        <f>IF($B197="","",SUM(D197:D198))</f>
        <v/>
      </c>
      <c r="E199" s="623" t="str">
        <f>IF($B197="","",SUM(E197:E198))</f>
        <v/>
      </c>
      <c r="F199" s="623" t="str">
        <f>IF($B197="","",SUM(F197:F198))</f>
        <v/>
      </c>
      <c r="G199" s="625" t="str">
        <f t="shared" ref="G199:L199" si="226">IF($B197="","",SUM(G197,G198))</f>
        <v/>
      </c>
      <c r="H199" s="625" t="str">
        <f t="shared" si="226"/>
        <v/>
      </c>
      <c r="I199" s="615" t="str">
        <f t="shared" si="226"/>
        <v/>
      </c>
      <c r="J199" s="625" t="str">
        <f t="shared" si="226"/>
        <v/>
      </c>
      <c r="K199" s="625" t="str">
        <f t="shared" si="226"/>
        <v/>
      </c>
      <c r="L199" s="625" t="str">
        <f t="shared" si="226"/>
        <v/>
      </c>
      <c r="M199" s="623" t="str">
        <f>IF($B197="","",SUM(M197:M198))</f>
        <v/>
      </c>
      <c r="N199" s="623" t="str">
        <f>IF($B197="","",SUM(N197:N198))</f>
        <v/>
      </c>
      <c r="O199" s="625" t="str">
        <f>IF($B197="","",SUM(O197,O198))</f>
        <v/>
      </c>
      <c r="P199" s="625" t="str">
        <f>IF($B197="","",SUM(P197,P198))</f>
        <v/>
      </c>
      <c r="Q199" s="615" t="str">
        <f>IF(B$197="","",SUM(O199:P199))</f>
        <v/>
      </c>
      <c r="R199" s="625" t="str">
        <f>IF($B197="","",SUM(R197,R198))</f>
        <v/>
      </c>
      <c r="S199" s="625" t="str">
        <f>IF($B197="","",SUM(S197,S198))</f>
        <v/>
      </c>
      <c r="T199" s="625" t="str">
        <f>IF($B197="","",SUM(T197,T198))</f>
        <v/>
      </c>
      <c r="U199" s="615" t="str">
        <f>IF(B$197="","",SUM(R199:T199))</f>
        <v/>
      </c>
      <c r="V199" s="625" t="str">
        <f t="shared" si="171"/>
        <v/>
      </c>
      <c r="Z199" s="617"/>
      <c r="AA199" s="617"/>
      <c r="AB199" s="623" t="s">
        <v>27</v>
      </c>
      <c r="AC199" s="623" t="str">
        <f>IF($AA197="","",SUM(AC197:AC198))</f>
        <v/>
      </c>
      <c r="AD199" s="623" t="str">
        <f t="shared" ref="AD199:AO199" si="227">IF($AA197="","",SUM(AD197,AD198))</f>
        <v/>
      </c>
      <c r="AE199" s="623" t="str">
        <f t="shared" si="227"/>
        <v/>
      </c>
      <c r="AF199" s="625" t="str">
        <f t="shared" si="227"/>
        <v/>
      </c>
      <c r="AG199" s="625" t="str">
        <f t="shared" si="227"/>
        <v/>
      </c>
      <c r="AH199" s="615" t="str">
        <f t="shared" si="227"/>
        <v/>
      </c>
      <c r="AI199" s="625" t="str">
        <f t="shared" si="227"/>
        <v/>
      </c>
      <c r="AJ199" s="625" t="str">
        <f t="shared" si="227"/>
        <v/>
      </c>
      <c r="AK199" s="625" t="str">
        <f t="shared" si="227"/>
        <v/>
      </c>
      <c r="AL199" s="623" t="str">
        <f t="shared" si="227"/>
        <v/>
      </c>
      <c r="AM199" s="623" t="str">
        <f t="shared" si="227"/>
        <v/>
      </c>
      <c r="AN199" s="625" t="str">
        <f t="shared" si="227"/>
        <v/>
      </c>
      <c r="AO199" s="625" t="str">
        <f t="shared" si="227"/>
        <v/>
      </c>
      <c r="AP199" s="615" t="str">
        <f>IF($AA$197="","",SUM(AN199:AO199))</f>
        <v/>
      </c>
      <c r="AQ199" s="625" t="str">
        <f>IF($AA197="","",SUM(AQ197,AQ198))</f>
        <v/>
      </c>
      <c r="AR199" s="625" t="str">
        <f>IF($AA197="","",SUM(AR197,AR198))</f>
        <v/>
      </c>
      <c r="AS199" s="625" t="str">
        <f>IF($AA197="","",SUM(AS197,AS198))</f>
        <v/>
      </c>
      <c r="AT199" s="615" t="str">
        <f>IF($AA$197="","",SUM(AQ199:AS199))</f>
        <v/>
      </c>
      <c r="AU199" s="625" t="str">
        <f t="shared" si="173"/>
        <v/>
      </c>
    </row>
  </sheetData>
  <sheetProtection selectLockedCells="1" selectUnlockedCells="1"/>
  <mergeCells count="39">
    <mergeCell ref="K132:K133"/>
    <mergeCell ref="AI132:AI133"/>
    <mergeCell ref="AJ132:AJ133"/>
    <mergeCell ref="A112:A113"/>
    <mergeCell ref="A114:A115"/>
    <mergeCell ref="A116:A117"/>
    <mergeCell ref="A118:A119"/>
    <mergeCell ref="A120:A121"/>
    <mergeCell ref="A132:A133"/>
    <mergeCell ref="A104:A105"/>
    <mergeCell ref="A106:A107"/>
    <mergeCell ref="A108:A109"/>
    <mergeCell ref="A110:A111"/>
    <mergeCell ref="J132:J133"/>
    <mergeCell ref="A122:A123"/>
    <mergeCell ref="A124:A125"/>
    <mergeCell ref="A126:A127"/>
    <mergeCell ref="A128:A129"/>
    <mergeCell ref="A130:A131"/>
    <mergeCell ref="A94:A95"/>
    <mergeCell ref="A96:A97"/>
    <mergeCell ref="A98:A99"/>
    <mergeCell ref="A100:A101"/>
    <mergeCell ref="A102:A103"/>
    <mergeCell ref="A84:A85"/>
    <mergeCell ref="A86:A87"/>
    <mergeCell ref="A88:A89"/>
    <mergeCell ref="A90:A91"/>
    <mergeCell ref="A92:A93"/>
    <mergeCell ref="A74:A75"/>
    <mergeCell ref="A76:A77"/>
    <mergeCell ref="A78:A79"/>
    <mergeCell ref="A80:A81"/>
    <mergeCell ref="A82:A83"/>
    <mergeCell ref="A63:A64"/>
    <mergeCell ref="J63:J64"/>
    <mergeCell ref="K63:K64"/>
    <mergeCell ref="N63:N64"/>
    <mergeCell ref="A72:A73"/>
  </mergeCells>
  <phoneticPr fontId="61" type="noConversion"/>
  <pageMargins left="0.7" right="0.7" top="0.75" bottom="0.75" header="0.51180555555555551" footer="0.51180555555555551"/>
  <pageSetup scale="62" firstPageNumber="0" orientation="portrait" horizontalDpi="300" verticalDpi="300" r:id="rId1"/>
  <headerFooter alignWithMargins="0"/>
  <rowBreaks count="2" manualBreakCount="2">
    <brk id="69" max="16383" man="1"/>
    <brk id="138" max="16383" man="1"/>
  </rowBreaks>
  <colBreaks count="3" manualBreakCount="3">
    <brk id="12" max="1048575" man="1"/>
    <brk id="25" max="1048575" man="1"/>
    <brk id="37"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3"/>
  </sheetPr>
  <dimension ref="A1:BA94"/>
  <sheetViews>
    <sheetView zoomScaleNormal="100" zoomScaleSheetLayoutView="100" workbookViewId="0">
      <selection activeCell="S22" sqref="S22"/>
    </sheetView>
  </sheetViews>
  <sheetFormatPr defaultRowHeight="12.75"/>
  <cols>
    <col min="1" max="1" width="5.7109375" style="100" customWidth="1"/>
    <col min="2" max="2" width="11.42578125" style="100" customWidth="1"/>
    <col min="3" max="3" width="20.7109375" style="100" customWidth="1"/>
    <col min="4" max="4" width="5.7109375" style="555" customWidth="1"/>
    <col min="5" max="17" width="3.7109375" style="555" customWidth="1"/>
    <col min="18" max="18" width="6.7109375" style="555" customWidth="1"/>
    <col min="19" max="34" width="3.7109375" style="555" customWidth="1"/>
    <col min="35" max="35" width="6.7109375" style="555" customWidth="1"/>
    <col min="36" max="36" width="11.42578125" style="555" customWidth="1"/>
    <col min="37" max="49" width="3.7109375" style="555" customWidth="1"/>
    <col min="50" max="50" width="3.42578125" style="100" bestFit="1" customWidth="1"/>
    <col min="51" max="54" width="11.42578125" style="100" customWidth="1"/>
    <col min="55" max="66" width="3.7109375" style="100" customWidth="1"/>
    <col min="67" max="67" width="6.7109375" style="100" customWidth="1"/>
    <col min="68" max="83" width="3.7109375" style="100" customWidth="1"/>
    <col min="84" max="84" width="6.7109375" style="100" customWidth="1"/>
    <col min="85" max="85" width="11.42578125" style="100" customWidth="1"/>
    <col min="86" max="89" width="3.7109375" style="100" customWidth="1"/>
    <col min="90" max="265" width="11.42578125" style="100" customWidth="1"/>
    <col min="266" max="16384" width="9.140625" style="100"/>
  </cols>
  <sheetData>
    <row r="1" spans="1:50" ht="12.75" customHeight="1">
      <c r="A1" s="189"/>
      <c r="B1" s="189"/>
      <c r="C1" s="189"/>
      <c r="D1" s="635"/>
      <c r="E1" s="636" t="s">
        <v>48</v>
      </c>
      <c r="F1" s="637"/>
      <c r="G1" s="638"/>
      <c r="H1" s="638"/>
      <c r="I1" s="638"/>
      <c r="J1" s="638"/>
      <c r="K1" s="638"/>
      <c r="L1" s="638"/>
      <c r="M1" s="638"/>
      <c r="N1" s="638"/>
      <c r="O1" s="638"/>
      <c r="P1" s="638"/>
      <c r="Q1" s="638"/>
      <c r="R1" s="639"/>
      <c r="S1" s="635"/>
      <c r="T1" s="636" t="s">
        <v>49</v>
      </c>
      <c r="U1" s="637"/>
      <c r="V1" s="638"/>
      <c r="W1" s="638"/>
      <c r="X1" s="638"/>
      <c r="Y1" s="638"/>
      <c r="Z1" s="638"/>
      <c r="AA1" s="638"/>
      <c r="AB1" s="638"/>
      <c r="AC1" s="638"/>
      <c r="AD1" s="638"/>
      <c r="AE1" s="638"/>
      <c r="AF1" s="638"/>
      <c r="AG1" s="638"/>
      <c r="AH1" s="638"/>
      <c r="AI1" s="639"/>
      <c r="AJ1" s="1359" t="s">
        <v>105</v>
      </c>
      <c r="AK1" s="1354" t="s">
        <v>439</v>
      </c>
      <c r="AL1" s="1354"/>
      <c r="AM1" s="1354"/>
      <c r="AN1" s="1354"/>
      <c r="AO1" s="1354"/>
      <c r="AP1" s="1354"/>
      <c r="AQ1" s="1354"/>
      <c r="AR1" s="1354"/>
      <c r="AS1" s="1354"/>
      <c r="AT1" s="1354"/>
      <c r="AU1" s="1354"/>
      <c r="AV1" s="1354"/>
      <c r="AW1" s="1354"/>
      <c r="AX1" s="1354"/>
    </row>
    <row r="2" spans="1:50" s="555" customFormat="1" ht="12.75" customHeight="1" thickBot="1">
      <c r="A2" s="641" t="s">
        <v>26</v>
      </c>
      <c r="B2" s="641" t="s">
        <v>50</v>
      </c>
      <c r="C2" s="641" t="s">
        <v>51</v>
      </c>
      <c r="D2" s="641"/>
      <c r="E2" s="641" t="s">
        <v>289</v>
      </c>
      <c r="F2" s="641" t="s">
        <v>301</v>
      </c>
      <c r="G2" s="641" t="s">
        <v>305</v>
      </c>
      <c r="H2" s="641" t="s">
        <v>297</v>
      </c>
      <c r="I2" s="641" t="s">
        <v>299</v>
      </c>
      <c r="J2" s="641" t="s">
        <v>291</v>
      </c>
      <c r="K2" s="641" t="s">
        <v>309</v>
      </c>
      <c r="L2" s="641" t="s">
        <v>295</v>
      </c>
      <c r="M2" s="641" t="s">
        <v>307</v>
      </c>
      <c r="N2" s="641" t="s">
        <v>303</v>
      </c>
      <c r="O2" s="641" t="s">
        <v>313</v>
      </c>
      <c r="P2" s="641" t="s">
        <v>293</v>
      </c>
      <c r="Q2" s="641" t="s">
        <v>311</v>
      </c>
      <c r="R2" s="642" t="s">
        <v>27</v>
      </c>
      <c r="S2" s="642">
        <v>4</v>
      </c>
      <c r="T2" s="641" t="s">
        <v>289</v>
      </c>
      <c r="U2" s="641" t="s">
        <v>301</v>
      </c>
      <c r="V2" s="641" t="s">
        <v>305</v>
      </c>
      <c r="W2" s="641" t="s">
        <v>297</v>
      </c>
      <c r="X2" s="641" t="s">
        <v>299</v>
      </c>
      <c r="Y2" s="641" t="s">
        <v>291</v>
      </c>
      <c r="Z2" s="641" t="s">
        <v>307</v>
      </c>
      <c r="AA2" s="641" t="s">
        <v>309</v>
      </c>
      <c r="AB2" s="641" t="s">
        <v>295</v>
      </c>
      <c r="AC2" s="641" t="s">
        <v>311</v>
      </c>
      <c r="AD2" s="641" t="s">
        <v>293</v>
      </c>
      <c r="AE2" s="641" t="s">
        <v>313</v>
      </c>
      <c r="AF2" s="641" t="s">
        <v>303</v>
      </c>
      <c r="AG2" s="641" t="s">
        <v>317</v>
      </c>
      <c r="AH2" s="641" t="s">
        <v>319</v>
      </c>
      <c r="AI2" s="642" t="s">
        <v>27</v>
      </c>
      <c r="AJ2" s="1359"/>
      <c r="AK2" s="643" t="s">
        <v>236</v>
      </c>
      <c r="AL2" s="643" t="s">
        <v>289</v>
      </c>
      <c r="AM2" s="643" t="s">
        <v>301</v>
      </c>
      <c r="AN2" s="643" t="s">
        <v>305</v>
      </c>
      <c r="AO2" s="643" t="s">
        <v>297</v>
      </c>
      <c r="AP2" s="643" t="s">
        <v>299</v>
      </c>
      <c r="AQ2" s="643" t="s">
        <v>291</v>
      </c>
      <c r="AR2" s="643" t="s">
        <v>307</v>
      </c>
      <c r="AS2" s="643" t="s">
        <v>309</v>
      </c>
      <c r="AT2" s="643" t="s">
        <v>295</v>
      </c>
      <c r="AU2" s="643" t="s">
        <v>311</v>
      </c>
      <c r="AV2" s="643" t="s">
        <v>317</v>
      </c>
      <c r="AW2" s="643" t="s">
        <v>319</v>
      </c>
      <c r="AX2" s="643"/>
    </row>
    <row r="3" spans="1:50">
      <c r="A3" s="1352">
        <v>1</v>
      </c>
      <c r="B3" s="1357" t="str">
        <f>IF(IBRF!B11="","",IBRF!B11)</f>
        <v>010</v>
      </c>
      <c r="C3" s="1358" t="str">
        <f>IF(IBRF!C11="","",IBRF!C11)</f>
        <v>Freak Onalicia</v>
      </c>
      <c r="D3" s="555" t="s">
        <v>25</v>
      </c>
      <c r="E3" s="555">
        <f>IF($B3="","",COUNTIF(Penalties!$B3:$AC3,E$2))</f>
        <v>0</v>
      </c>
      <c r="F3" s="555">
        <f>IF($B3="","",COUNTIF(Penalties!$B3:$AC3,F$2))</f>
        <v>0</v>
      </c>
      <c r="G3" s="555">
        <f>IF($B3="","",COUNTIF(Penalties!$B3:$AC3,G$2))</f>
        <v>0</v>
      </c>
      <c r="H3" s="555">
        <f>IF($B3="","",COUNTIF(Penalties!$B3:$AC3,H$2))</f>
        <v>0</v>
      </c>
      <c r="I3" s="555">
        <f>IF($B3="","",COUNTIF(Penalties!$B3:$AC3,I$2))</f>
        <v>0</v>
      </c>
      <c r="J3" s="555">
        <f>IF($B3="","",COUNTIF(Penalties!$B3:$AC3,J$2))</f>
        <v>0</v>
      </c>
      <c r="K3" s="555">
        <f>IF($B3="","",COUNTIF(Penalties!$B3:$AC3,K$2))</f>
        <v>0</v>
      </c>
      <c r="L3" s="555">
        <f>IF($B3="","",COUNTIF(Penalties!$B3:$AC3,L$2))</f>
        <v>0</v>
      </c>
      <c r="M3" s="555">
        <f>IF($B3="","",COUNTIF(Penalties!$B3:$AC3,M$2))</f>
        <v>0</v>
      </c>
      <c r="N3" s="555">
        <f>IF($B3="","",COUNTIF(Penalties!$B3:$AC3,N$2))</f>
        <v>0</v>
      </c>
      <c r="O3" s="555">
        <f>IF($B3="","",COUNTIF(Penalties!$B3:$AC3,O$2))</f>
        <v>0</v>
      </c>
      <c r="P3" s="555">
        <f>IF($B3="","",COUNTIF(Penalties!$B3:$AC3,P$2))</f>
        <v>0</v>
      </c>
      <c r="Q3" s="555">
        <f>IF($B3="","",COUNTIF(Penalties!$B3:$AC3,Q$2))</f>
        <v>0</v>
      </c>
      <c r="R3" s="644">
        <f>IF(B3="","",SUM(E3:Q3))</f>
        <v>0</v>
      </c>
      <c r="S3" s="644">
        <f>IF($B3="","",COUNTIF(Penalties!$AE3:$AK3,S$2))</f>
        <v>0</v>
      </c>
      <c r="T3" s="644">
        <f>IF($B3="","",COUNTIF(Penalties!$AE3:$AK3,T$2))</f>
        <v>0</v>
      </c>
      <c r="U3" s="644">
        <f>IF($B3="","",COUNTIF(Penalties!$AE3:$AK3,U$2))</f>
        <v>0</v>
      </c>
      <c r="V3" s="644">
        <f>IF($B3="","",COUNTIF(Penalties!$AE3:$AK3,V$2))</f>
        <v>0</v>
      </c>
      <c r="W3" s="644">
        <f>IF($B3="","",COUNTIF(Penalties!$AE3:$AK3,W$2))</f>
        <v>0</v>
      </c>
      <c r="X3" s="644">
        <f>IF($B3="","",COUNTIF(Penalties!$AE3:$AK3,X$2))</f>
        <v>0</v>
      </c>
      <c r="Y3" s="644">
        <f>IF($B3="","",COUNTIF(Penalties!$AE3:$AK3,Y$2))</f>
        <v>0</v>
      </c>
      <c r="Z3" s="644">
        <f>IF($B3="","",COUNTIF(Penalties!$AE3:$AK3,Z$2))</f>
        <v>0</v>
      </c>
      <c r="AA3" s="644">
        <f>IF($B3="","",COUNTIF(Penalties!$AE3:$AK3,AA$2))</f>
        <v>0</v>
      </c>
      <c r="AB3" s="644">
        <f>IF($B3="","",COUNTIF(Penalties!$AE3:$AK3,AB$2))</f>
        <v>0</v>
      </c>
      <c r="AC3" s="644">
        <f>IF($B3="","",COUNTIF(Penalties!$AE3:$AK3,AC$2))</f>
        <v>0</v>
      </c>
      <c r="AD3" s="644">
        <f>IF($B3="","",COUNTIF(Penalties!$AE3:$AK3,AD$2))</f>
        <v>0</v>
      </c>
      <c r="AE3" s="644">
        <f>IF($B3="","",COUNTIF(Penalties!$AE3:$AK3,AE$2))</f>
        <v>0</v>
      </c>
      <c r="AF3" s="644">
        <f>IF($B3="","",COUNTIF(Penalties!$AE3:$AK3,AF$2))</f>
        <v>0</v>
      </c>
      <c r="AG3" s="644">
        <f>IF($B3="","",COUNTIF(Penalties!$AE3:$AK3,AG$2))</f>
        <v>0</v>
      </c>
      <c r="AH3" s="644">
        <f>IF($B3="","",COUNTIF(Penalties!$AE3:$AK3,AH$2))</f>
        <v>0</v>
      </c>
      <c r="AI3" s="644">
        <f>IF(B3="","",SUM(T3:AH3))</f>
        <v>0</v>
      </c>
      <c r="AJ3" s="645">
        <f>IF(B3="","",SUM(S3,AI3))</f>
        <v>0</v>
      </c>
      <c r="AK3" s="645" t="str">
        <f>IF($B3="","",IF(Penalties!$AL3=AK$2,1,""))</f>
        <v/>
      </c>
      <c r="AL3" s="645" t="str">
        <f>IF($B3="","",IF(Penalties!$AL3=AL$2,1,""))</f>
        <v/>
      </c>
      <c r="AM3" s="645" t="str">
        <f>IF($B3="","",IF(Penalties!$AL3=AM$2,1,""))</f>
        <v/>
      </c>
      <c r="AN3" s="645" t="str">
        <f>IF($B3="","",IF(Penalties!$AL3=AN$2,1,""))</f>
        <v/>
      </c>
      <c r="AO3" s="645" t="str">
        <f>IF($B3="","",IF(Penalties!$AL3=AO$2,1,""))</f>
        <v/>
      </c>
      <c r="AP3" s="645" t="str">
        <f>IF($B3="","",IF(Penalties!$AL3=AP$2,1,""))</f>
        <v/>
      </c>
      <c r="AQ3" s="645" t="str">
        <f>IF($B3="","",IF(Penalties!$AL3=AQ$2,1,""))</f>
        <v/>
      </c>
      <c r="AR3" s="645" t="str">
        <f>IF($B3="","",IF(Penalties!$AL3=AR$2,1,""))</f>
        <v/>
      </c>
      <c r="AS3" s="645" t="str">
        <f>IF($B3="","",IF(Penalties!$AL3=AS$2,1,""))</f>
        <v/>
      </c>
      <c r="AT3" s="645" t="str">
        <f>IF($B3="","",IF(Penalties!$AL3=AT$2,1,""))</f>
        <v/>
      </c>
      <c r="AU3" s="645" t="str">
        <f>IF($B3="","",IF(Penalties!$AL3=AU$2,1,""))</f>
        <v/>
      </c>
      <c r="AV3" s="645" t="str">
        <f>IF($B3="","",IF(Penalties!$AL3=AV$2,1,""))</f>
        <v/>
      </c>
      <c r="AW3" s="645" t="str">
        <f>IF($B3="","",IF(Penalties!$AL3=AW$2,1,""))</f>
        <v/>
      </c>
      <c r="AX3" s="767"/>
    </row>
    <row r="4" spans="1:50">
      <c r="A4" s="1352"/>
      <c r="B4" s="1357"/>
      <c r="C4" s="1358"/>
      <c r="D4" s="555" t="s">
        <v>45</v>
      </c>
      <c r="E4" s="555">
        <f>IF($B3="","",COUNTIF(Penalties!$AO3:$BP3,E$2))</f>
        <v>0</v>
      </c>
      <c r="F4" s="555">
        <f>IF($B3="","",COUNTIF(Penalties!$AO3:$BP3,F$2))</f>
        <v>0</v>
      </c>
      <c r="G4" s="555">
        <f>IF($B3="","",COUNTIF(Penalties!$AO3:$BP3,G$2))</f>
        <v>0</v>
      </c>
      <c r="H4" s="555">
        <f>IF($B3="","",COUNTIF(Penalties!$AO3:$BP3,H$2))</f>
        <v>0</v>
      </c>
      <c r="I4" s="555">
        <f>IF($B3="","",COUNTIF(Penalties!$AO3:$BP3,I$2))</f>
        <v>0</v>
      </c>
      <c r="J4" s="555">
        <f>IF($B3="","",COUNTIF(Penalties!$AO3:$BP3,J$2))</f>
        <v>0</v>
      </c>
      <c r="K4" s="555">
        <f>IF($B3="","",COUNTIF(Penalties!$AO3:$BP3,K$2))</f>
        <v>0</v>
      </c>
      <c r="L4" s="555">
        <f>IF($B3="","",COUNTIF(Penalties!$AO3:$BP3,L$2))</f>
        <v>1</v>
      </c>
      <c r="M4" s="555">
        <f>IF($B3="","",COUNTIF(Penalties!$AO3:$BP3,M$2))</f>
        <v>0</v>
      </c>
      <c r="N4" s="555">
        <f>IF($B3="","",COUNTIF(Penalties!$AO3:$BP3,N$2))</f>
        <v>0</v>
      </c>
      <c r="O4" s="555">
        <f>IF($B3="","",COUNTIF(Penalties!$AO3:$BP3,O$2))</f>
        <v>0</v>
      </c>
      <c r="P4" s="555">
        <f>IF($B3="","",COUNTIF(Penalties!$AO3:$BP3,P$2))</f>
        <v>0</v>
      </c>
      <c r="Q4" s="555">
        <f>IF($B3="","",COUNTIF(Penalties!$AO3:$BP3,Q$2))</f>
        <v>1</v>
      </c>
      <c r="R4" s="644">
        <f>IF(B3="","",SUM(E4:Q4))</f>
        <v>2</v>
      </c>
      <c r="S4" s="644">
        <f>IF($B3="","",COUNTIF(Penalties!$BR3:$BX3,S$2))</f>
        <v>0</v>
      </c>
      <c r="T4" s="644">
        <f>IF($B3="","",COUNTIF(Penalties!$BR3:$BX3,T$2))</f>
        <v>0</v>
      </c>
      <c r="U4" s="644">
        <f>IF($B3="","",COUNTIF(Penalties!$BR3:$BX3,U$2))</f>
        <v>0</v>
      </c>
      <c r="V4" s="644">
        <f>IF($B3="","",COUNTIF(Penalties!$BR3:$BX3,V$2))</f>
        <v>0</v>
      </c>
      <c r="W4" s="644">
        <f>IF($B3="","",COUNTIF(Penalties!$BR3:$BX3,W$2))</f>
        <v>0</v>
      </c>
      <c r="X4" s="644">
        <f>IF($B3="","",COUNTIF(Penalties!$BR3:$BX3,X$2))</f>
        <v>0</v>
      </c>
      <c r="Y4" s="644">
        <f>IF($B3="","",COUNTIF(Penalties!$BR3:$BX3,Y$2))</f>
        <v>0</v>
      </c>
      <c r="Z4" s="644">
        <f>IF($B3="","",COUNTIF(Penalties!$BR3:$BX3,Z$2))</f>
        <v>0</v>
      </c>
      <c r="AA4" s="644">
        <f>IF($B3="","",COUNTIF(Penalties!$BR3:$BX3,AA$2))</f>
        <v>0</v>
      </c>
      <c r="AB4" s="644">
        <f>IF($B3="","",COUNTIF(Penalties!$BR3:$BX3,AB$2))</f>
        <v>0</v>
      </c>
      <c r="AC4" s="644">
        <f>IF($B3="","",COUNTIF(Penalties!$BR3:$BX3,AC$2))</f>
        <v>0</v>
      </c>
      <c r="AD4" s="644">
        <f>IF($B3="","",COUNTIF(Penalties!$BR3:$BX3,AD$2))</f>
        <v>0</v>
      </c>
      <c r="AE4" s="644">
        <f>IF($B3="","",COUNTIF(Penalties!$BR3:$BX3,AE$2))</f>
        <v>0</v>
      </c>
      <c r="AF4" s="644">
        <f>IF($B3="","",COUNTIF(Penalties!$BR3:$BX3,AF$2))</f>
        <v>0</v>
      </c>
      <c r="AG4" s="644">
        <f>IF($B3="","",COUNTIF(Penalties!$BR3:$BX3,AG$2))</f>
        <v>0</v>
      </c>
      <c r="AH4" s="644">
        <f>IF($B3="","",COUNTIF(Penalties!$BR3:$BX3,AH$2))</f>
        <v>0</v>
      </c>
      <c r="AI4" s="644">
        <f>IF(B3="","",SUM(T4:AH4))</f>
        <v>0</v>
      </c>
      <c r="AJ4" s="645">
        <f>IF(B3="","",SUM(S4,AI4))</f>
        <v>0</v>
      </c>
      <c r="AK4" s="645" t="str">
        <f>IF($B3="","",IF(Penalties!$BY3=AK$2,1,""))</f>
        <v/>
      </c>
      <c r="AL4" s="645" t="str">
        <f>IF($B3="","",IF(Penalties!$BY3=AL$2,1,""))</f>
        <v/>
      </c>
      <c r="AM4" s="645" t="str">
        <f>IF($B3="","",IF(Penalties!$BY3=AM$2,1,""))</f>
        <v/>
      </c>
      <c r="AN4" s="645" t="str">
        <f>IF($B3="","",IF(Penalties!$BY3=AN$2,1,""))</f>
        <v/>
      </c>
      <c r="AO4" s="645" t="str">
        <f>IF($B3="","",IF(Penalties!$BY3=AO$2,1,""))</f>
        <v/>
      </c>
      <c r="AP4" s="645" t="str">
        <f>IF($B3="","",IF(Penalties!$BY3=AP$2,1,""))</f>
        <v/>
      </c>
      <c r="AQ4" s="645" t="str">
        <f>IF($B3="","",IF(Penalties!$BY3=AQ$2,1,""))</f>
        <v/>
      </c>
      <c r="AR4" s="645" t="str">
        <f>IF($B3="","",IF(Penalties!$BY3=AR$2,1,""))</f>
        <v/>
      </c>
      <c r="AS4" s="645" t="str">
        <f>IF($B3="","",IF(Penalties!$BY3=AS$2,1,""))</f>
        <v/>
      </c>
      <c r="AT4" s="645" t="str">
        <f>IF($B3="","",IF(Penalties!$BY3=AT$2,1,""))</f>
        <v/>
      </c>
      <c r="AU4" s="645" t="str">
        <f>IF($B3="","",IF(Penalties!$BY3=AU$2,1,""))</f>
        <v/>
      </c>
      <c r="AV4" s="645" t="str">
        <f>IF($B3="","",IF(Penalties!$BY3=AV$2,1,""))</f>
        <v/>
      </c>
      <c r="AW4" s="645" t="str">
        <f>IF($B3="","",IF(Penalties!$BY3=AW$2,1,""))</f>
        <v/>
      </c>
      <c r="AX4" s="768" t="str">
        <f>IF(SUM(AL3:AW4)=0, "", IF(SUM(AL3:AW3)=1, LOOKUP(1, AL3:AW3, $AL$2:$AW$2), LOOKUP(1, AL4:AW4, $AL$2:$AW$2)))</f>
        <v/>
      </c>
    </row>
    <row r="5" spans="1:50">
      <c r="A5" s="1353">
        <f>A3+1</f>
        <v>2</v>
      </c>
      <c r="B5" s="1355" t="str">
        <f>IF(IBRF!B12="","",IBRF!B12)</f>
        <v>1949</v>
      </c>
      <c r="C5" s="1356" t="str">
        <f>IF(IBRF!C12="","",IBRF!C12)</f>
        <v>Geneva Conviction</v>
      </c>
      <c r="D5" s="646" t="s">
        <v>25</v>
      </c>
      <c r="E5" s="555">
        <f>IF($B5="","",COUNTIF(Penalties!$B5:$AC5,E$2))</f>
        <v>0</v>
      </c>
      <c r="F5" s="555">
        <f>IF($B5="","",COUNTIF(Penalties!$B5:$AC5,F$2))</f>
        <v>0</v>
      </c>
      <c r="G5" s="555">
        <f>IF($B5="","",COUNTIF(Penalties!$B5:$AC5,G$2))</f>
        <v>0</v>
      </c>
      <c r="H5" s="555">
        <f>IF($B5="","",COUNTIF(Penalties!$B5:$AC5,H$2))</f>
        <v>0</v>
      </c>
      <c r="I5" s="555">
        <f>IF($B5="","",COUNTIF(Penalties!$B5:$AC5,I$2))</f>
        <v>0</v>
      </c>
      <c r="J5" s="555">
        <f>IF($B5="","",COUNTIF(Penalties!$B5:$AC5,J$2))</f>
        <v>0</v>
      </c>
      <c r="K5" s="555">
        <f>IF($B5="","",COUNTIF(Penalties!$B5:$AC5,K$2))</f>
        <v>0</v>
      </c>
      <c r="L5" s="555">
        <f>IF($B5="","",COUNTIF(Penalties!$B5:$AC5,L$2))</f>
        <v>0</v>
      </c>
      <c r="M5" s="555">
        <f>IF($B5="","",COUNTIF(Penalties!$B5:$AC5,M$2))</f>
        <v>0</v>
      </c>
      <c r="N5" s="555">
        <f>IF($B5="","",COUNTIF(Penalties!$B5:$AC5,N$2))</f>
        <v>0</v>
      </c>
      <c r="O5" s="555">
        <f>IF($B5="","",COUNTIF(Penalties!$B5:$AC5,O$2))</f>
        <v>0</v>
      </c>
      <c r="P5" s="555">
        <f>IF($B5="","",COUNTIF(Penalties!$B5:$AC5,P$2))</f>
        <v>0</v>
      </c>
      <c r="Q5" s="555">
        <f>IF($B5="","",COUNTIF(Penalties!$B5:$AC5,Q$2))</f>
        <v>0</v>
      </c>
      <c r="R5" s="647">
        <f>IF(B5="","",SUM(E5:Q5))</f>
        <v>0</v>
      </c>
      <c r="S5" s="647">
        <f>IF($B5="","",COUNTIF(Penalties!$AE5:$AK5,S$2))</f>
        <v>0</v>
      </c>
      <c r="T5" s="646">
        <f>IF($B5="","",COUNTIF(Penalties!$AE5:$AK5,T$2))</f>
        <v>0</v>
      </c>
      <c r="U5" s="646">
        <f>IF($B5="","",COUNTIF(Penalties!$AE5:$AK5,U$2))</f>
        <v>0</v>
      </c>
      <c r="V5" s="646">
        <f>IF($B5="","",COUNTIF(Penalties!$AE5:$AK5,V$2))</f>
        <v>0</v>
      </c>
      <c r="W5" s="646">
        <f>IF($B5="","",COUNTIF(Penalties!$AE5:$AK5,W$2))</f>
        <v>0</v>
      </c>
      <c r="X5" s="646">
        <f>IF($B5="","",COUNTIF(Penalties!$AE5:$AK5,X$2))</f>
        <v>0</v>
      </c>
      <c r="Y5" s="646">
        <f>IF($B5="","",COUNTIF(Penalties!$AE5:$AK5,Y$2))</f>
        <v>0</v>
      </c>
      <c r="Z5" s="646">
        <f>IF($B5="","",COUNTIF(Penalties!$AE5:$AK5,Z$2))</f>
        <v>0</v>
      </c>
      <c r="AA5" s="646">
        <f>IF($B5="","",COUNTIF(Penalties!$AE5:$AK5,AA$2))</f>
        <v>0</v>
      </c>
      <c r="AB5" s="646">
        <f>IF($B5="","",COUNTIF(Penalties!$AE5:$AK5,AB$2))</f>
        <v>0</v>
      </c>
      <c r="AC5" s="646">
        <f>IF($B5="","",COUNTIF(Penalties!$AE5:$AK5,AC$2))</f>
        <v>0</v>
      </c>
      <c r="AD5" s="646">
        <f>IF($B5="","",COUNTIF(Penalties!$AE5:$AK5,AD$2))</f>
        <v>0</v>
      </c>
      <c r="AE5" s="646">
        <f>IF($B5="","",COUNTIF(Penalties!$AE5:$AK5,AE$2))</f>
        <v>0</v>
      </c>
      <c r="AF5" s="646">
        <f>IF($B5="","",COUNTIF(Penalties!$AE5:$AK5,AF$2))</f>
        <v>0</v>
      </c>
      <c r="AG5" s="646">
        <f>IF($B5="","",COUNTIF(Penalties!$AE5:$AK5,AG$2))</f>
        <v>0</v>
      </c>
      <c r="AH5" s="646">
        <f>IF($B5="","",COUNTIF(Penalties!$AE5:$AK5,AH$2))</f>
        <v>0</v>
      </c>
      <c r="AI5" s="647">
        <f>IF(B5="","",SUM(T5:AH5))</f>
        <v>0</v>
      </c>
      <c r="AJ5" s="648">
        <f>IF(B5="","",SUM(S5,AI5))</f>
        <v>0</v>
      </c>
      <c r="AK5" s="648" t="str">
        <f>IF($B5="","",IF(Penalties!$AL5=AK$2,1,""))</f>
        <v/>
      </c>
      <c r="AL5" s="648" t="str">
        <f>IF($B5="","",IF(Penalties!$AL5=AL$2,1,""))</f>
        <v/>
      </c>
      <c r="AM5" s="648" t="str">
        <f>IF($B5="","",IF(Penalties!$AL5=AM$2,1,""))</f>
        <v/>
      </c>
      <c r="AN5" s="648" t="str">
        <f>IF($B5="","",IF(Penalties!$AL5=AN$2,1,""))</f>
        <v/>
      </c>
      <c r="AO5" s="648" t="str">
        <f>IF($B5="","",IF(Penalties!$AL5=AO$2,1,""))</f>
        <v/>
      </c>
      <c r="AP5" s="648" t="str">
        <f>IF($B5="","",IF(Penalties!$AL5=AP$2,1,""))</f>
        <v/>
      </c>
      <c r="AQ5" s="648" t="str">
        <f>IF($B5="","",IF(Penalties!$AL5=AQ$2,1,""))</f>
        <v/>
      </c>
      <c r="AR5" s="648" t="str">
        <f>IF($B5="","",IF(Penalties!$AL5=AR$2,1,""))</f>
        <v/>
      </c>
      <c r="AS5" s="648" t="str">
        <f>IF($B5="","",IF(Penalties!$AL5=AS$2,1,""))</f>
        <v/>
      </c>
      <c r="AT5" s="648" t="str">
        <f>IF($B5="","",IF(Penalties!$AL5=AT$2,1,""))</f>
        <v/>
      </c>
      <c r="AU5" s="648" t="str">
        <f>IF($B5="","",IF(Penalties!$AL5=AU$2,1,""))</f>
        <v/>
      </c>
      <c r="AV5" s="648" t="str">
        <f>IF($B5="","",IF(Penalties!$AL5=AV$2,1,""))</f>
        <v/>
      </c>
      <c r="AW5" s="648" t="str">
        <f>IF($B5="","",IF(Penalties!$AL5=AW$2,1,""))</f>
        <v/>
      </c>
      <c r="AX5" s="769"/>
    </row>
    <row r="6" spans="1:50">
      <c r="A6" s="1353"/>
      <c r="B6" s="1355"/>
      <c r="C6" s="1356"/>
      <c r="D6" s="646" t="s">
        <v>45</v>
      </c>
      <c r="E6" s="555">
        <f>IF($B5="","",COUNTIF(Penalties!$AO5:$BP5,E$2))</f>
        <v>0</v>
      </c>
      <c r="F6" s="555">
        <f>IF($B5="","",COUNTIF(Penalties!$AO5:$BP5,F$2))</f>
        <v>0</v>
      </c>
      <c r="G6" s="555">
        <f>IF($B5="","",COUNTIF(Penalties!$AO5:$BP5,G$2))</f>
        <v>0</v>
      </c>
      <c r="H6" s="555">
        <f>IF($B5="","",COUNTIF(Penalties!$AO5:$BP5,H$2))</f>
        <v>0</v>
      </c>
      <c r="I6" s="555">
        <f>IF($B5="","",COUNTIF(Penalties!$AO5:$BP5,I$2))</f>
        <v>0</v>
      </c>
      <c r="J6" s="555">
        <f>IF($B5="","",COUNTIF(Penalties!$AO5:$BP5,J$2))</f>
        <v>0</v>
      </c>
      <c r="K6" s="555">
        <f>IF($B5="","",COUNTIF(Penalties!$AO5:$BP5,K$2))</f>
        <v>0</v>
      </c>
      <c r="L6" s="555">
        <f>IF($B5="","",COUNTIF(Penalties!$AO5:$BP5,L$2))</f>
        <v>0</v>
      </c>
      <c r="M6" s="555">
        <f>IF($B5="","",COUNTIF(Penalties!$AO5:$BP5,M$2))</f>
        <v>0</v>
      </c>
      <c r="N6" s="555">
        <f>IF($B5="","",COUNTIF(Penalties!$AO5:$BP5,N$2))</f>
        <v>0</v>
      </c>
      <c r="O6" s="555">
        <f>IF($B5="","",COUNTIF(Penalties!$AO5:$BP5,O$2))</f>
        <v>0</v>
      </c>
      <c r="P6" s="555">
        <f>IF($B5="","",COUNTIF(Penalties!$AO5:$BP5,P$2))</f>
        <v>0</v>
      </c>
      <c r="Q6" s="555">
        <f>IF($B5="","",COUNTIF(Penalties!$AO5:$BP5,Q$2))</f>
        <v>0</v>
      </c>
      <c r="R6" s="647">
        <f>IF(B5="","",SUM(E6:Q6))</f>
        <v>0</v>
      </c>
      <c r="S6" s="647">
        <f>IF($B5="","",COUNTIF(Penalties!$BR5:$BX5,S$2))</f>
        <v>0</v>
      </c>
      <c r="T6" s="646">
        <f>IF($B5="","",COUNTIF(Penalties!$BR5:$BX5,T$2))</f>
        <v>1</v>
      </c>
      <c r="U6" s="646">
        <f>IF($B5="","",COUNTIF(Penalties!$BR5:$BX5,U$2))</f>
        <v>0</v>
      </c>
      <c r="V6" s="646">
        <f>IF($B5="","",COUNTIF(Penalties!$BR5:$BX5,V$2))</f>
        <v>0</v>
      </c>
      <c r="W6" s="646">
        <f>IF($B5="","",COUNTIF(Penalties!$BR5:$BX5,W$2))</f>
        <v>0</v>
      </c>
      <c r="X6" s="646">
        <f>IF($B5="","",COUNTIF(Penalties!$BR5:$BX5,X$2))</f>
        <v>0</v>
      </c>
      <c r="Y6" s="646">
        <f>IF($B5="","",COUNTIF(Penalties!$BR5:$BX5,Y$2))</f>
        <v>0</v>
      </c>
      <c r="Z6" s="646">
        <f>IF($B5="","",COUNTIF(Penalties!$BR5:$BX5,Z$2))</f>
        <v>0</v>
      </c>
      <c r="AA6" s="646">
        <f>IF($B5="","",COUNTIF(Penalties!$BR5:$BX5,AA$2))</f>
        <v>0</v>
      </c>
      <c r="AB6" s="646">
        <f>IF($B5="","",COUNTIF(Penalties!$BR5:$BX5,AB$2))</f>
        <v>1</v>
      </c>
      <c r="AC6" s="646">
        <f>IF($B5="","",COUNTIF(Penalties!$BR5:$BX5,AC$2))</f>
        <v>0</v>
      </c>
      <c r="AD6" s="646">
        <f>IF($B5="","",COUNTIF(Penalties!$BR5:$BX5,AD$2))</f>
        <v>0</v>
      </c>
      <c r="AE6" s="646">
        <f>IF($B5="","",COUNTIF(Penalties!$BR5:$BX5,AE$2))</f>
        <v>0</v>
      </c>
      <c r="AF6" s="646">
        <f>IF($B5="","",COUNTIF(Penalties!$BR5:$BX5,AF$2))</f>
        <v>0</v>
      </c>
      <c r="AG6" s="646">
        <f>IF($B5="","",COUNTIF(Penalties!$BR5:$BX5,AG$2))</f>
        <v>0</v>
      </c>
      <c r="AH6" s="646">
        <f>IF($B5="","",COUNTIF(Penalties!$BR5:$BX5,AH$2))</f>
        <v>0</v>
      </c>
      <c r="AI6" s="647">
        <f>IF(B5="","",SUM(T6:AH6))</f>
        <v>2</v>
      </c>
      <c r="AJ6" s="648">
        <f>IF(B5="","",SUM(S6,AI6))</f>
        <v>2</v>
      </c>
      <c r="AK6" s="648" t="str">
        <f>IF($B5="","",IF(Penalties!$BY5=AK$2,1,""))</f>
        <v/>
      </c>
      <c r="AL6" s="648" t="str">
        <f>IF($B5="","",IF(Penalties!$BY5=AL$2,1,""))</f>
        <v/>
      </c>
      <c r="AM6" s="648" t="str">
        <f>IF($B5="","",IF(Penalties!$BY5=AM$2,1,""))</f>
        <v/>
      </c>
      <c r="AN6" s="648" t="str">
        <f>IF($B5="","",IF(Penalties!$BY5=AN$2,1,""))</f>
        <v/>
      </c>
      <c r="AO6" s="648" t="str">
        <f>IF($B5="","",IF(Penalties!$BY5=AO$2,1,""))</f>
        <v/>
      </c>
      <c r="AP6" s="648" t="str">
        <f>IF($B5="","",IF(Penalties!$BY5=AP$2,1,""))</f>
        <v/>
      </c>
      <c r="AQ6" s="648" t="str">
        <f>IF($B5="","",IF(Penalties!$BY5=AQ$2,1,""))</f>
        <v/>
      </c>
      <c r="AR6" s="648" t="str">
        <f>IF($B5="","",IF(Penalties!$BY5=AR$2,1,""))</f>
        <v/>
      </c>
      <c r="AS6" s="648" t="str">
        <f>IF($B5="","",IF(Penalties!$BY5=AS$2,1,""))</f>
        <v/>
      </c>
      <c r="AT6" s="648" t="str">
        <f>IF($B5="","",IF(Penalties!$BY5=AT$2,1,""))</f>
        <v/>
      </c>
      <c r="AU6" s="648" t="str">
        <f>IF($B5="","",IF(Penalties!$BY5=AU$2,1,""))</f>
        <v/>
      </c>
      <c r="AV6" s="648" t="str">
        <f>IF($B5="","",IF(Penalties!$BY5=AV$2,1,""))</f>
        <v/>
      </c>
      <c r="AW6" s="648" t="str">
        <f>IF($B5="","",IF(Penalties!$BY5=AW$2,1,""))</f>
        <v/>
      </c>
      <c r="AX6" s="770" t="str">
        <f>IF(SUM(AL5:AW6)=0, "", IF(SUM(AL5:AW5)=1, LOOKUP(1, AL5:AW5, $AL$2:$AW$2), LOOKUP(1, AL6:AW6, $AL$2:$AW$2)))</f>
        <v/>
      </c>
    </row>
    <row r="7" spans="1:50">
      <c r="A7" s="1352">
        <f>A5+1</f>
        <v>3</v>
      </c>
      <c r="B7" s="1357" t="str">
        <f>IF(IBRF!B13="","",IBRF!B13)</f>
        <v>23</v>
      </c>
      <c r="C7" s="1358" t="str">
        <f>IF(IBRF!C13="","",IBRF!C13)</f>
        <v>Mary Marvel</v>
      </c>
      <c r="D7" s="555" t="s">
        <v>25</v>
      </c>
      <c r="E7" s="555">
        <f>IF($B7="","",COUNTIF(Penalties!$B7:$AC7,E$2))</f>
        <v>1</v>
      </c>
      <c r="F7" s="555">
        <f>IF($B7="","",COUNTIF(Penalties!$B7:$AC7,F$2))</f>
        <v>0</v>
      </c>
      <c r="G7" s="555">
        <f>IF($B7="","",COUNTIF(Penalties!$B7:$AC7,G$2))</f>
        <v>0</v>
      </c>
      <c r="H7" s="555">
        <f>IF($B7="","",COUNTIF(Penalties!$B7:$AC7,H$2))</f>
        <v>1</v>
      </c>
      <c r="I7" s="555">
        <f>IF($B7="","",COUNTIF(Penalties!$B7:$AC7,I$2))</f>
        <v>0</v>
      </c>
      <c r="J7" s="555">
        <f>IF($B7="","",COUNTIF(Penalties!$B7:$AC7,J$2))</f>
        <v>0</v>
      </c>
      <c r="K7" s="555">
        <f>IF($B7="","",COUNTIF(Penalties!$B7:$AC7,K$2))</f>
        <v>1</v>
      </c>
      <c r="L7" s="555">
        <f>IF($B7="","",COUNTIF(Penalties!$B7:$AC7,L$2))</f>
        <v>0</v>
      </c>
      <c r="M7" s="555">
        <f>IF($B7="","",COUNTIF(Penalties!$B7:$AC7,M$2))</f>
        <v>0</v>
      </c>
      <c r="N7" s="555">
        <f>IF($B7="","",COUNTIF(Penalties!$B7:$AC7,N$2))</f>
        <v>0</v>
      </c>
      <c r="O7" s="555">
        <f>IF($B7="","",COUNTIF(Penalties!$B7:$AC7,O$2))</f>
        <v>0</v>
      </c>
      <c r="P7" s="555">
        <f>IF($B7="","",COUNTIF(Penalties!$B7:$AC7,P$2))</f>
        <v>1</v>
      </c>
      <c r="Q7" s="555">
        <f>IF($B7="","",COUNTIF(Penalties!$B7:$AC7,Q$2))</f>
        <v>0</v>
      </c>
      <c r="R7" s="644">
        <f>IF(B7="","",SUM(E7:Q7))</f>
        <v>4</v>
      </c>
      <c r="S7" s="644">
        <f>IF($B7="","",COUNTIF(Penalties!$AE7:$AK7,S$2))</f>
        <v>1</v>
      </c>
      <c r="T7" s="555">
        <f>IF($B7="","",COUNTIF(Penalties!$AE7:$AK7,T$2))</f>
        <v>0</v>
      </c>
      <c r="U7" s="555">
        <f>IF($B7="","",COUNTIF(Penalties!$AE7:$AK7,U$2))</f>
        <v>0</v>
      </c>
      <c r="V7" s="555">
        <f>IF($B7="","",COUNTIF(Penalties!$AE7:$AK7,V$2))</f>
        <v>0</v>
      </c>
      <c r="W7" s="555">
        <f>IF($B7="","",COUNTIF(Penalties!$AE7:$AK7,W$2))</f>
        <v>0</v>
      </c>
      <c r="X7" s="555">
        <f>IF($B7="","",COUNTIF(Penalties!$AE7:$AK7,X$2))</f>
        <v>0</v>
      </c>
      <c r="Y7" s="555">
        <f>IF($B7="","",COUNTIF(Penalties!$AE7:$AK7,Y$2))</f>
        <v>0</v>
      </c>
      <c r="Z7" s="555">
        <f>IF($B7="","",COUNTIF(Penalties!$AE7:$AK7,Z$2))</f>
        <v>0</v>
      </c>
      <c r="AA7" s="555">
        <f>IF($B7="","",COUNTIF(Penalties!$AE7:$AK7,AA$2))</f>
        <v>0</v>
      </c>
      <c r="AB7" s="555">
        <f>IF($B7="","",COUNTIF(Penalties!$AE7:$AK7,AB$2))</f>
        <v>0</v>
      </c>
      <c r="AC7" s="555">
        <f>IF($B7="","",COUNTIF(Penalties!$AE7:$AK7,AC$2))</f>
        <v>0</v>
      </c>
      <c r="AD7" s="555">
        <f>IF($B7="","",COUNTIF(Penalties!$AE7:$AK7,AD$2))</f>
        <v>0</v>
      </c>
      <c r="AE7" s="555">
        <f>IF($B7="","",COUNTIF(Penalties!$AE7:$AK7,AE$2))</f>
        <v>0</v>
      </c>
      <c r="AF7" s="555">
        <f>IF($B7="","",COUNTIF(Penalties!$AE7:$AK7,AF$2))</f>
        <v>0</v>
      </c>
      <c r="AG7" s="555">
        <f>IF($B7="","",COUNTIF(Penalties!$AE7:$AK7,AG$2))</f>
        <v>0</v>
      </c>
      <c r="AH7" s="555">
        <f>IF($B7="","",COUNTIF(Penalties!$AE7:$AK7,AH$2))</f>
        <v>0</v>
      </c>
      <c r="AI7" s="644">
        <f>IF(B7="","",SUM(T7:AH7))</f>
        <v>0</v>
      </c>
      <c r="AJ7" s="645">
        <f>IF(B7="","",SUM(S7,AI7))</f>
        <v>1</v>
      </c>
      <c r="AK7" s="645" t="str">
        <f>IF($B7="","",IF(Penalties!$AL7=AK$2,1,""))</f>
        <v/>
      </c>
      <c r="AL7" s="645" t="str">
        <f>IF($B7="","",IF(Penalties!$AL7=AL$2,1,""))</f>
        <v/>
      </c>
      <c r="AM7" s="645" t="str">
        <f>IF($B7="","",IF(Penalties!$AL7=AM$2,1,""))</f>
        <v/>
      </c>
      <c r="AN7" s="645" t="str">
        <f>IF($B7="","",IF(Penalties!$AL7=AN$2,1,""))</f>
        <v/>
      </c>
      <c r="AO7" s="645" t="str">
        <f>IF($B7="","",IF(Penalties!$AL7=AO$2,1,""))</f>
        <v/>
      </c>
      <c r="AP7" s="645" t="str">
        <f>IF($B7="","",IF(Penalties!$AL7=AP$2,1,""))</f>
        <v/>
      </c>
      <c r="AQ7" s="645" t="str">
        <f>IF($B7="","",IF(Penalties!$AL7=AQ$2,1,""))</f>
        <v/>
      </c>
      <c r="AR7" s="645" t="str">
        <f>IF($B7="","",IF(Penalties!$AL7=AR$2,1,""))</f>
        <v/>
      </c>
      <c r="AS7" s="645" t="str">
        <f>IF($B7="","",IF(Penalties!$AL7=AS$2,1,""))</f>
        <v/>
      </c>
      <c r="AT7" s="645" t="str">
        <f>IF($B7="","",IF(Penalties!$AL7=AT$2,1,""))</f>
        <v/>
      </c>
      <c r="AU7" s="645" t="str">
        <f>IF($B7="","",IF(Penalties!$AL7=AU$2,1,""))</f>
        <v/>
      </c>
      <c r="AV7" s="645" t="str">
        <f>IF($B7="","",IF(Penalties!$AL7=AV$2,1,""))</f>
        <v/>
      </c>
      <c r="AW7" s="645" t="str">
        <f>IF($B7="","",IF(Penalties!$AL7=AW$2,1,""))</f>
        <v/>
      </c>
      <c r="AX7" s="769"/>
    </row>
    <row r="8" spans="1:50">
      <c r="A8" s="1352"/>
      <c r="B8" s="1357"/>
      <c r="C8" s="1358"/>
      <c r="D8" s="555" t="s">
        <v>45</v>
      </c>
      <c r="E8" s="555">
        <f>IF($B7="","",COUNTIF(Penalties!$AO7:$BP7,E$2))</f>
        <v>0</v>
      </c>
      <c r="F8" s="555">
        <f>IF($B7="","",COUNTIF(Penalties!$AO7:$BP7,F$2))</f>
        <v>0</v>
      </c>
      <c r="G8" s="555">
        <f>IF($B7="","",COUNTIF(Penalties!$AO7:$BP7,G$2))</f>
        <v>0</v>
      </c>
      <c r="H8" s="555">
        <f>IF($B7="","",COUNTIF(Penalties!$AO7:$BP7,H$2))</f>
        <v>0</v>
      </c>
      <c r="I8" s="555">
        <f>IF($B7="","",COUNTIF(Penalties!$AO7:$BP7,I$2))</f>
        <v>0</v>
      </c>
      <c r="J8" s="555">
        <f>IF($B7="","",COUNTIF(Penalties!$AO7:$BP7,J$2))</f>
        <v>0</v>
      </c>
      <c r="K8" s="555">
        <f>IF($B7="","",COUNTIF(Penalties!$AO7:$BP7,K$2))</f>
        <v>0</v>
      </c>
      <c r="L8" s="555">
        <f>IF($B7="","",COUNTIF(Penalties!$AO7:$BP7,L$2))</f>
        <v>0</v>
      </c>
      <c r="M8" s="555">
        <f>IF($B7="","",COUNTIF(Penalties!$AO7:$BP7,M$2))</f>
        <v>0</v>
      </c>
      <c r="N8" s="555">
        <f>IF($B7="","",COUNTIF(Penalties!$AO7:$BP7,N$2))</f>
        <v>0</v>
      </c>
      <c r="O8" s="555">
        <f>IF($B7="","",COUNTIF(Penalties!$AO7:$BP7,O$2))</f>
        <v>0</v>
      </c>
      <c r="P8" s="555">
        <f>IF($B7="","",COUNTIF(Penalties!$AO7:$BP7,P$2))</f>
        <v>0</v>
      </c>
      <c r="Q8" s="555">
        <f>IF($B7="","",COUNTIF(Penalties!$AO7:$BP7,Q$2))</f>
        <v>1</v>
      </c>
      <c r="R8" s="644">
        <f>IF(B7="","",SUM(E8:Q8))</f>
        <v>1</v>
      </c>
      <c r="S8" s="644">
        <f>IF($B7="","",COUNTIF(Penalties!$BR7:$BX7,S$2))</f>
        <v>0</v>
      </c>
      <c r="T8" s="555">
        <f>IF($B7="","",COUNTIF(Penalties!$BR7:$BX7,T$2))</f>
        <v>0</v>
      </c>
      <c r="U8" s="555">
        <f>IF($B7="","",COUNTIF(Penalties!$BR7:$BX7,U$2))</f>
        <v>0</v>
      </c>
      <c r="V8" s="555">
        <f>IF($B7="","",COUNTIF(Penalties!$BR7:$BX7,V$2))</f>
        <v>0</v>
      </c>
      <c r="W8" s="555">
        <f>IF($B7="","",COUNTIF(Penalties!$BR7:$BX7,W$2))</f>
        <v>0</v>
      </c>
      <c r="X8" s="555">
        <f>IF($B7="","",COUNTIF(Penalties!$BR7:$BX7,X$2))</f>
        <v>0</v>
      </c>
      <c r="Y8" s="555">
        <f>IF($B7="","",COUNTIF(Penalties!$BR7:$BX7,Y$2))</f>
        <v>0</v>
      </c>
      <c r="Z8" s="555">
        <f>IF($B7="","",COUNTIF(Penalties!$BR7:$BX7,Z$2))</f>
        <v>0</v>
      </c>
      <c r="AA8" s="555">
        <f>IF($B7="","",COUNTIF(Penalties!$BR7:$BX7,AA$2))</f>
        <v>0</v>
      </c>
      <c r="AB8" s="555">
        <f>IF($B7="","",COUNTIF(Penalties!$BR7:$BX7,AB$2))</f>
        <v>0</v>
      </c>
      <c r="AC8" s="555">
        <f>IF($B7="","",COUNTIF(Penalties!$BR7:$BX7,AC$2))</f>
        <v>1</v>
      </c>
      <c r="AD8" s="555">
        <f>IF($B7="","",COUNTIF(Penalties!$BR7:$BX7,AD$2))</f>
        <v>0</v>
      </c>
      <c r="AE8" s="555">
        <f>IF($B7="","",COUNTIF(Penalties!$BR7:$BX7,AE$2))</f>
        <v>0</v>
      </c>
      <c r="AF8" s="555">
        <f>IF($B7="","",COUNTIF(Penalties!$BR7:$BX7,AF$2))</f>
        <v>0</v>
      </c>
      <c r="AG8" s="555">
        <f>IF($B7="","",COUNTIF(Penalties!$BR7:$BX7,AG$2))</f>
        <v>0</v>
      </c>
      <c r="AH8" s="555">
        <f>IF($B7="","",COUNTIF(Penalties!$BR7:$BX7,AH$2))</f>
        <v>0</v>
      </c>
      <c r="AI8" s="644">
        <f>IF(B7="","",SUM(T8:AH8))</f>
        <v>1</v>
      </c>
      <c r="AJ8" s="645">
        <f>IF(B7="","",SUM(S8,AI8))</f>
        <v>1</v>
      </c>
      <c r="AK8" s="645" t="str">
        <f>IF($B7="","",IF(Penalties!$BY7=AK$2,1,""))</f>
        <v/>
      </c>
      <c r="AL8" s="645" t="str">
        <f>IF($B7="","",IF(Penalties!$BY7=AL$2,1,""))</f>
        <v/>
      </c>
      <c r="AM8" s="645" t="str">
        <f>IF($B7="","",IF(Penalties!$BY7=AM$2,1,""))</f>
        <v/>
      </c>
      <c r="AN8" s="645" t="str">
        <f>IF($B7="","",IF(Penalties!$BY7=AN$2,1,""))</f>
        <v/>
      </c>
      <c r="AO8" s="645" t="str">
        <f>IF($B7="","",IF(Penalties!$BY7=AO$2,1,""))</f>
        <v/>
      </c>
      <c r="AP8" s="645" t="str">
        <f>IF($B7="","",IF(Penalties!$BY7=AP$2,1,""))</f>
        <v/>
      </c>
      <c r="AQ8" s="645" t="str">
        <f>IF($B7="","",IF(Penalties!$BY7=AQ$2,1,""))</f>
        <v/>
      </c>
      <c r="AR8" s="645" t="str">
        <f>IF($B7="","",IF(Penalties!$BY7=AR$2,1,""))</f>
        <v/>
      </c>
      <c r="AS8" s="645" t="str">
        <f>IF($B7="","",IF(Penalties!$BY7=AS$2,1,""))</f>
        <v/>
      </c>
      <c r="AT8" s="645" t="str">
        <f>IF($B7="","",IF(Penalties!$BY7=AT$2,1,""))</f>
        <v/>
      </c>
      <c r="AU8" s="645" t="str">
        <f>IF($B7="","",IF(Penalties!$BY7=AU$2,1,""))</f>
        <v/>
      </c>
      <c r="AV8" s="645" t="str">
        <f>IF($B7="","",IF(Penalties!$BY7=AV$2,1,""))</f>
        <v/>
      </c>
      <c r="AW8" s="645" t="str">
        <f>IF($B7="","",IF(Penalties!$BY7=AW$2,1,""))</f>
        <v/>
      </c>
      <c r="AX8" s="768" t="str">
        <f>IF(SUM(AL7:AW8)=0, "", IF(SUM(AL7:AW7)=1, LOOKUP(1, AL7:AW7, $AL$2:$AW$2), LOOKUP(1, AL8:AW8, $AL$2:$AW$2)))</f>
        <v/>
      </c>
    </row>
    <row r="9" spans="1:50">
      <c r="A9" s="1353">
        <f>A7+1</f>
        <v>4</v>
      </c>
      <c r="B9" s="1355" t="str">
        <f>IF(IBRF!B14="","",IBRF!B14)</f>
        <v>314</v>
      </c>
      <c r="C9" s="1356" t="str">
        <f>IF(IBRF!C14="","",IBRF!C14)</f>
        <v>Thuggy Holly</v>
      </c>
      <c r="D9" s="646" t="s">
        <v>25</v>
      </c>
      <c r="E9" s="555">
        <f>IF($B9="","",COUNTIF(Penalties!$B9:$AC9,E$2))</f>
        <v>0</v>
      </c>
      <c r="F9" s="555">
        <f>IF($B9="","",COUNTIF(Penalties!$B9:$AC9,F$2))</f>
        <v>0</v>
      </c>
      <c r="G9" s="555">
        <f>IF($B9="","",COUNTIF(Penalties!$B9:$AC9,G$2))</f>
        <v>0</v>
      </c>
      <c r="H9" s="555">
        <f>IF($B9="","",COUNTIF(Penalties!$B9:$AC9,H$2))</f>
        <v>0</v>
      </c>
      <c r="I9" s="555">
        <f>IF($B9="","",COUNTIF(Penalties!$B9:$AC9,I$2))</f>
        <v>0</v>
      </c>
      <c r="J9" s="555">
        <f>IF($B9="","",COUNTIF(Penalties!$B9:$AC9,J$2))</f>
        <v>0</v>
      </c>
      <c r="K9" s="555">
        <f>IF($B9="","",COUNTIF(Penalties!$B9:$AC9,K$2))</f>
        <v>0</v>
      </c>
      <c r="L9" s="555">
        <f>IF($B9="","",COUNTIF(Penalties!$B9:$AC9,L$2))</f>
        <v>0</v>
      </c>
      <c r="M9" s="555">
        <f>IF($B9="","",COUNTIF(Penalties!$B9:$AC9,M$2))</f>
        <v>0</v>
      </c>
      <c r="N9" s="555">
        <f>IF($B9="","",COUNTIF(Penalties!$B9:$AC9,N$2))</f>
        <v>0</v>
      </c>
      <c r="O9" s="555">
        <f>IF($B9="","",COUNTIF(Penalties!$B9:$AC9,O$2))</f>
        <v>0</v>
      </c>
      <c r="P9" s="555">
        <f>IF($B9="","",COUNTIF(Penalties!$B9:$AC9,P$2))</f>
        <v>0</v>
      </c>
      <c r="Q9" s="555">
        <f>IF($B9="","",COUNTIF(Penalties!$B9:$AC9,Q$2))</f>
        <v>0</v>
      </c>
      <c r="R9" s="647">
        <f>IF(B9="","",SUM(E9:Q9))</f>
        <v>0</v>
      </c>
      <c r="S9" s="647">
        <f>IF($B9="","",COUNTIF(Penalties!$AE9:$AK9,S$2))</f>
        <v>0</v>
      </c>
      <c r="T9" s="646">
        <f>IF($B9="","",COUNTIF(Penalties!$AE9:$AK9,T$2))</f>
        <v>0</v>
      </c>
      <c r="U9" s="646">
        <f>IF($B9="","",COUNTIF(Penalties!$AE9:$AK9,U$2))</f>
        <v>0</v>
      </c>
      <c r="V9" s="646">
        <f>IF($B9="","",COUNTIF(Penalties!$AE9:$AK9,V$2))</f>
        <v>0</v>
      </c>
      <c r="W9" s="646">
        <f>IF($B9="","",COUNTIF(Penalties!$AE9:$AK9,W$2))</f>
        <v>0</v>
      </c>
      <c r="X9" s="646">
        <f>IF($B9="","",COUNTIF(Penalties!$AE9:$AK9,X$2))</f>
        <v>0</v>
      </c>
      <c r="Y9" s="646">
        <f>IF($B9="","",COUNTIF(Penalties!$AE9:$AK9,Y$2))</f>
        <v>0</v>
      </c>
      <c r="Z9" s="646">
        <f>IF($B9="","",COUNTIF(Penalties!$AE9:$AK9,Z$2))</f>
        <v>0</v>
      </c>
      <c r="AA9" s="646">
        <f>IF($B9="","",COUNTIF(Penalties!$AE9:$AK9,AA$2))</f>
        <v>0</v>
      </c>
      <c r="AB9" s="646">
        <f>IF($B9="","",COUNTIF(Penalties!$AE9:$AK9,AB$2))</f>
        <v>0</v>
      </c>
      <c r="AC9" s="646">
        <f>IF($B9="","",COUNTIF(Penalties!$AE9:$AK9,AC$2))</f>
        <v>0</v>
      </c>
      <c r="AD9" s="646">
        <f>IF($B9="","",COUNTIF(Penalties!$AE9:$AK9,AD$2))</f>
        <v>0</v>
      </c>
      <c r="AE9" s="646">
        <f>IF($B9="","",COUNTIF(Penalties!$AE9:$AK9,AE$2))</f>
        <v>0</v>
      </c>
      <c r="AF9" s="646">
        <f>IF($B9="","",COUNTIF(Penalties!$AE9:$AK9,AF$2))</f>
        <v>0</v>
      </c>
      <c r="AG9" s="646">
        <f>IF($B9="","",COUNTIF(Penalties!$AE9:$AK9,AG$2))</f>
        <v>0</v>
      </c>
      <c r="AH9" s="646">
        <f>IF($B9="","",COUNTIF(Penalties!$AE9:$AK9,AH$2))</f>
        <v>0</v>
      </c>
      <c r="AI9" s="647">
        <f>IF(B9="","",SUM(T9:AH9))</f>
        <v>0</v>
      </c>
      <c r="AJ9" s="648">
        <f>IF(B9="","",SUM(S9,AI9))</f>
        <v>0</v>
      </c>
      <c r="AK9" s="648" t="str">
        <f>IF($B9="","",IF(Penalties!$AL9=AK$2,1,""))</f>
        <v/>
      </c>
      <c r="AL9" s="648" t="str">
        <f>IF($B9="","",IF(Penalties!$AL9=AL$2,1,""))</f>
        <v/>
      </c>
      <c r="AM9" s="648" t="str">
        <f>IF($B9="","",IF(Penalties!$AL9=AM$2,1,""))</f>
        <v/>
      </c>
      <c r="AN9" s="648" t="str">
        <f>IF($B9="","",IF(Penalties!$AL9=AN$2,1,""))</f>
        <v/>
      </c>
      <c r="AO9" s="648" t="str">
        <f>IF($B9="","",IF(Penalties!$AL9=AO$2,1,""))</f>
        <v/>
      </c>
      <c r="AP9" s="648" t="str">
        <f>IF($B9="","",IF(Penalties!$AL9=AP$2,1,""))</f>
        <v/>
      </c>
      <c r="AQ9" s="648" t="str">
        <f>IF($B9="","",IF(Penalties!$AL9=AQ$2,1,""))</f>
        <v/>
      </c>
      <c r="AR9" s="648" t="str">
        <f>IF($B9="","",IF(Penalties!$AL9=AR$2,1,""))</f>
        <v/>
      </c>
      <c r="AS9" s="648" t="str">
        <f>IF($B9="","",IF(Penalties!$AL9=AS$2,1,""))</f>
        <v/>
      </c>
      <c r="AT9" s="648" t="str">
        <f>IF($B9="","",IF(Penalties!$AL9=AT$2,1,""))</f>
        <v/>
      </c>
      <c r="AU9" s="648" t="str">
        <f>IF($B9="","",IF(Penalties!$AL9=AU$2,1,""))</f>
        <v/>
      </c>
      <c r="AV9" s="648" t="str">
        <f>IF($B9="","",IF(Penalties!$AL9=AV$2,1,""))</f>
        <v/>
      </c>
      <c r="AW9" s="648" t="str">
        <f>IF($B9="","",IF(Penalties!$AL9=AW$2,1,""))</f>
        <v/>
      </c>
      <c r="AX9" s="769"/>
    </row>
    <row r="10" spans="1:50">
      <c r="A10" s="1353"/>
      <c r="B10" s="1355"/>
      <c r="C10" s="1356"/>
      <c r="D10" s="646" t="s">
        <v>45</v>
      </c>
      <c r="E10" s="555">
        <f>IF($B9="","",COUNTIF(Penalties!$AO9:$BP9,E$2))</f>
        <v>0</v>
      </c>
      <c r="F10" s="555">
        <f>IF($B9="","",COUNTIF(Penalties!$AO9:$BP9,F$2))</f>
        <v>0</v>
      </c>
      <c r="G10" s="555">
        <f>IF($B9="","",COUNTIF(Penalties!$AO9:$BP9,G$2))</f>
        <v>0</v>
      </c>
      <c r="H10" s="555">
        <f>IF($B9="","",COUNTIF(Penalties!$AO9:$BP9,H$2))</f>
        <v>0</v>
      </c>
      <c r="I10" s="555">
        <f>IF($B9="","",COUNTIF(Penalties!$AO9:$BP9,I$2))</f>
        <v>0</v>
      </c>
      <c r="J10" s="555">
        <f>IF($B9="","",COUNTIF(Penalties!$AO9:$BP9,J$2))</f>
        <v>0</v>
      </c>
      <c r="K10" s="555">
        <f>IF($B9="","",COUNTIF(Penalties!$AO9:$BP9,K$2))</f>
        <v>0</v>
      </c>
      <c r="L10" s="555">
        <f>IF($B9="","",COUNTIF(Penalties!$AO9:$BP9,L$2))</f>
        <v>0</v>
      </c>
      <c r="M10" s="555">
        <f>IF($B9="","",COUNTIF(Penalties!$AO9:$BP9,M$2))</f>
        <v>0</v>
      </c>
      <c r="N10" s="555">
        <f>IF($B9="","",COUNTIF(Penalties!$AO9:$BP9,N$2))</f>
        <v>0</v>
      </c>
      <c r="O10" s="555">
        <f>IF($B9="","",COUNTIF(Penalties!$AO9:$BP9,O$2))</f>
        <v>0</v>
      </c>
      <c r="P10" s="555">
        <f>IF($B9="","",COUNTIF(Penalties!$AO9:$BP9,P$2))</f>
        <v>0</v>
      </c>
      <c r="Q10" s="555">
        <f>IF($B9="","",COUNTIF(Penalties!$AO9:$BP9,Q$2))</f>
        <v>0</v>
      </c>
      <c r="R10" s="647">
        <f>IF(B9="","",SUM(E10:Q10))</f>
        <v>0</v>
      </c>
      <c r="S10" s="647">
        <f>IF($B9="","",COUNTIF(Penalties!$BR9:$BX9,S$2))</f>
        <v>0</v>
      </c>
      <c r="T10" s="646">
        <f>IF($B9="","",COUNTIF(Penalties!$BR9:$BX9,T$2))</f>
        <v>0</v>
      </c>
      <c r="U10" s="646">
        <f>IF($B9="","",COUNTIF(Penalties!$BR9:$BX9,U$2))</f>
        <v>0</v>
      </c>
      <c r="V10" s="646">
        <f>IF($B9="","",COUNTIF(Penalties!$BR9:$BX9,V$2))</f>
        <v>0</v>
      </c>
      <c r="W10" s="646">
        <f>IF($B9="","",COUNTIF(Penalties!$BR9:$BX9,W$2))</f>
        <v>0</v>
      </c>
      <c r="X10" s="646">
        <f>IF($B9="","",COUNTIF(Penalties!$BR9:$BX9,X$2))</f>
        <v>0</v>
      </c>
      <c r="Y10" s="646">
        <f>IF($B9="","",COUNTIF(Penalties!$BR9:$BX9,Y$2))</f>
        <v>0</v>
      </c>
      <c r="Z10" s="646">
        <f>IF($B9="","",COUNTIF(Penalties!$BR9:$BX9,Z$2))</f>
        <v>0</v>
      </c>
      <c r="AA10" s="646">
        <f>IF($B9="","",COUNTIF(Penalties!$BR9:$BX9,AA$2))</f>
        <v>0</v>
      </c>
      <c r="AB10" s="646">
        <f>IF($B9="","",COUNTIF(Penalties!$BR9:$BX9,AB$2))</f>
        <v>0</v>
      </c>
      <c r="AC10" s="646">
        <f>IF($B9="","",COUNTIF(Penalties!$BR9:$BX9,AC$2))</f>
        <v>0</v>
      </c>
      <c r="AD10" s="646">
        <f>IF($B9="","",COUNTIF(Penalties!$BR9:$BX9,AD$2))</f>
        <v>0</v>
      </c>
      <c r="AE10" s="646">
        <f>IF($B9="","",COUNTIF(Penalties!$BR9:$BX9,AE$2))</f>
        <v>0</v>
      </c>
      <c r="AF10" s="646">
        <f>IF($B9="","",COUNTIF(Penalties!$BR9:$BX9,AF$2))</f>
        <v>0</v>
      </c>
      <c r="AG10" s="646">
        <f>IF($B9="","",COUNTIF(Penalties!$BR9:$BX9,AG$2))</f>
        <v>0</v>
      </c>
      <c r="AH10" s="646">
        <f>IF($B9="","",COUNTIF(Penalties!$BR9:$BX9,AH$2))</f>
        <v>0</v>
      </c>
      <c r="AI10" s="647">
        <f>IF(B9="","",SUM(T10:AH10))</f>
        <v>0</v>
      </c>
      <c r="AJ10" s="648">
        <f>IF(B9="","",SUM(S10,AI10))</f>
        <v>0</v>
      </c>
      <c r="AK10" s="648" t="str">
        <f>IF($B9="","",IF(Penalties!$BY9=AK$2,1,""))</f>
        <v/>
      </c>
      <c r="AL10" s="648" t="str">
        <f>IF($B9="","",IF(Penalties!$BY9=AL$2,1,""))</f>
        <v/>
      </c>
      <c r="AM10" s="648" t="str">
        <f>IF($B9="","",IF(Penalties!$BY9=AM$2,1,""))</f>
        <v/>
      </c>
      <c r="AN10" s="648" t="str">
        <f>IF($B9="","",IF(Penalties!$BY9=AN$2,1,""))</f>
        <v/>
      </c>
      <c r="AO10" s="648" t="str">
        <f>IF($B9="","",IF(Penalties!$BY9=AO$2,1,""))</f>
        <v/>
      </c>
      <c r="AP10" s="648" t="str">
        <f>IF($B9="","",IF(Penalties!$BY9=AP$2,1,""))</f>
        <v/>
      </c>
      <c r="AQ10" s="648" t="str">
        <f>IF($B9="","",IF(Penalties!$BY9=AQ$2,1,""))</f>
        <v/>
      </c>
      <c r="AR10" s="648" t="str">
        <f>IF($B9="","",IF(Penalties!$BY9=AR$2,1,""))</f>
        <v/>
      </c>
      <c r="AS10" s="648" t="str">
        <f>IF($B9="","",IF(Penalties!$BY9=AS$2,1,""))</f>
        <v/>
      </c>
      <c r="AT10" s="648" t="str">
        <f>IF($B9="","",IF(Penalties!$BY9=AT$2,1,""))</f>
        <v/>
      </c>
      <c r="AU10" s="648" t="str">
        <f>IF($B9="","",IF(Penalties!$BY9=AU$2,1,""))</f>
        <v/>
      </c>
      <c r="AV10" s="648" t="str">
        <f>IF($B9="","",IF(Penalties!$BY9=AV$2,1,""))</f>
        <v/>
      </c>
      <c r="AW10" s="648" t="str">
        <f>IF($B9="","",IF(Penalties!$BY9=AW$2,1,""))</f>
        <v/>
      </c>
      <c r="AX10" s="770" t="str">
        <f>IF(SUM(AL9:AW10)=0, "", IF(SUM(AL9:AW9)=1, LOOKUP(1, AL9:AW9, $AL$2:$AW$2), LOOKUP(1, AL10:AW10, $AL$2:$AW$2)))</f>
        <v/>
      </c>
    </row>
    <row r="11" spans="1:50">
      <c r="A11" s="1352">
        <f>A9+1</f>
        <v>5</v>
      </c>
      <c r="B11" s="1357" t="str">
        <f>IF(IBRF!B15="","",IBRF!B15)</f>
        <v>415</v>
      </c>
      <c r="C11" s="1358" t="str">
        <f>IF(IBRF!C15="","",IBRF!C15)</f>
        <v>Chick Basher</v>
      </c>
      <c r="D11" s="555" t="s">
        <v>25</v>
      </c>
      <c r="E11" s="555">
        <f>IF($B11="","",COUNTIF(Penalties!$B11:$AC11,E$2))</f>
        <v>0</v>
      </c>
      <c r="F11" s="555">
        <f>IF($B11="","",COUNTIF(Penalties!$B11:$AC11,F$2))</f>
        <v>0</v>
      </c>
      <c r="G11" s="555">
        <f>IF($B11="","",COUNTIF(Penalties!$B11:$AC11,G$2))</f>
        <v>0</v>
      </c>
      <c r="H11" s="555">
        <f>IF($B11="","",COUNTIF(Penalties!$B11:$AC11,H$2))</f>
        <v>0</v>
      </c>
      <c r="I11" s="555">
        <f>IF($B11="","",COUNTIF(Penalties!$B11:$AC11,I$2))</f>
        <v>0</v>
      </c>
      <c r="J11" s="555">
        <f>IF($B11="","",COUNTIF(Penalties!$B11:$AC11,J$2))</f>
        <v>0</v>
      </c>
      <c r="K11" s="555">
        <f>IF($B11="","",COUNTIF(Penalties!$B11:$AC11,K$2))</f>
        <v>0</v>
      </c>
      <c r="L11" s="555">
        <f>IF($B11="","",COUNTIF(Penalties!$B11:$AC11,L$2))</f>
        <v>0</v>
      </c>
      <c r="M11" s="555">
        <f>IF($B11="","",COUNTIF(Penalties!$B11:$AC11,M$2))</f>
        <v>0</v>
      </c>
      <c r="N11" s="555">
        <f>IF($B11="","",COUNTIF(Penalties!$B11:$AC11,N$2))</f>
        <v>0</v>
      </c>
      <c r="O11" s="555">
        <f>IF($B11="","",COUNTIF(Penalties!$B11:$AC11,O$2))</f>
        <v>0</v>
      </c>
      <c r="P11" s="555">
        <f>IF($B11="","",COUNTIF(Penalties!$B11:$AC11,P$2))</f>
        <v>0</v>
      </c>
      <c r="Q11" s="555">
        <f>IF($B11="","",COUNTIF(Penalties!$B11:$AC11,Q$2))</f>
        <v>1</v>
      </c>
      <c r="R11" s="644">
        <f>IF(B11="","",SUM(E11:Q11))</f>
        <v>1</v>
      </c>
      <c r="S11" s="644">
        <f>IF($B11="","",COUNTIF(Penalties!$AE11:$AK11,S$2))</f>
        <v>0</v>
      </c>
      <c r="T11" s="555">
        <f>IF($B11="","",COUNTIF(Penalties!$AE11:$AK11,T$2))</f>
        <v>0</v>
      </c>
      <c r="U11" s="555">
        <f>IF($B11="","",COUNTIF(Penalties!$AE11:$AK11,U$2))</f>
        <v>0</v>
      </c>
      <c r="V11" s="555">
        <f>IF($B11="","",COUNTIF(Penalties!$AE11:$AK11,V$2))</f>
        <v>0</v>
      </c>
      <c r="W11" s="555">
        <f>IF($B11="","",COUNTIF(Penalties!$AE11:$AK11,W$2))</f>
        <v>0</v>
      </c>
      <c r="X11" s="555">
        <f>IF($B11="","",COUNTIF(Penalties!$AE11:$AK11,X$2))</f>
        <v>0</v>
      </c>
      <c r="Y11" s="555">
        <f>IF($B11="","",COUNTIF(Penalties!$AE11:$AK11,Y$2))</f>
        <v>0</v>
      </c>
      <c r="Z11" s="555">
        <f>IF($B11="","",COUNTIF(Penalties!$AE11:$AK11,Z$2))</f>
        <v>0</v>
      </c>
      <c r="AA11" s="555">
        <f>IF($B11="","",COUNTIF(Penalties!$AE11:$AK11,AA$2))</f>
        <v>0</v>
      </c>
      <c r="AB11" s="555">
        <f>IF($B11="","",COUNTIF(Penalties!$AE11:$AK11,AB$2))</f>
        <v>0</v>
      </c>
      <c r="AC11" s="555">
        <f>IF($B11="","",COUNTIF(Penalties!$AE11:$AK11,AC$2))</f>
        <v>0</v>
      </c>
      <c r="AD11" s="555">
        <f>IF($B11="","",COUNTIF(Penalties!$AE11:$AK11,AD$2))</f>
        <v>0</v>
      </c>
      <c r="AE11" s="555">
        <f>IF($B11="","",COUNTIF(Penalties!$AE11:$AK11,AE$2))</f>
        <v>0</v>
      </c>
      <c r="AF11" s="555">
        <f>IF($B11="","",COUNTIF(Penalties!$AE11:$AK11,AF$2))</f>
        <v>0</v>
      </c>
      <c r="AG11" s="555">
        <f>IF($B11="","",COUNTIF(Penalties!$AE11:$AK11,AG$2))</f>
        <v>0</v>
      </c>
      <c r="AH11" s="555">
        <f>IF($B11="","",COUNTIF(Penalties!$AE11:$AK11,AH$2))</f>
        <v>0</v>
      </c>
      <c r="AI11" s="644">
        <f>IF(B11="","",SUM(T11:AH11))</f>
        <v>0</v>
      </c>
      <c r="AJ11" s="645">
        <f>IF(B11="","",SUM(S11,AI11))</f>
        <v>0</v>
      </c>
      <c r="AK11" s="645" t="str">
        <f>IF($B11="","",IF(Penalties!$AL11=AK$2,1,""))</f>
        <v/>
      </c>
      <c r="AL11" s="645" t="str">
        <f>IF($B11="","",IF(Penalties!$AL11=AL$2,1,""))</f>
        <v/>
      </c>
      <c r="AM11" s="645" t="str">
        <f>IF($B11="","",IF(Penalties!$AL11=AM$2,1,""))</f>
        <v/>
      </c>
      <c r="AN11" s="645" t="str">
        <f>IF($B11="","",IF(Penalties!$AL11=AN$2,1,""))</f>
        <v/>
      </c>
      <c r="AO11" s="645" t="str">
        <f>IF($B11="","",IF(Penalties!$AL11=AO$2,1,""))</f>
        <v/>
      </c>
      <c r="AP11" s="645" t="str">
        <f>IF($B11="","",IF(Penalties!$AL11=AP$2,1,""))</f>
        <v/>
      </c>
      <c r="AQ11" s="645" t="str">
        <f>IF($B11="","",IF(Penalties!$AL11=AQ$2,1,""))</f>
        <v/>
      </c>
      <c r="AR11" s="645" t="str">
        <f>IF($B11="","",IF(Penalties!$AL11=AR$2,1,""))</f>
        <v/>
      </c>
      <c r="AS11" s="645" t="str">
        <f>IF($B11="","",IF(Penalties!$AL11=AS$2,1,""))</f>
        <v/>
      </c>
      <c r="AT11" s="645" t="str">
        <f>IF($B11="","",IF(Penalties!$AL11=AT$2,1,""))</f>
        <v/>
      </c>
      <c r="AU11" s="645" t="str">
        <f>IF($B11="","",IF(Penalties!$AL11=AU$2,1,""))</f>
        <v/>
      </c>
      <c r="AV11" s="645" t="str">
        <f>IF($B11="","",IF(Penalties!$AL11=AV$2,1,""))</f>
        <v/>
      </c>
      <c r="AW11" s="645" t="str">
        <f>IF($B11="","",IF(Penalties!$AL11=AW$2,1,""))</f>
        <v/>
      </c>
      <c r="AX11" s="769"/>
    </row>
    <row r="12" spans="1:50">
      <c r="A12" s="1352"/>
      <c r="B12" s="1357"/>
      <c r="C12" s="1358"/>
      <c r="D12" s="555" t="s">
        <v>45</v>
      </c>
      <c r="E12" s="555">
        <f>IF($B11="","",COUNTIF(Penalties!$AO11:$BP11,E$2))</f>
        <v>0</v>
      </c>
      <c r="F12" s="555">
        <f>IF($B11="","",COUNTIF(Penalties!$AO11:$BP11,F$2))</f>
        <v>0</v>
      </c>
      <c r="G12" s="555">
        <f>IF($B11="","",COUNTIF(Penalties!$AO11:$BP11,G$2))</f>
        <v>0</v>
      </c>
      <c r="H12" s="555">
        <f>IF($B11="","",COUNTIF(Penalties!$AO11:$BP11,H$2))</f>
        <v>1</v>
      </c>
      <c r="I12" s="555">
        <f>IF($B11="","",COUNTIF(Penalties!$AO11:$BP11,I$2))</f>
        <v>0</v>
      </c>
      <c r="J12" s="555">
        <f>IF($B11="","",COUNTIF(Penalties!$AO11:$BP11,J$2))</f>
        <v>0</v>
      </c>
      <c r="K12" s="555">
        <f>IF($B11="","",COUNTIF(Penalties!$AO11:$BP11,K$2))</f>
        <v>0</v>
      </c>
      <c r="L12" s="555">
        <f>IF($B11="","",COUNTIF(Penalties!$AO11:$BP11,L$2))</f>
        <v>0</v>
      </c>
      <c r="M12" s="555">
        <f>IF($B11="","",COUNTIF(Penalties!$AO11:$BP11,M$2))</f>
        <v>0</v>
      </c>
      <c r="N12" s="555">
        <f>IF($B11="","",COUNTIF(Penalties!$AO11:$BP11,N$2))</f>
        <v>0</v>
      </c>
      <c r="O12" s="555">
        <f>IF($B11="","",COUNTIF(Penalties!$AO11:$BP11,O$2))</f>
        <v>0</v>
      </c>
      <c r="P12" s="555">
        <f>IF($B11="","",COUNTIF(Penalties!$AO11:$BP11,P$2))</f>
        <v>0</v>
      </c>
      <c r="Q12" s="555">
        <f>IF($B11="","",COUNTIF(Penalties!$AO11:$BP11,Q$2))</f>
        <v>0</v>
      </c>
      <c r="R12" s="644">
        <f>IF(B11="","",SUM(E12:Q12))</f>
        <v>1</v>
      </c>
      <c r="S12" s="644">
        <f>IF($B11="","",COUNTIF(Penalties!$BR11:$BX11,S$2))</f>
        <v>0</v>
      </c>
      <c r="T12" s="555">
        <f>IF($B11="","",COUNTIF(Penalties!$BR11:$BX11,T$2))</f>
        <v>0</v>
      </c>
      <c r="U12" s="555">
        <f>IF($B11="","",COUNTIF(Penalties!$BR11:$BX11,U$2))</f>
        <v>0</v>
      </c>
      <c r="V12" s="555">
        <f>IF($B11="","",COUNTIF(Penalties!$BR11:$BX11,V$2))</f>
        <v>0</v>
      </c>
      <c r="W12" s="555">
        <f>IF($B11="","",COUNTIF(Penalties!$BR11:$BX11,W$2))</f>
        <v>0</v>
      </c>
      <c r="X12" s="555">
        <f>IF($B11="","",COUNTIF(Penalties!$BR11:$BX11,X$2))</f>
        <v>0</v>
      </c>
      <c r="Y12" s="555">
        <f>IF($B11="","",COUNTIF(Penalties!$BR11:$BX11,Y$2))</f>
        <v>0</v>
      </c>
      <c r="Z12" s="555">
        <f>IF($B11="","",COUNTIF(Penalties!$BR11:$BX11,Z$2))</f>
        <v>0</v>
      </c>
      <c r="AA12" s="555">
        <f>IF($B11="","",COUNTIF(Penalties!$BR11:$BX11,AA$2))</f>
        <v>0</v>
      </c>
      <c r="AB12" s="555">
        <f>IF($B11="","",COUNTIF(Penalties!$BR11:$BX11,AB$2))</f>
        <v>0</v>
      </c>
      <c r="AC12" s="555">
        <f>IF($B11="","",COUNTIF(Penalties!$BR11:$BX11,AC$2))</f>
        <v>0</v>
      </c>
      <c r="AD12" s="555">
        <f>IF($B11="","",COUNTIF(Penalties!$BR11:$BX11,AD$2))</f>
        <v>0</v>
      </c>
      <c r="AE12" s="555">
        <f>IF($B11="","",COUNTIF(Penalties!$BR11:$BX11,AE$2))</f>
        <v>0</v>
      </c>
      <c r="AF12" s="555">
        <f>IF($B11="","",COUNTIF(Penalties!$BR11:$BX11,AF$2))</f>
        <v>0</v>
      </c>
      <c r="AG12" s="555">
        <f>IF($B11="","",COUNTIF(Penalties!$BR11:$BX11,AG$2))</f>
        <v>0</v>
      </c>
      <c r="AH12" s="555">
        <f>IF($B11="","",COUNTIF(Penalties!$BR11:$BX11,AH$2))</f>
        <v>0</v>
      </c>
      <c r="AI12" s="644">
        <f>IF(B11="","",SUM(T12:AH12))</f>
        <v>0</v>
      </c>
      <c r="AJ12" s="645">
        <f>IF(B11="","",SUM(S12,AI12))</f>
        <v>0</v>
      </c>
      <c r="AK12" s="645" t="str">
        <f>IF($B11="","",IF(Penalties!$BY11=AK$2,1,""))</f>
        <v/>
      </c>
      <c r="AL12" s="645" t="str">
        <f>IF($B11="","",IF(Penalties!$BY11=AL$2,1,""))</f>
        <v/>
      </c>
      <c r="AM12" s="645" t="str">
        <f>IF($B11="","",IF(Penalties!$BY11=AM$2,1,""))</f>
        <v/>
      </c>
      <c r="AN12" s="645" t="str">
        <f>IF($B11="","",IF(Penalties!$BY11=AN$2,1,""))</f>
        <v/>
      </c>
      <c r="AO12" s="645" t="str">
        <f>IF($B11="","",IF(Penalties!$BY11=AO$2,1,""))</f>
        <v/>
      </c>
      <c r="AP12" s="645" t="str">
        <f>IF($B11="","",IF(Penalties!$BY11=AP$2,1,""))</f>
        <v/>
      </c>
      <c r="AQ12" s="645" t="str">
        <f>IF($B11="","",IF(Penalties!$BY11=AQ$2,1,""))</f>
        <v/>
      </c>
      <c r="AR12" s="645" t="str">
        <f>IF($B11="","",IF(Penalties!$BY11=AR$2,1,""))</f>
        <v/>
      </c>
      <c r="AS12" s="645" t="str">
        <f>IF($B11="","",IF(Penalties!$BY11=AS$2,1,""))</f>
        <v/>
      </c>
      <c r="AT12" s="645" t="str">
        <f>IF($B11="","",IF(Penalties!$BY11=AT$2,1,""))</f>
        <v/>
      </c>
      <c r="AU12" s="645" t="str">
        <f>IF($B11="","",IF(Penalties!$BY11=AU$2,1,""))</f>
        <v/>
      </c>
      <c r="AV12" s="645" t="str">
        <f>IF($B11="","",IF(Penalties!$BY11=AV$2,1,""))</f>
        <v/>
      </c>
      <c r="AW12" s="645" t="str">
        <f>IF($B11="","",IF(Penalties!$BY11=AW$2,1,""))</f>
        <v/>
      </c>
      <c r="AX12" s="768" t="str">
        <f>IF(SUM(AL11:AW12)=0, "", IF(SUM(AL11:AW11)=1, LOOKUP(1, AL11:AW11, $AL$2:$AW$2), LOOKUP(1, AL12:AW12, $AL$2:$AW$2)))</f>
        <v/>
      </c>
    </row>
    <row r="13" spans="1:50">
      <c r="A13" s="1353">
        <f>A11+1</f>
        <v>6</v>
      </c>
      <c r="B13" s="1355" t="str">
        <f>IF(IBRF!B16="","",IBRF!B16)</f>
        <v>475</v>
      </c>
      <c r="C13" s="1356" t="str">
        <f>IF(IBRF!C16="","",IBRF!C16)</f>
        <v>MollyTov</v>
      </c>
      <c r="D13" s="646" t="s">
        <v>25</v>
      </c>
      <c r="E13" s="555">
        <f>IF($B13="","",COUNTIF(Penalties!$B13:$AC13,E$2))</f>
        <v>0</v>
      </c>
      <c r="F13" s="555">
        <f>IF($B13="","",COUNTIF(Penalties!$B13:$AC13,F$2))</f>
        <v>0</v>
      </c>
      <c r="G13" s="555">
        <f>IF($B13="","",COUNTIF(Penalties!$B13:$AC13,G$2))</f>
        <v>0</v>
      </c>
      <c r="H13" s="555">
        <f>IF($B13="","",COUNTIF(Penalties!$B13:$AC13,H$2))</f>
        <v>0</v>
      </c>
      <c r="I13" s="555">
        <f>IF($B13="","",COUNTIF(Penalties!$B13:$AC13,I$2))</f>
        <v>0</v>
      </c>
      <c r="J13" s="555">
        <f>IF($B13="","",COUNTIF(Penalties!$B13:$AC13,J$2))</f>
        <v>0</v>
      </c>
      <c r="K13" s="555">
        <f>IF($B13="","",COUNTIF(Penalties!$B13:$AC13,K$2))</f>
        <v>0</v>
      </c>
      <c r="L13" s="555">
        <f>IF($B13="","",COUNTIF(Penalties!$B13:$AC13,L$2))</f>
        <v>0</v>
      </c>
      <c r="M13" s="555">
        <f>IF($B13="","",COUNTIF(Penalties!$B13:$AC13,M$2))</f>
        <v>0</v>
      </c>
      <c r="N13" s="555">
        <f>IF($B13="","",COUNTIF(Penalties!$B13:$AC13,N$2))</f>
        <v>0</v>
      </c>
      <c r="O13" s="555">
        <f>IF($B13="","",COUNTIF(Penalties!$B13:$AC13,O$2))</f>
        <v>0</v>
      </c>
      <c r="P13" s="555">
        <f>IF($B13="","",COUNTIF(Penalties!$B13:$AC13,P$2))</f>
        <v>0</v>
      </c>
      <c r="Q13" s="555">
        <f>IF($B13="","",COUNTIF(Penalties!$B13:$AC13,Q$2))</f>
        <v>0</v>
      </c>
      <c r="R13" s="647">
        <f>IF(B13="","",SUM(E13:Q13))</f>
        <v>0</v>
      </c>
      <c r="S13" s="647">
        <f>IF($B13="","",COUNTIF(Penalties!$AE13:$AK13,S$2))</f>
        <v>0</v>
      </c>
      <c r="T13" s="646">
        <f>IF($B13="","",COUNTIF(Penalties!$AE13:$AK13,T$2))</f>
        <v>0</v>
      </c>
      <c r="U13" s="646">
        <f>IF($B13="","",COUNTIF(Penalties!$AE13:$AK13,U$2))</f>
        <v>0</v>
      </c>
      <c r="V13" s="646">
        <f>IF($B13="","",COUNTIF(Penalties!$AE13:$AK13,V$2))</f>
        <v>0</v>
      </c>
      <c r="W13" s="646">
        <f>IF($B13="","",COUNTIF(Penalties!$AE13:$AK13,W$2))</f>
        <v>0</v>
      </c>
      <c r="X13" s="646">
        <f>IF($B13="","",COUNTIF(Penalties!$AE13:$AK13,X$2))</f>
        <v>0</v>
      </c>
      <c r="Y13" s="646">
        <f>IF($B13="","",COUNTIF(Penalties!$AE13:$AK13,Y$2))</f>
        <v>0</v>
      </c>
      <c r="Z13" s="646">
        <f>IF($B13="","",COUNTIF(Penalties!$AE13:$AK13,Z$2))</f>
        <v>0</v>
      </c>
      <c r="AA13" s="646">
        <f>IF($B13="","",COUNTIF(Penalties!$AE13:$AK13,AA$2))</f>
        <v>0</v>
      </c>
      <c r="AB13" s="646">
        <f>IF($B13="","",COUNTIF(Penalties!$AE13:$AK13,AB$2))</f>
        <v>0</v>
      </c>
      <c r="AC13" s="646">
        <f>IF($B13="","",COUNTIF(Penalties!$AE13:$AK13,AC$2))</f>
        <v>0</v>
      </c>
      <c r="AD13" s="646">
        <f>IF($B13="","",COUNTIF(Penalties!$AE13:$AK13,AD$2))</f>
        <v>1</v>
      </c>
      <c r="AE13" s="646">
        <f>IF($B13="","",COUNTIF(Penalties!$AE13:$AK13,AE$2))</f>
        <v>0</v>
      </c>
      <c r="AF13" s="646">
        <f>IF($B13="","",COUNTIF(Penalties!$AE13:$AK13,AF$2))</f>
        <v>0</v>
      </c>
      <c r="AG13" s="646">
        <f>IF($B13="","",COUNTIF(Penalties!$AE13:$AK13,AG$2))</f>
        <v>0</v>
      </c>
      <c r="AH13" s="646">
        <f>IF($B13="","",COUNTIF(Penalties!$AE13:$AK13,AH$2))</f>
        <v>0</v>
      </c>
      <c r="AI13" s="647">
        <f>IF(B13="","",SUM(T13:AH13))</f>
        <v>1</v>
      </c>
      <c r="AJ13" s="648">
        <f>IF(B13="","",SUM(S13,AI13))</f>
        <v>1</v>
      </c>
      <c r="AK13" s="648" t="str">
        <f>IF($B13="","",IF(Penalties!$AL13=AK$2,1,""))</f>
        <v/>
      </c>
      <c r="AL13" s="648" t="str">
        <f>IF($B13="","",IF(Penalties!$AL13=AL$2,1,""))</f>
        <v/>
      </c>
      <c r="AM13" s="648" t="str">
        <f>IF($B13="","",IF(Penalties!$AL13=AM$2,1,""))</f>
        <v/>
      </c>
      <c r="AN13" s="648" t="str">
        <f>IF($B13="","",IF(Penalties!$AL13=AN$2,1,""))</f>
        <v/>
      </c>
      <c r="AO13" s="648" t="str">
        <f>IF($B13="","",IF(Penalties!$AL13=AO$2,1,""))</f>
        <v/>
      </c>
      <c r="AP13" s="648" t="str">
        <f>IF($B13="","",IF(Penalties!$AL13=AP$2,1,""))</f>
        <v/>
      </c>
      <c r="AQ13" s="648" t="str">
        <f>IF($B13="","",IF(Penalties!$AL13=AQ$2,1,""))</f>
        <v/>
      </c>
      <c r="AR13" s="648" t="str">
        <f>IF($B13="","",IF(Penalties!$AL13=AR$2,1,""))</f>
        <v/>
      </c>
      <c r="AS13" s="648" t="str">
        <f>IF($B13="","",IF(Penalties!$AL13=AS$2,1,""))</f>
        <v/>
      </c>
      <c r="AT13" s="648" t="str">
        <f>IF($B13="","",IF(Penalties!$AL13=AT$2,1,""))</f>
        <v/>
      </c>
      <c r="AU13" s="648" t="str">
        <f>IF($B13="","",IF(Penalties!$AL13=AU$2,1,""))</f>
        <v/>
      </c>
      <c r="AV13" s="648" t="str">
        <f>IF($B13="","",IF(Penalties!$AL13=AV$2,1,""))</f>
        <v/>
      </c>
      <c r="AW13" s="648" t="str">
        <f>IF($B13="","",IF(Penalties!$AL13=AW$2,1,""))</f>
        <v/>
      </c>
      <c r="AX13" s="769"/>
    </row>
    <row r="14" spans="1:50">
      <c r="A14" s="1353"/>
      <c r="B14" s="1355"/>
      <c r="C14" s="1356"/>
      <c r="D14" s="646" t="s">
        <v>45</v>
      </c>
      <c r="E14" s="555">
        <f>IF($B13="","",COUNTIF(Penalties!$AO13:$BP13,E$2))</f>
        <v>0</v>
      </c>
      <c r="F14" s="555">
        <f>IF($B13="","",COUNTIF(Penalties!$AO13:$BP13,F$2))</f>
        <v>0</v>
      </c>
      <c r="G14" s="555">
        <f>IF($B13="","",COUNTIF(Penalties!$AO13:$BP13,G$2))</f>
        <v>0</v>
      </c>
      <c r="H14" s="555">
        <f>IF($B13="","",COUNTIF(Penalties!$AO13:$BP13,H$2))</f>
        <v>0</v>
      </c>
      <c r="I14" s="555">
        <f>IF($B13="","",COUNTIF(Penalties!$AO13:$BP13,I$2))</f>
        <v>0</v>
      </c>
      <c r="J14" s="555">
        <f>IF($B13="","",COUNTIF(Penalties!$AO13:$BP13,J$2))</f>
        <v>0</v>
      </c>
      <c r="K14" s="555">
        <f>IF($B13="","",COUNTIF(Penalties!$AO13:$BP13,K$2))</f>
        <v>0</v>
      </c>
      <c r="L14" s="555">
        <f>IF($B13="","",COUNTIF(Penalties!$AO13:$BP13,L$2))</f>
        <v>0</v>
      </c>
      <c r="M14" s="555">
        <f>IF($B13="","",COUNTIF(Penalties!$AO13:$BP13,M$2))</f>
        <v>0</v>
      </c>
      <c r="N14" s="555">
        <f>IF($B13="","",COUNTIF(Penalties!$AO13:$BP13,N$2))</f>
        <v>0</v>
      </c>
      <c r="O14" s="555">
        <f>IF($B13="","",COUNTIF(Penalties!$AO13:$BP13,O$2))</f>
        <v>0</v>
      </c>
      <c r="P14" s="555">
        <f>IF($B13="","",COUNTIF(Penalties!$AO13:$BP13,P$2))</f>
        <v>0</v>
      </c>
      <c r="Q14" s="555">
        <f>IF($B13="","",COUNTIF(Penalties!$AO13:$BP13,Q$2))</f>
        <v>0</v>
      </c>
      <c r="R14" s="647">
        <f>IF(B13="","",SUM(E14:Q14))</f>
        <v>0</v>
      </c>
      <c r="S14" s="647">
        <f>IF($B13="","",COUNTIF(Penalties!$BR13:$BX13,S$2))</f>
        <v>0</v>
      </c>
      <c r="T14" s="646">
        <f>IF($B13="","",COUNTIF(Penalties!$BR13:$BX13,T$2))</f>
        <v>0</v>
      </c>
      <c r="U14" s="646">
        <f>IF($B13="","",COUNTIF(Penalties!$BR13:$BX13,U$2))</f>
        <v>0</v>
      </c>
      <c r="V14" s="646">
        <f>IF($B13="","",COUNTIF(Penalties!$BR13:$BX13,V$2))</f>
        <v>0</v>
      </c>
      <c r="W14" s="646">
        <f>IF($B13="","",COUNTIF(Penalties!$BR13:$BX13,W$2))</f>
        <v>0</v>
      </c>
      <c r="X14" s="646">
        <f>IF($B13="","",COUNTIF(Penalties!$BR13:$BX13,X$2))</f>
        <v>0</v>
      </c>
      <c r="Y14" s="646">
        <f>IF($B13="","",COUNTIF(Penalties!$BR13:$BX13,Y$2))</f>
        <v>0</v>
      </c>
      <c r="Z14" s="646">
        <f>IF($B13="","",COUNTIF(Penalties!$BR13:$BX13,Z$2))</f>
        <v>0</v>
      </c>
      <c r="AA14" s="646">
        <f>IF($B13="","",COUNTIF(Penalties!$BR13:$BX13,AA$2))</f>
        <v>0</v>
      </c>
      <c r="AB14" s="646">
        <f>IF($B13="","",COUNTIF(Penalties!$BR13:$BX13,AB$2))</f>
        <v>0</v>
      </c>
      <c r="AC14" s="646">
        <f>IF($B13="","",COUNTIF(Penalties!$BR13:$BX13,AC$2))</f>
        <v>0</v>
      </c>
      <c r="AD14" s="646">
        <f>IF($B13="","",COUNTIF(Penalties!$BR13:$BX13,AD$2))</f>
        <v>0</v>
      </c>
      <c r="AE14" s="646">
        <f>IF($B13="","",COUNTIF(Penalties!$BR13:$BX13,AE$2))</f>
        <v>0</v>
      </c>
      <c r="AF14" s="646">
        <f>IF($B13="","",COUNTIF(Penalties!$BR13:$BX13,AF$2))</f>
        <v>0</v>
      </c>
      <c r="AG14" s="646">
        <f>IF($B13="","",COUNTIF(Penalties!$BR13:$BX13,AG$2))</f>
        <v>0</v>
      </c>
      <c r="AH14" s="646">
        <f>IF($B13="","",COUNTIF(Penalties!$BR13:$BX13,AH$2))</f>
        <v>0</v>
      </c>
      <c r="AI14" s="647">
        <f>IF(B13="","",SUM(T14:AH14))</f>
        <v>0</v>
      </c>
      <c r="AJ14" s="648">
        <f>IF(B13="","",SUM(S14,AI14))</f>
        <v>0</v>
      </c>
      <c r="AK14" s="648" t="str">
        <f>IF($B13="","",IF(Penalties!$BY13=AK$2,1,""))</f>
        <v/>
      </c>
      <c r="AL14" s="648" t="str">
        <f>IF($B13="","",IF(Penalties!$BY13=AL$2,1,""))</f>
        <v/>
      </c>
      <c r="AM14" s="648" t="str">
        <f>IF($B13="","",IF(Penalties!$BY13=AM$2,1,""))</f>
        <v/>
      </c>
      <c r="AN14" s="648" t="str">
        <f>IF($B13="","",IF(Penalties!$BY13=AN$2,1,""))</f>
        <v/>
      </c>
      <c r="AO14" s="648" t="str">
        <f>IF($B13="","",IF(Penalties!$BY13=AO$2,1,""))</f>
        <v/>
      </c>
      <c r="AP14" s="648" t="str">
        <f>IF($B13="","",IF(Penalties!$BY13=AP$2,1,""))</f>
        <v/>
      </c>
      <c r="AQ14" s="648" t="str">
        <f>IF($B13="","",IF(Penalties!$BY13=AQ$2,1,""))</f>
        <v/>
      </c>
      <c r="AR14" s="648" t="str">
        <f>IF($B13="","",IF(Penalties!$BY13=AR$2,1,""))</f>
        <v/>
      </c>
      <c r="AS14" s="648" t="str">
        <f>IF($B13="","",IF(Penalties!$BY13=AS$2,1,""))</f>
        <v/>
      </c>
      <c r="AT14" s="648" t="str">
        <f>IF($B13="","",IF(Penalties!$BY13=AT$2,1,""))</f>
        <v/>
      </c>
      <c r="AU14" s="648" t="str">
        <f>IF($B13="","",IF(Penalties!$BY13=AU$2,1,""))</f>
        <v/>
      </c>
      <c r="AV14" s="648" t="str">
        <f>IF($B13="","",IF(Penalties!$BY13=AV$2,1,""))</f>
        <v/>
      </c>
      <c r="AW14" s="648" t="str">
        <f>IF($B13="","",IF(Penalties!$BY13=AW$2,1,""))</f>
        <v/>
      </c>
      <c r="AX14" s="770" t="str">
        <f>IF(SUM(AL13:AW14)=0, "", IF(SUM(AL13:AW13)=1, LOOKUP(1, AL13:AW13, $AL$2:$AW$2), LOOKUP(1, AL14:AW14, $AL$2:$AW$2)))</f>
        <v/>
      </c>
    </row>
    <row r="15" spans="1:50">
      <c r="A15" s="1352">
        <f>A13+1</f>
        <v>7</v>
      </c>
      <c r="B15" s="1357" t="str">
        <f>IF(IBRF!B17="","",IBRF!B17)</f>
        <v>4N6</v>
      </c>
      <c r="C15" s="1358" t="str">
        <f>IF(IBRF!C17="","",IBRF!C17)</f>
        <v>Bone Eata</v>
      </c>
      <c r="D15" s="555" t="s">
        <v>25</v>
      </c>
      <c r="E15" s="555">
        <f>IF($B15="","",COUNTIF(Penalties!$B15:$AC15,E$2))</f>
        <v>0</v>
      </c>
      <c r="F15" s="555">
        <f>IF($B15="","",COUNTIF(Penalties!$B15:$AC15,F$2))</f>
        <v>0</v>
      </c>
      <c r="G15" s="555">
        <f>IF($B15="","",COUNTIF(Penalties!$B15:$AC15,G$2))</f>
        <v>0</v>
      </c>
      <c r="H15" s="555">
        <f>IF($B15="","",COUNTIF(Penalties!$B15:$AC15,H$2))</f>
        <v>0</v>
      </c>
      <c r="I15" s="555">
        <f>IF($B15="","",COUNTIF(Penalties!$B15:$AC15,I$2))</f>
        <v>2</v>
      </c>
      <c r="J15" s="555">
        <f>IF($B15="","",COUNTIF(Penalties!$B15:$AC15,J$2))</f>
        <v>0</v>
      </c>
      <c r="K15" s="555">
        <f>IF($B15="","",COUNTIF(Penalties!$B15:$AC15,K$2))</f>
        <v>0</v>
      </c>
      <c r="L15" s="555">
        <f>IF($B15="","",COUNTIF(Penalties!$B15:$AC15,L$2))</f>
        <v>0</v>
      </c>
      <c r="M15" s="555">
        <f>IF($B15="","",COUNTIF(Penalties!$B15:$AC15,M$2))</f>
        <v>1</v>
      </c>
      <c r="N15" s="555">
        <f>IF($B15="","",COUNTIF(Penalties!$B15:$AC15,N$2))</f>
        <v>1</v>
      </c>
      <c r="O15" s="555">
        <f>IF($B15="","",COUNTIF(Penalties!$B15:$AC15,O$2))</f>
        <v>0</v>
      </c>
      <c r="P15" s="555">
        <f>IF($B15="","",COUNTIF(Penalties!$B15:$AC15,P$2))</f>
        <v>0</v>
      </c>
      <c r="Q15" s="555">
        <f>IF($B15="","",COUNTIF(Penalties!$B15:$AC15,Q$2))</f>
        <v>1</v>
      </c>
      <c r="R15" s="644">
        <f>IF(B15="","",SUM(E15:Q15))</f>
        <v>5</v>
      </c>
      <c r="S15" s="644">
        <f>IF($B15="","",COUNTIF(Penalties!$AE15:$AK15,S$2))</f>
        <v>1</v>
      </c>
      <c r="T15" s="555">
        <f>IF($B15="","",COUNTIF(Penalties!$AE15:$AK15,T$2))</f>
        <v>0</v>
      </c>
      <c r="U15" s="555">
        <f>IF($B15="","",COUNTIF(Penalties!$AE15:$AK15,U$2))</f>
        <v>0</v>
      </c>
      <c r="V15" s="555">
        <f>IF($B15="","",COUNTIF(Penalties!$AE15:$AK15,V$2))</f>
        <v>0</v>
      </c>
      <c r="W15" s="555">
        <f>IF($B15="","",COUNTIF(Penalties!$AE15:$AK15,W$2))</f>
        <v>1</v>
      </c>
      <c r="X15" s="555">
        <f>IF($B15="","",COUNTIF(Penalties!$AE15:$AK15,X$2))</f>
        <v>0</v>
      </c>
      <c r="Y15" s="555">
        <f>IF($B15="","",COUNTIF(Penalties!$AE15:$AK15,Y$2))</f>
        <v>0</v>
      </c>
      <c r="Z15" s="555">
        <f>IF($B15="","",COUNTIF(Penalties!$AE15:$AK15,Z$2))</f>
        <v>0</v>
      </c>
      <c r="AA15" s="555">
        <f>IF($B15="","",COUNTIF(Penalties!$AE15:$AK15,AA$2))</f>
        <v>0</v>
      </c>
      <c r="AB15" s="555">
        <f>IF($B15="","",COUNTIF(Penalties!$AE15:$AK15,AB$2))</f>
        <v>1</v>
      </c>
      <c r="AC15" s="555">
        <f>IF($B15="","",COUNTIF(Penalties!$AE15:$AK15,AC$2))</f>
        <v>0</v>
      </c>
      <c r="AD15" s="555">
        <f>IF($B15="","",COUNTIF(Penalties!$AE15:$AK15,AD$2))</f>
        <v>0</v>
      </c>
      <c r="AE15" s="555">
        <f>IF($B15="","",COUNTIF(Penalties!$AE15:$AK15,AE$2))</f>
        <v>0</v>
      </c>
      <c r="AF15" s="555">
        <f>IF($B15="","",COUNTIF(Penalties!$AE15:$AK15,AF$2))</f>
        <v>0</v>
      </c>
      <c r="AG15" s="555">
        <f>IF($B15="","",COUNTIF(Penalties!$AE15:$AK15,AG$2))</f>
        <v>0</v>
      </c>
      <c r="AH15" s="555">
        <f>IF($B15="","",COUNTIF(Penalties!$AE15:$AK15,AH$2))</f>
        <v>0</v>
      </c>
      <c r="AI15" s="644">
        <f>IF(B15="","",SUM(T15:AH15))</f>
        <v>2</v>
      </c>
      <c r="AJ15" s="645">
        <f>IF(B15="","",SUM(S15,AI15))</f>
        <v>3</v>
      </c>
      <c r="AK15" s="645" t="str">
        <f>IF($B15="","",IF(Penalties!$AL15=AK$2,1,""))</f>
        <v/>
      </c>
      <c r="AL15" s="645" t="str">
        <f>IF($B15="","",IF(Penalties!$AL15=AL$2,1,""))</f>
        <v/>
      </c>
      <c r="AM15" s="645" t="str">
        <f>IF($B15="","",IF(Penalties!$AL15=AM$2,1,""))</f>
        <v/>
      </c>
      <c r="AN15" s="645" t="str">
        <f>IF($B15="","",IF(Penalties!$AL15=AN$2,1,""))</f>
        <v/>
      </c>
      <c r="AO15" s="645" t="str">
        <f>IF($B15="","",IF(Penalties!$AL15=AO$2,1,""))</f>
        <v/>
      </c>
      <c r="AP15" s="645" t="str">
        <f>IF($B15="","",IF(Penalties!$AL15=AP$2,1,""))</f>
        <v/>
      </c>
      <c r="AQ15" s="645" t="str">
        <f>IF($B15="","",IF(Penalties!$AL15=AQ$2,1,""))</f>
        <v/>
      </c>
      <c r="AR15" s="645" t="str">
        <f>IF($B15="","",IF(Penalties!$AL15=AR$2,1,""))</f>
        <v/>
      </c>
      <c r="AS15" s="645" t="str">
        <f>IF($B15="","",IF(Penalties!$AL15=AS$2,1,""))</f>
        <v/>
      </c>
      <c r="AT15" s="645" t="str">
        <f>IF($B15="","",IF(Penalties!$AL15=AT$2,1,""))</f>
        <v/>
      </c>
      <c r="AU15" s="645" t="str">
        <f>IF($B15="","",IF(Penalties!$AL15=AU$2,1,""))</f>
        <v/>
      </c>
      <c r="AV15" s="645" t="str">
        <f>IF($B15="","",IF(Penalties!$AL15=AV$2,1,""))</f>
        <v/>
      </c>
      <c r="AW15" s="645" t="str">
        <f>IF($B15="","",IF(Penalties!$AL15=AW$2,1,""))</f>
        <v/>
      </c>
      <c r="AX15" s="769"/>
    </row>
    <row r="16" spans="1:50">
      <c r="A16" s="1352"/>
      <c r="B16" s="1357"/>
      <c r="C16" s="1358"/>
      <c r="D16" s="555" t="s">
        <v>45</v>
      </c>
      <c r="E16" s="555">
        <f>IF($B15="","",COUNTIF(Penalties!$AO15:$BP15,E$2))</f>
        <v>0</v>
      </c>
      <c r="F16" s="555">
        <f>IF($B15="","",COUNTIF(Penalties!$AO15:$BP15,F$2))</f>
        <v>0</v>
      </c>
      <c r="G16" s="555">
        <f>IF($B15="","",COUNTIF(Penalties!$AO15:$BP15,G$2))</f>
        <v>0</v>
      </c>
      <c r="H16" s="555">
        <f>IF($B15="","",COUNTIF(Penalties!$AO15:$BP15,H$2))</f>
        <v>0</v>
      </c>
      <c r="I16" s="555">
        <f>IF($B15="","",COUNTIF(Penalties!$AO15:$BP15,I$2))</f>
        <v>1</v>
      </c>
      <c r="J16" s="555">
        <f>IF($B15="","",COUNTIF(Penalties!$AO15:$BP15,J$2))</f>
        <v>0</v>
      </c>
      <c r="K16" s="555">
        <f>IF($B15="","",COUNTIF(Penalties!$AO15:$BP15,K$2))</f>
        <v>0</v>
      </c>
      <c r="L16" s="555">
        <f>IF($B15="","",COUNTIF(Penalties!$AO15:$BP15,L$2))</f>
        <v>0</v>
      </c>
      <c r="M16" s="555">
        <f>IF($B15="","",COUNTIF(Penalties!$AO15:$BP15,M$2))</f>
        <v>0</v>
      </c>
      <c r="N16" s="555">
        <f>IF($B15="","",COUNTIF(Penalties!$AO15:$BP15,N$2))</f>
        <v>0</v>
      </c>
      <c r="O16" s="555">
        <f>IF($B15="","",COUNTIF(Penalties!$AO15:$BP15,O$2))</f>
        <v>0</v>
      </c>
      <c r="P16" s="555">
        <f>IF($B15="","",COUNTIF(Penalties!$AO15:$BP15,P$2))</f>
        <v>1</v>
      </c>
      <c r="Q16" s="555">
        <f>IF($B15="","",COUNTIF(Penalties!$AO15:$BP15,Q$2))</f>
        <v>0</v>
      </c>
      <c r="R16" s="644">
        <f>IF(B15="","",SUM(E16:Q16))</f>
        <v>2</v>
      </c>
      <c r="S16" s="644">
        <f>IF($B15="","",COUNTIF(Penalties!$BR15:$BX15,S$2))</f>
        <v>0</v>
      </c>
      <c r="T16" s="555">
        <f>IF($B15="","",COUNTIF(Penalties!$BR15:$BX15,T$2))</f>
        <v>0</v>
      </c>
      <c r="U16" s="555">
        <f>IF($B15="","",COUNTIF(Penalties!$BR15:$BX15,U$2))</f>
        <v>0</v>
      </c>
      <c r="V16" s="555">
        <f>IF($B15="","",COUNTIF(Penalties!$BR15:$BX15,V$2))</f>
        <v>1</v>
      </c>
      <c r="W16" s="555">
        <f>IF($B15="","",COUNTIF(Penalties!$BR15:$BX15,W$2))</f>
        <v>0</v>
      </c>
      <c r="X16" s="555">
        <f>IF($B15="","",COUNTIF(Penalties!$BR15:$BX15,X$2))</f>
        <v>0</v>
      </c>
      <c r="Y16" s="555">
        <f>IF($B15="","",COUNTIF(Penalties!$BR15:$BX15,Y$2))</f>
        <v>0</v>
      </c>
      <c r="Z16" s="555">
        <f>IF($B15="","",COUNTIF(Penalties!$BR15:$BX15,Z$2))</f>
        <v>0</v>
      </c>
      <c r="AA16" s="555">
        <f>IF($B15="","",COUNTIF(Penalties!$BR15:$BX15,AA$2))</f>
        <v>0</v>
      </c>
      <c r="AB16" s="555">
        <f>IF($B15="","",COUNTIF(Penalties!$BR15:$BX15,AB$2))</f>
        <v>0</v>
      </c>
      <c r="AC16" s="555">
        <f>IF($B15="","",COUNTIF(Penalties!$BR15:$BX15,AC$2))</f>
        <v>0</v>
      </c>
      <c r="AD16" s="555">
        <f>IF($B15="","",COUNTIF(Penalties!$BR15:$BX15,AD$2))</f>
        <v>0</v>
      </c>
      <c r="AE16" s="555">
        <f>IF($B15="","",COUNTIF(Penalties!$BR15:$BX15,AE$2))</f>
        <v>0</v>
      </c>
      <c r="AF16" s="555">
        <f>IF($B15="","",COUNTIF(Penalties!$BR15:$BX15,AF$2))</f>
        <v>0</v>
      </c>
      <c r="AG16" s="555">
        <f>IF($B15="","",COUNTIF(Penalties!$BR15:$BX15,AG$2))</f>
        <v>0</v>
      </c>
      <c r="AH16" s="555">
        <f>IF($B15="","",COUNTIF(Penalties!$BR15:$BX15,AH$2))</f>
        <v>0</v>
      </c>
      <c r="AI16" s="644">
        <f>IF(B15="","",SUM(T16:AH16))</f>
        <v>1</v>
      </c>
      <c r="AJ16" s="645">
        <f>IF(B15="","",SUM(S16,AI16))</f>
        <v>1</v>
      </c>
      <c r="AK16" s="645" t="str">
        <f>IF($B15="","",IF(Penalties!$BY15=AK$2,1,""))</f>
        <v/>
      </c>
      <c r="AL16" s="645" t="str">
        <f>IF($B15="","",IF(Penalties!$BY15=AL$2,1,""))</f>
        <v/>
      </c>
      <c r="AM16" s="645" t="str">
        <f>IF($B15="","",IF(Penalties!$BY15=AM$2,1,""))</f>
        <v/>
      </c>
      <c r="AN16" s="645" t="str">
        <f>IF($B15="","",IF(Penalties!$BY15=AN$2,1,""))</f>
        <v/>
      </c>
      <c r="AO16" s="645" t="str">
        <f>IF($B15="","",IF(Penalties!$BY15=AO$2,1,""))</f>
        <v/>
      </c>
      <c r="AP16" s="645" t="str">
        <f>IF($B15="","",IF(Penalties!$BY15=AP$2,1,""))</f>
        <v/>
      </c>
      <c r="AQ16" s="645" t="str">
        <f>IF($B15="","",IF(Penalties!$BY15=AQ$2,1,""))</f>
        <v/>
      </c>
      <c r="AR16" s="645" t="str">
        <f>IF($B15="","",IF(Penalties!$BY15=AR$2,1,""))</f>
        <v/>
      </c>
      <c r="AS16" s="645" t="str">
        <f>IF($B15="","",IF(Penalties!$BY15=AS$2,1,""))</f>
        <v/>
      </c>
      <c r="AT16" s="645" t="str">
        <f>IF($B15="","",IF(Penalties!$BY15=AT$2,1,""))</f>
        <v/>
      </c>
      <c r="AU16" s="645" t="str">
        <f>IF($B15="","",IF(Penalties!$BY15=AU$2,1,""))</f>
        <v/>
      </c>
      <c r="AV16" s="645" t="str">
        <f>IF($B15="","",IF(Penalties!$BY15=AV$2,1,""))</f>
        <v/>
      </c>
      <c r="AW16" s="645" t="str">
        <f>IF($B15="","",IF(Penalties!$BY15=AW$2,1,""))</f>
        <v/>
      </c>
      <c r="AX16" s="768" t="str">
        <f>IF(SUM(AL15:AW16)=0, "", IF(SUM(AL15:AW15)=1, LOOKUP(1, AL15:AW15, $AL$2:$AW$2), LOOKUP(1, AL16:AW16, $AL$2:$AW$2)))</f>
        <v/>
      </c>
    </row>
    <row r="17" spans="1:50">
      <c r="A17" s="1353">
        <f>A15+1</f>
        <v>8</v>
      </c>
      <c r="B17" s="1355" t="str">
        <f>IF(IBRF!B18="","",IBRF!B18)</f>
        <v>624</v>
      </c>
      <c r="C17" s="1356" t="str">
        <f>IF(IBRF!C18="","",IBRF!C18)</f>
        <v>Merle Hazard</v>
      </c>
      <c r="D17" s="646" t="s">
        <v>25</v>
      </c>
      <c r="E17" s="555">
        <f>IF($B17="","",COUNTIF(Penalties!$B17:$AC17,E$2))</f>
        <v>0</v>
      </c>
      <c r="F17" s="555">
        <f>IF($B17="","",COUNTIF(Penalties!$B17:$AC17,F$2))</f>
        <v>0</v>
      </c>
      <c r="G17" s="555">
        <f>IF($B17="","",COUNTIF(Penalties!$B17:$AC17,G$2))</f>
        <v>0</v>
      </c>
      <c r="H17" s="555">
        <f>IF($B17="","",COUNTIF(Penalties!$B17:$AC17,H$2))</f>
        <v>0</v>
      </c>
      <c r="I17" s="555">
        <f>IF($B17="","",COUNTIF(Penalties!$B17:$AC17,I$2))</f>
        <v>0</v>
      </c>
      <c r="J17" s="555">
        <f>IF($B17="","",COUNTIF(Penalties!$B17:$AC17,J$2))</f>
        <v>0</v>
      </c>
      <c r="K17" s="555">
        <f>IF($B17="","",COUNTIF(Penalties!$B17:$AC17,K$2))</f>
        <v>0</v>
      </c>
      <c r="L17" s="555">
        <f>IF($B17="","",COUNTIF(Penalties!$B17:$AC17,L$2))</f>
        <v>0</v>
      </c>
      <c r="M17" s="555">
        <f>IF($B17="","",COUNTIF(Penalties!$B17:$AC17,M$2))</f>
        <v>0</v>
      </c>
      <c r="N17" s="555">
        <f>IF($B17="","",COUNTIF(Penalties!$B17:$AC17,N$2))</f>
        <v>0</v>
      </c>
      <c r="O17" s="555">
        <f>IF($B17="","",COUNTIF(Penalties!$B17:$AC17,O$2))</f>
        <v>0</v>
      </c>
      <c r="P17" s="555">
        <f>IF($B17="","",COUNTIF(Penalties!$B17:$AC17,P$2))</f>
        <v>0</v>
      </c>
      <c r="Q17" s="555">
        <f>IF($B17="","",COUNTIF(Penalties!$B17:$AC17,Q$2))</f>
        <v>0</v>
      </c>
      <c r="R17" s="647">
        <f>IF(B17="","",SUM(E17:Q17))</f>
        <v>0</v>
      </c>
      <c r="S17" s="647">
        <f>IF($B17="","",COUNTIF(Penalties!$AE17:$AK17,S$2))</f>
        <v>0</v>
      </c>
      <c r="T17" s="646">
        <f>IF($B17="","",COUNTIF(Penalties!$AE17:$AK17,T$2))</f>
        <v>0</v>
      </c>
      <c r="U17" s="646">
        <f>IF($B17="","",COUNTIF(Penalties!$AE17:$AK17,U$2))</f>
        <v>0</v>
      </c>
      <c r="V17" s="646">
        <f>IF($B17="","",COUNTIF(Penalties!$AE17:$AK17,V$2))</f>
        <v>0</v>
      </c>
      <c r="W17" s="646">
        <f>IF($B17="","",COUNTIF(Penalties!$AE17:$AK17,W$2))</f>
        <v>0</v>
      </c>
      <c r="X17" s="646">
        <f>IF($B17="","",COUNTIF(Penalties!$AE17:$AK17,X$2))</f>
        <v>0</v>
      </c>
      <c r="Y17" s="646">
        <f>IF($B17="","",COUNTIF(Penalties!$AE17:$AK17,Y$2))</f>
        <v>0</v>
      </c>
      <c r="Z17" s="646">
        <f>IF($B17="","",COUNTIF(Penalties!$AE17:$AK17,Z$2))</f>
        <v>0</v>
      </c>
      <c r="AA17" s="646">
        <f>IF($B17="","",COUNTIF(Penalties!$AE17:$AK17,AA$2))</f>
        <v>0</v>
      </c>
      <c r="AB17" s="646">
        <f>IF($B17="","",COUNTIF(Penalties!$AE17:$AK17,AB$2))</f>
        <v>0</v>
      </c>
      <c r="AC17" s="646">
        <f>IF($B17="","",COUNTIF(Penalties!$AE17:$AK17,AC$2))</f>
        <v>0</v>
      </c>
      <c r="AD17" s="646">
        <f>IF($B17="","",COUNTIF(Penalties!$AE17:$AK17,AD$2))</f>
        <v>0</v>
      </c>
      <c r="AE17" s="646">
        <f>IF($B17="","",COUNTIF(Penalties!$AE17:$AK17,AE$2))</f>
        <v>0</v>
      </c>
      <c r="AF17" s="646">
        <f>IF($B17="","",COUNTIF(Penalties!$AE17:$AK17,AF$2))</f>
        <v>0</v>
      </c>
      <c r="AG17" s="646">
        <f>IF($B17="","",COUNTIF(Penalties!$AE17:$AK17,AG$2))</f>
        <v>0</v>
      </c>
      <c r="AH17" s="646">
        <f>IF($B17="","",COUNTIF(Penalties!$AE17:$AK17,AH$2))</f>
        <v>0</v>
      </c>
      <c r="AI17" s="647">
        <f>IF(B17="","",SUM(T17:AH17))</f>
        <v>0</v>
      </c>
      <c r="AJ17" s="648">
        <f>IF(B17="","",SUM(S17,AI17))</f>
        <v>0</v>
      </c>
      <c r="AK17" s="648" t="str">
        <f>IF($B17="","",IF(Penalties!$AL17=AK$2,1,""))</f>
        <v/>
      </c>
      <c r="AL17" s="648" t="str">
        <f>IF($B17="","",IF(Penalties!$AL17=AL$2,1,""))</f>
        <v/>
      </c>
      <c r="AM17" s="648" t="str">
        <f>IF($B17="","",IF(Penalties!$AL17=AM$2,1,""))</f>
        <v/>
      </c>
      <c r="AN17" s="648" t="str">
        <f>IF($B17="","",IF(Penalties!$AL17=AN$2,1,""))</f>
        <v/>
      </c>
      <c r="AO17" s="648" t="str">
        <f>IF($B17="","",IF(Penalties!$AL17=AO$2,1,""))</f>
        <v/>
      </c>
      <c r="AP17" s="648" t="str">
        <f>IF($B17="","",IF(Penalties!$AL17=AP$2,1,""))</f>
        <v/>
      </c>
      <c r="AQ17" s="648" t="str">
        <f>IF($B17="","",IF(Penalties!$AL17=AQ$2,1,""))</f>
        <v/>
      </c>
      <c r="AR17" s="648" t="str">
        <f>IF($B17="","",IF(Penalties!$AL17=AR$2,1,""))</f>
        <v/>
      </c>
      <c r="AS17" s="648" t="str">
        <f>IF($B17="","",IF(Penalties!$AL17=AS$2,1,""))</f>
        <v/>
      </c>
      <c r="AT17" s="648" t="str">
        <f>IF($B17="","",IF(Penalties!$AL17=AT$2,1,""))</f>
        <v/>
      </c>
      <c r="AU17" s="648" t="str">
        <f>IF($B17="","",IF(Penalties!$AL17=AU$2,1,""))</f>
        <v/>
      </c>
      <c r="AV17" s="648" t="str">
        <f>IF($B17="","",IF(Penalties!$AL17=AV$2,1,""))</f>
        <v/>
      </c>
      <c r="AW17" s="648" t="str">
        <f>IF($B17="","",IF(Penalties!$AL17=AW$2,1,""))</f>
        <v/>
      </c>
      <c r="AX17" s="769"/>
    </row>
    <row r="18" spans="1:50">
      <c r="A18" s="1353"/>
      <c r="B18" s="1355"/>
      <c r="C18" s="1356"/>
      <c r="D18" s="646" t="s">
        <v>45</v>
      </c>
      <c r="E18" s="555">
        <f>IF($B17="","",COUNTIF(Penalties!$AO17:$BP17,E$2))</f>
        <v>0</v>
      </c>
      <c r="F18" s="555">
        <f>IF($B17="","",COUNTIF(Penalties!$AO17:$BP17,F$2))</f>
        <v>0</v>
      </c>
      <c r="G18" s="555">
        <f>IF($B17="","",COUNTIF(Penalties!$AO17:$BP17,G$2))</f>
        <v>0</v>
      </c>
      <c r="H18" s="555">
        <f>IF($B17="","",COUNTIF(Penalties!$AO17:$BP17,H$2))</f>
        <v>0</v>
      </c>
      <c r="I18" s="555">
        <f>IF($B17="","",COUNTIF(Penalties!$AO17:$BP17,I$2))</f>
        <v>0</v>
      </c>
      <c r="J18" s="555">
        <f>IF($B17="","",COUNTIF(Penalties!$AO17:$BP17,J$2))</f>
        <v>0</v>
      </c>
      <c r="K18" s="555">
        <f>IF($B17="","",COUNTIF(Penalties!$AO17:$BP17,K$2))</f>
        <v>0</v>
      </c>
      <c r="L18" s="555">
        <f>IF($B17="","",COUNTIF(Penalties!$AO17:$BP17,L$2))</f>
        <v>0</v>
      </c>
      <c r="M18" s="555">
        <f>IF($B17="","",COUNTIF(Penalties!$AO17:$BP17,M$2))</f>
        <v>0</v>
      </c>
      <c r="N18" s="555">
        <f>IF($B17="","",COUNTIF(Penalties!$AO17:$BP17,N$2))</f>
        <v>0</v>
      </c>
      <c r="O18" s="555">
        <f>IF($B17="","",COUNTIF(Penalties!$AO17:$BP17,O$2))</f>
        <v>0</v>
      </c>
      <c r="P18" s="555">
        <f>IF($B17="","",COUNTIF(Penalties!$AO17:$BP17,P$2))</f>
        <v>0</v>
      </c>
      <c r="Q18" s="555">
        <f>IF($B17="","",COUNTIF(Penalties!$AO17:$BP17,Q$2))</f>
        <v>0</v>
      </c>
      <c r="R18" s="647">
        <f>IF(B17="","",SUM(E18:Q18))</f>
        <v>0</v>
      </c>
      <c r="S18" s="647">
        <f>IF($B17="","",COUNTIF(Penalties!$BR17:$BX17,S$2))</f>
        <v>0</v>
      </c>
      <c r="T18" s="646">
        <f>IF($B17="","",COUNTIF(Penalties!$BR17:$BX17,T$2))</f>
        <v>0</v>
      </c>
      <c r="U18" s="646">
        <f>IF($B17="","",COUNTIF(Penalties!$BR17:$BX17,U$2))</f>
        <v>0</v>
      </c>
      <c r="V18" s="646">
        <f>IF($B17="","",COUNTIF(Penalties!$BR17:$BX17,V$2))</f>
        <v>0</v>
      </c>
      <c r="W18" s="646">
        <f>IF($B17="","",COUNTIF(Penalties!$BR17:$BX17,W$2))</f>
        <v>0</v>
      </c>
      <c r="X18" s="646">
        <f>IF($B17="","",COUNTIF(Penalties!$BR17:$BX17,X$2))</f>
        <v>0</v>
      </c>
      <c r="Y18" s="646">
        <f>IF($B17="","",COUNTIF(Penalties!$BR17:$BX17,Y$2))</f>
        <v>0</v>
      </c>
      <c r="Z18" s="646">
        <f>IF($B17="","",COUNTIF(Penalties!$BR17:$BX17,Z$2))</f>
        <v>0</v>
      </c>
      <c r="AA18" s="646">
        <f>IF($B17="","",COUNTIF(Penalties!$BR17:$BX17,AA$2))</f>
        <v>0</v>
      </c>
      <c r="AB18" s="646">
        <f>IF($B17="","",COUNTIF(Penalties!$BR17:$BX17,AB$2))</f>
        <v>0</v>
      </c>
      <c r="AC18" s="646">
        <f>IF($B17="","",COUNTIF(Penalties!$BR17:$BX17,AC$2))</f>
        <v>0</v>
      </c>
      <c r="AD18" s="646">
        <f>IF($B17="","",COUNTIF(Penalties!$BR17:$BX17,AD$2))</f>
        <v>0</v>
      </c>
      <c r="AE18" s="646">
        <f>IF($B17="","",COUNTIF(Penalties!$BR17:$BX17,AE$2))</f>
        <v>0</v>
      </c>
      <c r="AF18" s="646">
        <f>IF($B17="","",COUNTIF(Penalties!$BR17:$BX17,AF$2))</f>
        <v>0</v>
      </c>
      <c r="AG18" s="646">
        <f>IF($B17="","",COUNTIF(Penalties!$BR17:$BX17,AG$2))</f>
        <v>0</v>
      </c>
      <c r="AH18" s="646">
        <f>IF($B17="","",COUNTIF(Penalties!$BR17:$BX17,AH$2))</f>
        <v>0</v>
      </c>
      <c r="AI18" s="647">
        <f>IF(B17="","",SUM(T18:AH18))</f>
        <v>0</v>
      </c>
      <c r="AJ18" s="648">
        <f>IF(B17="","",SUM(S18,AI18))</f>
        <v>0</v>
      </c>
      <c r="AK18" s="648" t="str">
        <f>IF($B17="","",IF(Penalties!$BY17=AK$2,1,""))</f>
        <v/>
      </c>
      <c r="AL18" s="648" t="str">
        <f>IF($B17="","",IF(Penalties!$BY17=AL$2,1,""))</f>
        <v/>
      </c>
      <c r="AM18" s="648" t="str">
        <f>IF($B17="","",IF(Penalties!$BY17=AM$2,1,""))</f>
        <v/>
      </c>
      <c r="AN18" s="648" t="str">
        <f>IF($B17="","",IF(Penalties!$BY17=AN$2,1,""))</f>
        <v/>
      </c>
      <c r="AO18" s="648" t="str">
        <f>IF($B17="","",IF(Penalties!$BY17=AO$2,1,""))</f>
        <v/>
      </c>
      <c r="AP18" s="648" t="str">
        <f>IF($B17="","",IF(Penalties!$BY17=AP$2,1,""))</f>
        <v/>
      </c>
      <c r="AQ18" s="648" t="str">
        <f>IF($B17="","",IF(Penalties!$BY17=AQ$2,1,""))</f>
        <v/>
      </c>
      <c r="AR18" s="648" t="str">
        <f>IF($B17="","",IF(Penalties!$BY17=AR$2,1,""))</f>
        <v/>
      </c>
      <c r="AS18" s="648" t="str">
        <f>IF($B17="","",IF(Penalties!$BY17=AS$2,1,""))</f>
        <v/>
      </c>
      <c r="AT18" s="648" t="str">
        <f>IF($B17="","",IF(Penalties!$BY17=AT$2,1,""))</f>
        <v/>
      </c>
      <c r="AU18" s="648" t="str">
        <f>IF($B17="","",IF(Penalties!$BY17=AU$2,1,""))</f>
        <v/>
      </c>
      <c r="AV18" s="648" t="str">
        <f>IF($B17="","",IF(Penalties!$BY17=AV$2,1,""))</f>
        <v/>
      </c>
      <c r="AW18" s="648" t="str">
        <f>IF($B17="","",IF(Penalties!$BY17=AW$2,1,""))</f>
        <v/>
      </c>
      <c r="AX18" s="770" t="str">
        <f>IF(SUM(AL17:AW18)=0, "", IF(SUM(AL17:AW17)=1, LOOKUP(1, AL17:AW17, $AL$2:$AW$2), LOOKUP(1, AL18:AW18, $AL$2:$AW$2)))</f>
        <v/>
      </c>
    </row>
    <row r="19" spans="1:50">
      <c r="A19" s="1352">
        <f>A17+1</f>
        <v>9</v>
      </c>
      <c r="B19" s="1357" t="str">
        <f>IF(IBRF!B19="","",IBRF!B19)</f>
        <v>723</v>
      </c>
      <c r="C19" s="1358" t="str">
        <f>IF(IBRF!C19="","",IBRF!C19)</f>
        <v>Party Poison</v>
      </c>
      <c r="D19" s="555" t="s">
        <v>25</v>
      </c>
      <c r="E19" s="555">
        <f>IF($B19="","",COUNTIF(Penalties!$B19:$AC19,E$2))</f>
        <v>0</v>
      </c>
      <c r="F19" s="555">
        <f>IF($B19="","",COUNTIF(Penalties!$B19:$AC19,F$2))</f>
        <v>0</v>
      </c>
      <c r="G19" s="555">
        <f>IF($B19="","",COUNTIF(Penalties!$B19:$AC19,G$2))</f>
        <v>0</v>
      </c>
      <c r="H19" s="555">
        <f>IF($B19="","",COUNTIF(Penalties!$B19:$AC19,H$2))</f>
        <v>0</v>
      </c>
      <c r="I19" s="555">
        <f>IF($B19="","",COUNTIF(Penalties!$B19:$AC19,I$2))</f>
        <v>0</v>
      </c>
      <c r="J19" s="555">
        <f>IF($B19="","",COUNTIF(Penalties!$B19:$AC19,J$2))</f>
        <v>0</v>
      </c>
      <c r="K19" s="555">
        <f>IF($B19="","",COUNTIF(Penalties!$B19:$AC19,K$2))</f>
        <v>0</v>
      </c>
      <c r="L19" s="555">
        <f>IF($B19="","",COUNTIF(Penalties!$B19:$AC19,L$2))</f>
        <v>0</v>
      </c>
      <c r="M19" s="555">
        <f>IF($B19="","",COUNTIF(Penalties!$B19:$AC19,M$2))</f>
        <v>0</v>
      </c>
      <c r="N19" s="555">
        <f>IF($B19="","",COUNTIF(Penalties!$B19:$AC19,N$2))</f>
        <v>0</v>
      </c>
      <c r="O19" s="555">
        <f>IF($B19="","",COUNTIF(Penalties!$B19:$AC19,O$2))</f>
        <v>0</v>
      </c>
      <c r="P19" s="555">
        <f>IF($B19="","",COUNTIF(Penalties!$B19:$AC19,P$2))</f>
        <v>0</v>
      </c>
      <c r="Q19" s="555">
        <f>IF($B19="","",COUNTIF(Penalties!$B19:$AC19,Q$2))</f>
        <v>0</v>
      </c>
      <c r="R19" s="644">
        <f>IF(B19="","",SUM(E19:Q19))</f>
        <v>0</v>
      </c>
      <c r="S19" s="644">
        <f>IF($B19="","",COUNTIF(Penalties!$AE19:$AK19,S$2))</f>
        <v>0</v>
      </c>
      <c r="T19" s="555">
        <f>IF($B19="","",COUNTIF(Penalties!$AE19:$AK19,T$2))</f>
        <v>0</v>
      </c>
      <c r="U19" s="555">
        <f>IF($B19="","",COUNTIF(Penalties!$AE19:$AK19,U$2))</f>
        <v>0</v>
      </c>
      <c r="V19" s="555">
        <f>IF($B19="","",COUNTIF(Penalties!$AE19:$AK19,V$2))</f>
        <v>0</v>
      </c>
      <c r="W19" s="555">
        <f>IF($B19="","",COUNTIF(Penalties!$AE19:$AK19,W$2))</f>
        <v>0</v>
      </c>
      <c r="X19" s="555">
        <f>IF($B19="","",COUNTIF(Penalties!$AE19:$AK19,X$2))</f>
        <v>0</v>
      </c>
      <c r="Y19" s="555">
        <f>IF($B19="","",COUNTIF(Penalties!$AE19:$AK19,Y$2))</f>
        <v>0</v>
      </c>
      <c r="Z19" s="555">
        <f>IF($B19="","",COUNTIF(Penalties!$AE19:$AK19,Z$2))</f>
        <v>0</v>
      </c>
      <c r="AA19" s="555">
        <f>IF($B19="","",COUNTIF(Penalties!$AE19:$AK19,AA$2))</f>
        <v>0</v>
      </c>
      <c r="AB19" s="555">
        <f>IF($B19="","",COUNTIF(Penalties!$AE19:$AK19,AB$2))</f>
        <v>0</v>
      </c>
      <c r="AC19" s="555">
        <f>IF($B19="","",COUNTIF(Penalties!$AE19:$AK19,AC$2))</f>
        <v>0</v>
      </c>
      <c r="AD19" s="555">
        <f>IF($B19="","",COUNTIF(Penalties!$AE19:$AK19,AD$2))</f>
        <v>0</v>
      </c>
      <c r="AE19" s="555">
        <f>IF($B19="","",COUNTIF(Penalties!$AE19:$AK19,AE$2))</f>
        <v>0</v>
      </c>
      <c r="AF19" s="555">
        <f>IF($B19="","",COUNTIF(Penalties!$AE19:$AK19,AF$2))</f>
        <v>0</v>
      </c>
      <c r="AG19" s="555">
        <f>IF($B19="","",COUNTIF(Penalties!$AE19:$AK19,AG$2))</f>
        <v>0</v>
      </c>
      <c r="AH19" s="555">
        <f>IF($B19="","",COUNTIF(Penalties!$AE19:$AK19,AH$2))</f>
        <v>0</v>
      </c>
      <c r="AI19" s="644">
        <f>IF(B19="","",SUM(T19:AH19))</f>
        <v>0</v>
      </c>
      <c r="AJ19" s="645">
        <f>IF(B19="","",SUM(S19,AI19))</f>
        <v>0</v>
      </c>
      <c r="AK19" s="645" t="str">
        <f>IF($B19="","",IF(Penalties!$AL19=AK$2,1,""))</f>
        <v/>
      </c>
      <c r="AL19" s="645" t="str">
        <f>IF($B19="","",IF(Penalties!$AL19=AL$2,1,""))</f>
        <v/>
      </c>
      <c r="AM19" s="645" t="str">
        <f>IF($B19="","",IF(Penalties!$AL19=AM$2,1,""))</f>
        <v/>
      </c>
      <c r="AN19" s="645" t="str">
        <f>IF($B19="","",IF(Penalties!$AL19=AN$2,1,""))</f>
        <v/>
      </c>
      <c r="AO19" s="645" t="str">
        <f>IF($B19="","",IF(Penalties!$AL19=AO$2,1,""))</f>
        <v/>
      </c>
      <c r="AP19" s="645" t="str">
        <f>IF($B19="","",IF(Penalties!$AL19=AP$2,1,""))</f>
        <v/>
      </c>
      <c r="AQ19" s="645" t="str">
        <f>IF($B19="","",IF(Penalties!$AL19=AQ$2,1,""))</f>
        <v/>
      </c>
      <c r="AR19" s="645" t="str">
        <f>IF($B19="","",IF(Penalties!$AL19=AR$2,1,""))</f>
        <v/>
      </c>
      <c r="AS19" s="645" t="str">
        <f>IF($B19="","",IF(Penalties!$AL19=AS$2,1,""))</f>
        <v/>
      </c>
      <c r="AT19" s="645" t="str">
        <f>IF($B19="","",IF(Penalties!$AL19=AT$2,1,""))</f>
        <v/>
      </c>
      <c r="AU19" s="645" t="str">
        <f>IF($B19="","",IF(Penalties!$AL19=AU$2,1,""))</f>
        <v/>
      </c>
      <c r="AV19" s="645" t="str">
        <f>IF($B19="","",IF(Penalties!$AL19=AV$2,1,""))</f>
        <v/>
      </c>
      <c r="AW19" s="645" t="str">
        <f>IF($B19="","",IF(Penalties!$AL19=AW$2,1,""))</f>
        <v/>
      </c>
      <c r="AX19" s="769"/>
    </row>
    <row r="20" spans="1:50">
      <c r="A20" s="1352"/>
      <c r="B20" s="1357"/>
      <c r="C20" s="1358"/>
      <c r="D20" s="555" t="s">
        <v>45</v>
      </c>
      <c r="E20" s="555">
        <f>IF($B19="","",COUNTIF(Penalties!$AO19:$BP19,E$2))</f>
        <v>0</v>
      </c>
      <c r="F20" s="555">
        <f>IF($B19="","",COUNTIF(Penalties!$AO19:$BP19,F$2))</f>
        <v>0</v>
      </c>
      <c r="G20" s="555">
        <f>IF($B19="","",COUNTIF(Penalties!$AO19:$BP19,G$2))</f>
        <v>0</v>
      </c>
      <c r="H20" s="555">
        <f>IF($B19="","",COUNTIF(Penalties!$AO19:$BP19,H$2))</f>
        <v>0</v>
      </c>
      <c r="I20" s="555">
        <f>IF($B19="","",COUNTIF(Penalties!$AO19:$BP19,I$2))</f>
        <v>0</v>
      </c>
      <c r="J20" s="555">
        <f>IF($B19="","",COUNTIF(Penalties!$AO19:$BP19,J$2))</f>
        <v>0</v>
      </c>
      <c r="K20" s="555">
        <f>IF($B19="","",COUNTIF(Penalties!$AO19:$BP19,K$2))</f>
        <v>0</v>
      </c>
      <c r="L20" s="555">
        <f>IF($B19="","",COUNTIF(Penalties!$AO19:$BP19,L$2))</f>
        <v>0</v>
      </c>
      <c r="M20" s="555">
        <f>IF($B19="","",COUNTIF(Penalties!$AO19:$BP19,M$2))</f>
        <v>0</v>
      </c>
      <c r="N20" s="555">
        <f>IF($B19="","",COUNTIF(Penalties!$AO19:$BP19,N$2))</f>
        <v>0</v>
      </c>
      <c r="O20" s="555">
        <f>IF($B19="","",COUNTIF(Penalties!$AO19:$BP19,O$2))</f>
        <v>0</v>
      </c>
      <c r="P20" s="555">
        <f>IF($B19="","",COUNTIF(Penalties!$AO19:$BP19,P$2))</f>
        <v>0</v>
      </c>
      <c r="Q20" s="555">
        <f>IF($B19="","",COUNTIF(Penalties!$AO19:$BP19,Q$2))</f>
        <v>0</v>
      </c>
      <c r="R20" s="644">
        <f>IF(B19="","",SUM(E20:Q20))</f>
        <v>0</v>
      </c>
      <c r="S20" s="644">
        <f>IF($B19="","",COUNTIF(Penalties!$BR19:$BX19,S$2))</f>
        <v>0</v>
      </c>
      <c r="T20" s="555">
        <f>IF($B19="","",COUNTIF(Penalties!$BR19:$BX19,T$2))</f>
        <v>0</v>
      </c>
      <c r="U20" s="555">
        <f>IF($B19="","",COUNTIF(Penalties!$BR19:$BX19,U$2))</f>
        <v>0</v>
      </c>
      <c r="V20" s="555">
        <f>IF($B19="","",COUNTIF(Penalties!$BR19:$BX19,V$2))</f>
        <v>0</v>
      </c>
      <c r="W20" s="555">
        <f>IF($B19="","",COUNTIF(Penalties!$BR19:$BX19,W$2))</f>
        <v>0</v>
      </c>
      <c r="X20" s="555">
        <f>IF($B19="","",COUNTIF(Penalties!$BR19:$BX19,X$2))</f>
        <v>0</v>
      </c>
      <c r="Y20" s="555">
        <f>IF($B19="","",COUNTIF(Penalties!$BR19:$BX19,Y$2))</f>
        <v>0</v>
      </c>
      <c r="Z20" s="555">
        <f>IF($B19="","",COUNTIF(Penalties!$BR19:$BX19,Z$2))</f>
        <v>0</v>
      </c>
      <c r="AA20" s="555">
        <f>IF($B19="","",COUNTIF(Penalties!$BR19:$BX19,AA$2))</f>
        <v>0</v>
      </c>
      <c r="AB20" s="555">
        <f>IF($B19="","",COUNTIF(Penalties!$BR19:$BX19,AB$2))</f>
        <v>0</v>
      </c>
      <c r="AC20" s="555">
        <f>IF($B19="","",COUNTIF(Penalties!$BR19:$BX19,AC$2))</f>
        <v>0</v>
      </c>
      <c r="AD20" s="555">
        <f>IF($B19="","",COUNTIF(Penalties!$BR19:$BX19,AD$2))</f>
        <v>0</v>
      </c>
      <c r="AE20" s="555">
        <f>IF($B19="","",COUNTIF(Penalties!$BR19:$BX19,AE$2))</f>
        <v>0</v>
      </c>
      <c r="AF20" s="555">
        <f>IF($B19="","",COUNTIF(Penalties!$BR19:$BX19,AF$2))</f>
        <v>0</v>
      </c>
      <c r="AG20" s="555">
        <f>IF($B19="","",COUNTIF(Penalties!$BR19:$BX19,AG$2))</f>
        <v>0</v>
      </c>
      <c r="AH20" s="555">
        <f>IF($B19="","",COUNTIF(Penalties!$BR19:$BX19,AH$2))</f>
        <v>0</v>
      </c>
      <c r="AI20" s="644">
        <f>IF(B19="","",SUM(T20:AH20))</f>
        <v>0</v>
      </c>
      <c r="AJ20" s="645">
        <f>IF(B19="","",SUM(S20,AI20))</f>
        <v>0</v>
      </c>
      <c r="AK20" s="645" t="str">
        <f>IF($B19="","",IF(Penalties!$BY19=AK$2,1,""))</f>
        <v/>
      </c>
      <c r="AL20" s="645" t="str">
        <f>IF($B19="","",IF(Penalties!$BY19=AL$2,1,""))</f>
        <v/>
      </c>
      <c r="AM20" s="645" t="str">
        <f>IF($B19="","",IF(Penalties!$BY19=AM$2,1,""))</f>
        <v/>
      </c>
      <c r="AN20" s="645" t="str">
        <f>IF($B19="","",IF(Penalties!$BY19=AN$2,1,""))</f>
        <v/>
      </c>
      <c r="AO20" s="645" t="str">
        <f>IF($B19="","",IF(Penalties!$BY19=AO$2,1,""))</f>
        <v/>
      </c>
      <c r="AP20" s="645" t="str">
        <f>IF($B19="","",IF(Penalties!$BY19=AP$2,1,""))</f>
        <v/>
      </c>
      <c r="AQ20" s="645" t="str">
        <f>IF($B19="","",IF(Penalties!$BY19=AQ$2,1,""))</f>
        <v/>
      </c>
      <c r="AR20" s="645" t="str">
        <f>IF($B19="","",IF(Penalties!$BY19=AR$2,1,""))</f>
        <v/>
      </c>
      <c r="AS20" s="645" t="str">
        <f>IF($B19="","",IF(Penalties!$BY19=AS$2,1,""))</f>
        <v/>
      </c>
      <c r="AT20" s="645" t="str">
        <f>IF($B19="","",IF(Penalties!$BY19=AT$2,1,""))</f>
        <v/>
      </c>
      <c r="AU20" s="645" t="str">
        <f>IF($B19="","",IF(Penalties!$BY19=AU$2,1,""))</f>
        <v/>
      </c>
      <c r="AV20" s="645" t="str">
        <f>IF($B19="","",IF(Penalties!$BY19=AV$2,1,""))</f>
        <v/>
      </c>
      <c r="AW20" s="645" t="str">
        <f>IF($B19="","",IF(Penalties!$BY19=AW$2,1,""))</f>
        <v/>
      </c>
      <c r="AX20" s="768" t="str">
        <f>IF(SUM(AL19:AW20)=0, "", IF(SUM(AL19:AW19)=1, LOOKUP(1, AL19:AW19, $AL$2:$AW$2), LOOKUP(1, AL20:AW20, $AL$2:$AW$2)))</f>
        <v/>
      </c>
    </row>
    <row r="21" spans="1:50">
      <c r="A21" s="1353">
        <f>A19+1</f>
        <v>10</v>
      </c>
      <c r="B21" s="1355" t="str">
        <f>IF(IBRF!B20="","",IBRF!B20)</f>
        <v>731</v>
      </c>
      <c r="C21" s="1356" t="str">
        <f>IF(IBRF!C20="","",IBRF!C20)</f>
        <v>Cherry Potter</v>
      </c>
      <c r="D21" s="646" t="s">
        <v>25</v>
      </c>
      <c r="E21" s="555">
        <f>IF($B21="","",COUNTIF(Penalties!$B21:$AC21,E$2))</f>
        <v>2</v>
      </c>
      <c r="F21" s="555">
        <f>IF($B21="","",COUNTIF(Penalties!$B21:$AC21,F$2))</f>
        <v>0</v>
      </c>
      <c r="G21" s="555">
        <f>IF($B21="","",COUNTIF(Penalties!$B21:$AC21,G$2))</f>
        <v>1</v>
      </c>
      <c r="H21" s="555">
        <f>IF($B21="","",COUNTIF(Penalties!$B21:$AC21,H$2))</f>
        <v>0</v>
      </c>
      <c r="I21" s="555">
        <f>IF($B21="","",COUNTIF(Penalties!$B21:$AC21,I$2))</f>
        <v>0</v>
      </c>
      <c r="J21" s="555">
        <f>IF($B21="","",COUNTIF(Penalties!$B21:$AC21,J$2))</f>
        <v>0</v>
      </c>
      <c r="K21" s="555">
        <f>IF($B21="","",COUNTIF(Penalties!$B21:$AC21,K$2))</f>
        <v>0</v>
      </c>
      <c r="L21" s="555">
        <f>IF($B21="","",COUNTIF(Penalties!$B21:$AC21,L$2))</f>
        <v>0</v>
      </c>
      <c r="M21" s="555">
        <f>IF($B21="","",COUNTIF(Penalties!$B21:$AC21,M$2))</f>
        <v>0</v>
      </c>
      <c r="N21" s="555">
        <f>IF($B21="","",COUNTIF(Penalties!$B21:$AC21,N$2))</f>
        <v>0</v>
      </c>
      <c r="O21" s="555">
        <f>IF($B21="","",COUNTIF(Penalties!$B21:$AC21,O$2))</f>
        <v>0</v>
      </c>
      <c r="P21" s="555">
        <f>IF($B21="","",COUNTIF(Penalties!$B21:$AC21,P$2))</f>
        <v>0</v>
      </c>
      <c r="Q21" s="555">
        <f>IF($B21="","",COUNTIF(Penalties!$B21:$AC21,Q$2))</f>
        <v>0</v>
      </c>
      <c r="R21" s="647">
        <f>IF(B21="","",SUM(E21:Q21))</f>
        <v>3</v>
      </c>
      <c r="S21" s="647">
        <f>IF($B21="","",COUNTIF(Penalties!$AE21:$AK21,S$2))</f>
        <v>0</v>
      </c>
      <c r="T21" s="646">
        <f>IF($B21="","",COUNTIF(Penalties!$AE21:$AK21,T$2))</f>
        <v>0</v>
      </c>
      <c r="U21" s="646">
        <f>IF($B21="","",COUNTIF(Penalties!$AE21:$AK21,U$2))</f>
        <v>0</v>
      </c>
      <c r="V21" s="646">
        <f>IF($B21="","",COUNTIF(Penalties!$AE21:$AK21,V$2))</f>
        <v>0</v>
      </c>
      <c r="W21" s="646">
        <f>IF($B21="","",COUNTIF(Penalties!$AE21:$AK21,W$2))</f>
        <v>0</v>
      </c>
      <c r="X21" s="646">
        <f>IF($B21="","",COUNTIF(Penalties!$AE21:$AK21,X$2))</f>
        <v>0</v>
      </c>
      <c r="Y21" s="646">
        <f>IF($B21="","",COUNTIF(Penalties!$AE21:$AK21,Y$2))</f>
        <v>0</v>
      </c>
      <c r="Z21" s="646">
        <f>IF($B21="","",COUNTIF(Penalties!$AE21:$AK21,Z$2))</f>
        <v>0</v>
      </c>
      <c r="AA21" s="646">
        <f>IF($B21="","",COUNTIF(Penalties!$AE21:$AK21,AA$2))</f>
        <v>0</v>
      </c>
      <c r="AB21" s="646">
        <f>IF($B21="","",COUNTIF(Penalties!$AE21:$AK21,AB$2))</f>
        <v>0</v>
      </c>
      <c r="AC21" s="646">
        <f>IF($B21="","",COUNTIF(Penalties!$AE21:$AK21,AC$2))</f>
        <v>0</v>
      </c>
      <c r="AD21" s="646">
        <f>IF($B21="","",COUNTIF(Penalties!$AE21:$AK21,AD$2))</f>
        <v>0</v>
      </c>
      <c r="AE21" s="646">
        <f>IF($B21="","",COUNTIF(Penalties!$AE21:$AK21,AE$2))</f>
        <v>0</v>
      </c>
      <c r="AF21" s="646">
        <f>IF($B21="","",COUNTIF(Penalties!$AE21:$AK21,AF$2))</f>
        <v>0</v>
      </c>
      <c r="AG21" s="646">
        <f>IF($B21="","",COUNTIF(Penalties!$AE21:$AK21,AG$2))</f>
        <v>0</v>
      </c>
      <c r="AH21" s="646">
        <f>IF($B21="","",COUNTIF(Penalties!$AE21:$AK21,AH$2))</f>
        <v>0</v>
      </c>
      <c r="AI21" s="647">
        <f>IF(B21="","",SUM(T21:AH21))</f>
        <v>0</v>
      </c>
      <c r="AJ21" s="648">
        <f>IF(B21="","",SUM(S21,AI21))</f>
        <v>0</v>
      </c>
      <c r="AK21" s="648" t="str">
        <f>IF($B21="","",IF(Penalties!$AL21=AK$2,1,""))</f>
        <v/>
      </c>
      <c r="AL21" s="648" t="str">
        <f>IF($B21="","",IF(Penalties!$AL21=AL$2,1,""))</f>
        <v/>
      </c>
      <c r="AM21" s="648" t="str">
        <f>IF($B21="","",IF(Penalties!$AL21=AM$2,1,""))</f>
        <v/>
      </c>
      <c r="AN21" s="648" t="str">
        <f>IF($B21="","",IF(Penalties!$AL21=AN$2,1,""))</f>
        <v/>
      </c>
      <c r="AO21" s="648" t="str">
        <f>IF($B21="","",IF(Penalties!$AL21=AO$2,1,""))</f>
        <v/>
      </c>
      <c r="AP21" s="648" t="str">
        <f>IF($B21="","",IF(Penalties!$AL21=AP$2,1,""))</f>
        <v/>
      </c>
      <c r="AQ21" s="648" t="str">
        <f>IF($B21="","",IF(Penalties!$AL21=AQ$2,1,""))</f>
        <v/>
      </c>
      <c r="AR21" s="648" t="str">
        <f>IF($B21="","",IF(Penalties!$AL21=AR$2,1,""))</f>
        <v/>
      </c>
      <c r="AS21" s="648" t="str">
        <f>IF($B21="","",IF(Penalties!$AL21=AS$2,1,""))</f>
        <v/>
      </c>
      <c r="AT21" s="648" t="str">
        <f>IF($B21="","",IF(Penalties!$AL21=AT$2,1,""))</f>
        <v/>
      </c>
      <c r="AU21" s="648" t="str">
        <f>IF($B21="","",IF(Penalties!$AL21=AU$2,1,""))</f>
        <v/>
      </c>
      <c r="AV21" s="648" t="str">
        <f>IF($B21="","",IF(Penalties!$AL21=AV$2,1,""))</f>
        <v/>
      </c>
      <c r="AW21" s="648" t="str">
        <f>IF($B21="","",IF(Penalties!$AL21=AW$2,1,""))</f>
        <v/>
      </c>
      <c r="AX21" s="769"/>
    </row>
    <row r="22" spans="1:50">
      <c r="A22" s="1353"/>
      <c r="B22" s="1355"/>
      <c r="C22" s="1356"/>
      <c r="D22" s="646" t="s">
        <v>45</v>
      </c>
      <c r="E22" s="555">
        <f>IF($B21="","",COUNTIF(Penalties!$AO21:$BP21,E$2))</f>
        <v>1</v>
      </c>
      <c r="F22" s="555">
        <f>IF($B21="","",COUNTIF(Penalties!$AO21:$BP21,F$2))</f>
        <v>0</v>
      </c>
      <c r="G22" s="555">
        <f>IF($B21="","",COUNTIF(Penalties!$AO21:$BP21,G$2))</f>
        <v>0</v>
      </c>
      <c r="H22" s="555">
        <f>IF($B21="","",COUNTIF(Penalties!$AO21:$BP21,H$2))</f>
        <v>0</v>
      </c>
      <c r="I22" s="555">
        <f>IF($B21="","",COUNTIF(Penalties!$AO21:$BP21,I$2))</f>
        <v>1</v>
      </c>
      <c r="J22" s="555">
        <f>IF($B21="","",COUNTIF(Penalties!$AO21:$BP21,J$2))</f>
        <v>0</v>
      </c>
      <c r="K22" s="555">
        <f>IF($B21="","",COUNTIF(Penalties!$AO21:$BP21,K$2))</f>
        <v>0</v>
      </c>
      <c r="L22" s="555">
        <f>IF($B21="","",COUNTIF(Penalties!$AO21:$BP21,L$2))</f>
        <v>2</v>
      </c>
      <c r="M22" s="555">
        <f>IF($B21="","",COUNTIF(Penalties!$AO21:$BP21,M$2))</f>
        <v>0</v>
      </c>
      <c r="N22" s="555">
        <f>IF($B21="","",COUNTIF(Penalties!$AO21:$BP21,N$2))</f>
        <v>0</v>
      </c>
      <c r="O22" s="555">
        <f>IF($B21="","",COUNTIF(Penalties!$AO21:$BP21,O$2))</f>
        <v>0</v>
      </c>
      <c r="P22" s="555">
        <f>IF($B21="","",COUNTIF(Penalties!$AO21:$BP21,P$2))</f>
        <v>1</v>
      </c>
      <c r="Q22" s="555">
        <f>IF($B21="","",COUNTIF(Penalties!$AO21:$BP21,Q$2))</f>
        <v>0</v>
      </c>
      <c r="R22" s="647">
        <f>IF(B21="","",SUM(E22:Q22))</f>
        <v>5</v>
      </c>
      <c r="S22" s="647">
        <f>IF($B21="","",COUNTIF(Penalties!$BR21:$BX21,S$2))</f>
        <v>2</v>
      </c>
      <c r="T22" s="646">
        <f>IF($B21="","",COUNTIF(Penalties!$BR21:$BX21,T$2))</f>
        <v>0</v>
      </c>
      <c r="U22" s="646">
        <f>IF($B21="","",COUNTIF(Penalties!$BR21:$BX21,U$2))</f>
        <v>0</v>
      </c>
      <c r="V22" s="646">
        <f>IF($B21="","",COUNTIF(Penalties!$BR21:$BX21,V$2))</f>
        <v>0</v>
      </c>
      <c r="W22" s="646">
        <f>IF($B21="","",COUNTIF(Penalties!$BR21:$BX21,W$2))</f>
        <v>0</v>
      </c>
      <c r="X22" s="646">
        <f>IF($B21="","",COUNTIF(Penalties!$BR21:$BX21,X$2))</f>
        <v>0</v>
      </c>
      <c r="Y22" s="646">
        <f>IF($B21="","",COUNTIF(Penalties!$BR21:$BX21,Y$2))</f>
        <v>0</v>
      </c>
      <c r="Z22" s="646">
        <f>IF($B21="","",COUNTIF(Penalties!$BR21:$BX21,Z$2))</f>
        <v>0</v>
      </c>
      <c r="AA22" s="646">
        <f>IF($B21="","",COUNTIF(Penalties!$BR21:$BX21,AA$2))</f>
        <v>0</v>
      </c>
      <c r="AB22" s="646">
        <f>IF($B21="","",COUNTIF(Penalties!$BR21:$BX21,AB$2))</f>
        <v>0</v>
      </c>
      <c r="AC22" s="646">
        <f>IF($B21="","",COUNTIF(Penalties!$BR21:$BX21,AC$2))</f>
        <v>0</v>
      </c>
      <c r="AD22" s="646">
        <f>IF($B21="","",COUNTIF(Penalties!$BR21:$BX21,AD$2))</f>
        <v>0</v>
      </c>
      <c r="AE22" s="646">
        <f>IF($B21="","",COUNTIF(Penalties!$BR21:$BX21,AE$2))</f>
        <v>0</v>
      </c>
      <c r="AF22" s="646">
        <f>IF($B21="","",COUNTIF(Penalties!$BR21:$BX21,AF$2))</f>
        <v>0</v>
      </c>
      <c r="AG22" s="646">
        <f>IF($B21="","",COUNTIF(Penalties!$BR21:$BX21,AG$2))</f>
        <v>0</v>
      </c>
      <c r="AH22" s="646">
        <f>IF($B21="","",COUNTIF(Penalties!$BR21:$BX21,AH$2))</f>
        <v>0</v>
      </c>
      <c r="AI22" s="647">
        <f>IF(B21="","",SUM(T22:AH22))</f>
        <v>0</v>
      </c>
      <c r="AJ22" s="648">
        <f>IF(B21="","",SUM(S22,AI22))</f>
        <v>2</v>
      </c>
      <c r="AK22" s="648" t="str">
        <f>IF($B21="","",IF(Penalties!$BY21=AK$2,1,""))</f>
        <v/>
      </c>
      <c r="AL22" s="648" t="str">
        <f>IF($B21="","",IF(Penalties!$BY21=AL$2,1,""))</f>
        <v/>
      </c>
      <c r="AM22" s="648" t="str">
        <f>IF($B21="","",IF(Penalties!$BY21=AM$2,1,""))</f>
        <v/>
      </c>
      <c r="AN22" s="648" t="str">
        <f>IF($B21="","",IF(Penalties!$BY21=AN$2,1,""))</f>
        <v/>
      </c>
      <c r="AO22" s="648" t="str">
        <f>IF($B21="","",IF(Penalties!$BY21=AO$2,1,""))</f>
        <v/>
      </c>
      <c r="AP22" s="648" t="str">
        <f>IF($B21="","",IF(Penalties!$BY21=AP$2,1,""))</f>
        <v/>
      </c>
      <c r="AQ22" s="648" t="str">
        <f>IF($B21="","",IF(Penalties!$BY21=AQ$2,1,""))</f>
        <v/>
      </c>
      <c r="AR22" s="648" t="str">
        <f>IF($B21="","",IF(Penalties!$BY21=AR$2,1,""))</f>
        <v/>
      </c>
      <c r="AS22" s="648" t="str">
        <f>IF($B21="","",IF(Penalties!$BY21=AS$2,1,""))</f>
        <v/>
      </c>
      <c r="AT22" s="648" t="str">
        <f>IF($B21="","",IF(Penalties!$BY21=AT$2,1,""))</f>
        <v/>
      </c>
      <c r="AU22" s="648" t="str">
        <f>IF($B21="","",IF(Penalties!$BY21=AU$2,1,""))</f>
        <v/>
      </c>
      <c r="AV22" s="648" t="str">
        <f>IF($B21="","",IF(Penalties!$BY21=AV$2,1,""))</f>
        <v/>
      </c>
      <c r="AW22" s="648" t="str">
        <f>IF($B21="","",IF(Penalties!$BY21=AW$2,1,""))</f>
        <v/>
      </c>
      <c r="AX22" s="770" t="str">
        <f>IF(SUM(AL21:AW22)=0, "", IF(SUM(AL21:AW21)=1, LOOKUP(1, AL21:AW21, $AL$2:$AW$2), LOOKUP(1, AL22:AW22, $AL$2:$AW$2)))</f>
        <v/>
      </c>
    </row>
    <row r="23" spans="1:50">
      <c r="A23" s="1352">
        <f>A21+1</f>
        <v>11</v>
      </c>
      <c r="B23" s="1357" t="str">
        <f>IF(IBRF!B21="","",IBRF!B21)</f>
        <v>762</v>
      </c>
      <c r="C23" s="1358" t="str">
        <f>IF(IBRF!C21="","",IBRF!C21)</f>
        <v>Warren Peace</v>
      </c>
      <c r="D23" s="555" t="s">
        <v>25</v>
      </c>
      <c r="E23" s="555">
        <f>IF($B23="","",COUNTIF(Penalties!$B23:$AC23,E$2))</f>
        <v>0</v>
      </c>
      <c r="F23" s="555">
        <f>IF($B23="","",COUNTIF(Penalties!$B23:$AC23,F$2))</f>
        <v>0</v>
      </c>
      <c r="G23" s="555">
        <f>IF($B23="","",COUNTIF(Penalties!$B23:$AC23,G$2))</f>
        <v>0</v>
      </c>
      <c r="H23" s="555">
        <f>IF($B23="","",COUNTIF(Penalties!$B23:$AC23,H$2))</f>
        <v>1</v>
      </c>
      <c r="I23" s="555">
        <f>IF($B23="","",COUNTIF(Penalties!$B23:$AC23,I$2))</f>
        <v>0</v>
      </c>
      <c r="J23" s="555">
        <f>IF($B23="","",COUNTIF(Penalties!$B23:$AC23,J$2))</f>
        <v>0</v>
      </c>
      <c r="K23" s="555">
        <f>IF($B23="","",COUNTIF(Penalties!$B23:$AC23,K$2))</f>
        <v>0</v>
      </c>
      <c r="L23" s="555">
        <f>IF($B23="","",COUNTIF(Penalties!$B23:$AC23,L$2))</f>
        <v>0</v>
      </c>
      <c r="M23" s="555">
        <f>IF($B23="","",COUNTIF(Penalties!$B23:$AC23,M$2))</f>
        <v>0</v>
      </c>
      <c r="N23" s="555">
        <f>IF($B23="","",COUNTIF(Penalties!$B23:$AC23,N$2))</f>
        <v>0</v>
      </c>
      <c r="O23" s="555">
        <f>IF($B23="","",COUNTIF(Penalties!$B23:$AC23,O$2))</f>
        <v>0</v>
      </c>
      <c r="P23" s="555">
        <f>IF($B23="","",COUNTIF(Penalties!$B23:$AC23,P$2))</f>
        <v>0</v>
      </c>
      <c r="Q23" s="555">
        <f>IF($B23="","",COUNTIF(Penalties!$B23:$AC23,Q$2))</f>
        <v>0</v>
      </c>
      <c r="R23" s="644">
        <f>IF(B23="","",SUM(E23:Q23))</f>
        <v>1</v>
      </c>
      <c r="S23" s="644">
        <f>IF($B23="","",COUNTIF(Penalties!$AE23:$AK23,S$2))</f>
        <v>0</v>
      </c>
      <c r="T23" s="555">
        <f>IF($B23="","",COUNTIF(Penalties!$AE23:$AK23,T$2))</f>
        <v>0</v>
      </c>
      <c r="U23" s="555">
        <f>IF($B23="","",COUNTIF(Penalties!$AE23:$AK23,U$2))</f>
        <v>0</v>
      </c>
      <c r="V23" s="555">
        <f>IF($B23="","",COUNTIF(Penalties!$AE23:$AK23,V$2))</f>
        <v>0</v>
      </c>
      <c r="W23" s="555">
        <f>IF($B23="","",COUNTIF(Penalties!$AE23:$AK23,W$2))</f>
        <v>0</v>
      </c>
      <c r="X23" s="555">
        <f>IF($B23="","",COUNTIF(Penalties!$AE23:$AK23,X$2))</f>
        <v>0</v>
      </c>
      <c r="Y23" s="555">
        <f>IF($B23="","",COUNTIF(Penalties!$AE23:$AK23,Y$2))</f>
        <v>0</v>
      </c>
      <c r="Z23" s="555">
        <f>IF($B23="","",COUNTIF(Penalties!$AE23:$AK23,Z$2))</f>
        <v>0</v>
      </c>
      <c r="AA23" s="555">
        <f>IF($B23="","",COUNTIF(Penalties!$AE23:$AK23,AA$2))</f>
        <v>0</v>
      </c>
      <c r="AB23" s="555">
        <f>IF($B23="","",COUNTIF(Penalties!$AE23:$AK23,AB$2))</f>
        <v>0</v>
      </c>
      <c r="AC23" s="555">
        <f>IF($B23="","",COUNTIF(Penalties!$AE23:$AK23,AC$2))</f>
        <v>0</v>
      </c>
      <c r="AD23" s="555">
        <f>IF($B23="","",COUNTIF(Penalties!$AE23:$AK23,AD$2))</f>
        <v>0</v>
      </c>
      <c r="AE23" s="555">
        <f>IF($B23="","",COUNTIF(Penalties!$AE23:$AK23,AE$2))</f>
        <v>0</v>
      </c>
      <c r="AF23" s="555">
        <f>IF($B23="","",COUNTIF(Penalties!$AE23:$AK23,AF$2))</f>
        <v>0</v>
      </c>
      <c r="AG23" s="555">
        <f>IF($B23="","",COUNTIF(Penalties!$AE23:$AK23,AG$2))</f>
        <v>0</v>
      </c>
      <c r="AH23" s="555">
        <f>IF($B23="","",COUNTIF(Penalties!$AE23:$AK23,AH$2))</f>
        <v>0</v>
      </c>
      <c r="AI23" s="644">
        <f>IF(B23="","",SUM(T23:AH23))</f>
        <v>0</v>
      </c>
      <c r="AJ23" s="645">
        <f>IF(B23="","",SUM(S23,AI23))</f>
        <v>0</v>
      </c>
      <c r="AK23" s="645" t="str">
        <f>IF($B23="","",IF(Penalties!$AL23=AK$2,1,""))</f>
        <v/>
      </c>
      <c r="AL23" s="645" t="str">
        <f>IF($B23="","",IF(Penalties!$AL23=AL$2,1,""))</f>
        <v/>
      </c>
      <c r="AM23" s="645" t="str">
        <f>IF($B23="","",IF(Penalties!$AL23=AM$2,1,""))</f>
        <v/>
      </c>
      <c r="AN23" s="645" t="str">
        <f>IF($B23="","",IF(Penalties!$AL23=AN$2,1,""))</f>
        <v/>
      </c>
      <c r="AO23" s="645" t="str">
        <f>IF($B23="","",IF(Penalties!$AL23=AO$2,1,""))</f>
        <v/>
      </c>
      <c r="AP23" s="645" t="str">
        <f>IF($B23="","",IF(Penalties!$AL23=AP$2,1,""))</f>
        <v/>
      </c>
      <c r="AQ23" s="645" t="str">
        <f>IF($B23="","",IF(Penalties!$AL23=AQ$2,1,""))</f>
        <v/>
      </c>
      <c r="AR23" s="645" t="str">
        <f>IF($B23="","",IF(Penalties!$AL23=AR$2,1,""))</f>
        <v/>
      </c>
      <c r="AS23" s="645" t="str">
        <f>IF($B23="","",IF(Penalties!$AL23=AS$2,1,""))</f>
        <v/>
      </c>
      <c r="AT23" s="645" t="str">
        <f>IF($B23="","",IF(Penalties!$AL23=AT$2,1,""))</f>
        <v/>
      </c>
      <c r="AU23" s="645" t="str">
        <f>IF($B23="","",IF(Penalties!$AL23=AU$2,1,""))</f>
        <v/>
      </c>
      <c r="AV23" s="645" t="str">
        <f>IF($B23="","",IF(Penalties!$AL23=AV$2,1,""))</f>
        <v/>
      </c>
      <c r="AW23" s="645" t="str">
        <f>IF($B23="","",IF(Penalties!$AL23=AW$2,1,""))</f>
        <v/>
      </c>
      <c r="AX23" s="769"/>
    </row>
    <row r="24" spans="1:50">
      <c r="A24" s="1352"/>
      <c r="B24" s="1357"/>
      <c r="C24" s="1358"/>
      <c r="D24" s="555" t="s">
        <v>45</v>
      </c>
      <c r="E24" s="555">
        <f>IF($B23="","",COUNTIF(Penalties!$AO23:$BP23,E$2))</f>
        <v>0</v>
      </c>
      <c r="F24" s="555">
        <f>IF($B23="","",COUNTIF(Penalties!$AO23:$BP23,F$2))</f>
        <v>0</v>
      </c>
      <c r="G24" s="555">
        <f>IF($B23="","",COUNTIF(Penalties!$AO23:$BP23,G$2))</f>
        <v>0</v>
      </c>
      <c r="H24" s="555">
        <f>IF($B23="","",COUNTIF(Penalties!$AO23:$BP23,H$2))</f>
        <v>0</v>
      </c>
      <c r="I24" s="555">
        <f>IF($B23="","",COUNTIF(Penalties!$AO23:$BP23,I$2))</f>
        <v>0</v>
      </c>
      <c r="J24" s="555">
        <f>IF($B23="","",COUNTIF(Penalties!$AO23:$BP23,J$2))</f>
        <v>0</v>
      </c>
      <c r="K24" s="555">
        <f>IF($B23="","",COUNTIF(Penalties!$AO23:$BP23,K$2))</f>
        <v>1</v>
      </c>
      <c r="L24" s="555">
        <f>IF($B23="","",COUNTIF(Penalties!$AO23:$BP23,L$2))</f>
        <v>0</v>
      </c>
      <c r="M24" s="555">
        <f>IF($B23="","",COUNTIF(Penalties!$AO23:$BP23,M$2))</f>
        <v>0</v>
      </c>
      <c r="N24" s="555">
        <f>IF($B23="","",COUNTIF(Penalties!$AO23:$BP23,N$2))</f>
        <v>0</v>
      </c>
      <c r="O24" s="555">
        <f>IF($B23="","",COUNTIF(Penalties!$AO23:$BP23,O$2))</f>
        <v>0</v>
      </c>
      <c r="P24" s="555">
        <f>IF($B23="","",COUNTIF(Penalties!$AO23:$BP23,P$2))</f>
        <v>0</v>
      </c>
      <c r="Q24" s="555">
        <f>IF($B23="","",COUNTIF(Penalties!$AO23:$BP23,Q$2))</f>
        <v>0</v>
      </c>
      <c r="R24" s="644">
        <f>IF(B23="","",SUM(E24:Q24))</f>
        <v>1</v>
      </c>
      <c r="S24" s="644">
        <f>IF($B23="","",COUNTIF(Penalties!$BR23:$BX23,S$2))</f>
        <v>0</v>
      </c>
      <c r="T24" s="555">
        <f>IF($B23="","",COUNTIF(Penalties!$BR23:$BX23,T$2))</f>
        <v>0</v>
      </c>
      <c r="U24" s="555">
        <f>IF($B23="","",COUNTIF(Penalties!$BR23:$BX23,U$2))</f>
        <v>0</v>
      </c>
      <c r="V24" s="555">
        <f>IF($B23="","",COUNTIF(Penalties!$BR23:$BX23,V$2))</f>
        <v>0</v>
      </c>
      <c r="W24" s="555">
        <f>IF($B23="","",COUNTIF(Penalties!$BR23:$BX23,W$2))</f>
        <v>0</v>
      </c>
      <c r="X24" s="555">
        <f>IF($B23="","",COUNTIF(Penalties!$BR23:$BX23,X$2))</f>
        <v>0</v>
      </c>
      <c r="Y24" s="555">
        <f>IF($B23="","",COUNTIF(Penalties!$BR23:$BX23,Y$2))</f>
        <v>0</v>
      </c>
      <c r="Z24" s="555">
        <f>IF($B23="","",COUNTIF(Penalties!$BR23:$BX23,Z$2))</f>
        <v>0</v>
      </c>
      <c r="AA24" s="555">
        <f>IF($B23="","",COUNTIF(Penalties!$BR23:$BX23,AA$2))</f>
        <v>0</v>
      </c>
      <c r="AB24" s="555">
        <f>IF($B23="","",COUNTIF(Penalties!$BR23:$BX23,AB$2))</f>
        <v>0</v>
      </c>
      <c r="AC24" s="555">
        <f>IF($B23="","",COUNTIF(Penalties!$BR23:$BX23,AC$2))</f>
        <v>0</v>
      </c>
      <c r="AD24" s="555">
        <f>IF($B23="","",COUNTIF(Penalties!$BR23:$BX23,AD$2))</f>
        <v>0</v>
      </c>
      <c r="AE24" s="555">
        <f>IF($B23="","",COUNTIF(Penalties!$BR23:$BX23,AE$2))</f>
        <v>0</v>
      </c>
      <c r="AF24" s="555">
        <f>IF($B23="","",COUNTIF(Penalties!$BR23:$BX23,AF$2))</f>
        <v>0</v>
      </c>
      <c r="AG24" s="555">
        <f>IF($B23="","",COUNTIF(Penalties!$BR23:$BX23,AG$2))</f>
        <v>1</v>
      </c>
      <c r="AH24" s="555">
        <f>IF($B23="","",COUNTIF(Penalties!$BR23:$BX23,AH$2))</f>
        <v>0</v>
      </c>
      <c r="AI24" s="644">
        <f>IF(B23="","",SUM(T24:AH24))</f>
        <v>1</v>
      </c>
      <c r="AJ24" s="645">
        <f>IF(B23="","",SUM(S24,AI24))</f>
        <v>1</v>
      </c>
      <c r="AK24" s="645" t="str">
        <f>IF($B23="","",IF(Penalties!$BY23=AK$2,1,""))</f>
        <v/>
      </c>
      <c r="AL24" s="645" t="str">
        <f>IF($B23="","",IF(Penalties!$BY23=AL$2,1,""))</f>
        <v/>
      </c>
      <c r="AM24" s="645" t="str">
        <f>IF($B23="","",IF(Penalties!$BY23=AM$2,1,""))</f>
        <v/>
      </c>
      <c r="AN24" s="645" t="str">
        <f>IF($B23="","",IF(Penalties!$BY23=AN$2,1,""))</f>
        <v/>
      </c>
      <c r="AO24" s="645" t="str">
        <f>IF($B23="","",IF(Penalties!$BY23=AO$2,1,""))</f>
        <v/>
      </c>
      <c r="AP24" s="645" t="str">
        <f>IF($B23="","",IF(Penalties!$BY23=AP$2,1,""))</f>
        <v/>
      </c>
      <c r="AQ24" s="645" t="str">
        <f>IF($B23="","",IF(Penalties!$BY23=AQ$2,1,""))</f>
        <v/>
      </c>
      <c r="AR24" s="645" t="str">
        <f>IF($B23="","",IF(Penalties!$BY23=AR$2,1,""))</f>
        <v/>
      </c>
      <c r="AS24" s="645" t="str">
        <f>IF($B23="","",IF(Penalties!$BY23=AS$2,1,""))</f>
        <v/>
      </c>
      <c r="AT24" s="645" t="str">
        <f>IF($B23="","",IF(Penalties!$BY23=AT$2,1,""))</f>
        <v/>
      </c>
      <c r="AU24" s="645" t="str">
        <f>IF($B23="","",IF(Penalties!$BY23=AU$2,1,""))</f>
        <v/>
      </c>
      <c r="AV24" s="645" t="str">
        <f>IF($B23="","",IF(Penalties!$BY23=AV$2,1,""))</f>
        <v/>
      </c>
      <c r="AW24" s="645" t="str">
        <f>IF($B23="","",IF(Penalties!$BY23=AW$2,1,""))</f>
        <v/>
      </c>
      <c r="AX24" s="768" t="str">
        <f>IF(SUM(AL23:AW24)=0, "", IF(SUM(AL23:AW23)=1, LOOKUP(1, AL23:AW23, $AL$2:$AW$2), LOOKUP(1, AL24:AW24, $AL$2:$AW$2)))</f>
        <v/>
      </c>
    </row>
    <row r="25" spans="1:50">
      <c r="A25" s="1353">
        <f>A23+1</f>
        <v>12</v>
      </c>
      <c r="B25" s="1355" t="str">
        <f>IF(IBRF!B22="","",IBRF!B22)</f>
        <v>88</v>
      </c>
      <c r="C25" s="1356" t="str">
        <f>IF(IBRF!C22="","",IBRF!C22)</f>
        <v>Shabamm</v>
      </c>
      <c r="D25" s="646" t="s">
        <v>25</v>
      </c>
      <c r="E25" s="555">
        <f>IF($B25="","",COUNTIF(Penalties!$B25:$AC25,E$2))</f>
        <v>0</v>
      </c>
      <c r="F25" s="555">
        <f>IF($B25="","",COUNTIF(Penalties!$B25:$AC25,F$2))</f>
        <v>0</v>
      </c>
      <c r="G25" s="555">
        <f>IF($B25="","",COUNTIF(Penalties!$B25:$AC25,G$2))</f>
        <v>0</v>
      </c>
      <c r="H25" s="555">
        <f>IF($B25="","",COUNTIF(Penalties!$B25:$AC25,H$2))</f>
        <v>1</v>
      </c>
      <c r="I25" s="555">
        <f>IF($B25="","",COUNTIF(Penalties!$B25:$AC25,I$2))</f>
        <v>0</v>
      </c>
      <c r="J25" s="555">
        <f>IF($B25="","",COUNTIF(Penalties!$B25:$AC25,J$2))</f>
        <v>0</v>
      </c>
      <c r="K25" s="555">
        <f>IF($B25="","",COUNTIF(Penalties!$B25:$AC25,K$2))</f>
        <v>0</v>
      </c>
      <c r="L25" s="555">
        <f>IF($B25="","",COUNTIF(Penalties!$B25:$AC25,L$2))</f>
        <v>0</v>
      </c>
      <c r="M25" s="555">
        <f>IF($B25="","",COUNTIF(Penalties!$B25:$AC25,M$2))</f>
        <v>0</v>
      </c>
      <c r="N25" s="555">
        <f>IF($B25="","",COUNTIF(Penalties!$B25:$AC25,N$2))</f>
        <v>0</v>
      </c>
      <c r="O25" s="555">
        <f>IF($B25="","",COUNTIF(Penalties!$B25:$AC25,O$2))</f>
        <v>0</v>
      </c>
      <c r="P25" s="555">
        <f>IF($B25="","",COUNTIF(Penalties!$B25:$AC25,P$2))</f>
        <v>1</v>
      </c>
      <c r="Q25" s="555">
        <f>IF($B25="","",COUNTIF(Penalties!$B25:$AC25,Q$2))</f>
        <v>0</v>
      </c>
      <c r="R25" s="647">
        <f>IF(B25="","",SUM(E25:Q25))</f>
        <v>2</v>
      </c>
      <c r="S25" s="647">
        <f>IF($B25="","",COUNTIF(Penalties!$AE25:$AK25,S$2))</f>
        <v>0</v>
      </c>
      <c r="T25" s="646">
        <f>IF($B25="","",COUNTIF(Penalties!$AE25:$AK25,T$2))</f>
        <v>0</v>
      </c>
      <c r="U25" s="646">
        <f>IF($B25="","",COUNTIF(Penalties!$AE25:$AK25,U$2))</f>
        <v>0</v>
      </c>
      <c r="V25" s="646">
        <f>IF($B25="","",COUNTIF(Penalties!$AE25:$AK25,V$2))</f>
        <v>0</v>
      </c>
      <c r="W25" s="646">
        <f>IF($B25="","",COUNTIF(Penalties!$AE25:$AK25,W$2))</f>
        <v>0</v>
      </c>
      <c r="X25" s="646">
        <f>IF($B25="","",COUNTIF(Penalties!$AE25:$AK25,X$2))</f>
        <v>0</v>
      </c>
      <c r="Y25" s="646">
        <f>IF($B25="","",COUNTIF(Penalties!$AE25:$AK25,Y$2))</f>
        <v>0</v>
      </c>
      <c r="Z25" s="646">
        <f>IF($B25="","",COUNTIF(Penalties!$AE25:$AK25,Z$2))</f>
        <v>0</v>
      </c>
      <c r="AA25" s="646">
        <f>IF($B25="","",COUNTIF(Penalties!$AE25:$AK25,AA$2))</f>
        <v>0</v>
      </c>
      <c r="AB25" s="646">
        <f>IF($B25="","",COUNTIF(Penalties!$AE25:$AK25,AB$2))</f>
        <v>0</v>
      </c>
      <c r="AC25" s="646">
        <f>IF($B25="","",COUNTIF(Penalties!$AE25:$AK25,AC$2))</f>
        <v>0</v>
      </c>
      <c r="AD25" s="646">
        <f>IF($B25="","",COUNTIF(Penalties!$AE25:$AK25,AD$2))</f>
        <v>0</v>
      </c>
      <c r="AE25" s="646">
        <f>IF($B25="","",COUNTIF(Penalties!$AE25:$AK25,AE$2))</f>
        <v>0</v>
      </c>
      <c r="AF25" s="646">
        <f>IF($B25="","",COUNTIF(Penalties!$AE25:$AK25,AF$2))</f>
        <v>0</v>
      </c>
      <c r="AG25" s="646">
        <f>IF($B25="","",COUNTIF(Penalties!$AE25:$AK25,AG$2))</f>
        <v>0</v>
      </c>
      <c r="AH25" s="646">
        <f>IF($B25="","",COUNTIF(Penalties!$AE25:$AK25,AH$2))</f>
        <v>0</v>
      </c>
      <c r="AI25" s="647">
        <f>IF(B25="","",SUM(T25:AH25))</f>
        <v>0</v>
      </c>
      <c r="AJ25" s="648">
        <f>IF(B25="","",SUM(S25,AI25))</f>
        <v>0</v>
      </c>
      <c r="AK25" s="648" t="str">
        <f>IF($B25="","",IF(Penalties!$AL25=AK$2,1,""))</f>
        <v/>
      </c>
      <c r="AL25" s="648" t="str">
        <f>IF($B25="","",IF(Penalties!$AL25=AL$2,1,""))</f>
        <v/>
      </c>
      <c r="AM25" s="648" t="str">
        <f>IF($B25="","",IF(Penalties!$AL25=AM$2,1,""))</f>
        <v/>
      </c>
      <c r="AN25" s="648" t="str">
        <f>IF($B25="","",IF(Penalties!$AL25=AN$2,1,""))</f>
        <v/>
      </c>
      <c r="AO25" s="648" t="str">
        <f>IF($B25="","",IF(Penalties!$AL25=AO$2,1,""))</f>
        <v/>
      </c>
      <c r="AP25" s="648" t="str">
        <f>IF($B25="","",IF(Penalties!$AL25=AP$2,1,""))</f>
        <v/>
      </c>
      <c r="AQ25" s="648" t="str">
        <f>IF($B25="","",IF(Penalties!$AL25=AQ$2,1,""))</f>
        <v/>
      </c>
      <c r="AR25" s="648" t="str">
        <f>IF($B25="","",IF(Penalties!$AL25=AR$2,1,""))</f>
        <v/>
      </c>
      <c r="AS25" s="648" t="str">
        <f>IF($B25="","",IF(Penalties!$AL25=AS$2,1,""))</f>
        <v/>
      </c>
      <c r="AT25" s="648" t="str">
        <f>IF($B25="","",IF(Penalties!$AL25=AT$2,1,""))</f>
        <v/>
      </c>
      <c r="AU25" s="648" t="str">
        <f>IF($B25="","",IF(Penalties!$AL25=AU$2,1,""))</f>
        <v/>
      </c>
      <c r="AV25" s="648" t="str">
        <f>IF($B25="","",IF(Penalties!$AL25=AV$2,1,""))</f>
        <v/>
      </c>
      <c r="AW25" s="648" t="str">
        <f>IF($B25="","",IF(Penalties!$AL25=AW$2,1,""))</f>
        <v/>
      </c>
      <c r="AX25" s="769"/>
    </row>
    <row r="26" spans="1:50">
      <c r="A26" s="1353"/>
      <c r="B26" s="1355"/>
      <c r="C26" s="1356"/>
      <c r="D26" s="646" t="s">
        <v>45</v>
      </c>
      <c r="E26" s="555">
        <f>IF($B25="","",COUNTIF(Penalties!$AO25:$BP25,E$2))</f>
        <v>0</v>
      </c>
      <c r="F26" s="555">
        <f>IF($B25="","",COUNTIF(Penalties!$AO25:$BP25,F$2))</f>
        <v>0</v>
      </c>
      <c r="G26" s="555">
        <f>IF($B25="","",COUNTIF(Penalties!$AO25:$BP25,G$2))</f>
        <v>0</v>
      </c>
      <c r="H26" s="555">
        <f>IF($B25="","",COUNTIF(Penalties!$AO25:$BP25,H$2))</f>
        <v>0</v>
      </c>
      <c r="I26" s="555">
        <f>IF($B25="","",COUNTIF(Penalties!$AO25:$BP25,I$2))</f>
        <v>1</v>
      </c>
      <c r="J26" s="555">
        <f>IF($B25="","",COUNTIF(Penalties!$AO25:$BP25,J$2))</f>
        <v>0</v>
      </c>
      <c r="K26" s="555">
        <f>IF($B25="","",COUNTIF(Penalties!$AO25:$BP25,K$2))</f>
        <v>0</v>
      </c>
      <c r="L26" s="555">
        <f>IF($B25="","",COUNTIF(Penalties!$AO25:$BP25,L$2))</f>
        <v>0</v>
      </c>
      <c r="M26" s="555">
        <f>IF($B25="","",COUNTIF(Penalties!$AO25:$BP25,M$2))</f>
        <v>0</v>
      </c>
      <c r="N26" s="555">
        <f>IF($B25="","",COUNTIF(Penalties!$AO25:$BP25,N$2))</f>
        <v>0</v>
      </c>
      <c r="O26" s="555">
        <f>IF($B25="","",COUNTIF(Penalties!$AO25:$BP25,O$2))</f>
        <v>0</v>
      </c>
      <c r="P26" s="555">
        <f>IF($B25="","",COUNTIF(Penalties!$AO25:$BP25,P$2))</f>
        <v>1</v>
      </c>
      <c r="Q26" s="555">
        <f>IF($B25="","",COUNTIF(Penalties!$AO25:$BP25,Q$2))</f>
        <v>0</v>
      </c>
      <c r="R26" s="647">
        <f>IF(B25="","",SUM(E26:Q26))</f>
        <v>2</v>
      </c>
      <c r="S26" s="647">
        <f>IF($B25="","",COUNTIF(Penalties!$BR25:$BX25,S$2))</f>
        <v>1</v>
      </c>
      <c r="T26" s="646">
        <f>IF($B25="","",COUNTIF(Penalties!$BR25:$BX25,T$2))</f>
        <v>1</v>
      </c>
      <c r="U26" s="646">
        <f>IF($B25="","",COUNTIF(Penalties!$BR25:$BX25,U$2))</f>
        <v>0</v>
      </c>
      <c r="V26" s="646">
        <f>IF($B25="","",COUNTIF(Penalties!$BR25:$BX25,V$2))</f>
        <v>0</v>
      </c>
      <c r="W26" s="646">
        <f>IF($B25="","",COUNTIF(Penalties!$BR25:$BX25,W$2))</f>
        <v>0</v>
      </c>
      <c r="X26" s="646">
        <f>IF($B25="","",COUNTIF(Penalties!$BR25:$BX25,X$2))</f>
        <v>0</v>
      </c>
      <c r="Y26" s="646">
        <f>IF($B25="","",COUNTIF(Penalties!$BR25:$BX25,Y$2))</f>
        <v>0</v>
      </c>
      <c r="Z26" s="646">
        <f>IF($B25="","",COUNTIF(Penalties!$BR25:$BX25,Z$2))</f>
        <v>0</v>
      </c>
      <c r="AA26" s="646">
        <f>IF($B25="","",COUNTIF(Penalties!$BR25:$BX25,AA$2))</f>
        <v>0</v>
      </c>
      <c r="AB26" s="646">
        <f>IF($B25="","",COUNTIF(Penalties!$BR25:$BX25,AB$2))</f>
        <v>0</v>
      </c>
      <c r="AC26" s="646">
        <f>IF($B25="","",COUNTIF(Penalties!$BR25:$BX25,AC$2))</f>
        <v>0</v>
      </c>
      <c r="AD26" s="646">
        <f>IF($B25="","",COUNTIF(Penalties!$BR25:$BX25,AD$2))</f>
        <v>1</v>
      </c>
      <c r="AE26" s="646">
        <f>IF($B25="","",COUNTIF(Penalties!$BR25:$BX25,AE$2))</f>
        <v>0</v>
      </c>
      <c r="AF26" s="646">
        <f>IF($B25="","",COUNTIF(Penalties!$BR25:$BX25,AF$2))</f>
        <v>0</v>
      </c>
      <c r="AG26" s="646">
        <f>IF($B25="","",COUNTIF(Penalties!$BR25:$BX25,AG$2))</f>
        <v>0</v>
      </c>
      <c r="AH26" s="646">
        <f>IF($B25="","",COUNTIF(Penalties!$BR25:$BX25,AH$2))</f>
        <v>0</v>
      </c>
      <c r="AI26" s="647">
        <f>IF(B25="","",SUM(T26:AH26))</f>
        <v>2</v>
      </c>
      <c r="AJ26" s="648">
        <f>IF(B25="","",SUM(S26,AI26))</f>
        <v>3</v>
      </c>
      <c r="AK26" s="648" t="str">
        <f>IF($B25="","",IF(Penalties!$BY25=AK$2,1,""))</f>
        <v/>
      </c>
      <c r="AL26" s="648" t="str">
        <f>IF($B25="","",IF(Penalties!$BY25=AL$2,1,""))</f>
        <v/>
      </c>
      <c r="AM26" s="648" t="str">
        <f>IF($B25="","",IF(Penalties!$BY25=AM$2,1,""))</f>
        <v/>
      </c>
      <c r="AN26" s="648" t="str">
        <f>IF($B25="","",IF(Penalties!$BY25=AN$2,1,""))</f>
        <v/>
      </c>
      <c r="AO26" s="648" t="str">
        <f>IF($B25="","",IF(Penalties!$BY25=AO$2,1,""))</f>
        <v/>
      </c>
      <c r="AP26" s="648" t="str">
        <f>IF($B25="","",IF(Penalties!$BY25=AP$2,1,""))</f>
        <v/>
      </c>
      <c r="AQ26" s="648" t="str">
        <f>IF($B25="","",IF(Penalties!$BY25=AQ$2,1,""))</f>
        <v/>
      </c>
      <c r="AR26" s="648" t="str">
        <f>IF($B25="","",IF(Penalties!$BY25=AR$2,1,""))</f>
        <v/>
      </c>
      <c r="AS26" s="648" t="str">
        <f>IF($B25="","",IF(Penalties!$BY25=AS$2,1,""))</f>
        <v/>
      </c>
      <c r="AT26" s="648" t="str">
        <f>IF($B25="","",IF(Penalties!$BY25=AT$2,1,""))</f>
        <v/>
      </c>
      <c r="AU26" s="648" t="str">
        <f>IF($B25="","",IF(Penalties!$BY25=AU$2,1,""))</f>
        <v/>
      </c>
      <c r="AV26" s="648" t="str">
        <f>IF($B25="","",IF(Penalties!$BY25=AV$2,1,""))</f>
        <v/>
      </c>
      <c r="AW26" s="648" t="str">
        <f>IF($B25="","",IF(Penalties!$BY25=AW$2,1,""))</f>
        <v/>
      </c>
      <c r="AX26" s="770" t="str">
        <f>IF(SUM(AL25:AW26)=0, "", IF(SUM(AL25:AW25)=1, LOOKUP(1, AL25:AW25, $AL$2:$AW$2), LOOKUP(1, AL26:AW26, $AL$2:$AW$2)))</f>
        <v/>
      </c>
    </row>
    <row r="27" spans="1:50">
      <c r="A27" s="1352">
        <f>A25+1</f>
        <v>13</v>
      </c>
      <c r="B27" s="1357" t="str">
        <f>IF(IBRF!B23="","",IBRF!B23)</f>
        <v>CU2</v>
      </c>
      <c r="C27" s="1358" t="str">
        <f>IF(IBRF!C23="","",IBRF!C23)</f>
        <v>Seemore Butts</v>
      </c>
      <c r="D27" s="555" t="s">
        <v>25</v>
      </c>
      <c r="E27" s="555">
        <f>IF($B27="","",COUNTIF(Penalties!$B27:$AC27,E$2))</f>
        <v>0</v>
      </c>
      <c r="F27" s="555">
        <f>IF($B27="","",COUNTIF(Penalties!$B27:$AC27,F$2))</f>
        <v>0</v>
      </c>
      <c r="G27" s="555">
        <f>IF($B27="","",COUNTIF(Penalties!$B27:$AC27,G$2))</f>
        <v>0</v>
      </c>
      <c r="H27" s="555">
        <f>IF($B27="","",COUNTIF(Penalties!$B27:$AC27,H$2))</f>
        <v>0</v>
      </c>
      <c r="I27" s="555">
        <f>IF($B27="","",COUNTIF(Penalties!$B27:$AC27,I$2))</f>
        <v>0</v>
      </c>
      <c r="J27" s="555">
        <f>IF($B27="","",COUNTIF(Penalties!$B27:$AC27,J$2))</f>
        <v>0</v>
      </c>
      <c r="K27" s="555">
        <f>IF($B27="","",COUNTIF(Penalties!$B27:$AC27,K$2))</f>
        <v>0</v>
      </c>
      <c r="L27" s="555">
        <f>IF($B27="","",COUNTIF(Penalties!$B27:$AC27,L$2))</f>
        <v>0</v>
      </c>
      <c r="M27" s="555">
        <f>IF($B27="","",COUNTIF(Penalties!$B27:$AC27,M$2))</f>
        <v>0</v>
      </c>
      <c r="N27" s="555">
        <f>IF($B27="","",COUNTIF(Penalties!$B27:$AC27,N$2))</f>
        <v>0</v>
      </c>
      <c r="O27" s="555">
        <f>IF($B27="","",COUNTIF(Penalties!$B27:$AC27,O$2))</f>
        <v>0</v>
      </c>
      <c r="P27" s="555">
        <f>IF($B27="","",COUNTIF(Penalties!$B27:$AC27,P$2))</f>
        <v>0</v>
      </c>
      <c r="Q27" s="555">
        <f>IF($B27="","",COUNTIF(Penalties!$B27:$AC27,Q$2))</f>
        <v>0</v>
      </c>
      <c r="R27" s="644">
        <f>IF(B27="","",SUM(E27:Q27))</f>
        <v>0</v>
      </c>
      <c r="S27" s="644">
        <f>IF($B27="","",COUNTIF(Penalties!$AE27:$AK27,S$2))</f>
        <v>0</v>
      </c>
      <c r="T27" s="555">
        <f>IF($B27="","",COUNTIF(Penalties!$AE27:$AK27,T$2))</f>
        <v>0</v>
      </c>
      <c r="U27" s="555">
        <f>IF($B27="","",COUNTIF(Penalties!$AE27:$AK27,U$2))</f>
        <v>0</v>
      </c>
      <c r="V27" s="555">
        <f>IF($B27="","",COUNTIF(Penalties!$AE27:$AK27,V$2))</f>
        <v>0</v>
      </c>
      <c r="W27" s="555">
        <f>IF($B27="","",COUNTIF(Penalties!$AE27:$AK27,W$2))</f>
        <v>0</v>
      </c>
      <c r="X27" s="555">
        <f>IF($B27="","",COUNTIF(Penalties!$AE27:$AK27,X$2))</f>
        <v>0</v>
      </c>
      <c r="Y27" s="555">
        <f>IF($B27="","",COUNTIF(Penalties!$AE27:$AK27,Y$2))</f>
        <v>0</v>
      </c>
      <c r="Z27" s="555">
        <f>IF($B27="","",COUNTIF(Penalties!$AE27:$AK27,Z$2))</f>
        <v>0</v>
      </c>
      <c r="AA27" s="555">
        <f>IF($B27="","",COUNTIF(Penalties!$AE27:$AK27,AA$2))</f>
        <v>0</v>
      </c>
      <c r="AB27" s="555">
        <f>IF($B27="","",COUNTIF(Penalties!$AE27:$AK27,AB$2))</f>
        <v>0</v>
      </c>
      <c r="AC27" s="555">
        <f>IF($B27="","",COUNTIF(Penalties!$AE27:$AK27,AC$2))</f>
        <v>0</v>
      </c>
      <c r="AD27" s="555">
        <f>IF($B27="","",COUNTIF(Penalties!$AE27:$AK27,AD$2))</f>
        <v>0</v>
      </c>
      <c r="AE27" s="555">
        <f>IF($B27="","",COUNTIF(Penalties!$AE27:$AK27,AE$2))</f>
        <v>0</v>
      </c>
      <c r="AF27" s="555">
        <f>IF($B27="","",COUNTIF(Penalties!$AE27:$AK27,AF$2))</f>
        <v>0</v>
      </c>
      <c r="AG27" s="555">
        <f>IF($B27="","",COUNTIF(Penalties!$AE27:$AK27,AG$2))</f>
        <v>0</v>
      </c>
      <c r="AH27" s="555">
        <f>IF($B27="","",COUNTIF(Penalties!$AE27:$AK27,AH$2))</f>
        <v>0</v>
      </c>
      <c r="AI27" s="644">
        <f>IF(B27="","",SUM(T27:AH27))</f>
        <v>0</v>
      </c>
      <c r="AJ27" s="645">
        <f>IF(B27="","",SUM(S27,AI27))</f>
        <v>0</v>
      </c>
      <c r="AK27" s="645" t="str">
        <f>IF($B27="","",IF(Penalties!$AL27=AK$2,1,""))</f>
        <v/>
      </c>
      <c r="AL27" s="645" t="str">
        <f>IF($B27="","",IF(Penalties!$AL27=AL$2,1,""))</f>
        <v/>
      </c>
      <c r="AM27" s="645" t="str">
        <f>IF($B27="","",IF(Penalties!$AL27=AM$2,1,""))</f>
        <v/>
      </c>
      <c r="AN27" s="645" t="str">
        <f>IF($B27="","",IF(Penalties!$AL27=AN$2,1,""))</f>
        <v/>
      </c>
      <c r="AO27" s="645" t="str">
        <f>IF($B27="","",IF(Penalties!$AL27=AO$2,1,""))</f>
        <v/>
      </c>
      <c r="AP27" s="645" t="str">
        <f>IF($B27="","",IF(Penalties!$AL27=AP$2,1,""))</f>
        <v/>
      </c>
      <c r="AQ27" s="645" t="str">
        <f>IF($B27="","",IF(Penalties!$AL27=AQ$2,1,""))</f>
        <v/>
      </c>
      <c r="AR27" s="645" t="str">
        <f>IF($B27="","",IF(Penalties!$AL27=AR$2,1,""))</f>
        <v/>
      </c>
      <c r="AS27" s="645" t="str">
        <f>IF($B27="","",IF(Penalties!$AL27=AS$2,1,""))</f>
        <v/>
      </c>
      <c r="AT27" s="645" t="str">
        <f>IF($B27="","",IF(Penalties!$AL27=AT$2,1,""))</f>
        <v/>
      </c>
      <c r="AU27" s="645" t="str">
        <f>IF($B27="","",IF(Penalties!$AL27=AU$2,1,""))</f>
        <v/>
      </c>
      <c r="AV27" s="645" t="str">
        <f>IF($B27="","",IF(Penalties!$AL27=AV$2,1,""))</f>
        <v/>
      </c>
      <c r="AW27" s="645" t="str">
        <f>IF($B27="","",IF(Penalties!$AL27=AW$2,1,""))</f>
        <v/>
      </c>
      <c r="AX27" s="769"/>
    </row>
    <row r="28" spans="1:50">
      <c r="A28" s="1352"/>
      <c r="B28" s="1357"/>
      <c r="C28" s="1358"/>
      <c r="D28" s="555" t="s">
        <v>45</v>
      </c>
      <c r="E28" s="555">
        <f>IF($B27="","",COUNTIF(Penalties!$AO27:$BP27,E$2))</f>
        <v>0</v>
      </c>
      <c r="F28" s="555">
        <f>IF($B27="","",COUNTIF(Penalties!$AO27:$BP27,F$2))</f>
        <v>0</v>
      </c>
      <c r="G28" s="555">
        <f>IF($B27="","",COUNTIF(Penalties!$AO27:$BP27,G$2))</f>
        <v>0</v>
      </c>
      <c r="H28" s="555">
        <f>IF($B27="","",COUNTIF(Penalties!$AO27:$BP27,H$2))</f>
        <v>1</v>
      </c>
      <c r="I28" s="555">
        <f>IF($B27="","",COUNTIF(Penalties!$AO27:$BP27,I$2))</f>
        <v>1</v>
      </c>
      <c r="J28" s="555">
        <f>IF($B27="","",COUNTIF(Penalties!$AO27:$BP27,J$2))</f>
        <v>0</v>
      </c>
      <c r="K28" s="555">
        <f>IF($B27="","",COUNTIF(Penalties!$AO27:$BP27,K$2))</f>
        <v>0</v>
      </c>
      <c r="L28" s="555">
        <f>IF($B27="","",COUNTIF(Penalties!$AO27:$BP27,L$2))</f>
        <v>0</v>
      </c>
      <c r="M28" s="555">
        <f>IF($B27="","",COUNTIF(Penalties!$AO27:$BP27,M$2))</f>
        <v>0</v>
      </c>
      <c r="N28" s="555">
        <f>IF($B27="","",COUNTIF(Penalties!$AO27:$BP27,N$2))</f>
        <v>0</v>
      </c>
      <c r="O28" s="555">
        <f>IF($B27="","",COUNTIF(Penalties!$AO27:$BP27,O$2))</f>
        <v>1</v>
      </c>
      <c r="P28" s="555">
        <f>IF($B27="","",COUNTIF(Penalties!$AO27:$BP27,P$2))</f>
        <v>0</v>
      </c>
      <c r="Q28" s="555">
        <f>IF($B27="","",COUNTIF(Penalties!$AO27:$BP27,Q$2))</f>
        <v>0</v>
      </c>
      <c r="R28" s="644">
        <f>IF(B27="","",SUM(E28:Q28))</f>
        <v>3</v>
      </c>
      <c r="S28" s="644">
        <f>IF($B27="","",COUNTIF(Penalties!$BR27:$BX27,S$2))</f>
        <v>0</v>
      </c>
      <c r="T28" s="555">
        <f>IF($B27="","",COUNTIF(Penalties!$BR27:$BX27,T$2))</f>
        <v>0</v>
      </c>
      <c r="U28" s="555">
        <f>IF($B27="","",COUNTIF(Penalties!$BR27:$BX27,U$2))</f>
        <v>0</v>
      </c>
      <c r="V28" s="555">
        <f>IF($B27="","",COUNTIF(Penalties!$BR27:$BX27,V$2))</f>
        <v>0</v>
      </c>
      <c r="W28" s="555">
        <f>IF($B27="","",COUNTIF(Penalties!$BR27:$BX27,W$2))</f>
        <v>0</v>
      </c>
      <c r="X28" s="555">
        <f>IF($B27="","",COUNTIF(Penalties!$BR27:$BX27,X$2))</f>
        <v>0</v>
      </c>
      <c r="Y28" s="555">
        <f>IF($B27="","",COUNTIF(Penalties!$BR27:$BX27,Y$2))</f>
        <v>0</v>
      </c>
      <c r="Z28" s="555">
        <f>IF($B27="","",COUNTIF(Penalties!$BR27:$BX27,Z$2))</f>
        <v>0</v>
      </c>
      <c r="AA28" s="555">
        <f>IF($B27="","",COUNTIF(Penalties!$BR27:$BX27,AA$2))</f>
        <v>0</v>
      </c>
      <c r="AB28" s="555">
        <f>IF($B27="","",COUNTIF(Penalties!$BR27:$BX27,AB$2))</f>
        <v>0</v>
      </c>
      <c r="AC28" s="555">
        <f>IF($B27="","",COUNTIF(Penalties!$BR27:$BX27,AC$2))</f>
        <v>0</v>
      </c>
      <c r="AD28" s="555">
        <f>IF($B27="","",COUNTIF(Penalties!$BR27:$BX27,AD$2))</f>
        <v>0</v>
      </c>
      <c r="AE28" s="555">
        <f>IF($B27="","",COUNTIF(Penalties!$BR27:$BX27,AE$2))</f>
        <v>0</v>
      </c>
      <c r="AF28" s="555">
        <f>IF($B27="","",COUNTIF(Penalties!$BR27:$BX27,AF$2))</f>
        <v>0</v>
      </c>
      <c r="AG28" s="555">
        <f>IF($B27="","",COUNTIF(Penalties!$BR27:$BX27,AG$2))</f>
        <v>0</v>
      </c>
      <c r="AH28" s="555">
        <f>IF($B27="","",COUNTIF(Penalties!$BR27:$BX27,AH$2))</f>
        <v>0</v>
      </c>
      <c r="AI28" s="644">
        <f>IF(B27="","",SUM(T28:AH28))</f>
        <v>0</v>
      </c>
      <c r="AJ28" s="645">
        <f>IF(B27="","",SUM(S28,AI28))</f>
        <v>0</v>
      </c>
      <c r="AK28" s="645" t="str">
        <f>IF($B27="","",IF(Penalties!$BY27=AK$2,1,""))</f>
        <v/>
      </c>
      <c r="AL28" s="645" t="str">
        <f>IF($B27="","",IF(Penalties!$BY27=AL$2,1,""))</f>
        <v/>
      </c>
      <c r="AM28" s="645" t="str">
        <f>IF($B27="","",IF(Penalties!$BY27=AM$2,1,""))</f>
        <v/>
      </c>
      <c r="AN28" s="645" t="str">
        <f>IF($B27="","",IF(Penalties!$BY27=AN$2,1,""))</f>
        <v/>
      </c>
      <c r="AO28" s="645" t="str">
        <f>IF($B27="","",IF(Penalties!$BY27=AO$2,1,""))</f>
        <v/>
      </c>
      <c r="AP28" s="645" t="str">
        <f>IF($B27="","",IF(Penalties!$BY27=AP$2,1,""))</f>
        <v/>
      </c>
      <c r="AQ28" s="645" t="str">
        <f>IF($B27="","",IF(Penalties!$BY27=AQ$2,1,""))</f>
        <v/>
      </c>
      <c r="AR28" s="645" t="str">
        <f>IF($B27="","",IF(Penalties!$BY27=AR$2,1,""))</f>
        <v/>
      </c>
      <c r="AS28" s="645" t="str">
        <f>IF($B27="","",IF(Penalties!$BY27=AS$2,1,""))</f>
        <v/>
      </c>
      <c r="AT28" s="645" t="str">
        <f>IF($B27="","",IF(Penalties!$BY27=AT$2,1,""))</f>
        <v/>
      </c>
      <c r="AU28" s="645" t="str">
        <f>IF($B27="","",IF(Penalties!$BY27=AU$2,1,""))</f>
        <v/>
      </c>
      <c r="AV28" s="645" t="str">
        <f>IF($B27="","",IF(Penalties!$BY27=AV$2,1,""))</f>
        <v/>
      </c>
      <c r="AW28" s="645" t="str">
        <f>IF($B27="","",IF(Penalties!$BY27=AW$2,1,""))</f>
        <v/>
      </c>
      <c r="AX28" s="768" t="str">
        <f>IF(SUM(AL27:AW28)=0, "", IF(SUM(AL27:AW27)=1, LOOKUP(1, AL27:AW27, $AL$2:$AW$2), LOOKUP(1, AL28:AW28, $AL$2:$AW$2)))</f>
        <v/>
      </c>
    </row>
    <row r="29" spans="1:50">
      <c r="A29" s="1353">
        <f>A27+1</f>
        <v>14</v>
      </c>
      <c r="B29" s="1355" t="str">
        <f>IF(IBRF!B24="","",IBRF!B24)</f>
        <v>O3</v>
      </c>
      <c r="C29" s="1356" t="str">
        <f>IF(IBRF!C24="","",IBRF!C24)</f>
        <v>Check'r Vitals</v>
      </c>
      <c r="D29" s="646" t="s">
        <v>25</v>
      </c>
      <c r="E29" s="555">
        <f>IF($B29="","",COUNTIF(Penalties!$B29:$AC29,E$2))</f>
        <v>0</v>
      </c>
      <c r="F29" s="555">
        <f>IF($B29="","",COUNTIF(Penalties!$B29:$AC29,F$2))</f>
        <v>0</v>
      </c>
      <c r="G29" s="555">
        <f>IF($B29="","",COUNTIF(Penalties!$B29:$AC29,G$2))</f>
        <v>0</v>
      </c>
      <c r="H29" s="555">
        <f>IF($B29="","",COUNTIF(Penalties!$B29:$AC29,H$2))</f>
        <v>0</v>
      </c>
      <c r="I29" s="555">
        <f>IF($B29="","",COUNTIF(Penalties!$B29:$AC29,I$2))</f>
        <v>0</v>
      </c>
      <c r="J29" s="555">
        <f>IF($B29="","",COUNTIF(Penalties!$B29:$AC29,J$2))</f>
        <v>0</v>
      </c>
      <c r="K29" s="555">
        <f>IF($B29="","",COUNTIF(Penalties!$B29:$AC29,K$2))</f>
        <v>0</v>
      </c>
      <c r="L29" s="555">
        <f>IF($B29="","",COUNTIF(Penalties!$B29:$AC29,L$2))</f>
        <v>0</v>
      </c>
      <c r="M29" s="555">
        <f>IF($B29="","",COUNTIF(Penalties!$B29:$AC29,M$2))</f>
        <v>0</v>
      </c>
      <c r="N29" s="555">
        <f>IF($B29="","",COUNTIF(Penalties!$B29:$AC29,N$2))</f>
        <v>0</v>
      </c>
      <c r="O29" s="555">
        <f>IF($B29="","",COUNTIF(Penalties!$B29:$AC29,O$2))</f>
        <v>0</v>
      </c>
      <c r="P29" s="555">
        <f>IF($B29="","",COUNTIF(Penalties!$B29:$AC29,P$2))</f>
        <v>0</v>
      </c>
      <c r="Q29" s="555">
        <f>IF($B29="","",COUNTIF(Penalties!$B29:$AC29,Q$2))</f>
        <v>0</v>
      </c>
      <c r="R29" s="647">
        <f>IF(B29="","",SUM(E29:Q29))</f>
        <v>0</v>
      </c>
      <c r="S29" s="647">
        <f>IF($B29="","",COUNTIF(Penalties!$AE29:$AK29,S$2))</f>
        <v>0</v>
      </c>
      <c r="T29" s="646">
        <f>IF($B29="","",COUNTIF(Penalties!$AE29:$AK29,T$2))</f>
        <v>0</v>
      </c>
      <c r="U29" s="646">
        <f>IF($B29="","",COUNTIF(Penalties!$AE29:$AK29,U$2))</f>
        <v>0</v>
      </c>
      <c r="V29" s="646">
        <f>IF($B29="","",COUNTIF(Penalties!$AE29:$AK29,V$2))</f>
        <v>0</v>
      </c>
      <c r="W29" s="646">
        <f>IF($B29="","",COUNTIF(Penalties!$AE29:$AK29,W$2))</f>
        <v>0</v>
      </c>
      <c r="X29" s="646">
        <f>IF($B29="","",COUNTIF(Penalties!$AE29:$AK29,X$2))</f>
        <v>0</v>
      </c>
      <c r="Y29" s="646">
        <f>IF($B29="","",COUNTIF(Penalties!$AE29:$AK29,Y$2))</f>
        <v>0</v>
      </c>
      <c r="Z29" s="646">
        <f>IF($B29="","",COUNTIF(Penalties!$AE29:$AK29,Z$2))</f>
        <v>0</v>
      </c>
      <c r="AA29" s="646">
        <f>IF($B29="","",COUNTIF(Penalties!$AE29:$AK29,AA$2))</f>
        <v>0</v>
      </c>
      <c r="AB29" s="646">
        <f>IF($B29="","",COUNTIF(Penalties!$AE29:$AK29,AB$2))</f>
        <v>1</v>
      </c>
      <c r="AC29" s="646">
        <f>IF($B29="","",COUNTIF(Penalties!$AE29:$AK29,AC$2))</f>
        <v>0</v>
      </c>
      <c r="AD29" s="646">
        <f>IF($B29="","",COUNTIF(Penalties!$AE29:$AK29,AD$2))</f>
        <v>0</v>
      </c>
      <c r="AE29" s="646">
        <f>IF($B29="","",COUNTIF(Penalties!$AE29:$AK29,AE$2))</f>
        <v>0</v>
      </c>
      <c r="AF29" s="646">
        <f>IF($B29="","",COUNTIF(Penalties!$AE29:$AK29,AF$2))</f>
        <v>0</v>
      </c>
      <c r="AG29" s="646">
        <f>IF($B29="","",COUNTIF(Penalties!$AE29:$AK29,AG$2))</f>
        <v>0</v>
      </c>
      <c r="AH29" s="646">
        <f>IF($B29="","",COUNTIF(Penalties!$AE29:$AK29,AH$2))</f>
        <v>0</v>
      </c>
      <c r="AI29" s="647">
        <f>IF(B29="","",SUM(T29:AH29))</f>
        <v>1</v>
      </c>
      <c r="AJ29" s="648">
        <f>IF(B29="","",SUM(S29,AI29))</f>
        <v>1</v>
      </c>
      <c r="AK29" s="648" t="str">
        <f>IF($B29="","",IF(Penalties!$AL29=AK$2,1,""))</f>
        <v/>
      </c>
      <c r="AL29" s="648" t="str">
        <f>IF($B29="","",IF(Penalties!$AL29=AL$2,1,""))</f>
        <v/>
      </c>
      <c r="AM29" s="648" t="str">
        <f>IF($B29="","",IF(Penalties!$AL29=AM$2,1,""))</f>
        <v/>
      </c>
      <c r="AN29" s="648" t="str">
        <f>IF($B29="","",IF(Penalties!$AL29=AN$2,1,""))</f>
        <v/>
      </c>
      <c r="AO29" s="648" t="str">
        <f>IF($B29="","",IF(Penalties!$AL29=AO$2,1,""))</f>
        <v/>
      </c>
      <c r="AP29" s="648" t="str">
        <f>IF($B29="","",IF(Penalties!$AL29=AP$2,1,""))</f>
        <v/>
      </c>
      <c r="AQ29" s="648" t="str">
        <f>IF($B29="","",IF(Penalties!$AL29=AQ$2,1,""))</f>
        <v/>
      </c>
      <c r="AR29" s="648" t="str">
        <f>IF($B29="","",IF(Penalties!$AL29=AR$2,1,""))</f>
        <v/>
      </c>
      <c r="AS29" s="648" t="str">
        <f>IF($B29="","",IF(Penalties!$AL29=AS$2,1,""))</f>
        <v/>
      </c>
      <c r="AT29" s="648" t="str">
        <f>IF($B29="","",IF(Penalties!$AL29=AT$2,1,""))</f>
        <v/>
      </c>
      <c r="AU29" s="648" t="str">
        <f>IF($B29="","",IF(Penalties!$AL29=AU$2,1,""))</f>
        <v/>
      </c>
      <c r="AV29" s="648" t="str">
        <f>IF($B29="","",IF(Penalties!$AL29=AV$2,1,""))</f>
        <v/>
      </c>
      <c r="AW29" s="648" t="str">
        <f>IF($B29="","",IF(Penalties!$AL29=AW$2,1,""))</f>
        <v/>
      </c>
      <c r="AX29" s="769"/>
    </row>
    <row r="30" spans="1:50">
      <c r="A30" s="1353"/>
      <c r="B30" s="1355"/>
      <c r="C30" s="1356"/>
      <c r="D30" s="646" t="s">
        <v>45</v>
      </c>
      <c r="E30" s="555">
        <f>IF($B29="","",COUNTIF(Penalties!$AO29:$BP29,E$2))</f>
        <v>0</v>
      </c>
      <c r="F30" s="555">
        <f>IF($B29="","",COUNTIF(Penalties!$AO29:$BP29,F$2))</f>
        <v>0</v>
      </c>
      <c r="G30" s="555">
        <f>IF($B29="","",COUNTIF(Penalties!$AO29:$BP29,G$2))</f>
        <v>0</v>
      </c>
      <c r="H30" s="555">
        <f>IF($B29="","",COUNTIF(Penalties!$AO29:$BP29,H$2))</f>
        <v>0</v>
      </c>
      <c r="I30" s="555">
        <f>IF($B29="","",COUNTIF(Penalties!$AO29:$BP29,I$2))</f>
        <v>0</v>
      </c>
      <c r="J30" s="555">
        <f>IF($B29="","",COUNTIF(Penalties!$AO29:$BP29,J$2))</f>
        <v>0</v>
      </c>
      <c r="K30" s="555">
        <f>IF($B29="","",COUNTIF(Penalties!$AO29:$BP29,K$2))</f>
        <v>0</v>
      </c>
      <c r="L30" s="555">
        <f>IF($B29="","",COUNTIF(Penalties!$AO29:$BP29,L$2))</f>
        <v>0</v>
      </c>
      <c r="M30" s="555">
        <f>IF($B29="","",COUNTIF(Penalties!$AO29:$BP29,M$2))</f>
        <v>0</v>
      </c>
      <c r="N30" s="555">
        <f>IF($B29="","",COUNTIF(Penalties!$AO29:$BP29,N$2))</f>
        <v>0</v>
      </c>
      <c r="O30" s="555">
        <f>IF($B29="","",COUNTIF(Penalties!$AO29:$BP29,O$2))</f>
        <v>0</v>
      </c>
      <c r="P30" s="555">
        <f>IF($B29="","",COUNTIF(Penalties!$AO29:$BP29,P$2))</f>
        <v>0</v>
      </c>
      <c r="Q30" s="555">
        <f>IF($B29="","",COUNTIF(Penalties!$AO29:$BP29,Q$2))</f>
        <v>0</v>
      </c>
      <c r="R30" s="647">
        <f>IF(B29="","",SUM(E30:Q30))</f>
        <v>0</v>
      </c>
      <c r="S30" s="647">
        <f>IF($B29="","",COUNTIF(Penalties!$BR29:$BX29,S$2))</f>
        <v>0</v>
      </c>
      <c r="T30" s="646">
        <f>IF($B29="","",COUNTIF(Penalties!$BR29:$BX29,T$2))</f>
        <v>0</v>
      </c>
      <c r="U30" s="646">
        <f>IF($B29="","",COUNTIF(Penalties!$BR29:$BX29,U$2))</f>
        <v>0</v>
      </c>
      <c r="V30" s="646">
        <f>IF($B29="","",COUNTIF(Penalties!$BR29:$BX29,V$2))</f>
        <v>0</v>
      </c>
      <c r="W30" s="646">
        <f>IF($B29="","",COUNTIF(Penalties!$BR29:$BX29,W$2))</f>
        <v>0</v>
      </c>
      <c r="X30" s="646">
        <f>IF($B29="","",COUNTIF(Penalties!$BR29:$BX29,X$2))</f>
        <v>0</v>
      </c>
      <c r="Y30" s="646">
        <f>IF($B29="","",COUNTIF(Penalties!$BR29:$BX29,Y$2))</f>
        <v>0</v>
      </c>
      <c r="Z30" s="646">
        <f>IF($B29="","",COUNTIF(Penalties!$BR29:$BX29,Z$2))</f>
        <v>0</v>
      </c>
      <c r="AA30" s="646">
        <f>IF($B29="","",COUNTIF(Penalties!$BR29:$BX29,AA$2))</f>
        <v>0</v>
      </c>
      <c r="AB30" s="646">
        <f>IF($B29="","",COUNTIF(Penalties!$BR29:$BX29,AB$2))</f>
        <v>0</v>
      </c>
      <c r="AC30" s="646">
        <f>IF($B29="","",COUNTIF(Penalties!$BR29:$BX29,AC$2))</f>
        <v>0</v>
      </c>
      <c r="AD30" s="646">
        <f>IF($B29="","",COUNTIF(Penalties!$BR29:$BX29,AD$2))</f>
        <v>0</v>
      </c>
      <c r="AE30" s="646">
        <f>IF($B29="","",COUNTIF(Penalties!$BR29:$BX29,AE$2))</f>
        <v>0</v>
      </c>
      <c r="AF30" s="646">
        <f>IF($B29="","",COUNTIF(Penalties!$BR29:$BX29,AF$2))</f>
        <v>0</v>
      </c>
      <c r="AG30" s="646">
        <f>IF($B29="","",COUNTIF(Penalties!$BR29:$BX29,AG$2))</f>
        <v>0</v>
      </c>
      <c r="AH30" s="646">
        <f>IF($B29="","",COUNTIF(Penalties!$BR29:$BX29,AH$2))</f>
        <v>0</v>
      </c>
      <c r="AI30" s="647">
        <f>IF(B29="","",SUM(T30:AH30))</f>
        <v>0</v>
      </c>
      <c r="AJ30" s="648">
        <f>IF(B29="","",SUM(S30,AI30))</f>
        <v>0</v>
      </c>
      <c r="AK30" s="648" t="str">
        <f>IF($B29="","",IF(Penalties!$BY29=AK$2,1,""))</f>
        <v/>
      </c>
      <c r="AL30" s="648" t="str">
        <f>IF($B29="","",IF(Penalties!$BY29=AL$2,1,""))</f>
        <v/>
      </c>
      <c r="AM30" s="648" t="str">
        <f>IF($B29="","",IF(Penalties!$BY29=AM$2,1,""))</f>
        <v/>
      </c>
      <c r="AN30" s="648" t="str">
        <f>IF($B29="","",IF(Penalties!$BY29=AN$2,1,""))</f>
        <v/>
      </c>
      <c r="AO30" s="648" t="str">
        <f>IF($B29="","",IF(Penalties!$BY29=AO$2,1,""))</f>
        <v/>
      </c>
      <c r="AP30" s="648" t="str">
        <f>IF($B29="","",IF(Penalties!$BY29=AP$2,1,""))</f>
        <v/>
      </c>
      <c r="AQ30" s="648" t="str">
        <f>IF($B29="","",IF(Penalties!$BY29=AQ$2,1,""))</f>
        <v/>
      </c>
      <c r="AR30" s="648" t="str">
        <f>IF($B29="","",IF(Penalties!$BY29=AR$2,1,""))</f>
        <v/>
      </c>
      <c r="AS30" s="648" t="str">
        <f>IF($B29="","",IF(Penalties!$BY29=AS$2,1,""))</f>
        <v/>
      </c>
      <c r="AT30" s="648" t="str">
        <f>IF($B29="","",IF(Penalties!$BY29=AT$2,1,""))</f>
        <v/>
      </c>
      <c r="AU30" s="648" t="str">
        <f>IF($B29="","",IF(Penalties!$BY29=AU$2,1,""))</f>
        <v/>
      </c>
      <c r="AV30" s="648" t="str">
        <f>IF($B29="","",IF(Penalties!$BY29=AV$2,1,""))</f>
        <v/>
      </c>
      <c r="AW30" s="648" t="str">
        <f>IF($B29="","",IF(Penalties!$BY29=AW$2,1,""))</f>
        <v/>
      </c>
      <c r="AX30" s="770" t="str">
        <f>IF(SUM(AL29:AW30)=0, "", IF(SUM(AL29:AW29)=1, LOOKUP(1, AL29:AW29, $AL$2:$AW$2), LOOKUP(1, AL30:AW30, $AL$2:$AW$2)))</f>
        <v/>
      </c>
    </row>
    <row r="31" spans="1:50">
      <c r="A31" s="1352">
        <f>A29+1</f>
        <v>15</v>
      </c>
      <c r="B31" s="1357" t="str">
        <f>IF(IBRF!B25="","",IBRF!B25)</f>
        <v>1794</v>
      </c>
      <c r="C31" s="1358" t="str">
        <f>IF(IBRF!C25="","",IBRF!C25)</f>
        <v>VooDoo Maul</v>
      </c>
      <c r="D31" s="555" t="s">
        <v>25</v>
      </c>
      <c r="E31" s="555">
        <f>IF($B31="","",COUNTIF(Penalties!$B31:$AC31,E$2))</f>
        <v>0</v>
      </c>
      <c r="F31" s="555">
        <f>IF($B31="","",COUNTIF(Penalties!$B31:$AC31,F$2))</f>
        <v>0</v>
      </c>
      <c r="G31" s="555">
        <f>IF($B31="","",COUNTIF(Penalties!$B31:$AC31,G$2))</f>
        <v>0</v>
      </c>
      <c r="H31" s="555">
        <f>IF($B31="","",COUNTIF(Penalties!$B31:$AC31,H$2))</f>
        <v>0</v>
      </c>
      <c r="I31" s="555">
        <f>IF($B31="","",COUNTIF(Penalties!$B31:$AC31,I$2))</f>
        <v>0</v>
      </c>
      <c r="J31" s="555">
        <f>IF($B31="","",COUNTIF(Penalties!$B31:$AC31,J$2))</f>
        <v>0</v>
      </c>
      <c r="K31" s="555">
        <f>IF($B31="","",COUNTIF(Penalties!$B31:$AC31,K$2))</f>
        <v>0</v>
      </c>
      <c r="L31" s="555">
        <f>IF($B31="","",COUNTIF(Penalties!$B31:$AC31,L$2))</f>
        <v>0</v>
      </c>
      <c r="M31" s="555">
        <f>IF($B31="","",COUNTIF(Penalties!$B31:$AC31,M$2))</f>
        <v>0</v>
      </c>
      <c r="N31" s="555">
        <f>IF($B31="","",COUNTIF(Penalties!$B31:$AC31,N$2))</f>
        <v>0</v>
      </c>
      <c r="O31" s="555">
        <f>IF($B31="","",COUNTIF(Penalties!$B31:$AC31,O$2))</f>
        <v>0</v>
      </c>
      <c r="P31" s="555">
        <f>IF($B31="","",COUNTIF(Penalties!$B31:$AC31,P$2))</f>
        <v>0</v>
      </c>
      <c r="Q31" s="555">
        <f>IF($B31="","",COUNTIF(Penalties!$B31:$AC31,Q$2))</f>
        <v>0</v>
      </c>
      <c r="R31" s="644">
        <f>IF(B31="","",SUM(E31:Q31))</f>
        <v>0</v>
      </c>
      <c r="S31" s="644">
        <f>IF($B31="","",COUNTIF(Penalties!$AE31:$AK31,S$2))</f>
        <v>0</v>
      </c>
      <c r="T31" s="555">
        <f>IF($B31="","",COUNTIF(Penalties!$AE31:$AK31,T$2))</f>
        <v>0</v>
      </c>
      <c r="U31" s="555">
        <f>IF($B31="","",COUNTIF(Penalties!$AE31:$AK31,U$2))</f>
        <v>0</v>
      </c>
      <c r="V31" s="555">
        <f>IF($B31="","",COUNTIF(Penalties!$AE31:$AK31,V$2))</f>
        <v>0</v>
      </c>
      <c r="W31" s="555">
        <f>IF($B31="","",COUNTIF(Penalties!$AE31:$AK31,W$2))</f>
        <v>0</v>
      </c>
      <c r="X31" s="555">
        <f>IF($B31="","",COUNTIF(Penalties!$AE31:$AK31,X$2))</f>
        <v>0</v>
      </c>
      <c r="Y31" s="555">
        <f>IF($B31="","",COUNTIF(Penalties!$AE31:$AK31,Y$2))</f>
        <v>0</v>
      </c>
      <c r="Z31" s="555">
        <f>IF($B31="","",COUNTIF(Penalties!$AE31:$AK31,Z$2))</f>
        <v>0</v>
      </c>
      <c r="AA31" s="555">
        <f>IF($B31="","",COUNTIF(Penalties!$AE31:$AK31,AA$2))</f>
        <v>0</v>
      </c>
      <c r="AB31" s="555">
        <f>IF($B31="","",COUNTIF(Penalties!$AE31:$AK31,AB$2))</f>
        <v>0</v>
      </c>
      <c r="AC31" s="555">
        <f>IF($B31="","",COUNTIF(Penalties!$AE31:$AK31,AC$2))</f>
        <v>0</v>
      </c>
      <c r="AD31" s="555">
        <f>IF($B31="","",COUNTIF(Penalties!$AE31:$AK31,AD$2))</f>
        <v>0</v>
      </c>
      <c r="AE31" s="555">
        <f>IF($B31="","",COUNTIF(Penalties!$AE31:$AK31,AE$2))</f>
        <v>0</v>
      </c>
      <c r="AF31" s="555">
        <f>IF($B31="","",COUNTIF(Penalties!$AE31:$AK31,AF$2))</f>
        <v>0</v>
      </c>
      <c r="AG31" s="555">
        <f>IF($B31="","",COUNTIF(Penalties!$AE31:$AK31,AG$2))</f>
        <v>0</v>
      </c>
      <c r="AH31" s="555">
        <f>IF($B31="","",COUNTIF(Penalties!$AE31:$AK31,AH$2))</f>
        <v>0</v>
      </c>
      <c r="AI31" s="644">
        <f>IF(B31="","",SUM(T31:AH31))</f>
        <v>0</v>
      </c>
      <c r="AJ31" s="645">
        <f>IF(B31="","",SUM(S31,AI31))</f>
        <v>0</v>
      </c>
      <c r="AK31" s="645" t="str">
        <f>IF($B31="","",IF(Penalties!$AL31=AK$2,1,""))</f>
        <v/>
      </c>
      <c r="AL31" s="645" t="str">
        <f>IF($B31="","",IF(Penalties!$AL31=AL$2,1,""))</f>
        <v/>
      </c>
      <c r="AM31" s="645" t="str">
        <f>IF($B31="","",IF(Penalties!$AL31=AM$2,1,""))</f>
        <v/>
      </c>
      <c r="AN31" s="645" t="str">
        <f>IF($B31="","",IF(Penalties!$AL31=AN$2,1,""))</f>
        <v/>
      </c>
      <c r="AO31" s="645" t="str">
        <f>IF($B31="","",IF(Penalties!$AL31=AO$2,1,""))</f>
        <v/>
      </c>
      <c r="AP31" s="645" t="str">
        <f>IF($B31="","",IF(Penalties!$AL31=AP$2,1,""))</f>
        <v/>
      </c>
      <c r="AQ31" s="645" t="str">
        <f>IF($B31="","",IF(Penalties!$AL31=AQ$2,1,""))</f>
        <v/>
      </c>
      <c r="AR31" s="645" t="str">
        <f>IF($B31="","",IF(Penalties!$AL31=AR$2,1,""))</f>
        <v/>
      </c>
      <c r="AS31" s="645" t="str">
        <f>IF($B31="","",IF(Penalties!$AL31=AS$2,1,""))</f>
        <v/>
      </c>
      <c r="AT31" s="645" t="str">
        <f>IF($B31="","",IF(Penalties!$AL31=AT$2,1,""))</f>
        <v/>
      </c>
      <c r="AU31" s="645" t="str">
        <f>IF($B31="","",IF(Penalties!$AL31=AU$2,1,""))</f>
        <v/>
      </c>
      <c r="AV31" s="645" t="str">
        <f>IF($B31="","",IF(Penalties!$AL31=AV$2,1,""))</f>
        <v/>
      </c>
      <c r="AW31" s="645" t="str">
        <f>IF($B31="","",IF(Penalties!$AL31=AW$2,1,""))</f>
        <v/>
      </c>
      <c r="AX31" s="769"/>
    </row>
    <row r="32" spans="1:50">
      <c r="A32" s="1352"/>
      <c r="B32" s="1357"/>
      <c r="C32" s="1358"/>
      <c r="D32" s="555" t="s">
        <v>45</v>
      </c>
      <c r="E32" s="555">
        <f>IF($B31="","",COUNTIF(Penalties!$AO31:$BP31,E$2))</f>
        <v>0</v>
      </c>
      <c r="F32" s="555">
        <f>IF($B31="","",COUNTIF(Penalties!$AO31:$BP31,F$2))</f>
        <v>0</v>
      </c>
      <c r="G32" s="555">
        <f>IF($B31="","",COUNTIF(Penalties!$AO31:$BP31,G$2))</f>
        <v>0</v>
      </c>
      <c r="H32" s="555">
        <f>IF($B31="","",COUNTIF(Penalties!$AO31:$BP31,H$2))</f>
        <v>0</v>
      </c>
      <c r="I32" s="555">
        <f>IF($B31="","",COUNTIF(Penalties!$AO31:$BP31,I$2))</f>
        <v>0</v>
      </c>
      <c r="J32" s="555">
        <f>IF($B31="","",COUNTIF(Penalties!$AO31:$BP31,J$2))</f>
        <v>0</v>
      </c>
      <c r="K32" s="555">
        <f>IF($B31="","",COUNTIF(Penalties!$AO31:$BP31,K$2))</f>
        <v>0</v>
      </c>
      <c r="L32" s="555">
        <f>IF($B31="","",COUNTIF(Penalties!$AO31:$BP31,L$2))</f>
        <v>0</v>
      </c>
      <c r="M32" s="555">
        <f>IF($B31="","",COUNTIF(Penalties!$AO31:$BP31,M$2))</f>
        <v>0</v>
      </c>
      <c r="N32" s="555">
        <f>IF($B31="","",COUNTIF(Penalties!$AO31:$BP31,N$2))</f>
        <v>0</v>
      </c>
      <c r="O32" s="555">
        <f>IF($B31="","",COUNTIF(Penalties!$AO31:$BP31,O$2))</f>
        <v>0</v>
      </c>
      <c r="P32" s="555">
        <f>IF($B31="","",COUNTIF(Penalties!$AO31:$BP31,P$2))</f>
        <v>0</v>
      </c>
      <c r="Q32" s="555">
        <f>IF($B31="","",COUNTIF(Penalties!$AO31:$BP31,Q$2))</f>
        <v>0</v>
      </c>
      <c r="R32" s="644">
        <f>IF(B31="","",SUM(E32:Q32))</f>
        <v>0</v>
      </c>
      <c r="S32" s="644">
        <f>IF($B31="","",COUNTIF(Penalties!$BR31:$BX31,S$2))</f>
        <v>0</v>
      </c>
      <c r="T32" s="555">
        <f>IF($B31="","",COUNTIF(Penalties!$BR31:$BX31,T$2))</f>
        <v>0</v>
      </c>
      <c r="U32" s="555">
        <f>IF($B31="","",COUNTIF(Penalties!$BR31:$BX31,U$2))</f>
        <v>0</v>
      </c>
      <c r="V32" s="555">
        <f>IF($B31="","",COUNTIF(Penalties!$BR31:$BX31,V$2))</f>
        <v>0</v>
      </c>
      <c r="W32" s="555">
        <f>IF($B31="","",COUNTIF(Penalties!$BR31:$BX31,W$2))</f>
        <v>0</v>
      </c>
      <c r="X32" s="555">
        <f>IF($B31="","",COUNTIF(Penalties!$BR31:$BX31,X$2))</f>
        <v>0</v>
      </c>
      <c r="Y32" s="555">
        <f>IF($B31="","",COUNTIF(Penalties!$BR31:$BX31,Y$2))</f>
        <v>0</v>
      </c>
      <c r="Z32" s="555">
        <f>IF($B31="","",COUNTIF(Penalties!$BR31:$BX31,Z$2))</f>
        <v>0</v>
      </c>
      <c r="AA32" s="555">
        <f>IF($B31="","",COUNTIF(Penalties!$BR31:$BX31,AA$2))</f>
        <v>0</v>
      </c>
      <c r="AB32" s="555">
        <f>IF($B31="","",COUNTIF(Penalties!$BR31:$BX31,AB$2))</f>
        <v>0</v>
      </c>
      <c r="AC32" s="555">
        <f>IF($B31="","",COUNTIF(Penalties!$BR31:$BX31,AC$2))</f>
        <v>0</v>
      </c>
      <c r="AD32" s="555">
        <f>IF($B31="","",COUNTIF(Penalties!$BR31:$BX31,AD$2))</f>
        <v>0</v>
      </c>
      <c r="AE32" s="555">
        <f>IF($B31="","",COUNTIF(Penalties!$BR31:$BX31,AE$2))</f>
        <v>0</v>
      </c>
      <c r="AF32" s="555">
        <f>IF($B31="","",COUNTIF(Penalties!$BR31:$BX31,AF$2))</f>
        <v>0</v>
      </c>
      <c r="AG32" s="555">
        <f>IF($B31="","",COUNTIF(Penalties!$BR31:$BX31,AG$2))</f>
        <v>0</v>
      </c>
      <c r="AH32" s="555">
        <f>IF($B31="","",COUNTIF(Penalties!$BR31:$BX31,AH$2))</f>
        <v>0</v>
      </c>
      <c r="AI32" s="644">
        <f>IF(B31="","",SUM(T32:AH32))</f>
        <v>0</v>
      </c>
      <c r="AJ32" s="645">
        <f>IF(B31="","",SUM(S32,AI32))</f>
        <v>0</v>
      </c>
      <c r="AK32" s="645" t="str">
        <f>IF($B31="","",IF(Penalties!$BY31=AK$2,1,""))</f>
        <v/>
      </c>
      <c r="AL32" s="645" t="str">
        <f>IF($B31="","",IF(Penalties!$BY31=AL$2,1,""))</f>
        <v/>
      </c>
      <c r="AM32" s="645" t="str">
        <f>IF($B31="","",IF(Penalties!$BY31=AM$2,1,""))</f>
        <v/>
      </c>
      <c r="AN32" s="645" t="str">
        <f>IF($B31="","",IF(Penalties!$BY31=AN$2,1,""))</f>
        <v/>
      </c>
      <c r="AO32" s="645" t="str">
        <f>IF($B31="","",IF(Penalties!$BY31=AO$2,1,""))</f>
        <v/>
      </c>
      <c r="AP32" s="645" t="str">
        <f>IF($B31="","",IF(Penalties!$BY31=AP$2,1,""))</f>
        <v/>
      </c>
      <c r="AQ32" s="645" t="str">
        <f>IF($B31="","",IF(Penalties!$BY31=AQ$2,1,""))</f>
        <v/>
      </c>
      <c r="AR32" s="645" t="str">
        <f>IF($B31="","",IF(Penalties!$BY31=AR$2,1,""))</f>
        <v/>
      </c>
      <c r="AS32" s="645" t="str">
        <f>IF($B31="","",IF(Penalties!$BY31=AS$2,1,""))</f>
        <v/>
      </c>
      <c r="AT32" s="645" t="str">
        <f>IF($B31="","",IF(Penalties!$BY31=AT$2,1,""))</f>
        <v/>
      </c>
      <c r="AU32" s="645" t="str">
        <f>IF($B31="","",IF(Penalties!$BY31=AU$2,1,""))</f>
        <v/>
      </c>
      <c r="AV32" s="645" t="str">
        <f>IF($B31="","",IF(Penalties!$BY31=AV$2,1,""))</f>
        <v/>
      </c>
      <c r="AW32" s="645" t="str">
        <f>IF($B31="","",IF(Penalties!$BY31=AW$2,1,""))</f>
        <v/>
      </c>
      <c r="AX32" s="768" t="str">
        <f>IF(SUM(AL31:AW32)=0, "", IF(SUM(AL31:AW31)=1, LOOKUP(1, AL31:AW31, $AL$2:$AW$2), LOOKUP(1, AL32:AW32, $AL$2:$AW$2)))</f>
        <v/>
      </c>
    </row>
    <row r="33" spans="1:53">
      <c r="A33" s="1353">
        <f>A31+1</f>
        <v>16</v>
      </c>
      <c r="B33" s="1355" t="str">
        <f>IF(IBRF!B26="","",IBRF!B26)</f>
        <v>81</v>
      </c>
      <c r="C33" s="1356" t="str">
        <f>IF(IBRF!C26="","",IBRF!C26)</f>
        <v>Fatallica</v>
      </c>
      <c r="D33" s="646" t="s">
        <v>25</v>
      </c>
      <c r="E33" s="555">
        <f>IF($B33="","",COUNTIF(Penalties!$B33:$AC33,E$2))</f>
        <v>0</v>
      </c>
      <c r="F33" s="555">
        <f>IF($B33="","",COUNTIF(Penalties!$B33:$AC33,F$2))</f>
        <v>0</v>
      </c>
      <c r="G33" s="555">
        <f>IF($B33="","",COUNTIF(Penalties!$B33:$AC33,G$2))</f>
        <v>0</v>
      </c>
      <c r="H33" s="555">
        <f>IF($B33="","",COUNTIF(Penalties!$B33:$AC33,H$2))</f>
        <v>0</v>
      </c>
      <c r="I33" s="555">
        <f>IF($B33="","",COUNTIF(Penalties!$B33:$AC33,I$2))</f>
        <v>0</v>
      </c>
      <c r="J33" s="555">
        <f>IF($B33="","",COUNTIF(Penalties!$B33:$AC33,J$2))</f>
        <v>0</v>
      </c>
      <c r="K33" s="555">
        <f>IF($B33="","",COUNTIF(Penalties!$B33:$AC33,K$2))</f>
        <v>0</v>
      </c>
      <c r="L33" s="555">
        <f>IF($B33="","",COUNTIF(Penalties!$B33:$AC33,L$2))</f>
        <v>0</v>
      </c>
      <c r="M33" s="555">
        <f>IF($B33="","",COUNTIF(Penalties!$B33:$AC33,M$2))</f>
        <v>0</v>
      </c>
      <c r="N33" s="555">
        <f>IF($B33="","",COUNTIF(Penalties!$B33:$AC33,N$2))</f>
        <v>0</v>
      </c>
      <c r="O33" s="555">
        <f>IF($B33="","",COUNTIF(Penalties!$B33:$AC33,O$2))</f>
        <v>0</v>
      </c>
      <c r="P33" s="555">
        <f>IF($B33="","",COUNTIF(Penalties!$B33:$AC33,P$2))</f>
        <v>0</v>
      </c>
      <c r="Q33" s="555">
        <f>IF($B33="","",COUNTIF(Penalties!$B33:$AC33,Q$2))</f>
        <v>0</v>
      </c>
      <c r="R33" s="647">
        <f>IF(B33="","",SUM(E33:Q33))</f>
        <v>0</v>
      </c>
      <c r="S33" s="647">
        <f>IF($B33="","",COUNTIF(Penalties!$AE33:$AK33,S$2))</f>
        <v>0</v>
      </c>
      <c r="T33" s="646">
        <f>IF($B33="","",COUNTIF(Penalties!$AE33:$AK33,T$2))</f>
        <v>0</v>
      </c>
      <c r="U33" s="646">
        <f>IF($B33="","",COUNTIF(Penalties!$AE33:$AK33,U$2))</f>
        <v>0</v>
      </c>
      <c r="V33" s="646">
        <f>IF($B33="","",COUNTIF(Penalties!$AE33:$AK33,V$2))</f>
        <v>0</v>
      </c>
      <c r="W33" s="646">
        <f>IF($B33="","",COUNTIF(Penalties!$AE33:$AK33,W$2))</f>
        <v>0</v>
      </c>
      <c r="X33" s="646">
        <f>IF($B33="","",COUNTIF(Penalties!$AE33:$AK33,X$2))</f>
        <v>0</v>
      </c>
      <c r="Y33" s="646">
        <f>IF($B33="","",COUNTIF(Penalties!$AE33:$AK33,Y$2))</f>
        <v>0</v>
      </c>
      <c r="Z33" s="646">
        <f>IF($B33="","",COUNTIF(Penalties!$AE33:$AK33,Z$2))</f>
        <v>0</v>
      </c>
      <c r="AA33" s="646">
        <f>IF($B33="","",COUNTIF(Penalties!$AE33:$AK33,AA$2))</f>
        <v>0</v>
      </c>
      <c r="AB33" s="646">
        <f>IF($B33="","",COUNTIF(Penalties!$AE33:$AK33,AB$2))</f>
        <v>0</v>
      </c>
      <c r="AC33" s="646">
        <f>IF($B33="","",COUNTIF(Penalties!$AE33:$AK33,AC$2))</f>
        <v>0</v>
      </c>
      <c r="AD33" s="646">
        <f>IF($B33="","",COUNTIF(Penalties!$AE33:$AK33,AD$2))</f>
        <v>0</v>
      </c>
      <c r="AE33" s="646">
        <f>IF($B33="","",COUNTIF(Penalties!$AE33:$AK33,AE$2))</f>
        <v>0</v>
      </c>
      <c r="AF33" s="646">
        <f>IF($B33="","",COUNTIF(Penalties!$AE33:$AK33,AF$2))</f>
        <v>0</v>
      </c>
      <c r="AG33" s="646">
        <f>IF($B33="","",COUNTIF(Penalties!$AE33:$AK33,AG$2))</f>
        <v>0</v>
      </c>
      <c r="AH33" s="646">
        <f>IF($B33="","",COUNTIF(Penalties!$AE33:$AK33,AH$2))</f>
        <v>0</v>
      </c>
      <c r="AI33" s="647">
        <f>IF(B33="","",SUM(T33:AH33))</f>
        <v>0</v>
      </c>
      <c r="AJ33" s="648">
        <f>IF(B33="","",SUM(S33,AI33))</f>
        <v>0</v>
      </c>
      <c r="AK33" s="648" t="str">
        <f>IF($B33="","",IF(Penalties!$AL33=AK$2,1,""))</f>
        <v/>
      </c>
      <c r="AL33" s="648" t="str">
        <f>IF($B33="","",IF(Penalties!$AL33=AL$2,1,""))</f>
        <v/>
      </c>
      <c r="AM33" s="648" t="str">
        <f>IF($B33="","",IF(Penalties!$AL33=AM$2,1,""))</f>
        <v/>
      </c>
      <c r="AN33" s="648" t="str">
        <f>IF($B33="","",IF(Penalties!$AL33=AN$2,1,""))</f>
        <v/>
      </c>
      <c r="AO33" s="648" t="str">
        <f>IF($B33="","",IF(Penalties!$AL33=AO$2,1,""))</f>
        <v/>
      </c>
      <c r="AP33" s="648" t="str">
        <f>IF($B33="","",IF(Penalties!$AL33=AP$2,1,""))</f>
        <v/>
      </c>
      <c r="AQ33" s="648" t="str">
        <f>IF($B33="","",IF(Penalties!$AL33=AQ$2,1,""))</f>
        <v/>
      </c>
      <c r="AR33" s="648" t="str">
        <f>IF($B33="","",IF(Penalties!$AL33=AR$2,1,""))</f>
        <v/>
      </c>
      <c r="AS33" s="648" t="str">
        <f>IF($B33="","",IF(Penalties!$AL33=AS$2,1,""))</f>
        <v/>
      </c>
      <c r="AT33" s="648" t="str">
        <f>IF($B33="","",IF(Penalties!$AL33=AT$2,1,""))</f>
        <v/>
      </c>
      <c r="AU33" s="648" t="str">
        <f>IF($B33="","",IF(Penalties!$AL33=AU$2,1,""))</f>
        <v/>
      </c>
      <c r="AV33" s="648" t="str">
        <f>IF($B33="","",IF(Penalties!$AL33=AV$2,1,""))</f>
        <v/>
      </c>
      <c r="AW33" s="648" t="str">
        <f>IF($B33="","",IF(Penalties!$AL33=AW$2,1,""))</f>
        <v/>
      </c>
      <c r="AX33" s="769"/>
    </row>
    <row r="34" spans="1:53">
      <c r="A34" s="1353"/>
      <c r="B34" s="1355"/>
      <c r="C34" s="1356"/>
      <c r="D34" s="646" t="s">
        <v>45</v>
      </c>
      <c r="E34" s="555">
        <f>IF($B33="","",COUNTIF(Penalties!$AO33:$BP33,E$2))</f>
        <v>0</v>
      </c>
      <c r="F34" s="555">
        <f>IF($B33="","",COUNTIF(Penalties!$AO33:$BP33,F$2))</f>
        <v>0</v>
      </c>
      <c r="G34" s="555">
        <f>IF($B33="","",COUNTIF(Penalties!$AO33:$BP33,G$2))</f>
        <v>0</v>
      </c>
      <c r="H34" s="555">
        <f>IF($B33="","",COUNTIF(Penalties!$AO33:$BP33,H$2))</f>
        <v>0</v>
      </c>
      <c r="I34" s="555">
        <f>IF($B33="","",COUNTIF(Penalties!$AO33:$BP33,I$2))</f>
        <v>0</v>
      </c>
      <c r="J34" s="555">
        <f>IF($B33="","",COUNTIF(Penalties!$AO33:$BP33,J$2))</f>
        <v>0</v>
      </c>
      <c r="K34" s="555">
        <f>IF($B33="","",COUNTIF(Penalties!$AO33:$BP33,K$2))</f>
        <v>0</v>
      </c>
      <c r="L34" s="555">
        <f>IF($B33="","",COUNTIF(Penalties!$AO33:$BP33,L$2))</f>
        <v>0</v>
      </c>
      <c r="M34" s="555">
        <f>IF($B33="","",COUNTIF(Penalties!$AO33:$BP33,M$2))</f>
        <v>0</v>
      </c>
      <c r="N34" s="555">
        <f>IF($B33="","",COUNTIF(Penalties!$AO33:$BP33,N$2))</f>
        <v>0</v>
      </c>
      <c r="O34" s="555">
        <f>IF($B33="","",COUNTIF(Penalties!$AO33:$BP33,O$2))</f>
        <v>0</v>
      </c>
      <c r="P34" s="555">
        <f>IF($B33="","",COUNTIF(Penalties!$AO33:$BP33,P$2))</f>
        <v>0</v>
      </c>
      <c r="Q34" s="555">
        <f>IF($B33="","",COUNTIF(Penalties!$AO33:$BP33,Q$2))</f>
        <v>0</v>
      </c>
      <c r="R34" s="647">
        <f>IF(B33="","",SUM(E34:Q34))</f>
        <v>0</v>
      </c>
      <c r="S34" s="647">
        <f>IF($B33="","",COUNTIF(Penalties!$BR33:$BX33,S$2))</f>
        <v>0</v>
      </c>
      <c r="T34" s="646">
        <f>IF($B33="","",COUNTIF(Penalties!$BR33:$BX33,T$2))</f>
        <v>0</v>
      </c>
      <c r="U34" s="646">
        <f>IF($B33="","",COUNTIF(Penalties!$BR33:$BX33,U$2))</f>
        <v>0</v>
      </c>
      <c r="V34" s="646">
        <f>IF($B33="","",COUNTIF(Penalties!$BR33:$BX33,V$2))</f>
        <v>0</v>
      </c>
      <c r="W34" s="646">
        <f>IF($B33="","",COUNTIF(Penalties!$BR33:$BX33,W$2))</f>
        <v>0</v>
      </c>
      <c r="X34" s="646">
        <f>IF($B33="","",COUNTIF(Penalties!$BR33:$BX33,X$2))</f>
        <v>0</v>
      </c>
      <c r="Y34" s="646">
        <f>IF($B33="","",COUNTIF(Penalties!$BR33:$BX33,Y$2))</f>
        <v>0</v>
      </c>
      <c r="Z34" s="646">
        <f>IF($B33="","",COUNTIF(Penalties!$BR33:$BX33,Z$2))</f>
        <v>0</v>
      </c>
      <c r="AA34" s="646">
        <f>IF($B33="","",COUNTIF(Penalties!$BR33:$BX33,AA$2))</f>
        <v>0</v>
      </c>
      <c r="AB34" s="646">
        <f>IF($B33="","",COUNTIF(Penalties!$BR33:$BX33,AB$2))</f>
        <v>0</v>
      </c>
      <c r="AC34" s="646">
        <f>IF($B33="","",COUNTIF(Penalties!$BR33:$BX33,AC$2))</f>
        <v>0</v>
      </c>
      <c r="AD34" s="646">
        <f>IF($B33="","",COUNTIF(Penalties!$BR33:$BX33,AD$2))</f>
        <v>0</v>
      </c>
      <c r="AE34" s="646">
        <f>IF($B33="","",COUNTIF(Penalties!$BR33:$BX33,AE$2))</f>
        <v>0</v>
      </c>
      <c r="AF34" s="646">
        <f>IF($B33="","",COUNTIF(Penalties!$BR33:$BX33,AF$2))</f>
        <v>0</v>
      </c>
      <c r="AG34" s="646">
        <f>IF($B33="","",COUNTIF(Penalties!$BR33:$BX33,AG$2))</f>
        <v>0</v>
      </c>
      <c r="AH34" s="646">
        <f>IF($B33="","",COUNTIF(Penalties!$BR33:$BX33,AH$2))</f>
        <v>0</v>
      </c>
      <c r="AI34" s="647">
        <f>IF(B33="","",SUM(T34:AH34))</f>
        <v>0</v>
      </c>
      <c r="AJ34" s="648">
        <f>IF(B33="","",SUM(S34,AI34))</f>
        <v>0</v>
      </c>
      <c r="AK34" s="648" t="str">
        <f>IF($B33="","",IF(Penalties!$BY33=AK$2,1,""))</f>
        <v/>
      </c>
      <c r="AL34" s="648" t="str">
        <f>IF($B33="","",IF(Penalties!$BY33=AL$2,1,""))</f>
        <v/>
      </c>
      <c r="AM34" s="648" t="str">
        <f>IF($B33="","",IF(Penalties!$BY33=AM$2,1,""))</f>
        <v/>
      </c>
      <c r="AN34" s="648" t="str">
        <f>IF($B33="","",IF(Penalties!$BY33=AN$2,1,""))</f>
        <v/>
      </c>
      <c r="AO34" s="648" t="str">
        <f>IF($B33="","",IF(Penalties!$BY33=AO$2,1,""))</f>
        <v/>
      </c>
      <c r="AP34" s="648" t="str">
        <f>IF($B33="","",IF(Penalties!$BY33=AP$2,1,""))</f>
        <v/>
      </c>
      <c r="AQ34" s="648" t="str">
        <f>IF($B33="","",IF(Penalties!$BY33=AQ$2,1,""))</f>
        <v/>
      </c>
      <c r="AR34" s="648" t="str">
        <f>IF($B33="","",IF(Penalties!$BY33=AR$2,1,""))</f>
        <v/>
      </c>
      <c r="AS34" s="648" t="str">
        <f>IF($B33="","",IF(Penalties!$BY33=AS$2,1,""))</f>
        <v/>
      </c>
      <c r="AT34" s="648" t="str">
        <f>IF($B33="","",IF(Penalties!$BY33=AT$2,1,""))</f>
        <v/>
      </c>
      <c r="AU34" s="648" t="str">
        <f>IF($B33="","",IF(Penalties!$BY33=AU$2,1,""))</f>
        <v/>
      </c>
      <c r="AV34" s="648" t="str">
        <f>IF($B33="","",IF(Penalties!$BY33=AV$2,1,""))</f>
        <v/>
      </c>
      <c r="AW34" s="648" t="str">
        <f>IF($B33="","",IF(Penalties!$BY33=AW$2,1,""))</f>
        <v/>
      </c>
      <c r="AX34" s="770" t="str">
        <f>IF(SUM(AL33:AW34)=0, "", IF(SUM(AL33:AW33)=1, LOOKUP(1, AL33:AW33, $AL$2:$AW$2), LOOKUP(1, AL34:AW34, $AL$2:$AW$2)))</f>
        <v/>
      </c>
    </row>
    <row r="35" spans="1:53" hidden="1">
      <c r="A35" s="1352">
        <f>A33+1</f>
        <v>17</v>
      </c>
      <c r="B35" s="1357" t="str">
        <f>IF(IBRF!B27="","",IBRF!B27)</f>
        <v/>
      </c>
      <c r="C35" s="1358" t="str">
        <f>IF(IBRF!C27="","",IBRF!C27)</f>
        <v/>
      </c>
      <c r="D35" s="555" t="s">
        <v>25</v>
      </c>
      <c r="E35" s="555" t="str">
        <f>IF($B35="","",COUNTIF(Penalties!$B35:$AC35,E$2))</f>
        <v/>
      </c>
      <c r="F35" s="555" t="str">
        <f>IF($B35="","",COUNTIF(Penalties!$B35:$AC35,F$2))</f>
        <v/>
      </c>
      <c r="G35" s="555" t="str">
        <f>IF($B35="","",COUNTIF(Penalties!$B35:$AC35,G$2))</f>
        <v/>
      </c>
      <c r="H35" s="555" t="str">
        <f>IF($B35="","",COUNTIF(Penalties!$B35:$AC35,H$2))</f>
        <v/>
      </c>
      <c r="I35" s="555" t="str">
        <f>IF($B35="","",COUNTIF(Penalties!$B35:$AC35,I$2))</f>
        <v/>
      </c>
      <c r="J35" s="555" t="str">
        <f>IF($B35="","",COUNTIF(Penalties!$B35:$AC35,J$2))</f>
        <v/>
      </c>
      <c r="K35" s="555" t="str">
        <f>IF($B35="","",COUNTIF(Penalties!$B35:$AC35,K$2))</f>
        <v/>
      </c>
      <c r="L35" s="555" t="str">
        <f>IF($B35="","",COUNTIF(Penalties!$B35:$AC35,L$2))</f>
        <v/>
      </c>
      <c r="M35" s="555" t="str">
        <f>IF($B35="","",COUNTIF(Penalties!$B35:$AC35,M$2))</f>
        <v/>
      </c>
      <c r="N35" s="555" t="str">
        <f>IF($B35="","",COUNTIF(Penalties!$B35:$AC35,N$2))</f>
        <v/>
      </c>
      <c r="O35" s="555" t="str">
        <f>IF($B35="","",COUNTIF(Penalties!$B35:$AC35,O$2))</f>
        <v/>
      </c>
      <c r="P35" s="555" t="str">
        <f>IF($B35="","",COUNTIF(Penalties!$B35:$AC35,P$2))</f>
        <v/>
      </c>
      <c r="Q35" s="555" t="str">
        <f>IF($B35="","",COUNTIF(Penalties!$B35:$AC35,Q$2))</f>
        <v/>
      </c>
      <c r="R35" s="644" t="str">
        <f>IF(B35="","",SUM(E35:Q35))</f>
        <v/>
      </c>
      <c r="S35" s="644" t="str">
        <f>IF($B35="","",COUNTIF(Penalties!$AE35:$AK35,S$2))</f>
        <v/>
      </c>
      <c r="T35" s="555" t="str">
        <f>IF($B35="","",COUNTIF(Penalties!$AE35:$AK35,T$2))</f>
        <v/>
      </c>
      <c r="U35" s="555" t="str">
        <f>IF($B35="","",COUNTIF(Penalties!$AE35:$AK35,U$2))</f>
        <v/>
      </c>
      <c r="V35" s="555" t="str">
        <f>IF($B35="","",COUNTIF(Penalties!$AE35:$AK35,V$2))</f>
        <v/>
      </c>
      <c r="W35" s="555" t="str">
        <f>IF($B35="","",COUNTIF(Penalties!$AE35:$AK35,W$2))</f>
        <v/>
      </c>
      <c r="X35" s="555" t="str">
        <f>IF($B35="","",COUNTIF(Penalties!$AE35:$AK35,X$2))</f>
        <v/>
      </c>
      <c r="Y35" s="555" t="str">
        <f>IF($B35="","",COUNTIF(Penalties!$AE35:$AK35,Y$2))</f>
        <v/>
      </c>
      <c r="Z35" s="555" t="str">
        <f>IF($B35="","",COUNTIF(Penalties!$AE35:$AK35,Z$2))</f>
        <v/>
      </c>
      <c r="AA35" s="555" t="str">
        <f>IF($B35="","",COUNTIF(Penalties!$AE35:$AK35,AA$2))</f>
        <v/>
      </c>
      <c r="AB35" s="555" t="str">
        <f>IF($B35="","",COUNTIF(Penalties!$AE35:$AK35,AB$2))</f>
        <v/>
      </c>
      <c r="AC35" s="555" t="str">
        <f>IF($B35="","",COUNTIF(Penalties!$AE35:$AK35,AC$2))</f>
        <v/>
      </c>
      <c r="AD35" s="555" t="str">
        <f>IF($B35="","",COUNTIF(Penalties!$AE35:$AK35,AD$2))</f>
        <v/>
      </c>
      <c r="AE35" s="555" t="str">
        <f>IF($B35="","",COUNTIF(Penalties!$AE35:$AK35,AE$2))</f>
        <v/>
      </c>
      <c r="AF35" s="555" t="str">
        <f>IF($B35="","",COUNTIF(Penalties!$AE35:$AK35,AF$2))</f>
        <v/>
      </c>
      <c r="AG35" s="555" t="str">
        <f>IF($B35="","",COUNTIF(Penalties!$AE35:$AK35,AG$2))</f>
        <v/>
      </c>
      <c r="AH35" s="555" t="str">
        <f>IF($B35="","",COUNTIF(Penalties!$AE35:$AK35,AH$2))</f>
        <v/>
      </c>
      <c r="AI35" s="644" t="str">
        <f>IF(B35="","",SUM(T35:AH35))</f>
        <v/>
      </c>
      <c r="AJ35" s="645" t="str">
        <f>IF(B35="","",SUM(S35,AI35))</f>
        <v/>
      </c>
      <c r="AK35" s="645" t="str">
        <f>IF($B35="","",IF(Penalties!$AL35=AK$2,1,""))</f>
        <v/>
      </c>
      <c r="AL35" s="645" t="str">
        <f>IF($B35="","",IF(Penalties!$AL35=AL$2,1,""))</f>
        <v/>
      </c>
      <c r="AM35" s="645" t="str">
        <f>IF($B35="","",IF(Penalties!$AL35=AM$2,1,""))</f>
        <v/>
      </c>
      <c r="AN35" s="645" t="str">
        <f>IF($B35="","",IF(Penalties!$AL35=AN$2,1,""))</f>
        <v/>
      </c>
      <c r="AO35" s="645" t="str">
        <f>IF($B35="","",IF(Penalties!$AL35=AO$2,1,""))</f>
        <v/>
      </c>
      <c r="AP35" s="645" t="str">
        <f>IF($B35="","",IF(Penalties!$AL35=AP$2,1,""))</f>
        <v/>
      </c>
      <c r="AQ35" s="645" t="str">
        <f>IF($B35="","",IF(Penalties!$AL35=AQ$2,1,""))</f>
        <v/>
      </c>
      <c r="AR35" s="645" t="str">
        <f>IF($B35="","",IF(Penalties!$AL35=AR$2,1,""))</f>
        <v/>
      </c>
      <c r="AS35" s="645" t="str">
        <f>IF($B35="","",IF(Penalties!$AL35=AS$2,1,""))</f>
        <v/>
      </c>
      <c r="AT35" s="645" t="str">
        <f>IF($B35="","",IF(Penalties!$AL35=AT$2,1,""))</f>
        <v/>
      </c>
      <c r="AU35" s="645" t="str">
        <f>IF($B35="","",IF(Penalties!$AL35=AU$2,1,""))</f>
        <v/>
      </c>
      <c r="AV35" s="645" t="str">
        <f>IF($B35="","",IF(Penalties!$AL35=AV$2,1,""))</f>
        <v/>
      </c>
      <c r="AW35" s="645" t="str">
        <f>IF($B35="","",IF(Penalties!$AL35=AW$2,1,""))</f>
        <v/>
      </c>
      <c r="AX35" s="769"/>
    </row>
    <row r="36" spans="1:53" hidden="1">
      <c r="A36" s="1352"/>
      <c r="B36" s="1357"/>
      <c r="C36" s="1358"/>
      <c r="D36" s="555" t="s">
        <v>45</v>
      </c>
      <c r="E36" s="555" t="str">
        <f>IF($B35="","",COUNTIF(Penalties!$AO35:$BP35,E$2))</f>
        <v/>
      </c>
      <c r="F36" s="555" t="str">
        <f>IF($B35="","",COUNTIF(Penalties!$AO35:$BP35,F$2))</f>
        <v/>
      </c>
      <c r="G36" s="555" t="str">
        <f>IF($B35="","",COUNTIF(Penalties!$AO35:$BP35,G$2))</f>
        <v/>
      </c>
      <c r="H36" s="555" t="str">
        <f>IF($B35="","",COUNTIF(Penalties!$AO35:$BP35,H$2))</f>
        <v/>
      </c>
      <c r="I36" s="555" t="str">
        <f>IF($B35="","",COUNTIF(Penalties!$AO35:$BP35,I$2))</f>
        <v/>
      </c>
      <c r="J36" s="555" t="str">
        <f>IF($B35="","",COUNTIF(Penalties!$AO35:$BP35,J$2))</f>
        <v/>
      </c>
      <c r="K36" s="555" t="str">
        <f>IF($B35="","",COUNTIF(Penalties!$AO35:$BP35,K$2))</f>
        <v/>
      </c>
      <c r="L36" s="555" t="str">
        <f>IF($B35="","",COUNTIF(Penalties!$AO35:$BP35,L$2))</f>
        <v/>
      </c>
      <c r="M36" s="555" t="str">
        <f>IF($B35="","",COUNTIF(Penalties!$AO35:$BP35,M$2))</f>
        <v/>
      </c>
      <c r="N36" s="555" t="str">
        <f>IF($B35="","",COUNTIF(Penalties!$AO35:$BP35,N$2))</f>
        <v/>
      </c>
      <c r="O36" s="555" t="str">
        <f>IF($B35="","",COUNTIF(Penalties!$AO35:$BP35,O$2))</f>
        <v/>
      </c>
      <c r="P36" s="555" t="str">
        <f>IF($B35="","",COUNTIF(Penalties!$AO35:$BP35,P$2))</f>
        <v/>
      </c>
      <c r="Q36" s="555" t="str">
        <f>IF($B35="","",COUNTIF(Penalties!$AO35:$BP35,Q$2))</f>
        <v/>
      </c>
      <c r="R36" s="644" t="str">
        <f>IF(B35="","",SUM(E36:Q36))</f>
        <v/>
      </c>
      <c r="S36" s="644" t="str">
        <f>IF($B35="","",COUNTIF(Penalties!$BR35:$BX35,S$2))</f>
        <v/>
      </c>
      <c r="T36" s="555" t="str">
        <f>IF($B35="","",COUNTIF(Penalties!$BR35:$BX35,T$2))</f>
        <v/>
      </c>
      <c r="U36" s="555" t="str">
        <f>IF($B35="","",COUNTIF(Penalties!$BR35:$BX35,U$2))</f>
        <v/>
      </c>
      <c r="V36" s="555" t="str">
        <f>IF($B35="","",COUNTIF(Penalties!$BR35:$BX35,V$2))</f>
        <v/>
      </c>
      <c r="W36" s="555" t="str">
        <f>IF($B35="","",COUNTIF(Penalties!$BR35:$BX35,W$2))</f>
        <v/>
      </c>
      <c r="X36" s="555" t="str">
        <f>IF($B35="","",COUNTIF(Penalties!$BR35:$BX35,X$2))</f>
        <v/>
      </c>
      <c r="Y36" s="555" t="str">
        <f>IF($B35="","",COUNTIF(Penalties!$BR35:$BX35,Y$2))</f>
        <v/>
      </c>
      <c r="Z36" s="555" t="str">
        <f>IF($B35="","",COUNTIF(Penalties!$BR35:$BX35,Z$2))</f>
        <v/>
      </c>
      <c r="AA36" s="555" t="str">
        <f>IF($B35="","",COUNTIF(Penalties!$BR35:$BX35,AA$2))</f>
        <v/>
      </c>
      <c r="AB36" s="555" t="str">
        <f>IF($B35="","",COUNTIF(Penalties!$BR35:$BX35,AB$2))</f>
        <v/>
      </c>
      <c r="AC36" s="555" t="str">
        <f>IF($B35="","",COUNTIF(Penalties!$BR35:$BX35,AC$2))</f>
        <v/>
      </c>
      <c r="AD36" s="555" t="str">
        <f>IF($B35="","",COUNTIF(Penalties!$BR35:$BX35,AD$2))</f>
        <v/>
      </c>
      <c r="AE36" s="555" t="str">
        <f>IF($B35="","",COUNTIF(Penalties!$BR35:$BX35,AE$2))</f>
        <v/>
      </c>
      <c r="AF36" s="555" t="str">
        <f>IF($B35="","",COUNTIF(Penalties!$BR35:$BX35,AF$2))</f>
        <v/>
      </c>
      <c r="AG36" s="555" t="str">
        <f>IF($B35="","",COUNTIF(Penalties!$BR35:$BX35,AG$2))</f>
        <v/>
      </c>
      <c r="AH36" s="555" t="str">
        <f>IF($B35="","",COUNTIF(Penalties!$BR35:$BX35,AH$2))</f>
        <v/>
      </c>
      <c r="AI36" s="644" t="str">
        <f>IF(B35="","",SUM(T36:AH36))</f>
        <v/>
      </c>
      <c r="AJ36" s="645" t="str">
        <f>IF(B35="","",SUM(S36,AI36))</f>
        <v/>
      </c>
      <c r="AK36" s="645" t="str">
        <f>IF($B35="","",IF(Penalties!$BY35=AK$2,1,""))</f>
        <v/>
      </c>
      <c r="AL36" s="645" t="str">
        <f>IF($B35="","",IF(Penalties!$BY35=AL$2,1,""))</f>
        <v/>
      </c>
      <c r="AM36" s="645" t="str">
        <f>IF($B35="","",IF(Penalties!$BY35=AM$2,1,""))</f>
        <v/>
      </c>
      <c r="AN36" s="645" t="str">
        <f>IF($B35="","",IF(Penalties!$BY35=AN$2,1,""))</f>
        <v/>
      </c>
      <c r="AO36" s="645" t="str">
        <f>IF($B35="","",IF(Penalties!$BY35=AO$2,1,""))</f>
        <v/>
      </c>
      <c r="AP36" s="645" t="str">
        <f>IF($B35="","",IF(Penalties!$BY35=AP$2,1,""))</f>
        <v/>
      </c>
      <c r="AQ36" s="645" t="str">
        <f>IF($B35="","",IF(Penalties!$BY35=AQ$2,1,""))</f>
        <v/>
      </c>
      <c r="AR36" s="645" t="str">
        <f>IF($B35="","",IF(Penalties!$BY35=AR$2,1,""))</f>
        <v/>
      </c>
      <c r="AS36" s="645" t="str">
        <f>IF($B35="","",IF(Penalties!$BY35=AS$2,1,""))</f>
        <v/>
      </c>
      <c r="AT36" s="645" t="str">
        <f>IF($B35="","",IF(Penalties!$BY35=AT$2,1,""))</f>
        <v/>
      </c>
      <c r="AU36" s="645" t="str">
        <f>IF($B35="","",IF(Penalties!$BY35=AU$2,1,""))</f>
        <v/>
      </c>
      <c r="AV36" s="645" t="str">
        <f>IF($B35="","",IF(Penalties!$BY35=AV$2,1,""))</f>
        <v/>
      </c>
      <c r="AW36" s="645" t="str">
        <f>IF($B35="","",IF(Penalties!$BY35=AW$2,1,""))</f>
        <v/>
      </c>
      <c r="AX36" s="768" t="str">
        <f>IF(SUM(AL35:AW36)=0, "", IF(SUM(AL35:AW35)=1, LOOKUP(1, AL35:AW35, $AL$2:$AW$2), LOOKUP(1, AL36:AW36, $AL$2:$AW$2)))</f>
        <v/>
      </c>
    </row>
    <row r="37" spans="1:53" hidden="1">
      <c r="A37" s="1353">
        <f>A35+1</f>
        <v>18</v>
      </c>
      <c r="B37" s="1355" t="str">
        <f>IF(IBRF!B28="","",IBRF!B28)</f>
        <v/>
      </c>
      <c r="C37" s="1356" t="str">
        <f>IF(IBRF!C28="","",IBRF!C28)</f>
        <v/>
      </c>
      <c r="D37" s="646" t="s">
        <v>25</v>
      </c>
      <c r="E37" s="555" t="str">
        <f>IF($B37="","",COUNTIF(Penalties!$B37:$AC37,E$2))</f>
        <v/>
      </c>
      <c r="F37" s="555" t="str">
        <f>IF($B37="","",COUNTIF(Penalties!$B37:$AC37,F$2))</f>
        <v/>
      </c>
      <c r="G37" s="555" t="str">
        <f>IF($B37="","",COUNTIF(Penalties!$B37:$AC37,G$2))</f>
        <v/>
      </c>
      <c r="H37" s="555" t="str">
        <f>IF($B37="","",COUNTIF(Penalties!$B37:$AC37,H$2))</f>
        <v/>
      </c>
      <c r="I37" s="555" t="str">
        <f>IF($B37="","",COUNTIF(Penalties!$B37:$AC37,I$2))</f>
        <v/>
      </c>
      <c r="J37" s="555" t="str">
        <f>IF($B37="","",COUNTIF(Penalties!$B37:$AC37,J$2))</f>
        <v/>
      </c>
      <c r="K37" s="555" t="str">
        <f>IF($B37="","",COUNTIF(Penalties!$B37:$AC37,K$2))</f>
        <v/>
      </c>
      <c r="L37" s="555" t="str">
        <f>IF($B37="","",COUNTIF(Penalties!$B37:$AC37,L$2))</f>
        <v/>
      </c>
      <c r="M37" s="555" t="str">
        <f>IF($B37="","",COUNTIF(Penalties!$B37:$AC37,M$2))</f>
        <v/>
      </c>
      <c r="N37" s="555" t="str">
        <f>IF($B37="","",COUNTIF(Penalties!$B37:$AC37,N$2))</f>
        <v/>
      </c>
      <c r="O37" s="555" t="str">
        <f>IF($B37="","",COUNTIF(Penalties!$B37:$AC37,O$2))</f>
        <v/>
      </c>
      <c r="P37" s="555" t="str">
        <f>IF($B37="","",COUNTIF(Penalties!$B37:$AC37,P$2))</f>
        <v/>
      </c>
      <c r="Q37" s="555" t="str">
        <f>IF($B37="","",COUNTIF(Penalties!$B37:$AC37,Q$2))</f>
        <v/>
      </c>
      <c r="R37" s="647" t="str">
        <f>IF(B37="","",SUM(E37:Q37))</f>
        <v/>
      </c>
      <c r="S37" s="647" t="str">
        <f>IF($B37="","",COUNTIF(Penalties!$AE37:$AK37,S$2))</f>
        <v/>
      </c>
      <c r="T37" s="646" t="str">
        <f>IF($B37="","",COUNTIF(Penalties!$AE37:$AK37,T$2))</f>
        <v/>
      </c>
      <c r="U37" s="646" t="str">
        <f>IF($B37="","",COUNTIF(Penalties!$AE37:$AK37,U$2))</f>
        <v/>
      </c>
      <c r="V37" s="646" t="str">
        <f>IF($B37="","",COUNTIF(Penalties!$AE37:$AK37,V$2))</f>
        <v/>
      </c>
      <c r="W37" s="646" t="str">
        <f>IF($B37="","",COUNTIF(Penalties!$AE37:$AK37,W$2))</f>
        <v/>
      </c>
      <c r="X37" s="646" t="str">
        <f>IF($B37="","",COUNTIF(Penalties!$AE37:$AK37,X$2))</f>
        <v/>
      </c>
      <c r="Y37" s="646" t="str">
        <f>IF($B37="","",COUNTIF(Penalties!$AE37:$AK37,Y$2))</f>
        <v/>
      </c>
      <c r="Z37" s="646" t="str">
        <f>IF($B37="","",COUNTIF(Penalties!$AE37:$AK37,Z$2))</f>
        <v/>
      </c>
      <c r="AA37" s="646" t="str">
        <f>IF($B37="","",COUNTIF(Penalties!$AE37:$AK37,AA$2))</f>
        <v/>
      </c>
      <c r="AB37" s="646" t="str">
        <f>IF($B37="","",COUNTIF(Penalties!$AE37:$AK37,AB$2))</f>
        <v/>
      </c>
      <c r="AC37" s="646" t="str">
        <f>IF($B37="","",COUNTIF(Penalties!$AE37:$AK37,AC$2))</f>
        <v/>
      </c>
      <c r="AD37" s="646" t="str">
        <f>IF($B37="","",COUNTIF(Penalties!$AE37:$AK37,AD$2))</f>
        <v/>
      </c>
      <c r="AE37" s="646" t="str">
        <f>IF($B37="","",COUNTIF(Penalties!$AE37:$AK37,AE$2))</f>
        <v/>
      </c>
      <c r="AF37" s="646" t="str">
        <f>IF($B37="","",COUNTIF(Penalties!$AE37:$AK37,AF$2))</f>
        <v/>
      </c>
      <c r="AG37" s="646" t="str">
        <f>IF($B37="","",COUNTIF(Penalties!$AE37:$AK37,AG$2))</f>
        <v/>
      </c>
      <c r="AH37" s="646" t="str">
        <f>IF($B37="","",COUNTIF(Penalties!$AE37:$AK37,AH$2))</f>
        <v/>
      </c>
      <c r="AI37" s="647" t="str">
        <f>IF(B37="","",SUM(T37:AH37))</f>
        <v/>
      </c>
      <c r="AJ37" s="648" t="str">
        <f>IF(B37="","",SUM(S37,AI37))</f>
        <v/>
      </c>
      <c r="AK37" s="648" t="str">
        <f>IF($B37="","",IF(Penalties!$AL37=AK$2,1,""))</f>
        <v/>
      </c>
      <c r="AL37" s="648" t="str">
        <f>IF($B37="","",IF(Penalties!$AL37=AL$2,1,""))</f>
        <v/>
      </c>
      <c r="AM37" s="648" t="str">
        <f>IF($B37="","",IF(Penalties!$AL37=AM$2,1,""))</f>
        <v/>
      </c>
      <c r="AN37" s="648" t="str">
        <f>IF($B37="","",IF(Penalties!$AL37=AN$2,1,""))</f>
        <v/>
      </c>
      <c r="AO37" s="648" t="str">
        <f>IF($B37="","",IF(Penalties!$AL37=AO$2,1,""))</f>
        <v/>
      </c>
      <c r="AP37" s="648" t="str">
        <f>IF($B37="","",IF(Penalties!$AL37=AP$2,1,""))</f>
        <v/>
      </c>
      <c r="AQ37" s="648" t="str">
        <f>IF($B37="","",IF(Penalties!$AL37=AQ$2,1,""))</f>
        <v/>
      </c>
      <c r="AR37" s="648" t="str">
        <f>IF($B37="","",IF(Penalties!$AL37=AR$2,1,""))</f>
        <v/>
      </c>
      <c r="AS37" s="648" t="str">
        <f>IF($B37="","",IF(Penalties!$AL37=AS$2,1,""))</f>
        <v/>
      </c>
      <c r="AT37" s="648" t="str">
        <f>IF($B37="","",IF(Penalties!$AL37=AT$2,1,""))</f>
        <v/>
      </c>
      <c r="AU37" s="648" t="str">
        <f>IF($B37="","",IF(Penalties!$AL37=AU$2,1,""))</f>
        <v/>
      </c>
      <c r="AV37" s="648" t="str">
        <f>IF($B37="","",IF(Penalties!$AL37=AV$2,1,""))</f>
        <v/>
      </c>
      <c r="AW37" s="648" t="str">
        <f>IF($B37="","",IF(Penalties!$AL37=AW$2,1,""))</f>
        <v/>
      </c>
      <c r="AX37" s="769"/>
    </row>
    <row r="38" spans="1:53" hidden="1">
      <c r="A38" s="1353"/>
      <c r="B38" s="1355"/>
      <c r="C38" s="1356"/>
      <c r="D38" s="646" t="s">
        <v>45</v>
      </c>
      <c r="E38" s="555" t="str">
        <f>IF($B37="","",COUNTIF(Penalties!$AO37:$BP37,E$2))</f>
        <v/>
      </c>
      <c r="F38" s="555" t="str">
        <f>IF($B37="","",COUNTIF(Penalties!$AO37:$BP37,F$2))</f>
        <v/>
      </c>
      <c r="G38" s="555" t="str">
        <f>IF($B37="","",COUNTIF(Penalties!$AO37:$BP37,G$2))</f>
        <v/>
      </c>
      <c r="H38" s="555" t="str">
        <f>IF($B37="","",COUNTIF(Penalties!$AO37:$BP37,H$2))</f>
        <v/>
      </c>
      <c r="I38" s="555" t="str">
        <f>IF($B37="","",COUNTIF(Penalties!$AO37:$BP37,I$2))</f>
        <v/>
      </c>
      <c r="J38" s="555" t="str">
        <f>IF($B37="","",COUNTIF(Penalties!$AO37:$BP37,J$2))</f>
        <v/>
      </c>
      <c r="K38" s="555" t="str">
        <f>IF($B37="","",COUNTIF(Penalties!$AO37:$BP37,K$2))</f>
        <v/>
      </c>
      <c r="L38" s="555" t="str">
        <f>IF($B37="","",COUNTIF(Penalties!$AO37:$BP37,L$2))</f>
        <v/>
      </c>
      <c r="M38" s="555" t="str">
        <f>IF($B37="","",COUNTIF(Penalties!$AO37:$BP37,M$2))</f>
        <v/>
      </c>
      <c r="N38" s="555" t="str">
        <f>IF($B37="","",COUNTIF(Penalties!$AO37:$BP37,N$2))</f>
        <v/>
      </c>
      <c r="O38" s="555" t="str">
        <f>IF($B37="","",COUNTIF(Penalties!$AO37:$BP37,O$2))</f>
        <v/>
      </c>
      <c r="P38" s="555" t="str">
        <f>IF($B37="","",COUNTIF(Penalties!$AO37:$BP37,P$2))</f>
        <v/>
      </c>
      <c r="Q38" s="555" t="str">
        <f>IF($B37="","",COUNTIF(Penalties!$AO37:$BP37,Q$2))</f>
        <v/>
      </c>
      <c r="R38" s="647" t="str">
        <f>IF(B37="","",SUM(E38:Q38))</f>
        <v/>
      </c>
      <c r="S38" s="647" t="str">
        <f>IF($B37="","",COUNTIF(Penalties!$BR37:$BX37,S$2))</f>
        <v/>
      </c>
      <c r="T38" s="646" t="str">
        <f>IF($B37="","",COUNTIF(Penalties!$BR37:$BX37,T$2))</f>
        <v/>
      </c>
      <c r="U38" s="646" t="str">
        <f>IF($B37="","",COUNTIF(Penalties!$BR37:$BX37,U$2))</f>
        <v/>
      </c>
      <c r="V38" s="646" t="str">
        <f>IF($B37="","",COUNTIF(Penalties!$BR37:$BX37,V$2))</f>
        <v/>
      </c>
      <c r="W38" s="646" t="str">
        <f>IF($B37="","",COUNTIF(Penalties!$BR37:$BX37,W$2))</f>
        <v/>
      </c>
      <c r="X38" s="646" t="str">
        <f>IF($B37="","",COUNTIF(Penalties!$BR37:$BX37,X$2))</f>
        <v/>
      </c>
      <c r="Y38" s="646" t="str">
        <f>IF($B37="","",COUNTIF(Penalties!$BR37:$BX37,Y$2))</f>
        <v/>
      </c>
      <c r="Z38" s="646" t="str">
        <f>IF($B37="","",COUNTIF(Penalties!$BR37:$BX37,Z$2))</f>
        <v/>
      </c>
      <c r="AA38" s="646" t="str">
        <f>IF($B37="","",COUNTIF(Penalties!$BR37:$BX37,AA$2))</f>
        <v/>
      </c>
      <c r="AB38" s="646" t="str">
        <f>IF($B37="","",COUNTIF(Penalties!$BR37:$BX37,AB$2))</f>
        <v/>
      </c>
      <c r="AC38" s="646" t="str">
        <f>IF($B37="","",COUNTIF(Penalties!$BR37:$BX37,AC$2))</f>
        <v/>
      </c>
      <c r="AD38" s="646" t="str">
        <f>IF($B37="","",COUNTIF(Penalties!$BR37:$BX37,AD$2))</f>
        <v/>
      </c>
      <c r="AE38" s="646" t="str">
        <f>IF($B37="","",COUNTIF(Penalties!$BR37:$BX37,AE$2))</f>
        <v/>
      </c>
      <c r="AF38" s="646" t="str">
        <f>IF($B37="","",COUNTIF(Penalties!$BR37:$BX37,AF$2))</f>
        <v/>
      </c>
      <c r="AG38" s="646" t="str">
        <f>IF($B37="","",COUNTIF(Penalties!$BR37:$BX37,AG$2))</f>
        <v/>
      </c>
      <c r="AH38" s="646" t="str">
        <f>IF($B37="","",COUNTIF(Penalties!$BR37:$BX37,AH$2))</f>
        <v/>
      </c>
      <c r="AI38" s="647" t="str">
        <f>IF(B37="","",SUM(T38:AH38))</f>
        <v/>
      </c>
      <c r="AJ38" s="648" t="str">
        <f>IF(B37="","",SUM(S38,AI38))</f>
        <v/>
      </c>
      <c r="AK38" s="648" t="str">
        <f>IF($B37="","",IF(Penalties!$BY37=AK$2,1,""))</f>
        <v/>
      </c>
      <c r="AL38" s="648" t="str">
        <f>IF($B37="","",IF(Penalties!$BY37=AL$2,1,""))</f>
        <v/>
      </c>
      <c r="AM38" s="648" t="str">
        <f>IF($B37="","",IF(Penalties!$BY37=AM$2,1,""))</f>
        <v/>
      </c>
      <c r="AN38" s="648" t="str">
        <f>IF($B37="","",IF(Penalties!$BY37=AN$2,1,""))</f>
        <v/>
      </c>
      <c r="AO38" s="648" t="str">
        <f>IF($B37="","",IF(Penalties!$BY37=AO$2,1,""))</f>
        <v/>
      </c>
      <c r="AP38" s="648" t="str">
        <f>IF($B37="","",IF(Penalties!$BY37=AP$2,1,""))</f>
        <v/>
      </c>
      <c r="AQ38" s="648" t="str">
        <f>IF($B37="","",IF(Penalties!$BY37=AQ$2,1,""))</f>
        <v/>
      </c>
      <c r="AR38" s="648" t="str">
        <f>IF($B37="","",IF(Penalties!$BY37=AR$2,1,""))</f>
        <v/>
      </c>
      <c r="AS38" s="648" t="str">
        <f>IF($B37="","",IF(Penalties!$BY37=AS$2,1,""))</f>
        <v/>
      </c>
      <c r="AT38" s="648" t="str">
        <f>IF($B37="","",IF(Penalties!$BY37=AT$2,1,""))</f>
        <v/>
      </c>
      <c r="AU38" s="648" t="str">
        <f>IF($B37="","",IF(Penalties!$BY37=AU$2,1,""))</f>
        <v/>
      </c>
      <c r="AV38" s="648" t="str">
        <f>IF($B37="","",IF(Penalties!$BY37=AV$2,1,""))</f>
        <v/>
      </c>
      <c r="AW38" s="648" t="str">
        <f>IF($B37="","",IF(Penalties!$BY37=AW$2,1,""))</f>
        <v/>
      </c>
      <c r="AX38" s="770" t="str">
        <f>IF(SUM(AL37:AW38)=0, "", IF(SUM(AL37:AW37)=1, LOOKUP(1, AL37:AW37, $AL$2:$AW$2), LOOKUP(1, AL38:AW38, $AL$2:$AW$2)))</f>
        <v/>
      </c>
    </row>
    <row r="39" spans="1:53" hidden="1">
      <c r="A39" s="1352">
        <f>A37+1</f>
        <v>19</v>
      </c>
      <c r="B39" s="1357" t="str">
        <f>IF(IBRF!B29="","",IBRF!B29)</f>
        <v/>
      </c>
      <c r="C39" s="1358" t="str">
        <f>IF(IBRF!C29="","",IBRF!C29)</f>
        <v/>
      </c>
      <c r="D39" s="555" t="s">
        <v>25</v>
      </c>
      <c r="E39" s="555" t="str">
        <f>IF($B39="","",COUNTIF(Penalties!$B39:$AC39,E$2))</f>
        <v/>
      </c>
      <c r="F39" s="555" t="str">
        <f>IF($B39="","",COUNTIF(Penalties!$B39:$AC39,F$2))</f>
        <v/>
      </c>
      <c r="G39" s="555" t="str">
        <f>IF($B39="","",COUNTIF(Penalties!$B39:$AC39,G$2))</f>
        <v/>
      </c>
      <c r="H39" s="555" t="str">
        <f>IF($B39="","",COUNTIF(Penalties!$B39:$AC39,H$2))</f>
        <v/>
      </c>
      <c r="I39" s="555" t="str">
        <f>IF($B39="","",COUNTIF(Penalties!$B39:$AC39,I$2))</f>
        <v/>
      </c>
      <c r="J39" s="555" t="str">
        <f>IF($B39="","",COUNTIF(Penalties!$B39:$AC39,J$2))</f>
        <v/>
      </c>
      <c r="K39" s="555" t="str">
        <f>IF($B39="","",COUNTIF(Penalties!$B39:$AC39,K$2))</f>
        <v/>
      </c>
      <c r="L39" s="555" t="str">
        <f>IF($B39="","",COUNTIF(Penalties!$B39:$AC39,L$2))</f>
        <v/>
      </c>
      <c r="M39" s="555" t="str">
        <f>IF($B39="","",COUNTIF(Penalties!$B39:$AC39,M$2))</f>
        <v/>
      </c>
      <c r="N39" s="555" t="str">
        <f>IF($B39="","",COUNTIF(Penalties!$B39:$AC39,N$2))</f>
        <v/>
      </c>
      <c r="O39" s="555" t="str">
        <f>IF($B39="","",COUNTIF(Penalties!$B39:$AC39,O$2))</f>
        <v/>
      </c>
      <c r="P39" s="555" t="str">
        <f>IF($B39="","",COUNTIF(Penalties!$B39:$AC39,P$2))</f>
        <v/>
      </c>
      <c r="Q39" s="555" t="str">
        <f>IF($B39="","",COUNTIF(Penalties!$B39:$AC39,Q$2))</f>
        <v/>
      </c>
      <c r="R39" s="644" t="str">
        <f>IF(B39="","",SUM(E39:Q39))</f>
        <v/>
      </c>
      <c r="S39" s="644" t="str">
        <f>IF($B39="","",COUNTIF(Penalties!$AE39:$AK39,S$2))</f>
        <v/>
      </c>
      <c r="T39" s="555" t="str">
        <f>IF($B39="","",COUNTIF(Penalties!$AE39:$AK39,T$2))</f>
        <v/>
      </c>
      <c r="U39" s="555" t="str">
        <f>IF($B39="","",COUNTIF(Penalties!$AE39:$AK39,U$2))</f>
        <v/>
      </c>
      <c r="V39" s="555" t="str">
        <f>IF($B39="","",COUNTIF(Penalties!$AE39:$AK39,V$2))</f>
        <v/>
      </c>
      <c r="W39" s="555" t="str">
        <f>IF($B39="","",COUNTIF(Penalties!$AE39:$AK39,W$2))</f>
        <v/>
      </c>
      <c r="X39" s="555" t="str">
        <f>IF($B39="","",COUNTIF(Penalties!$AE39:$AK39,X$2))</f>
        <v/>
      </c>
      <c r="Y39" s="555" t="str">
        <f>IF($B39="","",COUNTIF(Penalties!$AE39:$AK39,Y$2))</f>
        <v/>
      </c>
      <c r="Z39" s="555" t="str">
        <f>IF($B39="","",COUNTIF(Penalties!$AE39:$AK39,Z$2))</f>
        <v/>
      </c>
      <c r="AA39" s="555" t="str">
        <f>IF($B39="","",COUNTIF(Penalties!$AE39:$AK39,AA$2))</f>
        <v/>
      </c>
      <c r="AB39" s="555" t="str">
        <f>IF($B39="","",COUNTIF(Penalties!$AE39:$AK39,AB$2))</f>
        <v/>
      </c>
      <c r="AC39" s="555" t="str">
        <f>IF($B39="","",COUNTIF(Penalties!$AE39:$AK39,AC$2))</f>
        <v/>
      </c>
      <c r="AD39" s="555" t="str">
        <f>IF($B39="","",COUNTIF(Penalties!$AE39:$AK39,AD$2))</f>
        <v/>
      </c>
      <c r="AE39" s="555" t="str">
        <f>IF($B39="","",COUNTIF(Penalties!$AE39:$AK39,AE$2))</f>
        <v/>
      </c>
      <c r="AF39" s="555" t="str">
        <f>IF($B39="","",COUNTIF(Penalties!$AE39:$AK39,AF$2))</f>
        <v/>
      </c>
      <c r="AG39" s="555" t="str">
        <f>IF($B39="","",COUNTIF(Penalties!$AE39:$AK39,AG$2))</f>
        <v/>
      </c>
      <c r="AH39" s="555" t="str">
        <f>IF($B39="","",COUNTIF(Penalties!$AE39:$AK39,AH$2))</f>
        <v/>
      </c>
      <c r="AI39" s="644" t="str">
        <f>IF(B39="","",SUM(T39:AH39))</f>
        <v/>
      </c>
      <c r="AJ39" s="645" t="str">
        <f>IF(B39="","",SUM(S39,AI39))</f>
        <v/>
      </c>
      <c r="AK39" s="645" t="str">
        <f>IF($B39="","",IF(Penalties!$AL39=AK$2,1,""))</f>
        <v/>
      </c>
      <c r="AL39" s="645" t="str">
        <f>IF($B39="","",IF(Penalties!$AL39=AL$2,1,""))</f>
        <v/>
      </c>
      <c r="AM39" s="645" t="str">
        <f>IF($B39="","",IF(Penalties!$AL39=AM$2,1,""))</f>
        <v/>
      </c>
      <c r="AN39" s="645" t="str">
        <f>IF($B39="","",IF(Penalties!$AL39=AN$2,1,""))</f>
        <v/>
      </c>
      <c r="AO39" s="645" t="str">
        <f>IF($B39="","",IF(Penalties!$AL39=AO$2,1,""))</f>
        <v/>
      </c>
      <c r="AP39" s="645" t="str">
        <f>IF($B39="","",IF(Penalties!$AL39=AP$2,1,""))</f>
        <v/>
      </c>
      <c r="AQ39" s="645" t="str">
        <f>IF($B39="","",IF(Penalties!$AL39=AQ$2,1,""))</f>
        <v/>
      </c>
      <c r="AR39" s="645" t="str">
        <f>IF($B39="","",IF(Penalties!$AL39=AR$2,1,""))</f>
        <v/>
      </c>
      <c r="AS39" s="645" t="str">
        <f>IF($B39="","",IF(Penalties!$AL39=AS$2,1,""))</f>
        <v/>
      </c>
      <c r="AT39" s="645" t="str">
        <f>IF($B39="","",IF(Penalties!$AL39=AT$2,1,""))</f>
        <v/>
      </c>
      <c r="AU39" s="645" t="str">
        <f>IF($B39="","",IF(Penalties!$AL39=AU$2,1,""))</f>
        <v/>
      </c>
      <c r="AV39" s="645" t="str">
        <f>IF($B39="","",IF(Penalties!$AL39=AV$2,1,""))</f>
        <v/>
      </c>
      <c r="AW39" s="645" t="str">
        <f>IF($B39="","",IF(Penalties!$AL39=AW$2,1,""))</f>
        <v/>
      </c>
      <c r="AX39" s="769"/>
    </row>
    <row r="40" spans="1:53" hidden="1">
      <c r="A40" s="1352"/>
      <c r="B40" s="1357"/>
      <c r="C40" s="1358"/>
      <c r="D40" s="555" t="s">
        <v>45</v>
      </c>
      <c r="E40" s="555" t="str">
        <f>IF($B39="","",COUNTIF(Penalties!$AO39:$BP39,E$2))</f>
        <v/>
      </c>
      <c r="F40" s="555" t="str">
        <f>IF($B39="","",COUNTIF(Penalties!$AO39:$BP39,F$2))</f>
        <v/>
      </c>
      <c r="G40" s="555" t="str">
        <f>IF($B39="","",COUNTIF(Penalties!$AO39:$BP39,G$2))</f>
        <v/>
      </c>
      <c r="H40" s="555" t="str">
        <f>IF($B39="","",COUNTIF(Penalties!$AO39:$BP39,H$2))</f>
        <v/>
      </c>
      <c r="I40" s="555" t="str">
        <f>IF($B39="","",COUNTIF(Penalties!$AO39:$BP39,I$2))</f>
        <v/>
      </c>
      <c r="J40" s="555" t="str">
        <f>IF($B39="","",COUNTIF(Penalties!$AO39:$BP39,J$2))</f>
        <v/>
      </c>
      <c r="K40" s="555" t="str">
        <f>IF($B39="","",COUNTIF(Penalties!$AO39:$BP39,K$2))</f>
        <v/>
      </c>
      <c r="L40" s="555" t="str">
        <f>IF($B39="","",COUNTIF(Penalties!$AO39:$BP39,L$2))</f>
        <v/>
      </c>
      <c r="M40" s="555" t="str">
        <f>IF($B39="","",COUNTIF(Penalties!$AO39:$BP39,M$2))</f>
        <v/>
      </c>
      <c r="N40" s="555" t="str">
        <f>IF($B39="","",COUNTIF(Penalties!$AO39:$BP39,N$2))</f>
        <v/>
      </c>
      <c r="O40" s="555" t="str">
        <f>IF($B39="","",COUNTIF(Penalties!$AO39:$BP39,O$2))</f>
        <v/>
      </c>
      <c r="P40" s="555" t="str">
        <f>IF($B39="","",COUNTIF(Penalties!$AO39:$BP39,P$2))</f>
        <v/>
      </c>
      <c r="Q40" s="555" t="str">
        <f>IF($B39="","",COUNTIF(Penalties!$AO39:$BP39,Q$2))</f>
        <v/>
      </c>
      <c r="R40" s="644" t="str">
        <f>IF(B39="","",SUM(E40:Q40))</f>
        <v/>
      </c>
      <c r="S40" s="644" t="str">
        <f>IF($B39="","",COUNTIF(Penalties!$BR39:$BX39,S$2))</f>
        <v/>
      </c>
      <c r="T40" s="555" t="str">
        <f>IF($B39="","",COUNTIF(Penalties!$BR39:$BX39,T$2))</f>
        <v/>
      </c>
      <c r="U40" s="555" t="str">
        <f>IF($B39="","",COUNTIF(Penalties!$BR39:$BX39,U$2))</f>
        <v/>
      </c>
      <c r="V40" s="555" t="str">
        <f>IF($B39="","",COUNTIF(Penalties!$BR39:$BX39,V$2))</f>
        <v/>
      </c>
      <c r="W40" s="555" t="str">
        <f>IF($B39="","",COUNTIF(Penalties!$BR39:$BX39,W$2))</f>
        <v/>
      </c>
      <c r="X40" s="555" t="str">
        <f>IF($B39="","",COUNTIF(Penalties!$BR39:$BX39,X$2))</f>
        <v/>
      </c>
      <c r="Y40" s="555" t="str">
        <f>IF($B39="","",COUNTIF(Penalties!$BR39:$BX39,Y$2))</f>
        <v/>
      </c>
      <c r="Z40" s="555" t="str">
        <f>IF($B39="","",COUNTIF(Penalties!$BR39:$BX39,Z$2))</f>
        <v/>
      </c>
      <c r="AA40" s="555" t="str">
        <f>IF($B39="","",COUNTIF(Penalties!$BR39:$BX39,AA$2))</f>
        <v/>
      </c>
      <c r="AB40" s="555" t="str">
        <f>IF($B39="","",COUNTIF(Penalties!$BR39:$BX39,AB$2))</f>
        <v/>
      </c>
      <c r="AC40" s="555" t="str">
        <f>IF($B39="","",COUNTIF(Penalties!$BR39:$BX39,AC$2))</f>
        <v/>
      </c>
      <c r="AD40" s="555" t="str">
        <f>IF($B39="","",COUNTIF(Penalties!$BR39:$BX39,AD$2))</f>
        <v/>
      </c>
      <c r="AE40" s="555" t="str">
        <f>IF($B39="","",COUNTIF(Penalties!$BR39:$BX39,AE$2))</f>
        <v/>
      </c>
      <c r="AF40" s="555" t="str">
        <f>IF($B39="","",COUNTIF(Penalties!$BR39:$BX39,AF$2))</f>
        <v/>
      </c>
      <c r="AG40" s="555" t="str">
        <f>IF($B39="","",COUNTIF(Penalties!$BR39:$BX39,AG$2))</f>
        <v/>
      </c>
      <c r="AH40" s="555" t="str">
        <f>IF($B39="","",COUNTIF(Penalties!$BR39:$BX39,AH$2))</f>
        <v/>
      </c>
      <c r="AI40" s="644" t="str">
        <f>IF(B39="","",SUM(T40:AH40))</f>
        <v/>
      </c>
      <c r="AJ40" s="645" t="str">
        <f>IF(B39="","",SUM(S40,AI40))</f>
        <v/>
      </c>
      <c r="AK40" s="645" t="str">
        <f>IF($B39="","",IF(Penalties!$BY39=AK$2,1,""))</f>
        <v/>
      </c>
      <c r="AL40" s="645" t="str">
        <f>IF($B39="","",IF(Penalties!$BY39=AL$2,1,""))</f>
        <v/>
      </c>
      <c r="AM40" s="645" t="str">
        <f>IF($B39="","",IF(Penalties!$BY39=AM$2,1,""))</f>
        <v/>
      </c>
      <c r="AN40" s="645" t="str">
        <f>IF($B39="","",IF(Penalties!$BY39=AN$2,1,""))</f>
        <v/>
      </c>
      <c r="AO40" s="645" t="str">
        <f>IF($B39="","",IF(Penalties!$BY39=AO$2,1,""))</f>
        <v/>
      </c>
      <c r="AP40" s="645" t="str">
        <f>IF($B39="","",IF(Penalties!$BY39=AP$2,1,""))</f>
        <v/>
      </c>
      <c r="AQ40" s="645" t="str">
        <f>IF($B39="","",IF(Penalties!$BY39=AQ$2,1,""))</f>
        <v/>
      </c>
      <c r="AR40" s="645" t="str">
        <f>IF($B39="","",IF(Penalties!$BY39=AR$2,1,""))</f>
        <v/>
      </c>
      <c r="AS40" s="645" t="str">
        <f>IF($B39="","",IF(Penalties!$BY39=AS$2,1,""))</f>
        <v/>
      </c>
      <c r="AT40" s="645" t="str">
        <f>IF($B39="","",IF(Penalties!$BY39=AT$2,1,""))</f>
        <v/>
      </c>
      <c r="AU40" s="645" t="str">
        <f>IF($B39="","",IF(Penalties!$BY39=AU$2,1,""))</f>
        <v/>
      </c>
      <c r="AV40" s="645" t="str">
        <f>IF($B39="","",IF(Penalties!$BY39=AV$2,1,""))</f>
        <v/>
      </c>
      <c r="AW40" s="645" t="str">
        <f>IF($B39="","",IF(Penalties!$BY39=AW$2,1,""))</f>
        <v/>
      </c>
      <c r="AX40" s="768" t="str">
        <f>IF(SUM(AL39:AW40)=0, "", IF(SUM(AL39:AW39)=1, LOOKUP(1, AL39:AW39, $AL$2:$AW$2), LOOKUP(1, AL40:AW40, $AL$2:$AW$2)))</f>
        <v/>
      </c>
    </row>
    <row r="41" spans="1:53" hidden="1">
      <c r="A41" s="1353">
        <f>A39+1</f>
        <v>20</v>
      </c>
      <c r="B41" s="1355" t="str">
        <f>IF(IBRF!B30="","",IBRF!B30)</f>
        <v/>
      </c>
      <c r="C41" s="1356" t="str">
        <f>IF(IBRF!C30="","",IBRF!C30)</f>
        <v/>
      </c>
      <c r="D41" s="646" t="s">
        <v>25</v>
      </c>
      <c r="E41" s="555" t="str">
        <f>IF($B41="","",COUNTIF(Penalties!$B41:$AC41,E$2))</f>
        <v/>
      </c>
      <c r="F41" s="555" t="str">
        <f>IF($B41="","",COUNTIF(Penalties!$B41:$AC41,F$2))</f>
        <v/>
      </c>
      <c r="G41" s="555" t="str">
        <f>IF($B41="","",COUNTIF(Penalties!$B41:$AC41,G$2))</f>
        <v/>
      </c>
      <c r="H41" s="555" t="str">
        <f>IF($B41="","",COUNTIF(Penalties!$B41:$AC41,H$2))</f>
        <v/>
      </c>
      <c r="I41" s="555" t="str">
        <f>IF($B41="","",COUNTIF(Penalties!$B41:$AC41,I$2))</f>
        <v/>
      </c>
      <c r="J41" s="555" t="str">
        <f>IF($B41="","",COUNTIF(Penalties!$B41:$AC41,J$2))</f>
        <v/>
      </c>
      <c r="K41" s="555" t="str">
        <f>IF($B41="","",COUNTIF(Penalties!$B41:$AC41,K$2))</f>
        <v/>
      </c>
      <c r="L41" s="555" t="str">
        <f>IF($B41="","",COUNTIF(Penalties!$B41:$AC41,L$2))</f>
        <v/>
      </c>
      <c r="M41" s="555" t="str">
        <f>IF($B41="","",COUNTIF(Penalties!$B41:$AC41,M$2))</f>
        <v/>
      </c>
      <c r="N41" s="555" t="str">
        <f>IF($B41="","",COUNTIF(Penalties!$B41:$AC41,N$2))</f>
        <v/>
      </c>
      <c r="O41" s="555" t="str">
        <f>IF($B41="","",COUNTIF(Penalties!$B41:$AC41,O$2))</f>
        <v/>
      </c>
      <c r="P41" s="555" t="str">
        <f>IF($B41="","",COUNTIF(Penalties!$B41:$AC41,P$2))</f>
        <v/>
      </c>
      <c r="Q41" s="555" t="str">
        <f>IF($B41="","",COUNTIF(Penalties!$B41:$AC41,Q$2))</f>
        <v/>
      </c>
      <c r="R41" s="647" t="str">
        <f>IF(B41="","",SUM(E41:Q41))</f>
        <v/>
      </c>
      <c r="S41" s="647" t="str">
        <f>IF($B41="","",COUNTIF(Penalties!$AE41:$AK41,S$2))</f>
        <v/>
      </c>
      <c r="T41" s="646" t="str">
        <f>IF($B41="","",COUNTIF(Penalties!$AE41:$AK41,T$2))</f>
        <v/>
      </c>
      <c r="U41" s="646" t="str">
        <f>IF($B41="","",COUNTIF(Penalties!$AE41:$AK41,U$2))</f>
        <v/>
      </c>
      <c r="V41" s="646" t="str">
        <f>IF($B41="","",COUNTIF(Penalties!$AE41:$AK41,V$2))</f>
        <v/>
      </c>
      <c r="W41" s="646" t="str">
        <f>IF($B41="","",COUNTIF(Penalties!$AE41:$AK41,W$2))</f>
        <v/>
      </c>
      <c r="X41" s="646" t="str">
        <f>IF($B41="","",COUNTIF(Penalties!$AE41:$AK41,X$2))</f>
        <v/>
      </c>
      <c r="Y41" s="646" t="str">
        <f>IF($B41="","",COUNTIF(Penalties!$AE41:$AK41,Y$2))</f>
        <v/>
      </c>
      <c r="Z41" s="646" t="str">
        <f>IF($B41="","",COUNTIF(Penalties!$AE41:$AK41,Z$2))</f>
        <v/>
      </c>
      <c r="AA41" s="646" t="str">
        <f>IF($B41="","",COUNTIF(Penalties!$AE41:$AK41,AA$2))</f>
        <v/>
      </c>
      <c r="AB41" s="646" t="str">
        <f>IF($B41="","",COUNTIF(Penalties!$AE41:$AK41,AB$2))</f>
        <v/>
      </c>
      <c r="AC41" s="646" t="str">
        <f>IF($B41="","",COUNTIF(Penalties!$AE41:$AK41,AC$2))</f>
        <v/>
      </c>
      <c r="AD41" s="646" t="str">
        <f>IF($B41="","",COUNTIF(Penalties!$AE41:$AK41,AD$2))</f>
        <v/>
      </c>
      <c r="AE41" s="646" t="str">
        <f>IF($B41="","",COUNTIF(Penalties!$AE41:$AK41,AE$2))</f>
        <v/>
      </c>
      <c r="AF41" s="646" t="str">
        <f>IF($B41="","",COUNTIF(Penalties!$AE41:$AK41,AF$2))</f>
        <v/>
      </c>
      <c r="AG41" s="646" t="str">
        <f>IF($B41="","",COUNTIF(Penalties!$AE41:$AK41,AG$2))</f>
        <v/>
      </c>
      <c r="AH41" s="646" t="str">
        <f>IF($B41="","",COUNTIF(Penalties!$AE41:$AK41,AH$2))</f>
        <v/>
      </c>
      <c r="AI41" s="647" t="str">
        <f>IF(B41="","",SUM(T41:AH41))</f>
        <v/>
      </c>
      <c r="AJ41" s="648" t="str">
        <f>IF(B41="","",SUM(S41,AI41))</f>
        <v/>
      </c>
      <c r="AK41" s="648" t="str">
        <f>IF($B41="","",IF(Penalties!$AL41=AK$2,1,""))</f>
        <v/>
      </c>
      <c r="AL41" s="648" t="str">
        <f>IF($B41="","",IF(Penalties!$AL41=AL$2,1,""))</f>
        <v/>
      </c>
      <c r="AM41" s="648" t="str">
        <f>IF($B41="","",IF(Penalties!$AL41=AM$2,1,""))</f>
        <v/>
      </c>
      <c r="AN41" s="648" t="str">
        <f>IF($B41="","",IF(Penalties!$AL41=AN$2,1,""))</f>
        <v/>
      </c>
      <c r="AO41" s="648" t="str">
        <f>IF($B41="","",IF(Penalties!$AL41=AO$2,1,""))</f>
        <v/>
      </c>
      <c r="AP41" s="648" t="str">
        <f>IF($B41="","",IF(Penalties!$AL41=AP$2,1,""))</f>
        <v/>
      </c>
      <c r="AQ41" s="648" t="str">
        <f>IF($B41="","",IF(Penalties!$AL41=AQ$2,1,""))</f>
        <v/>
      </c>
      <c r="AR41" s="648" t="str">
        <f>IF($B41="","",IF(Penalties!$AL41=AR$2,1,""))</f>
        <v/>
      </c>
      <c r="AS41" s="648" t="str">
        <f>IF($B41="","",IF(Penalties!$AL41=AS$2,1,""))</f>
        <v/>
      </c>
      <c r="AT41" s="648" t="str">
        <f>IF($B41="","",IF(Penalties!$AL41=AT$2,1,""))</f>
        <v/>
      </c>
      <c r="AU41" s="648" t="str">
        <f>IF($B41="","",IF(Penalties!$AL41=AU$2,1,""))</f>
        <v/>
      </c>
      <c r="AV41" s="648" t="str">
        <f>IF($B41="","",IF(Penalties!$AL41=AV$2,1,""))</f>
        <v/>
      </c>
      <c r="AW41" s="648" t="str">
        <f>IF($B41="","",IF(Penalties!$AL41=AW$2,1,""))</f>
        <v/>
      </c>
      <c r="AX41" s="769"/>
    </row>
    <row r="42" spans="1:53" ht="12.75" hidden="1" customHeight="1" thickBot="1">
      <c r="A42" s="1353"/>
      <c r="B42" s="1355"/>
      <c r="C42" s="1356"/>
      <c r="D42" s="646" t="s">
        <v>45</v>
      </c>
      <c r="E42" s="555" t="str">
        <f>IF($B41="","",COUNTIF(Penalties!$AO41:$BP41,E$2))</f>
        <v/>
      </c>
      <c r="F42" s="555" t="str">
        <f>IF($B41="","",COUNTIF(Penalties!$AO41:$BP41,F$2))</f>
        <v/>
      </c>
      <c r="G42" s="555" t="str">
        <f>IF($B41="","",COUNTIF(Penalties!$AO41:$BP41,G$2))</f>
        <v/>
      </c>
      <c r="H42" s="555" t="str">
        <f>IF($B41="","",COUNTIF(Penalties!$AO41:$BP41,H$2))</f>
        <v/>
      </c>
      <c r="I42" s="555" t="str">
        <f>IF($B41="","",COUNTIF(Penalties!$AO41:$BP41,I$2))</f>
        <v/>
      </c>
      <c r="J42" s="555" t="str">
        <f>IF($B41="","",COUNTIF(Penalties!$AO41:$BP41,J$2))</f>
        <v/>
      </c>
      <c r="K42" s="555" t="str">
        <f>IF($B41="","",COUNTIF(Penalties!$AO41:$BP41,K$2))</f>
        <v/>
      </c>
      <c r="L42" s="555" t="str">
        <f>IF($B41="","",COUNTIF(Penalties!$AO41:$BP41,L$2))</f>
        <v/>
      </c>
      <c r="M42" s="555" t="str">
        <f>IF($B41="","",COUNTIF(Penalties!$AO41:$BP41,M$2))</f>
        <v/>
      </c>
      <c r="N42" s="555" t="str">
        <f>IF($B41="","",COUNTIF(Penalties!$AO41:$BP41,N$2))</f>
        <v/>
      </c>
      <c r="O42" s="555" t="str">
        <f>IF($B41="","",COUNTIF(Penalties!$AO41:$BP41,O$2))</f>
        <v/>
      </c>
      <c r="P42" s="555" t="str">
        <f>IF($B41="","",COUNTIF(Penalties!$AO41:$BP41,P$2))</f>
        <v/>
      </c>
      <c r="Q42" s="555" t="str">
        <f>IF($B41="","",COUNTIF(Penalties!$AO41:$BP41,Q$2))</f>
        <v/>
      </c>
      <c r="R42" s="647" t="str">
        <f>IF(B41="","",SUM(E42:Q42))</f>
        <v/>
      </c>
      <c r="S42" s="647" t="str">
        <f>IF($B41="","",COUNTIF(Penalties!$BR41:$BX41,S$2))</f>
        <v/>
      </c>
      <c r="T42" s="646" t="str">
        <f>IF($B41="","",COUNTIF(Penalties!$BR41:$BX41,T$2))</f>
        <v/>
      </c>
      <c r="U42" s="646" t="str">
        <f>IF($B41="","",COUNTIF(Penalties!$BR41:$BX41,U$2))</f>
        <v/>
      </c>
      <c r="V42" s="646" t="str">
        <f>IF($B41="","",COUNTIF(Penalties!$BR41:$BX41,V$2))</f>
        <v/>
      </c>
      <c r="W42" s="646" t="str">
        <f>IF($B41="","",COUNTIF(Penalties!$BR41:$BX41,W$2))</f>
        <v/>
      </c>
      <c r="X42" s="646" t="str">
        <f>IF($B41="","",COUNTIF(Penalties!$BR41:$BX41,X$2))</f>
        <v/>
      </c>
      <c r="Y42" s="646" t="str">
        <f>IF($B41="","",COUNTIF(Penalties!$BR41:$BX41,Y$2))</f>
        <v/>
      </c>
      <c r="Z42" s="646" t="str">
        <f>IF($B41="","",COUNTIF(Penalties!$BR41:$BX41,Z$2))</f>
        <v/>
      </c>
      <c r="AA42" s="646" t="str">
        <f>IF($B41="","",COUNTIF(Penalties!$BR41:$BX41,AA$2))</f>
        <v/>
      </c>
      <c r="AB42" s="646" t="str">
        <f>IF($B41="","",COUNTIF(Penalties!$BR41:$BX41,AB$2))</f>
        <v/>
      </c>
      <c r="AC42" s="646" t="str">
        <f>IF($B41="","",COUNTIF(Penalties!$BR41:$BX41,AC$2))</f>
        <v/>
      </c>
      <c r="AD42" s="646" t="str">
        <f>IF($B41="","",COUNTIF(Penalties!$BR41:$BX41,AD$2))</f>
        <v/>
      </c>
      <c r="AE42" s="646" t="str">
        <f>IF($B41="","",COUNTIF(Penalties!$BR41:$BX41,AE$2))</f>
        <v/>
      </c>
      <c r="AF42" s="646" t="str">
        <f>IF($B41="","",COUNTIF(Penalties!$BR41:$BX41,AF$2))</f>
        <v/>
      </c>
      <c r="AG42" s="646" t="str">
        <f>IF($B41="","",COUNTIF(Penalties!$BR41:$BX41,AG$2))</f>
        <v/>
      </c>
      <c r="AH42" s="646" t="str">
        <f>IF($B41="","",COUNTIF(Penalties!$BR41:$BX41,AH$2))</f>
        <v/>
      </c>
      <c r="AI42" s="647" t="str">
        <f>IF(B41="","",SUM(T42:AH42))</f>
        <v/>
      </c>
      <c r="AJ42" s="648" t="str">
        <f>IF(B41="","",SUM(S42,AI42))</f>
        <v/>
      </c>
      <c r="AK42" s="648" t="str">
        <f>IF($B41="","",IF(Penalties!$BY41=AK$2,1,""))</f>
        <v/>
      </c>
      <c r="AL42" s="648" t="str">
        <f>IF($B41="","",IF(Penalties!$BY41=AL$2,1,""))</f>
        <v/>
      </c>
      <c r="AM42" s="648" t="str">
        <f>IF($B41="","",IF(Penalties!$BY41=AM$2,1,""))</f>
        <v/>
      </c>
      <c r="AN42" s="648" t="str">
        <f>IF($B41="","",IF(Penalties!$BY41=AN$2,1,""))</f>
        <v/>
      </c>
      <c r="AO42" s="648" t="str">
        <f>IF($B41="","",IF(Penalties!$BY41=AO$2,1,""))</f>
        <v/>
      </c>
      <c r="AP42" s="648" t="str">
        <f>IF($B41="","",IF(Penalties!$BY41=AP$2,1,""))</f>
        <v/>
      </c>
      <c r="AQ42" s="648" t="str">
        <f>IF($B41="","",IF(Penalties!$BY41=AQ$2,1,""))</f>
        <v/>
      </c>
      <c r="AR42" s="648" t="str">
        <f>IF($B41="","",IF(Penalties!$BY41=AR$2,1,""))</f>
        <v/>
      </c>
      <c r="AS42" s="648" t="str">
        <f>IF($B41="","",IF(Penalties!$BY41=AS$2,1,""))</f>
        <v/>
      </c>
      <c r="AT42" s="648" t="str">
        <f>IF($B41="","",IF(Penalties!$BY41=AT$2,1,""))</f>
        <v/>
      </c>
      <c r="AU42" s="648" t="str">
        <f>IF($B41="","",IF(Penalties!$BY41=AU$2,1,""))</f>
        <v/>
      </c>
      <c r="AV42" s="648" t="str">
        <f>IF($B41="","",IF(Penalties!$BY41=AV$2,1,""))</f>
        <v/>
      </c>
      <c r="AW42" s="648" t="str">
        <f>IF($B41="","",IF(Penalties!$BY41=AW$2,1,""))</f>
        <v/>
      </c>
      <c r="AX42" s="771" t="str">
        <f>IF(SUM(AL41:AW42)=0, "", IF(SUM(AL41:AW41)=1, LOOKUP(1, AL41:AW41, $AL$2:$AW$2), LOOKUP(1, AL42:AW42, $AL$2:$AW$2)))</f>
        <v/>
      </c>
    </row>
    <row r="43" spans="1:53" ht="12.75" customHeight="1">
      <c r="A43" s="1360" t="s">
        <v>26</v>
      </c>
      <c r="B43" s="1360"/>
      <c r="C43" s="1360" t="s">
        <v>52</v>
      </c>
      <c r="D43" s="641" t="s">
        <v>25</v>
      </c>
      <c r="E43" s="641">
        <f t="shared" ref="E43:AW43" si="0">SUM(E3,E5,E7,E9,E11,E13,E15,E17,E19,E21,E23,E25,E27,E29,E31,E33,E35,E37,E39,E41)</f>
        <v>3</v>
      </c>
      <c r="F43" s="641">
        <f t="shared" si="0"/>
        <v>0</v>
      </c>
      <c r="G43" s="641">
        <f t="shared" si="0"/>
        <v>1</v>
      </c>
      <c r="H43" s="641">
        <f t="shared" si="0"/>
        <v>3</v>
      </c>
      <c r="I43" s="641">
        <f t="shared" si="0"/>
        <v>2</v>
      </c>
      <c r="J43" s="641">
        <f t="shared" si="0"/>
        <v>0</v>
      </c>
      <c r="K43" s="641">
        <f t="shared" si="0"/>
        <v>1</v>
      </c>
      <c r="L43" s="641">
        <f t="shared" si="0"/>
        <v>0</v>
      </c>
      <c r="M43" s="641">
        <f t="shared" si="0"/>
        <v>1</v>
      </c>
      <c r="N43" s="641">
        <f t="shared" si="0"/>
        <v>1</v>
      </c>
      <c r="O43" s="641">
        <f t="shared" si="0"/>
        <v>0</v>
      </c>
      <c r="P43" s="641">
        <f t="shared" si="0"/>
        <v>2</v>
      </c>
      <c r="Q43" s="641">
        <f t="shared" si="0"/>
        <v>2</v>
      </c>
      <c r="R43" s="642">
        <f t="shared" si="0"/>
        <v>16</v>
      </c>
      <c r="S43" s="642">
        <f t="shared" si="0"/>
        <v>2</v>
      </c>
      <c r="T43" s="641">
        <f t="shared" si="0"/>
        <v>0</v>
      </c>
      <c r="U43" s="641">
        <f t="shared" si="0"/>
        <v>0</v>
      </c>
      <c r="V43" s="641">
        <f t="shared" si="0"/>
        <v>0</v>
      </c>
      <c r="W43" s="641">
        <f t="shared" si="0"/>
        <v>1</v>
      </c>
      <c r="X43" s="641">
        <f t="shared" si="0"/>
        <v>0</v>
      </c>
      <c r="Y43" s="641">
        <f t="shared" si="0"/>
        <v>0</v>
      </c>
      <c r="Z43" s="641">
        <f t="shared" si="0"/>
        <v>0</v>
      </c>
      <c r="AA43" s="641">
        <f t="shared" si="0"/>
        <v>0</v>
      </c>
      <c r="AB43" s="641">
        <f t="shared" si="0"/>
        <v>2</v>
      </c>
      <c r="AC43" s="641">
        <f t="shared" si="0"/>
        <v>0</v>
      </c>
      <c r="AD43" s="641">
        <f t="shared" si="0"/>
        <v>1</v>
      </c>
      <c r="AE43" s="641">
        <f t="shared" si="0"/>
        <v>0</v>
      </c>
      <c r="AF43" s="641">
        <f t="shared" si="0"/>
        <v>0</v>
      </c>
      <c r="AG43" s="641">
        <f t="shared" si="0"/>
        <v>0</v>
      </c>
      <c r="AH43" s="641">
        <f t="shared" si="0"/>
        <v>0</v>
      </c>
      <c r="AI43" s="642">
        <f t="shared" si="0"/>
        <v>4</v>
      </c>
      <c r="AJ43" s="649">
        <f t="shared" si="0"/>
        <v>6</v>
      </c>
      <c r="AK43" s="649">
        <f t="shared" si="0"/>
        <v>0</v>
      </c>
      <c r="AL43" s="649">
        <f t="shared" si="0"/>
        <v>0</v>
      </c>
      <c r="AM43" s="649">
        <f t="shared" ref="AM43:AU43" si="1">SUM(AM3,AM5,AM7,AM9,AM11,AM13,AM15,AM17,AM19,AM21,AM23,AM25,AM27,AM29,AM31,AM33,AM35,AM37,AM39,AM41)</f>
        <v>0</v>
      </c>
      <c r="AN43" s="649">
        <f t="shared" si="1"/>
        <v>0</v>
      </c>
      <c r="AO43" s="649">
        <f t="shared" si="1"/>
        <v>0</v>
      </c>
      <c r="AP43" s="649">
        <f t="shared" si="1"/>
        <v>0</v>
      </c>
      <c r="AQ43" s="649">
        <f t="shared" si="1"/>
        <v>0</v>
      </c>
      <c r="AR43" s="649">
        <f t="shared" si="1"/>
        <v>0</v>
      </c>
      <c r="AS43" s="649">
        <f t="shared" si="1"/>
        <v>0</v>
      </c>
      <c r="AT43" s="649">
        <f t="shared" si="1"/>
        <v>0</v>
      </c>
      <c r="AU43" s="649">
        <f t="shared" si="1"/>
        <v>0</v>
      </c>
      <c r="AV43" s="649">
        <f>SUM(AV3,AV5,AV7,AV9,AV11,AV13,AV15,AV17,AV19,AV21,AV23,AV25,AV27,AV29,AV31,AV33,AV35,AV37,AV39,AV41)</f>
        <v>0</v>
      </c>
      <c r="AW43" s="649">
        <f t="shared" si="0"/>
        <v>0</v>
      </c>
      <c r="AX43" s="640"/>
      <c r="AY43" s="555"/>
      <c r="AZ43" s="555"/>
      <c r="BA43" s="555"/>
    </row>
    <row r="44" spans="1:53">
      <c r="A44" s="1360"/>
      <c r="B44" s="1360"/>
      <c r="C44" s="1360"/>
      <c r="D44" s="641" t="s">
        <v>45</v>
      </c>
      <c r="E44" s="641">
        <f t="shared" ref="E44:AW44" si="2">SUM(E4,E6,E8,E10,E12,E14,E16,E18,E20,E22,E24,E26,E28,E30,E32,E34,E36,E38,E40,E42)</f>
        <v>1</v>
      </c>
      <c r="F44" s="641">
        <f t="shared" si="2"/>
        <v>0</v>
      </c>
      <c r="G44" s="641">
        <f t="shared" si="2"/>
        <v>0</v>
      </c>
      <c r="H44" s="641">
        <f t="shared" si="2"/>
        <v>2</v>
      </c>
      <c r="I44" s="641">
        <f t="shared" si="2"/>
        <v>4</v>
      </c>
      <c r="J44" s="641">
        <f t="shared" si="2"/>
        <v>0</v>
      </c>
      <c r="K44" s="641">
        <f t="shared" si="2"/>
        <v>1</v>
      </c>
      <c r="L44" s="641">
        <f t="shared" si="2"/>
        <v>3</v>
      </c>
      <c r="M44" s="641">
        <f t="shared" si="2"/>
        <v>0</v>
      </c>
      <c r="N44" s="641">
        <f t="shared" si="2"/>
        <v>0</v>
      </c>
      <c r="O44" s="641">
        <f t="shared" si="2"/>
        <v>1</v>
      </c>
      <c r="P44" s="641">
        <f t="shared" si="2"/>
        <v>3</v>
      </c>
      <c r="Q44" s="641">
        <f t="shared" si="2"/>
        <v>2</v>
      </c>
      <c r="R44" s="642">
        <f t="shared" si="2"/>
        <v>17</v>
      </c>
      <c r="S44" s="642">
        <f t="shared" si="2"/>
        <v>3</v>
      </c>
      <c r="T44" s="641">
        <f t="shared" si="2"/>
        <v>2</v>
      </c>
      <c r="U44" s="641">
        <f t="shared" si="2"/>
        <v>0</v>
      </c>
      <c r="V44" s="641">
        <f t="shared" si="2"/>
        <v>1</v>
      </c>
      <c r="W44" s="641">
        <f t="shared" si="2"/>
        <v>0</v>
      </c>
      <c r="X44" s="641">
        <f t="shared" si="2"/>
        <v>0</v>
      </c>
      <c r="Y44" s="641">
        <f t="shared" si="2"/>
        <v>0</v>
      </c>
      <c r="Z44" s="641">
        <f t="shared" si="2"/>
        <v>0</v>
      </c>
      <c r="AA44" s="641">
        <f t="shared" si="2"/>
        <v>0</v>
      </c>
      <c r="AB44" s="641">
        <f t="shared" si="2"/>
        <v>1</v>
      </c>
      <c r="AC44" s="641">
        <f t="shared" si="2"/>
        <v>1</v>
      </c>
      <c r="AD44" s="641">
        <f t="shared" si="2"/>
        <v>1</v>
      </c>
      <c r="AE44" s="641">
        <f t="shared" si="2"/>
        <v>0</v>
      </c>
      <c r="AF44" s="641">
        <f t="shared" si="2"/>
        <v>0</v>
      </c>
      <c r="AG44" s="641">
        <f t="shared" si="2"/>
        <v>1</v>
      </c>
      <c r="AH44" s="641">
        <f t="shared" si="2"/>
        <v>0</v>
      </c>
      <c r="AI44" s="642">
        <f t="shared" si="2"/>
        <v>7</v>
      </c>
      <c r="AJ44" s="649">
        <f t="shared" si="2"/>
        <v>10</v>
      </c>
      <c r="AK44" s="649">
        <f t="shared" si="2"/>
        <v>0</v>
      </c>
      <c r="AL44" s="649">
        <f t="shared" si="2"/>
        <v>0</v>
      </c>
      <c r="AM44" s="649">
        <f t="shared" ref="AM44:AU44" si="3">SUM(AM4,AM6,AM8,AM10,AM12,AM14,AM16,AM18,AM20,AM22,AM24,AM26,AM28,AM30,AM32,AM34,AM36,AM38,AM40,AM42)</f>
        <v>0</v>
      </c>
      <c r="AN44" s="649">
        <f t="shared" si="3"/>
        <v>0</v>
      </c>
      <c r="AO44" s="649">
        <f t="shared" si="3"/>
        <v>0</v>
      </c>
      <c r="AP44" s="649">
        <f t="shared" si="3"/>
        <v>0</v>
      </c>
      <c r="AQ44" s="649">
        <f t="shared" si="3"/>
        <v>0</v>
      </c>
      <c r="AR44" s="649">
        <f t="shared" si="3"/>
        <v>0</v>
      </c>
      <c r="AS44" s="649">
        <f t="shared" si="3"/>
        <v>0</v>
      </c>
      <c r="AT44" s="649">
        <f t="shared" si="3"/>
        <v>0</v>
      </c>
      <c r="AU44" s="649">
        <f t="shared" si="3"/>
        <v>0</v>
      </c>
      <c r="AV44" s="649">
        <f>SUM(AV4,AV6,AV8,AV10,AV12,AV14,AV16,AV18,AV20,AV22,AV24,AV26,AV28,AV30,AV32,AV34,AV36,AV38,AV40,AV42)</f>
        <v>0</v>
      </c>
      <c r="AW44" s="649">
        <f t="shared" si="2"/>
        <v>0</v>
      </c>
    </row>
    <row r="45" spans="1:53">
      <c r="A45" s="1360"/>
      <c r="B45" s="1360"/>
      <c r="C45" s="1360"/>
      <c r="D45" s="642" t="s">
        <v>27</v>
      </c>
      <c r="E45" s="642">
        <f t="shared" ref="E45:AW45" si="4">SUM(E43,E44)</f>
        <v>4</v>
      </c>
      <c r="F45" s="642">
        <f t="shared" si="4"/>
        <v>0</v>
      </c>
      <c r="G45" s="642">
        <f t="shared" si="4"/>
        <v>1</v>
      </c>
      <c r="H45" s="642">
        <f t="shared" si="4"/>
        <v>5</v>
      </c>
      <c r="I45" s="642">
        <f t="shared" si="4"/>
        <v>6</v>
      </c>
      <c r="J45" s="642">
        <f t="shared" si="4"/>
        <v>0</v>
      </c>
      <c r="K45" s="642">
        <f t="shared" si="4"/>
        <v>2</v>
      </c>
      <c r="L45" s="642">
        <f t="shared" si="4"/>
        <v>3</v>
      </c>
      <c r="M45" s="642">
        <f t="shared" si="4"/>
        <v>1</v>
      </c>
      <c r="N45" s="642">
        <f t="shared" si="4"/>
        <v>1</v>
      </c>
      <c r="O45" s="642">
        <f t="shared" si="4"/>
        <v>1</v>
      </c>
      <c r="P45" s="642">
        <f t="shared" si="4"/>
        <v>5</v>
      </c>
      <c r="Q45" s="642">
        <f t="shared" si="4"/>
        <v>4</v>
      </c>
      <c r="R45" s="648">
        <f t="shared" si="4"/>
        <v>33</v>
      </c>
      <c r="S45" s="648">
        <f t="shared" si="4"/>
        <v>5</v>
      </c>
      <c r="T45" s="642">
        <f t="shared" si="4"/>
        <v>2</v>
      </c>
      <c r="U45" s="642">
        <f t="shared" si="4"/>
        <v>0</v>
      </c>
      <c r="V45" s="642">
        <f t="shared" si="4"/>
        <v>1</v>
      </c>
      <c r="W45" s="642">
        <f t="shared" si="4"/>
        <v>1</v>
      </c>
      <c r="X45" s="642">
        <f t="shared" si="4"/>
        <v>0</v>
      </c>
      <c r="Y45" s="642">
        <f t="shared" si="4"/>
        <v>0</v>
      </c>
      <c r="Z45" s="642">
        <f t="shared" si="4"/>
        <v>0</v>
      </c>
      <c r="AA45" s="642">
        <f t="shared" si="4"/>
        <v>0</v>
      </c>
      <c r="AB45" s="642">
        <f t="shared" si="4"/>
        <v>3</v>
      </c>
      <c r="AC45" s="642">
        <f t="shared" si="4"/>
        <v>1</v>
      </c>
      <c r="AD45" s="642">
        <f t="shared" si="4"/>
        <v>2</v>
      </c>
      <c r="AE45" s="642">
        <f t="shared" si="4"/>
        <v>0</v>
      </c>
      <c r="AF45" s="642">
        <f t="shared" si="4"/>
        <v>0</v>
      </c>
      <c r="AG45" s="642">
        <f t="shared" si="4"/>
        <v>1</v>
      </c>
      <c r="AH45" s="642">
        <f t="shared" si="4"/>
        <v>0</v>
      </c>
      <c r="AI45" s="648">
        <f t="shared" si="4"/>
        <v>11</v>
      </c>
      <c r="AJ45" s="649">
        <f t="shared" si="4"/>
        <v>16</v>
      </c>
      <c r="AK45" s="649">
        <f t="shared" si="4"/>
        <v>0</v>
      </c>
      <c r="AL45" s="649">
        <f t="shared" si="4"/>
        <v>0</v>
      </c>
      <c r="AM45" s="649">
        <f t="shared" ref="AM45:AU45" si="5">SUM(AM43,AM44)</f>
        <v>0</v>
      </c>
      <c r="AN45" s="649">
        <f t="shared" si="5"/>
        <v>0</v>
      </c>
      <c r="AO45" s="649">
        <f t="shared" si="5"/>
        <v>0</v>
      </c>
      <c r="AP45" s="649">
        <f t="shared" si="5"/>
        <v>0</v>
      </c>
      <c r="AQ45" s="649">
        <f t="shared" si="5"/>
        <v>0</v>
      </c>
      <c r="AR45" s="649">
        <f t="shared" si="5"/>
        <v>0</v>
      </c>
      <c r="AS45" s="649">
        <f t="shared" si="5"/>
        <v>0</v>
      </c>
      <c r="AT45" s="649">
        <f t="shared" si="5"/>
        <v>0</v>
      </c>
      <c r="AU45" s="649">
        <f t="shared" si="5"/>
        <v>0</v>
      </c>
      <c r="AV45" s="649">
        <f>SUM(AV43,AV44)</f>
        <v>0</v>
      </c>
      <c r="AW45" s="649">
        <f t="shared" si="4"/>
        <v>0</v>
      </c>
    </row>
    <row r="50" spans="1:50" ht="12.75" customHeight="1">
      <c r="A50" s="189"/>
      <c r="B50" s="189"/>
      <c r="C50" s="189"/>
      <c r="D50" s="635"/>
      <c r="E50" s="636" t="s">
        <v>48</v>
      </c>
      <c r="F50" s="637"/>
      <c r="G50" s="638"/>
      <c r="H50" s="638"/>
      <c r="I50" s="638"/>
      <c r="J50" s="638"/>
      <c r="K50" s="638"/>
      <c r="L50" s="638"/>
      <c r="M50" s="638"/>
      <c r="N50" s="638"/>
      <c r="O50" s="638"/>
      <c r="P50" s="638"/>
      <c r="Q50" s="638"/>
      <c r="R50" s="639"/>
      <c r="S50" s="201"/>
      <c r="T50" s="636" t="s">
        <v>49</v>
      </c>
      <c r="U50" s="637"/>
      <c r="V50" s="638"/>
      <c r="W50" s="638"/>
      <c r="X50" s="638"/>
      <c r="Y50" s="638"/>
      <c r="Z50" s="638"/>
      <c r="AA50" s="638"/>
      <c r="AB50" s="638"/>
      <c r="AC50" s="638"/>
      <c r="AD50" s="638"/>
      <c r="AE50" s="638"/>
      <c r="AF50" s="638"/>
      <c r="AG50" s="638"/>
      <c r="AH50" s="638"/>
      <c r="AI50" s="639"/>
      <c r="AJ50" s="1359" t="s">
        <v>105</v>
      </c>
      <c r="AK50" s="1354" t="s">
        <v>439</v>
      </c>
      <c r="AL50" s="1354"/>
      <c r="AM50" s="1354"/>
      <c r="AN50" s="1354"/>
      <c r="AO50" s="1354"/>
      <c r="AP50" s="1354"/>
      <c r="AQ50" s="1354"/>
      <c r="AR50" s="1354"/>
      <c r="AS50" s="1354"/>
      <c r="AT50" s="1354"/>
      <c r="AU50" s="1354"/>
      <c r="AV50" s="1354"/>
      <c r="AW50" s="1354"/>
      <c r="AX50" s="1354"/>
    </row>
    <row r="51" spans="1:50" ht="13.5" thickBot="1">
      <c r="A51" s="641" t="s">
        <v>28</v>
      </c>
      <c r="B51" s="641" t="s">
        <v>50</v>
      </c>
      <c r="C51" s="641" t="s">
        <v>51</v>
      </c>
      <c r="D51" s="641"/>
      <c r="E51" s="650" t="s">
        <v>289</v>
      </c>
      <c r="F51" s="650" t="s">
        <v>301</v>
      </c>
      <c r="G51" s="650" t="s">
        <v>305</v>
      </c>
      <c r="H51" s="650" t="s">
        <v>297</v>
      </c>
      <c r="I51" s="650" t="s">
        <v>299</v>
      </c>
      <c r="J51" s="650" t="s">
        <v>291</v>
      </c>
      <c r="K51" s="650" t="s">
        <v>309</v>
      </c>
      <c r="L51" s="650" t="s">
        <v>295</v>
      </c>
      <c r="M51" s="650" t="s">
        <v>307</v>
      </c>
      <c r="N51" s="650" t="s">
        <v>303</v>
      </c>
      <c r="O51" s="650" t="s">
        <v>313</v>
      </c>
      <c r="P51" s="650" t="s">
        <v>293</v>
      </c>
      <c r="Q51" s="650" t="s">
        <v>311</v>
      </c>
      <c r="R51" s="632" t="s">
        <v>27</v>
      </c>
      <c r="S51" s="632">
        <v>4</v>
      </c>
      <c r="T51" s="641" t="s">
        <v>289</v>
      </c>
      <c r="U51" s="641" t="s">
        <v>301</v>
      </c>
      <c r="V51" s="641" t="s">
        <v>305</v>
      </c>
      <c r="W51" s="641" t="s">
        <v>297</v>
      </c>
      <c r="X51" s="641" t="s">
        <v>299</v>
      </c>
      <c r="Y51" s="641" t="s">
        <v>291</v>
      </c>
      <c r="Z51" s="641" t="s">
        <v>307</v>
      </c>
      <c r="AA51" s="641" t="s">
        <v>309</v>
      </c>
      <c r="AB51" s="641" t="s">
        <v>295</v>
      </c>
      <c r="AC51" s="641" t="s">
        <v>311</v>
      </c>
      <c r="AD51" s="641" t="s">
        <v>293</v>
      </c>
      <c r="AE51" s="641" t="s">
        <v>313</v>
      </c>
      <c r="AF51" s="641" t="s">
        <v>303</v>
      </c>
      <c r="AG51" s="641" t="s">
        <v>317</v>
      </c>
      <c r="AH51" s="641" t="s">
        <v>319</v>
      </c>
      <c r="AI51" s="642" t="s">
        <v>27</v>
      </c>
      <c r="AJ51" s="1359"/>
      <c r="AK51" s="643" t="s">
        <v>236</v>
      </c>
      <c r="AL51" s="643" t="s">
        <v>289</v>
      </c>
      <c r="AM51" s="643" t="s">
        <v>301</v>
      </c>
      <c r="AN51" s="643" t="s">
        <v>305</v>
      </c>
      <c r="AO51" s="643" t="s">
        <v>297</v>
      </c>
      <c r="AP51" s="643" t="s">
        <v>299</v>
      </c>
      <c r="AQ51" s="643" t="s">
        <v>291</v>
      </c>
      <c r="AR51" s="643" t="s">
        <v>307</v>
      </c>
      <c r="AS51" s="643" t="s">
        <v>309</v>
      </c>
      <c r="AT51" s="643" t="s">
        <v>295</v>
      </c>
      <c r="AU51" s="643" t="s">
        <v>311</v>
      </c>
      <c r="AV51" s="643" t="s">
        <v>317</v>
      </c>
      <c r="AW51" s="643" t="s">
        <v>319</v>
      </c>
      <c r="AX51" s="643"/>
    </row>
    <row r="52" spans="1:50">
      <c r="A52" s="1352">
        <v>1</v>
      </c>
      <c r="B52" s="1357" t="str">
        <f>IF(IBRF!H11="","",IBRF!H11)</f>
        <v>011</v>
      </c>
      <c r="C52" s="1358" t="str">
        <f>IF(IBRF!I11="","",IBRF!I11)</f>
        <v>BeatHer Bailey</v>
      </c>
      <c r="D52" s="555" t="s">
        <v>25</v>
      </c>
      <c r="E52" s="546">
        <f>IF($B52="","",COUNTIF(Penalties!$B49:$AC49,E$51))</f>
        <v>0</v>
      </c>
      <c r="F52" s="546">
        <f>IF($B52="","",COUNTIF(Penalties!$B49:$AC49,F$51))</f>
        <v>0</v>
      </c>
      <c r="G52" s="546">
        <f>IF($B52="","",COUNTIF(Penalties!$B49:$AC49,G$51))</f>
        <v>0</v>
      </c>
      <c r="H52" s="546">
        <f>IF($B52="","",COUNTIF(Penalties!$B49:$AC49,H$51))</f>
        <v>1</v>
      </c>
      <c r="I52" s="546">
        <f>IF($B52="","",COUNTIF(Penalties!$B49:$AC49,I$51))</f>
        <v>0</v>
      </c>
      <c r="J52" s="546">
        <f>IF($B52="","",COUNTIF(Penalties!$B49:$AC49,J$51))</f>
        <v>0</v>
      </c>
      <c r="K52" s="546">
        <f>IF($B52="","",COUNTIF(Penalties!$B49:$AC49,K$51))</f>
        <v>0</v>
      </c>
      <c r="L52" s="546">
        <f>IF($B52="","",COUNTIF(Penalties!$B49:$AC49,L$51))</f>
        <v>0</v>
      </c>
      <c r="M52" s="546">
        <f>IF($B52="","",COUNTIF(Penalties!$B49:$AC49,M$51))</f>
        <v>0</v>
      </c>
      <c r="N52" s="546">
        <f>IF($B52="","",COUNTIF(Penalties!$B49:$AC49,N$51))</f>
        <v>0</v>
      </c>
      <c r="O52" s="546">
        <f>IF($B52="","",COUNTIF(Penalties!$B49:$AC49,O$51))</f>
        <v>0</v>
      </c>
      <c r="P52" s="546">
        <f>IF($B52="","",COUNTIF(Penalties!$B49:$AC49,P$51))</f>
        <v>0</v>
      </c>
      <c r="Q52" s="546">
        <f>IF($B52="","",COUNTIF(Penalties!$B49:$AC49,Q$51))</f>
        <v>1</v>
      </c>
      <c r="R52" s="205">
        <f>IF(B52="","",SUM(E52:Q52))</f>
        <v>2</v>
      </c>
      <c r="S52" s="205">
        <f>IF($B52="","",COUNTIF(Penalties!$AE49:$AK49,S$51))</f>
        <v>0</v>
      </c>
      <c r="T52" s="205">
        <f>IF($B52="","",COUNTIF(Penalties!$AE49:$AK49,T$51))</f>
        <v>0</v>
      </c>
      <c r="U52" s="205">
        <f>IF($B52="","",COUNTIF(Penalties!$AE49:$AK49,U$51))</f>
        <v>0</v>
      </c>
      <c r="V52" s="205">
        <f>IF($B52="","",COUNTIF(Penalties!$AE49:$AK49,V$51))</f>
        <v>0</v>
      </c>
      <c r="W52" s="205">
        <f>IF($B52="","",COUNTIF(Penalties!$AE49:$AK49,W$51))</f>
        <v>0</v>
      </c>
      <c r="X52" s="205">
        <f>IF($B52="","",COUNTIF(Penalties!$AE49:$AK49,X$51))</f>
        <v>0</v>
      </c>
      <c r="Y52" s="205">
        <f>IF($B52="","",COUNTIF(Penalties!$AE49:$AK49,Y$51))</f>
        <v>0</v>
      </c>
      <c r="Z52" s="205">
        <f>IF($B52="","",COUNTIF(Penalties!$AE49:$AK49,Z$51))</f>
        <v>0</v>
      </c>
      <c r="AA52" s="205">
        <f>IF($B52="","",COUNTIF(Penalties!$AE49:$AK49,AA$51))</f>
        <v>0</v>
      </c>
      <c r="AB52" s="205">
        <f>IF($B52="","",COUNTIF(Penalties!$AE49:$AK49,AB$51))</f>
        <v>0</v>
      </c>
      <c r="AC52" s="205">
        <f>IF($B52="","",COUNTIF(Penalties!$AE49:$AK49,AC$51))</f>
        <v>0</v>
      </c>
      <c r="AD52" s="205">
        <f>IF($B52="","",COUNTIF(Penalties!$AE49:$AK49,AD$51))</f>
        <v>0</v>
      </c>
      <c r="AE52" s="205">
        <f>IF($B52="","",COUNTIF(Penalties!$AE49:$AK49,AE$51))</f>
        <v>0</v>
      </c>
      <c r="AF52" s="205">
        <f>IF($B52="","",COUNTIF(Penalties!$AE49:$AK49,AF$51))</f>
        <v>0</v>
      </c>
      <c r="AG52" s="205">
        <f>IF($B52="","",COUNTIF(Penalties!$AE49:$AK49,AG$51))</f>
        <v>0</v>
      </c>
      <c r="AH52" s="205">
        <f>IF($B52="","",COUNTIF(Penalties!$AE49:$AK49,AH$51))</f>
        <v>0</v>
      </c>
      <c r="AI52" s="644">
        <f>IF(B52="","",SUM(T52:AH52))</f>
        <v>0</v>
      </c>
      <c r="AJ52" s="645">
        <f>IF(B52="","",SUM(S52,AI52))</f>
        <v>0</v>
      </c>
      <c r="AK52" s="645" t="str">
        <f>IF($B52="","",IF(Penalties!$AL49=AK$51,1,""))</f>
        <v/>
      </c>
      <c r="AL52" s="645" t="str">
        <f>IF($B52="","",IF(Penalties!$AL49=AL$51,1,""))</f>
        <v/>
      </c>
      <c r="AM52" s="645" t="str">
        <f>IF($B52="","",IF(Penalties!$AL49=AM$51,1,""))</f>
        <v/>
      </c>
      <c r="AN52" s="645" t="str">
        <f>IF($B52="","",IF(Penalties!$AL49=AN$51,1,""))</f>
        <v/>
      </c>
      <c r="AO52" s="645" t="str">
        <f>IF($B52="","",IF(Penalties!$AL49=AO$51,1,""))</f>
        <v/>
      </c>
      <c r="AP52" s="645" t="str">
        <f>IF($B52="","",IF(Penalties!$AL49=AP$51,1,""))</f>
        <v/>
      </c>
      <c r="AQ52" s="645" t="str">
        <f>IF($B52="","",IF(Penalties!$AL49=AQ$51,1,""))</f>
        <v/>
      </c>
      <c r="AR52" s="645" t="str">
        <f>IF($B52="","",IF(Penalties!$AL49=AR$51,1,""))</f>
        <v/>
      </c>
      <c r="AS52" s="645" t="str">
        <f>IF($B52="","",IF(Penalties!$AL49=AS$51,1,""))</f>
        <v/>
      </c>
      <c r="AT52" s="645" t="str">
        <f>IF($B52="","",IF(Penalties!$AL49=AT$51,1,""))</f>
        <v/>
      </c>
      <c r="AU52" s="645" t="str">
        <f>IF($B52="","",IF(Penalties!$AL49=AU$51,1,""))</f>
        <v/>
      </c>
      <c r="AV52" s="645" t="str">
        <f>IF($B52="","",IF(Penalties!$AL49=AV$51,1,""))</f>
        <v/>
      </c>
      <c r="AW52" s="645" t="str">
        <f>IF($B52="","",IF(Penalties!$AL49=AW$51,1,""))</f>
        <v/>
      </c>
      <c r="AX52" s="767"/>
    </row>
    <row r="53" spans="1:50">
      <c r="A53" s="1352"/>
      <c r="B53" s="1357"/>
      <c r="C53" s="1358"/>
      <c r="D53" s="555" t="s">
        <v>45</v>
      </c>
      <c r="E53" s="546">
        <f>IF($B52="","",COUNTIF(Penalties!$AO49:$BP49,E$51))</f>
        <v>0</v>
      </c>
      <c r="F53" s="546">
        <f>IF($B52="","",COUNTIF(Penalties!$AO49:$BP49,F$51))</f>
        <v>0</v>
      </c>
      <c r="G53" s="546">
        <f>IF($B52="","",COUNTIF(Penalties!$AO49:$BP49,G$51))</f>
        <v>0</v>
      </c>
      <c r="H53" s="546">
        <f>IF($B52="","",COUNTIF(Penalties!$AO49:$BP49,H$51))</f>
        <v>0</v>
      </c>
      <c r="I53" s="546">
        <f>IF($B52="","",COUNTIF(Penalties!$AO49:$BP49,I$51))</f>
        <v>0</v>
      </c>
      <c r="J53" s="546">
        <f>IF($B52="","",COUNTIF(Penalties!$AO49:$BP49,J$51))</f>
        <v>0</v>
      </c>
      <c r="K53" s="546">
        <f>IF($B52="","",COUNTIF(Penalties!$AO49:$BP49,K$51))</f>
        <v>0</v>
      </c>
      <c r="L53" s="546">
        <f>IF($B52="","",COUNTIF(Penalties!$AO49:$BP49,L$51))</f>
        <v>0</v>
      </c>
      <c r="M53" s="546">
        <f>IF($B52="","",COUNTIF(Penalties!$AO49:$BP49,M$51))</f>
        <v>0</v>
      </c>
      <c r="N53" s="546">
        <f>IF($B52="","",COUNTIF(Penalties!$AO49:$BP49,N$51))</f>
        <v>0</v>
      </c>
      <c r="O53" s="546">
        <f>IF($B52="","",COUNTIF(Penalties!$AO49:$BP49,O$51))</f>
        <v>0</v>
      </c>
      <c r="P53" s="546">
        <f>IF($B52="","",COUNTIF(Penalties!$AO49:$BP49,P$51))</f>
        <v>0</v>
      </c>
      <c r="Q53" s="546">
        <f>IF($B52="","",COUNTIF(Penalties!$AO49:$BP49,Q$51))</f>
        <v>1</v>
      </c>
      <c r="R53" s="205">
        <f>IF(B52="","",SUM(E53:Q53))</f>
        <v>1</v>
      </c>
      <c r="S53" s="205">
        <f>IF($B52="","",COUNTIF(Penalties!$BR49:$BX49,S$51))</f>
        <v>0</v>
      </c>
      <c r="T53" s="205">
        <f>IF($B52="","",COUNTIF(Penalties!$BR49:$BX49,T$51))</f>
        <v>0</v>
      </c>
      <c r="U53" s="205">
        <f>IF($B52="","",COUNTIF(Penalties!$BR49:$BX49,U$51))</f>
        <v>0</v>
      </c>
      <c r="V53" s="205">
        <f>IF($B52="","",COUNTIF(Penalties!$BR49:$BX49,V$51))</f>
        <v>0</v>
      </c>
      <c r="W53" s="205">
        <f>IF($B52="","",COUNTIF(Penalties!$BR49:$BX49,W$51))</f>
        <v>0</v>
      </c>
      <c r="X53" s="205">
        <f>IF($B52="","",COUNTIF(Penalties!$BR49:$BX49,X$51))</f>
        <v>0</v>
      </c>
      <c r="Y53" s="205">
        <f>IF($B52="","",COUNTIF(Penalties!$BR49:$BX49,Y$51))</f>
        <v>0</v>
      </c>
      <c r="Z53" s="205">
        <f>IF($B52="","",COUNTIF(Penalties!$BR49:$BX49,Z$51))</f>
        <v>1</v>
      </c>
      <c r="AA53" s="205">
        <f>IF($B52="","",COUNTIF(Penalties!$BR49:$BX49,AA$51))</f>
        <v>0</v>
      </c>
      <c r="AB53" s="205">
        <f>IF($B52="","",COUNTIF(Penalties!$BR49:$BX49,AB$51))</f>
        <v>0</v>
      </c>
      <c r="AC53" s="205">
        <f>IF($B52="","",COUNTIF(Penalties!$BR49:$BX49,AC$51))</f>
        <v>0</v>
      </c>
      <c r="AD53" s="205">
        <f>IF($B52="","",COUNTIF(Penalties!$BR49:$BX49,AD$51))</f>
        <v>0</v>
      </c>
      <c r="AE53" s="205">
        <f>IF($B52="","",COUNTIF(Penalties!$BR49:$BX49,AE$51))</f>
        <v>0</v>
      </c>
      <c r="AF53" s="205">
        <f>IF($B52="","",COUNTIF(Penalties!$BR49:$BX49,AF$51))</f>
        <v>0</v>
      </c>
      <c r="AG53" s="205">
        <f>IF($B52="","",COUNTIF(Penalties!$BR49:$BX49,AG$51))</f>
        <v>0</v>
      </c>
      <c r="AH53" s="205">
        <f>IF($B52="","",COUNTIF(Penalties!$BR49:$BX49,AH$51))</f>
        <v>0</v>
      </c>
      <c r="AI53" s="644">
        <f>IF(B52="","",SUM(T53:AH53))</f>
        <v>1</v>
      </c>
      <c r="AJ53" s="645">
        <f>IF(B52="","",SUM(S53,AI53))</f>
        <v>1</v>
      </c>
      <c r="AK53" s="645" t="str">
        <f>IF($B52="","",IF(Penalties!$BY49=AK$51,1,""))</f>
        <v/>
      </c>
      <c r="AL53" s="645" t="str">
        <f>IF($B52="","",IF(Penalties!$BY49=AL$51,1,""))</f>
        <v/>
      </c>
      <c r="AM53" s="645" t="str">
        <f>IF($B52="","",IF(Penalties!$BY49=AM$51,1,""))</f>
        <v/>
      </c>
      <c r="AN53" s="645" t="str">
        <f>IF($B52="","",IF(Penalties!$BY49=AN$51,1,""))</f>
        <v/>
      </c>
      <c r="AO53" s="645" t="str">
        <f>IF($B52="","",IF(Penalties!$BY49=AO$51,1,""))</f>
        <v/>
      </c>
      <c r="AP53" s="645" t="str">
        <f>IF($B52="","",IF(Penalties!$BY49=AP$51,1,""))</f>
        <v/>
      </c>
      <c r="AQ53" s="645" t="str">
        <f>IF($B52="","",IF(Penalties!$BY49=AQ$51,1,""))</f>
        <v/>
      </c>
      <c r="AR53" s="645" t="str">
        <f>IF($B52="","",IF(Penalties!$BY49=AR$51,1,""))</f>
        <v/>
      </c>
      <c r="AS53" s="645" t="str">
        <f>IF($B52="","",IF(Penalties!$BY49=AS$51,1,""))</f>
        <v/>
      </c>
      <c r="AT53" s="645" t="str">
        <f>IF($B52="","",IF(Penalties!$BY49=AT$51,1,""))</f>
        <v/>
      </c>
      <c r="AU53" s="645" t="str">
        <f>IF($B52="","",IF(Penalties!$BY49=AU$51,1,""))</f>
        <v/>
      </c>
      <c r="AV53" s="645" t="str">
        <f>IF($B52="","",IF(Penalties!$BY49=AV$51,1,""))</f>
        <v/>
      </c>
      <c r="AW53" s="645" t="str">
        <f>IF($B52="","",IF(Penalties!$BY49=AW$51,1,""))</f>
        <v/>
      </c>
      <c r="AX53" s="768" t="str">
        <f>IF(SUM(AL52:AW53)=0, "", IF(SUM(AL52:AW52)=1, LOOKUP(1, AL52:AW52, $AL$51:$AW$51), LOOKUP(1, AL53:AW53, $AL$51:$AW$51)))</f>
        <v/>
      </c>
    </row>
    <row r="54" spans="1:50">
      <c r="A54" s="1353">
        <f>A52+1</f>
        <v>2</v>
      </c>
      <c r="B54" s="1355" t="str">
        <f>IF(IBRF!H12="","",IBRF!H12)</f>
        <v>1170</v>
      </c>
      <c r="C54" s="1356" t="str">
        <f>IF(IBRF!I12="","",IBRF!I12)</f>
        <v>Epic Fail-Her</v>
      </c>
      <c r="D54" s="646" t="s">
        <v>25</v>
      </c>
      <c r="E54" s="651">
        <f>IF($B54="","",COUNTIF(Penalties!$B51:$AC51,E$51))</f>
        <v>0</v>
      </c>
      <c r="F54" s="651">
        <f>IF($B54="","",COUNTIF(Penalties!$B51:$AC51,F$51))</f>
        <v>0</v>
      </c>
      <c r="G54" s="651">
        <f>IF($B54="","",COUNTIF(Penalties!$B51:$AC51,G$51))</f>
        <v>0</v>
      </c>
      <c r="H54" s="651">
        <f>IF($B54="","",COUNTIF(Penalties!$B51:$AC51,H$51))</f>
        <v>0</v>
      </c>
      <c r="I54" s="651">
        <f>IF($B54="","",COUNTIF(Penalties!$B51:$AC51,I$51))</f>
        <v>0</v>
      </c>
      <c r="J54" s="651">
        <f>IF($B54="","",COUNTIF(Penalties!$B51:$AC51,J$51))</f>
        <v>0</v>
      </c>
      <c r="K54" s="651">
        <f>IF($B54="","",COUNTIF(Penalties!$B51:$AC51,K$51))</f>
        <v>0</v>
      </c>
      <c r="L54" s="651">
        <f>IF($B54="","",COUNTIF(Penalties!$B51:$AC51,L$51))</f>
        <v>0</v>
      </c>
      <c r="M54" s="651">
        <f>IF($B54="","",COUNTIF(Penalties!$B51:$AC51,M$51))</f>
        <v>0</v>
      </c>
      <c r="N54" s="651">
        <f>IF($B54="","",COUNTIF(Penalties!$B51:$AC51,N$51))</f>
        <v>0</v>
      </c>
      <c r="O54" s="651">
        <f>IF($B54="","",COUNTIF(Penalties!$B51:$AC51,O$51))</f>
        <v>0</v>
      </c>
      <c r="P54" s="651">
        <f>IF($B54="","",COUNTIF(Penalties!$B51:$AC51,P$51))</f>
        <v>0</v>
      </c>
      <c r="Q54" s="651">
        <f>IF($B54="","",COUNTIF(Penalties!$B51:$AC51,Q$51))</f>
        <v>0</v>
      </c>
      <c r="R54" s="626">
        <f>IF(B54="","",SUM(E54:Q54))</f>
        <v>0</v>
      </c>
      <c r="S54" s="626">
        <f>IF($B54="","",COUNTIF(Penalties!$AE51:$AK51,S$51))</f>
        <v>0</v>
      </c>
      <c r="T54" s="646">
        <f>IF($B54="","",COUNTIF(Penalties!$AE51:$AK51,T$51))</f>
        <v>0</v>
      </c>
      <c r="U54" s="646">
        <f>IF($B54="","",COUNTIF(Penalties!$AE51:$AK51,U$51))</f>
        <v>0</v>
      </c>
      <c r="V54" s="646">
        <f>IF($B54="","",COUNTIF(Penalties!$AE51:$AK51,V$51))</f>
        <v>0</v>
      </c>
      <c r="W54" s="646">
        <f>IF($B54="","",COUNTIF(Penalties!$AE51:$AK51,W$51))</f>
        <v>0</v>
      </c>
      <c r="X54" s="646">
        <f>IF($B54="","",COUNTIF(Penalties!$AE51:$AK51,X$51))</f>
        <v>0</v>
      </c>
      <c r="Y54" s="646">
        <f>IF($B54="","",COUNTIF(Penalties!$AE51:$AK51,Y$51))</f>
        <v>0</v>
      </c>
      <c r="Z54" s="646">
        <f>IF($B54="","",COUNTIF(Penalties!$AE51:$AK51,Z$51))</f>
        <v>0</v>
      </c>
      <c r="AA54" s="646">
        <f>IF($B54="","",COUNTIF(Penalties!$AE51:$AK51,AA$51))</f>
        <v>0</v>
      </c>
      <c r="AB54" s="646">
        <f>IF($B54="","",COUNTIF(Penalties!$AE51:$AK51,AB$51))</f>
        <v>0</v>
      </c>
      <c r="AC54" s="646">
        <f>IF($B54="","",COUNTIF(Penalties!$AE51:$AK51,AC$51))</f>
        <v>0</v>
      </c>
      <c r="AD54" s="646">
        <f>IF($B54="","",COUNTIF(Penalties!$AE51:$AK51,AD$51))</f>
        <v>0</v>
      </c>
      <c r="AE54" s="646">
        <f>IF($B54="","",COUNTIF(Penalties!$AE51:$AK51,AE$51))</f>
        <v>0</v>
      </c>
      <c r="AF54" s="646">
        <f>IF($B54="","",COUNTIF(Penalties!$AE51:$AK51,AF$51))</f>
        <v>0</v>
      </c>
      <c r="AG54" s="646">
        <f>IF($B54="","",COUNTIF(Penalties!$AE51:$AK51,AG$51))</f>
        <v>0</v>
      </c>
      <c r="AH54" s="646">
        <f>IF($B54="","",COUNTIF(Penalties!$AE51:$AK51,AH$51))</f>
        <v>0</v>
      </c>
      <c r="AI54" s="647">
        <f>IF(B54="","",SUM(T54:AH54))</f>
        <v>0</v>
      </c>
      <c r="AJ54" s="648">
        <f>IF(B54="","",SUM(S54,AI54))</f>
        <v>0</v>
      </c>
      <c r="AK54" s="648" t="str">
        <f>IF($B54="","",IF(Penalties!$AL51=AK$51,1,""))</f>
        <v/>
      </c>
      <c r="AL54" s="648" t="str">
        <f>IF($B54="","",IF(Penalties!$AL51=AL$51,1,""))</f>
        <v/>
      </c>
      <c r="AM54" s="648" t="str">
        <f>IF($B54="","",IF(Penalties!$AL51=AM$51,1,""))</f>
        <v/>
      </c>
      <c r="AN54" s="648" t="str">
        <f>IF($B54="","",IF(Penalties!$AL51=AN$51,1,""))</f>
        <v/>
      </c>
      <c r="AO54" s="648" t="str">
        <f>IF($B54="","",IF(Penalties!$AL51=AO$51,1,""))</f>
        <v/>
      </c>
      <c r="AP54" s="648" t="str">
        <f>IF($B54="","",IF(Penalties!$AL51=AP$51,1,""))</f>
        <v/>
      </c>
      <c r="AQ54" s="648" t="str">
        <f>IF($B54="","",IF(Penalties!$AL51=AQ$51,1,""))</f>
        <v/>
      </c>
      <c r="AR54" s="648" t="str">
        <f>IF($B54="","",IF(Penalties!$AL51=AR$51,1,""))</f>
        <v/>
      </c>
      <c r="AS54" s="648" t="str">
        <f>IF($B54="","",IF(Penalties!$AL51=AS$51,1,""))</f>
        <v/>
      </c>
      <c r="AT54" s="648" t="str">
        <f>IF($B54="","",IF(Penalties!$AL51=AT$51,1,""))</f>
        <v/>
      </c>
      <c r="AU54" s="648" t="str">
        <f>IF($B54="","",IF(Penalties!$AL51=AU$51,1,""))</f>
        <v/>
      </c>
      <c r="AV54" s="648" t="str">
        <f>IF($B54="","",IF(Penalties!$AL51=AV$51,1,""))</f>
        <v/>
      </c>
      <c r="AW54" s="648" t="str">
        <f>IF($B54="","",IF(Penalties!$AL51=AW$51,1,""))</f>
        <v/>
      </c>
      <c r="AX54" s="769"/>
    </row>
    <row r="55" spans="1:50">
      <c r="A55" s="1353"/>
      <c r="B55" s="1355"/>
      <c r="C55" s="1356"/>
      <c r="D55" s="646" t="s">
        <v>45</v>
      </c>
      <c r="E55" s="651">
        <f>IF($B54="","",COUNTIF(Penalties!$AO51:$BP51,E$51))</f>
        <v>0</v>
      </c>
      <c r="F55" s="651">
        <f>IF($B54="","",COUNTIF(Penalties!$AO51:$BP51,F$51))</f>
        <v>0</v>
      </c>
      <c r="G55" s="651">
        <f>IF($B54="","",COUNTIF(Penalties!$AO51:$BP51,G$51))</f>
        <v>0</v>
      </c>
      <c r="H55" s="651">
        <f>IF($B54="","",COUNTIF(Penalties!$AO51:$BP51,H$51))</f>
        <v>0</v>
      </c>
      <c r="I55" s="651">
        <f>IF($B54="","",COUNTIF(Penalties!$AO51:$BP51,I$51))</f>
        <v>0</v>
      </c>
      <c r="J55" s="651">
        <f>IF($B54="","",COUNTIF(Penalties!$AO51:$BP51,J$51))</f>
        <v>0</v>
      </c>
      <c r="K55" s="651">
        <f>IF($B54="","",COUNTIF(Penalties!$AO51:$BP51,K$51))</f>
        <v>0</v>
      </c>
      <c r="L55" s="651">
        <f>IF($B54="","",COUNTIF(Penalties!$AO51:$BP51,L$51))</f>
        <v>1</v>
      </c>
      <c r="M55" s="651">
        <f>IF($B54="","",COUNTIF(Penalties!$AO51:$BP51,M$51))</f>
        <v>0</v>
      </c>
      <c r="N55" s="651">
        <f>IF($B54="","",COUNTIF(Penalties!$AO51:$BP51,N$51))</f>
        <v>0</v>
      </c>
      <c r="O55" s="651">
        <f>IF($B54="","",COUNTIF(Penalties!$AO51:$BP51,O$51))</f>
        <v>0</v>
      </c>
      <c r="P55" s="651">
        <f>IF($B54="","",COUNTIF(Penalties!$AO51:$BP51,P$51))</f>
        <v>0</v>
      </c>
      <c r="Q55" s="651">
        <f>IF($B54="","",COUNTIF(Penalties!$AO51:$BP51,Q$51))</f>
        <v>1</v>
      </c>
      <c r="R55" s="626">
        <f>IF(B54="","",SUM(E55:Q55))</f>
        <v>2</v>
      </c>
      <c r="S55" s="626">
        <f>IF($B54="","",COUNTIF(Penalties!$BR51:$BX51,S$51))</f>
        <v>0</v>
      </c>
      <c r="T55" s="646">
        <f>IF($B54="","",COUNTIF(Penalties!$BR51:$BX51,T$51))</f>
        <v>0</v>
      </c>
      <c r="U55" s="646">
        <f>IF($B54="","",COUNTIF(Penalties!$BR51:$BX51,U$51))</f>
        <v>0</v>
      </c>
      <c r="V55" s="646">
        <f>IF($B54="","",COUNTIF(Penalties!$BR51:$BX51,V$51))</f>
        <v>0</v>
      </c>
      <c r="W55" s="646">
        <f>IF($B54="","",COUNTIF(Penalties!$BR51:$BX51,W$51))</f>
        <v>0</v>
      </c>
      <c r="X55" s="646">
        <f>IF($B54="","",COUNTIF(Penalties!$BR51:$BX51,X$51))</f>
        <v>0</v>
      </c>
      <c r="Y55" s="646">
        <f>IF($B54="","",COUNTIF(Penalties!$BR51:$BX51,Y$51))</f>
        <v>0</v>
      </c>
      <c r="Z55" s="646">
        <f>IF($B54="","",COUNTIF(Penalties!$BR51:$BX51,Z$51))</f>
        <v>0</v>
      </c>
      <c r="AA55" s="646">
        <f>IF($B54="","",COUNTIF(Penalties!$BR51:$BX51,AA$51))</f>
        <v>0</v>
      </c>
      <c r="AB55" s="646">
        <f>IF($B54="","",COUNTIF(Penalties!$BR51:$BX51,AB$51))</f>
        <v>0</v>
      </c>
      <c r="AC55" s="646">
        <f>IF($B54="","",COUNTIF(Penalties!$BR51:$BX51,AC$51))</f>
        <v>0</v>
      </c>
      <c r="AD55" s="646">
        <f>IF($B54="","",COUNTIF(Penalties!$BR51:$BX51,AD$51))</f>
        <v>0</v>
      </c>
      <c r="AE55" s="646">
        <f>IF($B54="","",COUNTIF(Penalties!$BR51:$BX51,AE$51))</f>
        <v>0</v>
      </c>
      <c r="AF55" s="646">
        <f>IF($B54="","",COUNTIF(Penalties!$BR51:$BX51,AF$51))</f>
        <v>0</v>
      </c>
      <c r="AG55" s="646">
        <f>IF($B54="","",COUNTIF(Penalties!$BR51:$BX51,AG$51))</f>
        <v>0</v>
      </c>
      <c r="AH55" s="646">
        <f>IF($B54="","",COUNTIF(Penalties!$BR51:$BX51,AH$51))</f>
        <v>0</v>
      </c>
      <c r="AI55" s="647">
        <f>IF(B54="","",SUM(T55:AH55))</f>
        <v>0</v>
      </c>
      <c r="AJ55" s="648">
        <f>IF(B54="","",SUM(S55,AI55))</f>
        <v>0</v>
      </c>
      <c r="AK55" s="648" t="str">
        <f>IF($B54="","",IF(Penalties!$BY51=AK$51,1,""))</f>
        <v/>
      </c>
      <c r="AL55" s="648" t="str">
        <f>IF($B54="","",IF(Penalties!$BY51=AL$51,1,""))</f>
        <v/>
      </c>
      <c r="AM55" s="648" t="str">
        <f>IF($B54="","",IF(Penalties!$BY51=AM$51,1,""))</f>
        <v/>
      </c>
      <c r="AN55" s="648" t="str">
        <f>IF($B54="","",IF(Penalties!$BY51=AN$51,1,""))</f>
        <v/>
      </c>
      <c r="AO55" s="648" t="str">
        <f>IF($B54="","",IF(Penalties!$BY51=AO$51,1,""))</f>
        <v/>
      </c>
      <c r="AP55" s="648" t="str">
        <f>IF($B54="","",IF(Penalties!$BY51=AP$51,1,""))</f>
        <v/>
      </c>
      <c r="AQ55" s="648" t="str">
        <f>IF($B54="","",IF(Penalties!$BY51=AQ$51,1,""))</f>
        <v/>
      </c>
      <c r="AR55" s="648" t="str">
        <f>IF($B54="","",IF(Penalties!$BY51=AR$51,1,""))</f>
        <v/>
      </c>
      <c r="AS55" s="648" t="str">
        <f>IF($B54="","",IF(Penalties!$BY51=AS$51,1,""))</f>
        <v/>
      </c>
      <c r="AT55" s="648" t="str">
        <f>IF($B54="","",IF(Penalties!$BY51=AT$51,1,""))</f>
        <v/>
      </c>
      <c r="AU55" s="648" t="str">
        <f>IF($B54="","",IF(Penalties!$BY51=AU$51,1,""))</f>
        <v/>
      </c>
      <c r="AV55" s="648" t="str">
        <f>IF($B54="","",IF(Penalties!$BY51=AV$51,1,""))</f>
        <v/>
      </c>
      <c r="AW55" s="648" t="str">
        <f>IF($B54="","",IF(Penalties!$BY51=AW$51,1,""))</f>
        <v/>
      </c>
      <c r="AX55" s="770" t="str">
        <f>IF(SUM(AL54:AW55)=0, "", IF(SUM(AL54:AW54)=1, LOOKUP(1, AL54:AW54, $AL$51:$AW$51), LOOKUP(1, AL55:AW55, $AL$51:$AW$51)))</f>
        <v/>
      </c>
    </row>
    <row r="56" spans="1:50">
      <c r="A56" s="1352">
        <f>A54+1</f>
        <v>3</v>
      </c>
      <c r="B56" s="1357" t="str">
        <f>IF(IBRF!H13="","",IBRF!H13)</f>
        <v>120</v>
      </c>
      <c r="C56" s="1358" t="str">
        <f>IF(IBRF!I13="","",IBRF!I13)</f>
        <v>Sky Jump-Her</v>
      </c>
      <c r="D56" s="555" t="s">
        <v>25</v>
      </c>
      <c r="E56" s="546">
        <f>IF($B56="","",COUNTIF(Penalties!$B53:$AC53,E$51))</f>
        <v>0</v>
      </c>
      <c r="F56" s="546">
        <f>IF($B56="","",COUNTIF(Penalties!$B53:$AC53,F$51))</f>
        <v>0</v>
      </c>
      <c r="G56" s="546">
        <f>IF($B56="","",COUNTIF(Penalties!$B53:$AC53,G$51))</f>
        <v>0</v>
      </c>
      <c r="H56" s="546">
        <f>IF($B56="","",COUNTIF(Penalties!$B53:$AC53,H$51))</f>
        <v>0</v>
      </c>
      <c r="I56" s="546">
        <f>IF($B56="","",COUNTIF(Penalties!$B53:$AC53,I$51))</f>
        <v>0</v>
      </c>
      <c r="J56" s="546">
        <f>IF($B56="","",COUNTIF(Penalties!$B53:$AC53,J$51))</f>
        <v>0</v>
      </c>
      <c r="K56" s="546">
        <f>IF($B56="","",COUNTIF(Penalties!$B53:$AC53,K$51))</f>
        <v>0</v>
      </c>
      <c r="L56" s="546">
        <f>IF($B56="","",COUNTIF(Penalties!$B53:$AC53,L$51))</f>
        <v>0</v>
      </c>
      <c r="M56" s="546">
        <f>IF($B56="","",COUNTIF(Penalties!$B53:$AC53,M$51))</f>
        <v>0</v>
      </c>
      <c r="N56" s="546">
        <f>IF($B56="","",COUNTIF(Penalties!$B53:$AC53,N$51))</f>
        <v>0</v>
      </c>
      <c r="O56" s="546">
        <f>IF($B56="","",COUNTIF(Penalties!$B53:$AC53,O$51))</f>
        <v>0</v>
      </c>
      <c r="P56" s="546">
        <f>IF($B56="","",COUNTIF(Penalties!$B53:$AC53,P$51))</f>
        <v>0</v>
      </c>
      <c r="Q56" s="546">
        <f>IF($B56="","",COUNTIF(Penalties!$B53:$AC53,Q$51))</f>
        <v>0</v>
      </c>
      <c r="R56" s="205">
        <f>IF(B56="","",SUM(E56:Q56))</f>
        <v>0</v>
      </c>
      <c r="S56" s="205">
        <f>IF($B56="","",COUNTIF(Penalties!$AE53:$AK53,S$51))</f>
        <v>0</v>
      </c>
      <c r="T56" s="555">
        <f>IF($B56="","",COUNTIF(Penalties!$AE53:$AK53,T$51))</f>
        <v>0</v>
      </c>
      <c r="U56" s="555">
        <f>IF($B56="","",COUNTIF(Penalties!$AE53:$AK53,U$51))</f>
        <v>0</v>
      </c>
      <c r="V56" s="555">
        <f>IF($B56="","",COUNTIF(Penalties!$AE53:$AK53,V$51))</f>
        <v>0</v>
      </c>
      <c r="W56" s="555">
        <f>IF($B56="","",COUNTIF(Penalties!$AE53:$AK53,W$51))</f>
        <v>0</v>
      </c>
      <c r="X56" s="555">
        <f>IF($B56="","",COUNTIF(Penalties!$AE53:$AK53,X$51))</f>
        <v>0</v>
      </c>
      <c r="Y56" s="555">
        <f>IF($B56="","",COUNTIF(Penalties!$AE53:$AK53,Y$51))</f>
        <v>0</v>
      </c>
      <c r="Z56" s="555">
        <f>IF($B56="","",COUNTIF(Penalties!$AE53:$AK53,Z$51))</f>
        <v>0</v>
      </c>
      <c r="AA56" s="555">
        <f>IF($B56="","",COUNTIF(Penalties!$AE53:$AK53,AA$51))</f>
        <v>0</v>
      </c>
      <c r="AB56" s="555">
        <f>IF($B56="","",COUNTIF(Penalties!$AE53:$AK53,AB$51))</f>
        <v>0</v>
      </c>
      <c r="AC56" s="555">
        <f>IF($B56="","",COUNTIF(Penalties!$AE53:$AK53,AC$51))</f>
        <v>0</v>
      </c>
      <c r="AD56" s="555">
        <f>IF($B56="","",COUNTIF(Penalties!$AE53:$AK53,AD$51))</f>
        <v>0</v>
      </c>
      <c r="AE56" s="555">
        <f>IF($B56="","",COUNTIF(Penalties!$AE53:$AK53,AE$51))</f>
        <v>0</v>
      </c>
      <c r="AF56" s="555">
        <f>IF($B56="","",COUNTIF(Penalties!$AE53:$AK53,AF$51))</f>
        <v>0</v>
      </c>
      <c r="AG56" s="555">
        <f>IF($B56="","",COUNTIF(Penalties!$AE53:$AK53,AG$51))</f>
        <v>0</v>
      </c>
      <c r="AH56" s="555">
        <f>IF($B56="","",COUNTIF(Penalties!$AE53:$AK53,AH$51))</f>
        <v>0</v>
      </c>
      <c r="AI56" s="644">
        <f>IF(B56="","",SUM(T56:AH56))</f>
        <v>0</v>
      </c>
      <c r="AJ56" s="645">
        <f>IF(B56="","",SUM(S56,AI56))</f>
        <v>0</v>
      </c>
      <c r="AK56" s="645" t="str">
        <f>IF($B56="","",IF(Penalties!$AL53=AK$51,1,""))</f>
        <v/>
      </c>
      <c r="AL56" s="645" t="str">
        <f>IF($B56="","",IF(Penalties!$AL53=AL$51,1,""))</f>
        <v/>
      </c>
      <c r="AM56" s="645" t="str">
        <f>IF($B56="","",IF(Penalties!$AL53=AM$51,1,""))</f>
        <v/>
      </c>
      <c r="AN56" s="645" t="str">
        <f>IF($B56="","",IF(Penalties!$AL53=AN$51,1,""))</f>
        <v/>
      </c>
      <c r="AO56" s="645" t="str">
        <f>IF($B56="","",IF(Penalties!$AL53=AO$51,1,""))</f>
        <v/>
      </c>
      <c r="AP56" s="645" t="str">
        <f>IF($B56="","",IF(Penalties!$AL53=AP$51,1,""))</f>
        <v/>
      </c>
      <c r="AQ56" s="645" t="str">
        <f>IF($B56="","",IF(Penalties!$AL53=AQ$51,1,""))</f>
        <v/>
      </c>
      <c r="AR56" s="645" t="str">
        <f>IF($B56="","",IF(Penalties!$AL53=AR$51,1,""))</f>
        <v/>
      </c>
      <c r="AS56" s="645" t="str">
        <f>IF($B56="","",IF(Penalties!$AL53=AS$51,1,""))</f>
        <v/>
      </c>
      <c r="AT56" s="645" t="str">
        <f>IF($B56="","",IF(Penalties!$AL53=AT$51,1,""))</f>
        <v/>
      </c>
      <c r="AU56" s="645" t="str">
        <f>IF($B56="","",IF(Penalties!$AL53=AU$51,1,""))</f>
        <v/>
      </c>
      <c r="AV56" s="645" t="str">
        <f>IF($B56="","",IF(Penalties!$AL53=AV$51,1,""))</f>
        <v/>
      </c>
      <c r="AW56" s="645" t="str">
        <f>IF($B56="","",IF(Penalties!$AL53=AW$51,1,""))</f>
        <v/>
      </c>
      <c r="AX56" s="769"/>
    </row>
    <row r="57" spans="1:50">
      <c r="A57" s="1352"/>
      <c r="B57" s="1357"/>
      <c r="C57" s="1358"/>
      <c r="D57" s="555" t="s">
        <v>45</v>
      </c>
      <c r="E57" s="546">
        <f>IF($B56="","",COUNTIF(Penalties!$AO53:$BP53,E$51))</f>
        <v>0</v>
      </c>
      <c r="F57" s="546">
        <f>IF($B56="","",COUNTIF(Penalties!$AO53:$BP53,F$51))</f>
        <v>0</v>
      </c>
      <c r="G57" s="546">
        <f>IF($B56="","",COUNTIF(Penalties!$AO53:$BP53,G$51))</f>
        <v>0</v>
      </c>
      <c r="H57" s="546">
        <f>IF($B56="","",COUNTIF(Penalties!$AO53:$BP53,H$51))</f>
        <v>0</v>
      </c>
      <c r="I57" s="546">
        <f>IF($B56="","",COUNTIF(Penalties!$AO53:$BP53,I$51))</f>
        <v>0</v>
      </c>
      <c r="J57" s="546">
        <f>IF($B56="","",COUNTIF(Penalties!$AO53:$BP53,J$51))</f>
        <v>0</v>
      </c>
      <c r="K57" s="546">
        <f>IF($B56="","",COUNTIF(Penalties!$AO53:$BP53,K$51))</f>
        <v>0</v>
      </c>
      <c r="L57" s="546">
        <f>IF($B56="","",COUNTIF(Penalties!$AO53:$BP53,L$51))</f>
        <v>0</v>
      </c>
      <c r="M57" s="546">
        <f>IF($B56="","",COUNTIF(Penalties!$AO53:$BP53,M$51))</f>
        <v>0</v>
      </c>
      <c r="N57" s="546">
        <f>IF($B56="","",COUNTIF(Penalties!$AO53:$BP53,N$51))</f>
        <v>1</v>
      </c>
      <c r="O57" s="546">
        <f>IF($B56="","",COUNTIF(Penalties!$AO53:$BP53,O$51))</f>
        <v>0</v>
      </c>
      <c r="P57" s="546">
        <f>IF($B56="","",COUNTIF(Penalties!$AO53:$BP53,P$51))</f>
        <v>0</v>
      </c>
      <c r="Q57" s="546">
        <f>IF($B56="","",COUNTIF(Penalties!$AO53:$BP53,Q$51))</f>
        <v>0</v>
      </c>
      <c r="R57" s="205">
        <f>IF(B56="","",SUM(E57:Q57))</f>
        <v>1</v>
      </c>
      <c r="S57" s="205">
        <f>IF($B56="","",COUNTIF(Penalties!$BR53:$BX53,S$51))</f>
        <v>0</v>
      </c>
      <c r="T57" s="555">
        <f>IF($B56="","",COUNTIF(Penalties!$BR53:$BX53,T$51))</f>
        <v>0</v>
      </c>
      <c r="U57" s="555">
        <f>IF($B56="","",COUNTIF(Penalties!$BR53:$BX53,U$51))</f>
        <v>0</v>
      </c>
      <c r="V57" s="555">
        <f>IF($B56="","",COUNTIF(Penalties!$BR53:$BX53,V$51))</f>
        <v>0</v>
      </c>
      <c r="W57" s="555">
        <f>IF($B56="","",COUNTIF(Penalties!$BR53:$BX53,W$51))</f>
        <v>0</v>
      </c>
      <c r="X57" s="555">
        <f>IF($B56="","",COUNTIF(Penalties!$BR53:$BX53,X$51))</f>
        <v>0</v>
      </c>
      <c r="Y57" s="555">
        <f>IF($B56="","",COUNTIF(Penalties!$BR53:$BX53,Y$51))</f>
        <v>0</v>
      </c>
      <c r="Z57" s="555">
        <f>IF($B56="","",COUNTIF(Penalties!$BR53:$BX53,Z$51))</f>
        <v>0</v>
      </c>
      <c r="AA57" s="555">
        <f>IF($B56="","",COUNTIF(Penalties!$BR53:$BX53,AA$51))</f>
        <v>0</v>
      </c>
      <c r="AB57" s="555">
        <f>IF($B56="","",COUNTIF(Penalties!$BR53:$BX53,AB$51))</f>
        <v>0</v>
      </c>
      <c r="AC57" s="555">
        <f>IF($B56="","",COUNTIF(Penalties!$BR53:$BX53,AC$51))</f>
        <v>0</v>
      </c>
      <c r="AD57" s="555">
        <f>IF($B56="","",COUNTIF(Penalties!$BR53:$BX53,AD$51))</f>
        <v>0</v>
      </c>
      <c r="AE57" s="555">
        <f>IF($B56="","",COUNTIF(Penalties!$BR53:$BX53,AE$51))</f>
        <v>0</v>
      </c>
      <c r="AF57" s="555">
        <f>IF($B56="","",COUNTIF(Penalties!$BR53:$BX53,AF$51))</f>
        <v>0</v>
      </c>
      <c r="AG57" s="555">
        <f>IF($B56="","",COUNTIF(Penalties!$BR53:$BX53,AG$51))</f>
        <v>0</v>
      </c>
      <c r="AH57" s="555">
        <f>IF($B56="","",COUNTIF(Penalties!$BR53:$BX53,AH$51))</f>
        <v>0</v>
      </c>
      <c r="AI57" s="644">
        <f>IF(B56="","",SUM(T57:AH57))</f>
        <v>0</v>
      </c>
      <c r="AJ57" s="645">
        <f>IF(B56="","",SUM(S57,AI57))</f>
        <v>0</v>
      </c>
      <c r="AK57" s="645" t="str">
        <f>IF($B56="","",IF(Penalties!$BY53=AK$51,1,""))</f>
        <v/>
      </c>
      <c r="AL57" s="645" t="str">
        <f>IF($B56="","",IF(Penalties!$BY53=AL$51,1,""))</f>
        <v/>
      </c>
      <c r="AM57" s="645" t="str">
        <f>IF($B56="","",IF(Penalties!$BY53=AM$51,1,""))</f>
        <v/>
      </c>
      <c r="AN57" s="645" t="str">
        <f>IF($B56="","",IF(Penalties!$BY53=AN$51,1,""))</f>
        <v/>
      </c>
      <c r="AO57" s="645" t="str">
        <f>IF($B56="","",IF(Penalties!$BY53=AO$51,1,""))</f>
        <v/>
      </c>
      <c r="AP57" s="645" t="str">
        <f>IF($B56="","",IF(Penalties!$BY53=AP$51,1,""))</f>
        <v/>
      </c>
      <c r="AQ57" s="645" t="str">
        <f>IF($B56="","",IF(Penalties!$BY53=AQ$51,1,""))</f>
        <v/>
      </c>
      <c r="AR57" s="645" t="str">
        <f>IF($B56="","",IF(Penalties!$BY53=AR$51,1,""))</f>
        <v/>
      </c>
      <c r="AS57" s="645" t="str">
        <f>IF($B56="","",IF(Penalties!$BY53=AS$51,1,""))</f>
        <v/>
      </c>
      <c r="AT57" s="645" t="str">
        <f>IF($B56="","",IF(Penalties!$BY53=AT$51,1,""))</f>
        <v/>
      </c>
      <c r="AU57" s="645" t="str">
        <f>IF($B56="","",IF(Penalties!$BY53=AU$51,1,""))</f>
        <v/>
      </c>
      <c r="AV57" s="645" t="str">
        <f>IF($B56="","",IF(Penalties!$BY53=AV$51,1,""))</f>
        <v/>
      </c>
      <c r="AW57" s="645" t="str">
        <f>IF($B56="","",IF(Penalties!$BY53=AW$51,1,""))</f>
        <v/>
      </c>
      <c r="AX57" s="768" t="str">
        <f>IF(SUM(AL56:AW57)=0, "", IF(SUM(AL56:AW56)=1, LOOKUP(1, AL56:AW56, $AL$51:$AW$51), LOOKUP(1, AL57:AW57, $AL$51:$AW$51)))</f>
        <v/>
      </c>
    </row>
    <row r="58" spans="1:50">
      <c r="A58" s="1353">
        <f>A56+1</f>
        <v>4</v>
      </c>
      <c r="B58" s="1355" t="str">
        <f>IF(IBRF!H14="","",IBRF!H14)</f>
        <v>1888</v>
      </c>
      <c r="C58" s="1356" t="str">
        <f>IF(IBRF!I14="","",IBRF!I14)</f>
        <v>Jackie Reaper</v>
      </c>
      <c r="D58" s="646" t="s">
        <v>25</v>
      </c>
      <c r="E58" s="651">
        <f>IF($B58="","",COUNTIF(Penalties!$B55:$AC55,E$51))</f>
        <v>0</v>
      </c>
      <c r="F58" s="651">
        <f>IF($B58="","",COUNTIF(Penalties!$B55:$AC55,F$51))</f>
        <v>0</v>
      </c>
      <c r="G58" s="651">
        <f>IF($B58="","",COUNTIF(Penalties!$B55:$AC55,G$51))</f>
        <v>0</v>
      </c>
      <c r="H58" s="651">
        <f>IF($B58="","",COUNTIF(Penalties!$B55:$AC55,H$51))</f>
        <v>0</v>
      </c>
      <c r="I58" s="651">
        <f>IF($B58="","",COUNTIF(Penalties!$B55:$AC55,I$51))</f>
        <v>0</v>
      </c>
      <c r="J58" s="651">
        <f>IF($B58="","",COUNTIF(Penalties!$B55:$AC55,J$51))</f>
        <v>0</v>
      </c>
      <c r="K58" s="651">
        <f>IF($B58="","",COUNTIF(Penalties!$B55:$AC55,K$51))</f>
        <v>0</v>
      </c>
      <c r="L58" s="651">
        <f>IF($B58="","",COUNTIF(Penalties!$B55:$AC55,L$51))</f>
        <v>0</v>
      </c>
      <c r="M58" s="651">
        <f>IF($B58="","",COUNTIF(Penalties!$B55:$AC55,M$51))</f>
        <v>0</v>
      </c>
      <c r="N58" s="651">
        <f>IF($B58="","",COUNTIF(Penalties!$B55:$AC55,N$51))</f>
        <v>0</v>
      </c>
      <c r="O58" s="651">
        <f>IF($B58="","",COUNTIF(Penalties!$B55:$AC55,O$51))</f>
        <v>0</v>
      </c>
      <c r="P58" s="651">
        <f>IF($B58="","",COUNTIF(Penalties!$B55:$AC55,P$51))</f>
        <v>0</v>
      </c>
      <c r="Q58" s="651">
        <f>IF($B58="","",COUNTIF(Penalties!$B55:$AC55,Q$51))</f>
        <v>0</v>
      </c>
      <c r="R58" s="626">
        <f>IF(B58="","",SUM(E58:Q58))</f>
        <v>0</v>
      </c>
      <c r="S58" s="626">
        <f>IF($B58="","",COUNTIF(Penalties!$AE55:$AK55,S$51))</f>
        <v>0</v>
      </c>
      <c r="T58" s="646">
        <f>IF($B58="","",COUNTIF(Penalties!$AE55:$AK55,T$51))</f>
        <v>0</v>
      </c>
      <c r="U58" s="646">
        <f>IF($B58="","",COUNTIF(Penalties!$AE55:$AK55,U$51))</f>
        <v>0</v>
      </c>
      <c r="V58" s="646">
        <f>IF($B58="","",COUNTIF(Penalties!$AE55:$AK55,V$51))</f>
        <v>0</v>
      </c>
      <c r="W58" s="646">
        <f>IF($B58="","",COUNTIF(Penalties!$AE55:$AK55,W$51))</f>
        <v>0</v>
      </c>
      <c r="X58" s="646">
        <f>IF($B58="","",COUNTIF(Penalties!$AE55:$AK55,X$51))</f>
        <v>0</v>
      </c>
      <c r="Y58" s="646">
        <f>IF($B58="","",COUNTIF(Penalties!$AE55:$AK55,Y$51))</f>
        <v>0</v>
      </c>
      <c r="Z58" s="646">
        <f>IF($B58="","",COUNTIF(Penalties!$AE55:$AK55,Z$51))</f>
        <v>0</v>
      </c>
      <c r="AA58" s="646">
        <f>IF($B58="","",COUNTIF(Penalties!$AE55:$AK55,AA$51))</f>
        <v>0</v>
      </c>
      <c r="AB58" s="646">
        <f>IF($B58="","",COUNTIF(Penalties!$AE55:$AK55,AB$51))</f>
        <v>0</v>
      </c>
      <c r="AC58" s="646">
        <f>IF($B58="","",COUNTIF(Penalties!$AE55:$AK55,AC$51))</f>
        <v>0</v>
      </c>
      <c r="AD58" s="646">
        <f>IF($B58="","",COUNTIF(Penalties!$AE55:$AK55,AD$51))</f>
        <v>0</v>
      </c>
      <c r="AE58" s="646">
        <f>IF($B58="","",COUNTIF(Penalties!$AE55:$AK55,AE$51))</f>
        <v>0</v>
      </c>
      <c r="AF58" s="646">
        <f>IF($B58="","",COUNTIF(Penalties!$AE55:$AK55,AF$51))</f>
        <v>0</v>
      </c>
      <c r="AG58" s="646">
        <f>IF($B58="","",COUNTIF(Penalties!$AE55:$AK55,AG$51))</f>
        <v>0</v>
      </c>
      <c r="AH58" s="646">
        <f>IF($B58="","",COUNTIF(Penalties!$AE55:$AK55,AH$51))</f>
        <v>0</v>
      </c>
      <c r="AI58" s="647">
        <f>IF(B58="","",SUM(T58:AH58))</f>
        <v>0</v>
      </c>
      <c r="AJ58" s="648">
        <f>IF(B58="","",SUM(S58,AI58))</f>
        <v>0</v>
      </c>
      <c r="AK58" s="648" t="str">
        <f>IF($B58="","",IF(Penalties!$AL55=AK$51,1,""))</f>
        <v/>
      </c>
      <c r="AL58" s="648" t="str">
        <f>IF($B58="","",IF(Penalties!$AL55=AL$51,1,""))</f>
        <v/>
      </c>
      <c r="AM58" s="648" t="str">
        <f>IF($B58="","",IF(Penalties!$AL55=AM$51,1,""))</f>
        <v/>
      </c>
      <c r="AN58" s="648" t="str">
        <f>IF($B58="","",IF(Penalties!$AL55=AN$51,1,""))</f>
        <v/>
      </c>
      <c r="AO58" s="648" t="str">
        <f>IF($B58="","",IF(Penalties!$AL55=AO$51,1,""))</f>
        <v/>
      </c>
      <c r="AP58" s="648" t="str">
        <f>IF($B58="","",IF(Penalties!$AL55=AP$51,1,""))</f>
        <v/>
      </c>
      <c r="AQ58" s="648" t="str">
        <f>IF($B58="","",IF(Penalties!$AL55=AQ$51,1,""))</f>
        <v/>
      </c>
      <c r="AR58" s="648" t="str">
        <f>IF($B58="","",IF(Penalties!$AL55=AR$51,1,""))</f>
        <v/>
      </c>
      <c r="AS58" s="648" t="str">
        <f>IF($B58="","",IF(Penalties!$AL55=AS$51,1,""))</f>
        <v/>
      </c>
      <c r="AT58" s="648" t="str">
        <f>IF($B58="","",IF(Penalties!$AL55=AT$51,1,""))</f>
        <v/>
      </c>
      <c r="AU58" s="648" t="str">
        <f>IF($B58="","",IF(Penalties!$AL55=AU$51,1,""))</f>
        <v/>
      </c>
      <c r="AV58" s="648" t="str">
        <f>IF($B58="","",IF(Penalties!$AL55=AV$51,1,""))</f>
        <v/>
      </c>
      <c r="AW58" s="648" t="str">
        <f>IF($B58="","",IF(Penalties!$AL55=AW$51,1,""))</f>
        <v/>
      </c>
      <c r="AX58" s="769"/>
    </row>
    <row r="59" spans="1:50">
      <c r="A59" s="1353"/>
      <c r="B59" s="1355"/>
      <c r="C59" s="1356"/>
      <c r="D59" s="646" t="s">
        <v>45</v>
      </c>
      <c r="E59" s="651">
        <f>IF($B58="","",COUNTIF(Penalties!$AO55:$BP55,E$51))</f>
        <v>0</v>
      </c>
      <c r="F59" s="651">
        <f>IF($B58="","",COUNTIF(Penalties!$AO55:$BP55,F$51))</f>
        <v>0</v>
      </c>
      <c r="G59" s="651">
        <f>IF($B58="","",COUNTIF(Penalties!$AO55:$BP55,G$51))</f>
        <v>0</v>
      </c>
      <c r="H59" s="651">
        <f>IF($B58="","",COUNTIF(Penalties!$AO55:$BP55,H$51))</f>
        <v>0</v>
      </c>
      <c r="I59" s="651">
        <f>IF($B58="","",COUNTIF(Penalties!$AO55:$BP55,I$51))</f>
        <v>0</v>
      </c>
      <c r="J59" s="651">
        <f>IF($B58="","",COUNTIF(Penalties!$AO55:$BP55,J$51))</f>
        <v>0</v>
      </c>
      <c r="K59" s="651">
        <f>IF($B58="","",COUNTIF(Penalties!$AO55:$BP55,K$51))</f>
        <v>0</v>
      </c>
      <c r="L59" s="651">
        <f>IF($B58="","",COUNTIF(Penalties!$AO55:$BP55,L$51))</f>
        <v>0</v>
      </c>
      <c r="M59" s="651">
        <f>IF($B58="","",COUNTIF(Penalties!$AO55:$BP55,M$51))</f>
        <v>0</v>
      </c>
      <c r="N59" s="651">
        <f>IF($B58="","",COUNTIF(Penalties!$AO55:$BP55,N$51))</f>
        <v>0</v>
      </c>
      <c r="O59" s="651">
        <f>IF($B58="","",COUNTIF(Penalties!$AO55:$BP55,O$51))</f>
        <v>0</v>
      </c>
      <c r="P59" s="651">
        <f>IF($B58="","",COUNTIF(Penalties!$AO55:$BP55,P$51))</f>
        <v>0</v>
      </c>
      <c r="Q59" s="651">
        <f>IF($B58="","",COUNTIF(Penalties!$AO55:$BP55,Q$51))</f>
        <v>0</v>
      </c>
      <c r="R59" s="626">
        <f>IF(B58="","",SUM(E59:Q59))</f>
        <v>0</v>
      </c>
      <c r="S59" s="626">
        <f>IF($B58="","",COUNTIF(Penalties!$BR55:$BX55,S$51))</f>
        <v>0</v>
      </c>
      <c r="T59" s="646">
        <f>IF($B58="","",COUNTIF(Penalties!$BR55:$BX55,T$51))</f>
        <v>0</v>
      </c>
      <c r="U59" s="646">
        <f>IF($B58="","",COUNTIF(Penalties!$BR55:$BX55,U$51))</f>
        <v>0</v>
      </c>
      <c r="V59" s="646">
        <f>IF($B58="","",COUNTIF(Penalties!$BR55:$BX55,V$51))</f>
        <v>0</v>
      </c>
      <c r="W59" s="646">
        <f>IF($B58="","",COUNTIF(Penalties!$BR55:$BX55,W$51))</f>
        <v>0</v>
      </c>
      <c r="X59" s="646">
        <f>IF($B58="","",COUNTIF(Penalties!$BR55:$BX55,X$51))</f>
        <v>0</v>
      </c>
      <c r="Y59" s="646">
        <f>IF($B58="","",COUNTIF(Penalties!$BR55:$BX55,Y$51))</f>
        <v>0</v>
      </c>
      <c r="Z59" s="646">
        <f>IF($B58="","",COUNTIF(Penalties!$BR55:$BX55,Z$51))</f>
        <v>0</v>
      </c>
      <c r="AA59" s="646">
        <f>IF($B58="","",COUNTIF(Penalties!$BR55:$BX55,AA$51))</f>
        <v>0</v>
      </c>
      <c r="AB59" s="646">
        <f>IF($B58="","",COUNTIF(Penalties!$BR55:$BX55,AB$51))</f>
        <v>0</v>
      </c>
      <c r="AC59" s="646">
        <f>IF($B58="","",COUNTIF(Penalties!$BR55:$BX55,AC$51))</f>
        <v>0</v>
      </c>
      <c r="AD59" s="646">
        <f>IF($B58="","",COUNTIF(Penalties!$BR55:$BX55,AD$51))</f>
        <v>0</v>
      </c>
      <c r="AE59" s="646">
        <f>IF($B58="","",COUNTIF(Penalties!$BR55:$BX55,AE$51))</f>
        <v>0</v>
      </c>
      <c r="AF59" s="646">
        <f>IF($B58="","",COUNTIF(Penalties!$BR55:$BX55,AF$51))</f>
        <v>0</v>
      </c>
      <c r="AG59" s="646">
        <f>IF($B58="","",COUNTIF(Penalties!$BR55:$BX55,AG$51))</f>
        <v>0</v>
      </c>
      <c r="AH59" s="646">
        <f>IF($B58="","",COUNTIF(Penalties!$BR55:$BX55,AH$51))</f>
        <v>0</v>
      </c>
      <c r="AI59" s="647">
        <f>IF(B58="","",SUM(T59:AH59))</f>
        <v>0</v>
      </c>
      <c r="AJ59" s="648">
        <f>IF(B58="","",SUM(S59,AI59))</f>
        <v>0</v>
      </c>
      <c r="AK59" s="648" t="str">
        <f>IF($B58="","",IF(Penalties!$BY55=AK$51,1,""))</f>
        <v/>
      </c>
      <c r="AL59" s="648" t="str">
        <f>IF($B58="","",IF(Penalties!$BY55=AL$51,1,""))</f>
        <v/>
      </c>
      <c r="AM59" s="648" t="str">
        <f>IF($B58="","",IF(Penalties!$BY55=AM$51,1,""))</f>
        <v/>
      </c>
      <c r="AN59" s="648" t="str">
        <f>IF($B58="","",IF(Penalties!$BY55=AN$51,1,""))</f>
        <v/>
      </c>
      <c r="AO59" s="648" t="str">
        <f>IF($B58="","",IF(Penalties!$BY55=AO$51,1,""))</f>
        <v/>
      </c>
      <c r="AP59" s="648" t="str">
        <f>IF($B58="","",IF(Penalties!$BY55=AP$51,1,""))</f>
        <v/>
      </c>
      <c r="AQ59" s="648" t="str">
        <f>IF($B58="","",IF(Penalties!$BY55=AQ$51,1,""))</f>
        <v/>
      </c>
      <c r="AR59" s="648" t="str">
        <f>IF($B58="","",IF(Penalties!$BY55=AR$51,1,""))</f>
        <v/>
      </c>
      <c r="AS59" s="648" t="str">
        <f>IF($B58="","",IF(Penalties!$BY55=AS$51,1,""))</f>
        <v/>
      </c>
      <c r="AT59" s="648" t="str">
        <f>IF($B58="","",IF(Penalties!$BY55=AT$51,1,""))</f>
        <v/>
      </c>
      <c r="AU59" s="648" t="str">
        <f>IF($B58="","",IF(Penalties!$BY55=AU$51,1,""))</f>
        <v/>
      </c>
      <c r="AV59" s="648" t="str">
        <f>IF($B58="","",IF(Penalties!$BY55=AV$51,1,""))</f>
        <v/>
      </c>
      <c r="AW59" s="648" t="str">
        <f>IF($B58="","",IF(Penalties!$BY55=AW$51,1,""))</f>
        <v/>
      </c>
      <c r="AX59" s="770" t="str">
        <f>IF(SUM(AL58:AW59)=0, "", IF(SUM(AL58:AW58)=1, LOOKUP(1, AL58:AW58, $AL$51:$AW$51), LOOKUP(1, AL59:AW59, $AL$51:$AW$51)))</f>
        <v/>
      </c>
    </row>
    <row r="60" spans="1:50">
      <c r="A60" s="1352">
        <f>A58+1</f>
        <v>5</v>
      </c>
      <c r="B60" s="1357" t="str">
        <f>IF(IBRF!H15="","",IBRF!H15)</f>
        <v>256</v>
      </c>
      <c r="C60" s="1358" t="str">
        <f>IF(IBRF!I15="","",IBRF!I15)</f>
        <v>Afternoon D-Lightning</v>
      </c>
      <c r="D60" s="555" t="s">
        <v>25</v>
      </c>
      <c r="E60" s="546">
        <f>IF($B60="","",COUNTIF(Penalties!$B57:$AC57,E$51))</f>
        <v>0</v>
      </c>
      <c r="F60" s="546">
        <f>IF($B60="","",COUNTIF(Penalties!$B57:$AC57,F$51))</f>
        <v>0</v>
      </c>
      <c r="G60" s="546">
        <f>IF($B60="","",COUNTIF(Penalties!$B57:$AC57,G$51))</f>
        <v>0</v>
      </c>
      <c r="H60" s="546">
        <f>IF($B60="","",COUNTIF(Penalties!$B57:$AC57,H$51))</f>
        <v>0</v>
      </c>
      <c r="I60" s="546">
        <f>IF($B60="","",COUNTIF(Penalties!$B57:$AC57,I$51))</f>
        <v>1</v>
      </c>
      <c r="J60" s="546">
        <f>IF($B60="","",COUNTIF(Penalties!$B57:$AC57,J$51))</f>
        <v>0</v>
      </c>
      <c r="K60" s="546">
        <f>IF($B60="","",COUNTIF(Penalties!$B57:$AC57,K$51))</f>
        <v>0</v>
      </c>
      <c r="L60" s="546">
        <f>IF($B60="","",COUNTIF(Penalties!$B57:$AC57,L$51))</f>
        <v>0</v>
      </c>
      <c r="M60" s="546">
        <f>IF($B60="","",COUNTIF(Penalties!$B57:$AC57,M$51))</f>
        <v>0</v>
      </c>
      <c r="N60" s="546">
        <f>IF($B60="","",COUNTIF(Penalties!$B57:$AC57,N$51))</f>
        <v>0</v>
      </c>
      <c r="O60" s="546">
        <f>IF($B60="","",COUNTIF(Penalties!$B57:$AC57,O$51))</f>
        <v>0</v>
      </c>
      <c r="P60" s="546">
        <f>IF($B60="","",COUNTIF(Penalties!$B57:$AC57,P$51))</f>
        <v>0</v>
      </c>
      <c r="Q60" s="546">
        <f>IF($B60="","",COUNTIF(Penalties!$B57:$AC57,Q$51))</f>
        <v>0</v>
      </c>
      <c r="R60" s="205">
        <f>IF(B60="","",SUM(E60:Q60))</f>
        <v>1</v>
      </c>
      <c r="S60" s="205">
        <f>IF($B60="","",COUNTIF(Penalties!$AE57:$AK57,S$51))</f>
        <v>0</v>
      </c>
      <c r="T60" s="555">
        <f>IF($B60="","",COUNTIF(Penalties!$AE57:$AK57,T$51))</f>
        <v>0</v>
      </c>
      <c r="U60" s="555">
        <f>IF($B60="","",COUNTIF(Penalties!$AE57:$AK57,U$51))</f>
        <v>0</v>
      </c>
      <c r="V60" s="555">
        <f>IF($B60="","",COUNTIF(Penalties!$AE57:$AK57,V$51))</f>
        <v>0</v>
      </c>
      <c r="W60" s="555">
        <f>IF($B60="","",COUNTIF(Penalties!$AE57:$AK57,W$51))</f>
        <v>0</v>
      </c>
      <c r="X60" s="555">
        <f>IF($B60="","",COUNTIF(Penalties!$AE57:$AK57,X$51))</f>
        <v>0</v>
      </c>
      <c r="Y60" s="555">
        <f>IF($B60="","",COUNTIF(Penalties!$AE57:$AK57,Y$51))</f>
        <v>0</v>
      </c>
      <c r="Z60" s="555">
        <f>IF($B60="","",COUNTIF(Penalties!$AE57:$AK57,Z$51))</f>
        <v>0</v>
      </c>
      <c r="AA60" s="555">
        <f>IF($B60="","",COUNTIF(Penalties!$AE57:$AK57,AA$51))</f>
        <v>0</v>
      </c>
      <c r="AB60" s="555">
        <f>IF($B60="","",COUNTIF(Penalties!$AE57:$AK57,AB$51))</f>
        <v>0</v>
      </c>
      <c r="AC60" s="555">
        <f>IF($B60="","",COUNTIF(Penalties!$AE57:$AK57,AC$51))</f>
        <v>0</v>
      </c>
      <c r="AD60" s="555">
        <f>IF($B60="","",COUNTIF(Penalties!$AE57:$AK57,AD$51))</f>
        <v>0</v>
      </c>
      <c r="AE60" s="555">
        <f>IF($B60="","",COUNTIF(Penalties!$AE57:$AK57,AE$51))</f>
        <v>0</v>
      </c>
      <c r="AF60" s="555">
        <f>IF($B60="","",COUNTIF(Penalties!$AE57:$AK57,AF$51))</f>
        <v>0</v>
      </c>
      <c r="AG60" s="555">
        <f>IF($B60="","",COUNTIF(Penalties!$AE57:$AK57,AG$51))</f>
        <v>0</v>
      </c>
      <c r="AH60" s="555">
        <f>IF($B60="","",COUNTIF(Penalties!$AE57:$AK57,AH$51))</f>
        <v>0</v>
      </c>
      <c r="AI60" s="644">
        <f>IF(B60="","",SUM(T60:AH60))</f>
        <v>0</v>
      </c>
      <c r="AJ60" s="645">
        <f>IF(B60="","",SUM(S60,AI60))</f>
        <v>0</v>
      </c>
      <c r="AK60" s="645" t="str">
        <f>IF($B60="","",IF(Penalties!$AL57=AK$51,1,""))</f>
        <v/>
      </c>
      <c r="AL60" s="645" t="str">
        <f>IF($B60="","",IF(Penalties!$AL57=AL$51,1,""))</f>
        <v/>
      </c>
      <c r="AM60" s="645" t="str">
        <f>IF($B60="","",IF(Penalties!$AL57=AM$51,1,""))</f>
        <v/>
      </c>
      <c r="AN60" s="645" t="str">
        <f>IF($B60="","",IF(Penalties!$AL57=AN$51,1,""))</f>
        <v/>
      </c>
      <c r="AO60" s="645" t="str">
        <f>IF($B60="","",IF(Penalties!$AL57=AO$51,1,""))</f>
        <v/>
      </c>
      <c r="AP60" s="645" t="str">
        <f>IF($B60="","",IF(Penalties!$AL57=AP$51,1,""))</f>
        <v/>
      </c>
      <c r="AQ60" s="645" t="str">
        <f>IF($B60="","",IF(Penalties!$AL57=AQ$51,1,""))</f>
        <v/>
      </c>
      <c r="AR60" s="645" t="str">
        <f>IF($B60="","",IF(Penalties!$AL57=AR$51,1,""))</f>
        <v/>
      </c>
      <c r="AS60" s="645" t="str">
        <f>IF($B60="","",IF(Penalties!$AL57=AS$51,1,""))</f>
        <v/>
      </c>
      <c r="AT60" s="645" t="str">
        <f>IF($B60="","",IF(Penalties!$AL57=AT$51,1,""))</f>
        <v/>
      </c>
      <c r="AU60" s="645" t="str">
        <f>IF($B60="","",IF(Penalties!$AL57=AU$51,1,""))</f>
        <v/>
      </c>
      <c r="AV60" s="645" t="str">
        <f>IF($B60="","",IF(Penalties!$AL57=AV$51,1,""))</f>
        <v/>
      </c>
      <c r="AW60" s="645" t="str">
        <f>IF($B60="","",IF(Penalties!$AL57=AW$51,1,""))</f>
        <v/>
      </c>
      <c r="AX60" s="769"/>
    </row>
    <row r="61" spans="1:50">
      <c r="A61" s="1352"/>
      <c r="B61" s="1357"/>
      <c r="C61" s="1358"/>
      <c r="D61" s="555" t="s">
        <v>45</v>
      </c>
      <c r="E61" s="546">
        <f>IF($B60="","",COUNTIF(Penalties!$AO57:$BP57,E$51))</f>
        <v>0</v>
      </c>
      <c r="F61" s="546">
        <f>IF($B60="","",COUNTIF(Penalties!$AO57:$BP57,F$51))</f>
        <v>0</v>
      </c>
      <c r="G61" s="546">
        <f>IF($B60="","",COUNTIF(Penalties!$AO57:$BP57,G$51))</f>
        <v>0</v>
      </c>
      <c r="H61" s="546">
        <f>IF($B60="","",COUNTIF(Penalties!$AO57:$BP57,H$51))</f>
        <v>0</v>
      </c>
      <c r="I61" s="546">
        <f>IF($B60="","",COUNTIF(Penalties!$AO57:$BP57,I$51))</f>
        <v>1</v>
      </c>
      <c r="J61" s="546">
        <f>IF($B60="","",COUNTIF(Penalties!$AO57:$BP57,J$51))</f>
        <v>0</v>
      </c>
      <c r="K61" s="546">
        <f>IF($B60="","",COUNTIF(Penalties!$AO57:$BP57,K$51))</f>
        <v>0</v>
      </c>
      <c r="L61" s="546">
        <f>IF($B60="","",COUNTIF(Penalties!$AO57:$BP57,L$51))</f>
        <v>1</v>
      </c>
      <c r="M61" s="546">
        <f>IF($B60="","",COUNTIF(Penalties!$AO57:$BP57,M$51))</f>
        <v>0</v>
      </c>
      <c r="N61" s="546">
        <f>IF($B60="","",COUNTIF(Penalties!$AO57:$BP57,N$51))</f>
        <v>0</v>
      </c>
      <c r="O61" s="546">
        <f>IF($B60="","",COUNTIF(Penalties!$AO57:$BP57,O$51))</f>
        <v>0</v>
      </c>
      <c r="P61" s="546">
        <f>IF($B60="","",COUNTIF(Penalties!$AO57:$BP57,P$51))</f>
        <v>0</v>
      </c>
      <c r="Q61" s="546">
        <f>IF($B60="","",COUNTIF(Penalties!$AO57:$BP57,Q$51))</f>
        <v>0</v>
      </c>
      <c r="R61" s="205">
        <f>IF(B60="","",SUM(E61:Q61))</f>
        <v>2</v>
      </c>
      <c r="S61" s="205">
        <f>IF($B60="","",COUNTIF(Penalties!$BR57:$BX57,S$51))</f>
        <v>0</v>
      </c>
      <c r="T61" s="555">
        <f>IF($B60="","",COUNTIF(Penalties!$BR57:$BX57,T$51))</f>
        <v>0</v>
      </c>
      <c r="U61" s="555">
        <f>IF($B60="","",COUNTIF(Penalties!$BR57:$BX57,U$51))</f>
        <v>0</v>
      </c>
      <c r="V61" s="555">
        <f>IF($B60="","",COUNTIF(Penalties!$BR57:$BX57,V$51))</f>
        <v>0</v>
      </c>
      <c r="W61" s="555">
        <f>IF($B60="","",COUNTIF(Penalties!$BR57:$BX57,W$51))</f>
        <v>0</v>
      </c>
      <c r="X61" s="555">
        <f>IF($B60="","",COUNTIF(Penalties!$BR57:$BX57,X$51))</f>
        <v>0</v>
      </c>
      <c r="Y61" s="555">
        <f>IF($B60="","",COUNTIF(Penalties!$BR57:$BX57,Y$51))</f>
        <v>0</v>
      </c>
      <c r="Z61" s="555">
        <f>IF($B60="","",COUNTIF(Penalties!$BR57:$BX57,Z$51))</f>
        <v>0</v>
      </c>
      <c r="AA61" s="555">
        <f>IF($B60="","",COUNTIF(Penalties!$BR57:$BX57,AA$51))</f>
        <v>1</v>
      </c>
      <c r="AB61" s="555">
        <f>IF($B60="","",COUNTIF(Penalties!$BR57:$BX57,AB$51))</f>
        <v>0</v>
      </c>
      <c r="AC61" s="555">
        <f>IF($B60="","",COUNTIF(Penalties!$BR57:$BX57,AC$51))</f>
        <v>0</v>
      </c>
      <c r="AD61" s="555">
        <f>IF($B60="","",COUNTIF(Penalties!$BR57:$BX57,AD$51))</f>
        <v>0</v>
      </c>
      <c r="AE61" s="555">
        <f>IF($B60="","",COUNTIF(Penalties!$BR57:$BX57,AE$51))</f>
        <v>0</v>
      </c>
      <c r="AF61" s="555">
        <f>IF($B60="","",COUNTIF(Penalties!$BR57:$BX57,AF$51))</f>
        <v>0</v>
      </c>
      <c r="AG61" s="555">
        <f>IF($B60="","",COUNTIF(Penalties!$BR57:$BX57,AG$51))</f>
        <v>0</v>
      </c>
      <c r="AH61" s="555">
        <f>IF($B60="","",COUNTIF(Penalties!$BR57:$BX57,AH$51))</f>
        <v>0</v>
      </c>
      <c r="AI61" s="644">
        <f>IF(B60="","",SUM(T61:AH61))</f>
        <v>1</v>
      </c>
      <c r="AJ61" s="645">
        <f>IF(B60="","",SUM(S61,AI61))</f>
        <v>1</v>
      </c>
      <c r="AK61" s="645" t="str">
        <f>IF($B60="","",IF(Penalties!$BY57=AK$51,1,""))</f>
        <v/>
      </c>
      <c r="AL61" s="645" t="str">
        <f>IF($B60="","",IF(Penalties!$BY57=AL$51,1,""))</f>
        <v/>
      </c>
      <c r="AM61" s="645" t="str">
        <f>IF($B60="","",IF(Penalties!$BY57=AM$51,1,""))</f>
        <v/>
      </c>
      <c r="AN61" s="645" t="str">
        <f>IF($B60="","",IF(Penalties!$BY57=AN$51,1,""))</f>
        <v/>
      </c>
      <c r="AO61" s="645" t="str">
        <f>IF($B60="","",IF(Penalties!$BY57=AO$51,1,""))</f>
        <v/>
      </c>
      <c r="AP61" s="645" t="str">
        <f>IF($B60="","",IF(Penalties!$BY57=AP$51,1,""))</f>
        <v/>
      </c>
      <c r="AQ61" s="645" t="str">
        <f>IF($B60="","",IF(Penalties!$BY57=AQ$51,1,""))</f>
        <v/>
      </c>
      <c r="AR61" s="645" t="str">
        <f>IF($B60="","",IF(Penalties!$BY57=AR$51,1,""))</f>
        <v/>
      </c>
      <c r="AS61" s="645" t="str">
        <f>IF($B60="","",IF(Penalties!$BY57=AS$51,1,""))</f>
        <v/>
      </c>
      <c r="AT61" s="645" t="str">
        <f>IF($B60="","",IF(Penalties!$BY57=AT$51,1,""))</f>
        <v/>
      </c>
      <c r="AU61" s="645" t="str">
        <f>IF($B60="","",IF(Penalties!$BY57=AU$51,1,""))</f>
        <v/>
      </c>
      <c r="AV61" s="645" t="str">
        <f>IF($B60="","",IF(Penalties!$BY57=AV$51,1,""))</f>
        <v/>
      </c>
      <c r="AW61" s="645" t="str">
        <f>IF($B60="","",IF(Penalties!$BY57=AW$51,1,""))</f>
        <v/>
      </c>
      <c r="AX61" s="768" t="str">
        <f>IF(SUM(AL60:AW61)=0, "", IF(SUM(AL60:AW60)=1, LOOKUP(1, AL60:AW60, $AL$51:$AW$51), LOOKUP(1, AL61:AW61, $AL$51:$AW$51)))</f>
        <v/>
      </c>
    </row>
    <row r="62" spans="1:50">
      <c r="A62" s="1353">
        <f>A60+1</f>
        <v>6</v>
      </c>
      <c r="B62" s="1355" t="str">
        <f>IF(IBRF!H16="","",IBRF!H16)</f>
        <v>422</v>
      </c>
      <c r="C62" s="1356" t="str">
        <f>IF(IBRF!I16="","",IBRF!I16)</f>
        <v>Stella Blue</v>
      </c>
      <c r="D62" s="646" t="s">
        <v>25</v>
      </c>
      <c r="E62" s="651">
        <f>IF($B62="","",COUNTIF(Penalties!$B59:$AC59,E$51))</f>
        <v>0</v>
      </c>
      <c r="F62" s="651">
        <f>IF($B62="","",COUNTIF(Penalties!$B59:$AC59,F$51))</f>
        <v>0</v>
      </c>
      <c r="G62" s="651">
        <f>IF($B62="","",COUNTIF(Penalties!$B59:$AC59,G$51))</f>
        <v>0</v>
      </c>
      <c r="H62" s="651">
        <f>IF($B62="","",COUNTIF(Penalties!$B59:$AC59,H$51))</f>
        <v>0</v>
      </c>
      <c r="I62" s="651">
        <f>IF($B62="","",COUNTIF(Penalties!$B59:$AC59,I$51))</f>
        <v>0</v>
      </c>
      <c r="J62" s="651">
        <f>IF($B62="","",COUNTIF(Penalties!$B59:$AC59,J$51))</f>
        <v>0</v>
      </c>
      <c r="K62" s="651">
        <f>IF($B62="","",COUNTIF(Penalties!$B59:$AC59,K$51))</f>
        <v>0</v>
      </c>
      <c r="L62" s="651">
        <f>IF($B62="","",COUNTIF(Penalties!$B59:$AC59,L$51))</f>
        <v>0</v>
      </c>
      <c r="M62" s="651">
        <f>IF($B62="","",COUNTIF(Penalties!$B59:$AC59,M$51))</f>
        <v>0</v>
      </c>
      <c r="N62" s="651">
        <f>IF($B62="","",COUNTIF(Penalties!$B59:$AC59,N$51))</f>
        <v>0</v>
      </c>
      <c r="O62" s="651">
        <f>IF($B62="","",COUNTIF(Penalties!$B59:$AC59,O$51))</f>
        <v>0</v>
      </c>
      <c r="P62" s="651">
        <f>IF($B62="","",COUNTIF(Penalties!$B59:$AC59,P$51))</f>
        <v>2</v>
      </c>
      <c r="Q62" s="651">
        <f>IF($B62="","",COUNTIF(Penalties!$B59:$AC59,Q$51))</f>
        <v>0</v>
      </c>
      <c r="R62" s="626">
        <f>IF(B62="","",SUM(E62:Q62))</f>
        <v>2</v>
      </c>
      <c r="S62" s="626">
        <f>IF($B62="","",COUNTIF(Penalties!$AE59:$AK59,S$51))</f>
        <v>0</v>
      </c>
      <c r="T62" s="646">
        <f>IF($B62="","",COUNTIF(Penalties!$AE59:$AK59,T$51))</f>
        <v>0</v>
      </c>
      <c r="U62" s="646">
        <f>IF($B62="","",COUNTIF(Penalties!$AE59:$AK59,U$51))</f>
        <v>0</v>
      </c>
      <c r="V62" s="646">
        <f>IF($B62="","",COUNTIF(Penalties!$AE59:$AK59,V$51))</f>
        <v>0</v>
      </c>
      <c r="W62" s="646">
        <f>IF($B62="","",COUNTIF(Penalties!$AE59:$AK59,W$51))</f>
        <v>0</v>
      </c>
      <c r="X62" s="646">
        <f>IF($B62="","",COUNTIF(Penalties!$AE59:$AK59,X$51))</f>
        <v>0</v>
      </c>
      <c r="Y62" s="646">
        <f>IF($B62="","",COUNTIF(Penalties!$AE59:$AK59,Y$51))</f>
        <v>0</v>
      </c>
      <c r="Z62" s="646">
        <f>IF($B62="","",COUNTIF(Penalties!$AE59:$AK59,Z$51))</f>
        <v>0</v>
      </c>
      <c r="AA62" s="646">
        <f>IF($B62="","",COUNTIF(Penalties!$AE59:$AK59,AA$51))</f>
        <v>0</v>
      </c>
      <c r="AB62" s="646">
        <f>IF($B62="","",COUNTIF(Penalties!$AE59:$AK59,AB$51))</f>
        <v>0</v>
      </c>
      <c r="AC62" s="646">
        <f>IF($B62="","",COUNTIF(Penalties!$AE59:$AK59,AC$51))</f>
        <v>0</v>
      </c>
      <c r="AD62" s="646">
        <f>IF($B62="","",COUNTIF(Penalties!$AE59:$AK59,AD$51))</f>
        <v>0</v>
      </c>
      <c r="AE62" s="646">
        <f>IF($B62="","",COUNTIF(Penalties!$AE59:$AK59,AE$51))</f>
        <v>0</v>
      </c>
      <c r="AF62" s="646">
        <f>IF($B62="","",COUNTIF(Penalties!$AE59:$AK59,AF$51))</f>
        <v>0</v>
      </c>
      <c r="AG62" s="646">
        <f>IF($B62="","",COUNTIF(Penalties!$AE59:$AK59,AG$51))</f>
        <v>0</v>
      </c>
      <c r="AH62" s="646">
        <f>IF($B62="","",COUNTIF(Penalties!$AE59:$AK59,AH$51))</f>
        <v>0</v>
      </c>
      <c r="AI62" s="647">
        <f>IF(B62="","",SUM(T62:AH62))</f>
        <v>0</v>
      </c>
      <c r="AJ62" s="648">
        <f>IF(B62="","",SUM(S62,AI62))</f>
        <v>0</v>
      </c>
      <c r="AK62" s="648" t="str">
        <f>IF($B62="","",IF(Penalties!$AL59=AK$51,1,""))</f>
        <v/>
      </c>
      <c r="AL62" s="648" t="str">
        <f>IF($B62="","",IF(Penalties!$AL59=AL$51,1,""))</f>
        <v/>
      </c>
      <c r="AM62" s="648" t="str">
        <f>IF($B62="","",IF(Penalties!$AL59=AM$51,1,""))</f>
        <v/>
      </c>
      <c r="AN62" s="648" t="str">
        <f>IF($B62="","",IF(Penalties!$AL59=AN$51,1,""))</f>
        <v/>
      </c>
      <c r="AO62" s="648" t="str">
        <f>IF($B62="","",IF(Penalties!$AL59=AO$51,1,""))</f>
        <v/>
      </c>
      <c r="AP62" s="648" t="str">
        <f>IF($B62="","",IF(Penalties!$AL59=AP$51,1,""))</f>
        <v/>
      </c>
      <c r="AQ62" s="648" t="str">
        <f>IF($B62="","",IF(Penalties!$AL59=AQ$51,1,""))</f>
        <v/>
      </c>
      <c r="AR62" s="648" t="str">
        <f>IF($B62="","",IF(Penalties!$AL59=AR$51,1,""))</f>
        <v/>
      </c>
      <c r="AS62" s="648" t="str">
        <f>IF($B62="","",IF(Penalties!$AL59=AS$51,1,""))</f>
        <v/>
      </c>
      <c r="AT62" s="648" t="str">
        <f>IF($B62="","",IF(Penalties!$AL59=AT$51,1,""))</f>
        <v/>
      </c>
      <c r="AU62" s="648" t="str">
        <f>IF($B62="","",IF(Penalties!$AL59=AU$51,1,""))</f>
        <v/>
      </c>
      <c r="AV62" s="648" t="str">
        <f>IF($B62="","",IF(Penalties!$AL59=AV$51,1,""))</f>
        <v/>
      </c>
      <c r="AW62" s="648" t="str">
        <f>IF($B62="","",IF(Penalties!$AL59=AW$51,1,""))</f>
        <v/>
      </c>
      <c r="AX62" s="769"/>
    </row>
    <row r="63" spans="1:50">
      <c r="A63" s="1353"/>
      <c r="B63" s="1355"/>
      <c r="C63" s="1356"/>
      <c r="D63" s="646" t="s">
        <v>45</v>
      </c>
      <c r="E63" s="651">
        <f>IF($B62="","",COUNTIF(Penalties!$AO59:$BP59,E$51))</f>
        <v>0</v>
      </c>
      <c r="F63" s="651">
        <f>IF($B62="","",COUNTIF(Penalties!$AO59:$BP59,F$51))</f>
        <v>0</v>
      </c>
      <c r="G63" s="651">
        <f>IF($B62="","",COUNTIF(Penalties!$AO59:$BP59,G$51))</f>
        <v>0</v>
      </c>
      <c r="H63" s="651">
        <f>IF($B62="","",COUNTIF(Penalties!$AO59:$BP59,H$51))</f>
        <v>0</v>
      </c>
      <c r="I63" s="651">
        <f>IF($B62="","",COUNTIF(Penalties!$AO59:$BP59,I$51))</f>
        <v>0</v>
      </c>
      <c r="J63" s="651">
        <f>IF($B62="","",COUNTIF(Penalties!$AO59:$BP59,J$51))</f>
        <v>0</v>
      </c>
      <c r="K63" s="651">
        <f>IF($B62="","",COUNTIF(Penalties!$AO59:$BP59,K$51))</f>
        <v>0</v>
      </c>
      <c r="L63" s="651">
        <f>IF($B62="","",COUNTIF(Penalties!$AO59:$BP59,L$51))</f>
        <v>0</v>
      </c>
      <c r="M63" s="651">
        <f>IF($B62="","",COUNTIF(Penalties!$AO59:$BP59,M$51))</f>
        <v>0</v>
      </c>
      <c r="N63" s="651">
        <f>IF($B62="","",COUNTIF(Penalties!$AO59:$BP59,N$51))</f>
        <v>0</v>
      </c>
      <c r="O63" s="651">
        <f>IF($B62="","",COUNTIF(Penalties!$AO59:$BP59,O$51))</f>
        <v>0</v>
      </c>
      <c r="P63" s="651">
        <f>IF($B62="","",COUNTIF(Penalties!$AO59:$BP59,P$51))</f>
        <v>1</v>
      </c>
      <c r="Q63" s="651">
        <f>IF($B62="","",COUNTIF(Penalties!$AO59:$BP59,Q$51))</f>
        <v>0</v>
      </c>
      <c r="R63" s="626">
        <f>IF(B62="","",SUM(E63:Q63))</f>
        <v>1</v>
      </c>
      <c r="S63" s="626">
        <f>IF($B62="","",COUNTIF(Penalties!$BR59:$BX59,S$51))</f>
        <v>0</v>
      </c>
      <c r="T63" s="646">
        <f>IF($B62="","",COUNTIF(Penalties!$BR59:$BX59,T$51))</f>
        <v>1</v>
      </c>
      <c r="U63" s="646">
        <f>IF($B62="","",COUNTIF(Penalties!$BR59:$BX59,U$51))</f>
        <v>0</v>
      </c>
      <c r="V63" s="646">
        <f>IF($B62="","",COUNTIF(Penalties!$BR59:$BX59,V$51))</f>
        <v>0</v>
      </c>
      <c r="W63" s="646">
        <f>IF($B62="","",COUNTIF(Penalties!$BR59:$BX59,W$51))</f>
        <v>0</v>
      </c>
      <c r="X63" s="646">
        <f>IF($B62="","",COUNTIF(Penalties!$BR59:$BX59,X$51))</f>
        <v>0</v>
      </c>
      <c r="Y63" s="646">
        <f>IF($B62="","",COUNTIF(Penalties!$BR59:$BX59,Y$51))</f>
        <v>0</v>
      </c>
      <c r="Z63" s="646">
        <f>IF($B62="","",COUNTIF(Penalties!$BR59:$BX59,Z$51))</f>
        <v>0</v>
      </c>
      <c r="AA63" s="646">
        <f>IF($B62="","",COUNTIF(Penalties!$BR59:$BX59,AA$51))</f>
        <v>0</v>
      </c>
      <c r="AB63" s="646">
        <f>IF($B62="","",COUNTIF(Penalties!$BR59:$BX59,AB$51))</f>
        <v>0</v>
      </c>
      <c r="AC63" s="646">
        <f>IF($B62="","",COUNTIF(Penalties!$BR59:$BX59,AC$51))</f>
        <v>0</v>
      </c>
      <c r="AD63" s="646">
        <f>IF($B62="","",COUNTIF(Penalties!$BR59:$BX59,AD$51))</f>
        <v>0</v>
      </c>
      <c r="AE63" s="646">
        <f>IF($B62="","",COUNTIF(Penalties!$BR59:$BX59,AE$51))</f>
        <v>0</v>
      </c>
      <c r="AF63" s="646">
        <f>IF($B62="","",COUNTIF(Penalties!$BR59:$BX59,AF$51))</f>
        <v>0</v>
      </c>
      <c r="AG63" s="646">
        <f>IF($B62="","",COUNTIF(Penalties!$BR59:$BX59,AG$51))</f>
        <v>0</v>
      </c>
      <c r="AH63" s="646">
        <f>IF($B62="","",COUNTIF(Penalties!$BR59:$BX59,AH$51))</f>
        <v>0</v>
      </c>
      <c r="AI63" s="647">
        <f>IF(B62="","",SUM(T63:AH63))</f>
        <v>1</v>
      </c>
      <c r="AJ63" s="648">
        <f>IF(B62="","",SUM(S63,AI63))</f>
        <v>1</v>
      </c>
      <c r="AK63" s="648" t="str">
        <f>IF($B62="","",IF(Penalties!$BY59=AK$51,1,""))</f>
        <v/>
      </c>
      <c r="AL63" s="648" t="str">
        <f>IF($B62="","",IF(Penalties!$BY59=AL$51,1,""))</f>
        <v/>
      </c>
      <c r="AM63" s="648" t="str">
        <f>IF($B62="","",IF(Penalties!$BY59=AM$51,1,""))</f>
        <v/>
      </c>
      <c r="AN63" s="648" t="str">
        <f>IF($B62="","",IF(Penalties!$BY59=AN$51,1,""))</f>
        <v/>
      </c>
      <c r="AO63" s="648" t="str">
        <f>IF($B62="","",IF(Penalties!$BY59=AO$51,1,""))</f>
        <v/>
      </c>
      <c r="AP63" s="648" t="str">
        <f>IF($B62="","",IF(Penalties!$BY59=AP$51,1,""))</f>
        <v/>
      </c>
      <c r="AQ63" s="648" t="str">
        <f>IF($B62="","",IF(Penalties!$BY59=AQ$51,1,""))</f>
        <v/>
      </c>
      <c r="AR63" s="648" t="str">
        <f>IF($B62="","",IF(Penalties!$BY59=AR$51,1,""))</f>
        <v/>
      </c>
      <c r="AS63" s="648" t="str">
        <f>IF($B62="","",IF(Penalties!$BY59=AS$51,1,""))</f>
        <v/>
      </c>
      <c r="AT63" s="648" t="str">
        <f>IF($B62="","",IF(Penalties!$BY59=AT$51,1,""))</f>
        <v/>
      </c>
      <c r="AU63" s="648" t="str">
        <f>IF($B62="","",IF(Penalties!$BY59=AU$51,1,""))</f>
        <v/>
      </c>
      <c r="AV63" s="648" t="str">
        <f>IF($B62="","",IF(Penalties!$BY59=AV$51,1,""))</f>
        <v/>
      </c>
      <c r="AW63" s="648" t="str">
        <f>IF($B62="","",IF(Penalties!$BY59=AW$51,1,""))</f>
        <v/>
      </c>
      <c r="AX63" s="770" t="str">
        <f>IF(SUM(AL62:AW63)=0, "", IF(SUM(AL62:AW62)=1, LOOKUP(1, AL62:AW62, $AL$51:$AW$51), LOOKUP(1, AL63:AW63, $AL$51:$AW$51)))</f>
        <v/>
      </c>
    </row>
    <row r="64" spans="1:50">
      <c r="A64" s="1352">
        <f>A62+1</f>
        <v>7</v>
      </c>
      <c r="B64" s="1357" t="str">
        <f>IF(IBRF!H17="","",IBRF!H17)</f>
        <v>42OH</v>
      </c>
      <c r="C64" s="1358" t="str">
        <f>IF(IBRF!I17="","",IBRF!I17)</f>
        <v>Pam Wow</v>
      </c>
      <c r="D64" s="555" t="s">
        <v>25</v>
      </c>
      <c r="E64" s="546">
        <f>IF($B64="","",COUNTIF(Penalties!$B61:$AC61,E$51))</f>
        <v>0</v>
      </c>
      <c r="F64" s="546">
        <f>IF($B64="","",COUNTIF(Penalties!$B61:$AC61,F$51))</f>
        <v>0</v>
      </c>
      <c r="G64" s="546">
        <f>IF($B64="","",COUNTIF(Penalties!$B61:$AC61,G$51))</f>
        <v>0</v>
      </c>
      <c r="H64" s="546">
        <f>IF($B64="","",COUNTIF(Penalties!$B61:$AC61,H$51))</f>
        <v>0</v>
      </c>
      <c r="I64" s="546">
        <f>IF($B64="","",COUNTIF(Penalties!$B61:$AC61,I$51))</f>
        <v>0</v>
      </c>
      <c r="J64" s="546">
        <f>IF($B64="","",COUNTIF(Penalties!$B61:$AC61,J$51))</f>
        <v>0</v>
      </c>
      <c r="K64" s="546">
        <f>IF($B64="","",COUNTIF(Penalties!$B61:$AC61,K$51))</f>
        <v>0</v>
      </c>
      <c r="L64" s="546">
        <f>IF($B64="","",COUNTIF(Penalties!$B61:$AC61,L$51))</f>
        <v>0</v>
      </c>
      <c r="M64" s="546">
        <f>IF($B64="","",COUNTIF(Penalties!$B61:$AC61,M$51))</f>
        <v>0</v>
      </c>
      <c r="N64" s="546">
        <f>IF($B64="","",COUNTIF(Penalties!$B61:$AC61,N$51))</f>
        <v>0</v>
      </c>
      <c r="O64" s="546">
        <f>IF($B64="","",COUNTIF(Penalties!$B61:$AC61,O$51))</f>
        <v>0</v>
      </c>
      <c r="P64" s="546">
        <f>IF($B64="","",COUNTIF(Penalties!$B61:$AC61,P$51))</f>
        <v>0</v>
      </c>
      <c r="Q64" s="546">
        <f>IF($B64="","",COUNTIF(Penalties!$B61:$AC61,Q$51))</f>
        <v>0</v>
      </c>
      <c r="R64" s="205">
        <f>IF(B64="","",SUM(E64:Q64))</f>
        <v>0</v>
      </c>
      <c r="S64" s="205">
        <f>IF($B64="","",COUNTIF(Penalties!$AE61:$AK61,S$51))</f>
        <v>0</v>
      </c>
      <c r="T64" s="555">
        <f>IF($B64="","",COUNTIF(Penalties!$AE61:$AK61,T$51))</f>
        <v>0</v>
      </c>
      <c r="U64" s="555">
        <f>IF($B64="","",COUNTIF(Penalties!$AE61:$AK61,U$51))</f>
        <v>0</v>
      </c>
      <c r="V64" s="555">
        <f>IF($B64="","",COUNTIF(Penalties!$AE61:$AK61,V$51))</f>
        <v>0</v>
      </c>
      <c r="W64" s="555">
        <f>IF($B64="","",COUNTIF(Penalties!$AE61:$AK61,W$51))</f>
        <v>0</v>
      </c>
      <c r="X64" s="555">
        <f>IF($B64="","",COUNTIF(Penalties!$AE61:$AK61,X$51))</f>
        <v>0</v>
      </c>
      <c r="Y64" s="555">
        <f>IF($B64="","",COUNTIF(Penalties!$AE61:$AK61,Y$51))</f>
        <v>0</v>
      </c>
      <c r="Z64" s="555">
        <f>IF($B64="","",COUNTIF(Penalties!$AE61:$AK61,Z$51))</f>
        <v>0</v>
      </c>
      <c r="AA64" s="555">
        <f>IF($B64="","",COUNTIF(Penalties!$AE61:$AK61,AA$51))</f>
        <v>0</v>
      </c>
      <c r="AB64" s="555">
        <f>IF($B64="","",COUNTIF(Penalties!$AE61:$AK61,AB$51))</f>
        <v>0</v>
      </c>
      <c r="AC64" s="555">
        <f>IF($B64="","",COUNTIF(Penalties!$AE61:$AK61,AC$51))</f>
        <v>0</v>
      </c>
      <c r="AD64" s="555">
        <f>IF($B64="","",COUNTIF(Penalties!$AE61:$AK61,AD$51))</f>
        <v>0</v>
      </c>
      <c r="AE64" s="555">
        <f>IF($B64="","",COUNTIF(Penalties!$AE61:$AK61,AE$51))</f>
        <v>0</v>
      </c>
      <c r="AF64" s="555">
        <f>IF($B64="","",COUNTIF(Penalties!$AE61:$AK61,AF$51))</f>
        <v>0</v>
      </c>
      <c r="AG64" s="555">
        <f>IF($B64="","",COUNTIF(Penalties!$AE61:$AK61,AG$51))</f>
        <v>0</v>
      </c>
      <c r="AH64" s="555">
        <f>IF($B64="","",COUNTIF(Penalties!$AE61:$AK61,AH$51))</f>
        <v>0</v>
      </c>
      <c r="AI64" s="644">
        <f>IF(B64="","",SUM(T64:AH64))</f>
        <v>0</v>
      </c>
      <c r="AJ64" s="645">
        <f>IF(B64="","",SUM(S64,AI64))</f>
        <v>0</v>
      </c>
      <c r="AK64" s="645" t="str">
        <f>IF($B64="","",IF(Penalties!$AL61=AK$51,1,""))</f>
        <v/>
      </c>
      <c r="AL64" s="645" t="str">
        <f>IF($B64="","",IF(Penalties!$AL61=AL$51,1,""))</f>
        <v/>
      </c>
      <c r="AM64" s="645" t="str">
        <f>IF($B64="","",IF(Penalties!$AL61=AM$51,1,""))</f>
        <v/>
      </c>
      <c r="AN64" s="645" t="str">
        <f>IF($B64="","",IF(Penalties!$AL61=AN$51,1,""))</f>
        <v/>
      </c>
      <c r="AO64" s="645" t="str">
        <f>IF($B64="","",IF(Penalties!$AL61=AO$51,1,""))</f>
        <v/>
      </c>
      <c r="AP64" s="645" t="str">
        <f>IF($B64="","",IF(Penalties!$AL61=AP$51,1,""))</f>
        <v/>
      </c>
      <c r="AQ64" s="645" t="str">
        <f>IF($B64="","",IF(Penalties!$AL61=AQ$51,1,""))</f>
        <v/>
      </c>
      <c r="AR64" s="645" t="str">
        <f>IF($B64="","",IF(Penalties!$AL61=AR$51,1,""))</f>
        <v/>
      </c>
      <c r="AS64" s="645" t="str">
        <f>IF($B64="","",IF(Penalties!$AL61=AS$51,1,""))</f>
        <v/>
      </c>
      <c r="AT64" s="645" t="str">
        <f>IF($B64="","",IF(Penalties!$AL61=AT$51,1,""))</f>
        <v/>
      </c>
      <c r="AU64" s="645" t="str">
        <f>IF($B64="","",IF(Penalties!$AL61=AU$51,1,""))</f>
        <v/>
      </c>
      <c r="AV64" s="645" t="str">
        <f>IF($B64="","",IF(Penalties!$AL61=AV$51,1,""))</f>
        <v/>
      </c>
      <c r="AW64" s="645" t="str">
        <f>IF($B64="","",IF(Penalties!$AL61=AW$51,1,""))</f>
        <v/>
      </c>
      <c r="AX64" s="769"/>
    </row>
    <row r="65" spans="1:50">
      <c r="A65" s="1352"/>
      <c r="B65" s="1357"/>
      <c r="C65" s="1358"/>
      <c r="D65" s="555" t="s">
        <v>45</v>
      </c>
      <c r="E65" s="546">
        <f>IF($B64="","",COUNTIF(Penalties!$AO61:$BP61,E$51))</f>
        <v>0</v>
      </c>
      <c r="F65" s="546">
        <f>IF($B64="","",COUNTIF(Penalties!$AO61:$BP61,F$51))</f>
        <v>0</v>
      </c>
      <c r="G65" s="546">
        <f>IF($B64="","",COUNTIF(Penalties!$AO61:$BP61,G$51))</f>
        <v>0</v>
      </c>
      <c r="H65" s="546">
        <f>IF($B64="","",COUNTIF(Penalties!$AO61:$BP61,H$51))</f>
        <v>0</v>
      </c>
      <c r="I65" s="546">
        <f>IF($B64="","",COUNTIF(Penalties!$AO61:$BP61,I$51))</f>
        <v>0</v>
      </c>
      <c r="J65" s="546">
        <f>IF($B64="","",COUNTIF(Penalties!$AO61:$BP61,J$51))</f>
        <v>0</v>
      </c>
      <c r="K65" s="546">
        <f>IF($B64="","",COUNTIF(Penalties!$AO61:$BP61,K$51))</f>
        <v>0</v>
      </c>
      <c r="L65" s="546">
        <f>IF($B64="","",COUNTIF(Penalties!$AO61:$BP61,L$51))</f>
        <v>1</v>
      </c>
      <c r="M65" s="546">
        <f>IF($B64="","",COUNTIF(Penalties!$AO61:$BP61,M$51))</f>
        <v>0</v>
      </c>
      <c r="N65" s="546">
        <f>IF($B64="","",COUNTIF(Penalties!$AO61:$BP61,N$51))</f>
        <v>0</v>
      </c>
      <c r="O65" s="546">
        <f>IF($B64="","",COUNTIF(Penalties!$AO61:$BP61,O$51))</f>
        <v>0</v>
      </c>
      <c r="P65" s="546">
        <f>IF($B64="","",COUNTIF(Penalties!$AO61:$BP61,P$51))</f>
        <v>1</v>
      </c>
      <c r="Q65" s="546">
        <f>IF($B64="","",COUNTIF(Penalties!$AO61:$BP61,Q$51))</f>
        <v>0</v>
      </c>
      <c r="R65" s="205">
        <f>IF(B64="","",SUM(E65:Q65))</f>
        <v>2</v>
      </c>
      <c r="S65" s="205">
        <f>IF($B64="","",COUNTIF(Penalties!$BR61:$BX61,S$51))</f>
        <v>0</v>
      </c>
      <c r="T65" s="555">
        <f>IF($B64="","",COUNTIF(Penalties!$BR61:$BX61,T$51))</f>
        <v>0</v>
      </c>
      <c r="U65" s="555">
        <f>IF($B64="","",COUNTIF(Penalties!$BR61:$BX61,U$51))</f>
        <v>0</v>
      </c>
      <c r="V65" s="555">
        <f>IF($B64="","",COUNTIF(Penalties!$BR61:$BX61,V$51))</f>
        <v>0</v>
      </c>
      <c r="W65" s="555">
        <f>IF($B64="","",COUNTIF(Penalties!$BR61:$BX61,W$51))</f>
        <v>0</v>
      </c>
      <c r="X65" s="555">
        <f>IF($B64="","",COUNTIF(Penalties!$BR61:$BX61,X$51))</f>
        <v>0</v>
      </c>
      <c r="Y65" s="555">
        <f>IF($B64="","",COUNTIF(Penalties!$BR61:$BX61,Y$51))</f>
        <v>0</v>
      </c>
      <c r="Z65" s="555">
        <f>IF($B64="","",COUNTIF(Penalties!$BR61:$BX61,Z$51))</f>
        <v>0</v>
      </c>
      <c r="AA65" s="555">
        <f>IF($B64="","",COUNTIF(Penalties!$BR61:$BX61,AA$51))</f>
        <v>0</v>
      </c>
      <c r="AB65" s="555">
        <f>IF($B64="","",COUNTIF(Penalties!$BR61:$BX61,AB$51))</f>
        <v>0</v>
      </c>
      <c r="AC65" s="555">
        <f>IF($B64="","",COUNTIF(Penalties!$BR61:$BX61,AC$51))</f>
        <v>0</v>
      </c>
      <c r="AD65" s="555">
        <f>IF($B64="","",COUNTIF(Penalties!$BR61:$BX61,AD$51))</f>
        <v>0</v>
      </c>
      <c r="AE65" s="555">
        <f>IF($B64="","",COUNTIF(Penalties!$BR61:$BX61,AE$51))</f>
        <v>0</v>
      </c>
      <c r="AF65" s="555">
        <f>IF($B64="","",COUNTIF(Penalties!$BR61:$BX61,AF$51))</f>
        <v>1</v>
      </c>
      <c r="AG65" s="555">
        <f>IF($B64="","",COUNTIF(Penalties!$BR61:$BX61,AG$51))</f>
        <v>0</v>
      </c>
      <c r="AH65" s="555">
        <f>IF($B64="","",COUNTIF(Penalties!$BR61:$BX61,AH$51))</f>
        <v>0</v>
      </c>
      <c r="AI65" s="644">
        <f>IF(B64="","",SUM(T65:AH65))</f>
        <v>1</v>
      </c>
      <c r="AJ65" s="645">
        <f>IF(B64="","",SUM(S65,AI65))</f>
        <v>1</v>
      </c>
      <c r="AK65" s="645" t="str">
        <f>IF($B64="","",IF(Penalties!$BY61=AK$51,1,""))</f>
        <v/>
      </c>
      <c r="AL65" s="645" t="str">
        <f>IF($B64="","",IF(Penalties!$BY61=AL$51,1,""))</f>
        <v/>
      </c>
      <c r="AM65" s="645" t="str">
        <f>IF($B64="","",IF(Penalties!$BY61=AM$51,1,""))</f>
        <v/>
      </c>
      <c r="AN65" s="645" t="str">
        <f>IF($B64="","",IF(Penalties!$BY61=AN$51,1,""))</f>
        <v/>
      </c>
      <c r="AO65" s="645" t="str">
        <f>IF($B64="","",IF(Penalties!$BY61=AO$51,1,""))</f>
        <v/>
      </c>
      <c r="AP65" s="645" t="str">
        <f>IF($B64="","",IF(Penalties!$BY61=AP$51,1,""))</f>
        <v/>
      </c>
      <c r="AQ65" s="645" t="str">
        <f>IF($B64="","",IF(Penalties!$BY61=AQ$51,1,""))</f>
        <v/>
      </c>
      <c r="AR65" s="645" t="str">
        <f>IF($B64="","",IF(Penalties!$BY61=AR$51,1,""))</f>
        <v/>
      </c>
      <c r="AS65" s="645" t="str">
        <f>IF($B64="","",IF(Penalties!$BY61=AS$51,1,""))</f>
        <v/>
      </c>
      <c r="AT65" s="645" t="str">
        <f>IF($B64="","",IF(Penalties!$BY61=AT$51,1,""))</f>
        <v/>
      </c>
      <c r="AU65" s="645" t="str">
        <f>IF($B64="","",IF(Penalties!$BY61=AU$51,1,""))</f>
        <v/>
      </c>
      <c r="AV65" s="645" t="str">
        <f>IF($B64="","",IF(Penalties!$BY61=AV$51,1,""))</f>
        <v/>
      </c>
      <c r="AW65" s="645" t="str">
        <f>IF($B64="","",IF(Penalties!$BY61=AW$51,1,""))</f>
        <v/>
      </c>
      <c r="AX65" s="768" t="str">
        <f>IF(SUM(AL64:AW65)=0, "", IF(SUM(AL64:AW64)=1, LOOKUP(1, AL64:AW64, $AL$51:$AW$51), LOOKUP(1, AL65:AW65, $AL$51:$AW$51)))</f>
        <v/>
      </c>
    </row>
    <row r="66" spans="1:50">
      <c r="A66" s="1353">
        <f>A64+1</f>
        <v>8</v>
      </c>
      <c r="B66" s="1355" t="str">
        <f>IF(IBRF!H18="","",IBRF!H18)</f>
        <v>50</v>
      </c>
      <c r="C66" s="1356" t="str">
        <f>IF(IBRF!I18="","",IBRF!I18)</f>
        <v>Easy Money</v>
      </c>
      <c r="D66" s="646" t="s">
        <v>25</v>
      </c>
      <c r="E66" s="651">
        <f>IF($B66="","",COUNTIF(Penalties!$B63:$AC63,E$51))</f>
        <v>0</v>
      </c>
      <c r="F66" s="651">
        <f>IF($B66="","",COUNTIF(Penalties!$B63:$AC63,F$51))</f>
        <v>0</v>
      </c>
      <c r="G66" s="651">
        <f>IF($B66="","",COUNTIF(Penalties!$B63:$AC63,G$51))</f>
        <v>0</v>
      </c>
      <c r="H66" s="651">
        <f>IF($B66="","",COUNTIF(Penalties!$B63:$AC63,H$51))</f>
        <v>1</v>
      </c>
      <c r="I66" s="651">
        <f>IF($B66="","",COUNTIF(Penalties!$B63:$AC63,I$51))</f>
        <v>0</v>
      </c>
      <c r="J66" s="651">
        <f>IF($B66="","",COUNTIF(Penalties!$B63:$AC63,J$51))</f>
        <v>0</v>
      </c>
      <c r="K66" s="651">
        <f>IF($B66="","",COUNTIF(Penalties!$B63:$AC63,K$51))</f>
        <v>0</v>
      </c>
      <c r="L66" s="651">
        <f>IF($B66="","",COUNTIF(Penalties!$B63:$AC63,L$51))</f>
        <v>0</v>
      </c>
      <c r="M66" s="651">
        <f>IF($B66="","",COUNTIF(Penalties!$B63:$AC63,M$51))</f>
        <v>0</v>
      </c>
      <c r="N66" s="651">
        <f>IF($B66="","",COUNTIF(Penalties!$B63:$AC63,N$51))</f>
        <v>0</v>
      </c>
      <c r="O66" s="651">
        <f>IF($B66="","",COUNTIF(Penalties!$B63:$AC63,O$51))</f>
        <v>0</v>
      </c>
      <c r="P66" s="651">
        <f>IF($B66="","",COUNTIF(Penalties!$B63:$AC63,P$51))</f>
        <v>0</v>
      </c>
      <c r="Q66" s="651">
        <f>IF($B66="","",COUNTIF(Penalties!$B63:$AC63,Q$51))</f>
        <v>0</v>
      </c>
      <c r="R66" s="626">
        <f>IF(B66="","",SUM(E66:Q66))</f>
        <v>1</v>
      </c>
      <c r="S66" s="626">
        <f>IF($B66="","",COUNTIF(Penalties!$AE63:$AK63,S$51))</f>
        <v>0</v>
      </c>
      <c r="T66" s="646">
        <f>IF($B66="","",COUNTIF(Penalties!$AE63:$AK63,T$51))</f>
        <v>0</v>
      </c>
      <c r="U66" s="646">
        <f>IF($B66="","",COUNTIF(Penalties!$AE63:$AK63,U$51))</f>
        <v>0</v>
      </c>
      <c r="V66" s="646">
        <f>IF($B66="","",COUNTIF(Penalties!$AE63:$AK63,V$51))</f>
        <v>0</v>
      </c>
      <c r="W66" s="646">
        <f>IF($B66="","",COUNTIF(Penalties!$AE63:$AK63,W$51))</f>
        <v>0</v>
      </c>
      <c r="X66" s="646">
        <f>IF($B66="","",COUNTIF(Penalties!$AE63:$AK63,X$51))</f>
        <v>0</v>
      </c>
      <c r="Y66" s="646">
        <f>IF($B66="","",COUNTIF(Penalties!$AE63:$AK63,Y$51))</f>
        <v>0</v>
      </c>
      <c r="Z66" s="646">
        <f>IF($B66="","",COUNTIF(Penalties!$AE63:$AK63,Z$51))</f>
        <v>0</v>
      </c>
      <c r="AA66" s="646">
        <f>IF($B66="","",COUNTIF(Penalties!$AE63:$AK63,AA$51))</f>
        <v>0</v>
      </c>
      <c r="AB66" s="646">
        <f>IF($B66="","",COUNTIF(Penalties!$AE63:$AK63,AB$51))</f>
        <v>0</v>
      </c>
      <c r="AC66" s="646">
        <f>IF($B66="","",COUNTIF(Penalties!$AE63:$AK63,AC$51))</f>
        <v>0</v>
      </c>
      <c r="AD66" s="646">
        <f>IF($B66="","",COUNTIF(Penalties!$AE63:$AK63,AD$51))</f>
        <v>0</v>
      </c>
      <c r="AE66" s="646">
        <f>IF($B66="","",COUNTIF(Penalties!$AE63:$AK63,AE$51))</f>
        <v>0</v>
      </c>
      <c r="AF66" s="646">
        <f>IF($B66="","",COUNTIF(Penalties!$AE63:$AK63,AF$51))</f>
        <v>0</v>
      </c>
      <c r="AG66" s="646">
        <f>IF($B66="","",COUNTIF(Penalties!$AE63:$AK63,AG$51))</f>
        <v>0</v>
      </c>
      <c r="AH66" s="646">
        <f>IF($B66="","",COUNTIF(Penalties!$AE63:$AK63,AH$51))</f>
        <v>0</v>
      </c>
      <c r="AI66" s="647">
        <f>IF(B66="","",SUM(T66:AH66))</f>
        <v>0</v>
      </c>
      <c r="AJ66" s="648">
        <f>IF(B66="","",SUM(S66,AI66))</f>
        <v>0</v>
      </c>
      <c r="AK66" s="648" t="str">
        <f>IF($B66="","",IF(Penalties!$AL63=AK$51,1,""))</f>
        <v/>
      </c>
      <c r="AL66" s="648" t="str">
        <f>IF($B66="","",IF(Penalties!$AL63=AL$51,1,""))</f>
        <v/>
      </c>
      <c r="AM66" s="648" t="str">
        <f>IF($B66="","",IF(Penalties!$AL63=AM$51,1,""))</f>
        <v/>
      </c>
      <c r="AN66" s="648" t="str">
        <f>IF($B66="","",IF(Penalties!$AL63=AN$51,1,""))</f>
        <v/>
      </c>
      <c r="AO66" s="648" t="str">
        <f>IF($B66="","",IF(Penalties!$AL63=AO$51,1,""))</f>
        <v/>
      </c>
      <c r="AP66" s="648" t="str">
        <f>IF($B66="","",IF(Penalties!$AL63=AP$51,1,""))</f>
        <v/>
      </c>
      <c r="AQ66" s="648" t="str">
        <f>IF($B66="","",IF(Penalties!$AL63=AQ$51,1,""))</f>
        <v/>
      </c>
      <c r="AR66" s="648" t="str">
        <f>IF($B66="","",IF(Penalties!$AL63=AR$51,1,""))</f>
        <v/>
      </c>
      <c r="AS66" s="648" t="str">
        <f>IF($B66="","",IF(Penalties!$AL63=AS$51,1,""))</f>
        <v/>
      </c>
      <c r="AT66" s="648" t="str">
        <f>IF($B66="","",IF(Penalties!$AL63=AT$51,1,""))</f>
        <v/>
      </c>
      <c r="AU66" s="648" t="str">
        <f>IF($B66="","",IF(Penalties!$AL63=AU$51,1,""))</f>
        <v/>
      </c>
      <c r="AV66" s="648" t="str">
        <f>IF($B66="","",IF(Penalties!$AL63=AV$51,1,""))</f>
        <v/>
      </c>
      <c r="AW66" s="648" t="str">
        <f>IF($B66="","",IF(Penalties!$AL63=AW$51,1,""))</f>
        <v/>
      </c>
      <c r="AX66" s="769"/>
    </row>
    <row r="67" spans="1:50">
      <c r="A67" s="1353"/>
      <c r="B67" s="1355"/>
      <c r="C67" s="1356"/>
      <c r="D67" s="646" t="s">
        <v>45</v>
      </c>
      <c r="E67" s="651">
        <f>IF($B66="","",COUNTIF(Penalties!$AO63:$BP63,E$51))</f>
        <v>0</v>
      </c>
      <c r="F67" s="651">
        <f>IF($B66="","",COUNTIF(Penalties!$AO63:$BP63,F$51))</f>
        <v>0</v>
      </c>
      <c r="G67" s="651">
        <f>IF($B66="","",COUNTIF(Penalties!$AO63:$BP63,G$51))</f>
        <v>0</v>
      </c>
      <c r="H67" s="651">
        <f>IF($B66="","",COUNTIF(Penalties!$AO63:$BP63,H$51))</f>
        <v>0</v>
      </c>
      <c r="I67" s="651">
        <f>IF($B66="","",COUNTIF(Penalties!$AO63:$BP63,I$51))</f>
        <v>0</v>
      </c>
      <c r="J67" s="651">
        <f>IF($B66="","",COUNTIF(Penalties!$AO63:$BP63,J$51))</f>
        <v>0</v>
      </c>
      <c r="K67" s="651">
        <f>IF($B66="","",COUNTIF(Penalties!$AO63:$BP63,K$51))</f>
        <v>0</v>
      </c>
      <c r="L67" s="651">
        <f>IF($B66="","",COUNTIF(Penalties!$AO63:$BP63,L$51))</f>
        <v>0</v>
      </c>
      <c r="M67" s="651">
        <f>IF($B66="","",COUNTIF(Penalties!$AO63:$BP63,M$51))</f>
        <v>0</v>
      </c>
      <c r="N67" s="651">
        <f>IF($B66="","",COUNTIF(Penalties!$AO63:$BP63,N$51))</f>
        <v>0</v>
      </c>
      <c r="O67" s="651">
        <f>IF($B66="","",COUNTIF(Penalties!$AO63:$BP63,O$51))</f>
        <v>0</v>
      </c>
      <c r="P67" s="651">
        <f>IF($B66="","",COUNTIF(Penalties!$AO63:$BP63,P$51))</f>
        <v>0</v>
      </c>
      <c r="Q67" s="651">
        <f>IF($B66="","",COUNTIF(Penalties!$AO63:$BP63,Q$51))</f>
        <v>0</v>
      </c>
      <c r="R67" s="626">
        <f>IF(B66="","",SUM(E67:Q67))</f>
        <v>0</v>
      </c>
      <c r="S67" s="626">
        <f>IF($B66="","",COUNTIF(Penalties!$BR63:$BX63,S$51))</f>
        <v>0</v>
      </c>
      <c r="T67" s="646">
        <f>IF($B66="","",COUNTIF(Penalties!$BR63:$BX63,T$51))</f>
        <v>0</v>
      </c>
      <c r="U67" s="646">
        <f>IF($B66="","",COUNTIF(Penalties!$BR63:$BX63,U$51))</f>
        <v>0</v>
      </c>
      <c r="V67" s="646">
        <f>IF($B66="","",COUNTIF(Penalties!$BR63:$BX63,V$51))</f>
        <v>0</v>
      </c>
      <c r="W67" s="646">
        <f>IF($B66="","",COUNTIF(Penalties!$BR63:$BX63,W$51))</f>
        <v>1</v>
      </c>
      <c r="X67" s="646">
        <f>IF($B66="","",COUNTIF(Penalties!$BR63:$BX63,X$51))</f>
        <v>0</v>
      </c>
      <c r="Y67" s="646">
        <f>IF($B66="","",COUNTIF(Penalties!$BR63:$BX63,Y$51))</f>
        <v>0</v>
      </c>
      <c r="Z67" s="646">
        <f>IF($B66="","",COUNTIF(Penalties!$BR63:$BX63,Z$51))</f>
        <v>0</v>
      </c>
      <c r="AA67" s="646">
        <f>IF($B66="","",COUNTIF(Penalties!$BR63:$BX63,AA$51))</f>
        <v>0</v>
      </c>
      <c r="AB67" s="646">
        <f>IF($B66="","",COUNTIF(Penalties!$BR63:$BX63,AB$51))</f>
        <v>0</v>
      </c>
      <c r="AC67" s="646">
        <f>IF($B66="","",COUNTIF(Penalties!$BR63:$BX63,AC$51))</f>
        <v>0</v>
      </c>
      <c r="AD67" s="646">
        <f>IF($B66="","",COUNTIF(Penalties!$BR63:$BX63,AD$51))</f>
        <v>0</v>
      </c>
      <c r="AE67" s="646">
        <f>IF($B66="","",COUNTIF(Penalties!$BR63:$BX63,AE$51))</f>
        <v>0</v>
      </c>
      <c r="AF67" s="646">
        <f>IF($B66="","",COUNTIF(Penalties!$BR63:$BX63,AF$51))</f>
        <v>0</v>
      </c>
      <c r="AG67" s="646">
        <f>IF($B66="","",COUNTIF(Penalties!$BR63:$BX63,AG$51))</f>
        <v>0</v>
      </c>
      <c r="AH67" s="646">
        <f>IF($B66="","",COUNTIF(Penalties!$BR63:$BX63,AH$51))</f>
        <v>0</v>
      </c>
      <c r="AI67" s="647">
        <f>IF(B66="","",SUM(T67:AH67))</f>
        <v>1</v>
      </c>
      <c r="AJ67" s="648">
        <f>IF(B66="","",SUM(S67,AI67))</f>
        <v>1</v>
      </c>
      <c r="AK67" s="648" t="str">
        <f>IF($B66="","",IF(Penalties!$BY63=AK$51,1,""))</f>
        <v/>
      </c>
      <c r="AL67" s="648" t="str">
        <f>IF($B66="","",IF(Penalties!$BY63=AL$51,1,""))</f>
        <v/>
      </c>
      <c r="AM67" s="648" t="str">
        <f>IF($B66="","",IF(Penalties!$BY63=AM$51,1,""))</f>
        <v/>
      </c>
      <c r="AN67" s="648" t="str">
        <f>IF($B66="","",IF(Penalties!$BY63=AN$51,1,""))</f>
        <v/>
      </c>
      <c r="AO67" s="648" t="str">
        <f>IF($B66="","",IF(Penalties!$BY63=AO$51,1,""))</f>
        <v/>
      </c>
      <c r="AP67" s="648" t="str">
        <f>IF($B66="","",IF(Penalties!$BY63=AP$51,1,""))</f>
        <v/>
      </c>
      <c r="AQ67" s="648" t="str">
        <f>IF($B66="","",IF(Penalties!$BY63=AQ$51,1,""))</f>
        <v/>
      </c>
      <c r="AR67" s="648" t="str">
        <f>IF($B66="","",IF(Penalties!$BY63=AR$51,1,""))</f>
        <v/>
      </c>
      <c r="AS67" s="648" t="str">
        <f>IF($B66="","",IF(Penalties!$BY63=AS$51,1,""))</f>
        <v/>
      </c>
      <c r="AT67" s="648" t="str">
        <f>IF($B66="","",IF(Penalties!$BY63=AT$51,1,""))</f>
        <v/>
      </c>
      <c r="AU67" s="648" t="str">
        <f>IF($B66="","",IF(Penalties!$BY63=AU$51,1,""))</f>
        <v/>
      </c>
      <c r="AV67" s="648" t="str">
        <f>IF($B66="","",IF(Penalties!$BY63=AV$51,1,""))</f>
        <v/>
      </c>
      <c r="AW67" s="648" t="str">
        <f>IF($B66="","",IF(Penalties!$BY63=AW$51,1,""))</f>
        <v/>
      </c>
      <c r="AX67" s="770" t="str">
        <f>IF(SUM(AL66:AW67)=0, "", IF(SUM(AL66:AW66)=1, LOOKUP(1, AL66:AW66, $AL$51:$AW$51), LOOKUP(1, AL67:AW67, $AL$51:$AW$51)))</f>
        <v/>
      </c>
    </row>
    <row r="68" spans="1:50">
      <c r="A68" s="1352">
        <f>A66+1</f>
        <v>9</v>
      </c>
      <c r="B68" s="1357" t="str">
        <f>IF(IBRF!H19="","",IBRF!H19)</f>
        <v>55</v>
      </c>
      <c r="C68" s="1358" t="str">
        <f>IF(IBRF!I19="","",IBRF!I19)</f>
        <v>Stardust Dunes</v>
      </c>
      <c r="D68" s="555" t="s">
        <v>25</v>
      </c>
      <c r="E68" s="546">
        <f>IF($B68="","",COUNTIF(Penalties!$B65:$AC65,E$51))</f>
        <v>0</v>
      </c>
      <c r="F68" s="546">
        <f>IF($B68="","",COUNTIF(Penalties!$B65:$AC65,F$51))</f>
        <v>0</v>
      </c>
      <c r="G68" s="546">
        <f>IF($B68="","",COUNTIF(Penalties!$B65:$AC65,G$51))</f>
        <v>0</v>
      </c>
      <c r="H68" s="546">
        <f>IF($B68="","",COUNTIF(Penalties!$B65:$AC65,H$51))</f>
        <v>0</v>
      </c>
      <c r="I68" s="546">
        <f>IF($B68="","",COUNTIF(Penalties!$B65:$AC65,I$51))</f>
        <v>0</v>
      </c>
      <c r="J68" s="546">
        <f>IF($B68="","",COUNTIF(Penalties!$B65:$AC65,J$51))</f>
        <v>0</v>
      </c>
      <c r="K68" s="546">
        <f>IF($B68="","",COUNTIF(Penalties!$B65:$AC65,K$51))</f>
        <v>0</v>
      </c>
      <c r="L68" s="546">
        <f>IF($B68="","",COUNTIF(Penalties!$B65:$AC65,L$51))</f>
        <v>0</v>
      </c>
      <c r="M68" s="546">
        <f>IF($B68="","",COUNTIF(Penalties!$B65:$AC65,M$51))</f>
        <v>0</v>
      </c>
      <c r="N68" s="546">
        <f>IF($B68="","",COUNTIF(Penalties!$B65:$AC65,N$51))</f>
        <v>0</v>
      </c>
      <c r="O68" s="546">
        <f>IF($B68="","",COUNTIF(Penalties!$B65:$AC65,O$51))</f>
        <v>0</v>
      </c>
      <c r="P68" s="546">
        <f>IF($B68="","",COUNTIF(Penalties!$B65:$AC65,P$51))</f>
        <v>0</v>
      </c>
      <c r="Q68" s="546">
        <f>IF($B68="","",COUNTIF(Penalties!$B65:$AC65,Q$51))</f>
        <v>0</v>
      </c>
      <c r="R68" s="205">
        <f>IF(B68="","",SUM(E68:Q68))</f>
        <v>0</v>
      </c>
      <c r="S68" s="205">
        <f>IF($B68="","",COUNTIF(Penalties!$AE65:$AK65,S$51))</f>
        <v>0</v>
      </c>
      <c r="T68" s="555">
        <f>IF($B68="","",COUNTIF(Penalties!$AE65:$AK65,T$51))</f>
        <v>0</v>
      </c>
      <c r="U68" s="555">
        <f>IF($B68="","",COUNTIF(Penalties!$AE65:$AK65,U$51))</f>
        <v>0</v>
      </c>
      <c r="V68" s="555">
        <f>IF($B68="","",COUNTIF(Penalties!$AE65:$AK65,V$51))</f>
        <v>0</v>
      </c>
      <c r="W68" s="555">
        <f>IF($B68="","",COUNTIF(Penalties!$AE65:$AK65,W$51))</f>
        <v>0</v>
      </c>
      <c r="X68" s="555">
        <f>IF($B68="","",COUNTIF(Penalties!$AE65:$AK65,X$51))</f>
        <v>0</v>
      </c>
      <c r="Y68" s="555">
        <f>IF($B68="","",COUNTIF(Penalties!$AE65:$AK65,Y$51))</f>
        <v>0</v>
      </c>
      <c r="Z68" s="555">
        <f>IF($B68="","",COUNTIF(Penalties!$AE65:$AK65,Z$51))</f>
        <v>0</v>
      </c>
      <c r="AA68" s="555">
        <f>IF($B68="","",COUNTIF(Penalties!$AE65:$AK65,AA$51))</f>
        <v>0</v>
      </c>
      <c r="AB68" s="555">
        <f>IF($B68="","",COUNTIF(Penalties!$AE65:$AK65,AB$51))</f>
        <v>0</v>
      </c>
      <c r="AC68" s="555">
        <f>IF($B68="","",COUNTIF(Penalties!$AE65:$AK65,AC$51))</f>
        <v>2</v>
      </c>
      <c r="AD68" s="555">
        <f>IF($B68="","",COUNTIF(Penalties!$AE65:$AK65,AD$51))</f>
        <v>1</v>
      </c>
      <c r="AE68" s="555">
        <f>IF($B68="","",COUNTIF(Penalties!$AE65:$AK65,AE$51))</f>
        <v>0</v>
      </c>
      <c r="AF68" s="555">
        <f>IF($B68="","",COUNTIF(Penalties!$AE65:$AK65,AF$51))</f>
        <v>0</v>
      </c>
      <c r="AG68" s="555">
        <f>IF($B68="","",COUNTIF(Penalties!$AE65:$AK65,AG$51))</f>
        <v>0</v>
      </c>
      <c r="AH68" s="555">
        <f>IF($B68="","",COUNTIF(Penalties!$AE65:$AK65,AH$51))</f>
        <v>0</v>
      </c>
      <c r="AI68" s="644">
        <f>IF(B68="","",SUM(T68:AH68))</f>
        <v>3</v>
      </c>
      <c r="AJ68" s="645">
        <f>IF(B68="","",SUM(S68,AI68))</f>
        <v>3</v>
      </c>
      <c r="AK68" s="645" t="str">
        <f>IF($B68="","",IF(Penalties!$AL65=AK$51,1,""))</f>
        <v/>
      </c>
      <c r="AL68" s="645" t="str">
        <f>IF($B68="","",IF(Penalties!$AL65=AL$51,1,""))</f>
        <v/>
      </c>
      <c r="AM68" s="645" t="str">
        <f>IF($B68="","",IF(Penalties!$AL65=AM$51,1,""))</f>
        <v/>
      </c>
      <c r="AN68" s="645" t="str">
        <f>IF($B68="","",IF(Penalties!$AL65=AN$51,1,""))</f>
        <v/>
      </c>
      <c r="AO68" s="645" t="str">
        <f>IF($B68="","",IF(Penalties!$AL65=AO$51,1,""))</f>
        <v/>
      </c>
      <c r="AP68" s="645" t="str">
        <f>IF($B68="","",IF(Penalties!$AL65=AP$51,1,""))</f>
        <v/>
      </c>
      <c r="AQ68" s="645" t="str">
        <f>IF($B68="","",IF(Penalties!$AL65=AQ$51,1,""))</f>
        <v/>
      </c>
      <c r="AR68" s="645" t="str">
        <f>IF($B68="","",IF(Penalties!$AL65=AR$51,1,""))</f>
        <v/>
      </c>
      <c r="AS68" s="645" t="str">
        <f>IF($B68="","",IF(Penalties!$AL65=AS$51,1,""))</f>
        <v/>
      </c>
      <c r="AT68" s="645" t="str">
        <f>IF($B68="","",IF(Penalties!$AL65=AT$51,1,""))</f>
        <v/>
      </c>
      <c r="AU68" s="645" t="str">
        <f>IF($B68="","",IF(Penalties!$AL65=AU$51,1,""))</f>
        <v/>
      </c>
      <c r="AV68" s="645" t="str">
        <f>IF($B68="","",IF(Penalties!$AL65=AV$51,1,""))</f>
        <v/>
      </c>
      <c r="AW68" s="645" t="str">
        <f>IF($B68="","",IF(Penalties!$AL65=AW$51,1,""))</f>
        <v/>
      </c>
      <c r="AX68" s="769"/>
    </row>
    <row r="69" spans="1:50">
      <c r="A69" s="1352"/>
      <c r="B69" s="1357"/>
      <c r="C69" s="1358"/>
      <c r="D69" s="555" t="s">
        <v>45</v>
      </c>
      <c r="E69" s="546">
        <f>IF($B68="","",COUNTIF(Penalties!$AO65:$BP65,E$51))</f>
        <v>0</v>
      </c>
      <c r="F69" s="546">
        <f>IF($B68="","",COUNTIF(Penalties!$AO65:$BP65,F$51))</f>
        <v>0</v>
      </c>
      <c r="G69" s="546">
        <f>IF($B68="","",COUNTIF(Penalties!$AO65:$BP65,G$51))</f>
        <v>0</v>
      </c>
      <c r="H69" s="546">
        <f>IF($B68="","",COUNTIF(Penalties!$AO65:$BP65,H$51))</f>
        <v>2</v>
      </c>
      <c r="I69" s="546">
        <f>IF($B68="","",COUNTIF(Penalties!$AO65:$BP65,I$51))</f>
        <v>0</v>
      </c>
      <c r="J69" s="546">
        <f>IF($B68="","",COUNTIF(Penalties!$AO65:$BP65,J$51))</f>
        <v>0</v>
      </c>
      <c r="K69" s="546">
        <f>IF($B68="","",COUNTIF(Penalties!$AO65:$BP65,K$51))</f>
        <v>0</v>
      </c>
      <c r="L69" s="546">
        <f>IF($B68="","",COUNTIF(Penalties!$AO65:$BP65,L$51))</f>
        <v>1</v>
      </c>
      <c r="M69" s="546">
        <f>IF($B68="","",COUNTIF(Penalties!$AO65:$BP65,M$51))</f>
        <v>0</v>
      </c>
      <c r="N69" s="546">
        <f>IF($B68="","",COUNTIF(Penalties!$AO65:$BP65,N$51))</f>
        <v>0</v>
      </c>
      <c r="O69" s="546">
        <f>IF($B68="","",COUNTIF(Penalties!$AO65:$BP65,O$51))</f>
        <v>1</v>
      </c>
      <c r="P69" s="546">
        <f>IF($B68="","",COUNTIF(Penalties!$AO65:$BP65,P$51))</f>
        <v>0</v>
      </c>
      <c r="Q69" s="546">
        <f>IF($B68="","",COUNTIF(Penalties!$AO65:$BP65,Q$51))</f>
        <v>0</v>
      </c>
      <c r="R69" s="205">
        <f>IF(B68="","",SUM(E69:Q69))</f>
        <v>4</v>
      </c>
      <c r="S69" s="205">
        <f>IF($B68="","",COUNTIF(Penalties!$BR65:$BX65,S$51))</f>
        <v>1</v>
      </c>
      <c r="T69" s="555">
        <f>IF($B68="","",COUNTIF(Penalties!$BR65:$BX65,T$51))</f>
        <v>0</v>
      </c>
      <c r="U69" s="555">
        <f>IF($B68="","",COUNTIF(Penalties!$BR65:$BX65,U$51))</f>
        <v>0</v>
      </c>
      <c r="V69" s="555">
        <f>IF($B68="","",COUNTIF(Penalties!$BR65:$BX65,V$51))</f>
        <v>0</v>
      </c>
      <c r="W69" s="555">
        <f>IF($B68="","",COUNTIF(Penalties!$BR65:$BX65,W$51))</f>
        <v>0</v>
      </c>
      <c r="X69" s="555">
        <f>IF($B68="","",COUNTIF(Penalties!$BR65:$BX65,X$51))</f>
        <v>0</v>
      </c>
      <c r="Y69" s="555">
        <f>IF($B68="","",COUNTIF(Penalties!$BR65:$BX65,Y$51))</f>
        <v>0</v>
      </c>
      <c r="Z69" s="555">
        <f>IF($B68="","",COUNTIF(Penalties!$BR65:$BX65,Z$51))</f>
        <v>0</v>
      </c>
      <c r="AA69" s="555">
        <f>IF($B68="","",COUNTIF(Penalties!$BR65:$BX65,AA$51))</f>
        <v>0</v>
      </c>
      <c r="AB69" s="555">
        <f>IF($B68="","",COUNTIF(Penalties!$BR65:$BX65,AB$51))</f>
        <v>0</v>
      </c>
      <c r="AC69" s="555">
        <f>IF($B68="","",COUNTIF(Penalties!$BR65:$BX65,AC$51))</f>
        <v>0</v>
      </c>
      <c r="AD69" s="555">
        <f>IF($B68="","",COUNTIF(Penalties!$BR65:$BX65,AD$51))</f>
        <v>0</v>
      </c>
      <c r="AE69" s="555">
        <f>IF($B68="","",COUNTIF(Penalties!$BR65:$BX65,AE$51))</f>
        <v>0</v>
      </c>
      <c r="AF69" s="555">
        <f>IF($B68="","",COUNTIF(Penalties!$BR65:$BX65,AF$51))</f>
        <v>0</v>
      </c>
      <c r="AG69" s="555">
        <f>IF($B68="","",COUNTIF(Penalties!$BR65:$BX65,AG$51))</f>
        <v>0</v>
      </c>
      <c r="AH69" s="555">
        <f>IF($B68="","",COUNTIF(Penalties!$BR65:$BX65,AH$51))</f>
        <v>0</v>
      </c>
      <c r="AI69" s="644">
        <f>IF(B68="","",SUM(T69:AH69))</f>
        <v>0</v>
      </c>
      <c r="AJ69" s="645">
        <f>IF(B68="","",SUM(S69,AI69))</f>
        <v>1</v>
      </c>
      <c r="AK69" s="645" t="str">
        <f>IF($B68="","",IF(Penalties!$BY65=AK$51,1,""))</f>
        <v/>
      </c>
      <c r="AL69" s="645" t="str">
        <f>IF($B68="","",IF(Penalties!$BY65=AL$51,1,""))</f>
        <v/>
      </c>
      <c r="AM69" s="645" t="str">
        <f>IF($B68="","",IF(Penalties!$BY65=AM$51,1,""))</f>
        <v/>
      </c>
      <c r="AN69" s="645" t="str">
        <f>IF($B68="","",IF(Penalties!$BY65=AN$51,1,""))</f>
        <v/>
      </c>
      <c r="AO69" s="645" t="str">
        <f>IF($B68="","",IF(Penalties!$BY65=AO$51,1,""))</f>
        <v/>
      </c>
      <c r="AP69" s="645" t="str">
        <f>IF($B68="","",IF(Penalties!$BY65=AP$51,1,""))</f>
        <v/>
      </c>
      <c r="AQ69" s="645" t="str">
        <f>IF($B68="","",IF(Penalties!$BY65=AQ$51,1,""))</f>
        <v/>
      </c>
      <c r="AR69" s="645" t="str">
        <f>IF($B68="","",IF(Penalties!$BY65=AR$51,1,""))</f>
        <v/>
      </c>
      <c r="AS69" s="645" t="str">
        <f>IF($B68="","",IF(Penalties!$BY65=AS$51,1,""))</f>
        <v/>
      </c>
      <c r="AT69" s="645" t="str">
        <f>IF($B68="","",IF(Penalties!$BY65=AT$51,1,""))</f>
        <v/>
      </c>
      <c r="AU69" s="645" t="str">
        <f>IF($B68="","",IF(Penalties!$BY65=AU$51,1,""))</f>
        <v/>
      </c>
      <c r="AV69" s="645" t="str">
        <f>IF($B68="","",IF(Penalties!$BY65=AV$51,1,""))</f>
        <v/>
      </c>
      <c r="AW69" s="645" t="str">
        <f>IF($B68="","",IF(Penalties!$BY65=AW$51,1,""))</f>
        <v/>
      </c>
      <c r="AX69" s="768" t="str">
        <f>IF(SUM(AL68:AW69)=0, "", IF(SUM(AL68:AW68)=1, LOOKUP(1, AL68:AW68, $AL$51:$AW$51), LOOKUP(1, AL69:AW69, $AL$51:$AW$51)))</f>
        <v/>
      </c>
    </row>
    <row r="70" spans="1:50">
      <c r="A70" s="1353">
        <f>A68+1</f>
        <v>10</v>
      </c>
      <c r="B70" s="1355" t="str">
        <f>IF(IBRF!H20="","",IBRF!H20)</f>
        <v>64</v>
      </c>
      <c r="C70" s="1356" t="str">
        <f>IF(IBRF!I20="","",IBRF!I20)</f>
        <v>Pretty Penny</v>
      </c>
      <c r="D70" s="646" t="s">
        <v>25</v>
      </c>
      <c r="E70" s="651">
        <f>IF($B70="","",COUNTIF(Penalties!$B67:$AC67,E$51))</f>
        <v>0</v>
      </c>
      <c r="F70" s="651">
        <f>IF($B70="","",COUNTIF(Penalties!$B67:$AC67,F$51))</f>
        <v>0</v>
      </c>
      <c r="G70" s="651">
        <f>IF($B70="","",COUNTIF(Penalties!$B67:$AC67,G$51))</f>
        <v>0</v>
      </c>
      <c r="H70" s="651">
        <f>IF($B70="","",COUNTIF(Penalties!$B67:$AC67,H$51))</f>
        <v>1</v>
      </c>
      <c r="I70" s="651">
        <f>IF($B70="","",COUNTIF(Penalties!$B67:$AC67,I$51))</f>
        <v>0</v>
      </c>
      <c r="J70" s="651">
        <f>IF($B70="","",COUNTIF(Penalties!$B67:$AC67,J$51))</f>
        <v>0</v>
      </c>
      <c r="K70" s="651">
        <f>IF($B70="","",COUNTIF(Penalties!$B67:$AC67,K$51))</f>
        <v>0</v>
      </c>
      <c r="L70" s="651">
        <f>IF($B70="","",COUNTIF(Penalties!$B67:$AC67,L$51))</f>
        <v>0</v>
      </c>
      <c r="M70" s="651">
        <f>IF($B70="","",COUNTIF(Penalties!$B67:$AC67,M$51))</f>
        <v>0</v>
      </c>
      <c r="N70" s="651">
        <f>IF($B70="","",COUNTIF(Penalties!$B67:$AC67,N$51))</f>
        <v>1</v>
      </c>
      <c r="O70" s="651">
        <f>IF($B70="","",COUNTIF(Penalties!$B67:$AC67,O$51))</f>
        <v>0</v>
      </c>
      <c r="P70" s="651">
        <f>IF($B70="","",COUNTIF(Penalties!$B67:$AC67,P$51))</f>
        <v>2</v>
      </c>
      <c r="Q70" s="651">
        <f>IF($B70="","",COUNTIF(Penalties!$B67:$AC67,Q$51))</f>
        <v>0</v>
      </c>
      <c r="R70" s="626">
        <f>IF(B70="","",SUM(E70:Q70))</f>
        <v>4</v>
      </c>
      <c r="S70" s="626">
        <f>IF($B70="","",COUNTIF(Penalties!$AE67:$AK67,S$51))</f>
        <v>1</v>
      </c>
      <c r="T70" s="646">
        <f>IF($B70="","",COUNTIF(Penalties!$AE67:$AK67,T$51))</f>
        <v>0</v>
      </c>
      <c r="U70" s="646">
        <f>IF($B70="","",COUNTIF(Penalties!$AE67:$AK67,U$51))</f>
        <v>0</v>
      </c>
      <c r="V70" s="646">
        <f>IF($B70="","",COUNTIF(Penalties!$AE67:$AK67,V$51))</f>
        <v>0</v>
      </c>
      <c r="W70" s="646">
        <f>IF($B70="","",COUNTIF(Penalties!$AE67:$AK67,W$51))</f>
        <v>0</v>
      </c>
      <c r="X70" s="646">
        <f>IF($B70="","",COUNTIF(Penalties!$AE67:$AK67,X$51))</f>
        <v>0</v>
      </c>
      <c r="Y70" s="646">
        <f>IF($B70="","",COUNTIF(Penalties!$AE67:$AK67,Y$51))</f>
        <v>0</v>
      </c>
      <c r="Z70" s="646">
        <f>IF($B70="","",COUNTIF(Penalties!$AE67:$AK67,Z$51))</f>
        <v>0</v>
      </c>
      <c r="AA70" s="646">
        <f>IF($B70="","",COUNTIF(Penalties!$AE67:$AK67,AA$51))</f>
        <v>0</v>
      </c>
      <c r="AB70" s="646">
        <f>IF($B70="","",COUNTIF(Penalties!$AE67:$AK67,AB$51))</f>
        <v>0</v>
      </c>
      <c r="AC70" s="646">
        <f>IF($B70="","",COUNTIF(Penalties!$AE67:$AK67,AC$51))</f>
        <v>0</v>
      </c>
      <c r="AD70" s="646">
        <f>IF($B70="","",COUNTIF(Penalties!$AE67:$AK67,AD$51))</f>
        <v>0</v>
      </c>
      <c r="AE70" s="646">
        <f>IF($B70="","",COUNTIF(Penalties!$AE67:$AK67,AE$51))</f>
        <v>0</v>
      </c>
      <c r="AF70" s="646">
        <f>IF($B70="","",COUNTIF(Penalties!$AE67:$AK67,AF$51))</f>
        <v>0</v>
      </c>
      <c r="AG70" s="646">
        <f>IF($B70="","",COUNTIF(Penalties!$AE67:$AK67,AG$51))</f>
        <v>0</v>
      </c>
      <c r="AH70" s="646">
        <f>IF($B70="","",COUNTIF(Penalties!$AE67:$AK67,AH$51))</f>
        <v>0</v>
      </c>
      <c r="AI70" s="647">
        <f>IF(B70="","",SUM(T70:AH70))</f>
        <v>0</v>
      </c>
      <c r="AJ70" s="648">
        <f>IF(B70="","",SUM(S70,AI70))</f>
        <v>1</v>
      </c>
      <c r="AK70" s="648" t="str">
        <f>IF($B70="","",IF(Penalties!$AL67=AK$51,1,""))</f>
        <v/>
      </c>
      <c r="AL70" s="648" t="str">
        <f>IF($B70="","",IF(Penalties!$AL67=AL$51,1,""))</f>
        <v/>
      </c>
      <c r="AM70" s="648" t="str">
        <f>IF($B70="","",IF(Penalties!$AL67=AM$51,1,""))</f>
        <v/>
      </c>
      <c r="AN70" s="648" t="str">
        <f>IF($B70="","",IF(Penalties!$AL67=AN$51,1,""))</f>
        <v/>
      </c>
      <c r="AO70" s="648" t="str">
        <f>IF($B70="","",IF(Penalties!$AL67=AO$51,1,""))</f>
        <v/>
      </c>
      <c r="AP70" s="648" t="str">
        <f>IF($B70="","",IF(Penalties!$AL67=AP$51,1,""))</f>
        <v/>
      </c>
      <c r="AQ70" s="648" t="str">
        <f>IF($B70="","",IF(Penalties!$AL67=AQ$51,1,""))</f>
        <v/>
      </c>
      <c r="AR70" s="648" t="str">
        <f>IF($B70="","",IF(Penalties!$AL67=AR$51,1,""))</f>
        <v/>
      </c>
      <c r="AS70" s="648" t="str">
        <f>IF($B70="","",IF(Penalties!$AL67=AS$51,1,""))</f>
        <v/>
      </c>
      <c r="AT70" s="648" t="str">
        <f>IF($B70="","",IF(Penalties!$AL67=AT$51,1,""))</f>
        <v/>
      </c>
      <c r="AU70" s="648" t="str">
        <f>IF($B70="","",IF(Penalties!$AL67=AU$51,1,""))</f>
        <v/>
      </c>
      <c r="AV70" s="648" t="str">
        <f>IF($B70="","",IF(Penalties!$AL67=AV$51,1,""))</f>
        <v/>
      </c>
      <c r="AW70" s="648" t="str">
        <f>IF($B70="","",IF(Penalties!$AL67=AW$51,1,""))</f>
        <v/>
      </c>
      <c r="AX70" s="769"/>
    </row>
    <row r="71" spans="1:50">
      <c r="A71" s="1353"/>
      <c r="B71" s="1355"/>
      <c r="C71" s="1356"/>
      <c r="D71" s="646" t="s">
        <v>45</v>
      </c>
      <c r="E71" s="651">
        <f>IF($B70="","",COUNTIF(Penalties!$AO67:$BP67,E$51))</f>
        <v>0</v>
      </c>
      <c r="F71" s="651">
        <f>IF($B70="","",COUNTIF(Penalties!$AO67:$BP67,F$51))</f>
        <v>0</v>
      </c>
      <c r="G71" s="651">
        <f>IF($B70="","",COUNTIF(Penalties!$AO67:$BP67,G$51))</f>
        <v>0</v>
      </c>
      <c r="H71" s="651">
        <f>IF($B70="","",COUNTIF(Penalties!$AO67:$BP67,H$51))</f>
        <v>0</v>
      </c>
      <c r="I71" s="651">
        <f>IF($B70="","",COUNTIF(Penalties!$AO67:$BP67,I$51))</f>
        <v>0</v>
      </c>
      <c r="J71" s="651">
        <f>IF($B70="","",COUNTIF(Penalties!$AO67:$BP67,J$51))</f>
        <v>0</v>
      </c>
      <c r="K71" s="651">
        <f>IF($B70="","",COUNTIF(Penalties!$AO67:$BP67,K$51))</f>
        <v>0</v>
      </c>
      <c r="L71" s="651">
        <f>IF($B70="","",COUNTIF(Penalties!$AO67:$BP67,L$51))</f>
        <v>0</v>
      </c>
      <c r="M71" s="651">
        <f>IF($B70="","",COUNTIF(Penalties!$AO67:$BP67,M$51))</f>
        <v>0</v>
      </c>
      <c r="N71" s="651">
        <f>IF($B70="","",COUNTIF(Penalties!$AO67:$BP67,N$51))</f>
        <v>0</v>
      </c>
      <c r="O71" s="651">
        <f>IF($B70="","",COUNTIF(Penalties!$AO67:$BP67,O$51))</f>
        <v>0</v>
      </c>
      <c r="P71" s="651">
        <f>IF($B70="","",COUNTIF(Penalties!$AO67:$BP67,P$51))</f>
        <v>1</v>
      </c>
      <c r="Q71" s="651">
        <f>IF($B70="","",COUNTIF(Penalties!$AO67:$BP67,Q$51))</f>
        <v>0</v>
      </c>
      <c r="R71" s="626">
        <f>IF(B70="","",SUM(E71:Q71))</f>
        <v>1</v>
      </c>
      <c r="S71" s="626">
        <f>IF($B70="","",COUNTIF(Penalties!$BR67:$BX67,S$51))</f>
        <v>0</v>
      </c>
      <c r="T71" s="646">
        <f>IF($B70="","",COUNTIF(Penalties!$BR67:$BX67,T$51))</f>
        <v>0</v>
      </c>
      <c r="U71" s="646">
        <f>IF($B70="","",COUNTIF(Penalties!$BR67:$BX67,U$51))</f>
        <v>0</v>
      </c>
      <c r="V71" s="646">
        <f>IF($B70="","",COUNTIF(Penalties!$BR67:$BX67,V$51))</f>
        <v>0</v>
      </c>
      <c r="W71" s="646">
        <f>IF($B70="","",COUNTIF(Penalties!$BR67:$BX67,W$51))</f>
        <v>0</v>
      </c>
      <c r="X71" s="646">
        <f>IF($B70="","",COUNTIF(Penalties!$BR67:$BX67,X$51))</f>
        <v>0</v>
      </c>
      <c r="Y71" s="646">
        <f>IF($B70="","",COUNTIF(Penalties!$BR67:$BX67,Y$51))</f>
        <v>0</v>
      </c>
      <c r="Z71" s="646">
        <f>IF($B70="","",COUNTIF(Penalties!$BR67:$BX67,Z$51))</f>
        <v>0</v>
      </c>
      <c r="AA71" s="646">
        <f>IF($B70="","",COUNTIF(Penalties!$BR67:$BX67,AA$51))</f>
        <v>0</v>
      </c>
      <c r="AB71" s="646">
        <f>IF($B70="","",COUNTIF(Penalties!$BR67:$BX67,AB$51))</f>
        <v>0</v>
      </c>
      <c r="AC71" s="646">
        <f>IF($B70="","",COUNTIF(Penalties!$BR67:$BX67,AC$51))</f>
        <v>0</v>
      </c>
      <c r="AD71" s="646">
        <f>IF($B70="","",COUNTIF(Penalties!$BR67:$BX67,AD$51))</f>
        <v>0</v>
      </c>
      <c r="AE71" s="646">
        <f>IF($B70="","",COUNTIF(Penalties!$BR67:$BX67,AE$51))</f>
        <v>0</v>
      </c>
      <c r="AF71" s="646">
        <f>IF($B70="","",COUNTIF(Penalties!$BR67:$BX67,AF$51))</f>
        <v>0</v>
      </c>
      <c r="AG71" s="646">
        <f>IF($B70="","",COUNTIF(Penalties!$BR67:$BX67,AG$51))</f>
        <v>0</v>
      </c>
      <c r="AH71" s="646">
        <f>IF($B70="","",COUNTIF(Penalties!$BR67:$BX67,AH$51))</f>
        <v>0</v>
      </c>
      <c r="AI71" s="647">
        <f>IF(B70="","",SUM(T71:AH71))</f>
        <v>0</v>
      </c>
      <c r="AJ71" s="648">
        <f>IF(B70="","",SUM(S71,AI71))</f>
        <v>0</v>
      </c>
      <c r="AK71" s="648" t="str">
        <f>IF($B70="","",IF(Penalties!$BY67=AK$51,1,""))</f>
        <v/>
      </c>
      <c r="AL71" s="648" t="str">
        <f>IF($B70="","",IF(Penalties!$BY67=AL$51,1,""))</f>
        <v/>
      </c>
      <c r="AM71" s="648" t="str">
        <f>IF($B70="","",IF(Penalties!$BY67=AM$51,1,""))</f>
        <v/>
      </c>
      <c r="AN71" s="648" t="str">
        <f>IF($B70="","",IF(Penalties!$BY67=AN$51,1,""))</f>
        <v/>
      </c>
      <c r="AO71" s="648" t="str">
        <f>IF($B70="","",IF(Penalties!$BY67=AO$51,1,""))</f>
        <v/>
      </c>
      <c r="AP71" s="648" t="str">
        <f>IF($B70="","",IF(Penalties!$BY67=AP$51,1,""))</f>
        <v/>
      </c>
      <c r="AQ71" s="648" t="str">
        <f>IF($B70="","",IF(Penalties!$BY67=AQ$51,1,""))</f>
        <v/>
      </c>
      <c r="AR71" s="648" t="str">
        <f>IF($B70="","",IF(Penalties!$BY67=AR$51,1,""))</f>
        <v/>
      </c>
      <c r="AS71" s="648" t="str">
        <f>IF($B70="","",IF(Penalties!$BY67=AS$51,1,""))</f>
        <v/>
      </c>
      <c r="AT71" s="648" t="str">
        <f>IF($B70="","",IF(Penalties!$BY67=AT$51,1,""))</f>
        <v/>
      </c>
      <c r="AU71" s="648" t="str">
        <f>IF($B70="","",IF(Penalties!$BY67=AU$51,1,""))</f>
        <v/>
      </c>
      <c r="AV71" s="648" t="str">
        <f>IF($B70="","",IF(Penalties!$BY67=AV$51,1,""))</f>
        <v/>
      </c>
      <c r="AW71" s="648" t="str">
        <f>IF($B70="","",IF(Penalties!$BY67=AW$51,1,""))</f>
        <v/>
      </c>
      <c r="AX71" s="770" t="str">
        <f>IF(SUM(AL70:AW71)=0, "", IF(SUM(AL70:AW70)=1, LOOKUP(1, AL70:AW70, $AL$51:$AW$51), LOOKUP(1, AL71:AW71, $AL$51:$AW$51)))</f>
        <v/>
      </c>
    </row>
    <row r="72" spans="1:50">
      <c r="A72" s="1352">
        <f>A70+1</f>
        <v>11</v>
      </c>
      <c r="B72" s="1357" t="str">
        <f>IF(IBRF!H21="","",IBRF!H21)</f>
        <v>777</v>
      </c>
      <c r="C72" s="1358" t="str">
        <f>IF(IBRF!I21="","",IBRF!I21)</f>
        <v>Bust'N Ace</v>
      </c>
      <c r="D72" s="555" t="s">
        <v>25</v>
      </c>
      <c r="E72" s="546">
        <f>IF($B72="","",COUNTIF(Penalties!$B69:$AC69,E$51))</f>
        <v>0</v>
      </c>
      <c r="F72" s="546">
        <f>IF($B72="","",COUNTIF(Penalties!$B69:$AC69,F$51))</f>
        <v>0</v>
      </c>
      <c r="G72" s="546">
        <f>IF($B72="","",COUNTIF(Penalties!$B69:$AC69,G$51))</f>
        <v>0</v>
      </c>
      <c r="H72" s="546">
        <f>IF($B72="","",COUNTIF(Penalties!$B69:$AC69,H$51))</f>
        <v>0</v>
      </c>
      <c r="I72" s="546">
        <f>IF($B72="","",COUNTIF(Penalties!$B69:$AC69,I$51))</f>
        <v>0</v>
      </c>
      <c r="J72" s="546">
        <f>IF($B72="","",COUNTIF(Penalties!$B69:$AC69,J$51))</f>
        <v>0</v>
      </c>
      <c r="K72" s="546">
        <f>IF($B72="","",COUNTIF(Penalties!$B69:$AC69,K$51))</f>
        <v>0</v>
      </c>
      <c r="L72" s="546">
        <f>IF($B72="","",COUNTIF(Penalties!$B69:$AC69,L$51))</f>
        <v>0</v>
      </c>
      <c r="M72" s="546">
        <f>IF($B72="","",COUNTIF(Penalties!$B69:$AC69,M$51))</f>
        <v>0</v>
      </c>
      <c r="N72" s="546">
        <f>IF($B72="","",COUNTIF(Penalties!$B69:$AC69,N$51))</f>
        <v>0</v>
      </c>
      <c r="O72" s="546">
        <f>IF($B72="","",COUNTIF(Penalties!$B69:$AC69,O$51))</f>
        <v>0</v>
      </c>
      <c r="P72" s="546">
        <f>IF($B72="","",COUNTIF(Penalties!$B69:$AC69,P$51))</f>
        <v>0</v>
      </c>
      <c r="Q72" s="546">
        <f>IF($B72="","",COUNTIF(Penalties!$B69:$AC69,Q$51))</f>
        <v>1</v>
      </c>
      <c r="R72" s="205">
        <f>IF(B72="","",SUM(E72:Q72))</f>
        <v>1</v>
      </c>
      <c r="S72" s="205">
        <f>IF($B72="","",COUNTIF(Penalties!$AE69:$AK69,S$51))</f>
        <v>0</v>
      </c>
      <c r="T72" s="555">
        <f>IF($B72="","",COUNTIF(Penalties!$AE69:$AK69,T$51))</f>
        <v>0</v>
      </c>
      <c r="U72" s="555">
        <f>IF($B72="","",COUNTIF(Penalties!$AE69:$AK69,U$51))</f>
        <v>0</v>
      </c>
      <c r="V72" s="555">
        <f>IF($B72="","",COUNTIF(Penalties!$AE69:$AK69,V$51))</f>
        <v>0</v>
      </c>
      <c r="W72" s="555">
        <f>IF($B72="","",COUNTIF(Penalties!$AE69:$AK69,W$51))</f>
        <v>0</v>
      </c>
      <c r="X72" s="555">
        <f>IF($B72="","",COUNTIF(Penalties!$AE69:$AK69,X$51))</f>
        <v>0</v>
      </c>
      <c r="Y72" s="555">
        <f>IF($B72="","",COUNTIF(Penalties!$AE69:$AK69,Y$51))</f>
        <v>0</v>
      </c>
      <c r="Z72" s="555">
        <f>IF($B72="","",COUNTIF(Penalties!$AE69:$AK69,Z$51))</f>
        <v>0</v>
      </c>
      <c r="AA72" s="555">
        <f>IF($B72="","",COUNTIF(Penalties!$AE69:$AK69,AA$51))</f>
        <v>0</v>
      </c>
      <c r="AB72" s="555">
        <f>IF($B72="","",COUNTIF(Penalties!$AE69:$AK69,AB$51))</f>
        <v>0</v>
      </c>
      <c r="AC72" s="555">
        <f>IF($B72="","",COUNTIF(Penalties!$AE69:$AK69,AC$51))</f>
        <v>1</v>
      </c>
      <c r="AD72" s="555">
        <f>IF($B72="","",COUNTIF(Penalties!$AE69:$AK69,AD$51))</f>
        <v>0</v>
      </c>
      <c r="AE72" s="555">
        <f>IF($B72="","",COUNTIF(Penalties!$AE69:$AK69,AE$51))</f>
        <v>0</v>
      </c>
      <c r="AF72" s="555">
        <f>IF($B72="","",COUNTIF(Penalties!$AE69:$AK69,AF$51))</f>
        <v>0</v>
      </c>
      <c r="AG72" s="555">
        <f>IF($B72="","",COUNTIF(Penalties!$AE69:$AK69,AG$51))</f>
        <v>0</v>
      </c>
      <c r="AH72" s="555">
        <f>IF($B72="","",COUNTIF(Penalties!$AE69:$AK69,AH$51))</f>
        <v>0</v>
      </c>
      <c r="AI72" s="644">
        <f>IF(B72="","",SUM(T72:AH72))</f>
        <v>1</v>
      </c>
      <c r="AJ72" s="645">
        <f>IF(B72="","",SUM(S72,AI72))</f>
        <v>1</v>
      </c>
      <c r="AK72" s="645" t="str">
        <f>IF($B72="","",IF(Penalties!$AL69=AK$51,1,""))</f>
        <v/>
      </c>
      <c r="AL72" s="645" t="str">
        <f>IF($B72="","",IF(Penalties!$AL69=AL$51,1,""))</f>
        <v/>
      </c>
      <c r="AM72" s="645" t="str">
        <f>IF($B72="","",IF(Penalties!$AL69=AM$51,1,""))</f>
        <v/>
      </c>
      <c r="AN72" s="645" t="str">
        <f>IF($B72="","",IF(Penalties!$AL69=AN$51,1,""))</f>
        <v/>
      </c>
      <c r="AO72" s="645" t="str">
        <f>IF($B72="","",IF(Penalties!$AL69=AO$51,1,""))</f>
        <v/>
      </c>
      <c r="AP72" s="645" t="str">
        <f>IF($B72="","",IF(Penalties!$AL69=AP$51,1,""))</f>
        <v/>
      </c>
      <c r="AQ72" s="645" t="str">
        <f>IF($B72="","",IF(Penalties!$AL69=AQ$51,1,""))</f>
        <v/>
      </c>
      <c r="AR72" s="645" t="str">
        <f>IF($B72="","",IF(Penalties!$AL69=AR$51,1,""))</f>
        <v/>
      </c>
      <c r="AS72" s="645" t="str">
        <f>IF($B72="","",IF(Penalties!$AL69=AS$51,1,""))</f>
        <v/>
      </c>
      <c r="AT72" s="645" t="str">
        <f>IF($B72="","",IF(Penalties!$AL69=AT$51,1,""))</f>
        <v/>
      </c>
      <c r="AU72" s="645" t="str">
        <f>IF($B72="","",IF(Penalties!$AL69=AU$51,1,""))</f>
        <v/>
      </c>
      <c r="AV72" s="645" t="str">
        <f>IF($B72="","",IF(Penalties!$AL69=AV$51,1,""))</f>
        <v/>
      </c>
      <c r="AW72" s="645" t="str">
        <f>IF($B72="","",IF(Penalties!$AL69=AW$51,1,""))</f>
        <v/>
      </c>
      <c r="AX72" s="769"/>
    </row>
    <row r="73" spans="1:50">
      <c r="A73" s="1352"/>
      <c r="B73" s="1357"/>
      <c r="C73" s="1358"/>
      <c r="D73" s="555" t="s">
        <v>45</v>
      </c>
      <c r="E73" s="546">
        <f>IF($B72="","",COUNTIF(Penalties!$AO69:$BP69,E$51))</f>
        <v>0</v>
      </c>
      <c r="F73" s="546">
        <f>IF($B72="","",COUNTIF(Penalties!$AO69:$BP69,F$51))</f>
        <v>0</v>
      </c>
      <c r="G73" s="546">
        <f>IF($B72="","",COUNTIF(Penalties!$AO69:$BP69,G$51))</f>
        <v>0</v>
      </c>
      <c r="H73" s="546">
        <f>IF($B72="","",COUNTIF(Penalties!$AO69:$BP69,H$51))</f>
        <v>1</v>
      </c>
      <c r="I73" s="546">
        <f>IF($B72="","",COUNTIF(Penalties!$AO69:$BP69,I$51))</f>
        <v>0</v>
      </c>
      <c r="J73" s="546">
        <f>IF($B72="","",COUNTIF(Penalties!$AO69:$BP69,J$51))</f>
        <v>0</v>
      </c>
      <c r="K73" s="546">
        <f>IF($B72="","",COUNTIF(Penalties!$AO69:$BP69,K$51))</f>
        <v>0</v>
      </c>
      <c r="L73" s="546">
        <f>IF($B72="","",COUNTIF(Penalties!$AO69:$BP69,L$51))</f>
        <v>1</v>
      </c>
      <c r="M73" s="546">
        <f>IF($B72="","",COUNTIF(Penalties!$AO69:$BP69,M$51))</f>
        <v>0</v>
      </c>
      <c r="N73" s="546">
        <f>IF($B72="","",COUNTIF(Penalties!$AO69:$BP69,N$51))</f>
        <v>0</v>
      </c>
      <c r="O73" s="546">
        <f>IF($B72="","",COUNTIF(Penalties!$AO69:$BP69,O$51))</f>
        <v>0</v>
      </c>
      <c r="P73" s="546">
        <f>IF($B72="","",COUNTIF(Penalties!$AO69:$BP69,P$51))</f>
        <v>0</v>
      </c>
      <c r="Q73" s="546">
        <f>IF($B72="","",COUNTIF(Penalties!$AO69:$BP69,Q$51))</f>
        <v>1</v>
      </c>
      <c r="R73" s="205">
        <f>IF(B72="","",SUM(E73:Q73))</f>
        <v>3</v>
      </c>
      <c r="S73" s="205">
        <f>IF($B72="","",COUNTIF(Penalties!$BR69:$BX69,S$51))</f>
        <v>1</v>
      </c>
      <c r="T73" s="555">
        <f>IF($B72="","",COUNTIF(Penalties!$BR69:$BX69,T$51))</f>
        <v>0</v>
      </c>
      <c r="U73" s="555">
        <f>IF($B72="","",COUNTIF(Penalties!$BR69:$BX69,U$51))</f>
        <v>0</v>
      </c>
      <c r="V73" s="555">
        <f>IF($B72="","",COUNTIF(Penalties!$BR69:$BX69,V$51))</f>
        <v>0</v>
      </c>
      <c r="W73" s="555">
        <f>IF($B72="","",COUNTIF(Penalties!$BR69:$BX69,W$51))</f>
        <v>0</v>
      </c>
      <c r="X73" s="555">
        <f>IF($B72="","",COUNTIF(Penalties!$BR69:$BX69,X$51))</f>
        <v>0</v>
      </c>
      <c r="Y73" s="555">
        <f>IF($B72="","",COUNTIF(Penalties!$BR69:$BX69,Y$51))</f>
        <v>0</v>
      </c>
      <c r="Z73" s="555">
        <f>IF($B72="","",COUNTIF(Penalties!$BR69:$BX69,Z$51))</f>
        <v>0</v>
      </c>
      <c r="AA73" s="555">
        <f>IF($B72="","",COUNTIF(Penalties!$BR69:$BX69,AA$51))</f>
        <v>0</v>
      </c>
      <c r="AB73" s="555">
        <f>IF($B72="","",COUNTIF(Penalties!$BR69:$BX69,AB$51))</f>
        <v>0</v>
      </c>
      <c r="AC73" s="555">
        <f>IF($B72="","",COUNTIF(Penalties!$BR69:$BX69,AC$51))</f>
        <v>0</v>
      </c>
      <c r="AD73" s="555">
        <f>IF($B72="","",COUNTIF(Penalties!$BR69:$BX69,AD$51))</f>
        <v>0</v>
      </c>
      <c r="AE73" s="555">
        <f>IF($B72="","",COUNTIF(Penalties!$BR69:$BX69,AE$51))</f>
        <v>0</v>
      </c>
      <c r="AF73" s="555">
        <f>IF($B72="","",COUNTIF(Penalties!$BR69:$BX69,AF$51))</f>
        <v>0</v>
      </c>
      <c r="AG73" s="555">
        <f>IF($B72="","",COUNTIF(Penalties!$BR69:$BX69,AG$51))</f>
        <v>0</v>
      </c>
      <c r="AH73" s="555">
        <f>IF($B72="","",COUNTIF(Penalties!$BR69:$BX69,AH$51))</f>
        <v>0</v>
      </c>
      <c r="AI73" s="644">
        <f>IF(B72="","",SUM(T73:AH73))</f>
        <v>0</v>
      </c>
      <c r="AJ73" s="645">
        <f>IF(B72="","",SUM(S73,AI73))</f>
        <v>1</v>
      </c>
      <c r="AK73" s="645" t="str">
        <f>IF($B72="","",IF(Penalties!$BY69=AK$51,1,""))</f>
        <v/>
      </c>
      <c r="AL73" s="645" t="str">
        <f>IF($B72="","",IF(Penalties!$BY69=AL$51,1,""))</f>
        <v/>
      </c>
      <c r="AM73" s="645" t="str">
        <f>IF($B72="","",IF(Penalties!$BY69=AM$51,1,""))</f>
        <v/>
      </c>
      <c r="AN73" s="645" t="str">
        <f>IF($B72="","",IF(Penalties!$BY69=AN$51,1,""))</f>
        <v/>
      </c>
      <c r="AO73" s="645" t="str">
        <f>IF($B72="","",IF(Penalties!$BY69=AO$51,1,""))</f>
        <v/>
      </c>
      <c r="AP73" s="645" t="str">
        <f>IF($B72="","",IF(Penalties!$BY69=AP$51,1,""))</f>
        <v/>
      </c>
      <c r="AQ73" s="645" t="str">
        <f>IF($B72="","",IF(Penalties!$BY69=AQ$51,1,""))</f>
        <v/>
      </c>
      <c r="AR73" s="645" t="str">
        <f>IF($B72="","",IF(Penalties!$BY69=AR$51,1,""))</f>
        <v/>
      </c>
      <c r="AS73" s="645" t="str">
        <f>IF($B72="","",IF(Penalties!$BY69=AS$51,1,""))</f>
        <v/>
      </c>
      <c r="AT73" s="645" t="str">
        <f>IF($B72="","",IF(Penalties!$BY69=AT$51,1,""))</f>
        <v/>
      </c>
      <c r="AU73" s="645" t="str">
        <f>IF($B72="","",IF(Penalties!$BY69=AU$51,1,""))</f>
        <v/>
      </c>
      <c r="AV73" s="645" t="str">
        <f>IF($B72="","",IF(Penalties!$BY69=AV$51,1,""))</f>
        <v/>
      </c>
      <c r="AW73" s="645" t="str">
        <f>IF($B72="","",IF(Penalties!$BY69=AW$51,1,""))</f>
        <v/>
      </c>
      <c r="AX73" s="768" t="str">
        <f>IF(SUM(AL72:AW73)=0, "", IF(SUM(AL72:AW72)=1, LOOKUP(1, AL72:AW72, $AL$51:$AW$51), LOOKUP(1, AL73:AW73, $AL$51:$AW$51)))</f>
        <v/>
      </c>
    </row>
    <row r="74" spans="1:50">
      <c r="A74" s="1353">
        <f>A72+1</f>
        <v>12</v>
      </c>
      <c r="B74" s="1355" t="str">
        <f>IF(IBRF!H22="","",IBRF!H22)</f>
        <v>7962</v>
      </c>
      <c r="C74" s="1356" t="str">
        <f>IF(IBRF!I22="","",IBRF!I22)</f>
        <v>Dewey Decks'emAll</v>
      </c>
      <c r="D74" s="646" t="s">
        <v>25</v>
      </c>
      <c r="E74" s="651">
        <f>IF($B74="","",COUNTIF(Penalties!$B71:$AC71,E$51))</f>
        <v>0</v>
      </c>
      <c r="F74" s="651">
        <f>IF($B74="","",COUNTIF(Penalties!$B71:$AC71,F$51))</f>
        <v>0</v>
      </c>
      <c r="G74" s="651">
        <f>IF($B74="","",COUNTIF(Penalties!$B71:$AC71,G$51))</f>
        <v>0</v>
      </c>
      <c r="H74" s="651">
        <f>IF($B74="","",COUNTIF(Penalties!$B71:$AC71,H$51))</f>
        <v>0</v>
      </c>
      <c r="I74" s="651">
        <f>IF($B74="","",COUNTIF(Penalties!$B71:$AC71,I$51))</f>
        <v>0</v>
      </c>
      <c r="J74" s="651">
        <f>IF($B74="","",COUNTIF(Penalties!$B71:$AC71,J$51))</f>
        <v>0</v>
      </c>
      <c r="K74" s="651">
        <f>IF($B74="","",COUNTIF(Penalties!$B71:$AC71,K$51))</f>
        <v>0</v>
      </c>
      <c r="L74" s="651">
        <f>IF($B74="","",COUNTIF(Penalties!$B71:$AC71,L$51))</f>
        <v>0</v>
      </c>
      <c r="M74" s="651">
        <f>IF($B74="","",COUNTIF(Penalties!$B71:$AC71,M$51))</f>
        <v>0</v>
      </c>
      <c r="N74" s="651">
        <f>IF($B74="","",COUNTIF(Penalties!$B71:$AC71,N$51))</f>
        <v>0</v>
      </c>
      <c r="O74" s="651">
        <f>IF($B74="","",COUNTIF(Penalties!$B71:$AC71,O$51))</f>
        <v>1</v>
      </c>
      <c r="P74" s="651">
        <f>IF($B74="","",COUNTIF(Penalties!$B71:$AC71,P$51))</f>
        <v>0</v>
      </c>
      <c r="Q74" s="651">
        <f>IF($B74="","",COUNTIF(Penalties!$B71:$AC71,Q$51))</f>
        <v>0</v>
      </c>
      <c r="R74" s="626">
        <f>IF(B74="","",SUM(E74:Q74))</f>
        <v>1</v>
      </c>
      <c r="S74" s="626">
        <f>IF($B74="","",COUNTIF(Penalties!$AE71:$AK71,S$51))</f>
        <v>0</v>
      </c>
      <c r="T74" s="646">
        <f>IF($B74="","",COUNTIF(Penalties!$AE71:$AK71,T$51))</f>
        <v>0</v>
      </c>
      <c r="U74" s="646">
        <f>IF($B74="","",COUNTIF(Penalties!$AE71:$AK71,U$51))</f>
        <v>0</v>
      </c>
      <c r="V74" s="646">
        <f>IF($B74="","",COUNTIF(Penalties!$AE71:$AK71,V$51))</f>
        <v>0</v>
      </c>
      <c r="W74" s="646">
        <f>IF($B74="","",COUNTIF(Penalties!$AE71:$AK71,W$51))</f>
        <v>0</v>
      </c>
      <c r="X74" s="646">
        <f>IF($B74="","",COUNTIF(Penalties!$AE71:$AK71,X$51))</f>
        <v>0</v>
      </c>
      <c r="Y74" s="646">
        <f>IF($B74="","",COUNTIF(Penalties!$AE71:$AK71,Y$51))</f>
        <v>0</v>
      </c>
      <c r="Z74" s="646">
        <f>IF($B74="","",COUNTIF(Penalties!$AE71:$AK71,Z$51))</f>
        <v>0</v>
      </c>
      <c r="AA74" s="646">
        <f>IF($B74="","",COUNTIF(Penalties!$AE71:$AK71,AA$51))</f>
        <v>0</v>
      </c>
      <c r="AB74" s="646">
        <f>IF($B74="","",COUNTIF(Penalties!$AE71:$AK71,AB$51))</f>
        <v>0</v>
      </c>
      <c r="AC74" s="646">
        <f>IF($B74="","",COUNTIF(Penalties!$AE71:$AK71,AC$51))</f>
        <v>0</v>
      </c>
      <c r="AD74" s="646">
        <f>IF($B74="","",COUNTIF(Penalties!$AE71:$AK71,AD$51))</f>
        <v>0</v>
      </c>
      <c r="AE74" s="646">
        <f>IF($B74="","",COUNTIF(Penalties!$AE71:$AK71,AE$51))</f>
        <v>0</v>
      </c>
      <c r="AF74" s="646">
        <f>IF($B74="","",COUNTIF(Penalties!$AE71:$AK71,AF$51))</f>
        <v>0</v>
      </c>
      <c r="AG74" s="646">
        <f>IF($B74="","",COUNTIF(Penalties!$AE71:$AK71,AG$51))</f>
        <v>0</v>
      </c>
      <c r="AH74" s="646">
        <f>IF($B74="","",COUNTIF(Penalties!$AE71:$AK71,AH$51))</f>
        <v>0</v>
      </c>
      <c r="AI74" s="647">
        <f>IF(B74="","",SUM(T74:AH74))</f>
        <v>0</v>
      </c>
      <c r="AJ74" s="648">
        <f>IF(B74="","",SUM(S74,AI74))</f>
        <v>0</v>
      </c>
      <c r="AK74" s="648" t="str">
        <f>IF($B74="","",IF(Penalties!$AL71=AK$51,1,""))</f>
        <v/>
      </c>
      <c r="AL74" s="648" t="str">
        <f>IF($B74="","",IF(Penalties!$AL71=AL$51,1,""))</f>
        <v/>
      </c>
      <c r="AM74" s="648" t="str">
        <f>IF($B74="","",IF(Penalties!$AL71=AM$51,1,""))</f>
        <v/>
      </c>
      <c r="AN74" s="648" t="str">
        <f>IF($B74="","",IF(Penalties!$AL71=AN$51,1,""))</f>
        <v/>
      </c>
      <c r="AO74" s="648" t="str">
        <f>IF($B74="","",IF(Penalties!$AL71=AO$51,1,""))</f>
        <v/>
      </c>
      <c r="AP74" s="648" t="str">
        <f>IF($B74="","",IF(Penalties!$AL71=AP$51,1,""))</f>
        <v/>
      </c>
      <c r="AQ74" s="648" t="str">
        <f>IF($B74="","",IF(Penalties!$AL71=AQ$51,1,""))</f>
        <v/>
      </c>
      <c r="AR74" s="648" t="str">
        <f>IF($B74="","",IF(Penalties!$AL71=AR$51,1,""))</f>
        <v/>
      </c>
      <c r="AS74" s="648" t="str">
        <f>IF($B74="","",IF(Penalties!$AL71=AS$51,1,""))</f>
        <v/>
      </c>
      <c r="AT74" s="648" t="str">
        <f>IF($B74="","",IF(Penalties!$AL71=AT$51,1,""))</f>
        <v/>
      </c>
      <c r="AU74" s="648" t="str">
        <f>IF($B74="","",IF(Penalties!$AL71=AU$51,1,""))</f>
        <v/>
      </c>
      <c r="AV74" s="648" t="str">
        <f>IF($B74="","",IF(Penalties!$AL71=AV$51,1,""))</f>
        <v/>
      </c>
      <c r="AW74" s="648" t="str">
        <f>IF($B74="","",IF(Penalties!$AL71=AW$51,1,""))</f>
        <v/>
      </c>
      <c r="AX74" s="769"/>
    </row>
    <row r="75" spans="1:50">
      <c r="A75" s="1353"/>
      <c r="B75" s="1355"/>
      <c r="C75" s="1356"/>
      <c r="D75" s="646" t="s">
        <v>45</v>
      </c>
      <c r="E75" s="651">
        <f>IF($B74="","",COUNTIF(Penalties!$AO71:$BP71,E$51))</f>
        <v>0</v>
      </c>
      <c r="F75" s="651">
        <f>IF($B74="","",COUNTIF(Penalties!$AO71:$BP71,F$51))</f>
        <v>0</v>
      </c>
      <c r="G75" s="651">
        <f>IF($B74="","",COUNTIF(Penalties!$AO71:$BP71,G$51))</f>
        <v>0</v>
      </c>
      <c r="H75" s="651">
        <f>IF($B74="","",COUNTIF(Penalties!$AO71:$BP71,H$51))</f>
        <v>0</v>
      </c>
      <c r="I75" s="651">
        <f>IF($B74="","",COUNTIF(Penalties!$AO71:$BP71,I$51))</f>
        <v>0</v>
      </c>
      <c r="J75" s="651">
        <f>IF($B74="","",COUNTIF(Penalties!$AO71:$BP71,J$51))</f>
        <v>0</v>
      </c>
      <c r="K75" s="651">
        <f>IF($B74="","",COUNTIF(Penalties!$AO71:$BP71,K$51))</f>
        <v>0</v>
      </c>
      <c r="L75" s="651">
        <f>IF($B74="","",COUNTIF(Penalties!$AO71:$BP71,L$51))</f>
        <v>0</v>
      </c>
      <c r="M75" s="651">
        <f>IF($B74="","",COUNTIF(Penalties!$AO71:$BP71,M$51))</f>
        <v>0</v>
      </c>
      <c r="N75" s="651">
        <f>IF($B74="","",COUNTIF(Penalties!$AO71:$BP71,N$51))</f>
        <v>0</v>
      </c>
      <c r="O75" s="651">
        <f>IF($B74="","",COUNTIF(Penalties!$AO71:$BP71,O$51))</f>
        <v>0</v>
      </c>
      <c r="P75" s="651">
        <f>IF($B74="","",COUNTIF(Penalties!$AO71:$BP71,P$51))</f>
        <v>0</v>
      </c>
      <c r="Q75" s="651">
        <f>IF($B74="","",COUNTIF(Penalties!$AO71:$BP71,Q$51))</f>
        <v>0</v>
      </c>
      <c r="R75" s="626">
        <f>IF(B74="","",SUM(E75:Q75))</f>
        <v>0</v>
      </c>
      <c r="S75" s="626">
        <f>IF($B74="","",COUNTIF(Penalties!$BR71:$BX71,S$51))</f>
        <v>0</v>
      </c>
      <c r="T75" s="646">
        <f>IF($B74="","",COUNTIF(Penalties!$BR71:$BX71,T$51))</f>
        <v>0</v>
      </c>
      <c r="U75" s="646">
        <f>IF($B74="","",COUNTIF(Penalties!$BR71:$BX71,U$51))</f>
        <v>0</v>
      </c>
      <c r="V75" s="646">
        <f>IF($B74="","",COUNTIF(Penalties!$BR71:$BX71,V$51))</f>
        <v>0</v>
      </c>
      <c r="W75" s="646">
        <f>IF($B74="","",COUNTIF(Penalties!$BR71:$BX71,W$51))</f>
        <v>0</v>
      </c>
      <c r="X75" s="646">
        <f>IF($B74="","",COUNTIF(Penalties!$BR71:$BX71,X$51))</f>
        <v>0</v>
      </c>
      <c r="Y75" s="646">
        <f>IF($B74="","",COUNTIF(Penalties!$BR71:$BX71,Y$51))</f>
        <v>0</v>
      </c>
      <c r="Z75" s="646">
        <f>IF($B74="","",COUNTIF(Penalties!$BR71:$BX71,Z$51))</f>
        <v>0</v>
      </c>
      <c r="AA75" s="646">
        <f>IF($B74="","",COUNTIF(Penalties!$BR71:$BX71,AA$51))</f>
        <v>0</v>
      </c>
      <c r="AB75" s="646">
        <f>IF($B74="","",COUNTIF(Penalties!$BR71:$BX71,AB$51))</f>
        <v>0</v>
      </c>
      <c r="AC75" s="646">
        <f>IF($B74="","",COUNTIF(Penalties!$BR71:$BX71,AC$51))</f>
        <v>0</v>
      </c>
      <c r="AD75" s="646">
        <f>IF($B74="","",COUNTIF(Penalties!$BR71:$BX71,AD$51))</f>
        <v>0</v>
      </c>
      <c r="AE75" s="646">
        <f>IF($B74="","",COUNTIF(Penalties!$BR71:$BX71,AE$51))</f>
        <v>0</v>
      </c>
      <c r="AF75" s="646">
        <f>IF($B74="","",COUNTIF(Penalties!$BR71:$BX71,AF$51))</f>
        <v>0</v>
      </c>
      <c r="AG75" s="646">
        <f>IF($B74="","",COUNTIF(Penalties!$BR71:$BX71,AG$51))</f>
        <v>0</v>
      </c>
      <c r="AH75" s="646">
        <f>IF($B74="","",COUNTIF(Penalties!$BR71:$BX71,AH$51))</f>
        <v>0</v>
      </c>
      <c r="AI75" s="647">
        <f>IF(B74="","",SUM(T75:AH75))</f>
        <v>0</v>
      </c>
      <c r="AJ75" s="648">
        <f>IF(B74="","",SUM(S75,AI75))</f>
        <v>0</v>
      </c>
      <c r="AK75" s="648" t="str">
        <f>IF($B74="","",IF(Penalties!$BY71=AK$51,1,""))</f>
        <v/>
      </c>
      <c r="AL75" s="648" t="str">
        <f>IF($B74="","",IF(Penalties!$BY71=AL$51,1,""))</f>
        <v/>
      </c>
      <c r="AM75" s="648" t="str">
        <f>IF($B74="","",IF(Penalties!$BY71=AM$51,1,""))</f>
        <v/>
      </c>
      <c r="AN75" s="648" t="str">
        <f>IF($B74="","",IF(Penalties!$BY71=AN$51,1,""))</f>
        <v/>
      </c>
      <c r="AO75" s="648" t="str">
        <f>IF($B74="","",IF(Penalties!$BY71=AO$51,1,""))</f>
        <v/>
      </c>
      <c r="AP75" s="648" t="str">
        <f>IF($B74="","",IF(Penalties!$BY71=AP$51,1,""))</f>
        <v/>
      </c>
      <c r="AQ75" s="648" t="str">
        <f>IF($B74="","",IF(Penalties!$BY71=AQ$51,1,""))</f>
        <v/>
      </c>
      <c r="AR75" s="648" t="str">
        <f>IF($B74="","",IF(Penalties!$BY71=AR$51,1,""))</f>
        <v/>
      </c>
      <c r="AS75" s="648" t="str">
        <f>IF($B74="","",IF(Penalties!$BY71=AS$51,1,""))</f>
        <v/>
      </c>
      <c r="AT75" s="648" t="str">
        <f>IF($B74="","",IF(Penalties!$BY71=AT$51,1,""))</f>
        <v/>
      </c>
      <c r="AU75" s="648" t="str">
        <f>IF($B74="","",IF(Penalties!$BY71=AU$51,1,""))</f>
        <v/>
      </c>
      <c r="AV75" s="648" t="str">
        <f>IF($B74="","",IF(Penalties!$BY71=AV$51,1,""))</f>
        <v/>
      </c>
      <c r="AW75" s="648" t="str">
        <f>IF($B74="","",IF(Penalties!$BY71=AW$51,1,""))</f>
        <v/>
      </c>
      <c r="AX75" s="770" t="str">
        <f>IF(SUM(AL74:AW75)=0, "", IF(SUM(AL74:AW74)=1, LOOKUP(1, AL74:AW74, $AL$51:$AW$51), LOOKUP(1, AL75:AW75, $AL$51:$AW$51)))</f>
        <v/>
      </c>
    </row>
    <row r="76" spans="1:50">
      <c r="A76" s="1352">
        <f>A74+1</f>
        <v>13</v>
      </c>
      <c r="B76" s="1357" t="str">
        <f>IF(IBRF!H23="","",IBRF!H23)</f>
        <v>86</v>
      </c>
      <c r="C76" s="1358" t="str">
        <f>IF(IBRF!I23="","",IBRF!I23)</f>
        <v>Lola Ntimid8her</v>
      </c>
      <c r="D76" s="555" t="s">
        <v>25</v>
      </c>
      <c r="E76" s="546">
        <f>IF($B76="","",COUNTIF(Penalties!$B73:$AC73,E$51))</f>
        <v>0</v>
      </c>
      <c r="F76" s="546">
        <f>IF($B76="","",COUNTIF(Penalties!$B73:$AC73,F$51))</f>
        <v>0</v>
      </c>
      <c r="G76" s="546">
        <f>IF($B76="","",COUNTIF(Penalties!$B73:$AC73,G$51))</f>
        <v>0</v>
      </c>
      <c r="H76" s="546">
        <f>IF($B76="","",COUNTIF(Penalties!$B73:$AC73,H$51))</f>
        <v>1</v>
      </c>
      <c r="I76" s="546">
        <f>IF($B76="","",COUNTIF(Penalties!$B73:$AC73,I$51))</f>
        <v>0</v>
      </c>
      <c r="J76" s="546">
        <f>IF($B76="","",COUNTIF(Penalties!$B73:$AC73,J$51))</f>
        <v>0</v>
      </c>
      <c r="K76" s="546">
        <f>IF($B76="","",COUNTIF(Penalties!$B73:$AC73,K$51))</f>
        <v>0</v>
      </c>
      <c r="L76" s="546">
        <f>IF($B76="","",COUNTIF(Penalties!$B73:$AC73,L$51))</f>
        <v>0</v>
      </c>
      <c r="M76" s="546">
        <f>IF($B76="","",COUNTIF(Penalties!$B73:$AC73,M$51))</f>
        <v>0</v>
      </c>
      <c r="N76" s="546">
        <f>IF($B76="","",COUNTIF(Penalties!$B73:$AC73,N$51))</f>
        <v>0</v>
      </c>
      <c r="O76" s="546">
        <f>IF($B76="","",COUNTIF(Penalties!$B73:$AC73,O$51))</f>
        <v>0</v>
      </c>
      <c r="P76" s="546">
        <f>IF($B76="","",COUNTIF(Penalties!$B73:$AC73,P$51))</f>
        <v>0</v>
      </c>
      <c r="Q76" s="546">
        <f>IF($B76="","",COUNTIF(Penalties!$B73:$AC73,Q$51))</f>
        <v>0</v>
      </c>
      <c r="R76" s="205">
        <f>IF(B76="","",SUM(E76:Q76))</f>
        <v>1</v>
      </c>
      <c r="S76" s="205">
        <f>IF($B76="","",COUNTIF(Penalties!$AE73:$AK73,S$51))</f>
        <v>0</v>
      </c>
      <c r="T76" s="555">
        <f>IF($B76="","",COUNTIF(Penalties!$AE73:$AK73,T$51))</f>
        <v>0</v>
      </c>
      <c r="U76" s="555">
        <f>IF($B76="","",COUNTIF(Penalties!$AE73:$AK73,U$51))</f>
        <v>0</v>
      </c>
      <c r="V76" s="555">
        <f>IF($B76="","",COUNTIF(Penalties!$AE73:$AK73,V$51))</f>
        <v>0</v>
      </c>
      <c r="W76" s="555">
        <f>IF($B76="","",COUNTIF(Penalties!$AE73:$AK73,W$51))</f>
        <v>0</v>
      </c>
      <c r="X76" s="555">
        <f>IF($B76="","",COUNTIF(Penalties!$AE73:$AK73,X$51))</f>
        <v>0</v>
      </c>
      <c r="Y76" s="555">
        <f>IF($B76="","",COUNTIF(Penalties!$AE73:$AK73,Y$51))</f>
        <v>0</v>
      </c>
      <c r="Z76" s="555">
        <f>IF($B76="","",COUNTIF(Penalties!$AE73:$AK73,Z$51))</f>
        <v>0</v>
      </c>
      <c r="AA76" s="555">
        <f>IF($B76="","",COUNTIF(Penalties!$AE73:$AK73,AA$51))</f>
        <v>0</v>
      </c>
      <c r="AB76" s="555">
        <f>IF($B76="","",COUNTIF(Penalties!$AE73:$AK73,AB$51))</f>
        <v>0</v>
      </c>
      <c r="AC76" s="555">
        <f>IF($B76="","",COUNTIF(Penalties!$AE73:$AK73,AC$51))</f>
        <v>0</v>
      </c>
      <c r="AD76" s="555">
        <f>IF($B76="","",COUNTIF(Penalties!$AE73:$AK73,AD$51))</f>
        <v>1</v>
      </c>
      <c r="AE76" s="555">
        <f>IF($B76="","",COUNTIF(Penalties!$AE73:$AK73,AE$51))</f>
        <v>0</v>
      </c>
      <c r="AF76" s="555">
        <f>IF($B76="","",COUNTIF(Penalties!$AE73:$AK73,AF$51))</f>
        <v>0</v>
      </c>
      <c r="AG76" s="555">
        <f>IF($B76="","",COUNTIF(Penalties!$AE73:$AK73,AG$51))</f>
        <v>0</v>
      </c>
      <c r="AH76" s="555">
        <f>IF($B76="","",COUNTIF(Penalties!$AE73:$AK73,AH$51))</f>
        <v>0</v>
      </c>
      <c r="AI76" s="644">
        <f>IF(B76="","",SUM(T76:AH76))</f>
        <v>1</v>
      </c>
      <c r="AJ76" s="645">
        <f>IF(B76="","",SUM(S76,AI76))</f>
        <v>1</v>
      </c>
      <c r="AK76" s="645" t="str">
        <f>IF($B76="","",IF(Penalties!$AL73=AK$51,1,""))</f>
        <v/>
      </c>
      <c r="AL76" s="645" t="str">
        <f>IF($B76="","",IF(Penalties!$AL73=AL$51,1,""))</f>
        <v/>
      </c>
      <c r="AM76" s="645" t="str">
        <f>IF($B76="","",IF(Penalties!$AL73=AM$51,1,""))</f>
        <v/>
      </c>
      <c r="AN76" s="645" t="str">
        <f>IF($B76="","",IF(Penalties!$AL73=AN$51,1,""))</f>
        <v/>
      </c>
      <c r="AO76" s="645" t="str">
        <f>IF($B76="","",IF(Penalties!$AL73=AO$51,1,""))</f>
        <v/>
      </c>
      <c r="AP76" s="645" t="str">
        <f>IF($B76="","",IF(Penalties!$AL73=AP$51,1,""))</f>
        <v/>
      </c>
      <c r="AQ76" s="645" t="str">
        <f>IF($B76="","",IF(Penalties!$AL73=AQ$51,1,""))</f>
        <v/>
      </c>
      <c r="AR76" s="645" t="str">
        <f>IF($B76="","",IF(Penalties!$AL73=AR$51,1,""))</f>
        <v/>
      </c>
      <c r="AS76" s="645" t="str">
        <f>IF($B76="","",IF(Penalties!$AL73=AS$51,1,""))</f>
        <v/>
      </c>
      <c r="AT76" s="645" t="str">
        <f>IF($B76="","",IF(Penalties!$AL73=AT$51,1,""))</f>
        <v/>
      </c>
      <c r="AU76" s="645" t="str">
        <f>IF($B76="","",IF(Penalties!$AL73=AU$51,1,""))</f>
        <v/>
      </c>
      <c r="AV76" s="645" t="str">
        <f>IF($B76="","",IF(Penalties!$AL73=AV$51,1,""))</f>
        <v/>
      </c>
      <c r="AW76" s="645" t="str">
        <f>IF($B76="","",IF(Penalties!$AL73=AW$51,1,""))</f>
        <v/>
      </c>
      <c r="AX76" s="769"/>
    </row>
    <row r="77" spans="1:50">
      <c r="A77" s="1352"/>
      <c r="B77" s="1357"/>
      <c r="C77" s="1358"/>
      <c r="D77" s="555" t="s">
        <v>45</v>
      </c>
      <c r="E77" s="546">
        <f>IF($B76="","",COUNTIF(Penalties!$AO73:$BP73,E$51))</f>
        <v>0</v>
      </c>
      <c r="F77" s="546">
        <f>IF($B76="","",COUNTIF(Penalties!$AO73:$BP73,F$51))</f>
        <v>0</v>
      </c>
      <c r="G77" s="546">
        <f>IF($B76="","",COUNTIF(Penalties!$AO73:$BP73,G$51))</f>
        <v>0</v>
      </c>
      <c r="H77" s="546">
        <f>IF($B76="","",COUNTIF(Penalties!$AO73:$BP73,H$51))</f>
        <v>0</v>
      </c>
      <c r="I77" s="546">
        <f>IF($B76="","",COUNTIF(Penalties!$AO73:$BP73,I$51))</f>
        <v>0</v>
      </c>
      <c r="J77" s="546">
        <f>IF($B76="","",COUNTIF(Penalties!$AO73:$BP73,J$51))</f>
        <v>0</v>
      </c>
      <c r="K77" s="546">
        <f>IF($B76="","",COUNTIF(Penalties!$AO73:$BP73,K$51))</f>
        <v>0</v>
      </c>
      <c r="L77" s="546">
        <f>IF($B76="","",COUNTIF(Penalties!$AO73:$BP73,L$51))</f>
        <v>0</v>
      </c>
      <c r="M77" s="546">
        <f>IF($B76="","",COUNTIF(Penalties!$AO73:$BP73,M$51))</f>
        <v>0</v>
      </c>
      <c r="N77" s="546">
        <f>IF($B76="","",COUNTIF(Penalties!$AO73:$BP73,N$51))</f>
        <v>0</v>
      </c>
      <c r="O77" s="546">
        <f>IF($B76="","",COUNTIF(Penalties!$AO73:$BP73,O$51))</f>
        <v>0</v>
      </c>
      <c r="P77" s="546">
        <f>IF($B76="","",COUNTIF(Penalties!$AO73:$BP73,P$51))</f>
        <v>0</v>
      </c>
      <c r="Q77" s="546">
        <f>IF($B76="","",COUNTIF(Penalties!$AO73:$BP73,Q$51))</f>
        <v>0</v>
      </c>
      <c r="R77" s="205">
        <f>IF(B76="","",SUM(E77:Q77))</f>
        <v>0</v>
      </c>
      <c r="S77" s="205">
        <f>IF($B76="","",COUNTIF(Penalties!$BR73:$BX73,S$51))</f>
        <v>0</v>
      </c>
      <c r="T77" s="555">
        <f>IF($B76="","",COUNTIF(Penalties!$BR73:$BX73,T$51))</f>
        <v>1</v>
      </c>
      <c r="U77" s="555">
        <f>IF($B76="","",COUNTIF(Penalties!$BR73:$BX73,U$51))</f>
        <v>0</v>
      </c>
      <c r="V77" s="555">
        <f>IF($B76="","",COUNTIF(Penalties!$BR73:$BX73,V$51))</f>
        <v>0</v>
      </c>
      <c r="W77" s="555">
        <f>IF($B76="","",COUNTIF(Penalties!$BR73:$BX73,W$51))</f>
        <v>0</v>
      </c>
      <c r="X77" s="555">
        <f>IF($B76="","",COUNTIF(Penalties!$BR73:$BX73,X$51))</f>
        <v>0</v>
      </c>
      <c r="Y77" s="555">
        <f>IF($B76="","",COUNTIF(Penalties!$BR73:$BX73,Y$51))</f>
        <v>0</v>
      </c>
      <c r="Z77" s="555">
        <f>IF($B76="","",COUNTIF(Penalties!$BR73:$BX73,Z$51))</f>
        <v>0</v>
      </c>
      <c r="AA77" s="555">
        <f>IF($B76="","",COUNTIF(Penalties!$BR73:$BX73,AA$51))</f>
        <v>0</v>
      </c>
      <c r="AB77" s="555">
        <f>IF($B76="","",COUNTIF(Penalties!$BR73:$BX73,AB$51))</f>
        <v>0</v>
      </c>
      <c r="AC77" s="555">
        <f>IF($B76="","",COUNTIF(Penalties!$BR73:$BX73,AC$51))</f>
        <v>0</v>
      </c>
      <c r="AD77" s="555">
        <f>IF($B76="","",COUNTIF(Penalties!$BR73:$BX73,AD$51))</f>
        <v>0</v>
      </c>
      <c r="AE77" s="555">
        <f>IF($B76="","",COUNTIF(Penalties!$BR73:$BX73,AE$51))</f>
        <v>0</v>
      </c>
      <c r="AF77" s="555">
        <f>IF($B76="","",COUNTIF(Penalties!$BR73:$BX73,AF$51))</f>
        <v>0</v>
      </c>
      <c r="AG77" s="555">
        <f>IF($B76="","",COUNTIF(Penalties!$BR73:$BX73,AG$51))</f>
        <v>0</v>
      </c>
      <c r="AH77" s="555">
        <f>IF($B76="","",COUNTIF(Penalties!$BR73:$BX73,AH$51))</f>
        <v>0</v>
      </c>
      <c r="AI77" s="644">
        <f>IF(B76="","",SUM(T77:AH77))</f>
        <v>1</v>
      </c>
      <c r="AJ77" s="645">
        <f>IF(B76="","",SUM(S77,AI77))</f>
        <v>1</v>
      </c>
      <c r="AK77" s="645" t="str">
        <f>IF($B76="","",IF(Penalties!$BY73=AK$51,1,""))</f>
        <v/>
      </c>
      <c r="AL77" s="645" t="str">
        <f>IF($B76="","",IF(Penalties!$BY73=AL$51,1,""))</f>
        <v/>
      </c>
      <c r="AM77" s="645" t="str">
        <f>IF($B76="","",IF(Penalties!$BY73=AM$51,1,""))</f>
        <v/>
      </c>
      <c r="AN77" s="645" t="str">
        <f>IF($B76="","",IF(Penalties!$BY73=AN$51,1,""))</f>
        <v/>
      </c>
      <c r="AO77" s="645" t="str">
        <f>IF($B76="","",IF(Penalties!$BY73=AO$51,1,""))</f>
        <v/>
      </c>
      <c r="AP77" s="645" t="str">
        <f>IF($B76="","",IF(Penalties!$BY73=AP$51,1,""))</f>
        <v/>
      </c>
      <c r="AQ77" s="645" t="str">
        <f>IF($B76="","",IF(Penalties!$BY73=AQ$51,1,""))</f>
        <v/>
      </c>
      <c r="AR77" s="645" t="str">
        <f>IF($B76="","",IF(Penalties!$BY73=AR$51,1,""))</f>
        <v/>
      </c>
      <c r="AS77" s="645" t="str">
        <f>IF($B76="","",IF(Penalties!$BY73=AS$51,1,""))</f>
        <v/>
      </c>
      <c r="AT77" s="645" t="str">
        <f>IF($B76="","",IF(Penalties!$BY73=AT$51,1,""))</f>
        <v/>
      </c>
      <c r="AU77" s="645" t="str">
        <f>IF($B76="","",IF(Penalties!$BY73=AU$51,1,""))</f>
        <v/>
      </c>
      <c r="AV77" s="645" t="str">
        <f>IF($B76="","",IF(Penalties!$BY73=AV$51,1,""))</f>
        <v/>
      </c>
      <c r="AW77" s="645" t="str">
        <f>IF($B76="","",IF(Penalties!$BY73=AW$51,1,""))</f>
        <v/>
      </c>
      <c r="AX77" s="768" t="str">
        <f>IF(SUM(AL76:AW77)=0, "", IF(SUM(AL76:AW76)=1, LOOKUP(1, AL76:AW76, $AL$51:$AW$51), LOOKUP(1, AL77:AW77, $AL$51:$AW$51)))</f>
        <v/>
      </c>
    </row>
    <row r="78" spans="1:50">
      <c r="A78" s="1353">
        <f>A76+1</f>
        <v>14</v>
      </c>
      <c r="B78" s="1355" t="str">
        <f>IF(IBRF!H24="","",IBRF!H24)</f>
        <v>M60</v>
      </c>
      <c r="C78" s="1356" t="str">
        <f>IF(IBRF!I24="","",IBRF!I24)</f>
        <v>21 Guns</v>
      </c>
      <c r="D78" s="646" t="s">
        <v>25</v>
      </c>
      <c r="E78" s="651">
        <f>IF($B78="","",COUNTIF(Penalties!$B75:$AC75,E$51))</f>
        <v>0</v>
      </c>
      <c r="F78" s="651">
        <f>IF($B78="","",COUNTIF(Penalties!$B75:$AC75,F$51))</f>
        <v>0</v>
      </c>
      <c r="G78" s="651">
        <f>IF($B78="","",COUNTIF(Penalties!$B75:$AC75,G$51))</f>
        <v>0</v>
      </c>
      <c r="H78" s="651">
        <f>IF($B78="","",COUNTIF(Penalties!$B75:$AC75,H$51))</f>
        <v>0</v>
      </c>
      <c r="I78" s="651">
        <f>IF($B78="","",COUNTIF(Penalties!$B75:$AC75,I$51))</f>
        <v>0</v>
      </c>
      <c r="J78" s="651">
        <f>IF($B78="","",COUNTIF(Penalties!$B75:$AC75,J$51))</f>
        <v>0</v>
      </c>
      <c r="K78" s="651">
        <f>IF($B78="","",COUNTIF(Penalties!$B75:$AC75,K$51))</f>
        <v>0</v>
      </c>
      <c r="L78" s="651">
        <f>IF($B78="","",COUNTIF(Penalties!$B75:$AC75,L$51))</f>
        <v>0</v>
      </c>
      <c r="M78" s="651">
        <f>IF($B78="","",COUNTIF(Penalties!$B75:$AC75,M$51))</f>
        <v>0</v>
      </c>
      <c r="N78" s="651">
        <f>IF($B78="","",COUNTIF(Penalties!$B75:$AC75,N$51))</f>
        <v>0</v>
      </c>
      <c r="O78" s="651">
        <f>IF($B78="","",COUNTIF(Penalties!$B75:$AC75,O$51))</f>
        <v>0</v>
      </c>
      <c r="P78" s="651">
        <f>IF($B78="","",COUNTIF(Penalties!$B75:$AC75,P$51))</f>
        <v>0</v>
      </c>
      <c r="Q78" s="651">
        <f>IF($B78="","",COUNTIF(Penalties!$B75:$AC75,Q$51))</f>
        <v>0</v>
      </c>
      <c r="R78" s="626">
        <f>IF(B78="","",SUM(E78:Q78))</f>
        <v>0</v>
      </c>
      <c r="S78" s="626">
        <f>IF($B78="","",COUNTIF(Penalties!$AE75:$AK75,S$51))</f>
        <v>0</v>
      </c>
      <c r="T78" s="646">
        <f>IF($B78="","",COUNTIF(Penalties!$AE75:$AK75,T$51))</f>
        <v>0</v>
      </c>
      <c r="U78" s="646">
        <f>IF($B78="","",COUNTIF(Penalties!$AE75:$AK75,U$51))</f>
        <v>0</v>
      </c>
      <c r="V78" s="646">
        <f>IF($B78="","",COUNTIF(Penalties!$AE75:$AK75,V$51))</f>
        <v>0</v>
      </c>
      <c r="W78" s="646">
        <f>IF($B78="","",COUNTIF(Penalties!$AE75:$AK75,W$51))</f>
        <v>0</v>
      </c>
      <c r="X78" s="646">
        <f>IF($B78="","",COUNTIF(Penalties!$AE75:$AK75,X$51))</f>
        <v>0</v>
      </c>
      <c r="Y78" s="646">
        <f>IF($B78="","",COUNTIF(Penalties!$AE75:$AK75,Y$51))</f>
        <v>0</v>
      </c>
      <c r="Z78" s="646">
        <f>IF($B78="","",COUNTIF(Penalties!$AE75:$AK75,Z$51))</f>
        <v>0</v>
      </c>
      <c r="AA78" s="646">
        <f>IF($B78="","",COUNTIF(Penalties!$AE75:$AK75,AA$51))</f>
        <v>1</v>
      </c>
      <c r="AB78" s="646">
        <f>IF($B78="","",COUNTIF(Penalties!$AE75:$AK75,AB$51))</f>
        <v>0</v>
      </c>
      <c r="AC78" s="646">
        <f>IF($B78="","",COUNTIF(Penalties!$AE75:$AK75,AC$51))</f>
        <v>0</v>
      </c>
      <c r="AD78" s="646">
        <f>IF($B78="","",COUNTIF(Penalties!$AE75:$AK75,AD$51))</f>
        <v>0</v>
      </c>
      <c r="AE78" s="646">
        <f>IF($B78="","",COUNTIF(Penalties!$AE75:$AK75,AE$51))</f>
        <v>0</v>
      </c>
      <c r="AF78" s="646">
        <f>IF($B78="","",COUNTIF(Penalties!$AE75:$AK75,AF$51))</f>
        <v>0</v>
      </c>
      <c r="AG78" s="646">
        <f>IF($B78="","",COUNTIF(Penalties!$AE75:$AK75,AG$51))</f>
        <v>0</v>
      </c>
      <c r="AH78" s="646">
        <f>IF($B78="","",COUNTIF(Penalties!$AE75:$AK75,AH$51))</f>
        <v>0</v>
      </c>
      <c r="AI78" s="647">
        <f>IF(B78="","",SUM(T78:AH78))</f>
        <v>1</v>
      </c>
      <c r="AJ78" s="648">
        <f>IF(B78="","",SUM(S78,AI78))</f>
        <v>1</v>
      </c>
      <c r="AK78" s="648" t="str">
        <f>IF($B78="","",IF(Penalties!$AL75=AK$51,1,""))</f>
        <v/>
      </c>
      <c r="AL78" s="648" t="str">
        <f>IF($B78="","",IF(Penalties!$AL75=AL$51,1,""))</f>
        <v/>
      </c>
      <c r="AM78" s="648" t="str">
        <f>IF($B78="","",IF(Penalties!$AL75=AM$51,1,""))</f>
        <v/>
      </c>
      <c r="AN78" s="648" t="str">
        <f>IF($B78="","",IF(Penalties!$AL75=AN$51,1,""))</f>
        <v/>
      </c>
      <c r="AO78" s="648" t="str">
        <f>IF($B78="","",IF(Penalties!$AL75=AO$51,1,""))</f>
        <v/>
      </c>
      <c r="AP78" s="648" t="str">
        <f>IF($B78="","",IF(Penalties!$AL75=AP$51,1,""))</f>
        <v/>
      </c>
      <c r="AQ78" s="648" t="str">
        <f>IF($B78="","",IF(Penalties!$AL75=AQ$51,1,""))</f>
        <v/>
      </c>
      <c r="AR78" s="648" t="str">
        <f>IF($B78="","",IF(Penalties!$AL75=AR$51,1,""))</f>
        <v/>
      </c>
      <c r="AS78" s="648" t="str">
        <f>IF($B78="","",IF(Penalties!$AL75=AS$51,1,""))</f>
        <v/>
      </c>
      <c r="AT78" s="648" t="str">
        <f>IF($B78="","",IF(Penalties!$AL75=AT$51,1,""))</f>
        <v/>
      </c>
      <c r="AU78" s="648" t="str">
        <f>IF($B78="","",IF(Penalties!$AL75=AU$51,1,""))</f>
        <v/>
      </c>
      <c r="AV78" s="648" t="str">
        <f>IF($B78="","",IF(Penalties!$AL75=AV$51,1,""))</f>
        <v/>
      </c>
      <c r="AW78" s="648" t="str">
        <f>IF($B78="","",IF(Penalties!$AL75=AW$51,1,""))</f>
        <v/>
      </c>
      <c r="AX78" s="769"/>
    </row>
    <row r="79" spans="1:50">
      <c r="A79" s="1353"/>
      <c r="B79" s="1355"/>
      <c r="C79" s="1356"/>
      <c r="D79" s="646" t="s">
        <v>45</v>
      </c>
      <c r="E79" s="651">
        <f>IF($B78="","",COUNTIF(Penalties!$AO75:$BP75,E$51))</f>
        <v>0</v>
      </c>
      <c r="F79" s="651">
        <f>IF($B78="","",COUNTIF(Penalties!$AO75:$BP75,F$51))</f>
        <v>0</v>
      </c>
      <c r="G79" s="651">
        <f>IF($B78="","",COUNTIF(Penalties!$AO75:$BP75,G$51))</f>
        <v>0</v>
      </c>
      <c r="H79" s="651">
        <f>IF($B78="","",COUNTIF(Penalties!$AO75:$BP75,H$51))</f>
        <v>0</v>
      </c>
      <c r="I79" s="651">
        <f>IF($B78="","",COUNTIF(Penalties!$AO75:$BP75,I$51))</f>
        <v>0</v>
      </c>
      <c r="J79" s="651">
        <f>IF($B78="","",COUNTIF(Penalties!$AO75:$BP75,J$51))</f>
        <v>0</v>
      </c>
      <c r="K79" s="651">
        <f>IF($B78="","",COUNTIF(Penalties!$AO75:$BP75,K$51))</f>
        <v>0</v>
      </c>
      <c r="L79" s="651">
        <f>IF($B78="","",COUNTIF(Penalties!$AO75:$BP75,L$51))</f>
        <v>1</v>
      </c>
      <c r="M79" s="651">
        <f>IF($B78="","",COUNTIF(Penalties!$AO75:$BP75,M$51))</f>
        <v>0</v>
      </c>
      <c r="N79" s="651">
        <f>IF($B78="","",COUNTIF(Penalties!$AO75:$BP75,N$51))</f>
        <v>0</v>
      </c>
      <c r="O79" s="651">
        <f>IF($B78="","",COUNTIF(Penalties!$AO75:$BP75,O$51))</f>
        <v>0</v>
      </c>
      <c r="P79" s="651">
        <f>IF($B78="","",COUNTIF(Penalties!$AO75:$BP75,P$51))</f>
        <v>0</v>
      </c>
      <c r="Q79" s="651">
        <f>IF($B78="","",COUNTIF(Penalties!$AO75:$BP75,Q$51))</f>
        <v>0</v>
      </c>
      <c r="R79" s="626">
        <f>IF(B78="","",SUM(E79:Q79))</f>
        <v>1</v>
      </c>
      <c r="S79" s="626">
        <f>IF($B78="","",COUNTIF(Penalties!$BR75:$BX75,S$51))</f>
        <v>0</v>
      </c>
      <c r="T79" s="646">
        <f>IF($B78="","",COUNTIF(Penalties!$BR75:$BX75,T$51))</f>
        <v>0</v>
      </c>
      <c r="U79" s="646">
        <f>IF($B78="","",COUNTIF(Penalties!$BR75:$BX75,U$51))</f>
        <v>0</v>
      </c>
      <c r="V79" s="646">
        <f>IF($B78="","",COUNTIF(Penalties!$BR75:$BX75,V$51))</f>
        <v>0</v>
      </c>
      <c r="W79" s="646">
        <f>IF($B78="","",COUNTIF(Penalties!$BR75:$BX75,W$51))</f>
        <v>0</v>
      </c>
      <c r="X79" s="646">
        <f>IF($B78="","",COUNTIF(Penalties!$BR75:$BX75,X$51))</f>
        <v>0</v>
      </c>
      <c r="Y79" s="646">
        <f>IF($B78="","",COUNTIF(Penalties!$BR75:$BX75,Y$51))</f>
        <v>0</v>
      </c>
      <c r="Z79" s="646">
        <f>IF($B78="","",COUNTIF(Penalties!$BR75:$BX75,Z$51))</f>
        <v>0</v>
      </c>
      <c r="AA79" s="646">
        <f>IF($B78="","",COUNTIF(Penalties!$BR75:$BX75,AA$51))</f>
        <v>0</v>
      </c>
      <c r="AB79" s="646">
        <f>IF($B78="","",COUNTIF(Penalties!$BR75:$BX75,AB$51))</f>
        <v>0</v>
      </c>
      <c r="AC79" s="646">
        <f>IF($B78="","",COUNTIF(Penalties!$BR75:$BX75,AC$51))</f>
        <v>0</v>
      </c>
      <c r="AD79" s="646">
        <f>IF($B78="","",COUNTIF(Penalties!$BR75:$BX75,AD$51))</f>
        <v>0</v>
      </c>
      <c r="AE79" s="646">
        <f>IF($B78="","",COUNTIF(Penalties!$BR75:$BX75,AE$51))</f>
        <v>0</v>
      </c>
      <c r="AF79" s="646">
        <f>IF($B78="","",COUNTIF(Penalties!$BR75:$BX75,AF$51))</f>
        <v>0</v>
      </c>
      <c r="AG79" s="646">
        <f>IF($B78="","",COUNTIF(Penalties!$BR75:$BX75,AG$51))</f>
        <v>0</v>
      </c>
      <c r="AH79" s="646">
        <f>IF($B78="","",COUNTIF(Penalties!$BR75:$BX75,AH$51))</f>
        <v>0</v>
      </c>
      <c r="AI79" s="647">
        <f>IF(B78="","",SUM(T79:AH79))</f>
        <v>0</v>
      </c>
      <c r="AJ79" s="648">
        <f>IF(B78="","",SUM(S79,AI79))</f>
        <v>0</v>
      </c>
      <c r="AK79" s="648" t="str">
        <f>IF($B78="","",IF(Penalties!$BY75=AK$51,1,""))</f>
        <v/>
      </c>
      <c r="AL79" s="648" t="str">
        <f>IF($B78="","",IF(Penalties!$BY75=AL$51,1,""))</f>
        <v/>
      </c>
      <c r="AM79" s="648" t="str">
        <f>IF($B78="","",IF(Penalties!$BY75=AM$51,1,""))</f>
        <v/>
      </c>
      <c r="AN79" s="648" t="str">
        <f>IF($B78="","",IF(Penalties!$BY75=AN$51,1,""))</f>
        <v/>
      </c>
      <c r="AO79" s="648" t="str">
        <f>IF($B78="","",IF(Penalties!$BY75=AO$51,1,""))</f>
        <v/>
      </c>
      <c r="AP79" s="648" t="str">
        <f>IF($B78="","",IF(Penalties!$BY75=AP$51,1,""))</f>
        <v/>
      </c>
      <c r="AQ79" s="648" t="str">
        <f>IF($B78="","",IF(Penalties!$BY75=AQ$51,1,""))</f>
        <v/>
      </c>
      <c r="AR79" s="648" t="str">
        <f>IF($B78="","",IF(Penalties!$BY75=AR$51,1,""))</f>
        <v/>
      </c>
      <c r="AS79" s="648" t="str">
        <f>IF($B78="","",IF(Penalties!$BY75=AS$51,1,""))</f>
        <v/>
      </c>
      <c r="AT79" s="648" t="str">
        <f>IF($B78="","",IF(Penalties!$BY75=AT$51,1,""))</f>
        <v/>
      </c>
      <c r="AU79" s="648" t="str">
        <f>IF($B78="","",IF(Penalties!$BY75=AU$51,1,""))</f>
        <v/>
      </c>
      <c r="AV79" s="648" t="str">
        <f>IF($B78="","",IF(Penalties!$BY75=AV$51,1,""))</f>
        <v/>
      </c>
      <c r="AW79" s="648" t="str">
        <f>IF($B78="","",IF(Penalties!$BY75=AW$51,1,""))</f>
        <v/>
      </c>
      <c r="AX79" s="770" t="str">
        <f>IF(SUM(AL78:AW79)=0, "", IF(SUM(AL78:AW78)=1, LOOKUP(1, AL78:AW78, $AL$51:$AW$51), LOOKUP(1, AL79:AW79, $AL$51:$AW$51)))</f>
        <v/>
      </c>
    </row>
    <row r="80" spans="1:50">
      <c r="A80" s="1352">
        <f>A78+1</f>
        <v>15</v>
      </c>
      <c r="B80" s="1357" t="str">
        <f>IF(IBRF!H25="","",IBRF!H25)</f>
        <v/>
      </c>
      <c r="C80" s="1358" t="str">
        <f>IF(IBRF!I25="","",IBRF!I25)</f>
        <v/>
      </c>
      <c r="D80" s="555" t="s">
        <v>25</v>
      </c>
      <c r="E80" s="546" t="str">
        <f>IF($B80="","",COUNTIF(Penalties!$B77:$AC77,E$51))</f>
        <v/>
      </c>
      <c r="F80" s="546" t="str">
        <f>IF($B80="","",COUNTIF(Penalties!$B77:$AC77,F$51))</f>
        <v/>
      </c>
      <c r="G80" s="546" t="str">
        <f>IF($B80="","",COUNTIF(Penalties!$B77:$AC77,G$51))</f>
        <v/>
      </c>
      <c r="H80" s="546" t="str">
        <f>IF($B80="","",COUNTIF(Penalties!$B77:$AC77,H$51))</f>
        <v/>
      </c>
      <c r="I80" s="546" t="str">
        <f>IF($B80="","",COUNTIF(Penalties!$B77:$AC77,I$51))</f>
        <v/>
      </c>
      <c r="J80" s="546" t="str">
        <f>IF($B80="","",COUNTIF(Penalties!$B77:$AC77,J$51))</f>
        <v/>
      </c>
      <c r="K80" s="546" t="str">
        <f>IF($B80="","",COUNTIF(Penalties!$B77:$AC77,K$51))</f>
        <v/>
      </c>
      <c r="L80" s="546" t="str">
        <f>IF($B80="","",COUNTIF(Penalties!$B77:$AC77,L$51))</f>
        <v/>
      </c>
      <c r="M80" s="546" t="str">
        <f>IF($B80="","",COUNTIF(Penalties!$B77:$AC77,M$51))</f>
        <v/>
      </c>
      <c r="N80" s="546" t="str">
        <f>IF($B80="","",COUNTIF(Penalties!$B77:$AC77,N$51))</f>
        <v/>
      </c>
      <c r="O80" s="546" t="str">
        <f>IF($B80="","",COUNTIF(Penalties!$B77:$AC77,O$51))</f>
        <v/>
      </c>
      <c r="P80" s="546" t="str">
        <f>IF($B80="","",COUNTIF(Penalties!$B77:$AC77,P$51))</f>
        <v/>
      </c>
      <c r="Q80" s="546" t="str">
        <f>IF($B80="","",COUNTIF(Penalties!$B77:$AC77,Q$51))</f>
        <v/>
      </c>
      <c r="R80" s="205" t="str">
        <f>IF(B80="","",SUM(E80:Q80))</f>
        <v/>
      </c>
      <c r="S80" s="205" t="str">
        <f>IF($B80="","",COUNTIF(Penalties!$AE77:$AK77,S$51))</f>
        <v/>
      </c>
      <c r="T80" s="555" t="str">
        <f>IF($B80="","",COUNTIF(Penalties!$AE77:$AK77,T$51))</f>
        <v/>
      </c>
      <c r="U80" s="555" t="str">
        <f>IF($B80="","",COUNTIF(Penalties!$AE77:$AK77,U$51))</f>
        <v/>
      </c>
      <c r="V80" s="555" t="str">
        <f>IF($B80="","",COUNTIF(Penalties!$AE77:$AK77,V$51))</f>
        <v/>
      </c>
      <c r="W80" s="555" t="str">
        <f>IF($B80="","",COUNTIF(Penalties!$AE77:$AK77,W$51))</f>
        <v/>
      </c>
      <c r="X80" s="555" t="str">
        <f>IF($B80="","",COUNTIF(Penalties!$AE77:$AK77,X$51))</f>
        <v/>
      </c>
      <c r="Y80" s="555" t="str">
        <f>IF($B80="","",COUNTIF(Penalties!$AE77:$AK77,Y$51))</f>
        <v/>
      </c>
      <c r="Z80" s="555" t="str">
        <f>IF($B80="","",COUNTIF(Penalties!$AE77:$AK77,Z$51))</f>
        <v/>
      </c>
      <c r="AA80" s="555" t="str">
        <f>IF($B80="","",COUNTIF(Penalties!$AE77:$AK77,AA$51))</f>
        <v/>
      </c>
      <c r="AB80" s="555" t="str">
        <f>IF($B80="","",COUNTIF(Penalties!$AE77:$AK77,AB$51))</f>
        <v/>
      </c>
      <c r="AC80" s="555" t="str">
        <f>IF($B80="","",COUNTIF(Penalties!$AE77:$AK77,AC$51))</f>
        <v/>
      </c>
      <c r="AD80" s="555" t="str">
        <f>IF($B80="","",COUNTIF(Penalties!$AE77:$AK77,AD$51))</f>
        <v/>
      </c>
      <c r="AE80" s="555" t="str">
        <f>IF($B80="","",COUNTIF(Penalties!$AE77:$AK77,AE$51))</f>
        <v/>
      </c>
      <c r="AF80" s="555" t="str">
        <f>IF($B80="","",COUNTIF(Penalties!$AE77:$AK77,AF$51))</f>
        <v/>
      </c>
      <c r="AG80" s="555" t="str">
        <f>IF($B80="","",COUNTIF(Penalties!$AE77:$AK77,AG$51))</f>
        <v/>
      </c>
      <c r="AH80" s="555" t="str">
        <f>IF($B80="","",COUNTIF(Penalties!$AE77:$AK77,AH$51))</f>
        <v/>
      </c>
      <c r="AI80" s="644" t="str">
        <f>IF(B80="","",SUM(T80:AH80))</f>
        <v/>
      </c>
      <c r="AJ80" s="645" t="str">
        <f>IF(B80="","",SUM(S80,AI80))</f>
        <v/>
      </c>
      <c r="AK80" s="645" t="str">
        <f>IF($B80="","",IF(Penalties!$AL77=AK$51,1,""))</f>
        <v/>
      </c>
      <c r="AL80" s="645" t="str">
        <f>IF($B80="","",IF(Penalties!$AL77=AL$51,1,""))</f>
        <v/>
      </c>
      <c r="AM80" s="645" t="str">
        <f>IF($B80="","",IF(Penalties!$AL77=AM$51,1,""))</f>
        <v/>
      </c>
      <c r="AN80" s="645" t="str">
        <f>IF($B80="","",IF(Penalties!$AL77=AN$51,1,""))</f>
        <v/>
      </c>
      <c r="AO80" s="645" t="str">
        <f>IF($B80="","",IF(Penalties!$AL77=AO$51,1,""))</f>
        <v/>
      </c>
      <c r="AP80" s="645" t="str">
        <f>IF($B80="","",IF(Penalties!$AL77=AP$51,1,""))</f>
        <v/>
      </c>
      <c r="AQ80" s="645" t="str">
        <f>IF($B80="","",IF(Penalties!$AL77=AQ$51,1,""))</f>
        <v/>
      </c>
      <c r="AR80" s="645" t="str">
        <f>IF($B80="","",IF(Penalties!$AL77=AR$51,1,""))</f>
        <v/>
      </c>
      <c r="AS80" s="645" t="str">
        <f>IF($B80="","",IF(Penalties!$AL77=AS$51,1,""))</f>
        <v/>
      </c>
      <c r="AT80" s="645" t="str">
        <f>IF($B80="","",IF(Penalties!$AL77=AT$51,1,""))</f>
        <v/>
      </c>
      <c r="AU80" s="645" t="str">
        <f>IF($B80="","",IF(Penalties!$AL77=AU$51,1,""))</f>
        <v/>
      </c>
      <c r="AV80" s="645" t="str">
        <f>IF($B80="","",IF(Penalties!$AL77=AV$51,1,""))</f>
        <v/>
      </c>
      <c r="AW80" s="645" t="str">
        <f>IF($B80="","",IF(Penalties!$AL77=AW$51,1,""))</f>
        <v/>
      </c>
      <c r="AX80" s="769"/>
    </row>
    <row r="81" spans="1:50">
      <c r="A81" s="1352"/>
      <c r="B81" s="1357"/>
      <c r="C81" s="1358"/>
      <c r="D81" s="555" t="s">
        <v>45</v>
      </c>
      <c r="E81" s="546" t="str">
        <f>IF($B80="","",COUNTIF(Penalties!$AO77:$BP77,E$51))</f>
        <v/>
      </c>
      <c r="F81" s="546" t="str">
        <f>IF($B80="","",COUNTIF(Penalties!$AO77:$BP77,F$51))</f>
        <v/>
      </c>
      <c r="G81" s="546" t="str">
        <f>IF($B80="","",COUNTIF(Penalties!$AO77:$BP77,G$51))</f>
        <v/>
      </c>
      <c r="H81" s="546" t="str">
        <f>IF($B80="","",COUNTIF(Penalties!$AO77:$BP77,H$51))</f>
        <v/>
      </c>
      <c r="I81" s="546" t="str">
        <f>IF($B80="","",COUNTIF(Penalties!$AO77:$BP77,I$51))</f>
        <v/>
      </c>
      <c r="J81" s="546" t="str">
        <f>IF($B80="","",COUNTIF(Penalties!$AO77:$BP77,J$51))</f>
        <v/>
      </c>
      <c r="K81" s="546" t="str">
        <f>IF($B80="","",COUNTIF(Penalties!$AO77:$BP77,K$51))</f>
        <v/>
      </c>
      <c r="L81" s="546" t="str">
        <f>IF($B80="","",COUNTIF(Penalties!$AO77:$BP77,L$51))</f>
        <v/>
      </c>
      <c r="M81" s="546" t="str">
        <f>IF($B80="","",COUNTIF(Penalties!$AO77:$BP77,M$51))</f>
        <v/>
      </c>
      <c r="N81" s="546" t="str">
        <f>IF($B80="","",COUNTIF(Penalties!$AO77:$BP77,N$51))</f>
        <v/>
      </c>
      <c r="O81" s="546" t="str">
        <f>IF($B80="","",COUNTIF(Penalties!$AO77:$BP77,O$51))</f>
        <v/>
      </c>
      <c r="P81" s="546" t="str">
        <f>IF($B80="","",COUNTIF(Penalties!$AO77:$BP77,P$51))</f>
        <v/>
      </c>
      <c r="Q81" s="546" t="str">
        <f>IF($B80="","",COUNTIF(Penalties!$AO77:$BP77,Q$51))</f>
        <v/>
      </c>
      <c r="R81" s="205" t="str">
        <f>IF(B80="","",SUM(E81:Q81))</f>
        <v/>
      </c>
      <c r="S81" s="205" t="str">
        <f>IF($B80="","",COUNTIF(Penalties!$BR77:$BX77,S$51))</f>
        <v/>
      </c>
      <c r="T81" s="555" t="str">
        <f>IF($B80="","",COUNTIF(Penalties!$BR77:$BX77,T$51))</f>
        <v/>
      </c>
      <c r="U81" s="555" t="str">
        <f>IF($B80="","",COUNTIF(Penalties!$BR77:$BX77,U$51))</f>
        <v/>
      </c>
      <c r="V81" s="555" t="str">
        <f>IF($B80="","",COUNTIF(Penalties!$BR77:$BX77,V$51))</f>
        <v/>
      </c>
      <c r="W81" s="555" t="str">
        <f>IF($B80="","",COUNTIF(Penalties!$BR77:$BX77,W$51))</f>
        <v/>
      </c>
      <c r="X81" s="555" t="str">
        <f>IF($B80="","",COUNTIF(Penalties!$BR77:$BX77,X$51))</f>
        <v/>
      </c>
      <c r="Y81" s="555" t="str">
        <f>IF($B80="","",COUNTIF(Penalties!$BR77:$BX77,Y$51))</f>
        <v/>
      </c>
      <c r="Z81" s="555" t="str">
        <f>IF($B80="","",COUNTIF(Penalties!$BR77:$BX77,Z$51))</f>
        <v/>
      </c>
      <c r="AA81" s="555" t="str">
        <f>IF($B80="","",COUNTIF(Penalties!$BR77:$BX77,AA$51))</f>
        <v/>
      </c>
      <c r="AB81" s="555" t="str">
        <f>IF($B80="","",COUNTIF(Penalties!$BR77:$BX77,AB$51))</f>
        <v/>
      </c>
      <c r="AC81" s="555" t="str">
        <f>IF($B80="","",COUNTIF(Penalties!$BR77:$BX77,AC$51))</f>
        <v/>
      </c>
      <c r="AD81" s="555" t="str">
        <f>IF($B80="","",COUNTIF(Penalties!$BR77:$BX77,AD$51))</f>
        <v/>
      </c>
      <c r="AE81" s="555" t="str">
        <f>IF($B80="","",COUNTIF(Penalties!$BR77:$BX77,AE$51))</f>
        <v/>
      </c>
      <c r="AF81" s="555" t="str">
        <f>IF($B80="","",COUNTIF(Penalties!$BR77:$BX77,AF$51))</f>
        <v/>
      </c>
      <c r="AG81" s="555" t="str">
        <f>IF($B80="","",COUNTIF(Penalties!$BR77:$BX77,AG$51))</f>
        <v/>
      </c>
      <c r="AH81" s="555" t="str">
        <f>IF($B80="","",COUNTIF(Penalties!$BR77:$BX77,AH$51))</f>
        <v/>
      </c>
      <c r="AI81" s="644" t="str">
        <f>IF(B80="","",SUM(T81:AH81))</f>
        <v/>
      </c>
      <c r="AJ81" s="645" t="str">
        <f>IF(B80="","",SUM(S81,AI81))</f>
        <v/>
      </c>
      <c r="AK81" s="645" t="str">
        <f>IF($B80="","",IF(Penalties!$BY77=AK$51,1,""))</f>
        <v/>
      </c>
      <c r="AL81" s="645" t="str">
        <f>IF($B80="","",IF(Penalties!$BY77=AL$51,1,""))</f>
        <v/>
      </c>
      <c r="AM81" s="645" t="str">
        <f>IF($B80="","",IF(Penalties!$BY77=AM$51,1,""))</f>
        <v/>
      </c>
      <c r="AN81" s="645" t="str">
        <f>IF($B80="","",IF(Penalties!$BY77=AN$51,1,""))</f>
        <v/>
      </c>
      <c r="AO81" s="645" t="str">
        <f>IF($B80="","",IF(Penalties!$BY77=AO$51,1,""))</f>
        <v/>
      </c>
      <c r="AP81" s="645" t="str">
        <f>IF($B80="","",IF(Penalties!$BY77=AP$51,1,""))</f>
        <v/>
      </c>
      <c r="AQ81" s="645" t="str">
        <f>IF($B80="","",IF(Penalties!$BY77=AQ$51,1,""))</f>
        <v/>
      </c>
      <c r="AR81" s="645" t="str">
        <f>IF($B80="","",IF(Penalties!$BY77=AR$51,1,""))</f>
        <v/>
      </c>
      <c r="AS81" s="645" t="str">
        <f>IF($B80="","",IF(Penalties!$BY77=AS$51,1,""))</f>
        <v/>
      </c>
      <c r="AT81" s="645" t="str">
        <f>IF($B80="","",IF(Penalties!$BY77=AT$51,1,""))</f>
        <v/>
      </c>
      <c r="AU81" s="645" t="str">
        <f>IF($B80="","",IF(Penalties!$BY77=AU$51,1,""))</f>
        <v/>
      </c>
      <c r="AV81" s="645" t="str">
        <f>IF($B80="","",IF(Penalties!$BY77=AV$51,1,""))</f>
        <v/>
      </c>
      <c r="AW81" s="645" t="str">
        <f>IF($B80="","",IF(Penalties!$BY77=AW$51,1,""))</f>
        <v/>
      </c>
      <c r="AX81" s="768" t="str">
        <f>IF(SUM(AL80:AW81)=0, "", IF(SUM(AL80:AW80)=1, LOOKUP(1, AL80:AW80, $AL$51:$AW$51), LOOKUP(1, AL81:AW81, $AL$51:$AW$51)))</f>
        <v/>
      </c>
    </row>
    <row r="82" spans="1:50">
      <c r="A82" s="1353">
        <f>A80+1</f>
        <v>16</v>
      </c>
      <c r="B82" s="1355" t="str">
        <f>IF(IBRF!H26="","",IBRF!H26)</f>
        <v/>
      </c>
      <c r="C82" s="1356" t="str">
        <f>IF(IBRF!I26="","",IBRF!I26)</f>
        <v/>
      </c>
      <c r="D82" s="646" t="s">
        <v>25</v>
      </c>
      <c r="E82" s="651" t="str">
        <f>IF($B82="","",COUNTIF(Penalties!$B79:$AC79,E$51))</f>
        <v/>
      </c>
      <c r="F82" s="651" t="str">
        <f>IF($B82="","",COUNTIF(Penalties!$B79:$AC79,F$51))</f>
        <v/>
      </c>
      <c r="G82" s="651" t="str">
        <f>IF($B82="","",COUNTIF(Penalties!$B79:$AC79,G$51))</f>
        <v/>
      </c>
      <c r="H82" s="651" t="str">
        <f>IF($B82="","",COUNTIF(Penalties!$B79:$AC79,H$51))</f>
        <v/>
      </c>
      <c r="I82" s="651" t="str">
        <f>IF($B82="","",COUNTIF(Penalties!$B79:$AC79,I$51))</f>
        <v/>
      </c>
      <c r="J82" s="651" t="str">
        <f>IF($B82="","",COUNTIF(Penalties!$B79:$AC79,J$51))</f>
        <v/>
      </c>
      <c r="K82" s="651" t="str">
        <f>IF($B82="","",COUNTIF(Penalties!$B79:$AC79,K$51))</f>
        <v/>
      </c>
      <c r="L82" s="651" t="str">
        <f>IF($B82="","",COUNTIF(Penalties!$B79:$AC79,L$51))</f>
        <v/>
      </c>
      <c r="M82" s="651" t="str">
        <f>IF($B82="","",COUNTIF(Penalties!$B79:$AC79,M$51))</f>
        <v/>
      </c>
      <c r="N82" s="651" t="str">
        <f>IF($B82="","",COUNTIF(Penalties!$B79:$AC79,N$51))</f>
        <v/>
      </c>
      <c r="O82" s="651" t="str">
        <f>IF($B82="","",COUNTIF(Penalties!$B79:$AC79,O$51))</f>
        <v/>
      </c>
      <c r="P82" s="651" t="str">
        <f>IF($B82="","",COUNTIF(Penalties!$B79:$AC79,P$51))</f>
        <v/>
      </c>
      <c r="Q82" s="651" t="str">
        <f>IF($B82="","",COUNTIF(Penalties!$B79:$AC79,Q$51))</f>
        <v/>
      </c>
      <c r="R82" s="626" t="str">
        <f>IF(B82="","",SUM(E82:Q82))</f>
        <v/>
      </c>
      <c r="S82" s="626" t="str">
        <f>IF($B82="","",COUNTIF(Penalties!$AE79:$AK79,S$51))</f>
        <v/>
      </c>
      <c r="T82" s="646" t="str">
        <f>IF($B82="","",COUNTIF(Penalties!$AE79:$AK79,T$51))</f>
        <v/>
      </c>
      <c r="U82" s="646" t="str">
        <f>IF($B82="","",COUNTIF(Penalties!$AE79:$AK79,U$51))</f>
        <v/>
      </c>
      <c r="V82" s="646" t="str">
        <f>IF($B82="","",COUNTIF(Penalties!$AE79:$AK79,V$51))</f>
        <v/>
      </c>
      <c r="W82" s="646" t="str">
        <f>IF($B82="","",COUNTIF(Penalties!$AE79:$AK79,W$51))</f>
        <v/>
      </c>
      <c r="X82" s="646" t="str">
        <f>IF($B82="","",COUNTIF(Penalties!$AE79:$AK79,X$51))</f>
        <v/>
      </c>
      <c r="Y82" s="646" t="str">
        <f>IF($B82="","",COUNTIF(Penalties!$AE79:$AK79,Y$51))</f>
        <v/>
      </c>
      <c r="Z82" s="646" t="str">
        <f>IF($B82="","",COUNTIF(Penalties!$AE79:$AK79,Z$51))</f>
        <v/>
      </c>
      <c r="AA82" s="646" t="str">
        <f>IF($B82="","",COUNTIF(Penalties!$AE79:$AK79,AA$51))</f>
        <v/>
      </c>
      <c r="AB82" s="646" t="str">
        <f>IF($B82="","",COUNTIF(Penalties!$AE79:$AK79,AB$51))</f>
        <v/>
      </c>
      <c r="AC82" s="646" t="str">
        <f>IF($B82="","",COUNTIF(Penalties!$AE79:$AK79,AC$51))</f>
        <v/>
      </c>
      <c r="AD82" s="646" t="str">
        <f>IF($B82="","",COUNTIF(Penalties!$AE79:$AK79,AD$51))</f>
        <v/>
      </c>
      <c r="AE82" s="646" t="str">
        <f>IF($B82="","",COUNTIF(Penalties!$AE79:$AK79,AE$51))</f>
        <v/>
      </c>
      <c r="AF82" s="646" t="str">
        <f>IF($B82="","",COUNTIF(Penalties!$AE79:$AK79,AF$51))</f>
        <v/>
      </c>
      <c r="AG82" s="646" t="str">
        <f>IF($B82="","",COUNTIF(Penalties!$AE79:$AK79,AG$51))</f>
        <v/>
      </c>
      <c r="AH82" s="646" t="str">
        <f>IF($B82="","",COUNTIF(Penalties!$AE79:$AK79,AH$51))</f>
        <v/>
      </c>
      <c r="AI82" s="647" t="str">
        <f>IF(B82="","",SUM(T82:AH82))</f>
        <v/>
      </c>
      <c r="AJ82" s="648" t="str">
        <f>IF(B82="","",SUM(S82,AI82))</f>
        <v/>
      </c>
      <c r="AK82" s="648" t="str">
        <f>IF($B82="","",IF(Penalties!$AL79=AK$51,1,""))</f>
        <v/>
      </c>
      <c r="AL82" s="648" t="str">
        <f>IF($B82="","",IF(Penalties!$AL79=AL$51,1,""))</f>
        <v/>
      </c>
      <c r="AM82" s="648" t="str">
        <f>IF($B82="","",IF(Penalties!$AL79=AM$51,1,""))</f>
        <v/>
      </c>
      <c r="AN82" s="648" t="str">
        <f>IF($B82="","",IF(Penalties!$AL79=AN$51,1,""))</f>
        <v/>
      </c>
      <c r="AO82" s="648" t="str">
        <f>IF($B82="","",IF(Penalties!$AL79=AO$51,1,""))</f>
        <v/>
      </c>
      <c r="AP82" s="648" t="str">
        <f>IF($B82="","",IF(Penalties!$AL79=AP$51,1,""))</f>
        <v/>
      </c>
      <c r="AQ82" s="648" t="str">
        <f>IF($B82="","",IF(Penalties!$AL79=AQ$51,1,""))</f>
        <v/>
      </c>
      <c r="AR82" s="648" t="str">
        <f>IF($B82="","",IF(Penalties!$AL79=AR$51,1,""))</f>
        <v/>
      </c>
      <c r="AS82" s="648" t="str">
        <f>IF($B82="","",IF(Penalties!$AL79=AS$51,1,""))</f>
        <v/>
      </c>
      <c r="AT82" s="648" t="str">
        <f>IF($B82="","",IF(Penalties!$AL79=AT$51,1,""))</f>
        <v/>
      </c>
      <c r="AU82" s="648" t="str">
        <f>IF($B82="","",IF(Penalties!$AL79=AU$51,1,""))</f>
        <v/>
      </c>
      <c r="AV82" s="648" t="str">
        <f>IF($B82="","",IF(Penalties!$AL79=AV$51,1,""))</f>
        <v/>
      </c>
      <c r="AW82" s="648" t="str">
        <f>IF($B82="","",IF(Penalties!$AL79=AW$51,1,""))</f>
        <v/>
      </c>
      <c r="AX82" s="769"/>
    </row>
    <row r="83" spans="1:50">
      <c r="A83" s="1353"/>
      <c r="B83" s="1355"/>
      <c r="C83" s="1356"/>
      <c r="D83" s="646" t="s">
        <v>45</v>
      </c>
      <c r="E83" s="651" t="str">
        <f>IF($B82="","",COUNTIF(Penalties!$AO79:$BP79,E$51))</f>
        <v/>
      </c>
      <c r="F83" s="651" t="str">
        <f>IF($B82="","",COUNTIF(Penalties!$AO79:$BP79,F$51))</f>
        <v/>
      </c>
      <c r="G83" s="651" t="str">
        <f>IF($B82="","",COUNTIF(Penalties!$AO79:$BP79,G$51))</f>
        <v/>
      </c>
      <c r="H83" s="651" t="str">
        <f>IF($B82="","",COUNTIF(Penalties!$AO79:$BP79,H$51))</f>
        <v/>
      </c>
      <c r="I83" s="651" t="str">
        <f>IF($B82="","",COUNTIF(Penalties!$AO79:$BP79,I$51))</f>
        <v/>
      </c>
      <c r="J83" s="651" t="str">
        <f>IF($B82="","",COUNTIF(Penalties!$AO79:$BP79,J$51))</f>
        <v/>
      </c>
      <c r="K83" s="651" t="str">
        <f>IF($B82="","",COUNTIF(Penalties!$AO79:$BP79,K$51))</f>
        <v/>
      </c>
      <c r="L83" s="651" t="str">
        <f>IF($B82="","",COUNTIF(Penalties!$AO79:$BP79,L$51))</f>
        <v/>
      </c>
      <c r="M83" s="651" t="str">
        <f>IF($B82="","",COUNTIF(Penalties!$AO79:$BP79,M$51))</f>
        <v/>
      </c>
      <c r="N83" s="651" t="str">
        <f>IF($B82="","",COUNTIF(Penalties!$AO79:$BP79,N$51))</f>
        <v/>
      </c>
      <c r="O83" s="651" t="str">
        <f>IF($B82="","",COUNTIF(Penalties!$AO79:$BP79,O$51))</f>
        <v/>
      </c>
      <c r="P83" s="651" t="str">
        <f>IF($B82="","",COUNTIF(Penalties!$AO79:$BP79,P$51))</f>
        <v/>
      </c>
      <c r="Q83" s="651" t="str">
        <f>IF($B82="","",COUNTIF(Penalties!$AO79:$BP79,Q$51))</f>
        <v/>
      </c>
      <c r="R83" s="626" t="str">
        <f>IF(B82="","",SUM(E83:Q83))</f>
        <v/>
      </c>
      <c r="S83" s="626" t="str">
        <f>IF($B82="","",COUNTIF(Penalties!$BR79:$BX79,S$51))</f>
        <v/>
      </c>
      <c r="T83" s="646" t="str">
        <f>IF($B82="","",COUNTIF(Penalties!$BR79:$BX79,T$51))</f>
        <v/>
      </c>
      <c r="U83" s="646" t="str">
        <f>IF($B82="","",COUNTIF(Penalties!$BR79:$BX79,U$51))</f>
        <v/>
      </c>
      <c r="V83" s="646" t="str">
        <f>IF($B82="","",COUNTIF(Penalties!$BR79:$BX79,V$51))</f>
        <v/>
      </c>
      <c r="W83" s="646" t="str">
        <f>IF($B82="","",COUNTIF(Penalties!$BR79:$BX79,W$51))</f>
        <v/>
      </c>
      <c r="X83" s="646" t="str">
        <f>IF($B82="","",COUNTIF(Penalties!$BR79:$BX79,X$51))</f>
        <v/>
      </c>
      <c r="Y83" s="646" t="str">
        <f>IF($B82="","",COUNTIF(Penalties!$BR79:$BX79,Y$51))</f>
        <v/>
      </c>
      <c r="Z83" s="646" t="str">
        <f>IF($B82="","",COUNTIF(Penalties!$BR79:$BX79,Z$51))</f>
        <v/>
      </c>
      <c r="AA83" s="646" t="str">
        <f>IF($B82="","",COUNTIF(Penalties!$BR79:$BX79,AA$51))</f>
        <v/>
      </c>
      <c r="AB83" s="646" t="str">
        <f>IF($B82="","",COUNTIF(Penalties!$BR79:$BX79,AB$51))</f>
        <v/>
      </c>
      <c r="AC83" s="646" t="str">
        <f>IF($B82="","",COUNTIF(Penalties!$BR79:$BX79,AC$51))</f>
        <v/>
      </c>
      <c r="AD83" s="646" t="str">
        <f>IF($B82="","",COUNTIF(Penalties!$BR79:$BX79,AD$51))</f>
        <v/>
      </c>
      <c r="AE83" s="646" t="str">
        <f>IF($B82="","",COUNTIF(Penalties!$BR79:$BX79,AE$51))</f>
        <v/>
      </c>
      <c r="AF83" s="646" t="str">
        <f>IF($B82="","",COUNTIF(Penalties!$BR79:$BX79,AF$51))</f>
        <v/>
      </c>
      <c r="AG83" s="646" t="str">
        <f>IF($B82="","",COUNTIF(Penalties!$BR79:$BX79,AG$51))</f>
        <v/>
      </c>
      <c r="AH83" s="646" t="str">
        <f>IF($B82="","",COUNTIF(Penalties!$BR79:$BX79,AH$51))</f>
        <v/>
      </c>
      <c r="AI83" s="647" t="str">
        <f>IF(B82="","",SUM(T83:AH83))</f>
        <v/>
      </c>
      <c r="AJ83" s="648" t="str">
        <f>IF(B82="","",SUM(S83,AI83))</f>
        <v/>
      </c>
      <c r="AK83" s="648" t="str">
        <f>IF($B82="","",IF(Penalties!$BY79=AK$51,1,""))</f>
        <v/>
      </c>
      <c r="AL83" s="648" t="str">
        <f>IF($B82="","",IF(Penalties!$BY79=AL$51,1,""))</f>
        <v/>
      </c>
      <c r="AM83" s="648" t="str">
        <f>IF($B82="","",IF(Penalties!$BY79=AM$51,1,""))</f>
        <v/>
      </c>
      <c r="AN83" s="648" t="str">
        <f>IF($B82="","",IF(Penalties!$BY79=AN$51,1,""))</f>
        <v/>
      </c>
      <c r="AO83" s="648" t="str">
        <f>IF($B82="","",IF(Penalties!$BY79=AO$51,1,""))</f>
        <v/>
      </c>
      <c r="AP83" s="648" t="str">
        <f>IF($B82="","",IF(Penalties!$BY79=AP$51,1,""))</f>
        <v/>
      </c>
      <c r="AQ83" s="648" t="str">
        <f>IF($B82="","",IF(Penalties!$BY79=AQ$51,1,""))</f>
        <v/>
      </c>
      <c r="AR83" s="648" t="str">
        <f>IF($B82="","",IF(Penalties!$BY79=AR$51,1,""))</f>
        <v/>
      </c>
      <c r="AS83" s="648" t="str">
        <f>IF($B82="","",IF(Penalties!$BY79=AS$51,1,""))</f>
        <v/>
      </c>
      <c r="AT83" s="648" t="str">
        <f>IF($B82="","",IF(Penalties!$BY79=AT$51,1,""))</f>
        <v/>
      </c>
      <c r="AU83" s="648" t="str">
        <f>IF($B82="","",IF(Penalties!$BY79=AU$51,1,""))</f>
        <v/>
      </c>
      <c r="AV83" s="648" t="str">
        <f>IF($B82="","",IF(Penalties!$BY79=AV$51,1,""))</f>
        <v/>
      </c>
      <c r="AW83" s="648" t="str">
        <f>IF($B82="","",IF(Penalties!$BY79=AW$51,1,""))</f>
        <v/>
      </c>
      <c r="AX83" s="770" t="str">
        <f>IF(SUM(AL82:AW83)=0, "", IF(SUM(AL82:AW82)=1, LOOKUP(1, AL82:AW82, $AL$51:$AW$51), LOOKUP(1, AL83:AW83, $AL$51:$AW$51)))</f>
        <v/>
      </c>
    </row>
    <row r="84" spans="1:50" hidden="1">
      <c r="A84" s="1352">
        <f>A82+1</f>
        <v>17</v>
      </c>
      <c r="B84" s="1357" t="str">
        <f>IF(IBRF!H27="","",IBRF!H27)</f>
        <v/>
      </c>
      <c r="C84" s="1358" t="str">
        <f>IF(IBRF!I27="","",IBRF!I27)</f>
        <v/>
      </c>
      <c r="D84" s="555" t="s">
        <v>25</v>
      </c>
      <c r="E84" s="546" t="str">
        <f>IF($B84="","",COUNTIF(Penalties!$B81:$AC81,E$51))</f>
        <v/>
      </c>
      <c r="F84" s="546" t="str">
        <f>IF($B84="","",COUNTIF(Penalties!$B81:$AC81,F$51))</f>
        <v/>
      </c>
      <c r="G84" s="546" t="str">
        <f>IF($B84="","",COUNTIF(Penalties!$B81:$AC81,G$51))</f>
        <v/>
      </c>
      <c r="H84" s="546" t="str">
        <f>IF($B84="","",COUNTIF(Penalties!$B81:$AC81,H$51))</f>
        <v/>
      </c>
      <c r="I84" s="546" t="str">
        <f>IF($B84="","",COUNTIF(Penalties!$B81:$AC81,I$51))</f>
        <v/>
      </c>
      <c r="J84" s="546" t="str">
        <f>IF($B84="","",COUNTIF(Penalties!$B81:$AC81,J$51))</f>
        <v/>
      </c>
      <c r="K84" s="546" t="str">
        <f>IF($B84="","",COUNTIF(Penalties!$B81:$AC81,K$51))</f>
        <v/>
      </c>
      <c r="L84" s="546" t="str">
        <f>IF($B84="","",COUNTIF(Penalties!$B81:$AC81,L$51))</f>
        <v/>
      </c>
      <c r="M84" s="546" t="str">
        <f>IF($B84="","",COUNTIF(Penalties!$B81:$AC81,M$51))</f>
        <v/>
      </c>
      <c r="N84" s="546" t="str">
        <f>IF($B84="","",COUNTIF(Penalties!$B81:$AC81,N$51))</f>
        <v/>
      </c>
      <c r="O84" s="546" t="str">
        <f>IF($B84="","",COUNTIF(Penalties!$B81:$AC81,O$51))</f>
        <v/>
      </c>
      <c r="P84" s="546" t="str">
        <f>IF($B84="","",COUNTIF(Penalties!$B81:$AC81,P$51))</f>
        <v/>
      </c>
      <c r="Q84" s="546" t="str">
        <f>IF($B84="","",COUNTIF(Penalties!$B81:$AC81,Q$51))</f>
        <v/>
      </c>
      <c r="R84" s="205" t="str">
        <f>IF(B84="","",SUM(E84:Q84))</f>
        <v/>
      </c>
      <c r="S84" s="205" t="str">
        <f>IF($B84="","",COUNTIF(Penalties!$AE81:$AK81,S$51))</f>
        <v/>
      </c>
      <c r="T84" s="555" t="str">
        <f>IF($B84="","",COUNTIF(Penalties!$AE81:$AK81,T$51))</f>
        <v/>
      </c>
      <c r="U84" s="555" t="str">
        <f>IF($B84="","",COUNTIF(Penalties!$AE81:$AK81,U$51))</f>
        <v/>
      </c>
      <c r="V84" s="555" t="str">
        <f>IF($B84="","",COUNTIF(Penalties!$AE81:$AK81,V$51))</f>
        <v/>
      </c>
      <c r="W84" s="555" t="str">
        <f>IF($B84="","",COUNTIF(Penalties!$AE81:$AK81,W$51))</f>
        <v/>
      </c>
      <c r="X84" s="555" t="str">
        <f>IF($B84="","",COUNTIF(Penalties!$AE81:$AK81,X$51))</f>
        <v/>
      </c>
      <c r="Y84" s="555" t="str">
        <f>IF($B84="","",COUNTIF(Penalties!$AE81:$AK81,Y$51))</f>
        <v/>
      </c>
      <c r="Z84" s="555" t="str">
        <f>IF($B84="","",COUNTIF(Penalties!$AE81:$AK81,Z$51))</f>
        <v/>
      </c>
      <c r="AA84" s="555" t="str">
        <f>IF($B84="","",COUNTIF(Penalties!$AE81:$AK81,AA$51))</f>
        <v/>
      </c>
      <c r="AB84" s="555" t="str">
        <f>IF($B84="","",COUNTIF(Penalties!$AE81:$AK81,AB$51))</f>
        <v/>
      </c>
      <c r="AC84" s="555" t="str">
        <f>IF($B84="","",COUNTIF(Penalties!$AE81:$AK81,AC$51))</f>
        <v/>
      </c>
      <c r="AD84" s="555" t="str">
        <f>IF($B84="","",COUNTIF(Penalties!$AE81:$AK81,AD$51))</f>
        <v/>
      </c>
      <c r="AE84" s="555" t="str">
        <f>IF($B84="","",COUNTIF(Penalties!$AE81:$AK81,AE$51))</f>
        <v/>
      </c>
      <c r="AF84" s="555" t="str">
        <f>IF($B84="","",COUNTIF(Penalties!$AE81:$AK81,AF$51))</f>
        <v/>
      </c>
      <c r="AG84" s="555" t="str">
        <f>IF($B84="","",COUNTIF(Penalties!$AE81:$AK81,AG$51))</f>
        <v/>
      </c>
      <c r="AH84" s="555" t="str">
        <f>IF($B84="","",COUNTIF(Penalties!$AE81:$AK81,AH$51))</f>
        <v/>
      </c>
      <c r="AI84" s="644" t="str">
        <f>IF(B84="","",SUM(T84:AH84))</f>
        <v/>
      </c>
      <c r="AJ84" s="645" t="str">
        <f>IF(B84="","",SUM(S84,AI84))</f>
        <v/>
      </c>
      <c r="AK84" s="645" t="str">
        <f>IF($B84="","",IF(Penalties!$AL81=AK$51,1,""))</f>
        <v/>
      </c>
      <c r="AL84" s="645" t="str">
        <f>IF($B84="","",IF(Penalties!$AL81=AL$51,1,""))</f>
        <v/>
      </c>
      <c r="AM84" s="645" t="str">
        <f>IF($B84="","",IF(Penalties!$AL81=AM$51,1,""))</f>
        <v/>
      </c>
      <c r="AN84" s="645" t="str">
        <f>IF($B84="","",IF(Penalties!$AL81=AN$51,1,""))</f>
        <v/>
      </c>
      <c r="AO84" s="645" t="str">
        <f>IF($B84="","",IF(Penalties!$AL81=AO$51,1,""))</f>
        <v/>
      </c>
      <c r="AP84" s="645" t="str">
        <f>IF($B84="","",IF(Penalties!$AL81=AP$51,1,""))</f>
        <v/>
      </c>
      <c r="AQ84" s="645" t="str">
        <f>IF($B84="","",IF(Penalties!$AL81=AQ$51,1,""))</f>
        <v/>
      </c>
      <c r="AR84" s="645" t="str">
        <f>IF($B84="","",IF(Penalties!$AL81=AR$51,1,""))</f>
        <v/>
      </c>
      <c r="AS84" s="645" t="str">
        <f>IF($B84="","",IF(Penalties!$AL81=AS$51,1,""))</f>
        <v/>
      </c>
      <c r="AT84" s="645" t="str">
        <f>IF($B84="","",IF(Penalties!$AL81=AT$51,1,""))</f>
        <v/>
      </c>
      <c r="AU84" s="645" t="str">
        <f>IF($B84="","",IF(Penalties!$AL81=AU$51,1,""))</f>
        <v/>
      </c>
      <c r="AV84" s="645" t="str">
        <f>IF($B84="","",IF(Penalties!$AL81=AV$51,1,""))</f>
        <v/>
      </c>
      <c r="AW84" s="645" t="str">
        <f>IF($B84="","",IF(Penalties!$AL81=AW$51,1,""))</f>
        <v/>
      </c>
      <c r="AX84" s="769"/>
    </row>
    <row r="85" spans="1:50" hidden="1">
      <c r="A85" s="1352"/>
      <c r="B85" s="1357"/>
      <c r="C85" s="1358"/>
      <c r="D85" s="555" t="s">
        <v>45</v>
      </c>
      <c r="E85" s="546" t="str">
        <f>IF($B84="","",COUNTIF(Penalties!$AO81:$BP81,E$51))</f>
        <v/>
      </c>
      <c r="F85" s="546" t="str">
        <f>IF($B84="","",COUNTIF(Penalties!$AO81:$BP81,F$51))</f>
        <v/>
      </c>
      <c r="G85" s="546" t="str">
        <f>IF($B84="","",COUNTIF(Penalties!$AO81:$BP81,G$51))</f>
        <v/>
      </c>
      <c r="H85" s="546" t="str">
        <f>IF($B84="","",COUNTIF(Penalties!$AO81:$BP81,H$51))</f>
        <v/>
      </c>
      <c r="I85" s="546" t="str">
        <f>IF($B84="","",COUNTIF(Penalties!$AO81:$BP81,I$51))</f>
        <v/>
      </c>
      <c r="J85" s="546" t="str">
        <f>IF($B84="","",COUNTIF(Penalties!$AO81:$BP81,J$51))</f>
        <v/>
      </c>
      <c r="K85" s="546" t="str">
        <f>IF($B84="","",COUNTIF(Penalties!$AO81:$BP81,K$51))</f>
        <v/>
      </c>
      <c r="L85" s="546" t="str">
        <f>IF($B84="","",COUNTIF(Penalties!$AO81:$BP81,L$51))</f>
        <v/>
      </c>
      <c r="M85" s="546" t="str">
        <f>IF($B84="","",COUNTIF(Penalties!$AO81:$BP81,M$51))</f>
        <v/>
      </c>
      <c r="N85" s="546" t="str">
        <f>IF($B84="","",COUNTIF(Penalties!$AO81:$BP81,N$51))</f>
        <v/>
      </c>
      <c r="O85" s="546" t="str">
        <f>IF($B84="","",COUNTIF(Penalties!$AO81:$BP81,O$51))</f>
        <v/>
      </c>
      <c r="P85" s="546" t="str">
        <f>IF($B84="","",COUNTIF(Penalties!$AO81:$BP81,P$51))</f>
        <v/>
      </c>
      <c r="Q85" s="546" t="str">
        <f>IF($B84="","",COUNTIF(Penalties!$AO81:$BP81,Q$51))</f>
        <v/>
      </c>
      <c r="R85" s="205" t="str">
        <f>IF(B84="","",SUM(E85:Q85))</f>
        <v/>
      </c>
      <c r="S85" s="205" t="str">
        <f>IF($B84="","",COUNTIF(Penalties!$BR81:$BX81,S$51))</f>
        <v/>
      </c>
      <c r="T85" s="555" t="str">
        <f>IF($B84="","",COUNTIF(Penalties!$BR81:$BX81,T$51))</f>
        <v/>
      </c>
      <c r="U85" s="555" t="str">
        <f>IF($B84="","",COUNTIF(Penalties!$BR81:$BX81,U$51))</f>
        <v/>
      </c>
      <c r="V85" s="555" t="str">
        <f>IF($B84="","",COUNTIF(Penalties!$BR81:$BX81,V$51))</f>
        <v/>
      </c>
      <c r="W85" s="555" t="str">
        <f>IF($B84="","",COUNTIF(Penalties!$BR81:$BX81,W$51))</f>
        <v/>
      </c>
      <c r="X85" s="555" t="str">
        <f>IF($B84="","",COUNTIF(Penalties!$BR81:$BX81,X$51))</f>
        <v/>
      </c>
      <c r="Y85" s="555" t="str">
        <f>IF($B84="","",COUNTIF(Penalties!$BR81:$BX81,Y$51))</f>
        <v/>
      </c>
      <c r="Z85" s="555" t="str">
        <f>IF($B84="","",COUNTIF(Penalties!$BR81:$BX81,Z$51))</f>
        <v/>
      </c>
      <c r="AA85" s="555" t="str">
        <f>IF($B84="","",COUNTIF(Penalties!$BR81:$BX81,AA$51))</f>
        <v/>
      </c>
      <c r="AB85" s="555" t="str">
        <f>IF($B84="","",COUNTIF(Penalties!$BR81:$BX81,AB$51))</f>
        <v/>
      </c>
      <c r="AC85" s="555" t="str">
        <f>IF($B84="","",COUNTIF(Penalties!$BR81:$BX81,AC$51))</f>
        <v/>
      </c>
      <c r="AD85" s="555" t="str">
        <f>IF($B84="","",COUNTIF(Penalties!$BR81:$BX81,AD$51))</f>
        <v/>
      </c>
      <c r="AE85" s="555" t="str">
        <f>IF($B84="","",COUNTIF(Penalties!$BR81:$BX81,AE$51))</f>
        <v/>
      </c>
      <c r="AF85" s="555" t="str">
        <f>IF($B84="","",COUNTIF(Penalties!$BR81:$BX81,AF$51))</f>
        <v/>
      </c>
      <c r="AG85" s="555" t="str">
        <f>IF($B84="","",COUNTIF(Penalties!$BR81:$BX81,AG$51))</f>
        <v/>
      </c>
      <c r="AH85" s="555" t="str">
        <f>IF($B84="","",COUNTIF(Penalties!$BR81:$BX81,AH$51))</f>
        <v/>
      </c>
      <c r="AI85" s="644" t="str">
        <f>IF(B84="","",SUM(T85:AH85))</f>
        <v/>
      </c>
      <c r="AJ85" s="645" t="str">
        <f>IF(B84="","",SUM(S85,AI85))</f>
        <v/>
      </c>
      <c r="AK85" s="645" t="str">
        <f>IF($B84="","",IF(Penalties!$BY81=AK$51,1,""))</f>
        <v/>
      </c>
      <c r="AL85" s="645" t="str">
        <f>IF($B84="","",IF(Penalties!$BY81=AL$51,1,""))</f>
        <v/>
      </c>
      <c r="AM85" s="645" t="str">
        <f>IF($B84="","",IF(Penalties!$BY81=AM$51,1,""))</f>
        <v/>
      </c>
      <c r="AN85" s="645" t="str">
        <f>IF($B84="","",IF(Penalties!$BY81=AN$51,1,""))</f>
        <v/>
      </c>
      <c r="AO85" s="645" t="str">
        <f>IF($B84="","",IF(Penalties!$BY81=AO$51,1,""))</f>
        <v/>
      </c>
      <c r="AP85" s="645" t="str">
        <f>IF($B84="","",IF(Penalties!$BY81=AP$51,1,""))</f>
        <v/>
      </c>
      <c r="AQ85" s="645" t="str">
        <f>IF($B84="","",IF(Penalties!$BY81=AQ$51,1,""))</f>
        <v/>
      </c>
      <c r="AR85" s="645" t="str">
        <f>IF($B84="","",IF(Penalties!$BY81=AR$51,1,""))</f>
        <v/>
      </c>
      <c r="AS85" s="645" t="str">
        <f>IF($B84="","",IF(Penalties!$BY81=AS$51,1,""))</f>
        <v/>
      </c>
      <c r="AT85" s="645" t="str">
        <f>IF($B84="","",IF(Penalties!$BY81=AT$51,1,""))</f>
        <v/>
      </c>
      <c r="AU85" s="645" t="str">
        <f>IF($B84="","",IF(Penalties!$BY81=AU$51,1,""))</f>
        <v/>
      </c>
      <c r="AV85" s="645" t="str">
        <f>IF($B84="","",IF(Penalties!$BY81=AV$51,1,""))</f>
        <v/>
      </c>
      <c r="AW85" s="645" t="str">
        <f>IF($B84="","",IF(Penalties!$BY81=AW$51,1,""))</f>
        <v/>
      </c>
      <c r="AX85" s="768" t="str">
        <f>IF(SUM(AL84:AW85)=0, "", IF(SUM(AL84:AW84)=1, LOOKUP(1, AL84:AW84, $AL$51:$AW$51), LOOKUP(1, AL85:AW85, $AL$51:$AW$51)))</f>
        <v/>
      </c>
    </row>
    <row r="86" spans="1:50" hidden="1">
      <c r="A86" s="1353">
        <f>A84+1</f>
        <v>18</v>
      </c>
      <c r="B86" s="1355" t="str">
        <f>IF(IBRF!H28="","",IBRF!H28)</f>
        <v/>
      </c>
      <c r="C86" s="1356" t="str">
        <f>IF(IBRF!I28="","",IBRF!I28)</f>
        <v/>
      </c>
      <c r="D86" s="646" t="s">
        <v>25</v>
      </c>
      <c r="E86" s="651" t="str">
        <f>IF($B86="","",COUNTIF(Penalties!$B83:$AC83,E$51))</f>
        <v/>
      </c>
      <c r="F86" s="651" t="str">
        <f>IF($B86="","",COUNTIF(Penalties!$B83:$AC83,F$51))</f>
        <v/>
      </c>
      <c r="G86" s="651" t="str">
        <f>IF($B86="","",COUNTIF(Penalties!$B83:$AC83,G$51))</f>
        <v/>
      </c>
      <c r="H86" s="651" t="str">
        <f>IF($B86="","",COUNTIF(Penalties!$B83:$AC83,H$51))</f>
        <v/>
      </c>
      <c r="I86" s="651" t="str">
        <f>IF($B86="","",COUNTIF(Penalties!$B83:$AC83,I$51))</f>
        <v/>
      </c>
      <c r="J86" s="651" t="str">
        <f>IF($B86="","",COUNTIF(Penalties!$B83:$AC83,J$51))</f>
        <v/>
      </c>
      <c r="K86" s="651" t="str">
        <f>IF($B86="","",COUNTIF(Penalties!$B83:$AC83,K$51))</f>
        <v/>
      </c>
      <c r="L86" s="651" t="str">
        <f>IF($B86="","",COUNTIF(Penalties!$B83:$AC83,L$51))</f>
        <v/>
      </c>
      <c r="M86" s="651" t="str">
        <f>IF($B86="","",COUNTIF(Penalties!$B83:$AC83,M$51))</f>
        <v/>
      </c>
      <c r="N86" s="651" t="str">
        <f>IF($B86="","",COUNTIF(Penalties!$B83:$AC83,N$51))</f>
        <v/>
      </c>
      <c r="O86" s="651" t="str">
        <f>IF($B86="","",COUNTIF(Penalties!$B83:$AC83,O$51))</f>
        <v/>
      </c>
      <c r="P86" s="651" t="str">
        <f>IF($B86="","",COUNTIF(Penalties!$B83:$AC83,P$51))</f>
        <v/>
      </c>
      <c r="Q86" s="651" t="str">
        <f>IF($B86="","",COUNTIF(Penalties!$B83:$AC83,Q$51))</f>
        <v/>
      </c>
      <c r="R86" s="626" t="str">
        <f>IF(B86="","",SUM(E86:Q86))</f>
        <v/>
      </c>
      <c r="S86" s="626" t="str">
        <f>IF($B86="","",COUNTIF(Penalties!$AE83:$AK83,S$51))</f>
        <v/>
      </c>
      <c r="T86" s="646" t="str">
        <f>IF($B86="","",COUNTIF(Penalties!$AE83:$AK83,T$51))</f>
        <v/>
      </c>
      <c r="U86" s="646" t="str">
        <f>IF($B86="","",COUNTIF(Penalties!$AE83:$AK83,U$51))</f>
        <v/>
      </c>
      <c r="V86" s="646" t="str">
        <f>IF($B86="","",COUNTIF(Penalties!$AE83:$AK83,V$51))</f>
        <v/>
      </c>
      <c r="W86" s="646" t="str">
        <f>IF($B86="","",COUNTIF(Penalties!$AE83:$AK83,W$51))</f>
        <v/>
      </c>
      <c r="X86" s="646" t="str">
        <f>IF($B86="","",COUNTIF(Penalties!$AE83:$AK83,X$51))</f>
        <v/>
      </c>
      <c r="Y86" s="646" t="str">
        <f>IF($B86="","",COUNTIF(Penalties!$AE83:$AK83,Y$51))</f>
        <v/>
      </c>
      <c r="Z86" s="646" t="str">
        <f>IF($B86="","",COUNTIF(Penalties!$AE83:$AK83,Z$51))</f>
        <v/>
      </c>
      <c r="AA86" s="646" t="str">
        <f>IF($B86="","",COUNTIF(Penalties!$AE83:$AK83,AA$51))</f>
        <v/>
      </c>
      <c r="AB86" s="646" t="str">
        <f>IF($B86="","",COUNTIF(Penalties!$AE83:$AK83,AB$51))</f>
        <v/>
      </c>
      <c r="AC86" s="646" t="str">
        <f>IF($B86="","",COUNTIF(Penalties!$AE83:$AK83,AC$51))</f>
        <v/>
      </c>
      <c r="AD86" s="646" t="str">
        <f>IF($B86="","",COUNTIF(Penalties!$AE83:$AK83,AD$51))</f>
        <v/>
      </c>
      <c r="AE86" s="646" t="str">
        <f>IF($B86="","",COUNTIF(Penalties!$AE83:$AK83,AE$51))</f>
        <v/>
      </c>
      <c r="AF86" s="646" t="str">
        <f>IF($B86="","",COUNTIF(Penalties!$AE83:$AK83,AF$51))</f>
        <v/>
      </c>
      <c r="AG86" s="646" t="str">
        <f>IF($B86="","",COUNTIF(Penalties!$AE83:$AK83,AG$51))</f>
        <v/>
      </c>
      <c r="AH86" s="646" t="str">
        <f>IF($B86="","",COUNTIF(Penalties!$AE83:$AK83,AH$51))</f>
        <v/>
      </c>
      <c r="AI86" s="647" t="str">
        <f>IF(B86="","",SUM(T86:AH86))</f>
        <v/>
      </c>
      <c r="AJ86" s="648" t="str">
        <f>IF(B86="","",SUM(S86,AI86))</f>
        <v/>
      </c>
      <c r="AK86" s="648" t="str">
        <f>IF($B86="","",IF(Penalties!$AL83=AK$51,1,""))</f>
        <v/>
      </c>
      <c r="AL86" s="648" t="str">
        <f>IF($B86="","",IF(Penalties!$AL83=AL$51,1,""))</f>
        <v/>
      </c>
      <c r="AM86" s="648" t="str">
        <f>IF($B86="","",IF(Penalties!$AL83=AM$51,1,""))</f>
        <v/>
      </c>
      <c r="AN86" s="648" t="str">
        <f>IF($B86="","",IF(Penalties!$AL83=AN$51,1,""))</f>
        <v/>
      </c>
      <c r="AO86" s="648" t="str">
        <f>IF($B86="","",IF(Penalties!$AL83=AO$51,1,""))</f>
        <v/>
      </c>
      <c r="AP86" s="648" t="str">
        <f>IF($B86="","",IF(Penalties!$AL83=AP$51,1,""))</f>
        <v/>
      </c>
      <c r="AQ86" s="648" t="str">
        <f>IF($B86="","",IF(Penalties!$AL83=AQ$51,1,""))</f>
        <v/>
      </c>
      <c r="AR86" s="648" t="str">
        <f>IF($B86="","",IF(Penalties!$AL83=AR$51,1,""))</f>
        <v/>
      </c>
      <c r="AS86" s="648" t="str">
        <f>IF($B86="","",IF(Penalties!$AL83=AS$51,1,""))</f>
        <v/>
      </c>
      <c r="AT86" s="648" t="str">
        <f>IF($B86="","",IF(Penalties!$AL83=AT$51,1,""))</f>
        <v/>
      </c>
      <c r="AU86" s="648" t="str">
        <f>IF($B86="","",IF(Penalties!$AL83=AU$51,1,""))</f>
        <v/>
      </c>
      <c r="AV86" s="648" t="str">
        <f>IF($B86="","",IF(Penalties!$AL83=AV$51,1,""))</f>
        <v/>
      </c>
      <c r="AW86" s="648" t="str">
        <f>IF($B86="","",IF(Penalties!$AL83=AW$51,1,""))</f>
        <v/>
      </c>
      <c r="AX86" s="769"/>
    </row>
    <row r="87" spans="1:50" hidden="1">
      <c r="A87" s="1353"/>
      <c r="B87" s="1355"/>
      <c r="C87" s="1356"/>
      <c r="D87" s="646" t="s">
        <v>45</v>
      </c>
      <c r="E87" s="651" t="str">
        <f>IF($B86="","",COUNTIF(Penalties!$AO83:$BP83,E$51))</f>
        <v/>
      </c>
      <c r="F87" s="651" t="str">
        <f>IF($B86="","",COUNTIF(Penalties!$AO83:$BP83,F$51))</f>
        <v/>
      </c>
      <c r="G87" s="651" t="str">
        <f>IF($B86="","",COUNTIF(Penalties!$AO83:$BP83,G$51))</f>
        <v/>
      </c>
      <c r="H87" s="651" t="str">
        <f>IF($B86="","",COUNTIF(Penalties!$AO83:$BP83,H$51))</f>
        <v/>
      </c>
      <c r="I87" s="651" t="str">
        <f>IF($B86="","",COUNTIF(Penalties!$AO83:$BP83,I$51))</f>
        <v/>
      </c>
      <c r="J87" s="651" t="str">
        <f>IF($B86="","",COUNTIF(Penalties!$AO83:$BP83,J$51))</f>
        <v/>
      </c>
      <c r="K87" s="651" t="str">
        <f>IF($B86="","",COUNTIF(Penalties!$AO83:$BP83,K$51))</f>
        <v/>
      </c>
      <c r="L87" s="651" t="str">
        <f>IF($B86="","",COUNTIF(Penalties!$AO83:$BP83,L$51))</f>
        <v/>
      </c>
      <c r="M87" s="651" t="str">
        <f>IF($B86="","",COUNTIF(Penalties!$AO83:$BP83,M$51))</f>
        <v/>
      </c>
      <c r="N87" s="651" t="str">
        <f>IF($B86="","",COUNTIF(Penalties!$AO83:$BP83,N$51))</f>
        <v/>
      </c>
      <c r="O87" s="651" t="str">
        <f>IF($B86="","",COUNTIF(Penalties!$AO83:$BP83,O$51))</f>
        <v/>
      </c>
      <c r="P87" s="651" t="str">
        <f>IF($B86="","",COUNTIF(Penalties!$AO83:$BP83,P$51))</f>
        <v/>
      </c>
      <c r="Q87" s="651" t="str">
        <f>IF($B86="","",COUNTIF(Penalties!$AO83:$BP83,Q$51))</f>
        <v/>
      </c>
      <c r="R87" s="626" t="str">
        <f>IF(B86="","",SUM(E87:Q87))</f>
        <v/>
      </c>
      <c r="S87" s="626" t="str">
        <f>IF($B86="","",COUNTIF(Penalties!$BR83:$BX83,S$51))</f>
        <v/>
      </c>
      <c r="T87" s="646" t="str">
        <f>IF($B86="","",COUNTIF(Penalties!$BR83:$BX83,T$51))</f>
        <v/>
      </c>
      <c r="U87" s="646" t="str">
        <f>IF($B86="","",COUNTIF(Penalties!$BR83:$BX83,U$51))</f>
        <v/>
      </c>
      <c r="V87" s="646" t="str">
        <f>IF($B86="","",COUNTIF(Penalties!$BR83:$BX83,V$51))</f>
        <v/>
      </c>
      <c r="W87" s="646" t="str">
        <f>IF($B86="","",COUNTIF(Penalties!$BR83:$BX83,W$51))</f>
        <v/>
      </c>
      <c r="X87" s="646" t="str">
        <f>IF($B86="","",COUNTIF(Penalties!$BR83:$BX83,X$51))</f>
        <v/>
      </c>
      <c r="Y87" s="646" t="str">
        <f>IF($B86="","",COUNTIF(Penalties!$BR83:$BX83,Y$51))</f>
        <v/>
      </c>
      <c r="Z87" s="646" t="str">
        <f>IF($B86="","",COUNTIF(Penalties!$BR83:$BX83,Z$51))</f>
        <v/>
      </c>
      <c r="AA87" s="646" t="str">
        <f>IF($B86="","",COUNTIF(Penalties!$BR83:$BX83,AA$51))</f>
        <v/>
      </c>
      <c r="AB87" s="646" t="str">
        <f>IF($B86="","",COUNTIF(Penalties!$BR83:$BX83,AB$51))</f>
        <v/>
      </c>
      <c r="AC87" s="646" t="str">
        <f>IF($B86="","",COUNTIF(Penalties!$BR83:$BX83,AC$51))</f>
        <v/>
      </c>
      <c r="AD87" s="646" t="str">
        <f>IF($B86="","",COUNTIF(Penalties!$BR83:$BX83,AD$51))</f>
        <v/>
      </c>
      <c r="AE87" s="646" t="str">
        <f>IF($B86="","",COUNTIF(Penalties!$BR83:$BX83,AE$51))</f>
        <v/>
      </c>
      <c r="AF87" s="646" t="str">
        <f>IF($B86="","",COUNTIF(Penalties!$BR83:$BX83,AF$51))</f>
        <v/>
      </c>
      <c r="AG87" s="646" t="str">
        <f>IF($B86="","",COUNTIF(Penalties!$BR83:$BX83,AG$51))</f>
        <v/>
      </c>
      <c r="AH87" s="646" t="str">
        <f>IF($B86="","",COUNTIF(Penalties!$BR83:$BX83,AH$51))</f>
        <v/>
      </c>
      <c r="AI87" s="647" t="str">
        <f>IF(B86="","",SUM(T87:AH87))</f>
        <v/>
      </c>
      <c r="AJ87" s="648" t="str">
        <f>IF(B86="","",SUM(S87,AI87))</f>
        <v/>
      </c>
      <c r="AK87" s="648" t="str">
        <f>IF($B86="","",IF(Penalties!$BY83=AK$51,1,""))</f>
        <v/>
      </c>
      <c r="AL87" s="648" t="str">
        <f>IF($B86="","",IF(Penalties!$BY83=AL$51,1,""))</f>
        <v/>
      </c>
      <c r="AM87" s="648" t="str">
        <f>IF($B86="","",IF(Penalties!$BY83=AM$51,1,""))</f>
        <v/>
      </c>
      <c r="AN87" s="648" t="str">
        <f>IF($B86="","",IF(Penalties!$BY83=AN$51,1,""))</f>
        <v/>
      </c>
      <c r="AO87" s="648" t="str">
        <f>IF($B86="","",IF(Penalties!$BY83=AO$51,1,""))</f>
        <v/>
      </c>
      <c r="AP87" s="648" t="str">
        <f>IF($B86="","",IF(Penalties!$BY83=AP$51,1,""))</f>
        <v/>
      </c>
      <c r="AQ87" s="648" t="str">
        <f>IF($B86="","",IF(Penalties!$BY83=AQ$51,1,""))</f>
        <v/>
      </c>
      <c r="AR87" s="648" t="str">
        <f>IF($B86="","",IF(Penalties!$BY83=AR$51,1,""))</f>
        <v/>
      </c>
      <c r="AS87" s="648" t="str">
        <f>IF($B86="","",IF(Penalties!$BY83=AS$51,1,""))</f>
        <v/>
      </c>
      <c r="AT87" s="648" t="str">
        <f>IF($B86="","",IF(Penalties!$BY83=AT$51,1,""))</f>
        <v/>
      </c>
      <c r="AU87" s="648" t="str">
        <f>IF($B86="","",IF(Penalties!$BY83=AU$51,1,""))</f>
        <v/>
      </c>
      <c r="AV87" s="648" t="str">
        <f>IF($B86="","",IF(Penalties!$BY83=AV$51,1,""))</f>
        <v/>
      </c>
      <c r="AW87" s="648" t="str">
        <f>IF($B86="","",IF(Penalties!$BY83=AW$51,1,""))</f>
        <v/>
      </c>
      <c r="AX87" s="770" t="str">
        <f>IF(SUM(AL86:AW87)=0, "", IF(SUM(AL86:AW86)=1, LOOKUP(1, AL86:AW86, $AL$51:$AW$51), LOOKUP(1, AL87:AW87, $AL$51:$AW$51)))</f>
        <v/>
      </c>
    </row>
    <row r="88" spans="1:50" hidden="1">
      <c r="A88" s="1352">
        <f>A86+1</f>
        <v>19</v>
      </c>
      <c r="B88" s="1357" t="str">
        <f>IF(IBRF!H29="","",IBRF!H29)</f>
        <v/>
      </c>
      <c r="C88" s="1358" t="str">
        <f>IF(IBRF!I29="","",IBRF!I29)</f>
        <v/>
      </c>
      <c r="D88" s="555" t="s">
        <v>25</v>
      </c>
      <c r="E88" s="546" t="str">
        <f>IF($B88="","",COUNTIF(Penalties!$B85:$AC85,E$51))</f>
        <v/>
      </c>
      <c r="F88" s="546" t="str">
        <f>IF($B88="","",COUNTIF(Penalties!$B85:$AC85,F$51))</f>
        <v/>
      </c>
      <c r="G88" s="546" t="str">
        <f>IF($B88="","",COUNTIF(Penalties!$B85:$AC85,G$51))</f>
        <v/>
      </c>
      <c r="H88" s="546" t="str">
        <f>IF($B88="","",COUNTIF(Penalties!$B85:$AC85,H$51))</f>
        <v/>
      </c>
      <c r="I88" s="546" t="str">
        <f>IF($B88="","",COUNTIF(Penalties!$B85:$AC85,I$51))</f>
        <v/>
      </c>
      <c r="J88" s="546" t="str">
        <f>IF($B88="","",COUNTIF(Penalties!$B85:$AC85,J$51))</f>
        <v/>
      </c>
      <c r="K88" s="546" t="str">
        <f>IF($B88="","",COUNTIF(Penalties!$B85:$AC85,K$51))</f>
        <v/>
      </c>
      <c r="L88" s="546" t="str">
        <f>IF($B88="","",COUNTIF(Penalties!$B85:$AC85,L$51))</f>
        <v/>
      </c>
      <c r="M88" s="546" t="str">
        <f>IF($B88="","",COUNTIF(Penalties!$B85:$AC85,M$51))</f>
        <v/>
      </c>
      <c r="N88" s="546" t="str">
        <f>IF($B88="","",COUNTIF(Penalties!$B85:$AC85,N$51))</f>
        <v/>
      </c>
      <c r="O88" s="546" t="str">
        <f>IF($B88="","",COUNTIF(Penalties!$B85:$AC85,O$51))</f>
        <v/>
      </c>
      <c r="P88" s="546" t="str">
        <f>IF($B88="","",COUNTIF(Penalties!$B85:$AC85,P$51))</f>
        <v/>
      </c>
      <c r="Q88" s="546" t="str">
        <f>IF($B88="","",COUNTIF(Penalties!$B85:$AC85,Q$51))</f>
        <v/>
      </c>
      <c r="R88" s="205" t="str">
        <f>IF(B88="","",SUM(E88:Q88))</f>
        <v/>
      </c>
      <c r="S88" s="205" t="str">
        <f>IF($B88="","",COUNTIF(Penalties!$AE85:$AK85,S$51))</f>
        <v/>
      </c>
      <c r="T88" s="555" t="str">
        <f>IF($B88="","",COUNTIF(Penalties!$AE85:$AK85,T$51))</f>
        <v/>
      </c>
      <c r="U88" s="555" t="str">
        <f>IF($B88="","",COUNTIF(Penalties!$AE85:$AK85,U$51))</f>
        <v/>
      </c>
      <c r="V88" s="555" t="str">
        <f>IF($B88="","",COUNTIF(Penalties!$AE85:$AK85,V$51))</f>
        <v/>
      </c>
      <c r="W88" s="555" t="str">
        <f>IF($B88="","",COUNTIF(Penalties!$AE85:$AK85,W$51))</f>
        <v/>
      </c>
      <c r="X88" s="555" t="str">
        <f>IF($B88="","",COUNTIF(Penalties!$AE85:$AK85,X$51))</f>
        <v/>
      </c>
      <c r="Y88" s="555" t="str">
        <f>IF($B88="","",COUNTIF(Penalties!$AE85:$AK85,Y$51))</f>
        <v/>
      </c>
      <c r="Z88" s="555" t="str">
        <f>IF($B88="","",COUNTIF(Penalties!$AE85:$AK85,Z$51))</f>
        <v/>
      </c>
      <c r="AA88" s="555" t="str">
        <f>IF($B88="","",COUNTIF(Penalties!$AE85:$AK85,AA$51))</f>
        <v/>
      </c>
      <c r="AB88" s="555" t="str">
        <f>IF($B88="","",COUNTIF(Penalties!$AE85:$AK85,AB$51))</f>
        <v/>
      </c>
      <c r="AC88" s="555" t="str">
        <f>IF($B88="","",COUNTIF(Penalties!$AE85:$AK85,AC$51))</f>
        <v/>
      </c>
      <c r="AD88" s="555" t="str">
        <f>IF($B88="","",COUNTIF(Penalties!$AE85:$AK85,AD$51))</f>
        <v/>
      </c>
      <c r="AE88" s="555" t="str">
        <f>IF($B88="","",COUNTIF(Penalties!$AE85:$AK85,AE$51))</f>
        <v/>
      </c>
      <c r="AF88" s="555" t="str">
        <f>IF($B88="","",COUNTIF(Penalties!$AE85:$AK85,AF$51))</f>
        <v/>
      </c>
      <c r="AG88" s="555" t="str">
        <f>IF($B88="","",COUNTIF(Penalties!$AE85:$AK85,AG$51))</f>
        <v/>
      </c>
      <c r="AH88" s="555" t="str">
        <f>IF($B88="","",COUNTIF(Penalties!$AE85:$AK85,AH$51))</f>
        <v/>
      </c>
      <c r="AI88" s="644" t="str">
        <f>IF(B88="","",SUM(T88:AH88))</f>
        <v/>
      </c>
      <c r="AJ88" s="645" t="str">
        <f>IF(B88="","",SUM(S88,AI88))</f>
        <v/>
      </c>
      <c r="AK88" s="645" t="str">
        <f>IF($B88="","",IF(Penalties!$AL85=AK$51,1,""))</f>
        <v/>
      </c>
      <c r="AL88" s="645" t="str">
        <f>IF($B88="","",IF(Penalties!$AL85=AL$51,1,""))</f>
        <v/>
      </c>
      <c r="AM88" s="645" t="str">
        <f>IF($B88="","",IF(Penalties!$AL85=AM$51,1,""))</f>
        <v/>
      </c>
      <c r="AN88" s="645" t="str">
        <f>IF($B88="","",IF(Penalties!$AL85=AN$51,1,""))</f>
        <v/>
      </c>
      <c r="AO88" s="645" t="str">
        <f>IF($B88="","",IF(Penalties!$AL85=AO$51,1,""))</f>
        <v/>
      </c>
      <c r="AP88" s="645" t="str">
        <f>IF($B88="","",IF(Penalties!$AL85=AP$51,1,""))</f>
        <v/>
      </c>
      <c r="AQ88" s="645" t="str">
        <f>IF($B88="","",IF(Penalties!$AL85=AQ$51,1,""))</f>
        <v/>
      </c>
      <c r="AR88" s="645" t="str">
        <f>IF($B88="","",IF(Penalties!$AL85=AR$51,1,""))</f>
        <v/>
      </c>
      <c r="AS88" s="645" t="str">
        <f>IF($B88="","",IF(Penalties!$AL85=AS$51,1,""))</f>
        <v/>
      </c>
      <c r="AT88" s="645" t="str">
        <f>IF($B88="","",IF(Penalties!$AL85=AT$51,1,""))</f>
        <v/>
      </c>
      <c r="AU88" s="645" t="str">
        <f>IF($B88="","",IF(Penalties!$AL85=AU$51,1,""))</f>
        <v/>
      </c>
      <c r="AV88" s="645" t="str">
        <f>IF($B88="","",IF(Penalties!$AL85=AV$51,1,""))</f>
        <v/>
      </c>
      <c r="AW88" s="645" t="str">
        <f>IF($B88="","",IF(Penalties!$AL85=AW$51,1,""))</f>
        <v/>
      </c>
      <c r="AX88" s="769"/>
    </row>
    <row r="89" spans="1:50" hidden="1">
      <c r="A89" s="1352"/>
      <c r="B89" s="1357"/>
      <c r="C89" s="1358"/>
      <c r="D89" s="555" t="s">
        <v>45</v>
      </c>
      <c r="E89" s="546" t="str">
        <f>IF($B88="","",COUNTIF(Penalties!$AO85:$BP85,E$51))</f>
        <v/>
      </c>
      <c r="F89" s="546" t="str">
        <f>IF($B88="","",COUNTIF(Penalties!$AO85:$BP85,F$51))</f>
        <v/>
      </c>
      <c r="G89" s="546" t="str">
        <f>IF($B88="","",COUNTIF(Penalties!$AO85:$BP85,G$51))</f>
        <v/>
      </c>
      <c r="H89" s="546" t="str">
        <f>IF($B88="","",COUNTIF(Penalties!$AO85:$BP85,H$51))</f>
        <v/>
      </c>
      <c r="I89" s="546" t="str">
        <f>IF($B88="","",COUNTIF(Penalties!$AO85:$BP85,I$51))</f>
        <v/>
      </c>
      <c r="J89" s="546" t="str">
        <f>IF($B88="","",COUNTIF(Penalties!$AO85:$BP85,J$51))</f>
        <v/>
      </c>
      <c r="K89" s="546" t="str">
        <f>IF($B88="","",COUNTIF(Penalties!$AO85:$BP85,K$51))</f>
        <v/>
      </c>
      <c r="L89" s="546" t="str">
        <f>IF($B88="","",COUNTIF(Penalties!$AO85:$BP85,L$51))</f>
        <v/>
      </c>
      <c r="M89" s="546" t="str">
        <f>IF($B88="","",COUNTIF(Penalties!$AO85:$BP85,M$51))</f>
        <v/>
      </c>
      <c r="N89" s="546" t="str">
        <f>IF($B88="","",COUNTIF(Penalties!$AO85:$BP85,N$51))</f>
        <v/>
      </c>
      <c r="O89" s="546" t="str">
        <f>IF($B88="","",COUNTIF(Penalties!$AO85:$BP85,O$51))</f>
        <v/>
      </c>
      <c r="P89" s="546" t="str">
        <f>IF($B88="","",COUNTIF(Penalties!$AO85:$BP85,P$51))</f>
        <v/>
      </c>
      <c r="Q89" s="546" t="str">
        <f>IF($B88="","",COUNTIF(Penalties!$AO85:$BP85,Q$51))</f>
        <v/>
      </c>
      <c r="R89" s="205" t="str">
        <f>IF(B88="","",SUM(E89:Q89))</f>
        <v/>
      </c>
      <c r="S89" s="205" t="str">
        <f>IF($B88="","",COUNTIF(Penalties!$BR85:$BX85,S$51))</f>
        <v/>
      </c>
      <c r="T89" s="555" t="str">
        <f>IF($B88="","",COUNTIF(Penalties!$BR85:$BX85,T$51))</f>
        <v/>
      </c>
      <c r="U89" s="555" t="str">
        <f>IF($B88="","",COUNTIF(Penalties!$BR85:$BX85,U$51))</f>
        <v/>
      </c>
      <c r="V89" s="555" t="str">
        <f>IF($B88="","",COUNTIF(Penalties!$BR85:$BX85,V$51))</f>
        <v/>
      </c>
      <c r="W89" s="555" t="str">
        <f>IF($B88="","",COUNTIF(Penalties!$BR85:$BX85,W$51))</f>
        <v/>
      </c>
      <c r="X89" s="555" t="str">
        <f>IF($B88="","",COUNTIF(Penalties!$BR85:$BX85,X$51))</f>
        <v/>
      </c>
      <c r="Y89" s="555" t="str">
        <f>IF($B88="","",COUNTIF(Penalties!$BR85:$BX85,Y$51))</f>
        <v/>
      </c>
      <c r="Z89" s="555" t="str">
        <f>IF($B88="","",COUNTIF(Penalties!$BR85:$BX85,Z$51))</f>
        <v/>
      </c>
      <c r="AA89" s="555" t="str">
        <f>IF($B88="","",COUNTIF(Penalties!$BR85:$BX85,AA$51))</f>
        <v/>
      </c>
      <c r="AB89" s="555" t="str">
        <f>IF($B88="","",COUNTIF(Penalties!$BR85:$BX85,AB$51))</f>
        <v/>
      </c>
      <c r="AC89" s="555" t="str">
        <f>IF($B88="","",COUNTIF(Penalties!$BR85:$BX85,AC$51))</f>
        <v/>
      </c>
      <c r="AD89" s="555" t="str">
        <f>IF($B88="","",COUNTIF(Penalties!$BR85:$BX85,AD$51))</f>
        <v/>
      </c>
      <c r="AE89" s="555" t="str">
        <f>IF($B88="","",COUNTIF(Penalties!$BR85:$BX85,AE$51))</f>
        <v/>
      </c>
      <c r="AF89" s="555" t="str">
        <f>IF($B88="","",COUNTIF(Penalties!$BR85:$BX85,AF$51))</f>
        <v/>
      </c>
      <c r="AG89" s="555" t="str">
        <f>IF($B88="","",COUNTIF(Penalties!$BR85:$BX85,AG$51))</f>
        <v/>
      </c>
      <c r="AH89" s="555" t="str">
        <f>IF($B88="","",COUNTIF(Penalties!$BR85:$BX85,AH$51))</f>
        <v/>
      </c>
      <c r="AI89" s="644" t="str">
        <f>IF(B88="","",SUM(T89:AH89))</f>
        <v/>
      </c>
      <c r="AJ89" s="645" t="str">
        <f>IF(B88="","",SUM(S89,AI89))</f>
        <v/>
      </c>
      <c r="AK89" s="645" t="str">
        <f>IF($B88="","",IF(Penalties!$BY85=AK$51,1,""))</f>
        <v/>
      </c>
      <c r="AL89" s="645" t="str">
        <f>IF($B88="","",IF(Penalties!$BY85=AL$51,1,""))</f>
        <v/>
      </c>
      <c r="AM89" s="645" t="str">
        <f>IF($B88="","",IF(Penalties!$BY85=AM$51,1,""))</f>
        <v/>
      </c>
      <c r="AN89" s="645" t="str">
        <f>IF($B88="","",IF(Penalties!$BY85=AN$51,1,""))</f>
        <v/>
      </c>
      <c r="AO89" s="645" t="str">
        <f>IF($B88="","",IF(Penalties!$BY85=AO$51,1,""))</f>
        <v/>
      </c>
      <c r="AP89" s="645" t="str">
        <f>IF($B88="","",IF(Penalties!$BY85=AP$51,1,""))</f>
        <v/>
      </c>
      <c r="AQ89" s="645" t="str">
        <f>IF($B88="","",IF(Penalties!$BY85=AQ$51,1,""))</f>
        <v/>
      </c>
      <c r="AR89" s="645" t="str">
        <f>IF($B88="","",IF(Penalties!$BY85=AR$51,1,""))</f>
        <v/>
      </c>
      <c r="AS89" s="645" t="str">
        <f>IF($B88="","",IF(Penalties!$BY85=AS$51,1,""))</f>
        <v/>
      </c>
      <c r="AT89" s="645" t="str">
        <f>IF($B88="","",IF(Penalties!$BY85=AT$51,1,""))</f>
        <v/>
      </c>
      <c r="AU89" s="645" t="str">
        <f>IF($B88="","",IF(Penalties!$BY85=AU$51,1,""))</f>
        <v/>
      </c>
      <c r="AV89" s="645" t="str">
        <f>IF($B88="","",IF(Penalties!$BY85=AV$51,1,""))</f>
        <v/>
      </c>
      <c r="AW89" s="645" t="str">
        <f>IF($B88="","",IF(Penalties!$BY85=AW$51,1,""))</f>
        <v/>
      </c>
      <c r="AX89" s="768" t="str">
        <f>IF(SUM(AL88:AW89)=0, "", IF(SUM(AL88:AW88)=1, LOOKUP(1, AL88:AW88, $AL$51:$AW$51), LOOKUP(1, AL89:AW89, $AL$51:$AW$51)))</f>
        <v/>
      </c>
    </row>
    <row r="90" spans="1:50" hidden="1">
      <c r="A90" s="1353">
        <f>A88+1</f>
        <v>20</v>
      </c>
      <c r="B90" s="1355" t="str">
        <f>IF(IBRF!H30="","",IBRF!H30)</f>
        <v/>
      </c>
      <c r="C90" s="1356" t="str">
        <f>IF(IBRF!I30="","",IBRF!I30)</f>
        <v/>
      </c>
      <c r="D90" s="646" t="s">
        <v>25</v>
      </c>
      <c r="E90" s="651" t="str">
        <f>IF($B90="","",COUNTIF(Penalties!$B87:$AC87,E$51))</f>
        <v/>
      </c>
      <c r="F90" s="651" t="str">
        <f>IF($B90="","",COUNTIF(Penalties!$B87:$AC87,F$51))</f>
        <v/>
      </c>
      <c r="G90" s="651" t="str">
        <f>IF($B90="","",COUNTIF(Penalties!$B87:$AC87,G$51))</f>
        <v/>
      </c>
      <c r="H90" s="651" t="str">
        <f>IF($B90="","",COUNTIF(Penalties!$B87:$AC87,H$51))</f>
        <v/>
      </c>
      <c r="I90" s="651" t="str">
        <f>IF($B90="","",COUNTIF(Penalties!$B87:$AC87,I$51))</f>
        <v/>
      </c>
      <c r="J90" s="651" t="str">
        <f>IF($B90="","",COUNTIF(Penalties!$B87:$AC87,J$51))</f>
        <v/>
      </c>
      <c r="K90" s="651" t="str">
        <f>IF($B90="","",COUNTIF(Penalties!$B87:$AC87,K$51))</f>
        <v/>
      </c>
      <c r="L90" s="651" t="str">
        <f>IF($B90="","",COUNTIF(Penalties!$B87:$AC87,L$51))</f>
        <v/>
      </c>
      <c r="M90" s="651" t="str">
        <f>IF($B90="","",COUNTIF(Penalties!$B87:$AC87,M$51))</f>
        <v/>
      </c>
      <c r="N90" s="651" t="str">
        <f>IF($B90="","",COUNTIF(Penalties!$B87:$AC87,N$51))</f>
        <v/>
      </c>
      <c r="O90" s="651" t="str">
        <f>IF($B90="","",COUNTIF(Penalties!$B87:$AC87,O$51))</f>
        <v/>
      </c>
      <c r="P90" s="651" t="str">
        <f>IF($B90="","",COUNTIF(Penalties!$B87:$AC87,P$51))</f>
        <v/>
      </c>
      <c r="Q90" s="651" t="str">
        <f>IF($B90="","",COUNTIF(Penalties!$B87:$AC87,Q$51))</f>
        <v/>
      </c>
      <c r="R90" s="626" t="str">
        <f>IF(B90="","",SUM(E90:Q90))</f>
        <v/>
      </c>
      <c r="S90" s="626" t="str">
        <f>IF($B90="","",COUNTIF(Penalties!$AE87:$AK87,S$51))</f>
        <v/>
      </c>
      <c r="T90" s="646" t="str">
        <f>IF($B90="","",COUNTIF(Penalties!$AE87:$AK87,T$51))</f>
        <v/>
      </c>
      <c r="U90" s="646" t="str">
        <f>IF($B90="","",COUNTIF(Penalties!$AE87:$AK87,U$51))</f>
        <v/>
      </c>
      <c r="V90" s="646" t="str">
        <f>IF($B90="","",COUNTIF(Penalties!$AE87:$AK87,V$51))</f>
        <v/>
      </c>
      <c r="W90" s="646" t="str">
        <f>IF($B90="","",COUNTIF(Penalties!$AE87:$AK87,W$51))</f>
        <v/>
      </c>
      <c r="X90" s="646" t="str">
        <f>IF($B90="","",COUNTIF(Penalties!$AE87:$AK87,X$51))</f>
        <v/>
      </c>
      <c r="Y90" s="646" t="str">
        <f>IF($B90="","",COUNTIF(Penalties!$AE87:$AK87,Y$51))</f>
        <v/>
      </c>
      <c r="Z90" s="646" t="str">
        <f>IF($B90="","",COUNTIF(Penalties!$AE87:$AK87,Z$51))</f>
        <v/>
      </c>
      <c r="AA90" s="646" t="str">
        <f>IF($B90="","",COUNTIF(Penalties!$AE87:$AK87,AA$51))</f>
        <v/>
      </c>
      <c r="AB90" s="646" t="str">
        <f>IF($B90="","",COUNTIF(Penalties!$AE87:$AK87,AB$51))</f>
        <v/>
      </c>
      <c r="AC90" s="646" t="str">
        <f>IF($B90="","",COUNTIF(Penalties!$AE87:$AK87,AC$51))</f>
        <v/>
      </c>
      <c r="AD90" s="646" t="str">
        <f>IF($B90="","",COUNTIF(Penalties!$AE87:$AK87,AD$51))</f>
        <v/>
      </c>
      <c r="AE90" s="646" t="str">
        <f>IF($B90="","",COUNTIF(Penalties!$AE87:$AK87,AE$51))</f>
        <v/>
      </c>
      <c r="AF90" s="646" t="str">
        <f>IF($B90="","",COUNTIF(Penalties!$AE87:$AK87,AF$51))</f>
        <v/>
      </c>
      <c r="AG90" s="646" t="str">
        <f>IF($B90="","",COUNTIF(Penalties!$AE87:$AK87,AG$51))</f>
        <v/>
      </c>
      <c r="AH90" s="646" t="str">
        <f>IF($B90="","",COUNTIF(Penalties!$AE87:$AK87,AH$51))</f>
        <v/>
      </c>
      <c r="AI90" s="647" t="str">
        <f>IF(B90="","",SUM(T90:AH90))</f>
        <v/>
      </c>
      <c r="AJ90" s="648" t="str">
        <f>IF(B90="","",SUM(S90,AI90))</f>
        <v/>
      </c>
      <c r="AK90" s="648" t="str">
        <f>IF($B90="","",IF(Penalties!$AL87=AK$51,1,""))</f>
        <v/>
      </c>
      <c r="AL90" s="648" t="str">
        <f>IF($B90="","",IF(Penalties!$AL87=AL$51,1,""))</f>
        <v/>
      </c>
      <c r="AM90" s="648" t="str">
        <f>IF($B90="","",IF(Penalties!$AL87=AM$51,1,""))</f>
        <v/>
      </c>
      <c r="AN90" s="648" t="str">
        <f>IF($B90="","",IF(Penalties!$AL87=AN$51,1,""))</f>
        <v/>
      </c>
      <c r="AO90" s="648" t="str">
        <f>IF($B90="","",IF(Penalties!$AL87=AO$51,1,""))</f>
        <v/>
      </c>
      <c r="AP90" s="648" t="str">
        <f>IF($B90="","",IF(Penalties!$AL87=AP$51,1,""))</f>
        <v/>
      </c>
      <c r="AQ90" s="648" t="str">
        <f>IF($B90="","",IF(Penalties!$AL87=AQ$51,1,""))</f>
        <v/>
      </c>
      <c r="AR90" s="648" t="str">
        <f>IF($B90="","",IF(Penalties!$AL87=AR$51,1,""))</f>
        <v/>
      </c>
      <c r="AS90" s="648" t="str">
        <f>IF($B90="","",IF(Penalties!$AL87=AS$51,1,""))</f>
        <v/>
      </c>
      <c r="AT90" s="648" t="str">
        <f>IF($B90="","",IF(Penalties!$AL87=AT$51,1,""))</f>
        <v/>
      </c>
      <c r="AU90" s="648" t="str">
        <f>IF($B90="","",IF(Penalties!$AL87=AU$51,1,""))</f>
        <v/>
      </c>
      <c r="AV90" s="648" t="str">
        <f>IF($B90="","",IF(Penalties!$AL87=AV$51,1,""))</f>
        <v/>
      </c>
      <c r="AW90" s="648" t="str">
        <f>IF($B90="","",IF(Penalties!$AL87=AW$51,1,""))</f>
        <v/>
      </c>
      <c r="AX90" s="769"/>
    </row>
    <row r="91" spans="1:50" ht="13.5" hidden="1" thickBot="1">
      <c r="A91" s="1353"/>
      <c r="B91" s="1355"/>
      <c r="C91" s="1356"/>
      <c r="D91" s="646" t="s">
        <v>45</v>
      </c>
      <c r="E91" s="651" t="str">
        <f>IF($B90="","",COUNTIF(Penalties!$AO87:$BP87,E$51))</f>
        <v/>
      </c>
      <c r="F91" s="651" t="str">
        <f>IF($B90="","",COUNTIF(Penalties!$AO87:$BP87,F$51))</f>
        <v/>
      </c>
      <c r="G91" s="651" t="str">
        <f>IF($B90="","",COUNTIF(Penalties!$AO87:$BP87,G$51))</f>
        <v/>
      </c>
      <c r="H91" s="651" t="str">
        <f>IF($B90="","",COUNTIF(Penalties!$AO87:$BP87,H$51))</f>
        <v/>
      </c>
      <c r="I91" s="651" t="str">
        <f>IF($B90="","",COUNTIF(Penalties!$AO87:$BP87,I$51))</f>
        <v/>
      </c>
      <c r="J91" s="651" t="str">
        <f>IF($B90="","",COUNTIF(Penalties!$AO87:$BP87,J$51))</f>
        <v/>
      </c>
      <c r="K91" s="651" t="str">
        <f>IF($B90="","",COUNTIF(Penalties!$AO87:$BP87,K$51))</f>
        <v/>
      </c>
      <c r="L91" s="651" t="str">
        <f>IF($B90="","",COUNTIF(Penalties!$AO87:$BP87,L$51))</f>
        <v/>
      </c>
      <c r="M91" s="651" t="str">
        <f>IF($B90="","",COUNTIF(Penalties!$AO87:$BP87,M$51))</f>
        <v/>
      </c>
      <c r="N91" s="651" t="str">
        <f>IF($B90="","",COUNTIF(Penalties!$AO87:$BP87,N$51))</f>
        <v/>
      </c>
      <c r="O91" s="651" t="str">
        <f>IF($B90="","",COUNTIF(Penalties!$AO87:$BP87,O$51))</f>
        <v/>
      </c>
      <c r="P91" s="651" t="str">
        <f>IF($B90="","",COUNTIF(Penalties!$AO87:$BP87,P$51))</f>
        <v/>
      </c>
      <c r="Q91" s="651" t="str">
        <f>IF($B90="","",COUNTIF(Penalties!$AO87:$BP87,Q$51))</f>
        <v/>
      </c>
      <c r="R91" s="626" t="str">
        <f>IF(B90="","",SUM(E91:Q91))</f>
        <v/>
      </c>
      <c r="S91" s="626" t="str">
        <f>IF($B90="","",COUNTIF(Penalties!$BR87:$BX87,S$51))</f>
        <v/>
      </c>
      <c r="T91" s="646" t="str">
        <f>IF($B90="","",COUNTIF(Penalties!$BR87:$BX87,T$51))</f>
        <v/>
      </c>
      <c r="U91" s="646" t="str">
        <f>IF($B90="","",COUNTIF(Penalties!$BR87:$BX87,U$51))</f>
        <v/>
      </c>
      <c r="V91" s="646" t="str">
        <f>IF($B90="","",COUNTIF(Penalties!$BR87:$BX87,V$51))</f>
        <v/>
      </c>
      <c r="W91" s="646" t="str">
        <f>IF($B90="","",COUNTIF(Penalties!$BR87:$BX87,W$51))</f>
        <v/>
      </c>
      <c r="X91" s="646" t="str">
        <f>IF($B90="","",COUNTIF(Penalties!$BR87:$BX87,X$51))</f>
        <v/>
      </c>
      <c r="Y91" s="646" t="str">
        <f>IF($B90="","",COUNTIF(Penalties!$BR87:$BX87,Y$51))</f>
        <v/>
      </c>
      <c r="Z91" s="646" t="str">
        <f>IF($B90="","",COUNTIF(Penalties!$BR87:$BX87,Z$51))</f>
        <v/>
      </c>
      <c r="AA91" s="646" t="str">
        <f>IF($B90="","",COUNTIF(Penalties!$BR87:$BX87,AA$51))</f>
        <v/>
      </c>
      <c r="AB91" s="646" t="str">
        <f>IF($B90="","",COUNTIF(Penalties!$BR87:$BX87,AB$51))</f>
        <v/>
      </c>
      <c r="AC91" s="646" t="str">
        <f>IF($B90="","",COUNTIF(Penalties!$BR87:$BX87,AC$51))</f>
        <v/>
      </c>
      <c r="AD91" s="646" t="str">
        <f>IF($B90="","",COUNTIF(Penalties!$BR87:$BX87,AD$51))</f>
        <v/>
      </c>
      <c r="AE91" s="646" t="str">
        <f>IF($B90="","",COUNTIF(Penalties!$BR87:$BX87,AE$51))</f>
        <v/>
      </c>
      <c r="AF91" s="646" t="str">
        <f>IF($B90="","",COUNTIF(Penalties!$BR87:$BX87,AF$51))</f>
        <v/>
      </c>
      <c r="AG91" s="646" t="str">
        <f>IF($B90="","",COUNTIF(Penalties!$BR87:$BX87,AG$51))</f>
        <v/>
      </c>
      <c r="AH91" s="646" t="str">
        <f>IF($B90="","",COUNTIF(Penalties!$BR87:$BX87,AH$51))</f>
        <v/>
      </c>
      <c r="AI91" s="647" t="str">
        <f>IF(B90="","",SUM(T91:AH91))</f>
        <v/>
      </c>
      <c r="AJ91" s="648" t="str">
        <f>IF(B90="","",SUM(S91,AI91))</f>
        <v/>
      </c>
      <c r="AK91" s="648" t="str">
        <f>IF($B90="","",IF(Penalties!$BY87=AK$51,1,""))</f>
        <v/>
      </c>
      <c r="AL91" s="648" t="str">
        <f>IF($B90="","",IF(Penalties!$BY87=AL$51,1,""))</f>
        <v/>
      </c>
      <c r="AM91" s="648" t="str">
        <f>IF($B90="","",IF(Penalties!$BY87=AM$51,1,""))</f>
        <v/>
      </c>
      <c r="AN91" s="648" t="str">
        <f>IF($B90="","",IF(Penalties!$BY87=AN$51,1,""))</f>
        <v/>
      </c>
      <c r="AO91" s="648" t="str">
        <f>IF($B90="","",IF(Penalties!$BY87=AO$51,1,""))</f>
        <v/>
      </c>
      <c r="AP91" s="648" t="str">
        <f>IF($B90="","",IF(Penalties!$BY87=AP$51,1,""))</f>
        <v/>
      </c>
      <c r="AQ91" s="648" t="str">
        <f>IF($B90="","",IF(Penalties!$BY87=AQ$51,1,""))</f>
        <v/>
      </c>
      <c r="AR91" s="648" t="str">
        <f>IF($B90="","",IF(Penalties!$BY87=AR$51,1,""))</f>
        <v/>
      </c>
      <c r="AS91" s="648" t="str">
        <f>IF($B90="","",IF(Penalties!$BY87=AS$51,1,""))</f>
        <v/>
      </c>
      <c r="AT91" s="648" t="str">
        <f>IF($B90="","",IF(Penalties!$BY87=AT$51,1,""))</f>
        <v/>
      </c>
      <c r="AU91" s="648" t="str">
        <f>IF($B90="","",IF(Penalties!$BY87=AU$51,1,""))</f>
        <v/>
      </c>
      <c r="AV91" s="648" t="str">
        <f>IF($B90="","",IF(Penalties!$BY87=AV$51,1,""))</f>
        <v/>
      </c>
      <c r="AW91" s="648" t="str">
        <f>IF($B90="","",IF(Penalties!$BY87=AW$51,1,""))</f>
        <v/>
      </c>
      <c r="AX91" s="771" t="str">
        <f>IF(SUM(AL90:AW91)=0, "", IF(SUM(AL90:AW90)=1, LOOKUP(1, AL90:AW90, $AL$51:$AW$51), LOOKUP(1, AL91:AW91, $AL$51:$AW$51)))</f>
        <v/>
      </c>
    </row>
    <row r="92" spans="1:50">
      <c r="A92" s="1360" t="s">
        <v>28</v>
      </c>
      <c r="B92" s="1360"/>
      <c r="C92" s="1360" t="s">
        <v>52</v>
      </c>
      <c r="D92" s="641" t="s">
        <v>25</v>
      </c>
      <c r="E92" s="641">
        <f t="shared" ref="E92:AW92" si="6">SUM(E52,E54,E56,E58,E60,E62,E64,E66,E68,E70,E72,E74,E76,E78,E80,E82,E84,E86,E88,E90)</f>
        <v>0</v>
      </c>
      <c r="F92" s="641">
        <f t="shared" si="6"/>
        <v>0</v>
      </c>
      <c r="G92" s="641">
        <f t="shared" si="6"/>
        <v>0</v>
      </c>
      <c r="H92" s="641">
        <f t="shared" si="6"/>
        <v>4</v>
      </c>
      <c r="I92" s="641">
        <f t="shared" si="6"/>
        <v>1</v>
      </c>
      <c r="J92" s="641">
        <f t="shared" si="6"/>
        <v>0</v>
      </c>
      <c r="K92" s="641">
        <f t="shared" si="6"/>
        <v>0</v>
      </c>
      <c r="L92" s="641">
        <f t="shared" si="6"/>
        <v>0</v>
      </c>
      <c r="M92" s="641">
        <f t="shared" si="6"/>
        <v>0</v>
      </c>
      <c r="N92" s="641">
        <f t="shared" si="6"/>
        <v>1</v>
      </c>
      <c r="O92" s="641">
        <f t="shared" si="6"/>
        <v>1</v>
      </c>
      <c r="P92" s="641">
        <f t="shared" si="6"/>
        <v>4</v>
      </c>
      <c r="Q92" s="641">
        <f t="shared" si="6"/>
        <v>2</v>
      </c>
      <c r="R92" s="642">
        <f t="shared" si="6"/>
        <v>13</v>
      </c>
      <c r="S92" s="642">
        <f t="shared" si="6"/>
        <v>1</v>
      </c>
      <c r="T92" s="641">
        <f t="shared" si="6"/>
        <v>0</v>
      </c>
      <c r="U92" s="641">
        <f t="shared" si="6"/>
        <v>0</v>
      </c>
      <c r="V92" s="641">
        <f t="shared" si="6"/>
        <v>0</v>
      </c>
      <c r="W92" s="641">
        <f t="shared" si="6"/>
        <v>0</v>
      </c>
      <c r="X92" s="641">
        <f t="shared" si="6"/>
        <v>0</v>
      </c>
      <c r="Y92" s="641">
        <f t="shared" si="6"/>
        <v>0</v>
      </c>
      <c r="Z92" s="641">
        <f t="shared" si="6"/>
        <v>0</v>
      </c>
      <c r="AA92" s="641">
        <f t="shared" si="6"/>
        <v>1</v>
      </c>
      <c r="AB92" s="641">
        <f t="shared" si="6"/>
        <v>0</v>
      </c>
      <c r="AC92" s="641">
        <f t="shared" si="6"/>
        <v>3</v>
      </c>
      <c r="AD92" s="641">
        <f t="shared" si="6"/>
        <v>2</v>
      </c>
      <c r="AE92" s="641">
        <f t="shared" si="6"/>
        <v>0</v>
      </c>
      <c r="AF92" s="641">
        <f t="shared" si="6"/>
        <v>0</v>
      </c>
      <c r="AG92" s="641">
        <f t="shared" si="6"/>
        <v>0</v>
      </c>
      <c r="AH92" s="641">
        <f t="shared" si="6"/>
        <v>0</v>
      </c>
      <c r="AI92" s="642">
        <f t="shared" si="6"/>
        <v>6</v>
      </c>
      <c r="AJ92" s="649">
        <f t="shared" si="6"/>
        <v>7</v>
      </c>
      <c r="AK92" s="649">
        <f t="shared" si="6"/>
        <v>0</v>
      </c>
      <c r="AL92" s="649">
        <f t="shared" ref="AL92:AV92" si="7">SUM(AL52,AL54,AL56,AL58,AL60,AL62,AL64,AL66,AL68,AL70,AL72,AL74,AL76,AL78,AL80,AL82,AL84,AL86,AL88,AL90)</f>
        <v>0</v>
      </c>
      <c r="AM92" s="649">
        <f t="shared" si="7"/>
        <v>0</v>
      </c>
      <c r="AN92" s="649">
        <f t="shared" si="7"/>
        <v>0</v>
      </c>
      <c r="AO92" s="649">
        <f t="shared" si="7"/>
        <v>0</v>
      </c>
      <c r="AP92" s="649">
        <f t="shared" si="7"/>
        <v>0</v>
      </c>
      <c r="AQ92" s="649">
        <f t="shared" si="7"/>
        <v>0</v>
      </c>
      <c r="AR92" s="649">
        <f t="shared" si="7"/>
        <v>0</v>
      </c>
      <c r="AS92" s="649">
        <f t="shared" si="7"/>
        <v>0</v>
      </c>
      <c r="AT92" s="649">
        <f t="shared" si="7"/>
        <v>0</v>
      </c>
      <c r="AU92" s="649">
        <f t="shared" si="7"/>
        <v>0</v>
      </c>
      <c r="AV92" s="649">
        <f t="shared" si="7"/>
        <v>0</v>
      </c>
      <c r="AW92" s="649">
        <f t="shared" si="6"/>
        <v>0</v>
      </c>
    </row>
    <row r="93" spans="1:50">
      <c r="A93" s="1360"/>
      <c r="B93" s="1360"/>
      <c r="C93" s="1360"/>
      <c r="D93" s="641" t="s">
        <v>45</v>
      </c>
      <c r="E93" s="641">
        <f t="shared" ref="E93:AW93" si="8">SUM(E53,E55,E57,E59,E61,E63,E65,E67,E69,E71,E73,E75,E77,E79,E81,E83,E85,E87,E89,E91)</f>
        <v>0</v>
      </c>
      <c r="F93" s="641">
        <f t="shared" si="8"/>
        <v>0</v>
      </c>
      <c r="G93" s="641">
        <f t="shared" si="8"/>
        <v>0</v>
      </c>
      <c r="H93" s="641">
        <f t="shared" si="8"/>
        <v>3</v>
      </c>
      <c r="I93" s="641">
        <f t="shared" si="8"/>
        <v>1</v>
      </c>
      <c r="J93" s="641">
        <f t="shared" si="8"/>
        <v>0</v>
      </c>
      <c r="K93" s="641">
        <f t="shared" si="8"/>
        <v>0</v>
      </c>
      <c r="L93" s="641">
        <f t="shared" si="8"/>
        <v>6</v>
      </c>
      <c r="M93" s="641">
        <f t="shared" si="8"/>
        <v>0</v>
      </c>
      <c r="N93" s="641">
        <f t="shared" si="8"/>
        <v>1</v>
      </c>
      <c r="O93" s="641">
        <f t="shared" si="8"/>
        <v>1</v>
      </c>
      <c r="P93" s="641">
        <f t="shared" si="8"/>
        <v>3</v>
      </c>
      <c r="Q93" s="641">
        <f t="shared" si="8"/>
        <v>3</v>
      </c>
      <c r="R93" s="642">
        <f t="shared" si="8"/>
        <v>18</v>
      </c>
      <c r="S93" s="642">
        <f t="shared" si="8"/>
        <v>2</v>
      </c>
      <c r="T93" s="641">
        <f t="shared" si="8"/>
        <v>2</v>
      </c>
      <c r="U93" s="641">
        <f t="shared" si="8"/>
        <v>0</v>
      </c>
      <c r="V93" s="641">
        <f t="shared" si="8"/>
        <v>0</v>
      </c>
      <c r="W93" s="641">
        <f t="shared" si="8"/>
        <v>1</v>
      </c>
      <c r="X93" s="641">
        <f t="shared" si="8"/>
        <v>0</v>
      </c>
      <c r="Y93" s="641">
        <f t="shared" si="8"/>
        <v>0</v>
      </c>
      <c r="Z93" s="641">
        <f t="shared" si="8"/>
        <v>1</v>
      </c>
      <c r="AA93" s="641">
        <f t="shared" si="8"/>
        <v>1</v>
      </c>
      <c r="AB93" s="641">
        <f t="shared" si="8"/>
        <v>0</v>
      </c>
      <c r="AC93" s="641">
        <f t="shared" si="8"/>
        <v>0</v>
      </c>
      <c r="AD93" s="641">
        <f t="shared" si="8"/>
        <v>0</v>
      </c>
      <c r="AE93" s="641">
        <f t="shared" si="8"/>
        <v>0</v>
      </c>
      <c r="AF93" s="641">
        <f t="shared" si="8"/>
        <v>1</v>
      </c>
      <c r="AG93" s="641">
        <f t="shared" si="8"/>
        <v>0</v>
      </c>
      <c r="AH93" s="641">
        <f t="shared" si="8"/>
        <v>0</v>
      </c>
      <c r="AI93" s="642">
        <f t="shared" si="8"/>
        <v>6</v>
      </c>
      <c r="AJ93" s="649">
        <f t="shared" si="8"/>
        <v>8</v>
      </c>
      <c r="AK93" s="649">
        <f t="shared" si="8"/>
        <v>0</v>
      </c>
      <c r="AL93" s="649">
        <f t="shared" ref="AL93:AV93" si="9">SUM(AL53,AL55,AL57,AL59,AL61,AL63,AL65,AL67,AL69,AL71,AL73,AL75,AL77,AL79,AL81,AL83,AL85,AL87,AL89,AL91)</f>
        <v>0</v>
      </c>
      <c r="AM93" s="649">
        <f t="shared" si="9"/>
        <v>0</v>
      </c>
      <c r="AN93" s="649">
        <f t="shared" si="9"/>
        <v>0</v>
      </c>
      <c r="AO93" s="649">
        <f t="shared" si="9"/>
        <v>0</v>
      </c>
      <c r="AP93" s="649">
        <f t="shared" si="9"/>
        <v>0</v>
      </c>
      <c r="AQ93" s="649">
        <f t="shared" si="9"/>
        <v>0</v>
      </c>
      <c r="AR93" s="649">
        <f t="shared" si="9"/>
        <v>0</v>
      </c>
      <c r="AS93" s="649">
        <f t="shared" si="9"/>
        <v>0</v>
      </c>
      <c r="AT93" s="649">
        <f t="shared" si="9"/>
        <v>0</v>
      </c>
      <c r="AU93" s="649">
        <f t="shared" si="9"/>
        <v>0</v>
      </c>
      <c r="AV93" s="649">
        <f t="shared" si="9"/>
        <v>0</v>
      </c>
      <c r="AW93" s="649">
        <f t="shared" si="8"/>
        <v>0</v>
      </c>
    </row>
    <row r="94" spans="1:50">
      <c r="A94" s="1360"/>
      <c r="B94" s="1360"/>
      <c r="C94" s="1360"/>
      <c r="D94" s="642" t="s">
        <v>27</v>
      </c>
      <c r="E94" s="642">
        <f t="shared" ref="E94:AW94" si="10">SUM(E92,E93)</f>
        <v>0</v>
      </c>
      <c r="F94" s="642">
        <f t="shared" si="10"/>
        <v>0</v>
      </c>
      <c r="G94" s="642">
        <f t="shared" si="10"/>
        <v>0</v>
      </c>
      <c r="H94" s="642">
        <f t="shared" si="10"/>
        <v>7</v>
      </c>
      <c r="I94" s="642">
        <f t="shared" si="10"/>
        <v>2</v>
      </c>
      <c r="J94" s="642">
        <f t="shared" si="10"/>
        <v>0</v>
      </c>
      <c r="K94" s="642">
        <f t="shared" si="10"/>
        <v>0</v>
      </c>
      <c r="L94" s="642">
        <f t="shared" si="10"/>
        <v>6</v>
      </c>
      <c r="M94" s="642">
        <f t="shared" si="10"/>
        <v>0</v>
      </c>
      <c r="N94" s="642">
        <f t="shared" si="10"/>
        <v>2</v>
      </c>
      <c r="O94" s="642">
        <f t="shared" si="10"/>
        <v>2</v>
      </c>
      <c r="P94" s="642">
        <f t="shared" si="10"/>
        <v>7</v>
      </c>
      <c r="Q94" s="642">
        <f t="shared" si="10"/>
        <v>5</v>
      </c>
      <c r="R94" s="648">
        <f t="shared" si="10"/>
        <v>31</v>
      </c>
      <c r="S94" s="648">
        <f t="shared" si="10"/>
        <v>3</v>
      </c>
      <c r="T94" s="642">
        <f t="shared" si="10"/>
        <v>2</v>
      </c>
      <c r="U94" s="642">
        <f t="shared" si="10"/>
        <v>0</v>
      </c>
      <c r="V94" s="642">
        <f t="shared" si="10"/>
        <v>0</v>
      </c>
      <c r="W94" s="642">
        <f t="shared" si="10"/>
        <v>1</v>
      </c>
      <c r="X94" s="642">
        <f t="shared" si="10"/>
        <v>0</v>
      </c>
      <c r="Y94" s="642">
        <f t="shared" si="10"/>
        <v>0</v>
      </c>
      <c r="Z94" s="642">
        <f t="shared" si="10"/>
        <v>1</v>
      </c>
      <c r="AA94" s="642">
        <f t="shared" si="10"/>
        <v>2</v>
      </c>
      <c r="AB94" s="642">
        <f t="shared" si="10"/>
        <v>0</v>
      </c>
      <c r="AC94" s="642">
        <f t="shared" si="10"/>
        <v>3</v>
      </c>
      <c r="AD94" s="642">
        <f t="shared" si="10"/>
        <v>2</v>
      </c>
      <c r="AE94" s="642">
        <f t="shared" si="10"/>
        <v>0</v>
      </c>
      <c r="AF94" s="642">
        <f t="shared" si="10"/>
        <v>1</v>
      </c>
      <c r="AG94" s="642">
        <f t="shared" si="10"/>
        <v>0</v>
      </c>
      <c r="AH94" s="642">
        <f t="shared" si="10"/>
        <v>0</v>
      </c>
      <c r="AI94" s="648">
        <f t="shared" si="10"/>
        <v>12</v>
      </c>
      <c r="AJ94" s="649">
        <f t="shared" si="10"/>
        <v>15</v>
      </c>
      <c r="AK94" s="649">
        <f t="shared" si="10"/>
        <v>0</v>
      </c>
      <c r="AL94" s="649">
        <f t="shared" ref="AL94:AV94" si="11">SUM(AL92,AL93)</f>
        <v>0</v>
      </c>
      <c r="AM94" s="649">
        <f t="shared" si="11"/>
        <v>0</v>
      </c>
      <c r="AN94" s="649">
        <f t="shared" si="11"/>
        <v>0</v>
      </c>
      <c r="AO94" s="649">
        <f t="shared" si="11"/>
        <v>0</v>
      </c>
      <c r="AP94" s="649">
        <f t="shared" si="11"/>
        <v>0</v>
      </c>
      <c r="AQ94" s="649">
        <f t="shared" si="11"/>
        <v>0</v>
      </c>
      <c r="AR94" s="649">
        <f t="shared" si="11"/>
        <v>0</v>
      </c>
      <c r="AS94" s="649">
        <f t="shared" si="11"/>
        <v>0</v>
      </c>
      <c r="AT94" s="649">
        <f t="shared" si="11"/>
        <v>0</v>
      </c>
      <c r="AU94" s="649">
        <f t="shared" si="11"/>
        <v>0</v>
      </c>
      <c r="AV94" s="649">
        <f t="shared" si="11"/>
        <v>0</v>
      </c>
      <c r="AW94" s="649">
        <f t="shared" si="10"/>
        <v>0</v>
      </c>
    </row>
  </sheetData>
  <sheetProtection selectLockedCells="1" selectUnlockedCells="1"/>
  <mergeCells count="128">
    <mergeCell ref="A92:B94"/>
    <mergeCell ref="C92:C94"/>
    <mergeCell ref="A86:A87"/>
    <mergeCell ref="B86:B87"/>
    <mergeCell ref="C86:C87"/>
    <mergeCell ref="A88:A89"/>
    <mergeCell ref="B88:B89"/>
    <mergeCell ref="C88:C89"/>
    <mergeCell ref="A82:A83"/>
    <mergeCell ref="B82:B83"/>
    <mergeCell ref="C82:C83"/>
    <mergeCell ref="A84:A85"/>
    <mergeCell ref="B84:B85"/>
    <mergeCell ref="C84:C85"/>
    <mergeCell ref="A90:A91"/>
    <mergeCell ref="B90:B91"/>
    <mergeCell ref="C90:C91"/>
    <mergeCell ref="A76:A77"/>
    <mergeCell ref="B76:B77"/>
    <mergeCell ref="C76:C77"/>
    <mergeCell ref="A78:A79"/>
    <mergeCell ref="B78:B79"/>
    <mergeCell ref="C78:C79"/>
    <mergeCell ref="A80:A81"/>
    <mergeCell ref="B80:B81"/>
    <mergeCell ref="C80:C81"/>
    <mergeCell ref="A70:A71"/>
    <mergeCell ref="B70:B71"/>
    <mergeCell ref="C70:C71"/>
    <mergeCell ref="A72:A73"/>
    <mergeCell ref="B72:B73"/>
    <mergeCell ref="C72:C73"/>
    <mergeCell ref="A74:A75"/>
    <mergeCell ref="B74:B75"/>
    <mergeCell ref="C74:C75"/>
    <mergeCell ref="A64:A65"/>
    <mergeCell ref="B64:B65"/>
    <mergeCell ref="C64:C65"/>
    <mergeCell ref="A66:A67"/>
    <mergeCell ref="B66:B67"/>
    <mergeCell ref="C66:C67"/>
    <mergeCell ref="A68:A69"/>
    <mergeCell ref="B68:B69"/>
    <mergeCell ref="C68:C69"/>
    <mergeCell ref="AK50:AX50"/>
    <mergeCell ref="A58:A59"/>
    <mergeCell ref="B58:B59"/>
    <mergeCell ref="C58:C59"/>
    <mergeCell ref="A60:A61"/>
    <mergeCell ref="B60:B61"/>
    <mergeCell ref="C60:C61"/>
    <mergeCell ref="A62:A63"/>
    <mergeCell ref="B62:B63"/>
    <mergeCell ref="C62:C63"/>
    <mergeCell ref="A52:A53"/>
    <mergeCell ref="B52:B53"/>
    <mergeCell ref="C52:C53"/>
    <mergeCell ref="A54:A55"/>
    <mergeCell ref="B54:B55"/>
    <mergeCell ref="C54:C55"/>
    <mergeCell ref="A56:A57"/>
    <mergeCell ref="B56:B57"/>
    <mergeCell ref="C56:C57"/>
    <mergeCell ref="A39:A40"/>
    <mergeCell ref="B39:B40"/>
    <mergeCell ref="C39:C40"/>
    <mergeCell ref="A41:A42"/>
    <mergeCell ref="B41:B42"/>
    <mergeCell ref="C41:C42"/>
    <mergeCell ref="A43:B45"/>
    <mergeCell ref="C43:C45"/>
    <mergeCell ref="AJ50:AJ51"/>
    <mergeCell ref="A33:A34"/>
    <mergeCell ref="B33:B34"/>
    <mergeCell ref="C33:C34"/>
    <mergeCell ref="A35:A36"/>
    <mergeCell ref="B35:B36"/>
    <mergeCell ref="C35:C36"/>
    <mergeCell ref="A37:A38"/>
    <mergeCell ref="B37:B38"/>
    <mergeCell ref="C37:C38"/>
    <mergeCell ref="A27:A28"/>
    <mergeCell ref="B27:B28"/>
    <mergeCell ref="C27:C28"/>
    <mergeCell ref="A29:A30"/>
    <mergeCell ref="B29:B30"/>
    <mergeCell ref="C29:C30"/>
    <mergeCell ref="A31:A32"/>
    <mergeCell ref="B31:B32"/>
    <mergeCell ref="C31:C32"/>
    <mergeCell ref="A21:A22"/>
    <mergeCell ref="B21:B22"/>
    <mergeCell ref="C21:C22"/>
    <mergeCell ref="A23:A24"/>
    <mergeCell ref="B23:B24"/>
    <mergeCell ref="C23:C24"/>
    <mergeCell ref="A25:A26"/>
    <mergeCell ref="B25:B26"/>
    <mergeCell ref="C25:C26"/>
    <mergeCell ref="A15:A16"/>
    <mergeCell ref="B15:B16"/>
    <mergeCell ref="C15:C16"/>
    <mergeCell ref="A17:A18"/>
    <mergeCell ref="B17:B18"/>
    <mergeCell ref="C17:C18"/>
    <mergeCell ref="A19:A20"/>
    <mergeCell ref="B19:B20"/>
    <mergeCell ref="C19:C20"/>
    <mergeCell ref="AK1:AX1"/>
    <mergeCell ref="A9:A10"/>
    <mergeCell ref="B9:B10"/>
    <mergeCell ref="C9:C10"/>
    <mergeCell ref="A11:A12"/>
    <mergeCell ref="B11:B12"/>
    <mergeCell ref="C11:C12"/>
    <mergeCell ref="A13:A14"/>
    <mergeCell ref="B13:B14"/>
    <mergeCell ref="C13:C14"/>
    <mergeCell ref="AJ1:AJ2"/>
    <mergeCell ref="A3:A4"/>
    <mergeCell ref="B3:B4"/>
    <mergeCell ref="C3:C4"/>
    <mergeCell ref="A5:A6"/>
    <mergeCell ref="B5:B6"/>
    <mergeCell ref="C5:C6"/>
    <mergeCell ref="A7:A8"/>
    <mergeCell ref="B7:B8"/>
    <mergeCell ref="C7:C8"/>
  </mergeCells>
  <phoneticPr fontId="61" type="noConversion"/>
  <pageMargins left="0.7" right="0.7" top="0.75" bottom="0.75" header="0.51180555555555551" footer="0.51180555555555551"/>
  <pageSetup scale="52" firstPageNumber="0" orientation="landscape" horizontalDpi="300" verticalDpi="300" r:id="rId1"/>
  <headerFooter alignWithMargins="0"/>
  <rowBreaks count="1" manualBreakCount="1">
    <brk id="4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3"/>
  </sheetPr>
  <dimension ref="A2:AK196"/>
  <sheetViews>
    <sheetView zoomScale="110" zoomScaleNormal="110" zoomScaleSheetLayoutView="40" workbookViewId="0"/>
  </sheetViews>
  <sheetFormatPr defaultRowHeight="12.75"/>
  <cols>
    <col min="1" max="1" width="4.7109375" style="555" customWidth="1"/>
    <col min="2" max="2" width="11.42578125" style="100" customWidth="1"/>
    <col min="3" max="3" width="20.7109375" style="100" customWidth="1"/>
    <col min="4" max="18" width="11.42578125" style="100" customWidth="1"/>
    <col min="19" max="19" width="11.42578125" style="189" customWidth="1"/>
    <col min="20" max="20" width="4.7109375" style="555" customWidth="1"/>
    <col min="21" max="21" width="11.42578125" style="100" customWidth="1"/>
    <col min="22" max="22" width="20.7109375" style="100" customWidth="1"/>
    <col min="23" max="258" width="11.42578125" style="100" customWidth="1"/>
    <col min="259" max="16384" width="9.140625" style="100"/>
  </cols>
  <sheetData>
    <row r="2" spans="1:37">
      <c r="C2" s="652" t="s">
        <v>352</v>
      </c>
      <c r="V2" s="652" t="s">
        <v>352</v>
      </c>
    </row>
    <row r="3" spans="1:37">
      <c r="C3" s="100" t="s">
        <v>53</v>
      </c>
      <c r="D3" s="100">
        <f>MAX(Score!A63,Score!AR63)</f>
        <v>15</v>
      </c>
      <c r="V3" s="100" t="s">
        <v>53</v>
      </c>
      <c r="W3" s="100">
        <f>D3</f>
        <v>15</v>
      </c>
    </row>
    <row r="4" spans="1:37">
      <c r="C4" s="100" t="s">
        <v>54</v>
      </c>
      <c r="D4" s="100">
        <f ca="1">SK!H63</f>
        <v>4</v>
      </c>
      <c r="V4" s="100" t="s">
        <v>55</v>
      </c>
      <c r="W4" s="100">
        <f ca="1">SK!AG63</f>
        <v>10</v>
      </c>
    </row>
    <row r="5" spans="1:37">
      <c r="C5" s="100" t="s">
        <v>56</v>
      </c>
      <c r="D5" s="100">
        <f>COUNTIF(Q9:Q24,"&gt;0")</f>
        <v>14</v>
      </c>
      <c r="V5" s="100" t="s">
        <v>57</v>
      </c>
      <c r="W5" s="100">
        <f>COUNTIF(AJ9:AJ24,"&gt;0")</f>
        <v>14</v>
      </c>
    </row>
    <row r="7" spans="1:37">
      <c r="A7" s="1361" t="s">
        <v>58</v>
      </c>
      <c r="B7" s="1361"/>
      <c r="C7" s="1361"/>
      <c r="D7" s="653"/>
      <c r="E7" s="653"/>
      <c r="F7" s="653"/>
      <c r="G7" s="653"/>
      <c r="H7" s="653"/>
      <c r="I7" s="653"/>
      <c r="J7" s="653"/>
      <c r="K7" s="653"/>
      <c r="L7" s="653"/>
      <c r="M7" s="653"/>
      <c r="N7" s="653"/>
      <c r="O7" s="653"/>
      <c r="P7" s="653"/>
      <c r="Q7" s="653"/>
      <c r="R7" s="653"/>
      <c r="T7" s="1361" t="s">
        <v>58</v>
      </c>
      <c r="U7" s="1361"/>
      <c r="V7" s="1361"/>
      <c r="W7" s="653"/>
      <c r="X7" s="653"/>
      <c r="Y7" s="653"/>
      <c r="Z7" s="653"/>
      <c r="AA7" s="653"/>
      <c r="AB7" s="653"/>
      <c r="AC7" s="653"/>
      <c r="AD7" s="653"/>
      <c r="AE7" s="653"/>
      <c r="AF7" s="653"/>
      <c r="AG7" s="653"/>
      <c r="AH7" s="653"/>
      <c r="AI7" s="653"/>
      <c r="AJ7" s="653"/>
      <c r="AK7" s="653"/>
    </row>
    <row r="8" spans="1:37" s="555" customFormat="1">
      <c r="A8" s="641">
        <v>0</v>
      </c>
      <c r="B8" s="641" t="s">
        <v>50</v>
      </c>
      <c r="C8" s="641" t="s">
        <v>51</v>
      </c>
      <c r="D8" s="641" t="s">
        <v>245</v>
      </c>
      <c r="E8" s="642" t="s">
        <v>59</v>
      </c>
      <c r="F8" s="654" t="s">
        <v>247</v>
      </c>
      <c r="G8" s="654" t="s">
        <v>247</v>
      </c>
      <c r="H8" s="654" t="s">
        <v>247</v>
      </c>
      <c r="I8" s="654" t="s">
        <v>247</v>
      </c>
      <c r="J8" s="641" t="s">
        <v>60</v>
      </c>
      <c r="K8" s="642" t="s">
        <v>61</v>
      </c>
      <c r="L8" s="641" t="s">
        <v>62</v>
      </c>
      <c r="M8" s="642" t="s">
        <v>63</v>
      </c>
      <c r="N8" s="655" t="s">
        <v>33</v>
      </c>
      <c r="O8" s="641" t="s">
        <v>248</v>
      </c>
      <c r="P8" s="642" t="s">
        <v>64</v>
      </c>
      <c r="Q8" s="641" t="s">
        <v>27</v>
      </c>
      <c r="R8" s="642" t="s">
        <v>65</v>
      </c>
      <c r="S8" s="635"/>
      <c r="T8" s="641">
        <v>0</v>
      </c>
      <c r="U8" s="641" t="s">
        <v>50</v>
      </c>
      <c r="V8" s="641" t="s">
        <v>51</v>
      </c>
      <c r="W8" s="641" t="s">
        <v>245</v>
      </c>
      <c r="X8" s="642" t="s">
        <v>59</v>
      </c>
      <c r="Y8" s="654" t="s">
        <v>247</v>
      </c>
      <c r="Z8" s="654" t="s">
        <v>247</v>
      </c>
      <c r="AA8" s="654" t="s">
        <v>247</v>
      </c>
      <c r="AB8" s="654" t="s">
        <v>247</v>
      </c>
      <c r="AC8" s="641" t="s">
        <v>60</v>
      </c>
      <c r="AD8" s="642" t="s">
        <v>61</v>
      </c>
      <c r="AE8" s="641" t="s">
        <v>62</v>
      </c>
      <c r="AF8" s="642" t="s">
        <v>63</v>
      </c>
      <c r="AG8" s="655" t="s">
        <v>33</v>
      </c>
      <c r="AH8" s="641" t="s">
        <v>248</v>
      </c>
      <c r="AI8" s="642" t="s">
        <v>64</v>
      </c>
      <c r="AJ8" s="641" t="s">
        <v>27</v>
      </c>
      <c r="AK8" s="642" t="s">
        <v>65</v>
      </c>
    </row>
    <row r="9" spans="1:37">
      <c r="A9" s="555">
        <f t="shared" ref="A9:A28" si="0">A8+1</f>
        <v>1</v>
      </c>
      <c r="B9" s="656" t="str">
        <f>IF(ISBLANK(IBRF!B11),"",IBRF!B11)</f>
        <v>010</v>
      </c>
      <c r="C9" s="656" t="str">
        <f>IF(ISBLANK(IBRF!C11),"",IBRF!C11)</f>
        <v>Freak Onalicia</v>
      </c>
      <c r="D9" s="100">
        <f>IF($B9="","",SUMPRODUCT(--(Lineups!$C$3:$C$62=$B9),--(Lineups!$B$3:$B$62="")))</f>
        <v>0</v>
      </c>
      <c r="E9" s="657">
        <f t="shared" ref="E9:E28" si="1">IF($B9="","",IF($D$3=0,"",D9/$D$3))</f>
        <v>0</v>
      </c>
      <c r="F9" s="658">
        <f>IF($B9="","",SUMPRODUCT(--(Lineups!$C$3:$C$62=$B9),--(Lineups!$B$3:$B$62="X")))</f>
        <v>0</v>
      </c>
      <c r="G9" s="658">
        <f>IF($B9="","",COUNTIF(Lineups!F$3:F$62,$B9))</f>
        <v>0</v>
      </c>
      <c r="H9" s="658">
        <f>IF($B9="","",COUNTIF(Lineups!I$3:I$62,$B9))</f>
        <v>2</v>
      </c>
      <c r="I9" s="658">
        <f>IF($B9="","",COUNTIF(Lineups!L$3:L$62,$B9))</f>
        <v>4</v>
      </c>
      <c r="J9" s="100">
        <f t="shared" ref="J9:J28" si="2">IF(B9="","",SUM(F9:I9))</f>
        <v>6</v>
      </c>
      <c r="K9" s="657">
        <f t="shared" ref="K9:K28" si="3">IF($B9="","",IF($D$3=0,"",J9/$D$3))</f>
        <v>0.4</v>
      </c>
      <c r="L9" s="100">
        <f t="shared" ref="L9:L28" si="4">IF(B9="","",SUM(D9,J9))</f>
        <v>6</v>
      </c>
      <c r="M9" s="657">
        <f t="shared" ref="M9:M28" si="5">IF($B9="","",IF($D$3=0,"",L9/$D$3))</f>
        <v>0.4</v>
      </c>
      <c r="N9" s="659" t="str">
        <f ca="1">IF(B9="","",IF(OR(SK!E140="",SK!E140=0),"",SK!H140))</f>
        <v/>
      </c>
      <c r="O9" s="100">
        <f>IF($B9="","",COUNTIF(Lineups!O$3:O$62,$B9))</f>
        <v>0</v>
      </c>
      <c r="P9" s="657">
        <f t="shared" ref="P9:P28" si="6">IF($B9="","",IF($D$3=0,"",O9/$D$3))</f>
        <v>0</v>
      </c>
      <c r="Q9" s="100">
        <f t="shared" ref="Q9:Q28" si="7">IF(B9="","",SUM(L9,O9))</f>
        <v>6</v>
      </c>
      <c r="R9" s="657">
        <f t="shared" ref="R9:R28" si="8">IF($B9="","",IF($D$3=0,"",Q9/$D$3))</f>
        <v>0.4</v>
      </c>
      <c r="T9" s="555">
        <f t="shared" ref="T9:T28" si="9">T8+1</f>
        <v>1</v>
      </c>
      <c r="U9" s="656" t="str">
        <f>IF(ISBLANK(IBRF!H11),"",IBRF!H11)</f>
        <v>011</v>
      </c>
      <c r="V9" s="656" t="str">
        <f>IF(ISBLANK(IBRF!I11),"",IBRF!I11)</f>
        <v>BeatHer Bailey</v>
      </c>
      <c r="W9" s="100">
        <f>IF($U9="","",SUMPRODUCT(--(Lineups!$V$3:$V$62=$U9),--(Lineups!$U$3:$U$62="")))</f>
        <v>1</v>
      </c>
      <c r="X9" s="657">
        <f t="shared" ref="X9:X28" si="10">IF($U9="","",IF($W$3=0,"",W9/$W$3))</f>
        <v>6.6666666666666666E-2</v>
      </c>
      <c r="Y9" s="658">
        <f>IF($U9="","",SUMPRODUCT(--(Lineups!$V$3:$V$62=$U9),--(Lineups!$U$3:$U$62="X")))</f>
        <v>0</v>
      </c>
      <c r="Z9" s="658">
        <f>IF($U9="","",COUNTIF(Lineups!Y$3:Y$62,$U9))</f>
        <v>0</v>
      </c>
      <c r="AA9" s="658">
        <f>IF($U9="","",COUNTIF(Lineups!AB$3:AB$62,$U9))</f>
        <v>3</v>
      </c>
      <c r="AB9" s="658">
        <f>IF($U9="","",COUNTIF(Lineups!AE$3:AE$62,$U9))</f>
        <v>2</v>
      </c>
      <c r="AC9" s="100">
        <f t="shared" ref="AC9:AC28" si="11">IF(U9="","",SUM(Y9:AB9))</f>
        <v>5</v>
      </c>
      <c r="AD9" s="657">
        <f t="shared" ref="AD9:AD28" si="12">IF($U9="","",IF($W$3=0,"",AC9/$W$3))</f>
        <v>0.33333333333333331</v>
      </c>
      <c r="AE9" s="100">
        <f t="shared" ref="AE9:AE28" si="13">IF(U9="","",SUM(W9,AC9))</f>
        <v>6</v>
      </c>
      <c r="AF9" s="657">
        <f t="shared" ref="AF9:AF28" si="14">IF($U9="","",IF($W$3=0,"",AE9/$W$3))</f>
        <v>0.4</v>
      </c>
      <c r="AG9" s="659" t="str">
        <f ca="1">IF(U9="","",IF(OR(SK!AD140="",SK!AD140=0),"",SK!AG140))</f>
        <v/>
      </c>
      <c r="AH9" s="100">
        <f>IF($U9="","",COUNTIF(Lineups!AH$3:AH$62,$U9))</f>
        <v>0</v>
      </c>
      <c r="AI9" s="657">
        <f t="shared" ref="AI9:AI28" si="15">IF($U9="","",IF($W$3=0,"",AH9/$W$3))</f>
        <v>0</v>
      </c>
      <c r="AJ9" s="100">
        <f t="shared" ref="AJ9:AJ28" si="16">IF(U9="","",SUM(AE9,AH9))</f>
        <v>6</v>
      </c>
      <c r="AK9" s="657">
        <f t="shared" ref="AK9:AK28" si="17">IF($U9="","",IF($W$3=0,"",AJ9/$W$3))</f>
        <v>0.4</v>
      </c>
    </row>
    <row r="10" spans="1:37">
      <c r="A10" s="646">
        <f t="shared" si="0"/>
        <v>2</v>
      </c>
      <c r="B10" s="660" t="str">
        <f>IF(ISBLANK(IBRF!B12),"",IBRF!B12)</f>
        <v>1949</v>
      </c>
      <c r="C10" s="660" t="str">
        <f>IF(ISBLANK(IBRF!C12),"",IBRF!C12)</f>
        <v>Geneva Conviction</v>
      </c>
      <c r="D10" s="772">
        <f>IF($B10="","",SUMPRODUCT(--(Lineups!$C$3:$C$62=$B10),--(Lineups!$B$3:$B$62="")))</f>
        <v>0</v>
      </c>
      <c r="E10" s="662">
        <f t="shared" si="1"/>
        <v>0</v>
      </c>
      <c r="F10" s="658">
        <f>IF($B10="","",SUMPRODUCT(--(Lineups!$C$3:$C$62=$B10),--(Lineups!$B$3:$B$62="X")))</f>
        <v>0</v>
      </c>
      <c r="G10" s="658">
        <f>IF($B10="","",COUNTIF(Lineups!F$3:F$62,$B10))</f>
        <v>0</v>
      </c>
      <c r="H10" s="658">
        <f>IF($B10="","",COUNTIF(Lineups!I$3:I$62,$B10))</f>
        <v>0</v>
      </c>
      <c r="I10" s="658">
        <f>IF($B10="","",COUNTIF(Lineups!L$3:L$62,$B10))</f>
        <v>0</v>
      </c>
      <c r="J10" s="661">
        <f t="shared" si="2"/>
        <v>0</v>
      </c>
      <c r="K10" s="662">
        <f t="shared" si="3"/>
        <v>0</v>
      </c>
      <c r="L10" s="661">
        <f t="shared" si="4"/>
        <v>0</v>
      </c>
      <c r="M10" s="662">
        <f t="shared" si="5"/>
        <v>0</v>
      </c>
      <c r="N10" s="663">
        <f ca="1">IF(B10="","",IF(OR(SK!E143="",SK!E143=0),"",SK!H143))</f>
        <v>1</v>
      </c>
      <c r="O10" s="661">
        <f>IF($B10="","",COUNTIF(Lineups!O$3:O$62,$B10))</f>
        <v>6</v>
      </c>
      <c r="P10" s="662">
        <f t="shared" si="6"/>
        <v>0.4</v>
      </c>
      <c r="Q10" s="661">
        <f t="shared" si="7"/>
        <v>6</v>
      </c>
      <c r="R10" s="662">
        <f t="shared" si="8"/>
        <v>0.4</v>
      </c>
      <c r="T10" s="646">
        <f t="shared" si="9"/>
        <v>2</v>
      </c>
      <c r="U10" s="660" t="str">
        <f>IF(ISBLANK(IBRF!H12),"",IBRF!H12)</f>
        <v>1170</v>
      </c>
      <c r="V10" s="660" t="str">
        <f>IF(ISBLANK(IBRF!I12),"",IBRF!I12)</f>
        <v>Epic Fail-Her</v>
      </c>
      <c r="W10" s="661">
        <f>IF($U10="","",SUMPRODUCT(--(Lineups!$V$3:$V$62=$U10),--(Lineups!$U$3:$U$62="")))</f>
        <v>0</v>
      </c>
      <c r="X10" s="662">
        <f t="shared" si="10"/>
        <v>0</v>
      </c>
      <c r="Y10" s="658">
        <f>IF($U10="","",SUMPRODUCT(--(Lineups!$V$3:$V$62=$U10),--(Lineups!$U$3:$U$62="X")))</f>
        <v>1</v>
      </c>
      <c r="Z10" s="658">
        <f>IF($U10="","",COUNTIF(Lineups!Y$3:Y$62,$U10))</f>
        <v>0</v>
      </c>
      <c r="AA10" s="658">
        <f>IF($U10="","",COUNTIF(Lineups!AB$3:AB$62,$U10))</f>
        <v>1</v>
      </c>
      <c r="AB10" s="658">
        <f>IF($U10="","",COUNTIF(Lineups!AE$3:AE$62,$U10))</f>
        <v>0</v>
      </c>
      <c r="AC10" s="661">
        <f t="shared" si="11"/>
        <v>2</v>
      </c>
      <c r="AD10" s="662">
        <f t="shared" si="12"/>
        <v>0.13333333333333333</v>
      </c>
      <c r="AE10" s="661">
        <f t="shared" si="13"/>
        <v>2</v>
      </c>
      <c r="AF10" s="662">
        <f t="shared" si="14"/>
        <v>0.13333333333333333</v>
      </c>
      <c r="AG10" s="663" t="str">
        <f ca="1">IF(U10="","",IF(OR(SK!AD143="",SK!AD143=0),"",SK!AG143))</f>
        <v/>
      </c>
      <c r="AH10" s="661">
        <f>IF($U10="","",COUNTIF(Lineups!AH$3:AH$62,$U10))</f>
        <v>0</v>
      </c>
      <c r="AI10" s="662">
        <f t="shared" si="15"/>
        <v>0</v>
      </c>
      <c r="AJ10" s="661">
        <f t="shared" si="16"/>
        <v>2</v>
      </c>
      <c r="AK10" s="662">
        <f t="shared" si="17"/>
        <v>0.13333333333333333</v>
      </c>
    </row>
    <row r="11" spans="1:37">
      <c r="A11" s="555">
        <f t="shared" si="0"/>
        <v>3</v>
      </c>
      <c r="B11" s="656" t="str">
        <f>IF(ISBLANK(IBRF!B13),"",IBRF!B13)</f>
        <v>23</v>
      </c>
      <c r="C11" s="656" t="str">
        <f>IF(ISBLANK(IBRF!C13),"",IBRF!C13)</f>
        <v>Mary Marvel</v>
      </c>
      <c r="D11" s="100">
        <f>IF($B11="","",SUMPRODUCT(--(Lineups!$C$3:$C$62=$B11),--(Lineups!$B$3:$B$62="")))</f>
        <v>2</v>
      </c>
      <c r="E11" s="657">
        <f t="shared" si="1"/>
        <v>0.13333333333333333</v>
      </c>
      <c r="F11" s="658">
        <f>IF($B11="","",SUMPRODUCT(--(Lineups!$C$3:$C$62=$B11),--(Lineups!$B$3:$B$62="X")))</f>
        <v>0</v>
      </c>
      <c r="G11" s="658">
        <f>IF($B11="","",COUNTIF(Lineups!F$3:F$62,$B11))</f>
        <v>4</v>
      </c>
      <c r="H11" s="658">
        <f>IF($B11="","",COUNTIF(Lineups!I$3:I$62,$B11))</f>
        <v>1</v>
      </c>
      <c r="I11" s="658">
        <f>IF($B11="","",COUNTIF(Lineups!L$3:L$62,$B11))</f>
        <v>1</v>
      </c>
      <c r="J11" s="100">
        <f t="shared" si="2"/>
        <v>6</v>
      </c>
      <c r="K11" s="657">
        <f t="shared" si="3"/>
        <v>0.4</v>
      </c>
      <c r="L11" s="100">
        <f t="shared" si="4"/>
        <v>8</v>
      </c>
      <c r="M11" s="657">
        <f t="shared" si="5"/>
        <v>0.53333333333333333</v>
      </c>
      <c r="N11" s="659" t="str">
        <f ca="1">IF(B11="","",IF(OR(SK!E146="",SK!E146=0),"",SK!H146))</f>
        <v/>
      </c>
      <c r="O11" s="100">
        <f>IF($B11="","",COUNTIF(Lineups!O$3:O$62,$B11))</f>
        <v>0</v>
      </c>
      <c r="P11" s="657">
        <f t="shared" si="6"/>
        <v>0</v>
      </c>
      <c r="Q11" s="100">
        <f t="shared" si="7"/>
        <v>8</v>
      </c>
      <c r="R11" s="657">
        <f t="shared" si="8"/>
        <v>0.53333333333333333</v>
      </c>
      <c r="T11" s="555">
        <f t="shared" si="9"/>
        <v>3</v>
      </c>
      <c r="U11" s="656" t="str">
        <f>IF(ISBLANK(IBRF!H13),"",IBRF!H13)</f>
        <v>120</v>
      </c>
      <c r="V11" s="656" t="str">
        <f>IF(ISBLANK(IBRF!I13),"",IBRF!I13)</f>
        <v>Sky Jump-Her</v>
      </c>
      <c r="W11" s="100">
        <f>IF($U11="","",SUMPRODUCT(--(Lineups!$V$3:$V$62=$U11),--(Lineups!$U$3:$U$62="")))</f>
        <v>0</v>
      </c>
      <c r="X11" s="657">
        <f t="shared" si="10"/>
        <v>0</v>
      </c>
      <c r="Y11" s="658">
        <f>IF($U11="","",SUMPRODUCT(--(Lineups!$V$3:$V$62=$U11),--(Lineups!$U$3:$U$62="X")))</f>
        <v>0</v>
      </c>
      <c r="Z11" s="658">
        <f>IF($U11="","",COUNTIF(Lineups!Y$3:Y$62,$U11))</f>
        <v>0</v>
      </c>
      <c r="AA11" s="658">
        <f>IF($U11="","",COUNTIF(Lineups!AB$3:AB$62,$U11))</f>
        <v>0</v>
      </c>
      <c r="AB11" s="658">
        <f>IF($U11="","",COUNTIF(Lineups!AE$3:AE$62,$U11))</f>
        <v>0</v>
      </c>
      <c r="AC11" s="100">
        <f t="shared" si="11"/>
        <v>0</v>
      </c>
      <c r="AD11" s="657">
        <f t="shared" si="12"/>
        <v>0</v>
      </c>
      <c r="AE11" s="100">
        <f t="shared" si="13"/>
        <v>0</v>
      </c>
      <c r="AF11" s="657">
        <f t="shared" si="14"/>
        <v>0</v>
      </c>
      <c r="AG11" s="659">
        <f ca="1">IF(U11="","",IF(OR(SK!AD146="",SK!AD146=0),"",SK!AG146))</f>
        <v>2</v>
      </c>
      <c r="AH11" s="100">
        <f>IF($U11="","",COUNTIF(Lineups!AH$3:AH$62,$U11))</f>
        <v>4</v>
      </c>
      <c r="AI11" s="657">
        <f t="shared" si="15"/>
        <v>0.26666666666666666</v>
      </c>
      <c r="AJ11" s="100">
        <f t="shared" si="16"/>
        <v>4</v>
      </c>
      <c r="AK11" s="657">
        <f t="shared" si="17"/>
        <v>0.26666666666666666</v>
      </c>
    </row>
    <row r="12" spans="1:37">
      <c r="A12" s="646">
        <f t="shared" si="0"/>
        <v>4</v>
      </c>
      <c r="B12" s="660" t="str">
        <f>IF(ISBLANK(IBRF!B14),"",IBRF!B14)</f>
        <v>314</v>
      </c>
      <c r="C12" s="660" t="str">
        <f>IF(ISBLANK(IBRF!C14),"",IBRF!C14)</f>
        <v>Thuggy Holly</v>
      </c>
      <c r="D12" s="772">
        <f>IF($B12="","",SUMPRODUCT(--(Lineups!$C$3:$C$62=$B12),--(Lineups!$B$3:$B$62="")))</f>
        <v>0</v>
      </c>
      <c r="E12" s="662">
        <f t="shared" si="1"/>
        <v>0</v>
      </c>
      <c r="F12" s="658">
        <f>IF($B12="","",SUMPRODUCT(--(Lineups!$C$3:$C$62=$B12),--(Lineups!$B$3:$B$62="X")))</f>
        <v>0</v>
      </c>
      <c r="G12" s="658">
        <f>IF($B12="","",COUNTIF(Lineups!F$3:F$62,$B12))</f>
        <v>0</v>
      </c>
      <c r="H12" s="658">
        <f>IF($B12="","",COUNTIF(Lineups!I$3:I$62,$B12))</f>
        <v>2</v>
      </c>
      <c r="I12" s="658">
        <f>IF($B12="","",COUNTIF(Lineups!L$3:L$62,$B12))</f>
        <v>0</v>
      </c>
      <c r="J12" s="661">
        <f t="shared" si="2"/>
        <v>2</v>
      </c>
      <c r="K12" s="662">
        <f t="shared" si="3"/>
        <v>0.13333333333333333</v>
      </c>
      <c r="L12" s="661">
        <f t="shared" si="4"/>
        <v>2</v>
      </c>
      <c r="M12" s="662">
        <f t="shared" si="5"/>
        <v>0.13333333333333333</v>
      </c>
      <c r="N12" s="663" t="str">
        <f ca="1">IF(B12="","",IF(OR(SK!E149="",SK!E149=0),"",SK!H149))</f>
        <v/>
      </c>
      <c r="O12" s="661">
        <f>IF($B12="","",COUNTIF(Lineups!O$3:O$62,$B12))</f>
        <v>0</v>
      </c>
      <c r="P12" s="662">
        <f t="shared" si="6"/>
        <v>0</v>
      </c>
      <c r="Q12" s="661">
        <f t="shared" si="7"/>
        <v>2</v>
      </c>
      <c r="R12" s="662">
        <f t="shared" si="8"/>
        <v>0.13333333333333333</v>
      </c>
      <c r="T12" s="646">
        <f t="shared" si="9"/>
        <v>4</v>
      </c>
      <c r="U12" s="660" t="str">
        <f>IF(ISBLANK(IBRF!H14),"",IBRF!H14)</f>
        <v>1888</v>
      </c>
      <c r="V12" s="660" t="str">
        <f>IF(ISBLANK(IBRF!I14),"",IBRF!I14)</f>
        <v>Jackie Reaper</v>
      </c>
      <c r="W12" s="661">
        <f>IF($U12="","",SUMPRODUCT(--(Lineups!$V$3:$V$62=$U12),--(Lineups!$U$3:$U$62="")))</f>
        <v>0</v>
      </c>
      <c r="X12" s="662">
        <f t="shared" si="10"/>
        <v>0</v>
      </c>
      <c r="Y12" s="658">
        <f>IF($U12="","",SUMPRODUCT(--(Lineups!$V$3:$V$62=$U12),--(Lineups!$U$3:$U$62="X")))</f>
        <v>0</v>
      </c>
      <c r="Z12" s="658">
        <f>IF($U12="","",COUNTIF(Lineups!Y$3:Y$62,$U12))</f>
        <v>2</v>
      </c>
      <c r="AA12" s="658">
        <f>IF($U12="","",COUNTIF(Lineups!AB$3:AB$62,$U12))</f>
        <v>0</v>
      </c>
      <c r="AB12" s="658">
        <f>IF($U12="","",COUNTIF(Lineups!AE$3:AE$62,$U12))</f>
        <v>0</v>
      </c>
      <c r="AC12" s="661">
        <f t="shared" si="11"/>
        <v>2</v>
      </c>
      <c r="AD12" s="662">
        <f t="shared" si="12"/>
        <v>0.13333333333333333</v>
      </c>
      <c r="AE12" s="661">
        <f t="shared" si="13"/>
        <v>2</v>
      </c>
      <c r="AF12" s="662">
        <f t="shared" si="14"/>
        <v>0.13333333333333333</v>
      </c>
      <c r="AG12" s="663" t="str">
        <f ca="1">IF(U12="","",IF(OR(SK!AD149="",SK!AD149=0),"",SK!AG149))</f>
        <v/>
      </c>
      <c r="AH12" s="661">
        <f>IF($U12="","",COUNTIF(Lineups!AH$3:AH$62,$U12))</f>
        <v>0</v>
      </c>
      <c r="AI12" s="662">
        <f t="shared" si="15"/>
        <v>0</v>
      </c>
      <c r="AJ12" s="661">
        <f t="shared" si="16"/>
        <v>2</v>
      </c>
      <c r="AK12" s="662">
        <f t="shared" si="17"/>
        <v>0.13333333333333333</v>
      </c>
    </row>
    <row r="13" spans="1:37">
      <c r="A13" s="555">
        <f t="shared" si="0"/>
        <v>5</v>
      </c>
      <c r="B13" s="656" t="str">
        <f>IF(ISBLANK(IBRF!B15),"",IBRF!B15)</f>
        <v>415</v>
      </c>
      <c r="C13" s="656" t="str">
        <f>IF(ISBLANK(IBRF!C15),"",IBRF!C15)</f>
        <v>Chick Basher</v>
      </c>
      <c r="D13" s="100">
        <f>IF($B13="","",SUMPRODUCT(--(Lineups!$C$3:$C$62=$B13),--(Lineups!$B$3:$B$62="")))</f>
        <v>0</v>
      </c>
      <c r="E13" s="657">
        <f t="shared" si="1"/>
        <v>0</v>
      </c>
      <c r="F13" s="658">
        <f>IF($B13="","",SUMPRODUCT(--(Lineups!$C$3:$C$62=$B13),--(Lineups!$B$3:$B$62="X")))</f>
        <v>0</v>
      </c>
      <c r="G13" s="658">
        <f>IF($B13="","",COUNTIF(Lineups!F$3:F$62,$B13))</f>
        <v>1</v>
      </c>
      <c r="H13" s="658">
        <f>IF($B13="","",COUNTIF(Lineups!I$3:I$62,$B13))</f>
        <v>4</v>
      </c>
      <c r="I13" s="658">
        <f>IF($B13="","",COUNTIF(Lineups!L$3:L$62,$B13))</f>
        <v>2</v>
      </c>
      <c r="J13" s="100">
        <f t="shared" si="2"/>
        <v>7</v>
      </c>
      <c r="K13" s="657">
        <f t="shared" si="3"/>
        <v>0.46666666666666667</v>
      </c>
      <c r="L13" s="100">
        <f t="shared" si="4"/>
        <v>7</v>
      </c>
      <c r="M13" s="657">
        <f t="shared" si="5"/>
        <v>0.46666666666666667</v>
      </c>
      <c r="N13" s="659" t="str">
        <f ca="1">IF(B13="","",IF(OR(SK!E152="",SK!E152=0),"",SK!H152))</f>
        <v/>
      </c>
      <c r="O13" s="100">
        <f>IF($B13="","",COUNTIF(Lineups!O$3:O$62,$B13))</f>
        <v>0</v>
      </c>
      <c r="P13" s="657">
        <f t="shared" si="6"/>
        <v>0</v>
      </c>
      <c r="Q13" s="100">
        <f t="shared" si="7"/>
        <v>7</v>
      </c>
      <c r="R13" s="657">
        <f t="shared" si="8"/>
        <v>0.46666666666666667</v>
      </c>
      <c r="T13" s="555">
        <f t="shared" si="9"/>
        <v>5</v>
      </c>
      <c r="U13" s="656" t="str">
        <f>IF(ISBLANK(IBRF!H15),"",IBRF!H15)</f>
        <v>256</v>
      </c>
      <c r="V13" s="656" t="str">
        <f>IF(ISBLANK(IBRF!I15),"",IBRF!I15)</f>
        <v>Afternoon D-Lightning</v>
      </c>
      <c r="W13" s="100">
        <f>IF($U13="","",SUMPRODUCT(--(Lineups!$V$3:$V$62=$U13),--(Lineups!$U$3:$U$62="")))</f>
        <v>0</v>
      </c>
      <c r="X13" s="657">
        <f t="shared" si="10"/>
        <v>0</v>
      </c>
      <c r="Y13" s="658">
        <f>IF($U13="","",SUMPRODUCT(--(Lineups!$V$3:$V$62=$U13),--(Lineups!$U$3:$U$62="X")))</f>
        <v>0</v>
      </c>
      <c r="Z13" s="658">
        <f>IF($U13="","",COUNTIF(Lineups!Y$3:Y$62,$U13))</f>
        <v>0</v>
      </c>
      <c r="AA13" s="658">
        <f>IF($U13="","",COUNTIF(Lineups!AB$3:AB$62,$U13))</f>
        <v>2</v>
      </c>
      <c r="AB13" s="658">
        <f>IF($U13="","",COUNTIF(Lineups!AE$3:AE$62,$U13))</f>
        <v>6</v>
      </c>
      <c r="AC13" s="100">
        <f t="shared" si="11"/>
        <v>8</v>
      </c>
      <c r="AD13" s="657">
        <f t="shared" si="12"/>
        <v>0.53333333333333333</v>
      </c>
      <c r="AE13" s="100">
        <f t="shared" si="13"/>
        <v>8</v>
      </c>
      <c r="AF13" s="657">
        <f t="shared" si="14"/>
        <v>0.53333333333333333</v>
      </c>
      <c r="AG13" s="659" t="str">
        <f ca="1">IF(U13="","",IF(OR(SK!AD152="",SK!AD152=0),"",SK!AG152))</f>
        <v/>
      </c>
      <c r="AH13" s="100">
        <f>IF($U13="","",COUNTIF(Lineups!AH$3:AH$62,$U13))</f>
        <v>0</v>
      </c>
      <c r="AI13" s="657">
        <f t="shared" si="15"/>
        <v>0</v>
      </c>
      <c r="AJ13" s="100">
        <f t="shared" si="16"/>
        <v>8</v>
      </c>
      <c r="AK13" s="657">
        <f t="shared" si="17"/>
        <v>0.53333333333333333</v>
      </c>
    </row>
    <row r="14" spans="1:37">
      <c r="A14" s="646">
        <f t="shared" si="0"/>
        <v>6</v>
      </c>
      <c r="B14" s="660" t="str">
        <f>IF(ISBLANK(IBRF!B16),"",IBRF!B16)</f>
        <v>475</v>
      </c>
      <c r="C14" s="660" t="str">
        <f>IF(ISBLANK(IBRF!C16),"",IBRF!C16)</f>
        <v>MollyTov</v>
      </c>
      <c r="D14" s="772">
        <f>IF($B14="","",SUMPRODUCT(--(Lineups!$C$3:$C$62=$B14),--(Lineups!$B$3:$B$62="")))</f>
        <v>0</v>
      </c>
      <c r="E14" s="662">
        <f t="shared" si="1"/>
        <v>0</v>
      </c>
      <c r="F14" s="658">
        <f>IF($B14="","",SUMPRODUCT(--(Lineups!$C$3:$C$62=$B14),--(Lineups!$B$3:$B$62="X")))</f>
        <v>0</v>
      </c>
      <c r="G14" s="658">
        <f>IF($B14="","",COUNTIF(Lineups!F$3:F$62,$B14))</f>
        <v>1</v>
      </c>
      <c r="H14" s="658">
        <f>IF($B14="","",COUNTIF(Lineups!I$3:I$62,$B14))</f>
        <v>2</v>
      </c>
      <c r="I14" s="658">
        <f>IF($B14="","",COUNTIF(Lineups!L$3:L$62,$B14))</f>
        <v>2</v>
      </c>
      <c r="J14" s="661">
        <f t="shared" si="2"/>
        <v>5</v>
      </c>
      <c r="K14" s="662">
        <f t="shared" si="3"/>
        <v>0.33333333333333331</v>
      </c>
      <c r="L14" s="661">
        <f t="shared" si="4"/>
        <v>5</v>
      </c>
      <c r="M14" s="662">
        <f t="shared" si="5"/>
        <v>0.33333333333333331</v>
      </c>
      <c r="N14" s="663" t="str">
        <f ca="1">IF(B14="","",IF(OR(SK!E155="",SK!E155=0),"",SK!H155))</f>
        <v/>
      </c>
      <c r="O14" s="661">
        <f>IF($B14="","",COUNTIF(Lineups!O$3:O$62,$B14))</f>
        <v>0</v>
      </c>
      <c r="P14" s="662">
        <f t="shared" si="6"/>
        <v>0</v>
      </c>
      <c r="Q14" s="661">
        <f t="shared" si="7"/>
        <v>5</v>
      </c>
      <c r="R14" s="662">
        <f t="shared" si="8"/>
        <v>0.33333333333333331</v>
      </c>
      <c r="T14" s="646">
        <f t="shared" si="9"/>
        <v>6</v>
      </c>
      <c r="U14" s="660" t="str">
        <f>IF(ISBLANK(IBRF!H16),"",IBRF!H16)</f>
        <v>422</v>
      </c>
      <c r="V14" s="660" t="str">
        <f>IF(ISBLANK(IBRF!I16),"",IBRF!I16)</f>
        <v>Stella Blue</v>
      </c>
      <c r="W14" s="661">
        <f>IF($U14="","",SUMPRODUCT(--(Lineups!$V$3:$V$62=$U14),--(Lineups!$U$3:$U$62="")))</f>
        <v>0</v>
      </c>
      <c r="X14" s="662">
        <f t="shared" si="10"/>
        <v>0</v>
      </c>
      <c r="Y14" s="658">
        <f>IF($U14="","",SUMPRODUCT(--(Lineups!$V$3:$V$62=$U14),--(Lineups!$U$3:$U$62="X")))</f>
        <v>0</v>
      </c>
      <c r="Z14" s="658">
        <f>IF($U14="","",COUNTIF(Lineups!Y$3:Y$62,$U14))</f>
        <v>0</v>
      </c>
      <c r="AA14" s="658">
        <f>IF($U14="","",COUNTIF(Lineups!AB$3:AB$62,$U14))</f>
        <v>0</v>
      </c>
      <c r="AB14" s="658">
        <f>IF($U14="","",COUNTIF(Lineups!AE$3:AE$62,$U14))</f>
        <v>0</v>
      </c>
      <c r="AC14" s="661">
        <f t="shared" si="11"/>
        <v>0</v>
      </c>
      <c r="AD14" s="662">
        <f t="shared" si="12"/>
        <v>0</v>
      </c>
      <c r="AE14" s="661">
        <f t="shared" si="13"/>
        <v>0</v>
      </c>
      <c r="AF14" s="662">
        <f t="shared" si="14"/>
        <v>0</v>
      </c>
      <c r="AG14" s="663">
        <f ca="1">IF(U14="","",IF(OR(SK!AD155="",SK!AD155=0),"",SK!AG155))</f>
        <v>3</v>
      </c>
      <c r="AH14" s="661">
        <f>IF($U14="","",COUNTIF(Lineups!AH$3:AH$62,$U14))</f>
        <v>4</v>
      </c>
      <c r="AI14" s="662">
        <f t="shared" si="15"/>
        <v>0.26666666666666666</v>
      </c>
      <c r="AJ14" s="661">
        <f t="shared" si="16"/>
        <v>4</v>
      </c>
      <c r="AK14" s="662">
        <f t="shared" si="17"/>
        <v>0.26666666666666666</v>
      </c>
    </row>
    <row r="15" spans="1:37">
      <c r="A15" s="555">
        <f t="shared" si="0"/>
        <v>7</v>
      </c>
      <c r="B15" s="656" t="str">
        <f>IF(ISBLANK(IBRF!B17),"",IBRF!B17)</f>
        <v>4N6</v>
      </c>
      <c r="C15" s="656" t="str">
        <f>IF(ISBLANK(IBRF!C17),"",IBRF!C17)</f>
        <v>Bone Eata</v>
      </c>
      <c r="D15" s="100">
        <f>IF($B15="","",SUMPRODUCT(--(Lineups!$C$3:$C$62=$B15),--(Lineups!$B$3:$B$62="")))</f>
        <v>5</v>
      </c>
      <c r="E15" s="657">
        <f t="shared" si="1"/>
        <v>0.33333333333333331</v>
      </c>
      <c r="F15" s="658">
        <f>IF($B15="","",SUMPRODUCT(--(Lineups!$C$3:$C$62=$B15),--(Lineups!$B$3:$B$62="X")))</f>
        <v>1</v>
      </c>
      <c r="G15" s="658">
        <f>IF($B15="","",COUNTIF(Lineups!F$3:F$62,$B15))</f>
        <v>2</v>
      </c>
      <c r="H15" s="658">
        <f>IF($B15="","",COUNTIF(Lineups!I$3:I$62,$B15))</f>
        <v>0</v>
      </c>
      <c r="I15" s="658">
        <f>IF($B15="","",COUNTIF(Lineups!L$3:L$62,$B15))</f>
        <v>1</v>
      </c>
      <c r="J15" s="100">
        <f t="shared" si="2"/>
        <v>4</v>
      </c>
      <c r="K15" s="657">
        <f t="shared" si="3"/>
        <v>0.26666666666666666</v>
      </c>
      <c r="L15" s="100">
        <f t="shared" si="4"/>
        <v>9</v>
      </c>
      <c r="M15" s="657">
        <f t="shared" si="5"/>
        <v>0.6</v>
      </c>
      <c r="N15" s="659" t="str">
        <f ca="1">IF(B15="","",IF(OR(SK!E158="",SK!E158=0),"",SK!H158))</f>
        <v/>
      </c>
      <c r="O15" s="100">
        <f>IF($B15="","",COUNTIF(Lineups!O$3:O$62,$B15))</f>
        <v>0</v>
      </c>
      <c r="P15" s="657">
        <f t="shared" si="6"/>
        <v>0</v>
      </c>
      <c r="Q15" s="100">
        <f t="shared" si="7"/>
        <v>9</v>
      </c>
      <c r="R15" s="657">
        <f t="shared" si="8"/>
        <v>0.6</v>
      </c>
      <c r="T15" s="555">
        <f t="shared" si="9"/>
        <v>7</v>
      </c>
      <c r="U15" s="656" t="str">
        <f>IF(ISBLANK(IBRF!H17),"",IBRF!H17)</f>
        <v>42OH</v>
      </c>
      <c r="V15" s="656" t="str">
        <f>IF(ISBLANK(IBRF!I17),"",IBRF!I17)</f>
        <v>Pam Wow</v>
      </c>
      <c r="W15" s="100">
        <f>IF($U15="","",SUMPRODUCT(--(Lineups!$V$3:$V$62=$U15),--(Lineups!$U$3:$U$62="")))</f>
        <v>0</v>
      </c>
      <c r="X15" s="657">
        <f t="shared" si="10"/>
        <v>0</v>
      </c>
      <c r="Y15" s="658">
        <f>IF($U15="","",SUMPRODUCT(--(Lineups!$V$3:$V$62=$U15),--(Lineups!$U$3:$U$62="X")))</f>
        <v>0</v>
      </c>
      <c r="Z15" s="658">
        <f>IF($U15="","",COUNTIF(Lineups!Y$3:Y$62,$U15))</f>
        <v>1</v>
      </c>
      <c r="AA15" s="658">
        <f>IF($U15="","",COUNTIF(Lineups!AB$3:AB$62,$U15))</f>
        <v>0</v>
      </c>
      <c r="AB15" s="658">
        <f>IF($U15="","",COUNTIF(Lineups!AE$3:AE$62,$U15))</f>
        <v>1</v>
      </c>
      <c r="AC15" s="100">
        <f t="shared" si="11"/>
        <v>2</v>
      </c>
      <c r="AD15" s="657">
        <f t="shared" si="12"/>
        <v>0.13333333333333333</v>
      </c>
      <c r="AE15" s="100">
        <f t="shared" si="13"/>
        <v>2</v>
      </c>
      <c r="AF15" s="657">
        <f t="shared" si="14"/>
        <v>0.13333333333333333</v>
      </c>
      <c r="AG15" s="659" t="str">
        <f ca="1">IF(U15="","",IF(OR(SK!AD158="",SK!AD158=0),"",SK!AG158))</f>
        <v/>
      </c>
      <c r="AH15" s="100">
        <f>IF($U15="","",COUNTIF(Lineups!AH$3:AH$62,$U15))</f>
        <v>0</v>
      </c>
      <c r="AI15" s="657">
        <f t="shared" si="15"/>
        <v>0</v>
      </c>
      <c r="AJ15" s="100">
        <f t="shared" si="16"/>
        <v>2</v>
      </c>
      <c r="AK15" s="657">
        <f t="shared" si="17"/>
        <v>0.13333333333333333</v>
      </c>
    </row>
    <row r="16" spans="1:37">
      <c r="A16" s="646">
        <f t="shared" si="0"/>
        <v>8</v>
      </c>
      <c r="B16" s="660" t="str">
        <f>IF(ISBLANK(IBRF!B18),"",IBRF!B18)</f>
        <v>624</v>
      </c>
      <c r="C16" s="660" t="str">
        <f>IF(ISBLANK(IBRF!C18),"",IBRF!C18)</f>
        <v>Merle Hazard</v>
      </c>
      <c r="D16" s="772">
        <f>IF($B16="","",SUMPRODUCT(--(Lineups!$C$3:$C$62=$B16),--(Lineups!$B$3:$B$62="")))</f>
        <v>0</v>
      </c>
      <c r="E16" s="662">
        <f t="shared" si="1"/>
        <v>0</v>
      </c>
      <c r="F16" s="658">
        <f>IF($B16="","",SUMPRODUCT(--(Lineups!$C$3:$C$62=$B16),--(Lineups!$B$3:$B$62="X")))</f>
        <v>0</v>
      </c>
      <c r="G16" s="658">
        <f>IF($B16="","",COUNTIF(Lineups!F$3:F$62,$B16))</f>
        <v>0</v>
      </c>
      <c r="H16" s="658">
        <f>IF($B16="","",COUNTIF(Lineups!I$3:I$62,$B16))</f>
        <v>0</v>
      </c>
      <c r="I16" s="658">
        <f>IF($B16="","",COUNTIF(Lineups!L$3:L$62,$B16))</f>
        <v>3</v>
      </c>
      <c r="J16" s="661">
        <f t="shared" si="2"/>
        <v>3</v>
      </c>
      <c r="K16" s="662">
        <f t="shared" si="3"/>
        <v>0.2</v>
      </c>
      <c r="L16" s="661">
        <f t="shared" si="4"/>
        <v>3</v>
      </c>
      <c r="M16" s="662">
        <f t="shared" si="5"/>
        <v>0.2</v>
      </c>
      <c r="N16" s="663" t="str">
        <f ca="1">IF(B16="","",IF(OR(SK!E161="",SK!E161=0),"",SK!H161))</f>
        <v/>
      </c>
      <c r="O16" s="661">
        <f>IF($B16="","",COUNTIF(Lineups!O$3:O$62,$B16))</f>
        <v>0</v>
      </c>
      <c r="P16" s="662">
        <f t="shared" si="6"/>
        <v>0</v>
      </c>
      <c r="Q16" s="661">
        <f t="shared" si="7"/>
        <v>3</v>
      </c>
      <c r="R16" s="662">
        <f t="shared" si="8"/>
        <v>0.2</v>
      </c>
      <c r="T16" s="646">
        <f t="shared" si="9"/>
        <v>8</v>
      </c>
      <c r="U16" s="660" t="str">
        <f>IF(ISBLANK(IBRF!H18),"",IBRF!H18)</f>
        <v>50</v>
      </c>
      <c r="V16" s="660" t="str">
        <f>IF(ISBLANK(IBRF!I18),"",IBRF!I18)</f>
        <v>Easy Money</v>
      </c>
      <c r="W16" s="661">
        <f>IF($U16="","",SUMPRODUCT(--(Lineups!$V$3:$V$62=$U16),--(Lineups!$U$3:$U$62="")))</f>
        <v>1</v>
      </c>
      <c r="X16" s="662">
        <f t="shared" si="10"/>
        <v>6.6666666666666666E-2</v>
      </c>
      <c r="Y16" s="658">
        <f>IF($U16="","",SUMPRODUCT(--(Lineups!$V$3:$V$62=$U16),--(Lineups!$U$3:$U$62="X")))</f>
        <v>0</v>
      </c>
      <c r="Z16" s="658">
        <f>IF($U16="","",COUNTIF(Lineups!Y$3:Y$62,$U16))</f>
        <v>1</v>
      </c>
      <c r="AA16" s="658">
        <f>IF($U16="","",COUNTIF(Lineups!AB$3:AB$62,$U16))</f>
        <v>2</v>
      </c>
      <c r="AB16" s="658">
        <f>IF($U16="","",COUNTIF(Lineups!AE$3:AE$62,$U16))</f>
        <v>3</v>
      </c>
      <c r="AC16" s="661">
        <f t="shared" si="11"/>
        <v>6</v>
      </c>
      <c r="AD16" s="662">
        <f t="shared" si="12"/>
        <v>0.4</v>
      </c>
      <c r="AE16" s="661">
        <f t="shared" si="13"/>
        <v>7</v>
      </c>
      <c r="AF16" s="662">
        <f t="shared" si="14"/>
        <v>0.46666666666666667</v>
      </c>
      <c r="AG16" s="663" t="str">
        <f ca="1">IF(U16="","",IF(OR(SK!AD161="",SK!AD161=0),"",SK!AG161))</f>
        <v/>
      </c>
      <c r="AH16" s="661">
        <f>IF($U16="","",COUNTIF(Lineups!AH$3:AH$62,$U16))</f>
        <v>0</v>
      </c>
      <c r="AI16" s="662">
        <f t="shared" si="15"/>
        <v>0</v>
      </c>
      <c r="AJ16" s="661">
        <f t="shared" si="16"/>
        <v>7</v>
      </c>
      <c r="AK16" s="662">
        <f t="shared" si="17"/>
        <v>0.46666666666666667</v>
      </c>
    </row>
    <row r="17" spans="1:37">
      <c r="A17" s="555">
        <f t="shared" si="0"/>
        <v>9</v>
      </c>
      <c r="B17" s="656" t="str">
        <f>IF(ISBLANK(IBRF!B19),"",IBRF!B19)</f>
        <v>723</v>
      </c>
      <c r="C17" s="656" t="str">
        <f>IF(ISBLANK(IBRF!C19),"",IBRF!C19)</f>
        <v>Party Poison</v>
      </c>
      <c r="D17" s="100">
        <f>IF($B17="","",SUMPRODUCT(--(Lineups!$C$3:$C$62=$B17),--(Lineups!$B$3:$B$62="")))</f>
        <v>0</v>
      </c>
      <c r="E17" s="657">
        <f t="shared" si="1"/>
        <v>0</v>
      </c>
      <c r="F17" s="658">
        <f>IF($B17="","",SUMPRODUCT(--(Lineups!$C$3:$C$62=$B17),--(Lineups!$B$3:$B$62="X")))</f>
        <v>0</v>
      </c>
      <c r="G17" s="658">
        <f>IF($B17="","",COUNTIF(Lineups!F$3:F$62,$B17))</f>
        <v>1</v>
      </c>
      <c r="H17" s="658">
        <f>IF($B17="","",COUNTIF(Lineups!I$3:I$62,$B17))</f>
        <v>3</v>
      </c>
      <c r="I17" s="658">
        <f>IF($B17="","",COUNTIF(Lineups!L$3:L$62,$B17))</f>
        <v>1</v>
      </c>
      <c r="J17" s="100">
        <f t="shared" si="2"/>
        <v>5</v>
      </c>
      <c r="K17" s="657">
        <f t="shared" si="3"/>
        <v>0.33333333333333331</v>
      </c>
      <c r="L17" s="100">
        <f t="shared" si="4"/>
        <v>5</v>
      </c>
      <c r="M17" s="657">
        <f t="shared" si="5"/>
        <v>0.33333333333333331</v>
      </c>
      <c r="N17" s="659" t="str">
        <f ca="1">IF(B17="","",IF(OR(SK!E164="",SK!E164=0),"",SK!H164))</f>
        <v/>
      </c>
      <c r="O17" s="100">
        <f>IF($B17="","",COUNTIF(Lineups!O$3:O$62,$B17))</f>
        <v>0</v>
      </c>
      <c r="P17" s="657">
        <f t="shared" si="6"/>
        <v>0</v>
      </c>
      <c r="Q17" s="100">
        <f t="shared" si="7"/>
        <v>5</v>
      </c>
      <c r="R17" s="657">
        <f t="shared" si="8"/>
        <v>0.33333333333333331</v>
      </c>
      <c r="T17" s="555">
        <f t="shared" si="9"/>
        <v>9</v>
      </c>
      <c r="U17" s="656" t="str">
        <f>IF(ISBLANK(IBRF!H19),"",IBRF!H19)</f>
        <v>55</v>
      </c>
      <c r="V17" s="656" t="str">
        <f>IF(ISBLANK(IBRF!I19),"",IBRF!I19)</f>
        <v>Stardust Dunes</v>
      </c>
      <c r="W17" s="100">
        <f>IF($U17="","",SUMPRODUCT(--(Lineups!$V$3:$V$62=$U17),--(Lineups!$U$3:$U$62="")))</f>
        <v>6</v>
      </c>
      <c r="X17" s="657">
        <f t="shared" si="10"/>
        <v>0.4</v>
      </c>
      <c r="Y17" s="658">
        <f>IF($U17="","",SUMPRODUCT(--(Lineups!$V$3:$V$62=$U17),--(Lineups!$U$3:$U$62="X")))</f>
        <v>0</v>
      </c>
      <c r="Z17" s="658">
        <f>IF($U17="","",COUNTIF(Lineups!Y$3:Y$62,$U17))</f>
        <v>1</v>
      </c>
      <c r="AA17" s="658">
        <f>IF($U17="","",COUNTIF(Lineups!AB$3:AB$62,$U17))</f>
        <v>1</v>
      </c>
      <c r="AB17" s="658">
        <f>IF($U17="","",COUNTIF(Lineups!AE$3:AE$62,$U17))</f>
        <v>0</v>
      </c>
      <c r="AC17" s="100">
        <f t="shared" si="11"/>
        <v>2</v>
      </c>
      <c r="AD17" s="657">
        <f t="shared" si="12"/>
        <v>0.13333333333333333</v>
      </c>
      <c r="AE17" s="100">
        <f t="shared" si="13"/>
        <v>8</v>
      </c>
      <c r="AF17" s="657">
        <f t="shared" si="14"/>
        <v>0.53333333333333333</v>
      </c>
      <c r="AG17" s="659" t="str">
        <f ca="1">IF(U17="","",IF(OR(SK!AD164="",SK!AD164=0),"",SK!AG164))</f>
        <v/>
      </c>
      <c r="AH17" s="100">
        <f>IF($U17="","",COUNTIF(Lineups!AH$3:AH$62,$U17))</f>
        <v>0</v>
      </c>
      <c r="AI17" s="657">
        <f t="shared" si="15"/>
        <v>0</v>
      </c>
      <c r="AJ17" s="100">
        <f t="shared" si="16"/>
        <v>8</v>
      </c>
      <c r="AK17" s="657">
        <f t="shared" si="17"/>
        <v>0.53333333333333333</v>
      </c>
    </row>
    <row r="18" spans="1:37">
      <c r="A18" s="646">
        <f t="shared" si="0"/>
        <v>10</v>
      </c>
      <c r="B18" s="660" t="str">
        <f>IF(ISBLANK(IBRF!B20),"",IBRF!B20)</f>
        <v>731</v>
      </c>
      <c r="C18" s="660" t="str">
        <f>IF(ISBLANK(IBRF!C20),"",IBRF!C20)</f>
        <v>Cherry Potter</v>
      </c>
      <c r="D18" s="772">
        <f>IF($B18="","",SUMPRODUCT(--(Lineups!$C$3:$C$62=$B18),--(Lineups!$B$3:$B$62="")))</f>
        <v>0</v>
      </c>
      <c r="E18" s="662">
        <f t="shared" si="1"/>
        <v>0</v>
      </c>
      <c r="F18" s="658">
        <f>IF($B18="","",SUMPRODUCT(--(Lineups!$C$3:$C$62=$B18),--(Lineups!$B$3:$B$62="X")))</f>
        <v>0</v>
      </c>
      <c r="G18" s="658">
        <f>IF($B18="","",COUNTIF(Lineups!F$3:F$62,$B18))</f>
        <v>0</v>
      </c>
      <c r="H18" s="658">
        <f>IF($B18="","",COUNTIF(Lineups!I$3:I$62,$B18))</f>
        <v>0</v>
      </c>
      <c r="I18" s="658">
        <f>IF($B18="","",COUNTIF(Lineups!L$3:L$62,$B18))</f>
        <v>0</v>
      </c>
      <c r="J18" s="661">
        <f t="shared" si="2"/>
        <v>0</v>
      </c>
      <c r="K18" s="662">
        <f t="shared" si="3"/>
        <v>0</v>
      </c>
      <c r="L18" s="661">
        <f t="shared" si="4"/>
        <v>0</v>
      </c>
      <c r="M18" s="662">
        <f t="shared" si="5"/>
        <v>0</v>
      </c>
      <c r="N18" s="663">
        <f ca="1">IF(B18="","",IF(OR(SK!E167="",SK!E167=0),"",SK!H167))</f>
        <v>2</v>
      </c>
      <c r="O18" s="661">
        <f>IF($B18="","",COUNTIF(Lineups!O$3:O$62,$B18))</f>
        <v>5</v>
      </c>
      <c r="P18" s="662">
        <f t="shared" si="6"/>
        <v>0.33333333333333331</v>
      </c>
      <c r="Q18" s="661">
        <f t="shared" si="7"/>
        <v>5</v>
      </c>
      <c r="R18" s="662">
        <f t="shared" si="8"/>
        <v>0.33333333333333331</v>
      </c>
      <c r="T18" s="646">
        <f t="shared" si="9"/>
        <v>10</v>
      </c>
      <c r="U18" s="660" t="str">
        <f>IF(ISBLANK(IBRF!H20),"",IBRF!H20)</f>
        <v>64</v>
      </c>
      <c r="V18" s="660" t="str">
        <f>IF(ISBLANK(IBRF!I20),"",IBRF!I20)</f>
        <v>Pretty Penny</v>
      </c>
      <c r="W18" s="661">
        <f>IF($U18="","",SUMPRODUCT(--(Lineups!$V$3:$V$62=$U18),--(Lineups!$U$3:$U$62="")))</f>
        <v>0</v>
      </c>
      <c r="X18" s="662">
        <f t="shared" si="10"/>
        <v>0</v>
      </c>
      <c r="Y18" s="658">
        <f>IF($U18="","",SUMPRODUCT(--(Lineups!$V$3:$V$62=$U18),--(Lineups!$U$3:$U$62="X")))</f>
        <v>1</v>
      </c>
      <c r="Z18" s="658">
        <f>IF($U18="","",COUNTIF(Lineups!Y$3:Y$62,$U18))</f>
        <v>0</v>
      </c>
      <c r="AA18" s="658">
        <f>IF($U18="","",COUNTIF(Lineups!AB$3:AB$62,$U18))</f>
        <v>1</v>
      </c>
      <c r="AB18" s="658">
        <f>IF($U18="","",COUNTIF(Lineups!AE$3:AE$62,$U18))</f>
        <v>1</v>
      </c>
      <c r="AC18" s="661">
        <f t="shared" si="11"/>
        <v>3</v>
      </c>
      <c r="AD18" s="662">
        <f t="shared" si="12"/>
        <v>0.2</v>
      </c>
      <c r="AE18" s="661">
        <f t="shared" si="13"/>
        <v>3</v>
      </c>
      <c r="AF18" s="662">
        <f t="shared" si="14"/>
        <v>0.2</v>
      </c>
      <c r="AG18" s="663">
        <f ca="1">IF(U18="","",IF(OR(SK!AD167="",SK!AD167=0),"",SK!AG167))</f>
        <v>3</v>
      </c>
      <c r="AH18" s="661">
        <f>IF($U18="","",COUNTIF(Lineups!AH$3:AH$62,$U18))</f>
        <v>5</v>
      </c>
      <c r="AI18" s="662">
        <f t="shared" si="15"/>
        <v>0.33333333333333331</v>
      </c>
      <c r="AJ18" s="661">
        <f t="shared" si="16"/>
        <v>8</v>
      </c>
      <c r="AK18" s="662">
        <f t="shared" si="17"/>
        <v>0.53333333333333333</v>
      </c>
    </row>
    <row r="19" spans="1:37">
      <c r="A19" s="555">
        <f t="shared" si="0"/>
        <v>11</v>
      </c>
      <c r="B19" s="656" t="str">
        <f>IF(ISBLANK(IBRF!B21),"",IBRF!B21)</f>
        <v>762</v>
      </c>
      <c r="C19" s="656" t="str">
        <f>IF(ISBLANK(IBRF!C21),"",IBRF!C21)</f>
        <v>Warren Peace</v>
      </c>
      <c r="D19" s="100">
        <f>IF($B19="","",SUMPRODUCT(--(Lineups!$C$3:$C$62=$B19),--(Lineups!$B$3:$B$62="")))</f>
        <v>2</v>
      </c>
      <c r="E19" s="657">
        <f t="shared" si="1"/>
        <v>0.13333333333333333</v>
      </c>
      <c r="F19" s="658">
        <f>IF($B19="","",SUMPRODUCT(--(Lineups!$C$3:$C$62=$B19),--(Lineups!$B$3:$B$62="X")))</f>
        <v>0</v>
      </c>
      <c r="G19" s="658">
        <f>IF($B19="","",COUNTIF(Lineups!F$3:F$62,$B19))</f>
        <v>4</v>
      </c>
      <c r="H19" s="658">
        <f>IF($B19="","",COUNTIF(Lineups!I$3:I$62,$B19))</f>
        <v>1</v>
      </c>
      <c r="I19" s="658">
        <f>IF($B19="","",COUNTIF(Lineups!L$3:L$62,$B19))</f>
        <v>0</v>
      </c>
      <c r="J19" s="100">
        <f t="shared" si="2"/>
        <v>5</v>
      </c>
      <c r="K19" s="657">
        <f t="shared" si="3"/>
        <v>0.33333333333333331</v>
      </c>
      <c r="L19" s="100">
        <f t="shared" si="4"/>
        <v>7</v>
      </c>
      <c r="M19" s="657">
        <f t="shared" si="5"/>
        <v>0.46666666666666667</v>
      </c>
      <c r="N19" s="659" t="str">
        <f ca="1">IF(B19="","",IF(OR(SK!E170="",SK!E170=0),"",SK!H170))</f>
        <v/>
      </c>
      <c r="O19" s="100">
        <f>IF($B19="","",COUNTIF(Lineups!O$3:O$62,$B19))</f>
        <v>0</v>
      </c>
      <c r="P19" s="657">
        <f t="shared" si="6"/>
        <v>0</v>
      </c>
      <c r="Q19" s="100">
        <f t="shared" si="7"/>
        <v>7</v>
      </c>
      <c r="R19" s="657">
        <f t="shared" si="8"/>
        <v>0.46666666666666667</v>
      </c>
      <c r="T19" s="555">
        <f t="shared" si="9"/>
        <v>11</v>
      </c>
      <c r="U19" s="656" t="str">
        <f>IF(ISBLANK(IBRF!H21),"",IBRF!H21)</f>
        <v>777</v>
      </c>
      <c r="V19" s="656" t="str">
        <f>IF(ISBLANK(IBRF!I21),"",IBRF!I21)</f>
        <v>Bust'N Ace</v>
      </c>
      <c r="W19" s="100">
        <f>IF($U19="","",SUMPRODUCT(--(Lineups!$V$3:$V$62=$U19),--(Lineups!$U$3:$U$62="")))</f>
        <v>4</v>
      </c>
      <c r="X19" s="657">
        <f t="shared" si="10"/>
        <v>0.26666666666666666</v>
      </c>
      <c r="Y19" s="658">
        <f>IF($U19="","",SUMPRODUCT(--(Lineups!$V$3:$V$62=$U19),--(Lineups!$U$3:$U$62="X")))</f>
        <v>0</v>
      </c>
      <c r="Z19" s="658">
        <f>IF($U19="","",COUNTIF(Lineups!Y$3:Y$62,$U19))</f>
        <v>3</v>
      </c>
      <c r="AA19" s="658">
        <f>IF($U19="","",COUNTIF(Lineups!AB$3:AB$62,$U19))</f>
        <v>0</v>
      </c>
      <c r="AB19" s="658">
        <f>IF($U19="","",COUNTIF(Lineups!AE$3:AE$62,$U19))</f>
        <v>0</v>
      </c>
      <c r="AC19" s="100">
        <f t="shared" si="11"/>
        <v>3</v>
      </c>
      <c r="AD19" s="657">
        <f t="shared" si="12"/>
        <v>0.2</v>
      </c>
      <c r="AE19" s="100">
        <f t="shared" si="13"/>
        <v>7</v>
      </c>
      <c r="AF19" s="657">
        <f t="shared" si="14"/>
        <v>0.46666666666666667</v>
      </c>
      <c r="AG19" s="659">
        <f ca="1">IF(U19="","",IF(OR(SK!AD170="",SK!AD170=0),"",SK!AG170))</f>
        <v>1</v>
      </c>
      <c r="AH19" s="100">
        <f>IF($U19="","",COUNTIF(Lineups!AH$3:AH$62,$U19))</f>
        <v>1</v>
      </c>
      <c r="AI19" s="657">
        <f t="shared" si="15"/>
        <v>6.6666666666666666E-2</v>
      </c>
      <c r="AJ19" s="100">
        <f t="shared" si="16"/>
        <v>8</v>
      </c>
      <c r="AK19" s="657">
        <f t="shared" si="17"/>
        <v>0.53333333333333333</v>
      </c>
    </row>
    <row r="20" spans="1:37">
      <c r="A20" s="646">
        <f t="shared" si="0"/>
        <v>12</v>
      </c>
      <c r="B20" s="660" t="str">
        <f>IF(ISBLANK(IBRF!B22),"",IBRF!B22)</f>
        <v>88</v>
      </c>
      <c r="C20" s="660" t="str">
        <f>IF(ISBLANK(IBRF!C22),"",IBRF!C22)</f>
        <v>Shabamm</v>
      </c>
      <c r="D20" s="772">
        <f>IF($B20="","",SUMPRODUCT(--(Lineups!$C$3:$C$62=$B20),--(Lineups!$B$3:$B$62="")))</f>
        <v>0</v>
      </c>
      <c r="E20" s="662">
        <f t="shared" si="1"/>
        <v>0</v>
      </c>
      <c r="F20" s="658">
        <f>IF($B20="","",SUMPRODUCT(--(Lineups!$C$3:$C$62=$B20),--(Lineups!$B$3:$B$62="X")))</f>
        <v>0</v>
      </c>
      <c r="G20" s="658">
        <f>IF($B20="","",COUNTIF(Lineups!F$3:F$62,$B20))</f>
        <v>0</v>
      </c>
      <c r="H20" s="658">
        <f>IF($B20="","",COUNTIF(Lineups!I$3:I$62,$B20))</f>
        <v>0</v>
      </c>
      <c r="I20" s="658">
        <f>IF($B20="","",COUNTIF(Lineups!L$3:L$62,$B20))</f>
        <v>0</v>
      </c>
      <c r="J20" s="661">
        <f t="shared" si="2"/>
        <v>0</v>
      </c>
      <c r="K20" s="662">
        <f t="shared" si="3"/>
        <v>0</v>
      </c>
      <c r="L20" s="661">
        <f t="shared" si="4"/>
        <v>0</v>
      </c>
      <c r="M20" s="662">
        <f t="shared" si="5"/>
        <v>0</v>
      </c>
      <c r="N20" s="663">
        <f ca="1">IF(B20="","",IF(OR(SK!E173="",SK!E173=0),"",SK!H173))</f>
        <v>1</v>
      </c>
      <c r="O20" s="661">
        <f>IF($B20="","",COUNTIF(Lineups!O$3:O$62,$B20))</f>
        <v>4</v>
      </c>
      <c r="P20" s="662">
        <f t="shared" si="6"/>
        <v>0.26666666666666666</v>
      </c>
      <c r="Q20" s="661">
        <f t="shared" si="7"/>
        <v>4</v>
      </c>
      <c r="R20" s="662">
        <f t="shared" si="8"/>
        <v>0.26666666666666666</v>
      </c>
      <c r="T20" s="646">
        <f t="shared" si="9"/>
        <v>12</v>
      </c>
      <c r="U20" s="660" t="str">
        <f>IF(ISBLANK(IBRF!H22),"",IBRF!H22)</f>
        <v>7962</v>
      </c>
      <c r="V20" s="660" t="str">
        <f>IF(ISBLANK(IBRF!I22),"",IBRF!I22)</f>
        <v>Dewey Decks'emAll</v>
      </c>
      <c r="W20" s="661">
        <f>IF($U20="","",SUMPRODUCT(--(Lineups!$V$3:$V$62=$U20),--(Lineups!$U$3:$U$62="")))</f>
        <v>0</v>
      </c>
      <c r="X20" s="662">
        <f t="shared" si="10"/>
        <v>0</v>
      </c>
      <c r="Y20" s="658">
        <f>IF($U20="","",SUMPRODUCT(--(Lineups!$V$3:$V$62=$U20),--(Lineups!$U$3:$U$62="X")))</f>
        <v>0</v>
      </c>
      <c r="Z20" s="658">
        <f>IF($U20="","",COUNTIF(Lineups!Y$3:Y$62,$U20))</f>
        <v>0</v>
      </c>
      <c r="AA20" s="658">
        <f>IF($U20="","",COUNTIF(Lineups!AB$3:AB$62,$U20))</f>
        <v>0</v>
      </c>
      <c r="AB20" s="658">
        <f>IF($U20="","",COUNTIF(Lineups!AE$3:AE$62,$U20))</f>
        <v>2</v>
      </c>
      <c r="AC20" s="661">
        <f t="shared" si="11"/>
        <v>2</v>
      </c>
      <c r="AD20" s="662">
        <f t="shared" si="12"/>
        <v>0.13333333333333333</v>
      </c>
      <c r="AE20" s="661">
        <f t="shared" si="13"/>
        <v>2</v>
      </c>
      <c r="AF20" s="662">
        <f t="shared" si="14"/>
        <v>0.13333333333333333</v>
      </c>
      <c r="AG20" s="663" t="str">
        <f ca="1">IF(U20="","",IF(OR(SK!AD173="",SK!AD173=0),"",SK!AG173))</f>
        <v/>
      </c>
      <c r="AH20" s="661">
        <f>IF($U20="","",COUNTIF(Lineups!AH$3:AH$62,$U20))</f>
        <v>0</v>
      </c>
      <c r="AI20" s="662">
        <f t="shared" si="15"/>
        <v>0</v>
      </c>
      <c r="AJ20" s="661">
        <f t="shared" si="16"/>
        <v>2</v>
      </c>
      <c r="AK20" s="662">
        <f t="shared" si="17"/>
        <v>0.13333333333333333</v>
      </c>
    </row>
    <row r="21" spans="1:37">
      <c r="A21" s="555">
        <f t="shared" si="0"/>
        <v>13</v>
      </c>
      <c r="B21" s="656" t="str">
        <f>IF(ISBLANK(IBRF!B23),"",IBRF!B23)</f>
        <v>CU2</v>
      </c>
      <c r="C21" s="656" t="str">
        <f>IF(ISBLANK(IBRF!C23),"",IBRF!C23)</f>
        <v>Seemore Butts</v>
      </c>
      <c r="D21" s="100">
        <f>IF($B21="","",SUMPRODUCT(--(Lineups!$C$3:$C$62=$B21),--(Lineups!$B$3:$B$62="")))</f>
        <v>5</v>
      </c>
      <c r="E21" s="657">
        <f t="shared" si="1"/>
        <v>0.33333333333333331</v>
      </c>
      <c r="F21" s="658">
        <f>IF($B21="","",SUMPRODUCT(--(Lineups!$C$3:$C$62=$B21),--(Lineups!$B$3:$B$62="X")))</f>
        <v>0</v>
      </c>
      <c r="G21" s="658">
        <f>IF($B21="","",COUNTIF(Lineups!F$3:F$62,$B21))</f>
        <v>1</v>
      </c>
      <c r="H21" s="658">
        <f>IF($B21="","",COUNTIF(Lineups!I$3:I$62,$B21))</f>
        <v>0</v>
      </c>
      <c r="I21" s="658">
        <f>IF($B21="","",COUNTIF(Lineups!L$3:L$62,$B21))</f>
        <v>1</v>
      </c>
      <c r="J21" s="100">
        <f t="shared" si="2"/>
        <v>2</v>
      </c>
      <c r="K21" s="657">
        <f t="shared" si="3"/>
        <v>0.13333333333333333</v>
      </c>
      <c r="L21" s="100">
        <f t="shared" si="4"/>
        <v>7</v>
      </c>
      <c r="M21" s="657">
        <f t="shared" si="5"/>
        <v>0.46666666666666667</v>
      </c>
      <c r="N21" s="659" t="str">
        <f ca="1">IF(B21="","",IF(OR(SK!E176="",SK!E176=0),"",SK!H176))</f>
        <v/>
      </c>
      <c r="O21" s="100">
        <f>IF($B21="","",COUNTIF(Lineups!O$3:O$62,$B21))</f>
        <v>0</v>
      </c>
      <c r="P21" s="657">
        <f t="shared" si="6"/>
        <v>0</v>
      </c>
      <c r="Q21" s="100">
        <f t="shared" si="7"/>
        <v>7</v>
      </c>
      <c r="R21" s="657">
        <f t="shared" si="8"/>
        <v>0.46666666666666667</v>
      </c>
      <c r="T21" s="555">
        <f t="shared" si="9"/>
        <v>13</v>
      </c>
      <c r="U21" s="656" t="str">
        <f>IF(ISBLANK(IBRF!H23),"",IBRF!H23)</f>
        <v>86</v>
      </c>
      <c r="V21" s="656" t="str">
        <f>IF(ISBLANK(IBRF!I23),"",IBRF!I23)</f>
        <v>Lola Ntimid8her</v>
      </c>
      <c r="W21" s="100">
        <f>IF($U21="","",SUMPRODUCT(--(Lineups!$V$3:$V$62=$U21),--(Lineups!$U$3:$U$62="")))</f>
        <v>0</v>
      </c>
      <c r="X21" s="657">
        <f t="shared" si="10"/>
        <v>0</v>
      </c>
      <c r="Y21" s="658">
        <f>IF($U21="","",SUMPRODUCT(--(Lineups!$V$3:$V$62=$U21),--(Lineups!$U$3:$U$62="X")))</f>
        <v>0</v>
      </c>
      <c r="Z21" s="658">
        <f>IF($U21="","",COUNTIF(Lineups!Y$3:Y$62,$U21))</f>
        <v>4</v>
      </c>
      <c r="AA21" s="658">
        <f>IF($U21="","",COUNTIF(Lineups!AB$3:AB$62,$U21))</f>
        <v>1</v>
      </c>
      <c r="AB21" s="658">
        <f>IF($U21="","",COUNTIF(Lineups!AE$3:AE$62,$U21))</f>
        <v>0</v>
      </c>
      <c r="AC21" s="100">
        <f t="shared" si="11"/>
        <v>5</v>
      </c>
      <c r="AD21" s="657">
        <f t="shared" si="12"/>
        <v>0.33333333333333331</v>
      </c>
      <c r="AE21" s="100">
        <f t="shared" si="13"/>
        <v>5</v>
      </c>
      <c r="AF21" s="657">
        <f t="shared" si="14"/>
        <v>0.33333333333333331</v>
      </c>
      <c r="AG21" s="659">
        <f ca="1">IF(U21="","",IF(OR(SK!AD176="",SK!AD176=0),"",SK!AG176))</f>
        <v>1</v>
      </c>
      <c r="AH21" s="100">
        <f>IF($U21="","",COUNTIF(Lineups!AH$3:AH$62,$U21))</f>
        <v>1</v>
      </c>
      <c r="AI21" s="657">
        <f t="shared" si="15"/>
        <v>6.6666666666666666E-2</v>
      </c>
      <c r="AJ21" s="100">
        <f t="shared" si="16"/>
        <v>6</v>
      </c>
      <c r="AK21" s="657">
        <f t="shared" si="17"/>
        <v>0.4</v>
      </c>
    </row>
    <row r="22" spans="1:37">
      <c r="A22" s="646">
        <f t="shared" si="0"/>
        <v>14</v>
      </c>
      <c r="B22" s="660" t="str">
        <f>IF(ISBLANK(IBRF!B24),"",IBRF!B24)</f>
        <v>O3</v>
      </c>
      <c r="C22" s="660" t="str">
        <f>IF(ISBLANK(IBRF!C24),"",IBRF!C24)</f>
        <v>Check'r Vitals</v>
      </c>
      <c r="D22" s="772">
        <f>IF($B22="","",SUMPRODUCT(--(Lineups!$C$3:$C$62=$B22),--(Lineups!$B$3:$B$62="")))</f>
        <v>0</v>
      </c>
      <c r="E22" s="662">
        <f t="shared" si="1"/>
        <v>0</v>
      </c>
      <c r="F22" s="658">
        <f>IF($B22="","",SUMPRODUCT(--(Lineups!$C$3:$C$62=$B22),--(Lineups!$B$3:$B$62="X")))</f>
        <v>0</v>
      </c>
      <c r="G22" s="658">
        <f>IF($B22="","",COUNTIF(Lineups!F$3:F$62,$B22))</f>
        <v>1</v>
      </c>
      <c r="H22" s="658">
        <f>IF($B22="","",COUNTIF(Lineups!I$3:I$62,$B22))</f>
        <v>0</v>
      </c>
      <c r="I22" s="658">
        <f>IF($B22="","",COUNTIF(Lineups!L$3:L$62,$B22))</f>
        <v>0</v>
      </c>
      <c r="J22" s="661">
        <f t="shared" si="2"/>
        <v>1</v>
      </c>
      <c r="K22" s="662">
        <f t="shared" si="3"/>
        <v>6.6666666666666666E-2</v>
      </c>
      <c r="L22" s="661">
        <f t="shared" si="4"/>
        <v>1</v>
      </c>
      <c r="M22" s="662">
        <f t="shared" si="5"/>
        <v>6.6666666666666666E-2</v>
      </c>
      <c r="N22" s="663" t="str">
        <f ca="1">IF(B22="","",IF(OR(SK!E179="",SK!E179=0),"",SK!H179))</f>
        <v/>
      </c>
      <c r="O22" s="661">
        <f>IF($B22="","",COUNTIF(Lineups!O$3:O$62,$B22))</f>
        <v>0</v>
      </c>
      <c r="P22" s="662">
        <f t="shared" si="6"/>
        <v>0</v>
      </c>
      <c r="Q22" s="661">
        <f t="shared" si="7"/>
        <v>1</v>
      </c>
      <c r="R22" s="662">
        <f t="shared" si="8"/>
        <v>6.6666666666666666E-2</v>
      </c>
      <c r="T22" s="646">
        <f t="shared" si="9"/>
        <v>14</v>
      </c>
      <c r="U22" s="660" t="str">
        <f>IF(ISBLANK(IBRF!H24),"",IBRF!H24)</f>
        <v>M60</v>
      </c>
      <c r="V22" s="660" t="str">
        <f>IF(ISBLANK(IBRF!I24),"",IBRF!I24)</f>
        <v>21 Guns</v>
      </c>
      <c r="W22" s="661">
        <f>IF($U22="","",SUMPRODUCT(--(Lineups!$V$3:$V$62=$U22),--(Lineups!$U$3:$U$62="")))</f>
        <v>0</v>
      </c>
      <c r="X22" s="662">
        <f t="shared" si="10"/>
        <v>0</v>
      </c>
      <c r="Y22" s="658">
        <f>IF($U22="","",SUMPRODUCT(--(Lineups!$V$3:$V$62=$U22),--(Lineups!$U$3:$U$62="X")))</f>
        <v>1</v>
      </c>
      <c r="Z22" s="658">
        <f>IF($U22="","",COUNTIF(Lineups!Y$3:Y$62,$U22))</f>
        <v>3</v>
      </c>
      <c r="AA22" s="658">
        <f>IF($U22="","",COUNTIF(Lineups!AB$3:AB$62,$U22))</f>
        <v>4</v>
      </c>
      <c r="AB22" s="658">
        <f>IF($U22="","",COUNTIF(Lineups!AE$3:AE$62,$U22))</f>
        <v>0</v>
      </c>
      <c r="AC22" s="661">
        <f t="shared" si="11"/>
        <v>8</v>
      </c>
      <c r="AD22" s="662">
        <f t="shared" si="12"/>
        <v>0.53333333333333333</v>
      </c>
      <c r="AE22" s="661">
        <f t="shared" si="13"/>
        <v>8</v>
      </c>
      <c r="AF22" s="662">
        <f t="shared" si="14"/>
        <v>0.53333333333333333</v>
      </c>
      <c r="AG22" s="663" t="str">
        <f ca="1">IF(U22="","",IF(OR(SK!AD179="",SK!AD179=0),"",SK!AG179))</f>
        <v/>
      </c>
      <c r="AH22" s="661">
        <f>IF($U22="","",COUNTIF(Lineups!AH$3:AH$62,$U22))</f>
        <v>0</v>
      </c>
      <c r="AI22" s="662">
        <f t="shared" si="15"/>
        <v>0</v>
      </c>
      <c r="AJ22" s="661">
        <f t="shared" si="16"/>
        <v>8</v>
      </c>
      <c r="AK22" s="662">
        <f t="shared" si="17"/>
        <v>0.53333333333333333</v>
      </c>
    </row>
    <row r="23" spans="1:37">
      <c r="A23" s="555">
        <f t="shared" si="0"/>
        <v>15</v>
      </c>
      <c r="B23" s="656" t="str">
        <f>IF(ISBLANK(IBRF!B25),"",IBRF!B25)</f>
        <v>1794</v>
      </c>
      <c r="C23" s="656" t="str">
        <f>IF(ISBLANK(IBRF!C25),"",IBRF!C25)</f>
        <v>VooDoo Maul</v>
      </c>
      <c r="D23" s="100">
        <f>IF($B23="","",SUMPRODUCT(--(Lineups!$C$3:$C$62=$B23),--(Lineups!$B$3:$B$62="")))</f>
        <v>0</v>
      </c>
      <c r="E23" s="657">
        <f t="shared" si="1"/>
        <v>0</v>
      </c>
      <c r="F23" s="658">
        <f>IF($B23="","",SUMPRODUCT(--(Lineups!$C$3:$C$62=$B23),--(Lineups!$B$3:$B$62="X")))</f>
        <v>0</v>
      </c>
      <c r="G23" s="658">
        <f>IF($B23="","",COUNTIF(Lineups!F$3:F$62,$B23))</f>
        <v>0</v>
      </c>
      <c r="H23" s="658">
        <f>IF($B23="","",COUNTIF(Lineups!I$3:I$62,$B23))</f>
        <v>0</v>
      </c>
      <c r="I23" s="658">
        <f>IF($B23="","",COUNTIF(Lineups!L$3:L$62,$B23))</f>
        <v>0</v>
      </c>
      <c r="J23" s="100">
        <f t="shared" si="2"/>
        <v>0</v>
      </c>
      <c r="K23" s="657">
        <f t="shared" si="3"/>
        <v>0</v>
      </c>
      <c r="L23" s="100">
        <f t="shared" si="4"/>
        <v>0</v>
      </c>
      <c r="M23" s="657">
        <f t="shared" si="5"/>
        <v>0</v>
      </c>
      <c r="N23" s="659" t="str">
        <f ca="1">IF(B23="","",IF(OR(SK!E182="",SK!E182=0),"",SK!H182))</f>
        <v/>
      </c>
      <c r="O23" s="100">
        <f>IF($B23="","",COUNTIF(Lineups!O$3:O$62,$B23))</f>
        <v>0</v>
      </c>
      <c r="P23" s="657">
        <f t="shared" si="6"/>
        <v>0</v>
      </c>
      <c r="Q23" s="100">
        <f t="shared" si="7"/>
        <v>0</v>
      </c>
      <c r="R23" s="657">
        <f t="shared" si="8"/>
        <v>0</v>
      </c>
      <c r="T23" s="555">
        <f t="shared" si="9"/>
        <v>15</v>
      </c>
      <c r="U23" s="656" t="str">
        <f>IF(ISBLANK(IBRF!H25),"",IBRF!H25)</f>
        <v/>
      </c>
      <c r="V23" s="656" t="str">
        <f>IF(ISBLANK(IBRF!I25),"",IBRF!I25)</f>
        <v/>
      </c>
      <c r="W23" s="100" t="str">
        <f>IF($U23="","",SUMPRODUCT(--(Lineups!$V$3:$V$62=$U23),--(Lineups!$U$3:$U$62="")))</f>
        <v/>
      </c>
      <c r="X23" s="657" t="str">
        <f t="shared" si="10"/>
        <v/>
      </c>
      <c r="Y23" s="658" t="str">
        <f>IF($U23="","",SUMPRODUCT(--(Lineups!$V$3:$V$62=$U23),--(Lineups!$U$3:$U$62="X")))</f>
        <v/>
      </c>
      <c r="Z23" s="658" t="str">
        <f>IF($U23="","",COUNTIF(Lineups!Y$3:Y$62,$U23))</f>
        <v/>
      </c>
      <c r="AA23" s="658" t="str">
        <f>IF($U23="","",COUNTIF(Lineups!AB$3:AB$62,$U23))</f>
        <v/>
      </c>
      <c r="AB23" s="658" t="str">
        <f>IF($U23="","",COUNTIF(Lineups!AE$3:AE$62,$U23))</f>
        <v/>
      </c>
      <c r="AC23" s="100" t="str">
        <f t="shared" si="11"/>
        <v/>
      </c>
      <c r="AD23" s="657" t="str">
        <f t="shared" si="12"/>
        <v/>
      </c>
      <c r="AE23" s="100" t="str">
        <f t="shared" si="13"/>
        <v/>
      </c>
      <c r="AF23" s="657" t="str">
        <f t="shared" si="14"/>
        <v/>
      </c>
      <c r="AG23" s="659" t="str">
        <f>IF(U23="","",IF(OR(SK!AD182="",SK!AD182=0),"",SK!AG182))</f>
        <v/>
      </c>
      <c r="AH23" s="100" t="str">
        <f>IF($U23="","",COUNTIF(Lineups!AH$3:AH$62,$U23))</f>
        <v/>
      </c>
      <c r="AI23" s="657" t="str">
        <f t="shared" si="15"/>
        <v/>
      </c>
      <c r="AJ23" s="100" t="str">
        <f t="shared" si="16"/>
        <v/>
      </c>
      <c r="AK23" s="657" t="str">
        <f t="shared" si="17"/>
        <v/>
      </c>
    </row>
    <row r="24" spans="1:37">
      <c r="A24" s="646">
        <f t="shared" si="0"/>
        <v>16</v>
      </c>
      <c r="B24" s="660" t="str">
        <f>IF(ISBLANK(IBRF!B26),"",IBRF!B26)</f>
        <v>81</v>
      </c>
      <c r="C24" s="660" t="str">
        <f>IF(ISBLANK(IBRF!C26),"",IBRF!C26)</f>
        <v>Fatallica</v>
      </c>
      <c r="D24" s="772">
        <f>IF($B24="","",SUMPRODUCT(--(Lineups!$C$3:$C$62=$B24),--(Lineups!$B$3:$B$62="")))</f>
        <v>0</v>
      </c>
      <c r="E24" s="662">
        <f t="shared" si="1"/>
        <v>0</v>
      </c>
      <c r="F24" s="658">
        <f>IF($B24="","",SUMPRODUCT(--(Lineups!$C$3:$C$62=$B24),--(Lineups!$B$3:$B$62="X")))</f>
        <v>0</v>
      </c>
      <c r="G24" s="658">
        <f>IF($B24="","",COUNTIF(Lineups!F$3:F$62,$B24))</f>
        <v>0</v>
      </c>
      <c r="H24" s="658">
        <f>IF($B24="","",COUNTIF(Lineups!I$3:I$62,$B24))</f>
        <v>0</v>
      </c>
      <c r="I24" s="658">
        <f>IF($B24="","",COUNTIF(Lineups!L$3:L$62,$B24))</f>
        <v>0</v>
      </c>
      <c r="J24" s="661">
        <f t="shared" si="2"/>
        <v>0</v>
      </c>
      <c r="K24" s="662">
        <f t="shared" si="3"/>
        <v>0</v>
      </c>
      <c r="L24" s="661">
        <f t="shared" si="4"/>
        <v>0</v>
      </c>
      <c r="M24" s="662">
        <f t="shared" si="5"/>
        <v>0</v>
      </c>
      <c r="N24" s="663" t="str">
        <f ca="1">IF(B24="","",IF(OR(SK!E185="",SK!E185=0),"",SK!H185))</f>
        <v/>
      </c>
      <c r="O24" s="661">
        <f>IF($B24="","",COUNTIF(Lineups!O$3:O$62,$B24))</f>
        <v>0</v>
      </c>
      <c r="P24" s="662">
        <f t="shared" si="6"/>
        <v>0</v>
      </c>
      <c r="Q24" s="661">
        <f t="shared" si="7"/>
        <v>0</v>
      </c>
      <c r="R24" s="662">
        <f t="shared" si="8"/>
        <v>0</v>
      </c>
      <c r="T24" s="646">
        <f t="shared" si="9"/>
        <v>16</v>
      </c>
      <c r="U24" s="660" t="str">
        <f>IF(ISBLANK(IBRF!H26),"",IBRF!H26)</f>
        <v/>
      </c>
      <c r="V24" s="660" t="str">
        <f>IF(ISBLANK(IBRF!I26),"",IBRF!I26)</f>
        <v/>
      </c>
      <c r="W24" s="661" t="str">
        <f>IF($U24="","",SUMPRODUCT(--(Lineups!$V$3:$V$62=$U24),--(Lineups!$U$3:$U$62="")))</f>
        <v/>
      </c>
      <c r="X24" s="662" t="str">
        <f t="shared" si="10"/>
        <v/>
      </c>
      <c r="Y24" s="658" t="str">
        <f>IF($U24="","",SUMPRODUCT(--(Lineups!$V$3:$V$62=$U24),--(Lineups!$U$3:$U$62="X")))</f>
        <v/>
      </c>
      <c r="Z24" s="658" t="str">
        <f>IF($U24="","",COUNTIF(Lineups!Y$3:Y$62,$U24))</f>
        <v/>
      </c>
      <c r="AA24" s="658" t="str">
        <f>IF($U24="","",COUNTIF(Lineups!AB$3:AB$62,$U24))</f>
        <v/>
      </c>
      <c r="AB24" s="658" t="str">
        <f>IF($U24="","",COUNTIF(Lineups!AE$3:AE$62,$U24))</f>
        <v/>
      </c>
      <c r="AC24" s="661" t="str">
        <f t="shared" si="11"/>
        <v/>
      </c>
      <c r="AD24" s="662" t="str">
        <f t="shared" si="12"/>
        <v/>
      </c>
      <c r="AE24" s="661" t="str">
        <f t="shared" si="13"/>
        <v/>
      </c>
      <c r="AF24" s="662" t="str">
        <f t="shared" si="14"/>
        <v/>
      </c>
      <c r="AG24" s="663" t="str">
        <f>IF(U24="","",IF(OR(SK!AD185="",SK!AD185=0),"",SK!AG185))</f>
        <v/>
      </c>
      <c r="AH24" s="661" t="str">
        <f>IF($U24="","",COUNTIF(Lineups!AH$3:AH$62,$U24))</f>
        <v/>
      </c>
      <c r="AI24" s="662" t="str">
        <f t="shared" si="15"/>
        <v/>
      </c>
      <c r="AJ24" s="661" t="str">
        <f t="shared" si="16"/>
        <v/>
      </c>
      <c r="AK24" s="662" t="str">
        <f t="shared" si="17"/>
        <v/>
      </c>
    </row>
    <row r="25" spans="1:37" hidden="1">
      <c r="A25" s="555">
        <f t="shared" si="0"/>
        <v>17</v>
      </c>
      <c r="B25" s="656" t="str">
        <f>IF(ISBLANK(IBRF!B27),"",IBRF!B27)</f>
        <v/>
      </c>
      <c r="C25" s="656" t="str">
        <f>IF(ISBLANK(IBRF!C27),"",IBRF!C27)</f>
        <v/>
      </c>
      <c r="D25" s="100" t="str">
        <f>IF($B25="","",SUMPRODUCT(--(Lineups!$C$3:$C$62=$B25),--(Lineups!$B$3:$B$62="")))</f>
        <v/>
      </c>
      <c r="E25" s="657" t="str">
        <f t="shared" si="1"/>
        <v/>
      </c>
      <c r="F25" s="658" t="str">
        <f>IF($B25="","",SUMPRODUCT(--(Lineups!$C$3:$C$62=$B25),--(Lineups!$B$3:$B$62="X")))</f>
        <v/>
      </c>
      <c r="G25" s="658" t="str">
        <f>IF($B25="","",COUNTIF(Lineups!F$3:F$62,$B25))</f>
        <v/>
      </c>
      <c r="H25" s="658" t="str">
        <f>IF($B25="","",COUNTIF(Lineups!I$3:I$62,$B25))</f>
        <v/>
      </c>
      <c r="I25" s="658" t="str">
        <f>IF($B25="","",COUNTIF(Lineups!L$3:L$62,$B25))</f>
        <v/>
      </c>
      <c r="J25" s="100" t="str">
        <f t="shared" si="2"/>
        <v/>
      </c>
      <c r="K25" s="657" t="str">
        <f t="shared" si="3"/>
        <v/>
      </c>
      <c r="L25" s="100" t="str">
        <f t="shared" si="4"/>
        <v/>
      </c>
      <c r="M25" s="657" t="str">
        <f t="shared" si="5"/>
        <v/>
      </c>
      <c r="N25" s="659" t="str">
        <f>IF(B25="","",IF(OR(SK!E188="",SK!E188=0),"",SK!H188))</f>
        <v/>
      </c>
      <c r="O25" s="100" t="str">
        <f>IF($B25="","",COUNTIF(Lineups!O$3:O$62,$B25))</f>
        <v/>
      </c>
      <c r="P25" s="657" t="str">
        <f t="shared" si="6"/>
        <v/>
      </c>
      <c r="Q25" s="100" t="str">
        <f t="shared" si="7"/>
        <v/>
      </c>
      <c r="R25" s="657" t="str">
        <f t="shared" si="8"/>
        <v/>
      </c>
      <c r="T25" s="555">
        <f t="shared" si="9"/>
        <v>17</v>
      </c>
      <c r="U25" s="656" t="str">
        <f>IF(ISBLANK(IBRF!H27),"",IBRF!H27)</f>
        <v/>
      </c>
      <c r="V25" s="656" t="str">
        <f>IF(ISBLANK(IBRF!I27),"",IBRF!I27)</f>
        <v/>
      </c>
      <c r="W25" s="100" t="str">
        <f>IF($U25="","",SUMPRODUCT(--(Lineups!$V$3:$V$62=$U25),--(Lineups!$U$3:$U$62="")))</f>
        <v/>
      </c>
      <c r="X25" s="657" t="str">
        <f t="shared" si="10"/>
        <v/>
      </c>
      <c r="Y25" s="658" t="str">
        <f>IF($U25="","",SUMPRODUCT(--(Lineups!$V$3:$V$62=$U25),--(Lineups!$U$3:$U$62="X")))</f>
        <v/>
      </c>
      <c r="Z25" s="658" t="str">
        <f>IF($U25="","",COUNTIF(Lineups!Y$3:Y$62,$U25))</f>
        <v/>
      </c>
      <c r="AA25" s="658" t="str">
        <f>IF($U25="","",COUNTIF(Lineups!AB$3:AB$62,$U25))</f>
        <v/>
      </c>
      <c r="AB25" s="658" t="str">
        <f>IF($U25="","",COUNTIF(Lineups!AE$3:AE$62,$U25))</f>
        <v/>
      </c>
      <c r="AC25" s="100" t="str">
        <f t="shared" si="11"/>
        <v/>
      </c>
      <c r="AD25" s="657" t="str">
        <f t="shared" si="12"/>
        <v/>
      </c>
      <c r="AE25" s="100" t="str">
        <f t="shared" si="13"/>
        <v/>
      </c>
      <c r="AF25" s="657" t="str">
        <f t="shared" si="14"/>
        <v/>
      </c>
      <c r="AG25" s="659" t="str">
        <f>IF(U25="","",IF(OR(SK!AD188="",SK!AD188=0),"",SK!AG188))</f>
        <v/>
      </c>
      <c r="AH25" s="100" t="str">
        <f>IF($U25="","",COUNTIF(Lineups!AH$3:AH$62,$U25))</f>
        <v/>
      </c>
      <c r="AI25" s="657" t="str">
        <f t="shared" si="15"/>
        <v/>
      </c>
      <c r="AJ25" s="100" t="str">
        <f t="shared" si="16"/>
        <v/>
      </c>
      <c r="AK25" s="657" t="str">
        <f t="shared" si="17"/>
        <v/>
      </c>
    </row>
    <row r="26" spans="1:37" hidden="1">
      <c r="A26" s="646">
        <f t="shared" si="0"/>
        <v>18</v>
      </c>
      <c r="B26" s="660" t="str">
        <f>IF(ISBLANK(IBRF!B28),"",IBRF!B28)</f>
        <v/>
      </c>
      <c r="C26" s="660" t="str">
        <f>IF(ISBLANK(IBRF!C28),"",IBRF!C28)</f>
        <v/>
      </c>
      <c r="D26" s="772" t="str">
        <f>IF($B26="","",SUMPRODUCT(--(Lineups!$C$3:$C$62=$B26),--(Lineups!$B$3:$B$62="")))</f>
        <v/>
      </c>
      <c r="E26" s="662" t="str">
        <f t="shared" si="1"/>
        <v/>
      </c>
      <c r="F26" s="658" t="str">
        <f>IF($B26="","",SUMPRODUCT(--(Lineups!$C$3:$C$62=$B26),--(Lineups!$B$3:$B$62="X")))</f>
        <v/>
      </c>
      <c r="G26" s="658" t="str">
        <f>IF($B26="","",COUNTIF(Lineups!F$3:F$62,$B26))</f>
        <v/>
      </c>
      <c r="H26" s="658" t="str">
        <f>IF($B26="","",COUNTIF(Lineups!I$3:I$62,$B26))</f>
        <v/>
      </c>
      <c r="I26" s="658" t="str">
        <f>IF($B26="","",COUNTIF(Lineups!L$3:L$62,$B26))</f>
        <v/>
      </c>
      <c r="J26" s="661" t="str">
        <f t="shared" si="2"/>
        <v/>
      </c>
      <c r="K26" s="662" t="str">
        <f t="shared" si="3"/>
        <v/>
      </c>
      <c r="L26" s="661" t="str">
        <f t="shared" si="4"/>
        <v/>
      </c>
      <c r="M26" s="662" t="str">
        <f t="shared" si="5"/>
        <v/>
      </c>
      <c r="N26" s="663" t="str">
        <f>IF(B26="","",IF(OR(SK!E191="",SK!E191=0),"",SK!H191))</f>
        <v/>
      </c>
      <c r="O26" s="661" t="str">
        <f>IF($B26="","",COUNTIF(Lineups!O$3:O$62,$B26))</f>
        <v/>
      </c>
      <c r="P26" s="662" t="str">
        <f t="shared" si="6"/>
        <v/>
      </c>
      <c r="Q26" s="661" t="str">
        <f t="shared" si="7"/>
        <v/>
      </c>
      <c r="R26" s="662" t="str">
        <f t="shared" si="8"/>
        <v/>
      </c>
      <c r="T26" s="646">
        <f t="shared" si="9"/>
        <v>18</v>
      </c>
      <c r="U26" s="660" t="str">
        <f>IF(ISBLANK(IBRF!H28),"",IBRF!H28)</f>
        <v/>
      </c>
      <c r="V26" s="660" t="str">
        <f>IF(ISBLANK(IBRF!I28),"",IBRF!I28)</f>
        <v/>
      </c>
      <c r="W26" s="661" t="str">
        <f>IF($U26="","",SUMPRODUCT(--(Lineups!$V$3:$V$62=$U26),--(Lineups!$U$3:$U$62="")))</f>
        <v/>
      </c>
      <c r="X26" s="662" t="str">
        <f t="shared" si="10"/>
        <v/>
      </c>
      <c r="Y26" s="658" t="str">
        <f>IF($U26="","",SUMPRODUCT(--(Lineups!$V$3:$V$62=$U26),--(Lineups!$U$3:$U$62="X")))</f>
        <v/>
      </c>
      <c r="Z26" s="658" t="str">
        <f>IF($U26="","",COUNTIF(Lineups!Y$3:Y$62,$U26))</f>
        <v/>
      </c>
      <c r="AA26" s="658" t="str">
        <f>IF($U26="","",COUNTIF(Lineups!AB$3:AB$62,$U26))</f>
        <v/>
      </c>
      <c r="AB26" s="658" t="str">
        <f>IF($U26="","",COUNTIF(Lineups!AE$3:AE$62,$U26))</f>
        <v/>
      </c>
      <c r="AC26" s="661" t="str">
        <f t="shared" si="11"/>
        <v/>
      </c>
      <c r="AD26" s="662" t="str">
        <f t="shared" si="12"/>
        <v/>
      </c>
      <c r="AE26" s="661" t="str">
        <f t="shared" si="13"/>
        <v/>
      </c>
      <c r="AF26" s="662" t="str">
        <f t="shared" si="14"/>
        <v/>
      </c>
      <c r="AG26" s="663" t="str">
        <f>IF(U26="","",IF(OR(SK!AD191="",SK!AD191=0),"",SK!AG191))</f>
        <v/>
      </c>
      <c r="AH26" s="661" t="str">
        <f>IF($U26="","",COUNTIF(Lineups!AH$3:AH$62,$U26))</f>
        <v/>
      </c>
      <c r="AI26" s="662" t="str">
        <f t="shared" si="15"/>
        <v/>
      </c>
      <c r="AJ26" s="661" t="str">
        <f t="shared" si="16"/>
        <v/>
      </c>
      <c r="AK26" s="662" t="str">
        <f t="shared" si="17"/>
        <v/>
      </c>
    </row>
    <row r="27" spans="1:37" hidden="1">
      <c r="A27" s="555">
        <f t="shared" si="0"/>
        <v>19</v>
      </c>
      <c r="B27" s="656" t="str">
        <f>IF(ISBLANK(IBRF!B29),"",IBRF!B29)</f>
        <v/>
      </c>
      <c r="C27" s="656" t="str">
        <f>IF(ISBLANK(IBRF!C29),"",IBRF!C29)</f>
        <v/>
      </c>
      <c r="D27" s="100" t="str">
        <f>IF($B27="","",SUMPRODUCT(--(Lineups!$C$3:$C$62=$B27),--(Lineups!$B$3:$B$62="")))</f>
        <v/>
      </c>
      <c r="E27" s="657" t="str">
        <f t="shared" si="1"/>
        <v/>
      </c>
      <c r="F27" s="658" t="str">
        <f>IF($B27="","",SUMPRODUCT(--(Lineups!$C$3:$C$62=$B27),--(Lineups!$B$3:$B$62="X")))</f>
        <v/>
      </c>
      <c r="G27" s="658" t="str">
        <f>IF($B27="","",COUNTIF(Lineups!F$3:F$62,$B27))</f>
        <v/>
      </c>
      <c r="H27" s="658" t="str">
        <f>IF($B27="","",COUNTIF(Lineups!I$3:I$62,$B27))</f>
        <v/>
      </c>
      <c r="I27" s="658" t="str">
        <f>IF($B27="","",COUNTIF(Lineups!L$3:L$62,$B27))</f>
        <v/>
      </c>
      <c r="J27" s="100" t="str">
        <f t="shared" si="2"/>
        <v/>
      </c>
      <c r="K27" s="657" t="str">
        <f t="shared" si="3"/>
        <v/>
      </c>
      <c r="L27" s="100" t="str">
        <f t="shared" si="4"/>
        <v/>
      </c>
      <c r="M27" s="657" t="str">
        <f t="shared" si="5"/>
        <v/>
      </c>
      <c r="N27" s="659" t="str">
        <f>IF(B27="","",IF(OR(SK!E194="",SK!E194=0),"",SK!H194))</f>
        <v/>
      </c>
      <c r="O27" s="100" t="str">
        <f>IF($B27="","",COUNTIF(Lineups!O$3:O$62,$B27))</f>
        <v/>
      </c>
      <c r="P27" s="657" t="str">
        <f t="shared" si="6"/>
        <v/>
      </c>
      <c r="Q27" s="100" t="str">
        <f t="shared" si="7"/>
        <v/>
      </c>
      <c r="R27" s="657" t="str">
        <f t="shared" si="8"/>
        <v/>
      </c>
      <c r="T27" s="555">
        <f t="shared" si="9"/>
        <v>19</v>
      </c>
      <c r="U27" s="656" t="str">
        <f>IF(ISBLANK(IBRF!H29),"",IBRF!H29)</f>
        <v/>
      </c>
      <c r="V27" s="656" t="str">
        <f>IF(ISBLANK(IBRF!I29),"",IBRF!I29)</f>
        <v/>
      </c>
      <c r="W27" s="100" t="str">
        <f>IF($U27="","",SUMPRODUCT(--(Lineups!$V$3:$V$62=$U27),--(Lineups!$U$3:$U$62="")))</f>
        <v/>
      </c>
      <c r="X27" s="657" t="str">
        <f t="shared" si="10"/>
        <v/>
      </c>
      <c r="Y27" s="658" t="str">
        <f>IF($U27="","",SUMPRODUCT(--(Lineups!$V$3:$V$62=$U27),--(Lineups!$U$3:$U$62="X")))</f>
        <v/>
      </c>
      <c r="Z27" s="658" t="str">
        <f>IF($U27="","",COUNTIF(Lineups!Y$3:Y$62,$U27))</f>
        <v/>
      </c>
      <c r="AA27" s="658" t="str">
        <f>IF($U27="","",COUNTIF(Lineups!AB$3:AB$62,$U27))</f>
        <v/>
      </c>
      <c r="AB27" s="658" t="str">
        <f>IF($U27="","",COUNTIF(Lineups!AE$3:AE$62,$U27))</f>
        <v/>
      </c>
      <c r="AC27" s="100" t="str">
        <f t="shared" si="11"/>
        <v/>
      </c>
      <c r="AD27" s="657" t="str">
        <f t="shared" si="12"/>
        <v/>
      </c>
      <c r="AE27" s="100" t="str">
        <f t="shared" si="13"/>
        <v/>
      </c>
      <c r="AF27" s="657" t="str">
        <f t="shared" si="14"/>
        <v/>
      </c>
      <c r="AG27" s="659" t="str">
        <f>IF(U27="","",IF(OR(SK!AD194="",SK!AD194=0),"",SK!AG194))</f>
        <v/>
      </c>
      <c r="AH27" s="100" t="str">
        <f>IF($U27="","",COUNTIF(Lineups!AH$3:AH$62,$U27))</f>
        <v/>
      </c>
      <c r="AI27" s="657" t="str">
        <f t="shared" si="15"/>
        <v/>
      </c>
      <c r="AJ27" s="100" t="str">
        <f t="shared" si="16"/>
        <v/>
      </c>
      <c r="AK27" s="657" t="str">
        <f t="shared" si="17"/>
        <v/>
      </c>
    </row>
    <row r="28" spans="1:37" hidden="1">
      <c r="A28" s="646">
        <f t="shared" si="0"/>
        <v>20</v>
      </c>
      <c r="B28" s="660" t="str">
        <f>IF(ISBLANK(IBRF!B30),"",IBRF!B30)</f>
        <v/>
      </c>
      <c r="C28" s="660" t="str">
        <f>IF(ISBLANK(IBRF!C30),"",IBRF!C30)</f>
        <v/>
      </c>
      <c r="D28" s="772" t="str">
        <f>IF($B28="","",SUMPRODUCT(--(Lineups!$C$3:$C$62=$B28),--(Lineups!$B$3:$B$62="")))</f>
        <v/>
      </c>
      <c r="E28" s="662" t="str">
        <f t="shared" si="1"/>
        <v/>
      </c>
      <c r="F28" s="658" t="str">
        <f>IF($B28="","",SUMPRODUCT(--(Lineups!$C$3:$C$62=$B28),--(Lineups!$B$3:$B$62="X")))</f>
        <v/>
      </c>
      <c r="G28" s="658" t="str">
        <f>IF($B28="","",COUNTIF(Lineups!F$3:F$62,$B28))</f>
        <v/>
      </c>
      <c r="H28" s="658" t="str">
        <f>IF($B28="","",COUNTIF(Lineups!I$3:I$62,$B28))</f>
        <v/>
      </c>
      <c r="I28" s="658" t="str">
        <f>IF($B28="","",COUNTIF(Lineups!L$3:L$62,$B28))</f>
        <v/>
      </c>
      <c r="J28" s="661" t="str">
        <f t="shared" si="2"/>
        <v/>
      </c>
      <c r="K28" s="662" t="str">
        <f t="shared" si="3"/>
        <v/>
      </c>
      <c r="L28" s="661" t="str">
        <f t="shared" si="4"/>
        <v/>
      </c>
      <c r="M28" s="662" t="str">
        <f t="shared" si="5"/>
        <v/>
      </c>
      <c r="N28" s="663" t="str">
        <f>IF(B28="","",IF(OR(SK!E197="",SK!E197=0),"",SK!H197))</f>
        <v/>
      </c>
      <c r="O28" s="661" t="str">
        <f>IF($B28="","",COUNTIF(Lineups!O$3:O$62,$B28))</f>
        <v/>
      </c>
      <c r="P28" s="662" t="str">
        <f t="shared" si="6"/>
        <v/>
      </c>
      <c r="Q28" s="661" t="str">
        <f t="shared" si="7"/>
        <v/>
      </c>
      <c r="R28" s="662" t="str">
        <f t="shared" si="8"/>
        <v/>
      </c>
      <c r="T28" s="646">
        <f t="shared" si="9"/>
        <v>20</v>
      </c>
      <c r="U28" s="660" t="str">
        <f>IF(ISBLANK(IBRF!H30),"",IBRF!H30)</f>
        <v/>
      </c>
      <c r="V28" s="660" t="str">
        <f>IF(ISBLANK(IBRF!I30),"",IBRF!I30)</f>
        <v/>
      </c>
      <c r="W28" s="661" t="str">
        <f>IF($U28="","",SUMPRODUCT(--(Lineups!$V$3:$V$62=$U28),--(Lineups!$U$3:$U$62="")))</f>
        <v/>
      </c>
      <c r="X28" s="662" t="str">
        <f t="shared" si="10"/>
        <v/>
      </c>
      <c r="Y28" s="658" t="str">
        <f>IF($U28="","",SUMPRODUCT(--(Lineups!$V$3:$V$62=$U28),--(Lineups!$U$3:$U$62="X")))</f>
        <v/>
      </c>
      <c r="Z28" s="658" t="str">
        <f>IF($U28="","",COUNTIF(Lineups!Y$3:Y$62,$U28))</f>
        <v/>
      </c>
      <c r="AA28" s="658" t="str">
        <f>IF($U28="","",COUNTIF(Lineups!AB$3:AB$62,$U28))</f>
        <v/>
      </c>
      <c r="AB28" s="658" t="str">
        <f>IF($U28="","",COUNTIF(Lineups!AE$3:AE$62,$U28))</f>
        <v/>
      </c>
      <c r="AC28" s="661" t="str">
        <f t="shared" si="11"/>
        <v/>
      </c>
      <c r="AD28" s="662" t="str">
        <f t="shared" si="12"/>
        <v/>
      </c>
      <c r="AE28" s="661" t="str">
        <f t="shared" si="13"/>
        <v/>
      </c>
      <c r="AF28" s="662" t="str">
        <f t="shared" si="14"/>
        <v/>
      </c>
      <c r="AG28" s="663" t="str">
        <f>IF(U28="","",IF(OR(SK!AD197="",SK!AD197=0),"",SK!AG197))</f>
        <v/>
      </c>
      <c r="AH28" s="661" t="str">
        <f>IF($U28="","",COUNTIF(Lineups!AH$3:AH$62,$U28))</f>
        <v/>
      </c>
      <c r="AI28" s="662" t="str">
        <f t="shared" si="15"/>
        <v/>
      </c>
      <c r="AJ28" s="661" t="str">
        <f t="shared" si="16"/>
        <v/>
      </c>
      <c r="AK28" s="662" t="str">
        <f t="shared" si="17"/>
        <v/>
      </c>
    </row>
    <row r="30" spans="1:37">
      <c r="A30" s="1361" t="s">
        <v>66</v>
      </c>
      <c r="B30" s="1361"/>
      <c r="C30" s="1361"/>
      <c r="D30" s="653"/>
      <c r="E30" s="653"/>
      <c r="F30" s="653"/>
      <c r="G30" s="653"/>
      <c r="H30" s="653"/>
      <c r="I30" s="653"/>
      <c r="J30" s="653"/>
      <c r="K30" s="653"/>
      <c r="L30" s="653"/>
      <c r="M30" s="653"/>
      <c r="N30" s="653"/>
      <c r="O30" s="653"/>
      <c r="P30" s="653"/>
      <c r="Q30" s="653"/>
      <c r="R30" s="653"/>
      <c r="T30" s="1361" t="s">
        <v>66</v>
      </c>
      <c r="U30" s="1361"/>
      <c r="V30" s="1361"/>
      <c r="W30" s="653"/>
      <c r="X30" s="653"/>
      <c r="Y30" s="653"/>
      <c r="Z30" s="653"/>
      <c r="AA30" s="653"/>
      <c r="AB30" s="653"/>
      <c r="AC30" s="653"/>
      <c r="AD30" s="653"/>
      <c r="AE30" s="653"/>
      <c r="AF30" s="653"/>
      <c r="AG30" s="653"/>
      <c r="AH30" s="653"/>
      <c r="AI30" s="653"/>
      <c r="AJ30" s="653"/>
      <c r="AK30" s="653"/>
    </row>
    <row r="31" spans="1:37">
      <c r="A31" s="641">
        <v>0</v>
      </c>
      <c r="B31" s="641" t="s">
        <v>50</v>
      </c>
      <c r="C31" s="641" t="s">
        <v>51</v>
      </c>
      <c r="D31" s="641" t="s">
        <v>245</v>
      </c>
      <c r="E31" s="635"/>
      <c r="F31" s="654" t="s">
        <v>247</v>
      </c>
      <c r="G31" s="654" t="s">
        <v>247</v>
      </c>
      <c r="H31" s="654" t="s">
        <v>247</v>
      </c>
      <c r="I31" s="654" t="s">
        <v>247</v>
      </c>
      <c r="J31" s="641" t="s">
        <v>60</v>
      </c>
      <c r="K31" s="635"/>
      <c r="L31" s="641" t="s">
        <v>62</v>
      </c>
      <c r="M31" s="635"/>
      <c r="N31" s="655" t="s">
        <v>33</v>
      </c>
      <c r="O31" s="641" t="s">
        <v>248</v>
      </c>
      <c r="P31" s="635"/>
      <c r="Q31" s="641" t="s">
        <v>27</v>
      </c>
      <c r="R31" s="635"/>
      <c r="S31" s="635"/>
      <c r="T31" s="641">
        <v>0</v>
      </c>
      <c r="U31" s="641" t="s">
        <v>50</v>
      </c>
      <c r="V31" s="641" t="s">
        <v>51</v>
      </c>
      <c r="W31" s="641" t="s">
        <v>245</v>
      </c>
      <c r="X31" s="635"/>
      <c r="Y31" s="654" t="s">
        <v>247</v>
      </c>
      <c r="Z31" s="654" t="s">
        <v>247</v>
      </c>
      <c r="AA31" s="654" t="s">
        <v>247</v>
      </c>
      <c r="AB31" s="654" t="s">
        <v>247</v>
      </c>
      <c r="AC31" s="641" t="s">
        <v>60</v>
      </c>
      <c r="AD31" s="635"/>
      <c r="AE31" s="641" t="s">
        <v>62</v>
      </c>
      <c r="AF31" s="635"/>
      <c r="AG31" s="655" t="s">
        <v>33</v>
      </c>
      <c r="AH31" s="641" t="s">
        <v>248</v>
      </c>
      <c r="AI31" s="635"/>
      <c r="AJ31" s="641" t="s">
        <v>27</v>
      </c>
      <c r="AK31" s="635"/>
    </row>
    <row r="32" spans="1:37">
      <c r="A32" s="555">
        <f t="shared" ref="A32:A51" si="18">A31+1</f>
        <v>1</v>
      </c>
      <c r="B32" s="656" t="str">
        <f t="shared" ref="B32:C51" si="19">B9</f>
        <v>010</v>
      </c>
      <c r="C32" s="656" t="str">
        <f t="shared" si="19"/>
        <v>Freak Onalicia</v>
      </c>
      <c r="D32" s="100">
        <f t="shared" ref="D32:D51" ca="1" si="20">IF($B32="","",D55-D78)</f>
        <v>0</v>
      </c>
      <c r="F32" s="658">
        <f t="shared" ref="F32:I51" ca="1" si="21">IF($B32="","",F55-F78)</f>
        <v>0</v>
      </c>
      <c r="G32" s="658">
        <f t="shared" ref="G32:G51" si="22">IF($B32="","",G55-G78)</f>
        <v>0</v>
      </c>
      <c r="H32" s="658">
        <f t="shared" ca="1" si="21"/>
        <v>6</v>
      </c>
      <c r="I32" s="658">
        <f t="shared" ca="1" si="21"/>
        <v>13</v>
      </c>
      <c r="J32" s="100">
        <f t="shared" ref="J32:J51" ca="1" si="23">IF(B32="","",SUM(F32:I32))</f>
        <v>19</v>
      </c>
      <c r="L32" s="100">
        <f t="shared" ref="L32:L51" ca="1" si="24">IF(B32="","",SUM(D32,J32))</f>
        <v>19</v>
      </c>
      <c r="O32" s="100">
        <f t="shared" ref="O32:O51" si="25">IF($B32="","",O55-O78)</f>
        <v>0</v>
      </c>
      <c r="Q32" s="100">
        <f t="shared" ref="Q32:Q51" ca="1" si="26">IF(B32="","",SUM(L32,O32))</f>
        <v>19</v>
      </c>
      <c r="T32" s="555">
        <f t="shared" ref="T32:T51" si="27">T31+1</f>
        <v>1</v>
      </c>
      <c r="U32" s="656" t="str">
        <f t="shared" ref="U32:V51" si="28">U9</f>
        <v>011</v>
      </c>
      <c r="V32" s="656" t="str">
        <f t="shared" si="28"/>
        <v>BeatHer Bailey</v>
      </c>
      <c r="W32" s="100">
        <f t="shared" ref="W32:W51" ca="1" si="29">IF($U32="","",W55-W78)</f>
        <v>-6</v>
      </c>
      <c r="Y32" s="658">
        <f t="shared" ref="Y32:AB51" ca="1" si="30">IF($U32="","",Y55-Y78)</f>
        <v>0</v>
      </c>
      <c r="Z32" s="658">
        <f t="shared" ref="Z32:Z51" si="31">IF($U32="","",Z55-Z78)</f>
        <v>0</v>
      </c>
      <c r="AA32" s="658">
        <f t="shared" ca="1" si="30"/>
        <v>-4</v>
      </c>
      <c r="AB32" s="658">
        <f t="shared" ca="1" si="30"/>
        <v>-9</v>
      </c>
      <c r="AC32" s="100">
        <f t="shared" ref="AC32:AC51" ca="1" si="32">IF(U32="","",SUM(Y32:AB32))</f>
        <v>-13</v>
      </c>
      <c r="AE32" s="100">
        <f t="shared" ref="AE32:AE51" ca="1" si="33">IF(U32="","",SUM(W32,AC32))</f>
        <v>-19</v>
      </c>
      <c r="AH32" s="100">
        <f t="shared" ref="AH32:AH51" si="34">IF($U32="","",AH55-AH78)</f>
        <v>0</v>
      </c>
      <c r="AJ32" s="100">
        <f t="shared" ref="AJ32:AJ51" ca="1" si="35">IF(U32="","",SUM(AE32,AH32))</f>
        <v>-19</v>
      </c>
    </row>
    <row r="33" spans="1:36">
      <c r="A33" s="646">
        <f t="shared" si="18"/>
        <v>2</v>
      </c>
      <c r="B33" s="660" t="str">
        <f t="shared" si="19"/>
        <v>1949</v>
      </c>
      <c r="C33" s="660" t="str">
        <f t="shared" si="19"/>
        <v>Geneva Conviction</v>
      </c>
      <c r="D33" s="661">
        <f t="shared" ca="1" si="20"/>
        <v>0</v>
      </c>
      <c r="F33" s="658">
        <f t="shared" ca="1" si="21"/>
        <v>0</v>
      </c>
      <c r="G33" s="658">
        <f t="shared" si="22"/>
        <v>0</v>
      </c>
      <c r="H33" s="658">
        <f t="shared" si="21"/>
        <v>0</v>
      </c>
      <c r="I33" s="658">
        <f t="shared" si="21"/>
        <v>0</v>
      </c>
      <c r="J33" s="661">
        <f t="shared" ca="1" si="23"/>
        <v>0</v>
      </c>
      <c r="L33" s="661">
        <f t="shared" ca="1" si="24"/>
        <v>0</v>
      </c>
      <c r="O33" s="661">
        <f t="shared" ca="1" si="25"/>
        <v>-8</v>
      </c>
      <c r="Q33" s="661">
        <f t="shared" ca="1" si="26"/>
        <v>-8</v>
      </c>
      <c r="T33" s="646">
        <f t="shared" si="27"/>
        <v>2</v>
      </c>
      <c r="U33" s="660" t="str">
        <f t="shared" si="28"/>
        <v>1170</v>
      </c>
      <c r="V33" s="660" t="str">
        <f t="shared" si="28"/>
        <v>Epic Fail-Her</v>
      </c>
      <c r="W33" s="661">
        <f t="shared" ca="1" si="29"/>
        <v>0</v>
      </c>
      <c r="Y33" s="658">
        <f t="shared" ca="1" si="30"/>
        <v>1</v>
      </c>
      <c r="Z33" s="658">
        <f t="shared" si="31"/>
        <v>0</v>
      </c>
      <c r="AA33" s="658">
        <f t="shared" ca="1" si="30"/>
        <v>4</v>
      </c>
      <c r="AB33" s="658">
        <f t="shared" si="30"/>
        <v>0</v>
      </c>
      <c r="AC33" s="661">
        <f t="shared" ca="1" si="32"/>
        <v>5</v>
      </c>
      <c r="AE33" s="661">
        <f t="shared" ca="1" si="33"/>
        <v>5</v>
      </c>
      <c r="AH33" s="661">
        <f t="shared" si="34"/>
        <v>0</v>
      </c>
      <c r="AJ33" s="661">
        <f t="shared" ca="1" si="35"/>
        <v>5</v>
      </c>
    </row>
    <row r="34" spans="1:36">
      <c r="A34" s="555">
        <f t="shared" si="18"/>
        <v>3</v>
      </c>
      <c r="B34" s="656" t="str">
        <f t="shared" si="19"/>
        <v>23</v>
      </c>
      <c r="C34" s="656" t="str">
        <f t="shared" si="19"/>
        <v>Mary Marvel</v>
      </c>
      <c r="D34" s="100">
        <f t="shared" ca="1" si="20"/>
        <v>-11</v>
      </c>
      <c r="F34" s="658">
        <f t="shared" ca="1" si="21"/>
        <v>0</v>
      </c>
      <c r="G34" s="658">
        <f t="shared" ca="1" si="22"/>
        <v>-25</v>
      </c>
      <c r="H34" s="658">
        <f t="shared" ca="1" si="21"/>
        <v>-4</v>
      </c>
      <c r="I34" s="658">
        <f t="shared" ca="1" si="21"/>
        <v>-7</v>
      </c>
      <c r="J34" s="100">
        <f t="shared" ca="1" si="23"/>
        <v>-36</v>
      </c>
      <c r="L34" s="100">
        <f t="shared" ca="1" si="24"/>
        <v>-47</v>
      </c>
      <c r="O34" s="100">
        <f t="shared" si="25"/>
        <v>0</v>
      </c>
      <c r="Q34" s="100">
        <f t="shared" ca="1" si="26"/>
        <v>-47</v>
      </c>
      <c r="T34" s="555">
        <f t="shared" si="27"/>
        <v>3</v>
      </c>
      <c r="U34" s="656" t="str">
        <f t="shared" si="28"/>
        <v>120</v>
      </c>
      <c r="V34" s="656" t="str">
        <f t="shared" si="28"/>
        <v>Sky Jump-Her</v>
      </c>
      <c r="W34" s="100">
        <f t="shared" ca="1" si="29"/>
        <v>0</v>
      </c>
      <c r="Y34" s="658">
        <f t="shared" ca="1" si="30"/>
        <v>0</v>
      </c>
      <c r="Z34" s="658">
        <f t="shared" si="31"/>
        <v>0</v>
      </c>
      <c r="AA34" s="658">
        <f t="shared" si="30"/>
        <v>0</v>
      </c>
      <c r="AB34" s="658">
        <f t="shared" si="30"/>
        <v>0</v>
      </c>
      <c r="AC34" s="100">
        <f t="shared" ca="1" si="32"/>
        <v>0</v>
      </c>
      <c r="AE34" s="100">
        <f t="shared" ca="1" si="33"/>
        <v>0</v>
      </c>
      <c r="AH34" s="100">
        <f t="shared" ca="1" si="34"/>
        <v>-7</v>
      </c>
      <c r="AJ34" s="100">
        <f t="shared" ca="1" si="35"/>
        <v>-7</v>
      </c>
    </row>
    <row r="35" spans="1:36">
      <c r="A35" s="646">
        <f t="shared" si="18"/>
        <v>4</v>
      </c>
      <c r="B35" s="660" t="str">
        <f t="shared" si="19"/>
        <v>314</v>
      </c>
      <c r="C35" s="660" t="str">
        <f t="shared" si="19"/>
        <v>Thuggy Holly</v>
      </c>
      <c r="D35" s="661">
        <f t="shared" ca="1" si="20"/>
        <v>0</v>
      </c>
      <c r="F35" s="658">
        <f t="shared" ca="1" si="21"/>
        <v>0</v>
      </c>
      <c r="G35" s="658">
        <f t="shared" si="22"/>
        <v>0</v>
      </c>
      <c r="H35" s="658">
        <f t="shared" ca="1" si="21"/>
        <v>9</v>
      </c>
      <c r="I35" s="658">
        <f t="shared" si="21"/>
        <v>0</v>
      </c>
      <c r="J35" s="661">
        <f t="shared" ca="1" si="23"/>
        <v>9</v>
      </c>
      <c r="L35" s="661">
        <f t="shared" ca="1" si="24"/>
        <v>9</v>
      </c>
      <c r="O35" s="661">
        <f t="shared" si="25"/>
        <v>0</v>
      </c>
      <c r="Q35" s="661">
        <f t="shared" ca="1" si="26"/>
        <v>9</v>
      </c>
      <c r="T35" s="646">
        <f t="shared" si="27"/>
        <v>4</v>
      </c>
      <c r="U35" s="660" t="str">
        <f t="shared" si="28"/>
        <v>1888</v>
      </c>
      <c r="V35" s="660" t="str">
        <f t="shared" si="28"/>
        <v>Jackie Reaper</v>
      </c>
      <c r="W35" s="661">
        <f t="shared" ca="1" si="29"/>
        <v>0</v>
      </c>
      <c r="Y35" s="658">
        <f t="shared" ca="1" si="30"/>
        <v>0</v>
      </c>
      <c r="Z35" s="658">
        <f t="shared" ca="1" si="31"/>
        <v>-6</v>
      </c>
      <c r="AA35" s="658">
        <f t="shared" si="30"/>
        <v>0</v>
      </c>
      <c r="AB35" s="658">
        <f t="shared" si="30"/>
        <v>0</v>
      </c>
      <c r="AC35" s="661">
        <f t="shared" ca="1" si="32"/>
        <v>-6</v>
      </c>
      <c r="AE35" s="661">
        <f t="shared" ca="1" si="33"/>
        <v>-6</v>
      </c>
      <c r="AH35" s="661">
        <f t="shared" si="34"/>
        <v>0</v>
      </c>
      <c r="AJ35" s="661">
        <f t="shared" ca="1" si="35"/>
        <v>-6</v>
      </c>
    </row>
    <row r="36" spans="1:36">
      <c r="A36" s="555">
        <f t="shared" si="18"/>
        <v>5</v>
      </c>
      <c r="B36" s="656" t="str">
        <f t="shared" si="19"/>
        <v>415</v>
      </c>
      <c r="C36" s="656" t="str">
        <f t="shared" si="19"/>
        <v>Chick Basher</v>
      </c>
      <c r="D36" s="100">
        <f t="shared" ca="1" si="20"/>
        <v>0</v>
      </c>
      <c r="F36" s="658">
        <f t="shared" ca="1" si="21"/>
        <v>0</v>
      </c>
      <c r="G36" s="658">
        <f t="shared" ca="1" si="22"/>
        <v>-4</v>
      </c>
      <c r="H36" s="658">
        <f t="shared" ca="1" si="21"/>
        <v>-13</v>
      </c>
      <c r="I36" s="658">
        <f t="shared" ca="1" si="21"/>
        <v>-23</v>
      </c>
      <c r="J36" s="100">
        <f t="shared" ca="1" si="23"/>
        <v>-40</v>
      </c>
      <c r="L36" s="100">
        <f t="shared" ca="1" si="24"/>
        <v>-40</v>
      </c>
      <c r="O36" s="100">
        <f t="shared" si="25"/>
        <v>0</v>
      </c>
      <c r="Q36" s="100">
        <f t="shared" ca="1" si="26"/>
        <v>-40</v>
      </c>
      <c r="T36" s="555">
        <f t="shared" si="27"/>
        <v>5</v>
      </c>
      <c r="U36" s="656" t="str">
        <f t="shared" si="28"/>
        <v>256</v>
      </c>
      <c r="V36" s="656" t="str">
        <f t="shared" si="28"/>
        <v>Afternoon D-Lightning</v>
      </c>
      <c r="W36" s="100">
        <f t="shared" ca="1" si="29"/>
        <v>0</v>
      </c>
      <c r="Y36" s="658">
        <f t="shared" ca="1" si="30"/>
        <v>0</v>
      </c>
      <c r="Z36" s="658">
        <f t="shared" si="31"/>
        <v>0</v>
      </c>
      <c r="AA36" s="658">
        <f t="shared" ca="1" si="30"/>
        <v>9</v>
      </c>
      <c r="AB36" s="658">
        <f t="shared" ca="1" si="30"/>
        <v>38</v>
      </c>
      <c r="AC36" s="100">
        <f t="shared" ca="1" si="32"/>
        <v>47</v>
      </c>
      <c r="AE36" s="100">
        <f t="shared" ca="1" si="33"/>
        <v>47</v>
      </c>
      <c r="AH36" s="100">
        <f t="shared" si="34"/>
        <v>0</v>
      </c>
      <c r="AJ36" s="100">
        <f t="shared" ca="1" si="35"/>
        <v>47</v>
      </c>
    </row>
    <row r="37" spans="1:36">
      <c r="A37" s="646">
        <f t="shared" si="18"/>
        <v>6</v>
      </c>
      <c r="B37" s="660" t="str">
        <f t="shared" si="19"/>
        <v>475</v>
      </c>
      <c r="C37" s="660" t="str">
        <f t="shared" si="19"/>
        <v>MollyTov</v>
      </c>
      <c r="D37" s="661">
        <f t="shared" ca="1" si="20"/>
        <v>0</v>
      </c>
      <c r="F37" s="658">
        <f t="shared" ca="1" si="21"/>
        <v>0</v>
      </c>
      <c r="G37" s="658">
        <f t="shared" ca="1" si="22"/>
        <v>0</v>
      </c>
      <c r="H37" s="658">
        <f t="shared" ca="1" si="21"/>
        <v>4</v>
      </c>
      <c r="I37" s="658">
        <f t="shared" ca="1" si="21"/>
        <v>7</v>
      </c>
      <c r="J37" s="661">
        <f t="shared" ca="1" si="23"/>
        <v>11</v>
      </c>
      <c r="L37" s="661">
        <f t="shared" ca="1" si="24"/>
        <v>11</v>
      </c>
      <c r="O37" s="661">
        <f t="shared" si="25"/>
        <v>0</v>
      </c>
      <c r="Q37" s="661">
        <f t="shared" ca="1" si="26"/>
        <v>11</v>
      </c>
      <c r="T37" s="646">
        <f t="shared" si="27"/>
        <v>6</v>
      </c>
      <c r="U37" s="660" t="str">
        <f t="shared" si="28"/>
        <v>422</v>
      </c>
      <c r="V37" s="660" t="str">
        <f t="shared" si="28"/>
        <v>Stella Blue</v>
      </c>
      <c r="W37" s="661">
        <f t="shared" ca="1" si="29"/>
        <v>0</v>
      </c>
      <c r="Y37" s="658">
        <f t="shared" ca="1" si="30"/>
        <v>0</v>
      </c>
      <c r="Z37" s="658">
        <f t="shared" si="31"/>
        <v>0</v>
      </c>
      <c r="AA37" s="658">
        <f t="shared" si="30"/>
        <v>0</v>
      </c>
      <c r="AB37" s="658">
        <f t="shared" si="30"/>
        <v>0</v>
      </c>
      <c r="AC37" s="661">
        <f t="shared" ca="1" si="32"/>
        <v>0</v>
      </c>
      <c r="AE37" s="661">
        <f t="shared" ca="1" si="33"/>
        <v>0</v>
      </c>
      <c r="AH37" s="661">
        <f t="shared" ca="1" si="34"/>
        <v>22</v>
      </c>
      <c r="AJ37" s="661">
        <f t="shared" ca="1" si="35"/>
        <v>22</v>
      </c>
    </row>
    <row r="38" spans="1:36">
      <c r="A38" s="555">
        <f t="shared" si="18"/>
        <v>7</v>
      </c>
      <c r="B38" s="656" t="str">
        <f t="shared" si="19"/>
        <v>4N6</v>
      </c>
      <c r="C38" s="656" t="str">
        <f t="shared" si="19"/>
        <v>Bone Eata</v>
      </c>
      <c r="D38" s="100">
        <f t="shared" ca="1" si="20"/>
        <v>14</v>
      </c>
      <c r="F38" s="658">
        <f t="shared" ca="1" si="21"/>
        <v>-4</v>
      </c>
      <c r="G38" s="658">
        <f t="shared" ca="1" si="22"/>
        <v>-1</v>
      </c>
      <c r="H38" s="658">
        <f t="shared" si="21"/>
        <v>0</v>
      </c>
      <c r="I38" s="658">
        <f t="shared" ca="1" si="21"/>
        <v>0</v>
      </c>
      <c r="J38" s="100">
        <f t="shared" ca="1" si="23"/>
        <v>-5</v>
      </c>
      <c r="L38" s="100">
        <f t="shared" ca="1" si="24"/>
        <v>9</v>
      </c>
      <c r="O38" s="100">
        <f t="shared" si="25"/>
        <v>0</v>
      </c>
      <c r="Q38" s="100">
        <f t="shared" ca="1" si="26"/>
        <v>9</v>
      </c>
      <c r="T38" s="555">
        <f t="shared" si="27"/>
        <v>7</v>
      </c>
      <c r="U38" s="656" t="str">
        <f t="shared" si="28"/>
        <v>42OH</v>
      </c>
      <c r="V38" s="656" t="str">
        <f t="shared" si="28"/>
        <v>Pam Wow</v>
      </c>
      <c r="W38" s="100">
        <f t="shared" ca="1" si="29"/>
        <v>0</v>
      </c>
      <c r="Y38" s="658">
        <f t="shared" ca="1" si="30"/>
        <v>0</v>
      </c>
      <c r="Z38" s="658">
        <f t="shared" ca="1" si="31"/>
        <v>0</v>
      </c>
      <c r="AA38" s="658">
        <f t="shared" si="30"/>
        <v>0</v>
      </c>
      <c r="AB38" s="658">
        <f t="shared" ca="1" si="30"/>
        <v>-1</v>
      </c>
      <c r="AC38" s="100">
        <f t="shared" ca="1" si="32"/>
        <v>-1</v>
      </c>
      <c r="AE38" s="100">
        <f t="shared" ca="1" si="33"/>
        <v>-1</v>
      </c>
      <c r="AH38" s="100">
        <f t="shared" si="34"/>
        <v>0</v>
      </c>
      <c r="AJ38" s="100">
        <f t="shared" ca="1" si="35"/>
        <v>-1</v>
      </c>
    </row>
    <row r="39" spans="1:36">
      <c r="A39" s="646">
        <f t="shared" si="18"/>
        <v>8</v>
      </c>
      <c r="B39" s="660" t="str">
        <f t="shared" si="19"/>
        <v>624</v>
      </c>
      <c r="C39" s="660" t="str">
        <f t="shared" si="19"/>
        <v>Merle Hazard</v>
      </c>
      <c r="D39" s="661">
        <f t="shared" ca="1" si="20"/>
        <v>0</v>
      </c>
      <c r="F39" s="658">
        <f t="shared" ca="1" si="21"/>
        <v>0</v>
      </c>
      <c r="G39" s="658">
        <f t="shared" si="22"/>
        <v>0</v>
      </c>
      <c r="H39" s="658">
        <f t="shared" si="21"/>
        <v>0</v>
      </c>
      <c r="I39" s="658">
        <f t="shared" ca="1" si="21"/>
        <v>-10</v>
      </c>
      <c r="J39" s="661">
        <f t="shared" ca="1" si="23"/>
        <v>-10</v>
      </c>
      <c r="L39" s="661">
        <f t="shared" ca="1" si="24"/>
        <v>-10</v>
      </c>
      <c r="O39" s="661">
        <f t="shared" si="25"/>
        <v>0</v>
      </c>
      <c r="Q39" s="661">
        <f t="shared" ca="1" si="26"/>
        <v>-10</v>
      </c>
      <c r="T39" s="646">
        <f t="shared" si="27"/>
        <v>8</v>
      </c>
      <c r="U39" s="660" t="str">
        <f t="shared" si="28"/>
        <v>50</v>
      </c>
      <c r="V39" s="660" t="str">
        <f t="shared" si="28"/>
        <v>Easy Money</v>
      </c>
      <c r="W39" s="661">
        <f t="shared" ca="1" si="29"/>
        <v>-1</v>
      </c>
      <c r="Y39" s="658">
        <f t="shared" ca="1" si="30"/>
        <v>0</v>
      </c>
      <c r="Z39" s="658">
        <f t="shared" ca="1" si="31"/>
        <v>-9</v>
      </c>
      <c r="AA39" s="658">
        <f t="shared" ca="1" si="30"/>
        <v>-6</v>
      </c>
      <c r="AB39" s="658">
        <f t="shared" ca="1" si="30"/>
        <v>-4</v>
      </c>
      <c r="AC39" s="661">
        <f t="shared" ca="1" si="32"/>
        <v>-19</v>
      </c>
      <c r="AE39" s="661">
        <f t="shared" ca="1" si="33"/>
        <v>-20</v>
      </c>
      <c r="AH39" s="661">
        <f t="shared" si="34"/>
        <v>0</v>
      </c>
      <c r="AJ39" s="661">
        <f t="shared" ca="1" si="35"/>
        <v>-20</v>
      </c>
    </row>
    <row r="40" spans="1:36">
      <c r="A40" s="555">
        <f t="shared" si="18"/>
        <v>9</v>
      </c>
      <c r="B40" s="656" t="str">
        <f t="shared" si="19"/>
        <v>723</v>
      </c>
      <c r="C40" s="656" t="str">
        <f t="shared" si="19"/>
        <v>Party Poison</v>
      </c>
      <c r="D40" s="100">
        <f t="shared" ca="1" si="20"/>
        <v>0</v>
      </c>
      <c r="F40" s="658">
        <f t="shared" ca="1" si="21"/>
        <v>0</v>
      </c>
      <c r="G40" s="658">
        <f t="shared" ca="1" si="22"/>
        <v>-3</v>
      </c>
      <c r="H40" s="658">
        <f t="shared" ca="1" si="21"/>
        <v>-30</v>
      </c>
      <c r="I40" s="658">
        <f t="shared" ca="1" si="21"/>
        <v>-4</v>
      </c>
      <c r="J40" s="100">
        <f t="shared" ca="1" si="23"/>
        <v>-37</v>
      </c>
      <c r="L40" s="100">
        <f t="shared" ca="1" si="24"/>
        <v>-37</v>
      </c>
      <c r="O40" s="100">
        <f t="shared" si="25"/>
        <v>0</v>
      </c>
      <c r="Q40" s="100">
        <f t="shared" ca="1" si="26"/>
        <v>-37</v>
      </c>
      <c r="T40" s="555">
        <f t="shared" si="27"/>
        <v>9</v>
      </c>
      <c r="U40" s="656" t="str">
        <f t="shared" si="28"/>
        <v>55</v>
      </c>
      <c r="V40" s="656" t="str">
        <f t="shared" si="28"/>
        <v>Stardust Dunes</v>
      </c>
      <c r="W40" s="100">
        <f t="shared" ca="1" si="29"/>
        <v>9</v>
      </c>
      <c r="Y40" s="658">
        <f t="shared" ca="1" si="30"/>
        <v>0</v>
      </c>
      <c r="Z40" s="658">
        <f t="shared" ca="1" si="31"/>
        <v>4</v>
      </c>
      <c r="AA40" s="658">
        <f t="shared" ca="1" si="30"/>
        <v>-1</v>
      </c>
      <c r="AB40" s="658">
        <f t="shared" si="30"/>
        <v>0</v>
      </c>
      <c r="AC40" s="100">
        <f t="shared" ca="1" si="32"/>
        <v>3</v>
      </c>
      <c r="AE40" s="100">
        <f t="shared" ca="1" si="33"/>
        <v>12</v>
      </c>
      <c r="AH40" s="100">
        <f t="shared" si="34"/>
        <v>0</v>
      </c>
      <c r="AJ40" s="100">
        <f t="shared" ca="1" si="35"/>
        <v>12</v>
      </c>
    </row>
    <row r="41" spans="1:36">
      <c r="A41" s="646">
        <f t="shared" si="18"/>
        <v>10</v>
      </c>
      <c r="B41" s="660" t="str">
        <f t="shared" si="19"/>
        <v>731</v>
      </c>
      <c r="C41" s="660" t="str">
        <f t="shared" si="19"/>
        <v>Cherry Potter</v>
      </c>
      <c r="D41" s="661">
        <f t="shared" ca="1" si="20"/>
        <v>0</v>
      </c>
      <c r="F41" s="658">
        <f t="shared" ca="1" si="21"/>
        <v>0</v>
      </c>
      <c r="G41" s="658">
        <f t="shared" si="22"/>
        <v>0</v>
      </c>
      <c r="H41" s="658">
        <f t="shared" si="21"/>
        <v>0</v>
      </c>
      <c r="I41" s="658">
        <f t="shared" si="21"/>
        <v>0</v>
      </c>
      <c r="J41" s="661">
        <f t="shared" ca="1" si="23"/>
        <v>0</v>
      </c>
      <c r="L41" s="661">
        <f t="shared" ca="1" si="24"/>
        <v>0</v>
      </c>
      <c r="O41" s="661">
        <f t="shared" ca="1" si="25"/>
        <v>-21</v>
      </c>
      <c r="Q41" s="661">
        <f t="shared" ca="1" si="26"/>
        <v>-21</v>
      </c>
      <c r="T41" s="646">
        <f t="shared" si="27"/>
        <v>10</v>
      </c>
      <c r="U41" s="660" t="str">
        <f t="shared" si="28"/>
        <v>64</v>
      </c>
      <c r="V41" s="660" t="str">
        <f t="shared" si="28"/>
        <v>Pretty Penny</v>
      </c>
      <c r="W41" s="661">
        <f t="shared" ca="1" si="29"/>
        <v>0</v>
      </c>
      <c r="Y41" s="658">
        <f t="shared" ca="1" si="30"/>
        <v>0</v>
      </c>
      <c r="Z41" s="658">
        <f t="shared" si="31"/>
        <v>0</v>
      </c>
      <c r="AA41" s="658">
        <f t="shared" ca="1" si="30"/>
        <v>-9</v>
      </c>
      <c r="AB41" s="658">
        <f t="shared" ca="1" si="30"/>
        <v>-6</v>
      </c>
      <c r="AC41" s="661">
        <f t="shared" ca="1" si="32"/>
        <v>-15</v>
      </c>
      <c r="AE41" s="661">
        <f t="shared" ca="1" si="33"/>
        <v>-15</v>
      </c>
      <c r="AH41" s="661">
        <f t="shared" ca="1" si="34"/>
        <v>8</v>
      </c>
      <c r="AJ41" s="661">
        <f t="shared" ca="1" si="35"/>
        <v>-7</v>
      </c>
    </row>
    <row r="42" spans="1:36">
      <c r="A42" s="555">
        <f t="shared" si="18"/>
        <v>11</v>
      </c>
      <c r="B42" s="656" t="str">
        <f t="shared" si="19"/>
        <v>762</v>
      </c>
      <c r="C42" s="656" t="str">
        <f t="shared" si="19"/>
        <v>Warren Peace</v>
      </c>
      <c r="D42" s="100">
        <f t="shared" ca="1" si="20"/>
        <v>6</v>
      </c>
      <c r="F42" s="658">
        <f t="shared" ca="1" si="21"/>
        <v>0</v>
      </c>
      <c r="G42" s="658">
        <f t="shared" ca="1" si="22"/>
        <v>13</v>
      </c>
      <c r="H42" s="658">
        <f t="shared" ca="1" si="21"/>
        <v>1</v>
      </c>
      <c r="I42" s="658">
        <f t="shared" si="21"/>
        <v>0</v>
      </c>
      <c r="J42" s="100">
        <f t="shared" ca="1" si="23"/>
        <v>14</v>
      </c>
      <c r="L42" s="100">
        <f t="shared" ca="1" si="24"/>
        <v>20</v>
      </c>
      <c r="O42" s="100">
        <f t="shared" si="25"/>
        <v>0</v>
      </c>
      <c r="Q42" s="100">
        <f t="shared" ca="1" si="26"/>
        <v>20</v>
      </c>
      <c r="T42" s="555">
        <f t="shared" si="27"/>
        <v>11</v>
      </c>
      <c r="U42" s="656" t="str">
        <f t="shared" si="28"/>
        <v>777</v>
      </c>
      <c r="V42" s="656" t="str">
        <f t="shared" si="28"/>
        <v>Bust'N Ace</v>
      </c>
      <c r="W42" s="100">
        <f t="shared" ca="1" si="29"/>
        <v>20</v>
      </c>
      <c r="Y42" s="658">
        <f t="shared" ca="1" si="30"/>
        <v>0</v>
      </c>
      <c r="Z42" s="658">
        <f t="shared" ca="1" si="31"/>
        <v>21</v>
      </c>
      <c r="AA42" s="658">
        <f t="shared" si="30"/>
        <v>0</v>
      </c>
      <c r="AB42" s="658">
        <f t="shared" si="30"/>
        <v>0</v>
      </c>
      <c r="AC42" s="100">
        <f t="shared" ca="1" si="32"/>
        <v>21</v>
      </c>
      <c r="AE42" s="100">
        <f t="shared" ca="1" si="33"/>
        <v>41</v>
      </c>
      <c r="AH42" s="100">
        <f t="shared" ca="1" si="34"/>
        <v>4</v>
      </c>
      <c r="AJ42" s="100">
        <f t="shared" ca="1" si="35"/>
        <v>45</v>
      </c>
    </row>
    <row r="43" spans="1:36">
      <c r="A43" s="646">
        <f t="shared" si="18"/>
        <v>12</v>
      </c>
      <c r="B43" s="660" t="str">
        <f t="shared" si="19"/>
        <v>88</v>
      </c>
      <c r="C43" s="660" t="str">
        <f t="shared" si="19"/>
        <v>Shabamm</v>
      </c>
      <c r="D43" s="661">
        <f t="shared" ca="1" si="20"/>
        <v>0</v>
      </c>
      <c r="F43" s="658">
        <f t="shared" ca="1" si="21"/>
        <v>0</v>
      </c>
      <c r="G43" s="658">
        <f t="shared" si="22"/>
        <v>0</v>
      </c>
      <c r="H43" s="658">
        <f t="shared" si="21"/>
        <v>0</v>
      </c>
      <c r="I43" s="658">
        <f t="shared" si="21"/>
        <v>0</v>
      </c>
      <c r="J43" s="661">
        <f t="shared" ca="1" si="23"/>
        <v>0</v>
      </c>
      <c r="L43" s="661">
        <f t="shared" ca="1" si="24"/>
        <v>0</v>
      </c>
      <c r="O43" s="661">
        <f t="shared" ca="1" si="25"/>
        <v>2</v>
      </c>
      <c r="Q43" s="661">
        <f t="shared" ca="1" si="26"/>
        <v>2</v>
      </c>
      <c r="T43" s="646">
        <f t="shared" si="27"/>
        <v>12</v>
      </c>
      <c r="U43" s="660" t="str">
        <f t="shared" si="28"/>
        <v>7962</v>
      </c>
      <c r="V43" s="660" t="str">
        <f t="shared" si="28"/>
        <v>Dewey Decks'emAll</v>
      </c>
      <c r="W43" s="661">
        <f t="shared" ca="1" si="29"/>
        <v>0</v>
      </c>
      <c r="Y43" s="658">
        <f t="shared" ca="1" si="30"/>
        <v>0</v>
      </c>
      <c r="Z43" s="658">
        <f t="shared" si="31"/>
        <v>0</v>
      </c>
      <c r="AA43" s="658">
        <f t="shared" si="30"/>
        <v>0</v>
      </c>
      <c r="AB43" s="658">
        <f t="shared" ca="1" si="30"/>
        <v>9</v>
      </c>
      <c r="AC43" s="661">
        <f t="shared" ca="1" si="32"/>
        <v>9</v>
      </c>
      <c r="AE43" s="661">
        <f t="shared" ca="1" si="33"/>
        <v>9</v>
      </c>
      <c r="AH43" s="661">
        <f t="shared" si="34"/>
        <v>0</v>
      </c>
      <c r="AJ43" s="661">
        <f t="shared" ca="1" si="35"/>
        <v>9</v>
      </c>
    </row>
    <row r="44" spans="1:36">
      <c r="A44" s="555">
        <f t="shared" si="18"/>
        <v>13</v>
      </c>
      <c r="B44" s="656" t="str">
        <f t="shared" si="19"/>
        <v>CU2</v>
      </c>
      <c r="C44" s="656" t="str">
        <f t="shared" si="19"/>
        <v>Seemore Butts</v>
      </c>
      <c r="D44" s="100">
        <f t="shared" ca="1" si="20"/>
        <v>-32</v>
      </c>
      <c r="F44" s="658">
        <f t="shared" ca="1" si="21"/>
        <v>0</v>
      </c>
      <c r="G44" s="658">
        <f t="shared" ca="1" si="22"/>
        <v>-8</v>
      </c>
      <c r="H44" s="658">
        <f t="shared" si="21"/>
        <v>0</v>
      </c>
      <c r="I44" s="658">
        <f t="shared" ca="1" si="21"/>
        <v>-3</v>
      </c>
      <c r="J44" s="100">
        <f t="shared" ca="1" si="23"/>
        <v>-11</v>
      </c>
      <c r="L44" s="100">
        <f t="shared" ca="1" si="24"/>
        <v>-43</v>
      </c>
      <c r="O44" s="100">
        <f t="shared" si="25"/>
        <v>0</v>
      </c>
      <c r="Q44" s="100">
        <f t="shared" ca="1" si="26"/>
        <v>-43</v>
      </c>
      <c r="T44" s="555">
        <f t="shared" si="27"/>
        <v>13</v>
      </c>
      <c r="U44" s="656" t="str">
        <f t="shared" si="28"/>
        <v>86</v>
      </c>
      <c r="V44" s="656" t="str">
        <f t="shared" si="28"/>
        <v>Lola Ntimid8her</v>
      </c>
      <c r="W44" s="100">
        <f t="shared" ca="1" si="29"/>
        <v>0</v>
      </c>
      <c r="Y44" s="658">
        <f t="shared" ca="1" si="30"/>
        <v>0</v>
      </c>
      <c r="Z44" s="658">
        <f t="shared" ca="1" si="31"/>
        <v>7</v>
      </c>
      <c r="AA44" s="658">
        <f t="shared" ca="1" si="30"/>
        <v>1</v>
      </c>
      <c r="AB44" s="658">
        <f t="shared" si="30"/>
        <v>0</v>
      </c>
      <c r="AC44" s="100">
        <f t="shared" ca="1" si="32"/>
        <v>8</v>
      </c>
      <c r="AE44" s="100">
        <f t="shared" ca="1" si="33"/>
        <v>8</v>
      </c>
      <c r="AH44" s="100">
        <f t="shared" ca="1" si="34"/>
        <v>0</v>
      </c>
      <c r="AJ44" s="100">
        <f t="shared" ca="1" si="35"/>
        <v>8</v>
      </c>
    </row>
    <row r="45" spans="1:36">
      <c r="A45" s="646">
        <f t="shared" si="18"/>
        <v>14</v>
      </c>
      <c r="B45" s="660" t="str">
        <f t="shared" si="19"/>
        <v>O3</v>
      </c>
      <c r="C45" s="660" t="str">
        <f t="shared" si="19"/>
        <v>Check'r Vitals</v>
      </c>
      <c r="D45" s="661">
        <f t="shared" ca="1" si="20"/>
        <v>0</v>
      </c>
      <c r="F45" s="658">
        <f t="shared" ca="1" si="21"/>
        <v>0</v>
      </c>
      <c r="G45" s="658">
        <f t="shared" ca="1" si="22"/>
        <v>1</v>
      </c>
      <c r="H45" s="658">
        <f t="shared" si="21"/>
        <v>0</v>
      </c>
      <c r="I45" s="658">
        <f t="shared" si="21"/>
        <v>0</v>
      </c>
      <c r="J45" s="661">
        <f t="shared" ca="1" si="23"/>
        <v>1</v>
      </c>
      <c r="L45" s="661">
        <f t="shared" ca="1" si="24"/>
        <v>1</v>
      </c>
      <c r="O45" s="661">
        <f t="shared" si="25"/>
        <v>0</v>
      </c>
      <c r="Q45" s="661">
        <f t="shared" ca="1" si="26"/>
        <v>1</v>
      </c>
      <c r="T45" s="646">
        <f t="shared" si="27"/>
        <v>14</v>
      </c>
      <c r="U45" s="660" t="str">
        <f t="shared" si="28"/>
        <v>M60</v>
      </c>
      <c r="V45" s="660" t="str">
        <f t="shared" si="28"/>
        <v>21 Guns</v>
      </c>
      <c r="W45" s="661">
        <f t="shared" ca="1" si="29"/>
        <v>0</v>
      </c>
      <c r="Y45" s="658">
        <f t="shared" ca="1" si="30"/>
        <v>4</v>
      </c>
      <c r="Z45" s="658">
        <f t="shared" ca="1" si="31"/>
        <v>10</v>
      </c>
      <c r="AA45" s="658">
        <f t="shared" ca="1" si="30"/>
        <v>33</v>
      </c>
      <c r="AB45" s="658">
        <f t="shared" si="30"/>
        <v>0</v>
      </c>
      <c r="AC45" s="661">
        <f t="shared" ca="1" si="32"/>
        <v>47</v>
      </c>
      <c r="AE45" s="661">
        <f t="shared" ca="1" si="33"/>
        <v>47</v>
      </c>
      <c r="AH45" s="661">
        <f t="shared" si="34"/>
        <v>0</v>
      </c>
      <c r="AJ45" s="661">
        <f t="shared" ca="1" si="35"/>
        <v>47</v>
      </c>
    </row>
    <row r="46" spans="1:36">
      <c r="A46" s="555">
        <f t="shared" si="18"/>
        <v>15</v>
      </c>
      <c r="B46" s="656" t="str">
        <f t="shared" si="19"/>
        <v>1794</v>
      </c>
      <c r="C46" s="656" t="str">
        <f t="shared" si="19"/>
        <v>VooDoo Maul</v>
      </c>
      <c r="D46" s="100">
        <f t="shared" ca="1" si="20"/>
        <v>0</v>
      </c>
      <c r="F46" s="658">
        <f t="shared" ca="1" si="21"/>
        <v>0</v>
      </c>
      <c r="G46" s="658">
        <f t="shared" si="22"/>
        <v>0</v>
      </c>
      <c r="H46" s="658">
        <f t="shared" si="21"/>
        <v>0</v>
      </c>
      <c r="I46" s="658">
        <f t="shared" si="21"/>
        <v>0</v>
      </c>
      <c r="J46" s="100">
        <f t="shared" ca="1" si="23"/>
        <v>0</v>
      </c>
      <c r="L46" s="100">
        <f t="shared" ca="1" si="24"/>
        <v>0</v>
      </c>
      <c r="O46" s="100">
        <f t="shared" si="25"/>
        <v>0</v>
      </c>
      <c r="Q46" s="100">
        <f t="shared" ca="1" si="26"/>
        <v>0</v>
      </c>
      <c r="T46" s="555">
        <f t="shared" si="27"/>
        <v>15</v>
      </c>
      <c r="U46" s="656" t="str">
        <f t="shared" si="28"/>
        <v/>
      </c>
      <c r="V46" s="656" t="str">
        <f t="shared" si="28"/>
        <v/>
      </c>
      <c r="W46" s="100" t="str">
        <f t="shared" si="29"/>
        <v/>
      </c>
      <c r="Y46" s="658" t="str">
        <f t="shared" si="30"/>
        <v/>
      </c>
      <c r="Z46" s="658" t="str">
        <f t="shared" si="31"/>
        <v/>
      </c>
      <c r="AA46" s="658" t="str">
        <f t="shared" si="30"/>
        <v/>
      </c>
      <c r="AB46" s="658" t="str">
        <f t="shared" si="30"/>
        <v/>
      </c>
      <c r="AC46" s="100" t="str">
        <f t="shared" si="32"/>
        <v/>
      </c>
      <c r="AE46" s="100" t="str">
        <f t="shared" si="33"/>
        <v/>
      </c>
      <c r="AH46" s="100" t="str">
        <f t="shared" si="34"/>
        <v/>
      </c>
      <c r="AJ46" s="100" t="str">
        <f t="shared" si="35"/>
        <v/>
      </c>
    </row>
    <row r="47" spans="1:36">
      <c r="A47" s="646">
        <f t="shared" si="18"/>
        <v>16</v>
      </c>
      <c r="B47" s="660" t="str">
        <f t="shared" si="19"/>
        <v>81</v>
      </c>
      <c r="C47" s="660" t="str">
        <f t="shared" si="19"/>
        <v>Fatallica</v>
      </c>
      <c r="D47" s="661">
        <f t="shared" ca="1" si="20"/>
        <v>0</v>
      </c>
      <c r="F47" s="658">
        <f t="shared" ca="1" si="21"/>
        <v>0</v>
      </c>
      <c r="G47" s="658">
        <f t="shared" si="22"/>
        <v>0</v>
      </c>
      <c r="H47" s="658">
        <f t="shared" si="21"/>
        <v>0</v>
      </c>
      <c r="I47" s="658">
        <f t="shared" si="21"/>
        <v>0</v>
      </c>
      <c r="J47" s="661">
        <f t="shared" ca="1" si="23"/>
        <v>0</v>
      </c>
      <c r="L47" s="661">
        <f t="shared" ca="1" si="24"/>
        <v>0</v>
      </c>
      <c r="O47" s="661">
        <f t="shared" si="25"/>
        <v>0</v>
      </c>
      <c r="Q47" s="661">
        <f t="shared" ca="1" si="26"/>
        <v>0</v>
      </c>
      <c r="T47" s="646">
        <f t="shared" si="27"/>
        <v>16</v>
      </c>
      <c r="U47" s="660" t="str">
        <f t="shared" si="28"/>
        <v/>
      </c>
      <c r="V47" s="660" t="str">
        <f t="shared" si="28"/>
        <v/>
      </c>
      <c r="W47" s="661" t="str">
        <f t="shared" si="29"/>
        <v/>
      </c>
      <c r="Y47" s="658" t="str">
        <f t="shared" si="30"/>
        <v/>
      </c>
      <c r="Z47" s="658" t="str">
        <f t="shared" si="31"/>
        <v/>
      </c>
      <c r="AA47" s="658" t="str">
        <f t="shared" si="30"/>
        <v/>
      </c>
      <c r="AB47" s="658" t="str">
        <f t="shared" si="30"/>
        <v/>
      </c>
      <c r="AC47" s="661" t="str">
        <f t="shared" si="32"/>
        <v/>
      </c>
      <c r="AE47" s="661" t="str">
        <f t="shared" si="33"/>
        <v/>
      </c>
      <c r="AH47" s="661" t="str">
        <f t="shared" si="34"/>
        <v/>
      </c>
      <c r="AJ47" s="661" t="str">
        <f t="shared" si="35"/>
        <v/>
      </c>
    </row>
    <row r="48" spans="1:36" hidden="1">
      <c r="A48" s="555">
        <f t="shared" si="18"/>
        <v>17</v>
      </c>
      <c r="B48" s="656" t="str">
        <f t="shared" si="19"/>
        <v/>
      </c>
      <c r="C48" s="656" t="str">
        <f t="shared" si="19"/>
        <v/>
      </c>
      <c r="D48" s="100" t="str">
        <f t="shared" si="20"/>
        <v/>
      </c>
      <c r="F48" s="658" t="str">
        <f t="shared" si="21"/>
        <v/>
      </c>
      <c r="G48" s="658" t="str">
        <f t="shared" si="22"/>
        <v/>
      </c>
      <c r="H48" s="658" t="str">
        <f t="shared" si="21"/>
        <v/>
      </c>
      <c r="I48" s="658" t="str">
        <f t="shared" si="21"/>
        <v/>
      </c>
      <c r="J48" s="100" t="str">
        <f t="shared" si="23"/>
        <v/>
      </c>
      <c r="L48" s="100" t="str">
        <f t="shared" si="24"/>
        <v/>
      </c>
      <c r="O48" s="100" t="str">
        <f t="shared" si="25"/>
        <v/>
      </c>
      <c r="Q48" s="100" t="str">
        <f t="shared" si="26"/>
        <v/>
      </c>
      <c r="T48" s="555">
        <f t="shared" si="27"/>
        <v>17</v>
      </c>
      <c r="U48" s="656" t="str">
        <f t="shared" si="28"/>
        <v/>
      </c>
      <c r="V48" s="656" t="str">
        <f t="shared" si="28"/>
        <v/>
      </c>
      <c r="W48" s="100" t="str">
        <f t="shared" si="29"/>
        <v/>
      </c>
      <c r="Y48" s="658" t="str">
        <f t="shared" si="30"/>
        <v/>
      </c>
      <c r="Z48" s="658" t="str">
        <f t="shared" si="31"/>
        <v/>
      </c>
      <c r="AA48" s="658" t="str">
        <f t="shared" si="30"/>
        <v/>
      </c>
      <c r="AB48" s="658" t="str">
        <f t="shared" si="30"/>
        <v/>
      </c>
      <c r="AC48" s="100" t="str">
        <f t="shared" si="32"/>
        <v/>
      </c>
      <c r="AE48" s="100" t="str">
        <f t="shared" si="33"/>
        <v/>
      </c>
      <c r="AH48" s="100" t="str">
        <f t="shared" si="34"/>
        <v/>
      </c>
      <c r="AJ48" s="100" t="str">
        <f t="shared" si="35"/>
        <v/>
      </c>
    </row>
    <row r="49" spans="1:37" hidden="1">
      <c r="A49" s="646">
        <f t="shared" si="18"/>
        <v>18</v>
      </c>
      <c r="B49" s="660" t="str">
        <f t="shared" si="19"/>
        <v/>
      </c>
      <c r="C49" s="660" t="str">
        <f t="shared" si="19"/>
        <v/>
      </c>
      <c r="D49" s="661" t="str">
        <f t="shared" si="20"/>
        <v/>
      </c>
      <c r="F49" s="658" t="str">
        <f t="shared" si="21"/>
        <v/>
      </c>
      <c r="G49" s="658" t="str">
        <f t="shared" si="22"/>
        <v/>
      </c>
      <c r="H49" s="658" t="str">
        <f t="shared" si="21"/>
        <v/>
      </c>
      <c r="I49" s="658" t="str">
        <f t="shared" si="21"/>
        <v/>
      </c>
      <c r="J49" s="661" t="str">
        <f t="shared" si="23"/>
        <v/>
      </c>
      <c r="L49" s="661" t="str">
        <f t="shared" si="24"/>
        <v/>
      </c>
      <c r="O49" s="661" t="str">
        <f t="shared" si="25"/>
        <v/>
      </c>
      <c r="Q49" s="661" t="str">
        <f t="shared" si="26"/>
        <v/>
      </c>
      <c r="T49" s="646">
        <f t="shared" si="27"/>
        <v>18</v>
      </c>
      <c r="U49" s="660" t="str">
        <f t="shared" si="28"/>
        <v/>
      </c>
      <c r="V49" s="660" t="str">
        <f t="shared" si="28"/>
        <v/>
      </c>
      <c r="W49" s="661" t="str">
        <f t="shared" si="29"/>
        <v/>
      </c>
      <c r="Y49" s="658" t="str">
        <f t="shared" si="30"/>
        <v/>
      </c>
      <c r="Z49" s="658" t="str">
        <f t="shared" si="31"/>
        <v/>
      </c>
      <c r="AA49" s="658" t="str">
        <f t="shared" si="30"/>
        <v/>
      </c>
      <c r="AB49" s="658" t="str">
        <f t="shared" si="30"/>
        <v/>
      </c>
      <c r="AC49" s="661" t="str">
        <f t="shared" si="32"/>
        <v/>
      </c>
      <c r="AE49" s="661" t="str">
        <f t="shared" si="33"/>
        <v/>
      </c>
      <c r="AH49" s="661" t="str">
        <f t="shared" si="34"/>
        <v/>
      </c>
      <c r="AJ49" s="661" t="str">
        <f t="shared" si="35"/>
        <v/>
      </c>
    </row>
    <row r="50" spans="1:37" hidden="1">
      <c r="A50" s="555">
        <f t="shared" si="18"/>
        <v>19</v>
      </c>
      <c r="B50" s="656" t="str">
        <f t="shared" si="19"/>
        <v/>
      </c>
      <c r="C50" s="656" t="str">
        <f t="shared" si="19"/>
        <v/>
      </c>
      <c r="D50" s="100" t="str">
        <f t="shared" si="20"/>
        <v/>
      </c>
      <c r="F50" s="658" t="str">
        <f t="shared" si="21"/>
        <v/>
      </c>
      <c r="G50" s="658" t="str">
        <f t="shared" si="22"/>
        <v/>
      </c>
      <c r="H50" s="658" t="str">
        <f t="shared" si="21"/>
        <v/>
      </c>
      <c r="I50" s="658" t="str">
        <f t="shared" si="21"/>
        <v/>
      </c>
      <c r="J50" s="100" t="str">
        <f t="shared" si="23"/>
        <v/>
      </c>
      <c r="L50" s="100" t="str">
        <f t="shared" si="24"/>
        <v/>
      </c>
      <c r="O50" s="100" t="str">
        <f t="shared" si="25"/>
        <v/>
      </c>
      <c r="Q50" s="100" t="str">
        <f t="shared" si="26"/>
        <v/>
      </c>
      <c r="T50" s="555">
        <f t="shared" si="27"/>
        <v>19</v>
      </c>
      <c r="U50" s="656" t="str">
        <f t="shared" si="28"/>
        <v/>
      </c>
      <c r="V50" s="656" t="str">
        <f t="shared" si="28"/>
        <v/>
      </c>
      <c r="W50" s="100" t="str">
        <f t="shared" si="29"/>
        <v/>
      </c>
      <c r="Y50" s="658" t="str">
        <f t="shared" si="30"/>
        <v/>
      </c>
      <c r="Z50" s="658" t="str">
        <f t="shared" si="31"/>
        <v/>
      </c>
      <c r="AA50" s="658" t="str">
        <f t="shared" si="30"/>
        <v/>
      </c>
      <c r="AB50" s="658" t="str">
        <f t="shared" si="30"/>
        <v/>
      </c>
      <c r="AC50" s="100" t="str">
        <f t="shared" si="32"/>
        <v/>
      </c>
      <c r="AE50" s="100" t="str">
        <f t="shared" si="33"/>
        <v/>
      </c>
      <c r="AH50" s="100" t="str">
        <f t="shared" si="34"/>
        <v/>
      </c>
      <c r="AJ50" s="100" t="str">
        <f t="shared" si="35"/>
        <v/>
      </c>
    </row>
    <row r="51" spans="1:37" hidden="1">
      <c r="A51" s="646">
        <f t="shared" si="18"/>
        <v>20</v>
      </c>
      <c r="B51" s="660" t="str">
        <f t="shared" si="19"/>
        <v/>
      </c>
      <c r="C51" s="660" t="str">
        <f t="shared" si="19"/>
        <v/>
      </c>
      <c r="D51" s="661" t="str">
        <f t="shared" si="20"/>
        <v/>
      </c>
      <c r="F51" s="658" t="str">
        <f t="shared" si="21"/>
        <v/>
      </c>
      <c r="G51" s="658" t="str">
        <f t="shared" si="22"/>
        <v/>
      </c>
      <c r="H51" s="658" t="str">
        <f t="shared" si="21"/>
        <v/>
      </c>
      <c r="I51" s="658" t="str">
        <f t="shared" si="21"/>
        <v/>
      </c>
      <c r="J51" s="661" t="str">
        <f t="shared" si="23"/>
        <v/>
      </c>
      <c r="L51" s="661" t="str">
        <f t="shared" si="24"/>
        <v/>
      </c>
      <c r="O51" s="661" t="str">
        <f t="shared" si="25"/>
        <v/>
      </c>
      <c r="Q51" s="661" t="str">
        <f t="shared" si="26"/>
        <v/>
      </c>
      <c r="T51" s="646">
        <f t="shared" si="27"/>
        <v>20</v>
      </c>
      <c r="U51" s="660" t="str">
        <f t="shared" si="28"/>
        <v/>
      </c>
      <c r="V51" s="660" t="str">
        <f t="shared" si="28"/>
        <v/>
      </c>
      <c r="W51" s="661" t="str">
        <f t="shared" si="29"/>
        <v/>
      </c>
      <c r="Y51" s="658" t="str">
        <f t="shared" si="30"/>
        <v/>
      </c>
      <c r="Z51" s="658" t="str">
        <f t="shared" si="31"/>
        <v/>
      </c>
      <c r="AA51" s="658" t="str">
        <f t="shared" si="30"/>
        <v/>
      </c>
      <c r="AB51" s="658" t="str">
        <f t="shared" si="30"/>
        <v/>
      </c>
      <c r="AC51" s="661" t="str">
        <f t="shared" si="32"/>
        <v/>
      </c>
      <c r="AE51" s="661" t="str">
        <f t="shared" si="33"/>
        <v/>
      </c>
      <c r="AH51" s="661" t="str">
        <f t="shared" si="34"/>
        <v/>
      </c>
      <c r="AJ51" s="661" t="str">
        <f t="shared" si="35"/>
        <v/>
      </c>
    </row>
    <row r="53" spans="1:37">
      <c r="A53" s="1361" t="s">
        <v>67</v>
      </c>
      <c r="B53" s="1361"/>
      <c r="C53" s="1361"/>
      <c r="D53" s="653"/>
      <c r="E53" s="653"/>
      <c r="F53" s="653"/>
      <c r="G53" s="653"/>
      <c r="H53" s="653"/>
      <c r="I53" s="653"/>
      <c r="J53" s="653"/>
      <c r="K53" s="653"/>
      <c r="L53" s="653"/>
      <c r="M53" s="653"/>
      <c r="N53" s="653"/>
      <c r="O53" s="653"/>
      <c r="P53" s="653"/>
      <c r="Q53" s="653"/>
      <c r="R53" s="653"/>
      <c r="T53" s="1361" t="s">
        <v>67</v>
      </c>
      <c r="U53" s="1361"/>
      <c r="V53" s="1361"/>
      <c r="W53" s="653"/>
      <c r="X53" s="653"/>
      <c r="Y53" s="653"/>
      <c r="Z53" s="653"/>
      <c r="AA53" s="653"/>
      <c r="AB53" s="653"/>
      <c r="AC53" s="653"/>
      <c r="AD53" s="653"/>
      <c r="AE53" s="653"/>
      <c r="AF53" s="653"/>
      <c r="AG53" s="653"/>
      <c r="AH53" s="653"/>
      <c r="AI53" s="653"/>
      <c r="AJ53" s="653"/>
      <c r="AK53" s="653"/>
    </row>
    <row r="54" spans="1:37">
      <c r="A54" s="641">
        <v>0</v>
      </c>
      <c r="B54" s="641" t="s">
        <v>50</v>
      </c>
      <c r="C54" s="641" t="s">
        <v>51</v>
      </c>
      <c r="D54" s="641" t="s">
        <v>245</v>
      </c>
      <c r="E54" s="635"/>
      <c r="F54" s="654" t="s">
        <v>247</v>
      </c>
      <c r="G54" s="654" t="s">
        <v>247</v>
      </c>
      <c r="H54" s="654" t="s">
        <v>247</v>
      </c>
      <c r="I54" s="654" t="s">
        <v>247</v>
      </c>
      <c r="J54" s="641" t="s">
        <v>60</v>
      </c>
      <c r="K54" s="635"/>
      <c r="L54" s="641" t="s">
        <v>62</v>
      </c>
      <c r="M54" s="635"/>
      <c r="N54" s="655" t="s">
        <v>33</v>
      </c>
      <c r="O54" s="641" t="s">
        <v>248</v>
      </c>
      <c r="P54" s="635"/>
      <c r="Q54" s="641" t="s">
        <v>27</v>
      </c>
      <c r="R54" s="635"/>
      <c r="S54" s="635"/>
      <c r="T54" s="641">
        <v>0</v>
      </c>
      <c r="U54" s="641" t="s">
        <v>50</v>
      </c>
      <c r="V54" s="641" t="s">
        <v>51</v>
      </c>
      <c r="W54" s="641" t="s">
        <v>245</v>
      </c>
      <c r="X54" s="635"/>
      <c r="Y54" s="654" t="s">
        <v>247</v>
      </c>
      <c r="Z54" s="654" t="s">
        <v>247</v>
      </c>
      <c r="AA54" s="654" t="s">
        <v>247</v>
      </c>
      <c r="AB54" s="654" t="s">
        <v>247</v>
      </c>
      <c r="AC54" s="641" t="s">
        <v>60</v>
      </c>
      <c r="AD54" s="635"/>
      <c r="AE54" s="641" t="s">
        <v>62</v>
      </c>
      <c r="AF54" s="635"/>
      <c r="AG54" s="655" t="s">
        <v>33</v>
      </c>
      <c r="AH54" s="641" t="s">
        <v>248</v>
      </c>
      <c r="AI54" s="635"/>
      <c r="AJ54" s="641" t="s">
        <v>27</v>
      </c>
      <c r="AK54" s="635"/>
    </row>
    <row r="55" spans="1:37">
      <c r="A55" s="555">
        <f t="shared" ref="A55:A74" si="36">A54+1</f>
        <v>1</v>
      </c>
      <c r="B55" s="656" t="str">
        <f t="shared" ref="B55:C74" si="37">B9</f>
        <v>010</v>
      </c>
      <c r="C55" s="656" t="str">
        <f t="shared" si="37"/>
        <v>Freak Onalicia</v>
      </c>
      <c r="D55" s="100">
        <f ca="1">IF($B55="","",SUMPRODUCT(--(Lineups!$C$3:$C$62=$B55),--(Lineups!$B$3:$B$62=""),Lineups!$S$3:$S$62))</f>
        <v>0</v>
      </c>
      <c r="F55" s="658">
        <f ca="1">IF($B55="","",SUMPRODUCT(--(Lineups!$C$3:$C$62=$B55),--(Lineups!$B$3:$B$62="X"),Lineups!$S$3:$S$62))</f>
        <v>0</v>
      </c>
      <c r="G55" s="658">
        <f>IF($B55="","",SUMIF(Lineups!$F$3:$F$62,$B55,Lineups!$S$3:$S$62))</f>
        <v>0</v>
      </c>
      <c r="H55" s="658">
        <f ca="1">IF($B55="","",SUMIF(Lineups!$I$3:$I$62,$B55,Lineups!$S$3:$S$62))</f>
        <v>6</v>
      </c>
      <c r="I55" s="658">
        <f ca="1">IF($B55="","",SUMIF(Lineups!$L$3:$L$62,$B55,Lineups!$S$3:$S$62))</f>
        <v>14</v>
      </c>
      <c r="J55" s="100">
        <f t="shared" ref="J55:J74" ca="1" si="38">IF(B55="","",SUM(F55:I55))</f>
        <v>20</v>
      </c>
      <c r="L55" s="100">
        <f t="shared" ref="L55:L74" ca="1" si="39">IF(B55="","",SUM(D55,J55))</f>
        <v>20</v>
      </c>
      <c r="O55" s="100">
        <f>IF($B55="","",SUMIF(Lineups!$O$3:$O$62,$B55,Lineups!$S$3:$S$62))</f>
        <v>0</v>
      </c>
      <c r="Q55" s="100">
        <f t="shared" ref="Q55:Q74" ca="1" si="40">IF(B55="","",SUM(L55,O55))</f>
        <v>20</v>
      </c>
      <c r="T55" s="555">
        <f t="shared" ref="T55:T74" si="41">T54+1</f>
        <v>1</v>
      </c>
      <c r="U55" s="656" t="str">
        <f t="shared" ref="U55:V74" si="42">U9</f>
        <v>011</v>
      </c>
      <c r="V55" s="656" t="str">
        <f t="shared" si="42"/>
        <v>BeatHer Bailey</v>
      </c>
      <c r="W55" s="100">
        <f ca="1">IF($U55="","",SUMPRODUCT(--(Lineups!$V$3:$V$62=$U55),--(Lineups!$U$3:$U$62=""),Lineups!$AL$3:$AL$62))</f>
        <v>0</v>
      </c>
      <c r="Y55" s="658">
        <f ca="1">IF($U55="","",SUMPRODUCT(--(Lineups!$V$3:$V$62=$U55),--(Lineups!$U$3:$U$62="X"),Lineups!$AL$3:$AL$62))</f>
        <v>0</v>
      </c>
      <c r="Z55" s="658">
        <f>IF($U55="","",SUMIF(Lineups!$Y$3:$Y$62,$U55,Lineups!$AL$3:$AL$62))</f>
        <v>0</v>
      </c>
      <c r="AA55" s="658">
        <f ca="1">IF($U55="","",SUMIF(Lineups!$AB$3:$AB$62,$U55,Lineups!$AL$3:$AL$62))</f>
        <v>0</v>
      </c>
      <c r="AB55" s="658">
        <f ca="1">IF($U55="","",SUMIF(Lineups!$AE$3:$AE$62,$U55,Lineups!$AL$3:$AL$62))</f>
        <v>1</v>
      </c>
      <c r="AC55" s="100">
        <f t="shared" ref="AC55:AC74" ca="1" si="43">IF(U55="","",SUM(Y55:AB55))</f>
        <v>1</v>
      </c>
      <c r="AE55" s="100">
        <f t="shared" ref="AE55:AE74" ca="1" si="44">IF(U55="","",SUM(W55,AC55))</f>
        <v>1</v>
      </c>
      <c r="AH55" s="100">
        <f>IF($U55="","",SUMIF(Lineups!$AH$3:$AH$62,$U55,Lineups!$AL$3:$AL$62))</f>
        <v>0</v>
      </c>
      <c r="AJ55" s="100">
        <f t="shared" ref="AJ55:AJ74" ca="1" si="45">IF(U55="","",SUM(AE55,AH55))</f>
        <v>1</v>
      </c>
    </row>
    <row r="56" spans="1:37">
      <c r="A56" s="646">
        <f t="shared" si="36"/>
        <v>2</v>
      </c>
      <c r="B56" s="660" t="str">
        <f t="shared" si="37"/>
        <v>1949</v>
      </c>
      <c r="C56" s="660" t="str">
        <f t="shared" si="37"/>
        <v>Geneva Conviction</v>
      </c>
      <c r="D56" s="661">
        <f ca="1">IF($B56="","",SUMPRODUCT(--(Lineups!$C$3:$C$62=$B56),--(Lineups!$B$3:$B$62=""),Lineups!$S$3:$S$62))</f>
        <v>0</v>
      </c>
      <c r="F56" s="658">
        <f ca="1">IF($B56="","",SUMPRODUCT(--(Lineups!$C$3:$C$62=$B56),--(Lineups!$B$3:$B$62="X"),Lineups!$S$3:$S$62))</f>
        <v>0</v>
      </c>
      <c r="G56" s="658">
        <f>IF($B56="","",SUMIF(Lineups!$F$3:$F$62,$B56,Lineups!$S$3:$S$62))</f>
        <v>0</v>
      </c>
      <c r="H56" s="658">
        <f>IF($B56="","",SUMIF(Lineups!$I$3:$I$62,$B56,Lineups!$S$3:$S$62))</f>
        <v>0</v>
      </c>
      <c r="I56" s="658">
        <f>IF($B56="","",SUMIF(Lineups!$L$3:$L$62,$B56,Lineups!$S$3:$S$62))</f>
        <v>0</v>
      </c>
      <c r="J56" s="661">
        <f t="shared" ca="1" si="38"/>
        <v>0</v>
      </c>
      <c r="L56" s="661">
        <f t="shared" ca="1" si="39"/>
        <v>0</v>
      </c>
      <c r="O56" s="661">
        <f ca="1">IF($B56="","",SUMIF(Lineups!$O$3:$O$62,$B56,Lineups!$S$3:$S$62))</f>
        <v>1</v>
      </c>
      <c r="Q56" s="661">
        <f t="shared" ca="1" si="40"/>
        <v>1</v>
      </c>
      <c r="T56" s="646">
        <f t="shared" si="41"/>
        <v>2</v>
      </c>
      <c r="U56" s="660" t="str">
        <f t="shared" si="42"/>
        <v>1170</v>
      </c>
      <c r="V56" s="660" t="str">
        <f t="shared" si="42"/>
        <v>Epic Fail-Her</v>
      </c>
      <c r="W56" s="661">
        <f ca="1">IF($U56="","",SUMPRODUCT(--(Lineups!$V$3:$V$62=$U56),--(Lineups!$U$3:$U$62=""),Lineups!$AL$3:$AL$62))</f>
        <v>0</v>
      </c>
      <c r="Y56" s="658">
        <f ca="1">IF($U56="","",SUMPRODUCT(--(Lineups!$V$3:$V$62=$U56),--(Lineups!$U$3:$U$62="X"),Lineups!$AL$3:$AL$62))</f>
        <v>1</v>
      </c>
      <c r="Z56" s="658">
        <f>IF($U56="","",SUMIF(Lineups!$Y$3:$Y$62,$U56,Lineups!$AL$3:$AL$62))</f>
        <v>0</v>
      </c>
      <c r="AA56" s="658">
        <f ca="1">IF($U56="","",SUMIF(Lineups!$AB$3:$AB$62,$U56,Lineups!$AL$3:$AL$62))</f>
        <v>5</v>
      </c>
      <c r="AB56" s="658">
        <f>IF($U56="","",SUMIF(Lineups!$AE$3:$AE$62,$U56,Lineups!$AL$3:$AL$62))</f>
        <v>0</v>
      </c>
      <c r="AC56" s="661">
        <f t="shared" ca="1" si="43"/>
        <v>6</v>
      </c>
      <c r="AE56" s="661">
        <f t="shared" ca="1" si="44"/>
        <v>6</v>
      </c>
      <c r="AH56" s="661">
        <f>IF($U56="","",SUMIF(Lineups!$AH$3:$AH$62,$U56,Lineups!$AL$3:$AL$62))</f>
        <v>0</v>
      </c>
      <c r="AJ56" s="661">
        <f t="shared" ca="1" si="45"/>
        <v>6</v>
      </c>
    </row>
    <row r="57" spans="1:37">
      <c r="A57" s="555">
        <f t="shared" si="36"/>
        <v>3</v>
      </c>
      <c r="B57" s="656" t="str">
        <f t="shared" si="37"/>
        <v>23</v>
      </c>
      <c r="C57" s="656" t="str">
        <f t="shared" si="37"/>
        <v>Mary Marvel</v>
      </c>
      <c r="D57" s="100">
        <f ca="1">IF($B57="","",SUMPRODUCT(--(Lineups!$C$3:$C$62=$B57),--(Lineups!$B$3:$B$62=""),Lineups!$S$3:$S$62))</f>
        <v>0</v>
      </c>
      <c r="F57" s="658">
        <f ca="1">IF($B57="","",SUMPRODUCT(--(Lineups!$C$3:$C$62=$B57),--(Lineups!$B$3:$B$62="X"),Lineups!$S$3:$S$62))</f>
        <v>0</v>
      </c>
      <c r="G57" s="658">
        <f ca="1">IF($B57="","",SUMIF(Lineups!$F$3:$F$62,$B57,Lineups!$S$3:$S$62))</f>
        <v>0</v>
      </c>
      <c r="H57" s="658">
        <f ca="1">IF($B57="","",SUMIF(Lineups!$I$3:$I$62,$B57,Lineups!$S$3:$S$62))</f>
        <v>1</v>
      </c>
      <c r="I57" s="658">
        <f ca="1">IF($B57="","",SUMIF(Lineups!$L$3:$L$62,$B57,Lineups!$S$3:$S$62))</f>
        <v>0</v>
      </c>
      <c r="J57" s="100">
        <f t="shared" ca="1" si="38"/>
        <v>1</v>
      </c>
      <c r="L57" s="100">
        <f t="shared" ca="1" si="39"/>
        <v>1</v>
      </c>
      <c r="O57" s="100">
        <f>IF($B57="","",SUMIF(Lineups!$O$3:$O$62,$B57,Lineups!$S$3:$S$62))</f>
        <v>0</v>
      </c>
      <c r="Q57" s="100">
        <f t="shared" ca="1" si="40"/>
        <v>1</v>
      </c>
      <c r="T57" s="555">
        <f t="shared" si="41"/>
        <v>3</v>
      </c>
      <c r="U57" s="656" t="str">
        <f t="shared" si="42"/>
        <v>120</v>
      </c>
      <c r="V57" s="656" t="str">
        <f t="shared" si="42"/>
        <v>Sky Jump-Her</v>
      </c>
      <c r="W57" s="100">
        <f ca="1">IF($U57="","",SUMPRODUCT(--(Lineups!$V$3:$V$62=$U57),--(Lineups!$U$3:$U$62=""),Lineups!$AL$3:$AL$62))</f>
        <v>0</v>
      </c>
      <c r="Y57" s="658">
        <f ca="1">IF($U57="","",SUMPRODUCT(--(Lineups!$V$3:$V$62=$U57),--(Lineups!$U$3:$U$62="X"),Lineups!$AL$3:$AL$62))</f>
        <v>0</v>
      </c>
      <c r="Z57" s="658">
        <f>IF($U57="","",SUMIF(Lineups!$Y$3:$Y$62,$U57,Lineups!$AL$3:$AL$62))</f>
        <v>0</v>
      </c>
      <c r="AA57" s="658">
        <f>IF($U57="","",SUMIF(Lineups!$AB$3:$AB$62,$U57,Lineups!$AL$3:$AL$62))</f>
        <v>0</v>
      </c>
      <c r="AB57" s="658">
        <f>IF($U57="","",SUMIF(Lineups!$AE$3:$AE$62,$U57,Lineups!$AL$3:$AL$62))</f>
        <v>0</v>
      </c>
      <c r="AC57" s="100">
        <f t="shared" ca="1" si="43"/>
        <v>0</v>
      </c>
      <c r="AE57" s="100">
        <f t="shared" ca="1" si="44"/>
        <v>0</v>
      </c>
      <c r="AH57" s="100">
        <f ca="1">IF($U57="","",SUMIF(Lineups!$AH$3:$AH$62,$U57,Lineups!$AL$3:$AL$62))</f>
        <v>7</v>
      </c>
      <c r="AJ57" s="100">
        <f t="shared" ca="1" si="45"/>
        <v>7</v>
      </c>
    </row>
    <row r="58" spans="1:37">
      <c r="A58" s="646">
        <f t="shared" si="36"/>
        <v>4</v>
      </c>
      <c r="B58" s="660" t="str">
        <f t="shared" si="37"/>
        <v>314</v>
      </c>
      <c r="C58" s="660" t="str">
        <f t="shared" si="37"/>
        <v>Thuggy Holly</v>
      </c>
      <c r="D58" s="661">
        <f ca="1">IF($B58="","",SUMPRODUCT(--(Lineups!$C$3:$C$62=$B58),--(Lineups!$B$3:$B$62=""),Lineups!$S$3:$S$62))</f>
        <v>0</v>
      </c>
      <c r="F58" s="658">
        <f ca="1">IF($B58="","",SUMPRODUCT(--(Lineups!$C$3:$C$62=$B58),--(Lineups!$B$3:$B$62="X"),Lineups!$S$3:$S$62))</f>
        <v>0</v>
      </c>
      <c r="G58" s="658">
        <f>IF($B58="","",SUMIF(Lineups!$F$3:$F$62,$B58,Lineups!$S$3:$S$62))</f>
        <v>0</v>
      </c>
      <c r="H58" s="658">
        <f ca="1">IF($B58="","",SUMIF(Lineups!$I$3:$I$62,$B58,Lineups!$S$3:$S$62))</f>
        <v>10</v>
      </c>
      <c r="I58" s="658">
        <f>IF($B58="","",SUMIF(Lineups!$L$3:$L$62,$B58,Lineups!$S$3:$S$62))</f>
        <v>0</v>
      </c>
      <c r="J58" s="661">
        <f t="shared" ca="1" si="38"/>
        <v>10</v>
      </c>
      <c r="L58" s="661">
        <f t="shared" ca="1" si="39"/>
        <v>10</v>
      </c>
      <c r="O58" s="661">
        <f>IF($B58="","",SUMIF(Lineups!$O$3:$O$62,$B58,Lineups!$S$3:$S$62))</f>
        <v>0</v>
      </c>
      <c r="Q58" s="661">
        <f t="shared" ca="1" si="40"/>
        <v>10</v>
      </c>
      <c r="T58" s="646">
        <f t="shared" si="41"/>
        <v>4</v>
      </c>
      <c r="U58" s="660" t="str">
        <f t="shared" si="42"/>
        <v>1888</v>
      </c>
      <c r="V58" s="660" t="str">
        <f t="shared" si="42"/>
        <v>Jackie Reaper</v>
      </c>
      <c r="W58" s="661">
        <f ca="1">IF($U58="","",SUMPRODUCT(--(Lineups!$V$3:$V$62=$U58),--(Lineups!$U$3:$U$62=""),Lineups!$AL$3:$AL$62))</f>
        <v>0</v>
      </c>
      <c r="Y58" s="658">
        <f ca="1">IF($U58="","",SUMPRODUCT(--(Lineups!$V$3:$V$62=$U58),--(Lineups!$U$3:$U$62="X"),Lineups!$AL$3:$AL$62))</f>
        <v>0</v>
      </c>
      <c r="Z58" s="658">
        <f ca="1">IF($U58="","",SUMIF(Lineups!$Y$3:$Y$62,$U58,Lineups!$AL$3:$AL$62))</f>
        <v>0</v>
      </c>
      <c r="AA58" s="658">
        <f>IF($U58="","",SUMIF(Lineups!$AB$3:$AB$62,$U58,Lineups!$AL$3:$AL$62))</f>
        <v>0</v>
      </c>
      <c r="AB58" s="658">
        <f>IF($U58="","",SUMIF(Lineups!$AE$3:$AE$62,$U58,Lineups!$AL$3:$AL$62))</f>
        <v>0</v>
      </c>
      <c r="AC58" s="661">
        <f t="shared" ca="1" si="43"/>
        <v>0</v>
      </c>
      <c r="AE58" s="661">
        <f t="shared" ca="1" si="44"/>
        <v>0</v>
      </c>
      <c r="AH58" s="661">
        <f>IF($U58="","",SUMIF(Lineups!$AH$3:$AH$62,$U58,Lineups!$AL$3:$AL$62))</f>
        <v>0</v>
      </c>
      <c r="AJ58" s="661">
        <f t="shared" ca="1" si="45"/>
        <v>0</v>
      </c>
    </row>
    <row r="59" spans="1:37">
      <c r="A59" s="555">
        <f t="shared" si="36"/>
        <v>5</v>
      </c>
      <c r="B59" s="656" t="str">
        <f t="shared" si="37"/>
        <v>415</v>
      </c>
      <c r="C59" s="656" t="str">
        <f t="shared" si="37"/>
        <v>Chick Basher</v>
      </c>
      <c r="D59" s="100">
        <f ca="1">IF($B59="","",SUMPRODUCT(--(Lineups!$C$3:$C$62=$B59),--(Lineups!$B$3:$B$62=""),Lineups!$S$3:$S$62))</f>
        <v>0</v>
      </c>
      <c r="F59" s="658">
        <f ca="1">IF($B59="","",SUMPRODUCT(--(Lineups!$C$3:$C$62=$B59),--(Lineups!$B$3:$B$62="X"),Lineups!$S$3:$S$62))</f>
        <v>0</v>
      </c>
      <c r="G59" s="658">
        <f ca="1">IF($B59="","",SUMIF(Lineups!$F$3:$F$62,$B59,Lineups!$S$3:$S$62))</f>
        <v>1</v>
      </c>
      <c r="H59" s="658">
        <f ca="1">IF($B59="","",SUMIF(Lineups!$I$3:$I$62,$B59,Lineups!$S$3:$S$62))</f>
        <v>0</v>
      </c>
      <c r="I59" s="658">
        <f ca="1">IF($B59="","",SUMIF(Lineups!$L$3:$L$62,$B59,Lineups!$S$3:$S$62))</f>
        <v>0</v>
      </c>
      <c r="J59" s="100">
        <f t="shared" ca="1" si="38"/>
        <v>1</v>
      </c>
      <c r="L59" s="100">
        <f t="shared" ca="1" si="39"/>
        <v>1</v>
      </c>
      <c r="O59" s="100">
        <f>IF($B59="","",SUMIF(Lineups!$O$3:$O$62,$B59,Lineups!$S$3:$S$62))</f>
        <v>0</v>
      </c>
      <c r="Q59" s="100">
        <f t="shared" ca="1" si="40"/>
        <v>1</v>
      </c>
      <c r="T59" s="555">
        <f t="shared" si="41"/>
        <v>5</v>
      </c>
      <c r="U59" s="656" t="str">
        <f t="shared" si="42"/>
        <v>256</v>
      </c>
      <c r="V59" s="656" t="str">
        <f t="shared" si="42"/>
        <v>Afternoon D-Lightning</v>
      </c>
      <c r="W59" s="100">
        <f ca="1">IF($U59="","",SUMPRODUCT(--(Lineups!$V$3:$V$62=$U59),--(Lineups!$U$3:$U$62=""),Lineups!$AL$3:$AL$62))</f>
        <v>0</v>
      </c>
      <c r="Y59" s="658">
        <f ca="1">IF($U59="","",SUMPRODUCT(--(Lineups!$V$3:$V$62=$U59),--(Lineups!$U$3:$U$62="X"),Lineups!$AL$3:$AL$62))</f>
        <v>0</v>
      </c>
      <c r="Z59" s="658">
        <f>IF($U59="","",SUMIF(Lineups!$Y$3:$Y$62,$U59,Lineups!$AL$3:$AL$62))</f>
        <v>0</v>
      </c>
      <c r="AA59" s="658">
        <f ca="1">IF($U59="","",SUMIF(Lineups!$AB$3:$AB$62,$U59,Lineups!$AL$3:$AL$62))</f>
        <v>9</v>
      </c>
      <c r="AB59" s="658">
        <f ca="1">IF($U59="","",SUMIF(Lineups!$AE$3:$AE$62,$U59,Lineups!$AL$3:$AL$62))</f>
        <v>39</v>
      </c>
      <c r="AC59" s="100">
        <f t="shared" ca="1" si="43"/>
        <v>48</v>
      </c>
      <c r="AE59" s="100">
        <f t="shared" ca="1" si="44"/>
        <v>48</v>
      </c>
      <c r="AH59" s="100">
        <f>IF($U59="","",SUMIF(Lineups!$AH$3:$AH$62,$U59,Lineups!$AL$3:$AL$62))</f>
        <v>0</v>
      </c>
      <c r="AJ59" s="100">
        <f t="shared" ca="1" si="45"/>
        <v>48</v>
      </c>
    </row>
    <row r="60" spans="1:37">
      <c r="A60" s="646">
        <f t="shared" si="36"/>
        <v>6</v>
      </c>
      <c r="B60" s="660" t="str">
        <f t="shared" si="37"/>
        <v>475</v>
      </c>
      <c r="C60" s="660" t="str">
        <f t="shared" si="37"/>
        <v>MollyTov</v>
      </c>
      <c r="D60" s="661">
        <f ca="1">IF($B60="","",SUMPRODUCT(--(Lineups!$C$3:$C$62=$B60),--(Lineups!$B$3:$B$62=""),Lineups!$S$3:$S$62))</f>
        <v>0</v>
      </c>
      <c r="F60" s="658">
        <f ca="1">IF($B60="","",SUMPRODUCT(--(Lineups!$C$3:$C$62=$B60),--(Lineups!$B$3:$B$62="X"),Lineups!$S$3:$S$62))</f>
        <v>0</v>
      </c>
      <c r="G60" s="658">
        <f ca="1">IF($B60="","",SUMIF(Lineups!$F$3:$F$62,$B60,Lineups!$S$3:$S$62))</f>
        <v>0</v>
      </c>
      <c r="H60" s="658">
        <f ca="1">IF($B60="","",SUMIF(Lineups!$I$3:$I$62,$B60,Lineups!$S$3:$S$62))</f>
        <v>4</v>
      </c>
      <c r="I60" s="658">
        <f ca="1">IF($B60="","",SUMIF(Lineups!$L$3:$L$62,$B60,Lineups!$S$3:$S$62))</f>
        <v>7</v>
      </c>
      <c r="J60" s="661">
        <f t="shared" ca="1" si="38"/>
        <v>11</v>
      </c>
      <c r="L60" s="661">
        <f t="shared" ca="1" si="39"/>
        <v>11</v>
      </c>
      <c r="O60" s="661">
        <f>IF($B60="","",SUMIF(Lineups!$O$3:$O$62,$B60,Lineups!$S$3:$S$62))</f>
        <v>0</v>
      </c>
      <c r="Q60" s="661">
        <f t="shared" ca="1" si="40"/>
        <v>11</v>
      </c>
      <c r="T60" s="646">
        <f t="shared" si="41"/>
        <v>6</v>
      </c>
      <c r="U60" s="660" t="str">
        <f t="shared" si="42"/>
        <v>422</v>
      </c>
      <c r="V60" s="660" t="str">
        <f t="shared" si="42"/>
        <v>Stella Blue</v>
      </c>
      <c r="W60" s="661">
        <f ca="1">IF($U60="","",SUMPRODUCT(--(Lineups!$V$3:$V$62=$U60),--(Lineups!$U$3:$U$62=""),Lineups!$AL$3:$AL$62))</f>
        <v>0</v>
      </c>
      <c r="Y60" s="658">
        <f ca="1">IF($U60="","",SUMPRODUCT(--(Lineups!$V$3:$V$62=$U60),--(Lineups!$U$3:$U$62="X"),Lineups!$AL$3:$AL$62))</f>
        <v>0</v>
      </c>
      <c r="Z60" s="658">
        <f>IF($U60="","",SUMIF(Lineups!$Y$3:$Y$62,$U60,Lineups!$AL$3:$AL$62))</f>
        <v>0</v>
      </c>
      <c r="AA60" s="658">
        <f>IF($U60="","",SUMIF(Lineups!$AB$3:$AB$62,$U60,Lineups!$AL$3:$AL$62))</f>
        <v>0</v>
      </c>
      <c r="AB60" s="658">
        <f>IF($U60="","",SUMIF(Lineups!$AE$3:$AE$62,$U60,Lineups!$AL$3:$AL$62))</f>
        <v>0</v>
      </c>
      <c r="AC60" s="661">
        <f t="shared" ca="1" si="43"/>
        <v>0</v>
      </c>
      <c r="AE60" s="661">
        <f t="shared" ca="1" si="44"/>
        <v>0</v>
      </c>
      <c r="AH60" s="661">
        <f ca="1">IF($U60="","",SUMIF(Lineups!$AH$3:$AH$62,$U60,Lineups!$AL$3:$AL$62))</f>
        <v>28</v>
      </c>
      <c r="AJ60" s="661">
        <f t="shared" ca="1" si="45"/>
        <v>28</v>
      </c>
    </row>
    <row r="61" spans="1:37">
      <c r="A61" s="555">
        <f t="shared" si="36"/>
        <v>7</v>
      </c>
      <c r="B61" s="656" t="str">
        <f t="shared" si="37"/>
        <v>4N6</v>
      </c>
      <c r="C61" s="656" t="str">
        <f t="shared" si="37"/>
        <v>Bone Eata</v>
      </c>
      <c r="D61" s="100">
        <f ca="1">IF($B61="","",SUMPRODUCT(--(Lineups!$C$3:$C$62=$B61),--(Lineups!$B$3:$B$62=""),Lineups!$S$3:$S$62))</f>
        <v>15</v>
      </c>
      <c r="F61" s="658">
        <f ca="1">IF($B61="","",SUMPRODUCT(--(Lineups!$C$3:$C$62=$B61),--(Lineups!$B$3:$B$62="X"),Lineups!$S$3:$S$62))</f>
        <v>1</v>
      </c>
      <c r="G61" s="658">
        <f ca="1">IF($B61="","",SUMIF(Lineups!$F$3:$F$62,$B61,Lineups!$S$3:$S$62))</f>
        <v>6</v>
      </c>
      <c r="H61" s="658">
        <f>IF($B61="","",SUMIF(Lineups!$I$3:$I$62,$B61,Lineups!$S$3:$S$62))</f>
        <v>0</v>
      </c>
      <c r="I61" s="658">
        <f ca="1">IF($B61="","",SUMIF(Lineups!$L$3:$L$62,$B61,Lineups!$S$3:$S$62))</f>
        <v>0</v>
      </c>
      <c r="J61" s="100">
        <f t="shared" ca="1" si="38"/>
        <v>7</v>
      </c>
      <c r="L61" s="100">
        <f t="shared" ca="1" si="39"/>
        <v>22</v>
      </c>
      <c r="O61" s="100">
        <f>IF($B61="","",SUMIF(Lineups!$O$3:$O$62,$B61,Lineups!$S$3:$S$62))</f>
        <v>0</v>
      </c>
      <c r="Q61" s="100">
        <f t="shared" ca="1" si="40"/>
        <v>22</v>
      </c>
      <c r="T61" s="555">
        <f t="shared" si="41"/>
        <v>7</v>
      </c>
      <c r="U61" s="656" t="str">
        <f t="shared" si="42"/>
        <v>42OH</v>
      </c>
      <c r="V61" s="656" t="str">
        <f t="shared" si="42"/>
        <v>Pam Wow</v>
      </c>
      <c r="W61" s="100">
        <f ca="1">IF($U61="","",SUMPRODUCT(--(Lineups!$V$3:$V$62=$U61),--(Lineups!$U$3:$U$62=""),Lineups!$AL$3:$AL$62))</f>
        <v>0</v>
      </c>
      <c r="Y61" s="658">
        <f ca="1">IF($U61="","",SUMPRODUCT(--(Lineups!$V$3:$V$62=$U61),--(Lineups!$U$3:$U$62="X"),Lineups!$AL$3:$AL$62))</f>
        <v>0</v>
      </c>
      <c r="Z61" s="658">
        <f ca="1">IF($U61="","",SUMIF(Lineups!$Y$3:$Y$62,$U61,Lineups!$AL$3:$AL$62))</f>
        <v>1</v>
      </c>
      <c r="AA61" s="658">
        <f>IF($U61="","",SUMIF(Lineups!$AB$3:$AB$62,$U61,Lineups!$AL$3:$AL$62))</f>
        <v>0</v>
      </c>
      <c r="AB61" s="658">
        <f ca="1">IF($U61="","",SUMIF(Lineups!$AE$3:$AE$62,$U61,Lineups!$AL$3:$AL$62))</f>
        <v>0</v>
      </c>
      <c r="AC61" s="100">
        <f t="shared" ca="1" si="43"/>
        <v>1</v>
      </c>
      <c r="AE61" s="100">
        <f t="shared" ca="1" si="44"/>
        <v>1</v>
      </c>
      <c r="AH61" s="100">
        <f>IF($U61="","",SUMIF(Lineups!$AH$3:$AH$62,$U61,Lineups!$AL$3:$AL$62))</f>
        <v>0</v>
      </c>
      <c r="AJ61" s="100">
        <f t="shared" ca="1" si="45"/>
        <v>1</v>
      </c>
    </row>
    <row r="62" spans="1:37">
      <c r="A62" s="646">
        <f t="shared" si="36"/>
        <v>8</v>
      </c>
      <c r="B62" s="660" t="str">
        <f t="shared" si="37"/>
        <v>624</v>
      </c>
      <c r="C62" s="660" t="str">
        <f t="shared" si="37"/>
        <v>Merle Hazard</v>
      </c>
      <c r="D62" s="661">
        <f ca="1">IF($B62="","",SUMPRODUCT(--(Lineups!$C$3:$C$62=$B62),--(Lineups!$B$3:$B$62=""),Lineups!$S$3:$S$62))</f>
        <v>0</v>
      </c>
      <c r="F62" s="658">
        <f ca="1">IF($B62="","",SUMPRODUCT(--(Lineups!$C$3:$C$62=$B62),--(Lineups!$B$3:$B$62="X"),Lineups!$S$3:$S$62))</f>
        <v>0</v>
      </c>
      <c r="G62" s="658">
        <f>IF($B62="","",SUMIF(Lineups!$F$3:$F$62,$B62,Lineups!$S$3:$S$62))</f>
        <v>0</v>
      </c>
      <c r="H62" s="658">
        <f>IF($B62="","",SUMIF(Lineups!$I$3:$I$62,$B62,Lineups!$S$3:$S$62))</f>
        <v>0</v>
      </c>
      <c r="I62" s="658">
        <f ca="1">IF($B62="","",SUMIF(Lineups!$L$3:$L$62,$B62,Lineups!$S$3:$S$62))</f>
        <v>0</v>
      </c>
      <c r="J62" s="661">
        <f t="shared" ca="1" si="38"/>
        <v>0</v>
      </c>
      <c r="L62" s="661">
        <f t="shared" ca="1" si="39"/>
        <v>0</v>
      </c>
      <c r="O62" s="661">
        <f>IF($B62="","",SUMIF(Lineups!$O$3:$O$62,$B62,Lineups!$S$3:$S$62))</f>
        <v>0</v>
      </c>
      <c r="Q62" s="661">
        <f t="shared" ca="1" si="40"/>
        <v>0</v>
      </c>
      <c r="T62" s="646">
        <f t="shared" si="41"/>
        <v>8</v>
      </c>
      <c r="U62" s="660" t="str">
        <f t="shared" si="42"/>
        <v>50</v>
      </c>
      <c r="V62" s="660" t="str">
        <f t="shared" si="42"/>
        <v>Easy Money</v>
      </c>
      <c r="W62" s="661">
        <f ca="1">IF($U62="","",SUMPRODUCT(--(Lineups!$V$3:$V$62=$U62),--(Lineups!$U$3:$U$62=""),Lineups!$AL$3:$AL$62))</f>
        <v>0</v>
      </c>
      <c r="Y62" s="658">
        <f ca="1">IF($U62="","",SUMPRODUCT(--(Lineups!$V$3:$V$62=$U62),--(Lineups!$U$3:$U$62="X"),Lineups!$AL$3:$AL$62))</f>
        <v>0</v>
      </c>
      <c r="Z62" s="658">
        <f ca="1">IF($U62="","",SUMIF(Lineups!$Y$3:$Y$62,$U62,Lineups!$AL$3:$AL$62))</f>
        <v>0</v>
      </c>
      <c r="AA62" s="658">
        <f ca="1">IF($U62="","",SUMIF(Lineups!$AB$3:$AB$62,$U62,Lineups!$AL$3:$AL$62))</f>
        <v>1</v>
      </c>
      <c r="AB62" s="658">
        <f ca="1">IF($U62="","",SUMIF(Lineups!$AE$3:$AE$62,$U62,Lineups!$AL$3:$AL$62))</f>
        <v>0</v>
      </c>
      <c r="AC62" s="661">
        <f t="shared" ca="1" si="43"/>
        <v>1</v>
      </c>
      <c r="AE62" s="661">
        <f t="shared" ca="1" si="44"/>
        <v>1</v>
      </c>
      <c r="AH62" s="661">
        <f>IF($U62="","",SUMIF(Lineups!$AH$3:$AH$62,$U62,Lineups!$AL$3:$AL$62))</f>
        <v>0</v>
      </c>
      <c r="AJ62" s="661">
        <f t="shared" ca="1" si="45"/>
        <v>1</v>
      </c>
    </row>
    <row r="63" spans="1:37">
      <c r="A63" s="555">
        <f t="shared" si="36"/>
        <v>9</v>
      </c>
      <c r="B63" s="656" t="str">
        <f t="shared" si="37"/>
        <v>723</v>
      </c>
      <c r="C63" s="656" t="str">
        <f t="shared" si="37"/>
        <v>Party Poison</v>
      </c>
      <c r="D63" s="100">
        <f ca="1">IF($B63="","",SUMPRODUCT(--(Lineups!$C$3:$C$62=$B63),--(Lineups!$B$3:$B$62=""),Lineups!$S$3:$S$62))</f>
        <v>0</v>
      </c>
      <c r="F63" s="658">
        <f ca="1">IF($B63="","",SUMPRODUCT(--(Lineups!$C$3:$C$62=$B63),--(Lineups!$B$3:$B$62="X"),Lineups!$S$3:$S$62))</f>
        <v>0</v>
      </c>
      <c r="G63" s="658">
        <f ca="1">IF($B63="","",SUMIF(Lineups!$F$3:$F$62,$B63,Lineups!$S$3:$S$62))</f>
        <v>0</v>
      </c>
      <c r="H63" s="658">
        <f ca="1">IF($B63="","",SUMIF(Lineups!$I$3:$I$62,$B63,Lineups!$S$3:$S$62))</f>
        <v>0</v>
      </c>
      <c r="I63" s="658">
        <f ca="1">IF($B63="","",SUMIF(Lineups!$L$3:$L$62,$B63,Lineups!$S$3:$S$62))</f>
        <v>1</v>
      </c>
      <c r="J63" s="100">
        <f t="shared" ca="1" si="38"/>
        <v>1</v>
      </c>
      <c r="L63" s="100">
        <f t="shared" ca="1" si="39"/>
        <v>1</v>
      </c>
      <c r="O63" s="100">
        <f>IF($B63="","",SUMIF(Lineups!$O$3:$O$62,$B63,Lineups!$S$3:$S$62))</f>
        <v>0</v>
      </c>
      <c r="Q63" s="100">
        <f t="shared" ca="1" si="40"/>
        <v>1</v>
      </c>
      <c r="T63" s="555">
        <f t="shared" si="41"/>
        <v>9</v>
      </c>
      <c r="U63" s="656" t="str">
        <f t="shared" si="42"/>
        <v>55</v>
      </c>
      <c r="V63" s="656" t="str">
        <f t="shared" si="42"/>
        <v>Stardust Dunes</v>
      </c>
      <c r="W63" s="100">
        <f ca="1">IF($U63="","",SUMPRODUCT(--(Lineups!$V$3:$V$62=$U63),--(Lineups!$U$3:$U$62=""),Lineups!$AL$3:$AL$62))</f>
        <v>23</v>
      </c>
      <c r="Y63" s="658">
        <f ca="1">IF($U63="","",SUMPRODUCT(--(Lineups!$V$3:$V$62=$U63),--(Lineups!$U$3:$U$62="X"),Lineups!$AL$3:$AL$62))</f>
        <v>0</v>
      </c>
      <c r="Z63" s="658">
        <f ca="1">IF($U63="","",SUMIF(Lineups!$Y$3:$Y$62,$U63,Lineups!$AL$3:$AL$62))</f>
        <v>5</v>
      </c>
      <c r="AA63" s="658">
        <f ca="1">IF($U63="","",SUMIF(Lineups!$AB$3:$AB$62,$U63,Lineups!$AL$3:$AL$62))</f>
        <v>0</v>
      </c>
      <c r="AB63" s="658">
        <f>IF($U63="","",SUMIF(Lineups!$AE$3:$AE$62,$U63,Lineups!$AL$3:$AL$62))</f>
        <v>0</v>
      </c>
      <c r="AC63" s="100">
        <f t="shared" ca="1" si="43"/>
        <v>5</v>
      </c>
      <c r="AE63" s="100">
        <f t="shared" ca="1" si="44"/>
        <v>28</v>
      </c>
      <c r="AH63" s="100">
        <f>IF($U63="","",SUMIF(Lineups!$AH$3:$AH$62,$U63,Lineups!$AL$3:$AL$62))</f>
        <v>0</v>
      </c>
      <c r="AJ63" s="100">
        <f t="shared" ca="1" si="45"/>
        <v>28</v>
      </c>
    </row>
    <row r="64" spans="1:37">
      <c r="A64" s="646">
        <f t="shared" si="36"/>
        <v>10</v>
      </c>
      <c r="B64" s="660" t="str">
        <f t="shared" si="37"/>
        <v>731</v>
      </c>
      <c r="C64" s="660" t="str">
        <f t="shared" si="37"/>
        <v>Cherry Potter</v>
      </c>
      <c r="D64" s="661">
        <f ca="1">IF($B64="","",SUMPRODUCT(--(Lineups!$C$3:$C$62=$B64),--(Lineups!$B$3:$B$62=""),Lineups!$S$3:$S$62))</f>
        <v>0</v>
      </c>
      <c r="F64" s="658">
        <f ca="1">IF($B64="","",SUMPRODUCT(--(Lineups!$C$3:$C$62=$B64),--(Lineups!$B$3:$B$62="X"),Lineups!$S$3:$S$62))</f>
        <v>0</v>
      </c>
      <c r="G64" s="658">
        <f>IF($B64="","",SUMIF(Lineups!$F$3:$F$62,$B64,Lineups!$S$3:$S$62))</f>
        <v>0</v>
      </c>
      <c r="H64" s="658">
        <f>IF($B64="","",SUMIF(Lineups!$I$3:$I$62,$B64,Lineups!$S$3:$S$62))</f>
        <v>0</v>
      </c>
      <c r="I64" s="658">
        <f>IF($B64="","",SUMIF(Lineups!$L$3:$L$62,$B64,Lineups!$S$3:$S$62))</f>
        <v>0</v>
      </c>
      <c r="J64" s="661">
        <f t="shared" ca="1" si="38"/>
        <v>0</v>
      </c>
      <c r="L64" s="661">
        <f t="shared" ca="1" si="39"/>
        <v>0</v>
      </c>
      <c r="O64" s="661">
        <f ca="1">IF($B64="","",SUMIF(Lineups!$O$3:$O$62,$B64,Lineups!$S$3:$S$62))</f>
        <v>7</v>
      </c>
      <c r="Q64" s="661">
        <f t="shared" ca="1" si="40"/>
        <v>7</v>
      </c>
      <c r="T64" s="646">
        <f t="shared" si="41"/>
        <v>10</v>
      </c>
      <c r="U64" s="660" t="str">
        <f t="shared" si="42"/>
        <v>64</v>
      </c>
      <c r="V64" s="660" t="str">
        <f t="shared" si="42"/>
        <v>Pretty Penny</v>
      </c>
      <c r="W64" s="661">
        <f ca="1">IF($U64="","",SUMPRODUCT(--(Lineups!$V$3:$V$62=$U64),--(Lineups!$U$3:$U$62=""),Lineups!$AL$3:$AL$62))</f>
        <v>0</v>
      </c>
      <c r="Y64" s="658">
        <f ca="1">IF($U64="","",SUMPRODUCT(--(Lineups!$V$3:$V$62=$U64),--(Lineups!$U$3:$U$62="X"),Lineups!$AL$3:$AL$62))</f>
        <v>0</v>
      </c>
      <c r="Z64" s="658">
        <f>IF($U64="","",SUMIF(Lineups!$Y$3:$Y$62,$U64,Lineups!$AL$3:$AL$62))</f>
        <v>0</v>
      </c>
      <c r="AA64" s="658">
        <f ca="1">IF($U64="","",SUMIF(Lineups!$AB$3:$AB$62,$U64,Lineups!$AL$3:$AL$62))</f>
        <v>0</v>
      </c>
      <c r="AB64" s="658">
        <f ca="1">IF($U64="","",SUMIF(Lineups!$AE$3:$AE$62,$U64,Lineups!$AL$3:$AL$62))</f>
        <v>0</v>
      </c>
      <c r="AC64" s="661">
        <f t="shared" ca="1" si="43"/>
        <v>0</v>
      </c>
      <c r="AE64" s="661">
        <f t="shared" ca="1" si="44"/>
        <v>0</v>
      </c>
      <c r="AH64" s="661">
        <f ca="1">IF($U64="","",SUMIF(Lineups!$AH$3:$AH$62,$U64,Lineups!$AL$3:$AL$62))</f>
        <v>9</v>
      </c>
      <c r="AJ64" s="661">
        <f t="shared" ca="1" si="45"/>
        <v>9</v>
      </c>
    </row>
    <row r="65" spans="1:37">
      <c r="A65" s="555">
        <f t="shared" si="36"/>
        <v>11</v>
      </c>
      <c r="B65" s="656" t="str">
        <f t="shared" si="37"/>
        <v>762</v>
      </c>
      <c r="C65" s="656" t="str">
        <f t="shared" si="37"/>
        <v>Warren Peace</v>
      </c>
      <c r="D65" s="100">
        <f ca="1">IF($B65="","",SUMPRODUCT(--(Lineups!$C$3:$C$62=$B65),--(Lineups!$B$3:$B$62=""),Lineups!$S$3:$S$62))</f>
        <v>6</v>
      </c>
      <c r="F65" s="658">
        <f ca="1">IF($B65="","",SUMPRODUCT(--(Lineups!$C$3:$C$62=$B65),--(Lineups!$B$3:$B$62="X"),Lineups!$S$3:$S$62))</f>
        <v>0</v>
      </c>
      <c r="G65" s="658">
        <f ca="1">IF($B65="","",SUMIF(Lineups!$F$3:$F$62,$B65,Lineups!$S$3:$S$62))</f>
        <v>14</v>
      </c>
      <c r="H65" s="658">
        <f ca="1">IF($B65="","",SUMIF(Lineups!$I$3:$I$62,$B65,Lineups!$S$3:$S$62))</f>
        <v>1</v>
      </c>
      <c r="I65" s="658">
        <f>IF($B65="","",SUMIF(Lineups!$L$3:$L$62,$B65,Lineups!$S$3:$S$62))</f>
        <v>0</v>
      </c>
      <c r="J65" s="100">
        <f t="shared" ca="1" si="38"/>
        <v>15</v>
      </c>
      <c r="L65" s="100">
        <f t="shared" ca="1" si="39"/>
        <v>21</v>
      </c>
      <c r="O65" s="100">
        <f>IF($B65="","",SUMIF(Lineups!$O$3:$O$62,$B65,Lineups!$S$3:$S$62))</f>
        <v>0</v>
      </c>
      <c r="Q65" s="100">
        <f t="shared" ca="1" si="40"/>
        <v>21</v>
      </c>
      <c r="T65" s="555">
        <f t="shared" si="41"/>
        <v>11</v>
      </c>
      <c r="U65" s="656" t="str">
        <f t="shared" si="42"/>
        <v>777</v>
      </c>
      <c r="V65" s="656" t="str">
        <f t="shared" si="42"/>
        <v>Bust'N Ace</v>
      </c>
      <c r="W65" s="100">
        <f ca="1">IF($U65="","",SUMPRODUCT(--(Lineups!$V$3:$V$62=$U65),--(Lineups!$U$3:$U$62=""),Lineups!$AL$3:$AL$62))</f>
        <v>20</v>
      </c>
      <c r="Y65" s="658">
        <f ca="1">IF($U65="","",SUMPRODUCT(--(Lineups!$V$3:$V$62=$U65),--(Lineups!$U$3:$U$62="X"),Lineups!$AL$3:$AL$62))</f>
        <v>0</v>
      </c>
      <c r="Z65" s="658">
        <f ca="1">IF($U65="","",SUMIF(Lineups!$Y$3:$Y$62,$U65,Lineups!$AL$3:$AL$62))</f>
        <v>22</v>
      </c>
      <c r="AA65" s="658">
        <f>IF($U65="","",SUMIF(Lineups!$AB$3:$AB$62,$U65,Lineups!$AL$3:$AL$62))</f>
        <v>0</v>
      </c>
      <c r="AB65" s="658">
        <f>IF($U65="","",SUMIF(Lineups!$AE$3:$AE$62,$U65,Lineups!$AL$3:$AL$62))</f>
        <v>0</v>
      </c>
      <c r="AC65" s="100">
        <f t="shared" ca="1" si="43"/>
        <v>22</v>
      </c>
      <c r="AE65" s="100">
        <f t="shared" ca="1" si="44"/>
        <v>42</v>
      </c>
      <c r="AH65" s="100">
        <f ca="1">IF($U65="","",SUMIF(Lineups!$AH$3:$AH$62,$U65,Lineups!$AL$3:$AL$62))</f>
        <v>5</v>
      </c>
      <c r="AJ65" s="100">
        <f t="shared" ca="1" si="45"/>
        <v>47</v>
      </c>
    </row>
    <row r="66" spans="1:37">
      <c r="A66" s="646">
        <f t="shared" si="36"/>
        <v>12</v>
      </c>
      <c r="B66" s="660" t="str">
        <f t="shared" si="37"/>
        <v>88</v>
      </c>
      <c r="C66" s="660" t="str">
        <f t="shared" si="37"/>
        <v>Shabamm</v>
      </c>
      <c r="D66" s="661">
        <f ca="1">IF($B66="","",SUMPRODUCT(--(Lineups!$C$3:$C$62=$B66),--(Lineups!$B$3:$B$62=""),Lineups!$S$3:$S$62))</f>
        <v>0</v>
      </c>
      <c r="F66" s="658">
        <f ca="1">IF($B66="","",SUMPRODUCT(--(Lineups!$C$3:$C$62=$B66),--(Lineups!$B$3:$B$62="X"),Lineups!$S$3:$S$62))</f>
        <v>0</v>
      </c>
      <c r="G66" s="658">
        <f>IF($B66="","",SUMIF(Lineups!$F$3:$F$62,$B66,Lineups!$S$3:$S$62))</f>
        <v>0</v>
      </c>
      <c r="H66" s="658">
        <f>IF($B66="","",SUMIF(Lineups!$I$3:$I$62,$B66,Lineups!$S$3:$S$62))</f>
        <v>0</v>
      </c>
      <c r="I66" s="658">
        <f>IF($B66="","",SUMIF(Lineups!$L$3:$L$62,$B66,Lineups!$S$3:$S$62))</f>
        <v>0</v>
      </c>
      <c r="J66" s="661">
        <f t="shared" ca="1" si="38"/>
        <v>0</v>
      </c>
      <c r="L66" s="661">
        <f t="shared" ca="1" si="39"/>
        <v>0</v>
      </c>
      <c r="O66" s="661">
        <f ca="1">IF($B66="","",SUMIF(Lineups!$O$3:$O$62,$B66,Lineups!$S$3:$S$62))</f>
        <v>14</v>
      </c>
      <c r="Q66" s="661">
        <f t="shared" ca="1" si="40"/>
        <v>14</v>
      </c>
      <c r="T66" s="646">
        <f t="shared" si="41"/>
        <v>12</v>
      </c>
      <c r="U66" s="660" t="str">
        <f t="shared" si="42"/>
        <v>7962</v>
      </c>
      <c r="V66" s="660" t="str">
        <f t="shared" si="42"/>
        <v>Dewey Decks'emAll</v>
      </c>
      <c r="W66" s="661">
        <f ca="1">IF($U66="","",SUMPRODUCT(--(Lineups!$V$3:$V$62=$U66),--(Lineups!$U$3:$U$62=""),Lineups!$AL$3:$AL$62))</f>
        <v>0</v>
      </c>
      <c r="Y66" s="658">
        <f ca="1">IF($U66="","",SUMPRODUCT(--(Lineups!$V$3:$V$62=$U66),--(Lineups!$U$3:$U$62="X"),Lineups!$AL$3:$AL$62))</f>
        <v>0</v>
      </c>
      <c r="Z66" s="658">
        <f>IF($U66="","",SUMIF(Lineups!$Y$3:$Y$62,$U66,Lineups!$AL$3:$AL$62))</f>
        <v>0</v>
      </c>
      <c r="AA66" s="658">
        <f>IF($U66="","",SUMIF(Lineups!$AB$3:$AB$62,$U66,Lineups!$AL$3:$AL$62))</f>
        <v>0</v>
      </c>
      <c r="AB66" s="658">
        <f ca="1">IF($U66="","",SUMIF(Lineups!$AE$3:$AE$62,$U66,Lineups!$AL$3:$AL$62))</f>
        <v>9</v>
      </c>
      <c r="AC66" s="661">
        <f t="shared" ca="1" si="43"/>
        <v>9</v>
      </c>
      <c r="AE66" s="661">
        <f t="shared" ca="1" si="44"/>
        <v>9</v>
      </c>
      <c r="AH66" s="661">
        <f>IF($U66="","",SUMIF(Lineups!$AH$3:$AH$62,$U66,Lineups!$AL$3:$AL$62))</f>
        <v>0</v>
      </c>
      <c r="AJ66" s="661">
        <f t="shared" ca="1" si="45"/>
        <v>9</v>
      </c>
    </row>
    <row r="67" spans="1:37">
      <c r="A67" s="555">
        <f t="shared" si="36"/>
        <v>13</v>
      </c>
      <c r="B67" s="656" t="str">
        <f t="shared" si="37"/>
        <v>CU2</v>
      </c>
      <c r="C67" s="656" t="str">
        <f t="shared" si="37"/>
        <v>Seemore Butts</v>
      </c>
      <c r="D67" s="100">
        <f ca="1">IF($B67="","",SUMPRODUCT(--(Lineups!$C$3:$C$62=$B67),--(Lineups!$B$3:$B$62=""),Lineups!$S$3:$S$62))</f>
        <v>0</v>
      </c>
      <c r="F67" s="658">
        <f ca="1">IF($B67="","",SUMPRODUCT(--(Lineups!$C$3:$C$62=$B67),--(Lineups!$B$3:$B$62="X"),Lineups!$S$3:$S$62))</f>
        <v>0</v>
      </c>
      <c r="G67" s="658">
        <f ca="1">IF($B67="","",SUMIF(Lineups!$F$3:$F$62,$B67,Lineups!$S$3:$S$62))</f>
        <v>0</v>
      </c>
      <c r="H67" s="658">
        <f>IF($B67="","",SUMIF(Lineups!$I$3:$I$62,$B67,Lineups!$S$3:$S$62))</f>
        <v>0</v>
      </c>
      <c r="I67" s="658">
        <f ca="1">IF($B67="","",SUMIF(Lineups!$L$3:$L$62,$B67,Lineups!$S$3:$S$62))</f>
        <v>0</v>
      </c>
      <c r="J67" s="100">
        <f t="shared" ca="1" si="38"/>
        <v>0</v>
      </c>
      <c r="L67" s="100">
        <f t="shared" ca="1" si="39"/>
        <v>0</v>
      </c>
      <c r="O67" s="100">
        <f>IF($B67="","",SUMIF(Lineups!$O$3:$O$62,$B67,Lineups!$S$3:$S$62))</f>
        <v>0</v>
      </c>
      <c r="Q67" s="100">
        <f t="shared" ca="1" si="40"/>
        <v>0</v>
      </c>
      <c r="T67" s="555">
        <f t="shared" si="41"/>
        <v>13</v>
      </c>
      <c r="U67" s="656" t="str">
        <f t="shared" si="42"/>
        <v>86</v>
      </c>
      <c r="V67" s="656" t="str">
        <f t="shared" si="42"/>
        <v>Lola Ntimid8her</v>
      </c>
      <c r="W67" s="100">
        <f ca="1">IF($U67="","",SUMPRODUCT(--(Lineups!$V$3:$V$62=$U67),--(Lineups!$U$3:$U$62=""),Lineups!$AL$3:$AL$62))</f>
        <v>0</v>
      </c>
      <c r="Y67" s="658">
        <f ca="1">IF($U67="","",SUMPRODUCT(--(Lineups!$V$3:$V$62=$U67),--(Lineups!$U$3:$U$62="X"),Lineups!$AL$3:$AL$62))</f>
        <v>0</v>
      </c>
      <c r="Z67" s="658">
        <f ca="1">IF($U67="","",SUMIF(Lineups!$Y$3:$Y$62,$U67,Lineups!$AL$3:$AL$62))</f>
        <v>11</v>
      </c>
      <c r="AA67" s="658">
        <f ca="1">IF($U67="","",SUMIF(Lineups!$AB$3:$AB$62,$U67,Lineups!$AL$3:$AL$62))</f>
        <v>1</v>
      </c>
      <c r="AB67" s="658">
        <f>IF($U67="","",SUMIF(Lineups!$AE$3:$AE$62,$U67,Lineups!$AL$3:$AL$62))</f>
        <v>0</v>
      </c>
      <c r="AC67" s="100">
        <f t="shared" ca="1" si="43"/>
        <v>12</v>
      </c>
      <c r="AE67" s="100">
        <f t="shared" ca="1" si="44"/>
        <v>12</v>
      </c>
      <c r="AH67" s="100">
        <f ca="1">IF($U67="","",SUMIF(Lineups!$AH$3:$AH$62,$U67,Lineups!$AL$3:$AL$62))</f>
        <v>0</v>
      </c>
      <c r="AJ67" s="100">
        <f t="shared" ca="1" si="45"/>
        <v>12</v>
      </c>
    </row>
    <row r="68" spans="1:37">
      <c r="A68" s="646">
        <f t="shared" si="36"/>
        <v>14</v>
      </c>
      <c r="B68" s="660" t="str">
        <f t="shared" si="37"/>
        <v>O3</v>
      </c>
      <c r="C68" s="660" t="str">
        <f t="shared" si="37"/>
        <v>Check'r Vitals</v>
      </c>
      <c r="D68" s="661">
        <f ca="1">IF($B68="","",SUMPRODUCT(--(Lineups!$C$3:$C$62=$B68),--(Lineups!$B$3:$B$62=""),Lineups!$S$3:$S$62))</f>
        <v>0</v>
      </c>
      <c r="F68" s="658">
        <f ca="1">IF($B68="","",SUMPRODUCT(--(Lineups!$C$3:$C$62=$B68),--(Lineups!$B$3:$B$62="X"),Lineups!$S$3:$S$62))</f>
        <v>0</v>
      </c>
      <c r="G68" s="658">
        <f ca="1">IF($B68="","",SUMIF(Lineups!$F$3:$F$62,$B68,Lineups!$S$3:$S$62))</f>
        <v>1</v>
      </c>
      <c r="H68" s="658">
        <f>IF($B68="","",SUMIF(Lineups!$I$3:$I$62,$B68,Lineups!$S$3:$S$62))</f>
        <v>0</v>
      </c>
      <c r="I68" s="658">
        <f>IF($B68="","",SUMIF(Lineups!$L$3:$L$62,$B68,Lineups!$S$3:$S$62))</f>
        <v>0</v>
      </c>
      <c r="J68" s="661">
        <f t="shared" ca="1" si="38"/>
        <v>1</v>
      </c>
      <c r="L68" s="661">
        <f t="shared" ca="1" si="39"/>
        <v>1</v>
      </c>
      <c r="O68" s="661">
        <f>IF($B68="","",SUMIF(Lineups!$O$3:$O$62,$B68,Lineups!$S$3:$S$62))</f>
        <v>0</v>
      </c>
      <c r="Q68" s="661">
        <f t="shared" ca="1" si="40"/>
        <v>1</v>
      </c>
      <c r="T68" s="646">
        <f t="shared" si="41"/>
        <v>14</v>
      </c>
      <c r="U68" s="660" t="str">
        <f t="shared" si="42"/>
        <v>M60</v>
      </c>
      <c r="V68" s="660" t="str">
        <f t="shared" si="42"/>
        <v>21 Guns</v>
      </c>
      <c r="W68" s="661">
        <f ca="1">IF($U68="","",SUMPRODUCT(--(Lineups!$V$3:$V$62=$U68),--(Lineups!$U$3:$U$62=""),Lineups!$AL$3:$AL$62))</f>
        <v>0</v>
      </c>
      <c r="Y68" s="658">
        <f ca="1">IF($U68="","",SUMPRODUCT(--(Lineups!$V$3:$V$62=$U68),--(Lineups!$U$3:$U$62="X"),Lineups!$AL$3:$AL$62))</f>
        <v>5</v>
      </c>
      <c r="Z68" s="658">
        <f ca="1">IF($U68="","",SUMIF(Lineups!$Y$3:$Y$62,$U68,Lineups!$AL$3:$AL$62))</f>
        <v>10</v>
      </c>
      <c r="AA68" s="658">
        <f ca="1">IF($U68="","",SUMIF(Lineups!$AB$3:$AB$62,$U68,Lineups!$AL$3:$AL$62))</f>
        <v>33</v>
      </c>
      <c r="AB68" s="658">
        <f>IF($U68="","",SUMIF(Lineups!$AE$3:$AE$62,$U68,Lineups!$AL$3:$AL$62))</f>
        <v>0</v>
      </c>
      <c r="AC68" s="661">
        <f t="shared" ca="1" si="43"/>
        <v>48</v>
      </c>
      <c r="AE68" s="661">
        <f t="shared" ca="1" si="44"/>
        <v>48</v>
      </c>
      <c r="AH68" s="661">
        <f>IF($U68="","",SUMIF(Lineups!$AH$3:$AH$62,$U68,Lineups!$AL$3:$AL$62))</f>
        <v>0</v>
      </c>
      <c r="AJ68" s="661">
        <f t="shared" ca="1" si="45"/>
        <v>48</v>
      </c>
    </row>
    <row r="69" spans="1:37">
      <c r="A69" s="555">
        <f t="shared" si="36"/>
        <v>15</v>
      </c>
      <c r="B69" s="656" t="str">
        <f t="shared" si="37"/>
        <v>1794</v>
      </c>
      <c r="C69" s="656" t="str">
        <f t="shared" si="37"/>
        <v>VooDoo Maul</v>
      </c>
      <c r="D69" s="100">
        <f ca="1">IF($B69="","",SUMPRODUCT(--(Lineups!$C$3:$C$62=$B69),--(Lineups!$B$3:$B$62=""),Lineups!$S$3:$S$62))</f>
        <v>0</v>
      </c>
      <c r="F69" s="658">
        <f ca="1">IF($B69="","",SUMPRODUCT(--(Lineups!$C$3:$C$62=$B69),--(Lineups!$B$3:$B$62="X"),Lineups!$S$3:$S$62))</f>
        <v>0</v>
      </c>
      <c r="G69" s="658">
        <f>IF($B69="","",SUMIF(Lineups!$F$3:$F$62,$B69,Lineups!$S$3:$S$62))</f>
        <v>0</v>
      </c>
      <c r="H69" s="658">
        <f>IF($B69="","",SUMIF(Lineups!$I$3:$I$62,$B69,Lineups!$S$3:$S$62))</f>
        <v>0</v>
      </c>
      <c r="I69" s="658">
        <f>IF($B69="","",SUMIF(Lineups!$L$3:$L$62,$B69,Lineups!$S$3:$S$62))</f>
        <v>0</v>
      </c>
      <c r="J69" s="100">
        <f t="shared" ca="1" si="38"/>
        <v>0</v>
      </c>
      <c r="L69" s="100">
        <f t="shared" ca="1" si="39"/>
        <v>0</v>
      </c>
      <c r="O69" s="100">
        <f>IF($B69="","",SUMIF(Lineups!$O$3:$O$62,$B69,Lineups!$S$3:$S$62))</f>
        <v>0</v>
      </c>
      <c r="Q69" s="100">
        <f t="shared" ca="1" si="40"/>
        <v>0</v>
      </c>
      <c r="T69" s="555">
        <f t="shared" si="41"/>
        <v>15</v>
      </c>
      <c r="U69" s="656" t="str">
        <f t="shared" si="42"/>
        <v/>
      </c>
      <c r="V69" s="656" t="str">
        <f t="shared" si="42"/>
        <v/>
      </c>
      <c r="W69" s="100" t="str">
        <f>IF($U69="","",SUMPRODUCT(--(Lineups!$V$3:$V$62=$U69),--(Lineups!$U$3:$U$62=""),Lineups!$AL$3:$AL$62))</f>
        <v/>
      </c>
      <c r="Y69" s="658" t="str">
        <f>IF($U69="","",SUMPRODUCT(--(Lineups!$V$3:$V$62=$U69),--(Lineups!$U$3:$U$62="X"),Lineups!$AL$3:$AL$62))</f>
        <v/>
      </c>
      <c r="Z69" s="658" t="str">
        <f>IF($U69="","",SUMIF(Lineups!$Y$3:$Y$62,$U69,Lineups!$AL$3:$AL$62))</f>
        <v/>
      </c>
      <c r="AA69" s="658" t="str">
        <f>IF($U69="","",SUMIF(Lineups!$AB$3:$AB$62,$U69,Lineups!$AL$3:$AL$62))</f>
        <v/>
      </c>
      <c r="AB69" s="658" t="str">
        <f>IF($U69="","",SUMIF(Lineups!$AE$3:$AE$62,$U69,Lineups!$AL$3:$AL$62))</f>
        <v/>
      </c>
      <c r="AC69" s="100" t="str">
        <f t="shared" si="43"/>
        <v/>
      </c>
      <c r="AE69" s="100" t="str">
        <f t="shared" si="44"/>
        <v/>
      </c>
      <c r="AH69" s="100" t="str">
        <f>IF($U69="","",SUMIF(Lineups!$AH$3:$AH$62,$U69,Lineups!$AL$3:$AL$62))</f>
        <v/>
      </c>
      <c r="AJ69" s="100" t="str">
        <f t="shared" si="45"/>
        <v/>
      </c>
    </row>
    <row r="70" spans="1:37">
      <c r="A70" s="646">
        <f t="shared" si="36"/>
        <v>16</v>
      </c>
      <c r="B70" s="660" t="str">
        <f t="shared" si="37"/>
        <v>81</v>
      </c>
      <c r="C70" s="660" t="str">
        <f t="shared" si="37"/>
        <v>Fatallica</v>
      </c>
      <c r="D70" s="661">
        <f ca="1">IF($B70="","",SUMPRODUCT(--(Lineups!$C$3:$C$62=$B70),--(Lineups!$B$3:$B$62=""),Lineups!$S$3:$S$62))</f>
        <v>0</v>
      </c>
      <c r="F70" s="658">
        <f ca="1">IF($B70="","",SUMPRODUCT(--(Lineups!$C$3:$C$62=$B70),--(Lineups!$B$3:$B$62="X"),Lineups!$S$3:$S$62))</f>
        <v>0</v>
      </c>
      <c r="G70" s="658">
        <f>IF($B70="","",SUMIF(Lineups!$F$3:$F$62,$B70,Lineups!$S$3:$S$62))</f>
        <v>0</v>
      </c>
      <c r="H70" s="658">
        <f>IF($B70="","",SUMIF(Lineups!$I$3:$I$62,$B70,Lineups!$S$3:$S$62))</f>
        <v>0</v>
      </c>
      <c r="I70" s="658">
        <f>IF($B70="","",SUMIF(Lineups!$L$3:$L$62,$B70,Lineups!$S$3:$S$62))</f>
        <v>0</v>
      </c>
      <c r="J70" s="661">
        <f t="shared" ca="1" si="38"/>
        <v>0</v>
      </c>
      <c r="L70" s="661">
        <f t="shared" ca="1" si="39"/>
        <v>0</v>
      </c>
      <c r="O70" s="661">
        <f>IF($B70="","",SUMIF(Lineups!$O$3:$O$62,$B70,Lineups!$S$3:$S$62))</f>
        <v>0</v>
      </c>
      <c r="Q70" s="661">
        <f t="shared" ca="1" si="40"/>
        <v>0</v>
      </c>
      <c r="T70" s="646">
        <f t="shared" si="41"/>
        <v>16</v>
      </c>
      <c r="U70" s="660" t="str">
        <f t="shared" si="42"/>
        <v/>
      </c>
      <c r="V70" s="660" t="str">
        <f t="shared" si="42"/>
        <v/>
      </c>
      <c r="W70" s="661" t="str">
        <f>IF($U70="","",SUMPRODUCT(--(Lineups!$V$3:$V$62=$U70),--(Lineups!$U$3:$U$62=""),Lineups!$AL$3:$AL$62))</f>
        <v/>
      </c>
      <c r="Y70" s="658" t="str">
        <f>IF($U70="","",SUMPRODUCT(--(Lineups!$V$3:$V$62=$U70),--(Lineups!$U$3:$U$62="X"),Lineups!$AL$3:$AL$62))</f>
        <v/>
      </c>
      <c r="Z70" s="658" t="str">
        <f>IF($U70="","",SUMIF(Lineups!$Y$3:$Y$62,$U70,Lineups!$AL$3:$AL$62))</f>
        <v/>
      </c>
      <c r="AA70" s="658" t="str">
        <f>IF($U70="","",SUMIF(Lineups!$AB$3:$AB$62,$U70,Lineups!$AL$3:$AL$62))</f>
        <v/>
      </c>
      <c r="AB70" s="658" t="str">
        <f>IF($U70="","",SUMIF(Lineups!$AE$3:$AE$62,$U70,Lineups!$AL$3:$AL$62))</f>
        <v/>
      </c>
      <c r="AC70" s="661" t="str">
        <f t="shared" si="43"/>
        <v/>
      </c>
      <c r="AE70" s="661" t="str">
        <f t="shared" si="44"/>
        <v/>
      </c>
      <c r="AH70" s="661" t="str">
        <f>IF($U70="","",SUMIF(Lineups!$AH$3:$AH$62,$U70,Lineups!$AL$3:$AL$62))</f>
        <v/>
      </c>
      <c r="AJ70" s="661" t="str">
        <f t="shared" si="45"/>
        <v/>
      </c>
    </row>
    <row r="71" spans="1:37" hidden="1">
      <c r="A71" s="555">
        <f t="shared" si="36"/>
        <v>17</v>
      </c>
      <c r="B71" s="656" t="str">
        <f t="shared" si="37"/>
        <v/>
      </c>
      <c r="C71" s="656" t="str">
        <f t="shared" si="37"/>
        <v/>
      </c>
      <c r="D71" s="100" t="str">
        <f>IF($B71="","",SUMPRODUCT(--(Lineups!$C$3:$C$62=$B71),--(Lineups!$B$3:$B$62=""),Lineups!$S$3:$S$62))</f>
        <v/>
      </c>
      <c r="F71" s="658" t="str">
        <f>IF($B71="","",SUMPRODUCT(--(Lineups!$C$3:$C$62=$B71),--(Lineups!$B$3:$B$62="X"),Lineups!$S$3:$S$62))</f>
        <v/>
      </c>
      <c r="G71" s="658" t="str">
        <f>IF($B71="","",SUMIF(Lineups!$F$3:$F$62,$B71,Lineups!$S$3:$S$62))</f>
        <v/>
      </c>
      <c r="H71" s="658" t="str">
        <f>IF($B71="","",SUMIF(Lineups!$I$3:$I$62,$B71,Lineups!$S$3:$S$62))</f>
        <v/>
      </c>
      <c r="I71" s="658" t="str">
        <f>IF($B71="","",SUMIF(Lineups!$L$3:$L$62,$B71,Lineups!$S$3:$S$62))</f>
        <v/>
      </c>
      <c r="J71" s="100" t="str">
        <f t="shared" si="38"/>
        <v/>
      </c>
      <c r="L71" s="100" t="str">
        <f t="shared" si="39"/>
        <v/>
      </c>
      <c r="O71" s="100" t="str">
        <f>IF($B71="","",SUMIF(Lineups!$O$3:$O$62,$B71,Lineups!$S$3:$S$62))</f>
        <v/>
      </c>
      <c r="Q71" s="100" t="str">
        <f t="shared" si="40"/>
        <v/>
      </c>
      <c r="T71" s="555">
        <f t="shared" si="41"/>
        <v>17</v>
      </c>
      <c r="U71" s="656" t="str">
        <f t="shared" si="42"/>
        <v/>
      </c>
      <c r="V71" s="656" t="str">
        <f t="shared" si="42"/>
        <v/>
      </c>
      <c r="W71" s="100" t="str">
        <f>IF($U71="","",SUMPRODUCT(--(Lineups!$V$3:$V$62=$U71),--(Lineups!$U$3:$U$62=""),Lineups!$AL$3:$AL$62))</f>
        <v/>
      </c>
      <c r="Y71" s="658" t="str">
        <f>IF($U71="","",SUMPRODUCT(--(Lineups!$V$3:$V$62=$U71),--(Lineups!$U$3:$U$62="X"),Lineups!$AL$3:$AL$62))</f>
        <v/>
      </c>
      <c r="Z71" s="658" t="str">
        <f>IF($U71="","",SUMIF(Lineups!$Y$3:$Y$62,$U71,Lineups!$AL$3:$AL$62))</f>
        <v/>
      </c>
      <c r="AA71" s="658" t="str">
        <f>IF($U71="","",SUMIF(Lineups!$AB$3:$AB$62,$U71,Lineups!$AL$3:$AL$62))</f>
        <v/>
      </c>
      <c r="AB71" s="658" t="str">
        <f>IF($U71="","",SUMIF(Lineups!$AE$3:$AE$62,$U71,Lineups!$AL$3:$AL$62))</f>
        <v/>
      </c>
      <c r="AC71" s="100" t="str">
        <f t="shared" si="43"/>
        <v/>
      </c>
      <c r="AE71" s="100" t="str">
        <f t="shared" si="44"/>
        <v/>
      </c>
      <c r="AH71" s="100" t="str">
        <f>IF($U71="","",SUMIF(Lineups!$AH$3:$AH$62,$U71,Lineups!$AL$3:$AL$62))</f>
        <v/>
      </c>
      <c r="AJ71" s="100" t="str">
        <f t="shared" si="45"/>
        <v/>
      </c>
    </row>
    <row r="72" spans="1:37" hidden="1">
      <c r="A72" s="646">
        <f t="shared" si="36"/>
        <v>18</v>
      </c>
      <c r="B72" s="660" t="str">
        <f t="shared" si="37"/>
        <v/>
      </c>
      <c r="C72" s="660" t="str">
        <f t="shared" si="37"/>
        <v/>
      </c>
      <c r="D72" s="661" t="str">
        <f>IF($B72="","",SUMPRODUCT(--(Lineups!$C$3:$C$62=$B72),--(Lineups!$B$3:$B$62=""),Lineups!$S$3:$S$62))</f>
        <v/>
      </c>
      <c r="F72" s="658" t="str">
        <f>IF($B72="","",SUMPRODUCT(--(Lineups!$C$3:$C$62=$B72),--(Lineups!$B$3:$B$62="X"),Lineups!$S$3:$S$62))</f>
        <v/>
      </c>
      <c r="G72" s="658" t="str">
        <f>IF($B72="","",SUMIF(Lineups!$F$3:$F$62,$B72,Lineups!$S$3:$S$62))</f>
        <v/>
      </c>
      <c r="H72" s="658" t="str">
        <f>IF($B72="","",SUMIF(Lineups!$I$3:$I$62,$B72,Lineups!$S$3:$S$62))</f>
        <v/>
      </c>
      <c r="I72" s="658" t="str">
        <f>IF($B72="","",SUMIF(Lineups!$L$3:$L$62,$B72,Lineups!$S$3:$S$62))</f>
        <v/>
      </c>
      <c r="J72" s="661" t="str">
        <f t="shared" si="38"/>
        <v/>
      </c>
      <c r="L72" s="661" t="str">
        <f t="shared" si="39"/>
        <v/>
      </c>
      <c r="O72" s="661" t="str">
        <f>IF($B72="","",SUMIF(Lineups!$O$3:$O$62,$B72,Lineups!$S$3:$S$62))</f>
        <v/>
      </c>
      <c r="Q72" s="661" t="str">
        <f t="shared" si="40"/>
        <v/>
      </c>
      <c r="T72" s="646">
        <f t="shared" si="41"/>
        <v>18</v>
      </c>
      <c r="U72" s="660" t="str">
        <f t="shared" si="42"/>
        <v/>
      </c>
      <c r="V72" s="660" t="str">
        <f t="shared" si="42"/>
        <v/>
      </c>
      <c r="W72" s="661" t="str">
        <f>IF($U72="","",SUMPRODUCT(--(Lineups!$V$3:$V$62=$U72),--(Lineups!$U$3:$U$62=""),Lineups!$AL$3:$AL$62))</f>
        <v/>
      </c>
      <c r="Y72" s="658" t="str">
        <f>IF($U72="","",SUMPRODUCT(--(Lineups!$V$3:$V$62=$U72),--(Lineups!$U$3:$U$62="X"),Lineups!$AL$3:$AL$62))</f>
        <v/>
      </c>
      <c r="Z72" s="658" t="str">
        <f>IF($U72="","",SUMIF(Lineups!$Y$3:$Y$62,$U72,Lineups!$AL$3:$AL$62))</f>
        <v/>
      </c>
      <c r="AA72" s="658" t="str">
        <f>IF($U72="","",SUMIF(Lineups!$AB$3:$AB$62,$U72,Lineups!$AL$3:$AL$62))</f>
        <v/>
      </c>
      <c r="AB72" s="658" t="str">
        <f>IF($U72="","",SUMIF(Lineups!$AE$3:$AE$62,$U72,Lineups!$AL$3:$AL$62))</f>
        <v/>
      </c>
      <c r="AC72" s="661" t="str">
        <f t="shared" si="43"/>
        <v/>
      </c>
      <c r="AE72" s="661" t="str">
        <f t="shared" si="44"/>
        <v/>
      </c>
      <c r="AH72" s="661" t="str">
        <f>IF($U72="","",SUMIF(Lineups!$AH$3:$AH$62,$U72,Lineups!$AL$3:$AL$62))</f>
        <v/>
      </c>
      <c r="AJ72" s="661" t="str">
        <f t="shared" si="45"/>
        <v/>
      </c>
    </row>
    <row r="73" spans="1:37" hidden="1">
      <c r="A73" s="555">
        <f t="shared" si="36"/>
        <v>19</v>
      </c>
      <c r="B73" s="656" t="str">
        <f t="shared" si="37"/>
        <v/>
      </c>
      <c r="C73" s="656" t="str">
        <f t="shared" si="37"/>
        <v/>
      </c>
      <c r="D73" s="100" t="str">
        <f>IF($B73="","",SUMPRODUCT(--(Lineups!$C$3:$C$62=$B73),--(Lineups!$B$3:$B$62=""),Lineups!$S$3:$S$62))</f>
        <v/>
      </c>
      <c r="F73" s="658" t="str">
        <f>IF($B73="","",SUMPRODUCT(--(Lineups!$C$3:$C$62=$B73),--(Lineups!$B$3:$B$62="X"),Lineups!$S$3:$S$62))</f>
        <v/>
      </c>
      <c r="G73" s="658" t="str">
        <f>IF($B73="","",SUMIF(Lineups!$F$3:$F$62,$B73,Lineups!$S$3:$S$62))</f>
        <v/>
      </c>
      <c r="H73" s="658" t="str">
        <f>IF($B73="","",SUMIF(Lineups!$I$3:$I$62,$B73,Lineups!$S$3:$S$62))</f>
        <v/>
      </c>
      <c r="I73" s="658" t="str">
        <f>IF($B73="","",SUMIF(Lineups!$L$3:$L$62,$B73,Lineups!$S$3:$S$62))</f>
        <v/>
      </c>
      <c r="J73" s="100" t="str">
        <f t="shared" si="38"/>
        <v/>
      </c>
      <c r="L73" s="100" t="str">
        <f t="shared" si="39"/>
        <v/>
      </c>
      <c r="O73" s="100" t="str">
        <f>IF($B73="","",SUMIF(Lineups!$O$3:$O$62,$B73,Lineups!$S$3:$S$62))</f>
        <v/>
      </c>
      <c r="Q73" s="100" t="str">
        <f t="shared" si="40"/>
        <v/>
      </c>
      <c r="T73" s="555">
        <f t="shared" si="41"/>
        <v>19</v>
      </c>
      <c r="U73" s="656" t="str">
        <f t="shared" si="42"/>
        <v/>
      </c>
      <c r="V73" s="656" t="str">
        <f t="shared" si="42"/>
        <v/>
      </c>
      <c r="W73" s="100" t="str">
        <f>IF($U73="","",SUMPRODUCT(--(Lineups!$V$3:$V$62=$U73),--(Lineups!$U$3:$U$62=""),Lineups!$AL$3:$AL$62))</f>
        <v/>
      </c>
      <c r="Y73" s="658" t="str">
        <f>IF($U73="","",SUMPRODUCT(--(Lineups!$V$3:$V$62=$U73),--(Lineups!$U$3:$U$62="X"),Lineups!$AL$3:$AL$62))</f>
        <v/>
      </c>
      <c r="Z73" s="658" t="str">
        <f>IF($U73="","",SUMIF(Lineups!$Y$3:$Y$62,$U73,Lineups!$AL$3:$AL$62))</f>
        <v/>
      </c>
      <c r="AA73" s="658" t="str">
        <f>IF($U73="","",SUMIF(Lineups!$AB$3:$AB$62,$U73,Lineups!$AL$3:$AL$62))</f>
        <v/>
      </c>
      <c r="AB73" s="658" t="str">
        <f>IF($U73="","",SUMIF(Lineups!$AE$3:$AE$62,$U73,Lineups!$AL$3:$AL$62))</f>
        <v/>
      </c>
      <c r="AC73" s="100" t="str">
        <f t="shared" si="43"/>
        <v/>
      </c>
      <c r="AE73" s="100" t="str">
        <f t="shared" si="44"/>
        <v/>
      </c>
      <c r="AH73" s="100" t="str">
        <f>IF($U73="","",SUMIF(Lineups!$AH$3:$AH$62,$U73,Lineups!$AL$3:$AL$62))</f>
        <v/>
      </c>
      <c r="AJ73" s="100" t="str">
        <f t="shared" si="45"/>
        <v/>
      </c>
    </row>
    <row r="74" spans="1:37" hidden="1">
      <c r="A74" s="646">
        <f t="shared" si="36"/>
        <v>20</v>
      </c>
      <c r="B74" s="660" t="str">
        <f t="shared" si="37"/>
        <v/>
      </c>
      <c r="C74" s="660" t="str">
        <f t="shared" si="37"/>
        <v/>
      </c>
      <c r="D74" s="661" t="str">
        <f>IF($B74="","",SUMPRODUCT(--(Lineups!$C$3:$C$62=$B74),--(Lineups!$B$3:$B$62=""),Lineups!$S$3:$S$62))</f>
        <v/>
      </c>
      <c r="F74" s="658" t="str">
        <f>IF($B74="","",SUMPRODUCT(--(Lineups!$C$3:$C$62=$B74),--(Lineups!$B$3:$B$62="X"),Lineups!$S$3:$S$62))</f>
        <v/>
      </c>
      <c r="G74" s="658" t="str">
        <f>IF($B74="","",SUMIF(Lineups!$F$3:$F$62,$B74,Lineups!$S$3:$S$62))</f>
        <v/>
      </c>
      <c r="H74" s="658" t="str">
        <f>IF($B74="","",SUMIF(Lineups!$I$3:$I$62,$B74,Lineups!$S$3:$S$62))</f>
        <v/>
      </c>
      <c r="I74" s="658" t="str">
        <f>IF($B74="","",SUMIF(Lineups!$L$3:$L$62,$B74,Lineups!$S$3:$S$62))</f>
        <v/>
      </c>
      <c r="J74" s="661" t="str">
        <f t="shared" si="38"/>
        <v/>
      </c>
      <c r="L74" s="661" t="str">
        <f t="shared" si="39"/>
        <v/>
      </c>
      <c r="O74" s="661" t="str">
        <f>IF($B74="","",SUMIF(Lineups!$O$3:$O$62,$B74,Lineups!$S$3:$S$62))</f>
        <v/>
      </c>
      <c r="Q74" s="661" t="str">
        <f t="shared" si="40"/>
        <v/>
      </c>
      <c r="T74" s="646">
        <f t="shared" si="41"/>
        <v>20</v>
      </c>
      <c r="U74" s="660" t="str">
        <f t="shared" si="42"/>
        <v/>
      </c>
      <c r="V74" s="660" t="str">
        <f t="shared" si="42"/>
        <v/>
      </c>
      <c r="W74" s="661" t="str">
        <f>IF($U74="","",SUMPRODUCT(--(Lineups!$V$3:$V$62=$U74),--(Lineups!$U$3:$U$62=""),Lineups!$AL$3:$AL$62))</f>
        <v/>
      </c>
      <c r="Y74" s="658" t="str">
        <f>IF($U74="","",SUMPRODUCT(--(Lineups!$V$3:$V$62=$U74),--(Lineups!$U$3:$U$62="X"),Lineups!$AL$3:$AL$62))</f>
        <v/>
      </c>
      <c r="Z74" s="658" t="str">
        <f>IF($U74="","",SUMIF(Lineups!$Y$3:$Y$62,$U74,Lineups!$AL$3:$AL$62))</f>
        <v/>
      </c>
      <c r="AA74" s="658" t="str">
        <f>IF($U74="","",SUMIF(Lineups!$AB$3:$AB$62,$U74,Lineups!$AL$3:$AL$62))</f>
        <v/>
      </c>
      <c r="AB74" s="658" t="str">
        <f>IF($U74="","",SUMIF(Lineups!$AE$3:$AE$62,$U74,Lineups!$AL$3:$AL$62))</f>
        <v/>
      </c>
      <c r="AC74" s="661" t="str">
        <f t="shared" si="43"/>
        <v/>
      </c>
      <c r="AE74" s="661" t="str">
        <f t="shared" si="44"/>
        <v/>
      </c>
      <c r="AH74" s="661" t="str">
        <f>IF($U74="","",SUMIF(Lineups!$AH$3:$AH$62,$U74,Lineups!$AL$3:$AL$62))</f>
        <v/>
      </c>
      <c r="AJ74" s="661" t="str">
        <f t="shared" si="45"/>
        <v/>
      </c>
    </row>
    <row r="76" spans="1:37">
      <c r="A76" s="1361" t="s">
        <v>68</v>
      </c>
      <c r="B76" s="1361"/>
      <c r="C76" s="1361"/>
      <c r="D76" s="653"/>
      <c r="E76" s="653"/>
      <c r="F76" s="653"/>
      <c r="G76" s="653"/>
      <c r="H76" s="653"/>
      <c r="I76" s="653"/>
      <c r="J76" s="653"/>
      <c r="K76" s="653"/>
      <c r="L76" s="653"/>
      <c r="M76" s="653"/>
      <c r="N76" s="653"/>
      <c r="O76" s="653"/>
      <c r="P76" s="653"/>
      <c r="Q76" s="653"/>
      <c r="R76" s="653"/>
      <c r="T76" s="1361" t="s">
        <v>68</v>
      </c>
      <c r="U76" s="1361"/>
      <c r="V76" s="1361"/>
      <c r="W76" s="653"/>
      <c r="X76" s="653"/>
      <c r="Y76" s="653"/>
      <c r="Z76" s="653"/>
      <c r="AA76" s="653"/>
      <c r="AB76" s="653"/>
      <c r="AC76" s="653"/>
      <c r="AD76" s="653"/>
      <c r="AE76" s="653"/>
      <c r="AF76" s="653"/>
      <c r="AG76" s="653"/>
      <c r="AH76" s="653"/>
      <c r="AI76" s="653"/>
      <c r="AJ76" s="653"/>
      <c r="AK76" s="653"/>
    </row>
    <row r="77" spans="1:37">
      <c r="A77" s="641">
        <v>0</v>
      </c>
      <c r="B77" s="641" t="s">
        <v>50</v>
      </c>
      <c r="C77" s="641" t="s">
        <v>51</v>
      </c>
      <c r="D77" s="641" t="s">
        <v>245</v>
      </c>
      <c r="E77" s="635"/>
      <c r="F77" s="654" t="s">
        <v>247</v>
      </c>
      <c r="G77" s="654" t="s">
        <v>247</v>
      </c>
      <c r="H77" s="654" t="s">
        <v>247</v>
      </c>
      <c r="I77" s="654" t="s">
        <v>247</v>
      </c>
      <c r="J77" s="641" t="s">
        <v>60</v>
      </c>
      <c r="K77" s="635"/>
      <c r="L77" s="641" t="s">
        <v>62</v>
      </c>
      <c r="M77" s="635"/>
      <c r="N77" s="655" t="s">
        <v>33</v>
      </c>
      <c r="O77" s="641" t="s">
        <v>248</v>
      </c>
      <c r="P77" s="635"/>
      <c r="Q77" s="641" t="s">
        <v>27</v>
      </c>
      <c r="R77" s="635"/>
      <c r="S77" s="635"/>
      <c r="T77" s="641">
        <v>0</v>
      </c>
      <c r="U77" s="641" t="s">
        <v>50</v>
      </c>
      <c r="V77" s="641" t="s">
        <v>51</v>
      </c>
      <c r="W77" s="641" t="s">
        <v>245</v>
      </c>
      <c r="X77" s="635"/>
      <c r="Y77" s="654" t="s">
        <v>247</v>
      </c>
      <c r="Z77" s="654" t="s">
        <v>247</v>
      </c>
      <c r="AA77" s="654" t="s">
        <v>247</v>
      </c>
      <c r="AB77" s="654" t="s">
        <v>247</v>
      </c>
      <c r="AC77" s="641" t="s">
        <v>60</v>
      </c>
      <c r="AD77" s="635"/>
      <c r="AE77" s="641" t="s">
        <v>62</v>
      </c>
      <c r="AF77" s="635"/>
      <c r="AG77" s="655" t="s">
        <v>33</v>
      </c>
      <c r="AH77" s="641" t="s">
        <v>248</v>
      </c>
      <c r="AI77" s="635"/>
      <c r="AJ77" s="641" t="s">
        <v>27</v>
      </c>
      <c r="AK77" s="635"/>
    </row>
    <row r="78" spans="1:37">
      <c r="A78" s="555">
        <f t="shared" ref="A78:A97" si="46">A77+1</f>
        <v>1</v>
      </c>
      <c r="B78" s="656" t="str">
        <f t="shared" ref="B78:C97" si="47">B9</f>
        <v>010</v>
      </c>
      <c r="C78" s="656" t="str">
        <f t="shared" si="47"/>
        <v>Freak Onalicia</v>
      </c>
      <c r="D78" s="100">
        <f ca="1">IF($B78="","",SUMPRODUCT(--(Lineups!$C$3:$C$62=$B78),--(Lineups!$B$3:$B$62=""),Lineups!$AL$3:$AL$62))</f>
        <v>0</v>
      </c>
      <c r="F78" s="658">
        <f ca="1">IF($B78="","",SUMPRODUCT(--(Lineups!$C$3:$C$62=$B78),--(Lineups!$B$3:$B$62="X"),Lineups!$AL$3:$AL$62))</f>
        <v>0</v>
      </c>
      <c r="G78" s="658">
        <f>IF($B78="","",SUMIF(Lineups!$F$3:$F$62,$B78,Lineups!$AL$3:$AL$62))</f>
        <v>0</v>
      </c>
      <c r="H78" s="658">
        <f ca="1">IF($B78="","",SUMIF(Lineups!$I$3:$I$62,$B78,Lineups!$AL$3:$AL$62))</f>
        <v>0</v>
      </c>
      <c r="I78" s="658">
        <f ca="1">IF($B78="","",SUMIF(Lineups!$L$3:$L$62,$B78,Lineups!$AL$3:$AL$62))</f>
        <v>1</v>
      </c>
      <c r="J78" s="100">
        <f t="shared" ref="J78:J97" ca="1" si="48">IF(B78="","",SUM(F78:I78))</f>
        <v>1</v>
      </c>
      <c r="L78" s="100">
        <f t="shared" ref="L78:L97" ca="1" si="49">IF(B78="","",SUM(D78,J78))</f>
        <v>1</v>
      </c>
      <c r="O78" s="100">
        <f>IF($B78="","",SUMIF(Lineups!$O$3:$O$62,$B78,Lineups!$AL$3:$AL$62))</f>
        <v>0</v>
      </c>
      <c r="Q78" s="100">
        <f t="shared" ref="Q78:Q97" ca="1" si="50">IF(B78="","",SUM(L78,O78))</f>
        <v>1</v>
      </c>
      <c r="T78" s="555">
        <f t="shared" ref="T78:T97" si="51">T77+1</f>
        <v>1</v>
      </c>
      <c r="U78" s="656" t="str">
        <f t="shared" ref="U78:V97" si="52">U9</f>
        <v>011</v>
      </c>
      <c r="V78" s="656" t="str">
        <f t="shared" si="52"/>
        <v>BeatHer Bailey</v>
      </c>
      <c r="W78" s="100">
        <f ca="1">IF($U78="","",SUMPRODUCT(--(Lineups!$V$3:$V$62=$U78),--(Lineups!$U$3:$U$62=""),Lineups!$S$3:$S$62))</f>
        <v>6</v>
      </c>
      <c r="Y78" s="658">
        <f ca="1">IF($U78="","",SUMPRODUCT(--(Lineups!$V$3:$V$62=$U78),--(Lineups!$U$3:$U$62="X"),Lineups!$S$3:$S$62))</f>
        <v>0</v>
      </c>
      <c r="Z78" s="658">
        <f>IF($U78="","",SUMIF(Lineups!$Y$3:$Y$62,$U78,Lineups!$S$3:$S$62))</f>
        <v>0</v>
      </c>
      <c r="AA78" s="658">
        <f ca="1">IF($U78="","",SUMIF(Lineups!$AB$3:$AB$62,$U78,Lineups!$S$3:$S$62))</f>
        <v>4</v>
      </c>
      <c r="AB78" s="658">
        <f ca="1">IF($U78="","",SUMIF(Lineups!$AE$3:$AE$62,$U78,Lineups!$S$3:$S$62))</f>
        <v>10</v>
      </c>
      <c r="AC78" s="100">
        <f t="shared" ref="AC78:AC97" ca="1" si="53">IF(U78="","",SUM(Y78:AB78))</f>
        <v>14</v>
      </c>
      <c r="AE78" s="100">
        <f t="shared" ref="AE78:AE97" ca="1" si="54">IF(U78="","",SUM(W78,AC78))</f>
        <v>20</v>
      </c>
      <c r="AH78" s="100">
        <f>IF($U78="","",SUMIF(Lineups!$AH$3:$AH$62,$U78,Lineups!$S$3:$S$62))</f>
        <v>0</v>
      </c>
      <c r="AJ78" s="100">
        <f t="shared" ref="AJ78:AJ97" ca="1" si="55">IF(U78="","",SUM(AE78,AH78))</f>
        <v>20</v>
      </c>
    </row>
    <row r="79" spans="1:37">
      <c r="A79" s="646">
        <f t="shared" si="46"/>
        <v>2</v>
      </c>
      <c r="B79" s="660" t="str">
        <f t="shared" si="47"/>
        <v>1949</v>
      </c>
      <c r="C79" s="660" t="str">
        <f t="shared" si="47"/>
        <v>Geneva Conviction</v>
      </c>
      <c r="D79" s="773">
        <f ca="1">IF($B79="","",SUMPRODUCT(--(Lineups!$C$3:$C$62=$B79),--(Lineups!$B$3:$B$62=""),Lineups!$AL$3:$AL$62))</f>
        <v>0</v>
      </c>
      <c r="F79" s="658">
        <f ca="1">IF($B79="","",SUMPRODUCT(--(Lineups!$C$3:$C$62=$B79),--(Lineups!$B$3:$B$62="X"),Lineups!$AL$3:$AL$62))</f>
        <v>0</v>
      </c>
      <c r="G79" s="658">
        <f>IF($B79="","",SUMIF(Lineups!$F$3:$F$62,$B79,Lineups!$AL$3:$AL$62))</f>
        <v>0</v>
      </c>
      <c r="H79" s="658">
        <f>IF($B79="","",SUMIF(Lineups!$I$3:$I$62,$B79,Lineups!$AL$3:$AL$62))</f>
        <v>0</v>
      </c>
      <c r="I79" s="658">
        <f>IF($B79="","",SUMIF(Lineups!$L$3:$L$62,$B79,Lineups!$AL$3:$AL$62))</f>
        <v>0</v>
      </c>
      <c r="J79" s="661">
        <f t="shared" ca="1" si="48"/>
        <v>0</v>
      </c>
      <c r="L79" s="661">
        <f t="shared" ca="1" si="49"/>
        <v>0</v>
      </c>
      <c r="O79" s="661">
        <f ca="1">IF($B79="","",SUMIF(Lineups!$O$3:$O$62,$B79,Lineups!$AL$3:$AL$62))</f>
        <v>9</v>
      </c>
      <c r="Q79" s="661">
        <f t="shared" ca="1" si="50"/>
        <v>9</v>
      </c>
      <c r="T79" s="646">
        <f t="shared" si="51"/>
        <v>2</v>
      </c>
      <c r="U79" s="660" t="str">
        <f t="shared" si="52"/>
        <v>1170</v>
      </c>
      <c r="V79" s="660" t="str">
        <f t="shared" si="52"/>
        <v>Epic Fail-Her</v>
      </c>
      <c r="W79" s="661">
        <f ca="1">IF($U79="","",SUMPRODUCT(--(Lineups!$V$3:$V$62=$U79),--(Lineups!$U$3:$U$62=""),Lineups!$S$3:$S$62))</f>
        <v>0</v>
      </c>
      <c r="Y79" s="658">
        <f ca="1">IF($U79="","",SUMPRODUCT(--(Lineups!$V$3:$V$62=$U79),--(Lineups!$U$3:$U$62="X"),Lineups!$S$3:$S$62))</f>
        <v>0</v>
      </c>
      <c r="Z79" s="658">
        <f>IF($U79="","",SUMIF(Lineups!$Y$3:$Y$62,$U79,Lineups!$S$3:$S$62))</f>
        <v>0</v>
      </c>
      <c r="AA79" s="658">
        <f ca="1">IF($U79="","",SUMIF(Lineups!$AB$3:$AB$62,$U79,Lineups!$S$3:$S$62))</f>
        <v>1</v>
      </c>
      <c r="AB79" s="658">
        <f>IF($U79="","",SUMIF(Lineups!$AE$3:$AE$62,$U79,Lineups!$S$3:$S$62))</f>
        <v>0</v>
      </c>
      <c r="AC79" s="661">
        <f t="shared" ca="1" si="53"/>
        <v>1</v>
      </c>
      <c r="AE79" s="661">
        <f t="shared" ca="1" si="54"/>
        <v>1</v>
      </c>
      <c r="AH79" s="661">
        <f>IF($U79="","",SUMIF(Lineups!$AH$3:$AH$62,$U79,Lineups!$S$3:$S$62))</f>
        <v>0</v>
      </c>
      <c r="AJ79" s="661">
        <f t="shared" ca="1" si="55"/>
        <v>1</v>
      </c>
    </row>
    <row r="80" spans="1:37">
      <c r="A80" s="555">
        <f t="shared" si="46"/>
        <v>3</v>
      </c>
      <c r="B80" s="656" t="str">
        <f t="shared" si="47"/>
        <v>23</v>
      </c>
      <c r="C80" s="656" t="str">
        <f t="shared" si="47"/>
        <v>Mary Marvel</v>
      </c>
      <c r="D80" s="100">
        <f ca="1">IF($B80="","",SUMPRODUCT(--(Lineups!$C$3:$C$62=$B80),--(Lineups!$B$3:$B$62=""),Lineups!$AL$3:$AL$62))</f>
        <v>11</v>
      </c>
      <c r="F80" s="658">
        <f ca="1">IF($B80="","",SUMPRODUCT(--(Lineups!$C$3:$C$62=$B80),--(Lineups!$B$3:$B$62="X"),Lineups!$AL$3:$AL$62))</f>
        <v>0</v>
      </c>
      <c r="G80" s="658">
        <f ca="1">IF($B80="","",SUMIF(Lineups!$F$3:$F$62,$B80,Lineups!$AL$3:$AL$62))</f>
        <v>25</v>
      </c>
      <c r="H80" s="658">
        <f ca="1">IF($B80="","",SUMIF(Lineups!$I$3:$I$62,$B80,Lineups!$AL$3:$AL$62))</f>
        <v>5</v>
      </c>
      <c r="I80" s="658">
        <f ca="1">IF($B80="","",SUMIF(Lineups!$L$3:$L$62,$B80,Lineups!$AL$3:$AL$62))</f>
        <v>7</v>
      </c>
      <c r="J80" s="100">
        <f t="shared" ca="1" si="48"/>
        <v>37</v>
      </c>
      <c r="L80" s="100">
        <f t="shared" ca="1" si="49"/>
        <v>48</v>
      </c>
      <c r="O80" s="100">
        <f>IF($B80="","",SUMIF(Lineups!$O$3:$O$62,$B80,Lineups!$AL$3:$AL$62))</f>
        <v>0</v>
      </c>
      <c r="Q80" s="100">
        <f t="shared" ca="1" si="50"/>
        <v>48</v>
      </c>
      <c r="T80" s="555">
        <f t="shared" si="51"/>
        <v>3</v>
      </c>
      <c r="U80" s="656" t="str">
        <f t="shared" si="52"/>
        <v>120</v>
      </c>
      <c r="V80" s="656" t="str">
        <f t="shared" si="52"/>
        <v>Sky Jump-Her</v>
      </c>
      <c r="W80" s="100">
        <f ca="1">IF($U80="","",SUMPRODUCT(--(Lineups!$V$3:$V$62=$U80),--(Lineups!$U$3:$U$62=""),Lineups!$S$3:$S$62))</f>
        <v>0</v>
      </c>
      <c r="Y80" s="658">
        <f ca="1">IF($U80="","",SUMPRODUCT(--(Lineups!$V$3:$V$62=$U80),--(Lineups!$U$3:$U$62="X"),Lineups!$S$3:$S$62))</f>
        <v>0</v>
      </c>
      <c r="Z80" s="658">
        <f>IF($U80="","",SUMIF(Lineups!$Y$3:$Y$62,$U80,Lineups!$S$3:$S$62))</f>
        <v>0</v>
      </c>
      <c r="AA80" s="658">
        <f>IF($U80="","",SUMIF(Lineups!$AB$3:$AB$62,$U80,Lineups!$S$3:$S$62))</f>
        <v>0</v>
      </c>
      <c r="AB80" s="658">
        <f>IF($U80="","",SUMIF(Lineups!$AE$3:$AE$62,$U80,Lineups!$S$3:$S$62))</f>
        <v>0</v>
      </c>
      <c r="AC80" s="100">
        <f t="shared" ca="1" si="53"/>
        <v>0</v>
      </c>
      <c r="AE80" s="100">
        <f t="shared" ca="1" si="54"/>
        <v>0</v>
      </c>
      <c r="AH80" s="100">
        <f ca="1">IF($U80="","",SUMIF(Lineups!$AH$3:$AH$62,$U80,Lineups!$S$3:$S$62))</f>
        <v>14</v>
      </c>
      <c r="AJ80" s="100">
        <f t="shared" ca="1" si="55"/>
        <v>14</v>
      </c>
    </row>
    <row r="81" spans="1:36">
      <c r="A81" s="646">
        <f t="shared" si="46"/>
        <v>4</v>
      </c>
      <c r="B81" s="660" t="str">
        <f t="shared" si="47"/>
        <v>314</v>
      </c>
      <c r="C81" s="660" t="str">
        <f t="shared" si="47"/>
        <v>Thuggy Holly</v>
      </c>
      <c r="D81" s="773">
        <f ca="1">IF($B81="","",SUMPRODUCT(--(Lineups!$C$3:$C$62=$B81),--(Lineups!$B$3:$B$62=""),Lineups!$AL$3:$AL$62))</f>
        <v>0</v>
      </c>
      <c r="F81" s="658">
        <f ca="1">IF($B81="","",SUMPRODUCT(--(Lineups!$C$3:$C$62=$B81),--(Lineups!$B$3:$B$62="X"),Lineups!$AL$3:$AL$62))</f>
        <v>0</v>
      </c>
      <c r="G81" s="658">
        <f>IF($B81="","",SUMIF(Lineups!$F$3:$F$62,$B81,Lineups!$AL$3:$AL$62))</f>
        <v>0</v>
      </c>
      <c r="H81" s="658">
        <f ca="1">IF($B81="","",SUMIF(Lineups!$I$3:$I$62,$B81,Lineups!$AL$3:$AL$62))</f>
        <v>1</v>
      </c>
      <c r="I81" s="658">
        <f>IF($B81="","",SUMIF(Lineups!$L$3:$L$62,$B81,Lineups!$AL$3:$AL$62))</f>
        <v>0</v>
      </c>
      <c r="J81" s="661">
        <f t="shared" ca="1" si="48"/>
        <v>1</v>
      </c>
      <c r="L81" s="661">
        <f t="shared" ca="1" si="49"/>
        <v>1</v>
      </c>
      <c r="O81" s="661">
        <f>IF($B81="","",SUMIF(Lineups!$O$3:$O$62,$B81,Lineups!$AL$3:$AL$62))</f>
        <v>0</v>
      </c>
      <c r="Q81" s="661">
        <f t="shared" ca="1" si="50"/>
        <v>1</v>
      </c>
      <c r="T81" s="646">
        <f t="shared" si="51"/>
        <v>4</v>
      </c>
      <c r="U81" s="660" t="str">
        <f t="shared" si="52"/>
        <v>1888</v>
      </c>
      <c r="V81" s="660" t="str">
        <f t="shared" si="52"/>
        <v>Jackie Reaper</v>
      </c>
      <c r="W81" s="661">
        <f ca="1">IF($U81="","",SUMPRODUCT(--(Lineups!$V$3:$V$62=$U81),--(Lineups!$U$3:$U$62=""),Lineups!$S$3:$S$62))</f>
        <v>0</v>
      </c>
      <c r="Y81" s="658">
        <f ca="1">IF($U81="","",SUMPRODUCT(--(Lineups!$V$3:$V$62=$U81),--(Lineups!$U$3:$U$62="X"),Lineups!$S$3:$S$62))</f>
        <v>0</v>
      </c>
      <c r="Z81" s="658">
        <f ca="1">IF($U81="","",SUMIF(Lineups!$Y$3:$Y$62,$U81,Lineups!$S$3:$S$62))</f>
        <v>6</v>
      </c>
      <c r="AA81" s="658">
        <f>IF($U81="","",SUMIF(Lineups!$AB$3:$AB$62,$U81,Lineups!$S$3:$S$62))</f>
        <v>0</v>
      </c>
      <c r="AB81" s="658">
        <f>IF($U81="","",SUMIF(Lineups!$AE$3:$AE$62,$U81,Lineups!$S$3:$S$62))</f>
        <v>0</v>
      </c>
      <c r="AC81" s="661">
        <f t="shared" ca="1" si="53"/>
        <v>6</v>
      </c>
      <c r="AE81" s="661">
        <f t="shared" ca="1" si="54"/>
        <v>6</v>
      </c>
      <c r="AH81" s="661">
        <f>IF($U81="","",SUMIF(Lineups!$AH$3:$AH$62,$U81,Lineups!$S$3:$S$62))</f>
        <v>0</v>
      </c>
      <c r="AJ81" s="661">
        <f t="shared" ca="1" si="55"/>
        <v>6</v>
      </c>
    </row>
    <row r="82" spans="1:36">
      <c r="A82" s="555">
        <f t="shared" si="46"/>
        <v>5</v>
      </c>
      <c r="B82" s="656" t="str">
        <f t="shared" si="47"/>
        <v>415</v>
      </c>
      <c r="C82" s="656" t="str">
        <f t="shared" si="47"/>
        <v>Chick Basher</v>
      </c>
      <c r="D82" s="100">
        <f ca="1">IF($B82="","",SUMPRODUCT(--(Lineups!$C$3:$C$62=$B82),--(Lineups!$B$3:$B$62=""),Lineups!$AL$3:$AL$62))</f>
        <v>0</v>
      </c>
      <c r="F82" s="658">
        <f ca="1">IF($B82="","",SUMPRODUCT(--(Lineups!$C$3:$C$62=$B82),--(Lineups!$B$3:$B$62="X"),Lineups!$AL$3:$AL$62))</f>
        <v>0</v>
      </c>
      <c r="G82" s="658">
        <f ca="1">IF($B82="","",SUMIF(Lineups!$F$3:$F$62,$B82,Lineups!$AL$3:$AL$62))</f>
        <v>5</v>
      </c>
      <c r="H82" s="658">
        <f ca="1">IF($B82="","",SUMIF(Lineups!$I$3:$I$62,$B82,Lineups!$AL$3:$AL$62))</f>
        <v>13</v>
      </c>
      <c r="I82" s="658">
        <f ca="1">IF($B82="","",SUMIF(Lineups!$L$3:$L$62,$B82,Lineups!$AL$3:$AL$62))</f>
        <v>23</v>
      </c>
      <c r="J82" s="100">
        <f t="shared" ca="1" si="48"/>
        <v>41</v>
      </c>
      <c r="L82" s="100">
        <f t="shared" ca="1" si="49"/>
        <v>41</v>
      </c>
      <c r="O82" s="100">
        <f>IF($B82="","",SUMIF(Lineups!$O$3:$O$62,$B82,Lineups!$AL$3:$AL$62))</f>
        <v>0</v>
      </c>
      <c r="Q82" s="100">
        <f t="shared" ca="1" si="50"/>
        <v>41</v>
      </c>
      <c r="T82" s="555">
        <f t="shared" si="51"/>
        <v>5</v>
      </c>
      <c r="U82" s="656" t="str">
        <f t="shared" si="52"/>
        <v>256</v>
      </c>
      <c r="V82" s="656" t="str">
        <f t="shared" si="52"/>
        <v>Afternoon D-Lightning</v>
      </c>
      <c r="W82" s="100">
        <f ca="1">IF($U82="","",SUMPRODUCT(--(Lineups!$V$3:$V$62=$U82),--(Lineups!$U$3:$U$62=""),Lineups!$S$3:$S$62))</f>
        <v>0</v>
      </c>
      <c r="Y82" s="658">
        <f ca="1">IF($U82="","",SUMPRODUCT(--(Lineups!$V$3:$V$62=$U82),--(Lineups!$U$3:$U$62="X"),Lineups!$S$3:$S$62))</f>
        <v>0</v>
      </c>
      <c r="Z82" s="658">
        <f>IF($U82="","",SUMIF(Lineups!$Y$3:$Y$62,$U82,Lineups!$S$3:$S$62))</f>
        <v>0</v>
      </c>
      <c r="AA82" s="658">
        <f ca="1">IF($U82="","",SUMIF(Lineups!$AB$3:$AB$62,$U82,Lineups!$S$3:$S$62))</f>
        <v>0</v>
      </c>
      <c r="AB82" s="658">
        <f ca="1">IF($U82="","",SUMIF(Lineups!$AE$3:$AE$62,$U82,Lineups!$S$3:$S$62))</f>
        <v>1</v>
      </c>
      <c r="AC82" s="100">
        <f t="shared" ca="1" si="53"/>
        <v>1</v>
      </c>
      <c r="AE82" s="100">
        <f t="shared" ca="1" si="54"/>
        <v>1</v>
      </c>
      <c r="AH82" s="100">
        <f>IF($U82="","",SUMIF(Lineups!$AH$3:$AH$62,$U82,Lineups!$S$3:$S$62))</f>
        <v>0</v>
      </c>
      <c r="AJ82" s="100">
        <f t="shared" ca="1" si="55"/>
        <v>1</v>
      </c>
    </row>
    <row r="83" spans="1:36">
      <c r="A83" s="646">
        <f t="shared" si="46"/>
        <v>6</v>
      </c>
      <c r="B83" s="660" t="str">
        <f t="shared" si="47"/>
        <v>475</v>
      </c>
      <c r="C83" s="660" t="str">
        <f t="shared" si="47"/>
        <v>MollyTov</v>
      </c>
      <c r="D83" s="773">
        <f ca="1">IF($B83="","",SUMPRODUCT(--(Lineups!$C$3:$C$62=$B83),--(Lineups!$B$3:$B$62=""),Lineups!$AL$3:$AL$62))</f>
        <v>0</v>
      </c>
      <c r="F83" s="658">
        <f ca="1">IF($B83="","",SUMPRODUCT(--(Lineups!$C$3:$C$62=$B83),--(Lineups!$B$3:$B$62="X"),Lineups!$AL$3:$AL$62))</f>
        <v>0</v>
      </c>
      <c r="G83" s="658">
        <f ca="1">IF($B83="","",SUMIF(Lineups!$F$3:$F$62,$B83,Lineups!$AL$3:$AL$62))</f>
        <v>0</v>
      </c>
      <c r="H83" s="658">
        <f ca="1">IF($B83="","",SUMIF(Lineups!$I$3:$I$62,$B83,Lineups!$AL$3:$AL$62))</f>
        <v>0</v>
      </c>
      <c r="I83" s="658">
        <f ca="1">IF($B83="","",SUMIF(Lineups!$L$3:$L$62,$B83,Lineups!$AL$3:$AL$62))</f>
        <v>0</v>
      </c>
      <c r="J83" s="661">
        <f t="shared" ca="1" si="48"/>
        <v>0</v>
      </c>
      <c r="L83" s="661">
        <f t="shared" ca="1" si="49"/>
        <v>0</v>
      </c>
      <c r="O83" s="661">
        <f>IF($B83="","",SUMIF(Lineups!$O$3:$O$62,$B83,Lineups!$AL$3:$AL$62))</f>
        <v>0</v>
      </c>
      <c r="Q83" s="661">
        <f t="shared" ca="1" si="50"/>
        <v>0</v>
      </c>
      <c r="T83" s="646">
        <f t="shared" si="51"/>
        <v>6</v>
      </c>
      <c r="U83" s="660" t="str">
        <f t="shared" si="52"/>
        <v>422</v>
      </c>
      <c r="V83" s="660" t="str">
        <f t="shared" si="52"/>
        <v>Stella Blue</v>
      </c>
      <c r="W83" s="661">
        <f ca="1">IF($U83="","",SUMPRODUCT(--(Lineups!$V$3:$V$62=$U83),--(Lineups!$U$3:$U$62=""),Lineups!$S$3:$S$62))</f>
        <v>0</v>
      </c>
      <c r="Y83" s="658">
        <f ca="1">IF($U83="","",SUMPRODUCT(--(Lineups!$V$3:$V$62=$U83),--(Lineups!$U$3:$U$62="X"),Lineups!$S$3:$S$62))</f>
        <v>0</v>
      </c>
      <c r="Z83" s="658">
        <f>IF($U83="","",SUMIF(Lineups!$Y$3:$Y$62,$U83,Lineups!$S$3:$S$62))</f>
        <v>0</v>
      </c>
      <c r="AA83" s="658">
        <f>IF($U83="","",SUMIF(Lineups!$AB$3:$AB$62,$U83,Lineups!$S$3:$S$62))</f>
        <v>0</v>
      </c>
      <c r="AB83" s="658">
        <f>IF($U83="","",SUMIF(Lineups!$AE$3:$AE$62,$U83,Lineups!$S$3:$S$62))</f>
        <v>0</v>
      </c>
      <c r="AC83" s="661">
        <f t="shared" ca="1" si="53"/>
        <v>0</v>
      </c>
      <c r="AE83" s="661">
        <f t="shared" ca="1" si="54"/>
        <v>0</v>
      </c>
      <c r="AH83" s="661">
        <f ca="1">IF($U83="","",SUMIF(Lineups!$AH$3:$AH$62,$U83,Lineups!$S$3:$S$62))</f>
        <v>6</v>
      </c>
      <c r="AJ83" s="661">
        <f t="shared" ca="1" si="55"/>
        <v>6</v>
      </c>
    </row>
    <row r="84" spans="1:36">
      <c r="A84" s="555">
        <f t="shared" si="46"/>
        <v>7</v>
      </c>
      <c r="B84" s="656" t="str">
        <f t="shared" si="47"/>
        <v>4N6</v>
      </c>
      <c r="C84" s="656" t="str">
        <f t="shared" si="47"/>
        <v>Bone Eata</v>
      </c>
      <c r="D84" s="100">
        <f ca="1">IF($B84="","",SUMPRODUCT(--(Lineups!$C$3:$C$62=$B84),--(Lineups!$B$3:$B$62=""),Lineups!$AL$3:$AL$62))</f>
        <v>1</v>
      </c>
      <c r="F84" s="658">
        <f ca="1">IF($B84="","",SUMPRODUCT(--(Lineups!$C$3:$C$62=$B84),--(Lineups!$B$3:$B$62="X"),Lineups!$AL$3:$AL$62))</f>
        <v>5</v>
      </c>
      <c r="G84" s="658">
        <f ca="1">IF($B84="","",SUMIF(Lineups!$F$3:$F$62,$B84,Lineups!$AL$3:$AL$62))</f>
        <v>7</v>
      </c>
      <c r="H84" s="658">
        <f>IF($B84="","",SUMIF(Lineups!$I$3:$I$62,$B84,Lineups!$AL$3:$AL$62))</f>
        <v>0</v>
      </c>
      <c r="I84" s="658">
        <f ca="1">IF($B84="","",SUMIF(Lineups!$L$3:$L$62,$B84,Lineups!$AL$3:$AL$62))</f>
        <v>0</v>
      </c>
      <c r="J84" s="100">
        <f t="shared" ca="1" si="48"/>
        <v>12</v>
      </c>
      <c r="L84" s="100">
        <f t="shared" ca="1" si="49"/>
        <v>13</v>
      </c>
      <c r="O84" s="100">
        <f>IF($B84="","",SUMIF(Lineups!$O$3:$O$62,$B84,Lineups!$AL$3:$AL$62))</f>
        <v>0</v>
      </c>
      <c r="Q84" s="100">
        <f t="shared" ca="1" si="50"/>
        <v>13</v>
      </c>
      <c r="T84" s="555">
        <f t="shared" si="51"/>
        <v>7</v>
      </c>
      <c r="U84" s="656" t="str">
        <f t="shared" si="52"/>
        <v>42OH</v>
      </c>
      <c r="V84" s="656" t="str">
        <f t="shared" si="52"/>
        <v>Pam Wow</v>
      </c>
      <c r="W84" s="100">
        <f ca="1">IF($U84="","",SUMPRODUCT(--(Lineups!$V$3:$V$62=$U84),--(Lineups!$U$3:$U$62=""),Lineups!$S$3:$S$62))</f>
        <v>0</v>
      </c>
      <c r="Y84" s="658">
        <f ca="1">IF($U84="","",SUMPRODUCT(--(Lineups!$V$3:$V$62=$U84),--(Lineups!$U$3:$U$62="X"),Lineups!$S$3:$S$62))</f>
        <v>0</v>
      </c>
      <c r="Z84" s="658">
        <f ca="1">IF($U84="","",SUMIF(Lineups!$Y$3:$Y$62,$U84,Lineups!$S$3:$S$62))</f>
        <v>1</v>
      </c>
      <c r="AA84" s="658">
        <f>IF($U84="","",SUMIF(Lineups!$AB$3:$AB$62,$U84,Lineups!$S$3:$S$62))</f>
        <v>0</v>
      </c>
      <c r="AB84" s="658">
        <f ca="1">IF($U84="","",SUMIF(Lineups!$AE$3:$AE$62,$U84,Lineups!$S$3:$S$62))</f>
        <v>1</v>
      </c>
      <c r="AC84" s="100">
        <f t="shared" ca="1" si="53"/>
        <v>2</v>
      </c>
      <c r="AE84" s="100">
        <f t="shared" ca="1" si="54"/>
        <v>2</v>
      </c>
      <c r="AH84" s="100">
        <f>IF($U84="","",SUMIF(Lineups!$AH$3:$AH$62,$U84,Lineups!$S$3:$S$62))</f>
        <v>0</v>
      </c>
      <c r="AJ84" s="100">
        <f t="shared" ca="1" si="55"/>
        <v>2</v>
      </c>
    </row>
    <row r="85" spans="1:36">
      <c r="A85" s="646">
        <f t="shared" si="46"/>
        <v>8</v>
      </c>
      <c r="B85" s="660" t="str">
        <f t="shared" si="47"/>
        <v>624</v>
      </c>
      <c r="C85" s="660" t="str">
        <f t="shared" si="47"/>
        <v>Merle Hazard</v>
      </c>
      <c r="D85" s="773">
        <f ca="1">IF($B85="","",SUMPRODUCT(--(Lineups!$C$3:$C$62=$B85),--(Lineups!$B$3:$B$62=""),Lineups!$AL$3:$AL$62))</f>
        <v>0</v>
      </c>
      <c r="F85" s="658">
        <f ca="1">IF($B85="","",SUMPRODUCT(--(Lineups!$C$3:$C$62=$B85),--(Lineups!$B$3:$B$62="X"),Lineups!$AL$3:$AL$62))</f>
        <v>0</v>
      </c>
      <c r="G85" s="658">
        <f>IF($B85="","",SUMIF(Lineups!$F$3:$F$62,$B85,Lineups!$AL$3:$AL$62))</f>
        <v>0</v>
      </c>
      <c r="H85" s="658">
        <f>IF($B85="","",SUMIF(Lineups!$I$3:$I$62,$B85,Lineups!$AL$3:$AL$62))</f>
        <v>0</v>
      </c>
      <c r="I85" s="658">
        <f ca="1">IF($B85="","",SUMIF(Lineups!$L$3:$L$62,$B85,Lineups!$AL$3:$AL$62))</f>
        <v>10</v>
      </c>
      <c r="J85" s="661">
        <f t="shared" ca="1" si="48"/>
        <v>10</v>
      </c>
      <c r="L85" s="661">
        <f t="shared" ca="1" si="49"/>
        <v>10</v>
      </c>
      <c r="O85" s="661">
        <f>IF($B85="","",SUMIF(Lineups!$O$3:$O$62,$B85,Lineups!$AL$3:$AL$62))</f>
        <v>0</v>
      </c>
      <c r="Q85" s="661">
        <f t="shared" ca="1" si="50"/>
        <v>10</v>
      </c>
      <c r="T85" s="646">
        <f t="shared" si="51"/>
        <v>8</v>
      </c>
      <c r="U85" s="660" t="str">
        <f t="shared" si="52"/>
        <v>50</v>
      </c>
      <c r="V85" s="660" t="str">
        <f t="shared" si="52"/>
        <v>Easy Money</v>
      </c>
      <c r="W85" s="661">
        <f ca="1">IF($U85="","",SUMPRODUCT(--(Lineups!$V$3:$V$62=$U85),--(Lineups!$U$3:$U$62=""),Lineups!$S$3:$S$62))</f>
        <v>1</v>
      </c>
      <c r="Y85" s="658">
        <f ca="1">IF($U85="","",SUMPRODUCT(--(Lineups!$V$3:$V$62=$U85),--(Lineups!$U$3:$U$62="X"),Lineups!$S$3:$S$62))</f>
        <v>0</v>
      </c>
      <c r="Z85" s="658">
        <f ca="1">IF($U85="","",SUMIF(Lineups!$Y$3:$Y$62,$U85,Lineups!$S$3:$S$62))</f>
        <v>9</v>
      </c>
      <c r="AA85" s="658">
        <f ca="1">IF($U85="","",SUMIF(Lineups!$AB$3:$AB$62,$U85,Lineups!$S$3:$S$62))</f>
        <v>7</v>
      </c>
      <c r="AB85" s="658">
        <f ca="1">IF($U85="","",SUMIF(Lineups!$AE$3:$AE$62,$U85,Lineups!$S$3:$S$62))</f>
        <v>4</v>
      </c>
      <c r="AC85" s="661">
        <f t="shared" ca="1" si="53"/>
        <v>20</v>
      </c>
      <c r="AE85" s="661">
        <f t="shared" ca="1" si="54"/>
        <v>21</v>
      </c>
      <c r="AH85" s="661">
        <f>IF($U85="","",SUMIF(Lineups!$AH$3:$AH$62,$U85,Lineups!$S$3:$S$62))</f>
        <v>0</v>
      </c>
      <c r="AJ85" s="661">
        <f t="shared" ca="1" si="55"/>
        <v>21</v>
      </c>
    </row>
    <row r="86" spans="1:36">
      <c r="A86" s="555">
        <f t="shared" si="46"/>
        <v>9</v>
      </c>
      <c r="B86" s="656" t="str">
        <f t="shared" si="47"/>
        <v>723</v>
      </c>
      <c r="C86" s="656" t="str">
        <f t="shared" si="47"/>
        <v>Party Poison</v>
      </c>
      <c r="D86" s="100">
        <f ca="1">IF($B86="","",SUMPRODUCT(--(Lineups!$C$3:$C$62=$B86),--(Lineups!$B$3:$B$62=""),Lineups!$AL$3:$AL$62))</f>
        <v>0</v>
      </c>
      <c r="F86" s="658">
        <f ca="1">IF($B86="","",SUMPRODUCT(--(Lineups!$C$3:$C$62=$B86),--(Lineups!$B$3:$B$62="X"),Lineups!$AL$3:$AL$62))</f>
        <v>0</v>
      </c>
      <c r="G86" s="658">
        <f ca="1">IF($B86="","",SUMIF(Lineups!$F$3:$F$62,$B86,Lineups!$AL$3:$AL$62))</f>
        <v>3</v>
      </c>
      <c r="H86" s="658">
        <f ca="1">IF($B86="","",SUMIF(Lineups!$I$3:$I$62,$B86,Lineups!$AL$3:$AL$62))</f>
        <v>30</v>
      </c>
      <c r="I86" s="658">
        <f ca="1">IF($B86="","",SUMIF(Lineups!$L$3:$L$62,$B86,Lineups!$AL$3:$AL$62))</f>
        <v>5</v>
      </c>
      <c r="J86" s="100">
        <f t="shared" ca="1" si="48"/>
        <v>38</v>
      </c>
      <c r="L86" s="100">
        <f t="shared" ca="1" si="49"/>
        <v>38</v>
      </c>
      <c r="O86" s="100">
        <f>IF($B86="","",SUMIF(Lineups!$O$3:$O$62,$B86,Lineups!$AL$3:$AL$62))</f>
        <v>0</v>
      </c>
      <c r="Q86" s="100">
        <f t="shared" ca="1" si="50"/>
        <v>38</v>
      </c>
      <c r="T86" s="555">
        <f t="shared" si="51"/>
        <v>9</v>
      </c>
      <c r="U86" s="656" t="str">
        <f t="shared" si="52"/>
        <v>55</v>
      </c>
      <c r="V86" s="656" t="str">
        <f t="shared" si="52"/>
        <v>Stardust Dunes</v>
      </c>
      <c r="W86" s="100">
        <f ca="1">IF($U86="","",SUMPRODUCT(--(Lineups!$V$3:$V$62=$U86),--(Lineups!$U$3:$U$62=""),Lineups!$S$3:$S$62))</f>
        <v>14</v>
      </c>
      <c r="Y86" s="658">
        <f ca="1">IF($U86="","",SUMPRODUCT(--(Lineups!$V$3:$V$62=$U86),--(Lineups!$U$3:$U$62="X"),Lineups!$S$3:$S$62))</f>
        <v>0</v>
      </c>
      <c r="Z86" s="658">
        <f ca="1">IF($U86="","",SUMIF(Lineups!$Y$3:$Y$62,$U86,Lineups!$S$3:$S$62))</f>
        <v>1</v>
      </c>
      <c r="AA86" s="658">
        <f ca="1">IF($U86="","",SUMIF(Lineups!$AB$3:$AB$62,$U86,Lineups!$S$3:$S$62))</f>
        <v>1</v>
      </c>
      <c r="AB86" s="658">
        <f>IF($U86="","",SUMIF(Lineups!$AE$3:$AE$62,$U86,Lineups!$S$3:$S$62))</f>
        <v>0</v>
      </c>
      <c r="AC86" s="100">
        <f t="shared" ca="1" si="53"/>
        <v>2</v>
      </c>
      <c r="AE86" s="100">
        <f t="shared" ca="1" si="54"/>
        <v>16</v>
      </c>
      <c r="AH86" s="100">
        <f>IF($U86="","",SUMIF(Lineups!$AH$3:$AH$62,$U86,Lineups!$S$3:$S$62))</f>
        <v>0</v>
      </c>
      <c r="AJ86" s="100">
        <f t="shared" ca="1" si="55"/>
        <v>16</v>
      </c>
    </row>
    <row r="87" spans="1:36">
      <c r="A87" s="646">
        <f t="shared" si="46"/>
        <v>10</v>
      </c>
      <c r="B87" s="660" t="str">
        <f t="shared" si="47"/>
        <v>731</v>
      </c>
      <c r="C87" s="660" t="str">
        <f t="shared" si="47"/>
        <v>Cherry Potter</v>
      </c>
      <c r="D87" s="773">
        <f ca="1">IF($B87="","",SUMPRODUCT(--(Lineups!$C$3:$C$62=$B87),--(Lineups!$B$3:$B$62=""),Lineups!$AL$3:$AL$62))</f>
        <v>0</v>
      </c>
      <c r="F87" s="658">
        <f ca="1">IF($B87="","",SUMPRODUCT(--(Lineups!$C$3:$C$62=$B87),--(Lineups!$B$3:$B$62="X"),Lineups!$AL$3:$AL$62))</f>
        <v>0</v>
      </c>
      <c r="G87" s="658">
        <f>IF($B87="","",SUMIF(Lineups!$F$3:$F$62,$B87,Lineups!$AL$3:$AL$62))</f>
        <v>0</v>
      </c>
      <c r="H87" s="658">
        <f>IF($B87="","",SUMIF(Lineups!$I$3:$I$62,$B87,Lineups!$AL$3:$AL$62))</f>
        <v>0</v>
      </c>
      <c r="I87" s="658">
        <f>IF($B87="","",SUMIF(Lineups!$L$3:$L$62,$B87,Lineups!$AL$3:$AL$62))</f>
        <v>0</v>
      </c>
      <c r="J87" s="661">
        <f t="shared" ca="1" si="48"/>
        <v>0</v>
      </c>
      <c r="L87" s="661">
        <f t="shared" ca="1" si="49"/>
        <v>0</v>
      </c>
      <c r="O87" s="661">
        <f ca="1">IF($B87="","",SUMIF(Lineups!$O$3:$O$62,$B87,Lineups!$AL$3:$AL$62))</f>
        <v>28</v>
      </c>
      <c r="Q87" s="661">
        <f t="shared" ca="1" si="50"/>
        <v>28</v>
      </c>
      <c r="T87" s="646">
        <f t="shared" si="51"/>
        <v>10</v>
      </c>
      <c r="U87" s="660" t="str">
        <f t="shared" si="52"/>
        <v>64</v>
      </c>
      <c r="V87" s="660" t="str">
        <f t="shared" si="52"/>
        <v>Pretty Penny</v>
      </c>
      <c r="W87" s="661">
        <f ca="1">IF($U87="","",SUMPRODUCT(--(Lineups!$V$3:$V$62=$U87),--(Lineups!$U$3:$U$62=""),Lineups!$S$3:$S$62))</f>
        <v>0</v>
      </c>
      <c r="Y87" s="658">
        <f ca="1">IF($U87="","",SUMPRODUCT(--(Lineups!$V$3:$V$62=$U87),--(Lineups!$U$3:$U$62="X"),Lineups!$S$3:$S$62))</f>
        <v>0</v>
      </c>
      <c r="Z87" s="658">
        <f>IF($U87="","",SUMIF(Lineups!$Y$3:$Y$62,$U87,Lineups!$S$3:$S$62))</f>
        <v>0</v>
      </c>
      <c r="AA87" s="658">
        <f ca="1">IF($U87="","",SUMIF(Lineups!$AB$3:$AB$62,$U87,Lineups!$S$3:$S$62))</f>
        <v>9</v>
      </c>
      <c r="AB87" s="658">
        <f ca="1">IF($U87="","",SUMIF(Lineups!$AE$3:$AE$62,$U87,Lineups!$S$3:$S$62))</f>
        <v>6</v>
      </c>
      <c r="AC87" s="661">
        <f t="shared" ca="1" si="53"/>
        <v>15</v>
      </c>
      <c r="AE87" s="661">
        <f t="shared" ca="1" si="54"/>
        <v>15</v>
      </c>
      <c r="AH87" s="661">
        <f ca="1">IF($U87="","",SUMIF(Lineups!$AH$3:$AH$62,$U87,Lineups!$S$3:$S$62))</f>
        <v>1</v>
      </c>
      <c r="AJ87" s="661">
        <f t="shared" ca="1" si="55"/>
        <v>16</v>
      </c>
    </row>
    <row r="88" spans="1:36">
      <c r="A88" s="555">
        <f t="shared" si="46"/>
        <v>11</v>
      </c>
      <c r="B88" s="656" t="str">
        <f t="shared" si="47"/>
        <v>762</v>
      </c>
      <c r="C88" s="656" t="str">
        <f t="shared" si="47"/>
        <v>Warren Peace</v>
      </c>
      <c r="D88" s="100">
        <f ca="1">IF($B88="","",SUMPRODUCT(--(Lineups!$C$3:$C$62=$B88),--(Lineups!$B$3:$B$62=""),Lineups!$AL$3:$AL$62))</f>
        <v>0</v>
      </c>
      <c r="F88" s="658">
        <f ca="1">IF($B88="","",SUMPRODUCT(--(Lineups!$C$3:$C$62=$B88),--(Lineups!$B$3:$B$62="X"),Lineups!$AL$3:$AL$62))</f>
        <v>0</v>
      </c>
      <c r="G88" s="658">
        <f ca="1">IF($B88="","",SUMIF(Lineups!$F$3:$F$62,$B88,Lineups!$AL$3:$AL$62))</f>
        <v>1</v>
      </c>
      <c r="H88" s="658">
        <f ca="1">IF($B88="","",SUMIF(Lineups!$I$3:$I$62,$B88,Lineups!$AL$3:$AL$62))</f>
        <v>0</v>
      </c>
      <c r="I88" s="658">
        <f>IF($B88="","",SUMIF(Lineups!$L$3:$L$62,$B88,Lineups!$AL$3:$AL$62))</f>
        <v>0</v>
      </c>
      <c r="J88" s="100">
        <f t="shared" ca="1" si="48"/>
        <v>1</v>
      </c>
      <c r="L88" s="100">
        <f t="shared" ca="1" si="49"/>
        <v>1</v>
      </c>
      <c r="O88" s="100">
        <f>IF($B88="","",SUMIF(Lineups!$O$3:$O$62,$B88,Lineups!$AL$3:$AL$62))</f>
        <v>0</v>
      </c>
      <c r="Q88" s="100">
        <f t="shared" ca="1" si="50"/>
        <v>1</v>
      </c>
      <c r="T88" s="555">
        <f t="shared" si="51"/>
        <v>11</v>
      </c>
      <c r="U88" s="656" t="str">
        <f t="shared" si="52"/>
        <v>777</v>
      </c>
      <c r="V88" s="656" t="str">
        <f t="shared" si="52"/>
        <v>Bust'N Ace</v>
      </c>
      <c r="W88" s="100">
        <f ca="1">IF($U88="","",SUMPRODUCT(--(Lineups!$V$3:$V$62=$U88),--(Lineups!$U$3:$U$62=""),Lineups!$S$3:$S$62))</f>
        <v>0</v>
      </c>
      <c r="Y88" s="658">
        <f ca="1">IF($U88="","",SUMPRODUCT(--(Lineups!$V$3:$V$62=$U88),--(Lineups!$U$3:$U$62="X"),Lineups!$S$3:$S$62))</f>
        <v>0</v>
      </c>
      <c r="Z88" s="658">
        <f ca="1">IF($U88="","",SUMIF(Lineups!$Y$3:$Y$62,$U88,Lineups!$S$3:$S$62))</f>
        <v>1</v>
      </c>
      <c r="AA88" s="658">
        <f>IF($U88="","",SUMIF(Lineups!$AB$3:$AB$62,$U88,Lineups!$S$3:$S$62))</f>
        <v>0</v>
      </c>
      <c r="AB88" s="658">
        <f>IF($U88="","",SUMIF(Lineups!$AE$3:$AE$62,$U88,Lineups!$S$3:$S$62))</f>
        <v>0</v>
      </c>
      <c r="AC88" s="100">
        <f t="shared" ca="1" si="53"/>
        <v>1</v>
      </c>
      <c r="AE88" s="100">
        <f t="shared" ca="1" si="54"/>
        <v>1</v>
      </c>
      <c r="AH88" s="100">
        <f ca="1">IF($U88="","",SUMIF(Lineups!$AH$3:$AH$62,$U88,Lineups!$S$3:$S$62))</f>
        <v>1</v>
      </c>
      <c r="AJ88" s="100">
        <f t="shared" ca="1" si="55"/>
        <v>2</v>
      </c>
    </row>
    <row r="89" spans="1:36">
      <c r="A89" s="646">
        <f t="shared" si="46"/>
        <v>12</v>
      </c>
      <c r="B89" s="660" t="str">
        <f t="shared" si="47"/>
        <v>88</v>
      </c>
      <c r="C89" s="660" t="str">
        <f t="shared" si="47"/>
        <v>Shabamm</v>
      </c>
      <c r="D89" s="773">
        <f ca="1">IF($B89="","",SUMPRODUCT(--(Lineups!$C$3:$C$62=$B89),--(Lineups!$B$3:$B$62=""),Lineups!$AL$3:$AL$62))</f>
        <v>0</v>
      </c>
      <c r="F89" s="658">
        <f ca="1">IF($B89="","",SUMPRODUCT(--(Lineups!$C$3:$C$62=$B89),--(Lineups!$B$3:$B$62="X"),Lineups!$AL$3:$AL$62))</f>
        <v>0</v>
      </c>
      <c r="G89" s="658">
        <f>IF($B89="","",SUMIF(Lineups!$F$3:$F$62,$B89,Lineups!$AL$3:$AL$62))</f>
        <v>0</v>
      </c>
      <c r="H89" s="658">
        <f>IF($B89="","",SUMIF(Lineups!$I$3:$I$62,$B89,Lineups!$AL$3:$AL$62))</f>
        <v>0</v>
      </c>
      <c r="I89" s="658">
        <f>IF($B89="","",SUMIF(Lineups!$L$3:$L$62,$B89,Lineups!$AL$3:$AL$62))</f>
        <v>0</v>
      </c>
      <c r="J89" s="661">
        <f t="shared" ca="1" si="48"/>
        <v>0</v>
      </c>
      <c r="L89" s="661">
        <f t="shared" ca="1" si="49"/>
        <v>0</v>
      </c>
      <c r="O89" s="661">
        <f ca="1">IF($B89="","",SUMIF(Lineups!$O$3:$O$62,$B89,Lineups!$AL$3:$AL$62))</f>
        <v>12</v>
      </c>
      <c r="Q89" s="661">
        <f t="shared" ca="1" si="50"/>
        <v>12</v>
      </c>
      <c r="T89" s="646">
        <f t="shared" si="51"/>
        <v>12</v>
      </c>
      <c r="U89" s="660" t="str">
        <f t="shared" si="52"/>
        <v>7962</v>
      </c>
      <c r="V89" s="660" t="str">
        <f t="shared" si="52"/>
        <v>Dewey Decks'emAll</v>
      </c>
      <c r="W89" s="661">
        <f ca="1">IF($U89="","",SUMPRODUCT(--(Lineups!$V$3:$V$62=$U89),--(Lineups!$U$3:$U$62=""),Lineups!$S$3:$S$62))</f>
        <v>0</v>
      </c>
      <c r="Y89" s="658">
        <f ca="1">IF($U89="","",SUMPRODUCT(--(Lineups!$V$3:$V$62=$U89),--(Lineups!$U$3:$U$62="X"),Lineups!$S$3:$S$62))</f>
        <v>0</v>
      </c>
      <c r="Z89" s="658">
        <f>IF($U89="","",SUMIF(Lineups!$Y$3:$Y$62,$U89,Lineups!$S$3:$S$62))</f>
        <v>0</v>
      </c>
      <c r="AA89" s="658">
        <f>IF($U89="","",SUMIF(Lineups!$AB$3:$AB$62,$U89,Lineups!$S$3:$S$62))</f>
        <v>0</v>
      </c>
      <c r="AB89" s="658">
        <f ca="1">IF($U89="","",SUMIF(Lineups!$AE$3:$AE$62,$U89,Lineups!$S$3:$S$62))</f>
        <v>0</v>
      </c>
      <c r="AC89" s="661">
        <f t="shared" ca="1" si="53"/>
        <v>0</v>
      </c>
      <c r="AE89" s="661">
        <f t="shared" ca="1" si="54"/>
        <v>0</v>
      </c>
      <c r="AH89" s="661">
        <f>IF($U89="","",SUMIF(Lineups!$AH$3:$AH$62,$U89,Lineups!$S$3:$S$62))</f>
        <v>0</v>
      </c>
      <c r="AJ89" s="661">
        <f t="shared" ca="1" si="55"/>
        <v>0</v>
      </c>
    </row>
    <row r="90" spans="1:36">
      <c r="A90" s="555">
        <f t="shared" si="46"/>
        <v>13</v>
      </c>
      <c r="B90" s="656" t="str">
        <f t="shared" si="47"/>
        <v>CU2</v>
      </c>
      <c r="C90" s="656" t="str">
        <f t="shared" si="47"/>
        <v>Seemore Butts</v>
      </c>
      <c r="D90" s="100">
        <f ca="1">IF($B90="","",SUMPRODUCT(--(Lineups!$C$3:$C$62=$B90),--(Lineups!$B$3:$B$62=""),Lineups!$AL$3:$AL$62))</f>
        <v>32</v>
      </c>
      <c r="F90" s="658">
        <f ca="1">IF($B90="","",SUMPRODUCT(--(Lineups!$C$3:$C$62=$B90),--(Lineups!$B$3:$B$62="X"),Lineups!$AL$3:$AL$62))</f>
        <v>0</v>
      </c>
      <c r="G90" s="658">
        <f ca="1">IF($B90="","",SUMIF(Lineups!$F$3:$F$62,$B90,Lineups!$AL$3:$AL$62))</f>
        <v>8</v>
      </c>
      <c r="H90" s="658">
        <f>IF($B90="","",SUMIF(Lineups!$I$3:$I$62,$B90,Lineups!$AL$3:$AL$62))</f>
        <v>0</v>
      </c>
      <c r="I90" s="658">
        <f ca="1">IF($B90="","",SUMIF(Lineups!$L$3:$L$62,$B90,Lineups!$AL$3:$AL$62))</f>
        <v>3</v>
      </c>
      <c r="J90" s="100">
        <f t="shared" ca="1" si="48"/>
        <v>11</v>
      </c>
      <c r="L90" s="100">
        <f t="shared" ca="1" si="49"/>
        <v>43</v>
      </c>
      <c r="O90" s="100">
        <f>IF($B90="","",SUMIF(Lineups!$O$3:$O$62,$B90,Lineups!$AL$3:$AL$62))</f>
        <v>0</v>
      </c>
      <c r="Q90" s="100">
        <f t="shared" ca="1" si="50"/>
        <v>43</v>
      </c>
      <c r="T90" s="555">
        <f t="shared" si="51"/>
        <v>13</v>
      </c>
      <c r="U90" s="656" t="str">
        <f t="shared" si="52"/>
        <v>86</v>
      </c>
      <c r="V90" s="656" t="str">
        <f t="shared" si="52"/>
        <v>Lola Ntimid8her</v>
      </c>
      <c r="W90" s="100">
        <f ca="1">IF($U90="","",SUMPRODUCT(--(Lineups!$V$3:$V$62=$U90),--(Lineups!$U$3:$U$62=""),Lineups!$S$3:$S$62))</f>
        <v>0</v>
      </c>
      <c r="Y90" s="658">
        <f ca="1">IF($U90="","",SUMPRODUCT(--(Lineups!$V$3:$V$62=$U90),--(Lineups!$U$3:$U$62="X"),Lineups!$S$3:$S$62))</f>
        <v>0</v>
      </c>
      <c r="Z90" s="658">
        <f ca="1">IF($U90="","",SUMIF(Lineups!$Y$3:$Y$62,$U90,Lineups!$S$3:$S$62))</f>
        <v>4</v>
      </c>
      <c r="AA90" s="658">
        <f ca="1">IF($U90="","",SUMIF(Lineups!$AB$3:$AB$62,$U90,Lineups!$S$3:$S$62))</f>
        <v>0</v>
      </c>
      <c r="AB90" s="658">
        <f>IF($U90="","",SUMIF(Lineups!$AE$3:$AE$62,$U90,Lineups!$S$3:$S$62))</f>
        <v>0</v>
      </c>
      <c r="AC90" s="100">
        <f t="shared" ca="1" si="53"/>
        <v>4</v>
      </c>
      <c r="AE90" s="100">
        <f t="shared" ca="1" si="54"/>
        <v>4</v>
      </c>
      <c r="AH90" s="100">
        <f ca="1">IF($U90="","",SUMIF(Lineups!$AH$3:$AH$62,$U90,Lineups!$S$3:$S$62))</f>
        <v>0</v>
      </c>
      <c r="AJ90" s="100">
        <f t="shared" ca="1" si="55"/>
        <v>4</v>
      </c>
    </row>
    <row r="91" spans="1:36">
      <c r="A91" s="646">
        <f t="shared" si="46"/>
        <v>14</v>
      </c>
      <c r="B91" s="660" t="str">
        <f t="shared" si="47"/>
        <v>O3</v>
      </c>
      <c r="C91" s="660" t="str">
        <f t="shared" si="47"/>
        <v>Check'r Vitals</v>
      </c>
      <c r="D91" s="773">
        <f ca="1">IF($B91="","",SUMPRODUCT(--(Lineups!$C$3:$C$62=$B91),--(Lineups!$B$3:$B$62=""),Lineups!$AL$3:$AL$62))</f>
        <v>0</v>
      </c>
      <c r="F91" s="658">
        <f ca="1">IF($B91="","",SUMPRODUCT(--(Lineups!$C$3:$C$62=$B91),--(Lineups!$B$3:$B$62="X"),Lineups!$AL$3:$AL$62))</f>
        <v>0</v>
      </c>
      <c r="G91" s="658">
        <f ca="1">IF($B91="","",SUMIF(Lineups!$F$3:$F$62,$B91,Lineups!$AL$3:$AL$62))</f>
        <v>0</v>
      </c>
      <c r="H91" s="658">
        <f>IF($B91="","",SUMIF(Lineups!$I$3:$I$62,$B91,Lineups!$AL$3:$AL$62))</f>
        <v>0</v>
      </c>
      <c r="I91" s="658">
        <f>IF($B91="","",SUMIF(Lineups!$L$3:$L$62,$B91,Lineups!$AL$3:$AL$62))</f>
        <v>0</v>
      </c>
      <c r="J91" s="661">
        <f t="shared" ca="1" si="48"/>
        <v>0</v>
      </c>
      <c r="L91" s="661">
        <f t="shared" ca="1" si="49"/>
        <v>0</v>
      </c>
      <c r="O91" s="661">
        <f>IF($B91="","",SUMIF(Lineups!$O$3:$O$62,$B91,Lineups!$AL$3:$AL$62))</f>
        <v>0</v>
      </c>
      <c r="Q91" s="661">
        <f t="shared" ca="1" si="50"/>
        <v>0</v>
      </c>
      <c r="T91" s="646">
        <f t="shared" si="51"/>
        <v>14</v>
      </c>
      <c r="U91" s="660" t="str">
        <f t="shared" si="52"/>
        <v>M60</v>
      </c>
      <c r="V91" s="660" t="str">
        <f t="shared" si="52"/>
        <v>21 Guns</v>
      </c>
      <c r="W91" s="661">
        <f ca="1">IF($U91="","",SUMPRODUCT(--(Lineups!$V$3:$V$62=$U91),--(Lineups!$U$3:$U$62=""),Lineups!$S$3:$S$62))</f>
        <v>0</v>
      </c>
      <c r="Y91" s="658">
        <f ca="1">IF($U91="","",SUMPRODUCT(--(Lineups!$V$3:$V$62=$U91),--(Lineups!$U$3:$U$62="X"),Lineups!$S$3:$S$62))</f>
        <v>1</v>
      </c>
      <c r="Z91" s="658">
        <f ca="1">IF($U91="","",SUMIF(Lineups!$Y$3:$Y$62,$U91,Lineups!$S$3:$S$62))</f>
        <v>0</v>
      </c>
      <c r="AA91" s="658">
        <f ca="1">IF($U91="","",SUMIF(Lineups!$AB$3:$AB$62,$U91,Lineups!$S$3:$S$62))</f>
        <v>0</v>
      </c>
      <c r="AB91" s="658">
        <f>IF($U91="","",SUMIF(Lineups!$AE$3:$AE$62,$U91,Lineups!$S$3:$S$62))</f>
        <v>0</v>
      </c>
      <c r="AC91" s="661">
        <f t="shared" ca="1" si="53"/>
        <v>1</v>
      </c>
      <c r="AE91" s="661">
        <f t="shared" ca="1" si="54"/>
        <v>1</v>
      </c>
      <c r="AH91" s="661">
        <f>IF($U91="","",SUMIF(Lineups!$AH$3:$AH$62,$U91,Lineups!$S$3:$S$62))</f>
        <v>0</v>
      </c>
      <c r="AJ91" s="661">
        <f t="shared" ca="1" si="55"/>
        <v>1</v>
      </c>
    </row>
    <row r="92" spans="1:36">
      <c r="A92" s="555">
        <f t="shared" si="46"/>
        <v>15</v>
      </c>
      <c r="B92" s="656" t="str">
        <f t="shared" si="47"/>
        <v>1794</v>
      </c>
      <c r="C92" s="656" t="str">
        <f t="shared" si="47"/>
        <v>VooDoo Maul</v>
      </c>
      <c r="D92" s="100">
        <f ca="1">IF($B92="","",SUMPRODUCT(--(Lineups!$C$3:$C$62=$B92),--(Lineups!$B$3:$B$62=""),Lineups!$AL$3:$AL$62))</f>
        <v>0</v>
      </c>
      <c r="F92" s="658">
        <f ca="1">IF($B92="","",SUMPRODUCT(--(Lineups!$C$3:$C$62=$B92),--(Lineups!$B$3:$B$62="X"),Lineups!$AL$3:$AL$62))</f>
        <v>0</v>
      </c>
      <c r="G92" s="658">
        <f>IF($B92="","",SUMIF(Lineups!$F$3:$F$62,$B92,Lineups!$AL$3:$AL$62))</f>
        <v>0</v>
      </c>
      <c r="H92" s="658">
        <f>IF($B92="","",SUMIF(Lineups!$I$3:$I$62,$B92,Lineups!$AL$3:$AL$62))</f>
        <v>0</v>
      </c>
      <c r="I92" s="658">
        <f>IF($B92="","",SUMIF(Lineups!$L$3:$L$62,$B92,Lineups!$AL$3:$AL$62))</f>
        <v>0</v>
      </c>
      <c r="J92" s="100">
        <f t="shared" ca="1" si="48"/>
        <v>0</v>
      </c>
      <c r="L92" s="100">
        <f t="shared" ca="1" si="49"/>
        <v>0</v>
      </c>
      <c r="O92" s="100">
        <f>IF($B92="","",SUMIF(Lineups!$O$3:$O$62,$B92,Lineups!$AL$3:$AL$62))</f>
        <v>0</v>
      </c>
      <c r="Q92" s="100">
        <f t="shared" ca="1" si="50"/>
        <v>0</v>
      </c>
      <c r="T92" s="555">
        <f t="shared" si="51"/>
        <v>15</v>
      </c>
      <c r="U92" s="656" t="str">
        <f t="shared" si="52"/>
        <v/>
      </c>
      <c r="V92" s="656" t="str">
        <f t="shared" si="52"/>
        <v/>
      </c>
      <c r="W92" s="100" t="str">
        <f>IF($U92="","",SUMPRODUCT(--(Lineups!$V$3:$V$62=$U92),--(Lineups!$U$3:$U$62=""),Lineups!$S$3:$S$62))</f>
        <v/>
      </c>
      <c r="Y92" s="658" t="str">
        <f>IF($U92="","",SUMPRODUCT(--(Lineups!$V$3:$V$62=$U92),--(Lineups!$U$3:$U$62="X"),Lineups!$S$3:$S$62))</f>
        <v/>
      </c>
      <c r="Z92" s="658" t="str">
        <f>IF($U92="","",SUMIF(Lineups!$Y$3:$Y$62,$U92,Lineups!$S$3:$S$62))</f>
        <v/>
      </c>
      <c r="AA92" s="658" t="str">
        <f>IF($U92="","",SUMIF(Lineups!$AB$3:$AB$62,$U92,Lineups!$S$3:$S$62))</f>
        <v/>
      </c>
      <c r="AB92" s="658" t="str">
        <f>IF($U92="","",SUMIF(Lineups!$AE$3:$AE$62,$U92,Lineups!$S$3:$S$62))</f>
        <v/>
      </c>
      <c r="AC92" s="100" t="str">
        <f t="shared" si="53"/>
        <v/>
      </c>
      <c r="AE92" s="100" t="str">
        <f t="shared" si="54"/>
        <v/>
      </c>
      <c r="AH92" s="100" t="str">
        <f>IF($U92="","",SUMIF(Lineups!$AH$3:$AH$62,$U92,Lineups!$S$3:$S$62))</f>
        <v/>
      </c>
      <c r="AJ92" s="100" t="str">
        <f t="shared" si="55"/>
        <v/>
      </c>
    </row>
    <row r="93" spans="1:36">
      <c r="A93" s="646">
        <f t="shared" si="46"/>
        <v>16</v>
      </c>
      <c r="B93" s="660" t="str">
        <f t="shared" si="47"/>
        <v>81</v>
      </c>
      <c r="C93" s="660" t="str">
        <f t="shared" si="47"/>
        <v>Fatallica</v>
      </c>
      <c r="D93" s="773">
        <f ca="1">IF($B93="","",SUMPRODUCT(--(Lineups!$C$3:$C$62=$B93),--(Lineups!$B$3:$B$62=""),Lineups!$AL$3:$AL$62))</f>
        <v>0</v>
      </c>
      <c r="F93" s="658">
        <f ca="1">IF($B93="","",SUMPRODUCT(--(Lineups!$C$3:$C$62=$B93),--(Lineups!$B$3:$B$62="X"),Lineups!$AL$3:$AL$62))</f>
        <v>0</v>
      </c>
      <c r="G93" s="658">
        <f>IF($B93="","",SUMIF(Lineups!$F$3:$F$62,$B93,Lineups!$AL$3:$AL$62))</f>
        <v>0</v>
      </c>
      <c r="H93" s="658">
        <f>IF($B93="","",SUMIF(Lineups!$I$3:$I$62,$B93,Lineups!$AL$3:$AL$62))</f>
        <v>0</v>
      </c>
      <c r="I93" s="658">
        <f>IF($B93="","",SUMIF(Lineups!$L$3:$L$62,$B93,Lineups!$AL$3:$AL$62))</f>
        <v>0</v>
      </c>
      <c r="J93" s="661">
        <f t="shared" ca="1" si="48"/>
        <v>0</v>
      </c>
      <c r="L93" s="661">
        <f t="shared" ca="1" si="49"/>
        <v>0</v>
      </c>
      <c r="O93" s="661">
        <f>IF($B93="","",SUMIF(Lineups!$O$3:$O$62,$B93,Lineups!$AL$3:$AL$62))</f>
        <v>0</v>
      </c>
      <c r="Q93" s="661">
        <f t="shared" ca="1" si="50"/>
        <v>0</v>
      </c>
      <c r="T93" s="646">
        <f t="shared" si="51"/>
        <v>16</v>
      </c>
      <c r="U93" s="660" t="str">
        <f t="shared" si="52"/>
        <v/>
      </c>
      <c r="V93" s="660" t="str">
        <f t="shared" si="52"/>
        <v/>
      </c>
      <c r="W93" s="661" t="str">
        <f>IF($U93="","",SUMPRODUCT(--(Lineups!$V$3:$V$62=$U93),--(Lineups!$U$3:$U$62=""),Lineups!$S$3:$S$62))</f>
        <v/>
      </c>
      <c r="Y93" s="658" t="str">
        <f>IF($U93="","",SUMPRODUCT(--(Lineups!$V$3:$V$62=$U93),--(Lineups!$U$3:$U$62="X"),Lineups!$S$3:$S$62))</f>
        <v/>
      </c>
      <c r="Z93" s="658" t="str">
        <f>IF($U93="","",SUMIF(Lineups!$Y$3:$Y$62,$U93,Lineups!$S$3:$S$62))</f>
        <v/>
      </c>
      <c r="AA93" s="658" t="str">
        <f>IF($U93="","",SUMIF(Lineups!$AB$3:$AB$62,$U93,Lineups!$S$3:$S$62))</f>
        <v/>
      </c>
      <c r="AB93" s="658" t="str">
        <f>IF($U93="","",SUMIF(Lineups!$AE$3:$AE$62,$U93,Lineups!$S$3:$S$62))</f>
        <v/>
      </c>
      <c r="AC93" s="661" t="str">
        <f t="shared" si="53"/>
        <v/>
      </c>
      <c r="AE93" s="661" t="str">
        <f t="shared" si="54"/>
        <v/>
      </c>
      <c r="AH93" s="661" t="str">
        <f>IF($U93="","",SUMIF(Lineups!$AH$3:$AH$62,$U93,Lineups!$S$3:$S$62))</f>
        <v/>
      </c>
      <c r="AJ93" s="661" t="str">
        <f t="shared" si="55"/>
        <v/>
      </c>
    </row>
    <row r="94" spans="1:36" hidden="1">
      <c r="A94" s="555">
        <f t="shared" si="46"/>
        <v>17</v>
      </c>
      <c r="B94" s="656" t="str">
        <f t="shared" si="47"/>
        <v/>
      </c>
      <c r="C94" s="656" t="str">
        <f t="shared" si="47"/>
        <v/>
      </c>
      <c r="D94" s="100" t="str">
        <f>IF($B94="","",SUMPRODUCT(--(Lineups!$C$3:$C$62=$B94),--(Lineups!$B$3:$B$62=""),Lineups!$AL$3:$AL$62))</f>
        <v/>
      </c>
      <c r="F94" s="658" t="str">
        <f>IF($B94="","",SUMPRODUCT(--(Lineups!$C$3:$C$62=$B94),--(Lineups!$B$3:$B$62="X"),Lineups!$AL$3:$AL$62))</f>
        <v/>
      </c>
      <c r="G94" s="658" t="str">
        <f>IF($B94="","",SUMIF(Lineups!$F$3:$F$62,$B94,Lineups!$AL$3:$AL$62))</f>
        <v/>
      </c>
      <c r="H94" s="658" t="str">
        <f>IF($B94="","",SUMIF(Lineups!$I$3:$I$62,$B94,Lineups!$AL$3:$AL$62))</f>
        <v/>
      </c>
      <c r="I94" s="658" t="str">
        <f>IF($B94="","",SUMIF(Lineups!$L$3:$L$62,$B94,Lineups!$AL$3:$AL$62))</f>
        <v/>
      </c>
      <c r="J94" s="100" t="str">
        <f t="shared" si="48"/>
        <v/>
      </c>
      <c r="L94" s="100" t="str">
        <f t="shared" si="49"/>
        <v/>
      </c>
      <c r="O94" s="100" t="str">
        <f>IF($B94="","",SUMIF(Lineups!$O$3:$O$62,$B94,Lineups!$AL$3:$AL$62))</f>
        <v/>
      </c>
      <c r="Q94" s="100" t="str">
        <f t="shared" si="50"/>
        <v/>
      </c>
      <c r="T94" s="555">
        <f t="shared" si="51"/>
        <v>17</v>
      </c>
      <c r="U94" s="656" t="str">
        <f t="shared" si="52"/>
        <v/>
      </c>
      <c r="V94" s="656" t="str">
        <f t="shared" si="52"/>
        <v/>
      </c>
      <c r="W94" s="100" t="str">
        <f>IF($U94="","",SUMPRODUCT(--(Lineups!$V$3:$V$62=$U94),--(Lineups!$U$3:$U$62=""),Lineups!$S$3:$S$62))</f>
        <v/>
      </c>
      <c r="Y94" s="658" t="str">
        <f>IF($U94="","",SUMPRODUCT(--(Lineups!$V$3:$V$62=$U94),--(Lineups!$U$3:$U$62="X"),Lineups!$S$3:$S$62))</f>
        <v/>
      </c>
      <c r="Z94" s="658" t="str">
        <f>IF($U94="","",SUMIF(Lineups!$Y$3:$Y$62,$U94,Lineups!$S$3:$S$62))</f>
        <v/>
      </c>
      <c r="AA94" s="658" t="str">
        <f>IF($U94="","",SUMIF(Lineups!$AB$3:$AB$62,$U94,Lineups!$S$3:$S$62))</f>
        <v/>
      </c>
      <c r="AB94" s="658" t="str">
        <f>IF($U94="","",SUMIF(Lineups!$AE$3:$AE$62,$U94,Lineups!$S$3:$S$62))</f>
        <v/>
      </c>
      <c r="AC94" s="100" t="str">
        <f t="shared" si="53"/>
        <v/>
      </c>
      <c r="AE94" s="100" t="str">
        <f t="shared" si="54"/>
        <v/>
      </c>
      <c r="AH94" s="100" t="str">
        <f>IF($U94="","",SUMIF(Lineups!$AH$3:$AH$62,$U94,Lineups!$S$3:$S$62))</f>
        <v/>
      </c>
      <c r="AJ94" s="100" t="str">
        <f t="shared" si="55"/>
        <v/>
      </c>
    </row>
    <row r="95" spans="1:36" hidden="1">
      <c r="A95" s="646">
        <f t="shared" si="46"/>
        <v>18</v>
      </c>
      <c r="B95" s="660" t="str">
        <f t="shared" si="47"/>
        <v/>
      </c>
      <c r="C95" s="660" t="str">
        <f t="shared" si="47"/>
        <v/>
      </c>
      <c r="D95" s="773" t="str">
        <f>IF($B95="","",SUMPRODUCT(--(Lineups!$C$3:$C$62=$B95),--(Lineups!$B$3:$B$62=""),Lineups!$AL$3:$AL$62))</f>
        <v/>
      </c>
      <c r="F95" s="658" t="str">
        <f>IF($B95="","",SUMPRODUCT(--(Lineups!$C$3:$C$62=$B95),--(Lineups!$B$3:$B$62="X"),Lineups!$AL$3:$AL$62))</f>
        <v/>
      </c>
      <c r="G95" s="658" t="str">
        <f>IF($B95="","",SUMIF(Lineups!$F$3:$F$62,$B95,Lineups!$AL$3:$AL$62))</f>
        <v/>
      </c>
      <c r="H95" s="658" t="str">
        <f>IF($B95="","",SUMIF(Lineups!$I$3:$I$62,$B95,Lineups!$AL$3:$AL$62))</f>
        <v/>
      </c>
      <c r="I95" s="658" t="str">
        <f>IF($B95="","",SUMIF(Lineups!$L$3:$L$62,$B95,Lineups!$AL$3:$AL$62))</f>
        <v/>
      </c>
      <c r="J95" s="661" t="str">
        <f t="shared" si="48"/>
        <v/>
      </c>
      <c r="L95" s="661" t="str">
        <f t="shared" si="49"/>
        <v/>
      </c>
      <c r="O95" s="661" t="str">
        <f>IF($B95="","",SUMIF(Lineups!$O$3:$O$62,$B95,Lineups!$AL$3:$AL$62))</f>
        <v/>
      </c>
      <c r="Q95" s="661" t="str">
        <f t="shared" si="50"/>
        <v/>
      </c>
      <c r="T95" s="646">
        <f t="shared" si="51"/>
        <v>18</v>
      </c>
      <c r="U95" s="660" t="str">
        <f t="shared" si="52"/>
        <v/>
      </c>
      <c r="V95" s="660" t="str">
        <f t="shared" si="52"/>
        <v/>
      </c>
      <c r="W95" s="661" t="str">
        <f>IF($U95="","",SUMPRODUCT(--(Lineups!$V$3:$V$62=$U95),--(Lineups!$U$3:$U$62=""),Lineups!$S$3:$S$62))</f>
        <v/>
      </c>
      <c r="Y95" s="658" t="str">
        <f>IF($U95="","",SUMPRODUCT(--(Lineups!$V$3:$V$62=$U95),--(Lineups!$U$3:$U$62="X"),Lineups!$S$3:$S$62))</f>
        <v/>
      </c>
      <c r="Z95" s="658" t="str">
        <f>IF($U95="","",SUMIF(Lineups!$Y$3:$Y$62,$U95,Lineups!$S$3:$S$62))</f>
        <v/>
      </c>
      <c r="AA95" s="658" t="str">
        <f>IF($U95="","",SUMIF(Lineups!$AB$3:$AB$62,$U95,Lineups!$S$3:$S$62))</f>
        <v/>
      </c>
      <c r="AB95" s="658" t="str">
        <f>IF($U95="","",SUMIF(Lineups!$AE$3:$AE$62,$U95,Lineups!$S$3:$S$62))</f>
        <v/>
      </c>
      <c r="AC95" s="661" t="str">
        <f t="shared" si="53"/>
        <v/>
      </c>
      <c r="AE95" s="661" t="str">
        <f t="shared" si="54"/>
        <v/>
      </c>
      <c r="AH95" s="661" t="str">
        <f>IF($U95="","",SUMIF(Lineups!$AH$3:$AH$62,$U95,Lineups!$S$3:$S$62))</f>
        <v/>
      </c>
      <c r="AJ95" s="661" t="str">
        <f t="shared" si="55"/>
        <v/>
      </c>
    </row>
    <row r="96" spans="1:36" hidden="1">
      <c r="A96" s="555">
        <f t="shared" si="46"/>
        <v>19</v>
      </c>
      <c r="B96" s="656" t="str">
        <f t="shared" si="47"/>
        <v/>
      </c>
      <c r="C96" s="656" t="str">
        <f t="shared" si="47"/>
        <v/>
      </c>
      <c r="D96" s="100" t="str">
        <f>IF($B96="","",SUMPRODUCT(--(Lineups!$C$3:$C$62=$B96),--(Lineups!$B$3:$B$62=""),Lineups!$AL$3:$AL$62))</f>
        <v/>
      </c>
      <c r="F96" s="658" t="str">
        <f>IF($B96="","",SUMPRODUCT(--(Lineups!$C$3:$C$62=$B96),--(Lineups!$B$3:$B$62="X"),Lineups!$AL$3:$AL$62))</f>
        <v/>
      </c>
      <c r="G96" s="658" t="str">
        <f>IF($B96="","",SUMIF(Lineups!$F$3:$F$62,$B96,Lineups!$AL$3:$AL$62))</f>
        <v/>
      </c>
      <c r="H96" s="658" t="str">
        <f>IF($B96="","",SUMIF(Lineups!$I$3:$I$62,$B96,Lineups!$AL$3:$AL$62))</f>
        <v/>
      </c>
      <c r="I96" s="658" t="str">
        <f>IF($B96="","",SUMIF(Lineups!$L$3:$L$62,$B96,Lineups!$AL$3:$AL$62))</f>
        <v/>
      </c>
      <c r="J96" s="100" t="str">
        <f t="shared" si="48"/>
        <v/>
      </c>
      <c r="L96" s="100" t="str">
        <f t="shared" si="49"/>
        <v/>
      </c>
      <c r="O96" s="100" t="str">
        <f>IF($B96="","",SUMIF(Lineups!$O$3:$O$62,$B96,Lineups!$AL$3:$AL$62))</f>
        <v/>
      </c>
      <c r="Q96" s="100" t="str">
        <f t="shared" si="50"/>
        <v/>
      </c>
      <c r="T96" s="555">
        <f t="shared" si="51"/>
        <v>19</v>
      </c>
      <c r="U96" s="656" t="str">
        <f t="shared" si="52"/>
        <v/>
      </c>
      <c r="V96" s="656" t="str">
        <f t="shared" si="52"/>
        <v/>
      </c>
      <c r="W96" s="100" t="str">
        <f>IF($U96="","",SUMPRODUCT(--(Lineups!$V$3:$V$62=$U96),--(Lineups!$U$3:$U$62=""),Lineups!$S$3:$S$62))</f>
        <v/>
      </c>
      <c r="Y96" s="658" t="str">
        <f>IF($U96="","",SUMPRODUCT(--(Lineups!$V$3:$V$62=$U96),--(Lineups!$U$3:$U$62="X"),Lineups!$S$3:$S$62))</f>
        <v/>
      </c>
      <c r="Z96" s="658" t="str">
        <f>IF($U96="","",SUMIF(Lineups!$Y$3:$Y$62,$U96,Lineups!$S$3:$S$62))</f>
        <v/>
      </c>
      <c r="AA96" s="658" t="str">
        <f>IF($U96="","",SUMIF(Lineups!$AB$3:$AB$62,$U96,Lineups!$S$3:$S$62))</f>
        <v/>
      </c>
      <c r="AB96" s="658" t="str">
        <f>IF($U96="","",SUMIF(Lineups!$AE$3:$AE$62,$U96,Lineups!$S$3:$S$62))</f>
        <v/>
      </c>
      <c r="AC96" s="100" t="str">
        <f t="shared" si="53"/>
        <v/>
      </c>
      <c r="AE96" s="100" t="str">
        <f t="shared" si="54"/>
        <v/>
      </c>
      <c r="AH96" s="100" t="str">
        <f>IF($U96="","",SUMIF(Lineups!$AH$3:$AH$62,$U96,Lineups!$S$3:$S$62))</f>
        <v/>
      </c>
      <c r="AJ96" s="100" t="str">
        <f t="shared" si="55"/>
        <v/>
      </c>
    </row>
    <row r="97" spans="1:37" hidden="1">
      <c r="A97" s="646">
        <f t="shared" si="46"/>
        <v>20</v>
      </c>
      <c r="B97" s="660" t="str">
        <f t="shared" si="47"/>
        <v/>
      </c>
      <c r="C97" s="660" t="str">
        <f t="shared" si="47"/>
        <v/>
      </c>
      <c r="D97" s="773" t="str">
        <f>IF($B97="","",SUMPRODUCT(--(Lineups!$C$3:$C$62=$B97),--(Lineups!$B$3:$B$62=""),Lineups!$AL$3:$AL$62))</f>
        <v/>
      </c>
      <c r="F97" s="658" t="str">
        <f>IF($B97="","",SUMPRODUCT(--(Lineups!$C$3:$C$62=$B97),--(Lineups!$B$3:$B$62="X"),Lineups!$AL$3:$AL$62))</f>
        <v/>
      </c>
      <c r="G97" s="658" t="str">
        <f>IF($B97="","",SUMIF(Lineups!$F$3:$F$62,$B97,Lineups!$AL$3:$AL$62))</f>
        <v/>
      </c>
      <c r="H97" s="658" t="str">
        <f>IF($B97="","",SUMIF(Lineups!$I$3:$I$62,$B97,Lineups!$AL$3:$AL$62))</f>
        <v/>
      </c>
      <c r="I97" s="658" t="str">
        <f>IF($B97="","",SUMIF(Lineups!$L$3:$L$62,$B97,Lineups!$AL$3:$AL$62))</f>
        <v/>
      </c>
      <c r="J97" s="661" t="str">
        <f t="shared" si="48"/>
        <v/>
      </c>
      <c r="L97" s="661" t="str">
        <f t="shared" si="49"/>
        <v/>
      </c>
      <c r="O97" s="661" t="str">
        <f>IF($B97="","",SUMIF(Lineups!$O$3:$O$62,$B97,Lineups!$AL$3:$AL$62))</f>
        <v/>
      </c>
      <c r="Q97" s="661" t="str">
        <f t="shared" si="50"/>
        <v/>
      </c>
      <c r="T97" s="646">
        <f t="shared" si="51"/>
        <v>20</v>
      </c>
      <c r="U97" s="660" t="str">
        <f t="shared" si="52"/>
        <v/>
      </c>
      <c r="V97" s="660" t="str">
        <f t="shared" si="52"/>
        <v/>
      </c>
      <c r="W97" s="661" t="str">
        <f>IF($U97="","",SUMPRODUCT(--(Lineups!$V$3:$V$62=$U97),--(Lineups!$U$3:$U$62=""),Lineups!$S$3:$S$62))</f>
        <v/>
      </c>
      <c r="Y97" s="658" t="str">
        <f>IF($U97="","",SUMPRODUCT(--(Lineups!$V$3:$V$62=$U97),--(Lineups!$U$3:$U$62="X"),Lineups!$S$3:$S$62))</f>
        <v/>
      </c>
      <c r="Z97" s="658" t="str">
        <f>IF($U97="","",SUMIF(Lineups!$Y$3:$Y$62,$U97,Lineups!$S$3:$S$62))</f>
        <v/>
      </c>
      <c r="AA97" s="658" t="str">
        <f>IF($U97="","",SUMIF(Lineups!$AB$3:$AB$62,$U97,Lineups!$S$3:$S$62))</f>
        <v/>
      </c>
      <c r="AB97" s="658" t="str">
        <f>IF($U97="","",SUMIF(Lineups!$AE$3:$AE$62,$U97,Lineups!$S$3:$S$62))</f>
        <v/>
      </c>
      <c r="AC97" s="661" t="str">
        <f t="shared" si="53"/>
        <v/>
      </c>
      <c r="AE97" s="661" t="str">
        <f t="shared" si="54"/>
        <v/>
      </c>
      <c r="AH97" s="661" t="str">
        <f>IF($U97="","",SUMIF(Lineups!$AH$3:$AH$62,$U97,Lineups!$S$3:$S$62))</f>
        <v/>
      </c>
      <c r="AJ97" s="661" t="str">
        <f t="shared" si="55"/>
        <v/>
      </c>
    </row>
    <row r="101" spans="1:37">
      <c r="C101" s="652" t="s">
        <v>354</v>
      </c>
      <c r="V101" s="652" t="s">
        <v>354</v>
      </c>
    </row>
    <row r="102" spans="1:37">
      <c r="C102" s="100" t="s">
        <v>53</v>
      </c>
      <c r="D102" s="100">
        <f>MAX(Score!A132,Score!AR132)</f>
        <v>15</v>
      </c>
      <c r="V102" s="100" t="s">
        <v>53</v>
      </c>
      <c r="W102" s="100">
        <f>D102</f>
        <v>15</v>
      </c>
    </row>
    <row r="103" spans="1:37">
      <c r="C103" s="100" t="s">
        <v>54</v>
      </c>
      <c r="D103" s="100">
        <f ca="1">SK!H132</f>
        <v>5</v>
      </c>
      <c r="V103" s="100" t="s">
        <v>55</v>
      </c>
      <c r="W103" s="100">
        <f ca="1">SK!AG132</f>
        <v>9</v>
      </c>
    </row>
    <row r="104" spans="1:37">
      <c r="C104" s="100" t="s">
        <v>56</v>
      </c>
      <c r="D104" s="100">
        <f>COUNTIF(Q108:Q123,"&gt;0")</f>
        <v>13</v>
      </c>
      <c r="V104" s="100" t="s">
        <v>57</v>
      </c>
      <c r="W104" s="100">
        <f>COUNTIF(AJ108:AJ123,"&gt;0")</f>
        <v>14</v>
      </c>
    </row>
    <row r="106" spans="1:37">
      <c r="A106" s="1361" t="s">
        <v>58</v>
      </c>
      <c r="B106" s="1361"/>
      <c r="C106" s="1361"/>
      <c r="D106" s="653"/>
      <c r="E106" s="653"/>
      <c r="F106" s="653"/>
      <c r="G106" s="653"/>
      <c r="H106" s="653"/>
      <c r="I106" s="653"/>
      <c r="J106" s="653"/>
      <c r="K106" s="653"/>
      <c r="L106" s="653"/>
      <c r="M106" s="653"/>
      <c r="N106" s="653"/>
      <c r="O106" s="653"/>
      <c r="P106" s="653"/>
      <c r="Q106" s="653"/>
      <c r="R106" s="653"/>
      <c r="T106" s="1361" t="s">
        <v>58</v>
      </c>
      <c r="U106" s="1361"/>
      <c r="V106" s="1361"/>
      <c r="W106" s="653"/>
      <c r="X106" s="653"/>
      <c r="Y106" s="653"/>
      <c r="Z106" s="653"/>
      <c r="AA106" s="653"/>
      <c r="AB106" s="653"/>
      <c r="AC106" s="653"/>
      <c r="AD106" s="653"/>
      <c r="AE106" s="653"/>
      <c r="AF106" s="653"/>
      <c r="AG106" s="653"/>
      <c r="AH106" s="653"/>
      <c r="AI106" s="653"/>
      <c r="AJ106" s="653"/>
      <c r="AK106" s="653"/>
    </row>
    <row r="107" spans="1:37" s="555" customFormat="1">
      <c r="A107" s="641">
        <v>0</v>
      </c>
      <c r="B107" s="641" t="s">
        <v>50</v>
      </c>
      <c r="C107" s="641" t="s">
        <v>51</v>
      </c>
      <c r="D107" s="641" t="s">
        <v>245</v>
      </c>
      <c r="E107" s="642" t="s">
        <v>59</v>
      </c>
      <c r="F107" s="654" t="s">
        <v>247</v>
      </c>
      <c r="G107" s="654" t="s">
        <v>247</v>
      </c>
      <c r="H107" s="654" t="s">
        <v>247</v>
      </c>
      <c r="I107" s="654" t="s">
        <v>247</v>
      </c>
      <c r="J107" s="641" t="s">
        <v>60</v>
      </c>
      <c r="K107" s="642" t="s">
        <v>61</v>
      </c>
      <c r="L107" s="641" t="s">
        <v>62</v>
      </c>
      <c r="M107" s="642" t="s">
        <v>63</v>
      </c>
      <c r="N107" s="655" t="s">
        <v>33</v>
      </c>
      <c r="O107" s="641" t="s">
        <v>248</v>
      </c>
      <c r="P107" s="642" t="s">
        <v>64</v>
      </c>
      <c r="Q107" s="641" t="s">
        <v>27</v>
      </c>
      <c r="R107" s="642" t="s">
        <v>65</v>
      </c>
      <c r="S107" s="635"/>
      <c r="T107" s="641">
        <v>0</v>
      </c>
      <c r="U107" s="641" t="s">
        <v>50</v>
      </c>
      <c r="V107" s="641" t="s">
        <v>51</v>
      </c>
      <c r="W107" s="641" t="s">
        <v>245</v>
      </c>
      <c r="X107" s="642" t="s">
        <v>59</v>
      </c>
      <c r="Y107" s="654" t="s">
        <v>247</v>
      </c>
      <c r="Z107" s="654" t="s">
        <v>247</v>
      </c>
      <c r="AA107" s="654" t="s">
        <v>247</v>
      </c>
      <c r="AB107" s="654" t="s">
        <v>247</v>
      </c>
      <c r="AC107" s="641" t="s">
        <v>60</v>
      </c>
      <c r="AD107" s="642" t="s">
        <v>61</v>
      </c>
      <c r="AE107" s="641" t="s">
        <v>62</v>
      </c>
      <c r="AF107" s="642" t="s">
        <v>63</v>
      </c>
      <c r="AG107" s="655" t="s">
        <v>33</v>
      </c>
      <c r="AH107" s="641" t="s">
        <v>248</v>
      </c>
      <c r="AI107" s="642" t="s">
        <v>64</v>
      </c>
      <c r="AJ107" s="641" t="s">
        <v>27</v>
      </c>
      <c r="AK107" s="642" t="s">
        <v>65</v>
      </c>
    </row>
    <row r="108" spans="1:37">
      <c r="A108" s="555">
        <f t="shared" ref="A108:A127" si="56">A107+1</f>
        <v>1</v>
      </c>
      <c r="B108" s="100" t="str">
        <f t="shared" ref="B108:C127" si="57">B9</f>
        <v>010</v>
      </c>
      <c r="C108" s="100" t="str">
        <f t="shared" si="57"/>
        <v>Freak Onalicia</v>
      </c>
      <c r="D108" s="100">
        <f>IF($B108="","",SUMPRODUCT(--(Lineups!C$70:C$129=$B108),--(Lineups!B$70:B$129="")))</f>
        <v>0</v>
      </c>
      <c r="E108" s="657">
        <f t="shared" ref="E108:E127" si="58">IF($B108="","",IF($D$102=0,"",D108/$D$102))</f>
        <v>0</v>
      </c>
      <c r="F108" s="658">
        <f>IF($B108="","",SUMPRODUCT(--(Lineups!C$70:C$129=$B108),--(Lineups!B$70:B$129="X")))</f>
        <v>0</v>
      </c>
      <c r="G108" s="658">
        <f>IF($B108="","",COUNTIF(Lineups!F$70:F$129,$B108))</f>
        <v>0</v>
      </c>
      <c r="H108" s="658">
        <f>IF($B108="","",COUNTIF(Lineups!I$70:I$129,$B108))</f>
        <v>4</v>
      </c>
      <c r="I108" s="658">
        <f>IF($B108="","",COUNTIF(Lineups!L$70:L$129,$B108))</f>
        <v>0</v>
      </c>
      <c r="J108" s="100">
        <f t="shared" ref="J108:J127" si="59">IF(B108="","",SUM(F108:I108))</f>
        <v>4</v>
      </c>
      <c r="K108" s="657">
        <f t="shared" ref="K108:K127" si="60">IF($B108="","",IF($D$102=0,"",J108/$D$102))</f>
        <v>0.26666666666666666</v>
      </c>
      <c r="L108" s="100">
        <f t="shared" ref="L108:L127" si="61">IF(B108="","",SUM(D108,J108))</f>
        <v>4</v>
      </c>
      <c r="M108" s="657">
        <f t="shared" ref="M108:M127" si="62">IF($B108="","",IF($D$102=0,"",L108/$D$102))</f>
        <v>0.26666666666666666</v>
      </c>
      <c r="N108" s="659" t="str">
        <f ca="1">IF(B108="","",IF(OR(SK!E141="",SK!E141=0),"",SK!H141))</f>
        <v/>
      </c>
      <c r="O108" s="100">
        <f>IF($B108="","",COUNTIF(Lineups!O$70:O$129,$B108))</f>
        <v>0</v>
      </c>
      <c r="P108" s="657">
        <f t="shared" ref="P108:P127" si="63">IF($B108="","",IF($D$102=0,"",O108/$D$102))</f>
        <v>0</v>
      </c>
      <c r="Q108" s="100">
        <f t="shared" ref="Q108:Q127" si="64">IF(B108="","",SUM(L108,O108))</f>
        <v>4</v>
      </c>
      <c r="R108" s="657">
        <f t="shared" ref="R108:R127" si="65">IF($B108="","",IF($D$102=0,"",Q108/$D$102))</f>
        <v>0.26666666666666666</v>
      </c>
      <c r="T108" s="555">
        <f t="shared" ref="T108:T127" si="66">T107+1</f>
        <v>1</v>
      </c>
      <c r="U108" s="100" t="str">
        <f t="shared" ref="U108:V127" si="67">U9</f>
        <v>011</v>
      </c>
      <c r="V108" s="100" t="str">
        <f t="shared" si="67"/>
        <v>BeatHer Bailey</v>
      </c>
      <c r="W108" s="100">
        <f>IF($U108="","",SUMPRODUCT(--(Lineups!V$70:V$129=$U108),--(Lineups!U$70:U$129="")))</f>
        <v>2</v>
      </c>
      <c r="X108" s="657">
        <f t="shared" ref="X108:X127" si="68">IF($U108="","",IF($W$102=0,"",W108/$W$102))</f>
        <v>0.13333333333333333</v>
      </c>
      <c r="Y108" s="658">
        <f>IF($U108="","",SUMPRODUCT(--(Lineups!V$70:V$129=$U108),--(Lineups!U$70:U$129="X")))</f>
        <v>0</v>
      </c>
      <c r="Z108" s="658">
        <f>IF($U108="","",COUNTIF(Lineups!Y$70:Y$129,$U108))</f>
        <v>0</v>
      </c>
      <c r="AA108" s="658">
        <f>IF($U108="","",COUNTIF(Lineups!AB$70:AB$129,$U108))</f>
        <v>1</v>
      </c>
      <c r="AB108" s="658">
        <f>IF($U108="","",COUNTIF(Lineups!AE$70:AE$129,$U108))</f>
        <v>1</v>
      </c>
      <c r="AC108" s="100">
        <f t="shared" ref="AC108:AC127" si="69">IF(U108="","",SUM(Y108:AB108))</f>
        <v>2</v>
      </c>
      <c r="AD108" s="657">
        <f t="shared" ref="AD108:AD127" si="70">IF($U108="","",IF($W$102=0,"",AC108/$W$102))</f>
        <v>0.13333333333333333</v>
      </c>
      <c r="AE108" s="100">
        <f t="shared" ref="AE108:AE127" si="71">IF(U108="","",SUM(W108,AC108))</f>
        <v>4</v>
      </c>
      <c r="AF108" s="657">
        <f t="shared" ref="AF108:AF127" si="72">IF($U108="","",IF($W$102=0,"",AE108/$W$102))</f>
        <v>0.26666666666666666</v>
      </c>
      <c r="AG108" s="659" t="str">
        <f ca="1">IF(U108="","",IF(OR(SK!AD141="",SK!AD141=0),"",SK!AG141))</f>
        <v/>
      </c>
      <c r="AH108" s="100">
        <f>IF($U108="","",COUNTIF(Lineups!AH$70:AH$129,$U108))</f>
        <v>0</v>
      </c>
      <c r="AI108" s="657">
        <f t="shared" ref="AI108:AI127" si="73">IF($U108="","",IF($W$102=0,"",AH108/$W$102))</f>
        <v>0</v>
      </c>
      <c r="AJ108" s="100">
        <f t="shared" ref="AJ108:AJ127" si="74">IF(U108="","",SUM(AE108,AH108))</f>
        <v>4</v>
      </c>
      <c r="AK108" s="657">
        <f t="shared" ref="AK108:AK127" si="75">IF($U108="","",IF($W$102=0,"",AJ108/$W$102))</f>
        <v>0.26666666666666666</v>
      </c>
    </row>
    <row r="109" spans="1:37">
      <c r="A109" s="646">
        <f t="shared" si="56"/>
        <v>2</v>
      </c>
      <c r="B109" s="661" t="str">
        <f t="shared" si="57"/>
        <v>1949</v>
      </c>
      <c r="C109" s="661" t="str">
        <f t="shared" si="57"/>
        <v>Geneva Conviction</v>
      </c>
      <c r="D109" s="661">
        <f>IF($B109="","",SUMPRODUCT(--(Lineups!C$70:C$129=$B109),--(Lineups!B$70:B$129="")))</f>
        <v>1</v>
      </c>
      <c r="E109" s="662">
        <f t="shared" si="58"/>
        <v>6.6666666666666666E-2</v>
      </c>
      <c r="F109" s="658">
        <f>IF($B109="","",SUMPRODUCT(--(Lineups!C$70:C$129=$B109),--(Lineups!B$70:B$129="X")))</f>
        <v>0</v>
      </c>
      <c r="G109" s="658">
        <f>IF($B109="","",COUNTIF(Lineups!F$70:F$129,$B109))</f>
        <v>1</v>
      </c>
      <c r="H109" s="658">
        <f>IF($B109="","",COUNTIF(Lineups!I$70:I$129,$B109))</f>
        <v>1</v>
      </c>
      <c r="I109" s="658">
        <f>IF($B109="","",COUNTIF(Lineups!L$70:L$129,$B109))</f>
        <v>7</v>
      </c>
      <c r="J109" s="661">
        <f t="shared" si="59"/>
        <v>9</v>
      </c>
      <c r="K109" s="662">
        <f t="shared" si="60"/>
        <v>0.6</v>
      </c>
      <c r="L109" s="661">
        <f t="shared" si="61"/>
        <v>10</v>
      </c>
      <c r="M109" s="662">
        <f t="shared" si="62"/>
        <v>0.66666666666666663</v>
      </c>
      <c r="N109" s="663">
        <f ca="1">IF(B109="","",IF(OR(SK!E144="",SK!E144=0),"",SK!H144))</f>
        <v>1</v>
      </c>
      <c r="O109" s="661">
        <f>IF($B109="","",COUNTIF(Lineups!O$70:O$129,$B109))</f>
        <v>1</v>
      </c>
      <c r="P109" s="662">
        <f t="shared" si="63"/>
        <v>6.6666666666666666E-2</v>
      </c>
      <c r="Q109" s="661">
        <f t="shared" si="64"/>
        <v>11</v>
      </c>
      <c r="R109" s="662">
        <f t="shared" si="65"/>
        <v>0.73333333333333328</v>
      </c>
      <c r="T109" s="646">
        <f t="shared" si="66"/>
        <v>2</v>
      </c>
      <c r="U109" s="661" t="str">
        <f t="shared" si="67"/>
        <v>1170</v>
      </c>
      <c r="V109" s="661" t="str">
        <f t="shared" si="67"/>
        <v>Epic Fail-Her</v>
      </c>
      <c r="W109" s="661">
        <f>IF($U109="","",SUMPRODUCT(--(Lineups!V$70:V$129=$U109),--(Lineups!U$70:U$129="")))</f>
        <v>0</v>
      </c>
      <c r="X109" s="662">
        <f t="shared" si="68"/>
        <v>0</v>
      </c>
      <c r="Y109" s="658">
        <f>IF($U109="","",SUMPRODUCT(--(Lineups!V$70:V$129=$U109),--(Lineups!U$70:U$129="X")))</f>
        <v>0</v>
      </c>
      <c r="Z109" s="658">
        <f>IF($U109="","",COUNTIF(Lineups!Y$70:Y$129,$U109))</f>
        <v>4</v>
      </c>
      <c r="AA109" s="658">
        <f>IF($U109="","",COUNTIF(Lineups!AB$70:AB$129,$U109))</f>
        <v>0</v>
      </c>
      <c r="AB109" s="658">
        <f>IF($U109="","",COUNTIF(Lineups!AE$70:AE$129,$U109))</f>
        <v>0</v>
      </c>
      <c r="AC109" s="661">
        <f t="shared" si="69"/>
        <v>4</v>
      </c>
      <c r="AD109" s="662">
        <f t="shared" si="70"/>
        <v>0.26666666666666666</v>
      </c>
      <c r="AE109" s="661">
        <f t="shared" si="71"/>
        <v>4</v>
      </c>
      <c r="AF109" s="662">
        <f t="shared" si="72"/>
        <v>0.26666666666666666</v>
      </c>
      <c r="AG109" s="663" t="str">
        <f ca="1">IF(U109="","",IF(OR(SK!AD144="",SK!AD144=0),"",SK!AG144))</f>
        <v/>
      </c>
      <c r="AH109" s="661">
        <f>IF($U109="","",COUNTIF(Lineups!AH$70:AH$129,$U109))</f>
        <v>0</v>
      </c>
      <c r="AI109" s="662">
        <f t="shared" si="73"/>
        <v>0</v>
      </c>
      <c r="AJ109" s="661">
        <f t="shared" si="74"/>
        <v>4</v>
      </c>
      <c r="AK109" s="662">
        <f t="shared" si="75"/>
        <v>0.26666666666666666</v>
      </c>
    </row>
    <row r="110" spans="1:37">
      <c r="A110" s="555">
        <f t="shared" si="56"/>
        <v>3</v>
      </c>
      <c r="B110" s="100" t="str">
        <f t="shared" si="57"/>
        <v>23</v>
      </c>
      <c r="C110" s="100" t="str">
        <f t="shared" si="57"/>
        <v>Mary Marvel</v>
      </c>
      <c r="D110" s="100">
        <f>IF($B110="","",SUMPRODUCT(--(Lineups!C$70:C$129=$B110),--(Lineups!B$70:B$129="")))</f>
        <v>3</v>
      </c>
      <c r="E110" s="657">
        <f t="shared" si="58"/>
        <v>0.2</v>
      </c>
      <c r="F110" s="658">
        <f>IF($B110="","",SUMPRODUCT(--(Lineups!C$70:C$129=$B110),--(Lineups!B$70:B$129="X")))</f>
        <v>0</v>
      </c>
      <c r="G110" s="658">
        <f>IF($B110="","",COUNTIF(Lineups!F$70:F$129,$B110))</f>
        <v>3</v>
      </c>
      <c r="H110" s="658">
        <f>IF($B110="","",COUNTIF(Lineups!I$70:I$129,$B110))</f>
        <v>3</v>
      </c>
      <c r="I110" s="658">
        <f>IF($B110="","",COUNTIF(Lineups!L$70:L$129,$B110))</f>
        <v>0</v>
      </c>
      <c r="J110" s="100">
        <f t="shared" si="59"/>
        <v>6</v>
      </c>
      <c r="K110" s="657">
        <f t="shared" si="60"/>
        <v>0.4</v>
      </c>
      <c r="L110" s="100">
        <f t="shared" si="61"/>
        <v>9</v>
      </c>
      <c r="M110" s="657">
        <f t="shared" si="62"/>
        <v>0.6</v>
      </c>
      <c r="N110" s="659" t="str">
        <f ca="1">IF(B110="","",IF(OR(SK!E147="",SK!E147=0),"",SK!H147))</f>
        <v/>
      </c>
      <c r="O110" s="100">
        <f>IF($B110="","",COUNTIF(Lineups!O$70:O$129,$B110))</f>
        <v>0</v>
      </c>
      <c r="P110" s="657">
        <f t="shared" si="63"/>
        <v>0</v>
      </c>
      <c r="Q110" s="100">
        <f t="shared" si="64"/>
        <v>9</v>
      </c>
      <c r="R110" s="657">
        <f t="shared" si="65"/>
        <v>0.6</v>
      </c>
      <c r="T110" s="555">
        <f t="shared" si="66"/>
        <v>3</v>
      </c>
      <c r="U110" s="100" t="str">
        <f t="shared" si="67"/>
        <v>120</v>
      </c>
      <c r="V110" s="100" t="str">
        <f t="shared" si="67"/>
        <v>Sky Jump-Her</v>
      </c>
      <c r="W110" s="100">
        <f>IF($U110="","",SUMPRODUCT(--(Lineups!V$70:V$129=$U110),--(Lineups!U$70:U$129="")))</f>
        <v>0</v>
      </c>
      <c r="X110" s="657">
        <f t="shared" si="68"/>
        <v>0</v>
      </c>
      <c r="Y110" s="658">
        <f>IF($U110="","",SUMPRODUCT(--(Lineups!V$70:V$129=$U110),--(Lineups!U$70:U$129="X")))</f>
        <v>0</v>
      </c>
      <c r="Z110" s="658">
        <f>IF($U110="","",COUNTIF(Lineups!Y$70:Y$129,$U110))</f>
        <v>0</v>
      </c>
      <c r="AA110" s="658">
        <f>IF($U110="","",COUNTIF(Lineups!AB$70:AB$129,$U110))</f>
        <v>0</v>
      </c>
      <c r="AB110" s="658">
        <f>IF($U110="","",COUNTIF(Lineups!AE$70:AE$129,$U110))</f>
        <v>0</v>
      </c>
      <c r="AC110" s="100">
        <f t="shared" si="69"/>
        <v>0</v>
      </c>
      <c r="AD110" s="657">
        <f t="shared" si="70"/>
        <v>0</v>
      </c>
      <c r="AE110" s="100">
        <f t="shared" si="71"/>
        <v>0</v>
      </c>
      <c r="AF110" s="657">
        <f t="shared" si="72"/>
        <v>0</v>
      </c>
      <c r="AG110" s="659">
        <f ca="1">IF(U110="","",IF(OR(SK!AD147="",SK!AD147=0),"",SK!AG147))</f>
        <v>1</v>
      </c>
      <c r="AH110" s="100">
        <f>IF($U110="","",COUNTIF(Lineups!AH$70:AH$129,$U110))</f>
        <v>2</v>
      </c>
      <c r="AI110" s="657">
        <f t="shared" si="73"/>
        <v>0.13333333333333333</v>
      </c>
      <c r="AJ110" s="100">
        <f t="shared" si="74"/>
        <v>2</v>
      </c>
      <c r="AK110" s="657">
        <f t="shared" si="75"/>
        <v>0.13333333333333333</v>
      </c>
    </row>
    <row r="111" spans="1:37">
      <c r="A111" s="646">
        <f t="shared" si="56"/>
        <v>4</v>
      </c>
      <c r="B111" s="661" t="str">
        <f t="shared" si="57"/>
        <v>314</v>
      </c>
      <c r="C111" s="661" t="str">
        <f t="shared" si="57"/>
        <v>Thuggy Holly</v>
      </c>
      <c r="D111" s="661">
        <f>IF($B111="","",SUMPRODUCT(--(Lineups!C$70:C$129=$B111),--(Lineups!B$70:B$129="")))</f>
        <v>0</v>
      </c>
      <c r="E111" s="662">
        <f t="shared" si="58"/>
        <v>0</v>
      </c>
      <c r="F111" s="658">
        <f>IF($B111="","",SUMPRODUCT(--(Lineups!C$70:C$129=$B111),--(Lineups!B$70:B$129="X")))</f>
        <v>0</v>
      </c>
      <c r="G111" s="658">
        <f>IF($B111="","",COUNTIF(Lineups!F$70:F$129,$B111))</f>
        <v>1</v>
      </c>
      <c r="H111" s="658">
        <f>IF($B111="","",COUNTIF(Lineups!I$70:I$129,$B111))</f>
        <v>0</v>
      </c>
      <c r="I111" s="658">
        <f>IF($B111="","",COUNTIF(Lineups!L$70:L$129,$B111))</f>
        <v>0</v>
      </c>
      <c r="J111" s="661">
        <f t="shared" si="59"/>
        <v>1</v>
      </c>
      <c r="K111" s="662">
        <f t="shared" si="60"/>
        <v>6.6666666666666666E-2</v>
      </c>
      <c r="L111" s="661">
        <f t="shared" si="61"/>
        <v>1</v>
      </c>
      <c r="M111" s="662">
        <f t="shared" si="62"/>
        <v>6.6666666666666666E-2</v>
      </c>
      <c r="N111" s="663" t="str">
        <f ca="1">IF(B111="","",IF(OR(SK!E150="",SK!E150=0),"",SK!H150))</f>
        <v/>
      </c>
      <c r="O111" s="661">
        <f>IF($B111="","",COUNTIF(Lineups!O$70:O$129,$B111))</f>
        <v>0</v>
      </c>
      <c r="P111" s="662">
        <f t="shared" si="63"/>
        <v>0</v>
      </c>
      <c r="Q111" s="661">
        <f t="shared" si="64"/>
        <v>1</v>
      </c>
      <c r="R111" s="662">
        <f t="shared" si="65"/>
        <v>6.6666666666666666E-2</v>
      </c>
      <c r="T111" s="646">
        <f t="shared" si="66"/>
        <v>4</v>
      </c>
      <c r="U111" s="661" t="str">
        <f t="shared" si="67"/>
        <v>1888</v>
      </c>
      <c r="V111" s="661" t="str">
        <f t="shared" si="67"/>
        <v>Jackie Reaper</v>
      </c>
      <c r="W111" s="661">
        <f>IF($U111="","",SUMPRODUCT(--(Lineups!V$70:V$129=$U111),--(Lineups!U$70:U$129="")))</f>
        <v>0</v>
      </c>
      <c r="X111" s="662">
        <f t="shared" si="68"/>
        <v>0</v>
      </c>
      <c r="Y111" s="658">
        <f>IF($U111="","",SUMPRODUCT(--(Lineups!V$70:V$129=$U111),--(Lineups!U$70:U$129="X")))</f>
        <v>0</v>
      </c>
      <c r="Z111" s="658">
        <f>IF($U111="","",COUNTIF(Lineups!Y$70:Y$129,$U111))</f>
        <v>4</v>
      </c>
      <c r="AA111" s="658">
        <f>IF($U111="","",COUNTIF(Lineups!AB$70:AB$129,$U111))</f>
        <v>1</v>
      </c>
      <c r="AB111" s="658">
        <f>IF($U111="","",COUNTIF(Lineups!AE$70:AE$129,$U111))</f>
        <v>0</v>
      </c>
      <c r="AC111" s="661">
        <f t="shared" si="69"/>
        <v>5</v>
      </c>
      <c r="AD111" s="662">
        <f t="shared" si="70"/>
        <v>0.33333333333333331</v>
      </c>
      <c r="AE111" s="661">
        <f t="shared" si="71"/>
        <v>5</v>
      </c>
      <c r="AF111" s="662">
        <f t="shared" si="72"/>
        <v>0.33333333333333331</v>
      </c>
      <c r="AG111" s="663" t="str">
        <f ca="1">IF(U111="","",IF(OR(SK!AD150="",SK!AD150=0),"",SK!AG150))</f>
        <v/>
      </c>
      <c r="AH111" s="661">
        <f>IF($U111="","",COUNTIF(Lineups!AH$70:AH$129,$U111))</f>
        <v>0</v>
      </c>
      <c r="AI111" s="662">
        <f t="shared" si="73"/>
        <v>0</v>
      </c>
      <c r="AJ111" s="661">
        <f t="shared" si="74"/>
        <v>5</v>
      </c>
      <c r="AK111" s="662">
        <f t="shared" si="75"/>
        <v>0.33333333333333331</v>
      </c>
    </row>
    <row r="112" spans="1:37">
      <c r="A112" s="555">
        <f t="shared" si="56"/>
        <v>5</v>
      </c>
      <c r="B112" s="100" t="str">
        <f t="shared" si="57"/>
        <v>415</v>
      </c>
      <c r="C112" s="100" t="str">
        <f t="shared" si="57"/>
        <v>Chick Basher</v>
      </c>
      <c r="D112" s="100">
        <f>IF($B112="","",SUMPRODUCT(--(Lineups!C$70:C$129=$B112),--(Lineups!B$70:B$129="")))</f>
        <v>0</v>
      </c>
      <c r="E112" s="657">
        <f t="shared" si="58"/>
        <v>0</v>
      </c>
      <c r="F112" s="658">
        <f>IF($B112="","",SUMPRODUCT(--(Lineups!C$70:C$129=$B112),--(Lineups!B$70:B$129="X")))</f>
        <v>0</v>
      </c>
      <c r="G112" s="658">
        <f>IF($B112="","",COUNTIF(Lineups!F$70:F$129,$B112))</f>
        <v>2</v>
      </c>
      <c r="H112" s="658">
        <f>IF($B112="","",COUNTIF(Lineups!I$70:I$129,$B112))</f>
        <v>0</v>
      </c>
      <c r="I112" s="658">
        <f>IF($B112="","",COUNTIF(Lineups!L$70:L$129,$B112))</f>
        <v>3</v>
      </c>
      <c r="J112" s="100">
        <f t="shared" si="59"/>
        <v>5</v>
      </c>
      <c r="K112" s="657">
        <f t="shared" si="60"/>
        <v>0.33333333333333331</v>
      </c>
      <c r="L112" s="100">
        <f t="shared" si="61"/>
        <v>5</v>
      </c>
      <c r="M112" s="657">
        <f t="shared" si="62"/>
        <v>0.33333333333333331</v>
      </c>
      <c r="N112" s="659" t="str">
        <f ca="1">IF(B112="","",IF(OR(SK!E153="",SK!E153=0),"",SK!H153))</f>
        <v/>
      </c>
      <c r="O112" s="100">
        <f>IF($B112="","",COUNTIF(Lineups!O$70:O$129,$B112))</f>
        <v>0</v>
      </c>
      <c r="P112" s="657">
        <f t="shared" si="63"/>
        <v>0</v>
      </c>
      <c r="Q112" s="100">
        <f t="shared" si="64"/>
        <v>5</v>
      </c>
      <c r="R112" s="657">
        <f t="shared" si="65"/>
        <v>0.33333333333333331</v>
      </c>
      <c r="T112" s="555">
        <f t="shared" si="66"/>
        <v>5</v>
      </c>
      <c r="U112" s="100" t="str">
        <f t="shared" si="67"/>
        <v>256</v>
      </c>
      <c r="V112" s="100" t="str">
        <f t="shared" si="67"/>
        <v>Afternoon D-Lightning</v>
      </c>
      <c r="W112" s="100">
        <f>IF($U112="","",SUMPRODUCT(--(Lineups!V$70:V$129=$U112),--(Lineups!U$70:U$129="")))</f>
        <v>0</v>
      </c>
      <c r="X112" s="657">
        <f t="shared" si="68"/>
        <v>0</v>
      </c>
      <c r="Y112" s="658">
        <f>IF($U112="","",SUMPRODUCT(--(Lineups!V$70:V$129=$U112),--(Lineups!U$70:U$129="X")))</f>
        <v>0</v>
      </c>
      <c r="Z112" s="658">
        <f>IF($U112="","",COUNTIF(Lineups!Y$70:Y$129,$U112))</f>
        <v>0</v>
      </c>
      <c r="AA112" s="658">
        <f>IF($U112="","",COUNTIF(Lineups!AB$70:AB$129,$U112))</f>
        <v>0</v>
      </c>
      <c r="AB112" s="658">
        <f>IF($U112="","",COUNTIF(Lineups!AE$70:AE$129,$U112))</f>
        <v>8</v>
      </c>
      <c r="AC112" s="100">
        <f t="shared" si="69"/>
        <v>8</v>
      </c>
      <c r="AD112" s="657">
        <f t="shared" si="70"/>
        <v>0.53333333333333333</v>
      </c>
      <c r="AE112" s="100">
        <f t="shared" si="71"/>
        <v>8</v>
      </c>
      <c r="AF112" s="657">
        <f t="shared" si="72"/>
        <v>0.53333333333333333</v>
      </c>
      <c r="AG112" s="659" t="str">
        <f ca="1">IF(U112="","",IF(OR(SK!AD153="",SK!AD153=0),"",SK!AG153))</f>
        <v/>
      </c>
      <c r="AH112" s="100">
        <f>IF($U112="","",COUNTIF(Lineups!AH$70:AH$129,$U112))</f>
        <v>0</v>
      </c>
      <c r="AI112" s="657">
        <f t="shared" si="73"/>
        <v>0</v>
      </c>
      <c r="AJ112" s="100">
        <f t="shared" si="74"/>
        <v>8</v>
      </c>
      <c r="AK112" s="657">
        <f t="shared" si="75"/>
        <v>0.53333333333333333</v>
      </c>
    </row>
    <row r="113" spans="1:37">
      <c r="A113" s="646">
        <f t="shared" si="56"/>
        <v>6</v>
      </c>
      <c r="B113" s="661" t="str">
        <f t="shared" si="57"/>
        <v>475</v>
      </c>
      <c r="C113" s="661" t="str">
        <f t="shared" si="57"/>
        <v>MollyTov</v>
      </c>
      <c r="D113" s="661">
        <f>IF($B113="","",SUMPRODUCT(--(Lineups!C$70:C$129=$B113),--(Lineups!B$70:B$129="")))</f>
        <v>0</v>
      </c>
      <c r="E113" s="662">
        <f t="shared" si="58"/>
        <v>0</v>
      </c>
      <c r="F113" s="658">
        <f>IF($B113="","",SUMPRODUCT(--(Lineups!C$70:C$129=$B113),--(Lineups!B$70:B$129="X")))</f>
        <v>0</v>
      </c>
      <c r="G113" s="658">
        <f>IF($B113="","",COUNTIF(Lineups!F$70:F$129,$B113))</f>
        <v>1</v>
      </c>
      <c r="H113" s="658">
        <f>IF($B113="","",COUNTIF(Lineups!I$70:I$129,$B113))</f>
        <v>0</v>
      </c>
      <c r="I113" s="658">
        <f>IF($B113="","",COUNTIF(Lineups!L$70:L$129,$B113))</f>
        <v>0</v>
      </c>
      <c r="J113" s="661">
        <f t="shared" si="59"/>
        <v>1</v>
      </c>
      <c r="K113" s="662">
        <f t="shared" si="60"/>
        <v>6.6666666666666666E-2</v>
      </c>
      <c r="L113" s="661">
        <f t="shared" si="61"/>
        <v>1</v>
      </c>
      <c r="M113" s="662">
        <f t="shared" si="62"/>
        <v>6.6666666666666666E-2</v>
      </c>
      <c r="N113" s="663">
        <f ca="1">IF(B113="","",IF(OR(SK!E156="",SK!E156=0),"",SK!H156))</f>
        <v>0</v>
      </c>
      <c r="O113" s="661">
        <f>IF($B113="","",COUNTIF(Lineups!O$70:O$129,$B113))</f>
        <v>3</v>
      </c>
      <c r="P113" s="662">
        <f t="shared" si="63"/>
        <v>0.2</v>
      </c>
      <c r="Q113" s="661">
        <f t="shared" si="64"/>
        <v>4</v>
      </c>
      <c r="R113" s="662">
        <f t="shared" si="65"/>
        <v>0.26666666666666666</v>
      </c>
      <c r="T113" s="646">
        <f t="shared" si="66"/>
        <v>6</v>
      </c>
      <c r="U113" s="661" t="str">
        <f t="shared" si="67"/>
        <v>422</v>
      </c>
      <c r="V113" s="661" t="str">
        <f t="shared" si="67"/>
        <v>Stella Blue</v>
      </c>
      <c r="W113" s="661">
        <f>IF($U113="","",SUMPRODUCT(--(Lineups!V$70:V$129=$U113),--(Lineups!U$70:U$129="")))</f>
        <v>0</v>
      </c>
      <c r="X113" s="662">
        <f t="shared" si="68"/>
        <v>0</v>
      </c>
      <c r="Y113" s="658">
        <f>IF($U113="","",SUMPRODUCT(--(Lineups!V$70:V$129=$U113),--(Lineups!U$70:U$129="X")))</f>
        <v>0</v>
      </c>
      <c r="Z113" s="658">
        <f>IF($U113="","",COUNTIF(Lineups!Y$70:Y$129,$U113))</f>
        <v>0</v>
      </c>
      <c r="AA113" s="658">
        <f>IF($U113="","",COUNTIF(Lineups!AB$70:AB$129,$U113))</f>
        <v>1</v>
      </c>
      <c r="AB113" s="658">
        <f>IF($U113="","",COUNTIF(Lineups!AE$70:AE$129,$U113))</f>
        <v>0</v>
      </c>
      <c r="AC113" s="661">
        <f t="shared" si="69"/>
        <v>1</v>
      </c>
      <c r="AD113" s="662">
        <f t="shared" si="70"/>
        <v>6.6666666666666666E-2</v>
      </c>
      <c r="AE113" s="661">
        <f t="shared" si="71"/>
        <v>1</v>
      </c>
      <c r="AF113" s="662">
        <f t="shared" si="72"/>
        <v>6.6666666666666666E-2</v>
      </c>
      <c r="AG113" s="663">
        <f ca="1">IF(U113="","",IF(OR(SK!AD156="",SK!AD156=0),"",SK!AG156))</f>
        <v>2</v>
      </c>
      <c r="AH113" s="661">
        <f>IF($U113="","",COUNTIF(Lineups!AH$70:AH$129,$U113))</f>
        <v>4</v>
      </c>
      <c r="AI113" s="662">
        <f t="shared" si="73"/>
        <v>0.26666666666666666</v>
      </c>
      <c r="AJ113" s="661">
        <f t="shared" si="74"/>
        <v>5</v>
      </c>
      <c r="AK113" s="662">
        <f t="shared" si="75"/>
        <v>0.33333333333333331</v>
      </c>
    </row>
    <row r="114" spans="1:37">
      <c r="A114" s="555">
        <f t="shared" si="56"/>
        <v>7</v>
      </c>
      <c r="B114" s="100" t="str">
        <f t="shared" si="57"/>
        <v>4N6</v>
      </c>
      <c r="C114" s="100" t="str">
        <f t="shared" si="57"/>
        <v>Bone Eata</v>
      </c>
      <c r="D114" s="100">
        <f>IF($B114="","",SUMPRODUCT(--(Lineups!C$70:C$129=$B114),--(Lineups!B$70:B$129="")))</f>
        <v>2</v>
      </c>
      <c r="E114" s="657">
        <f t="shared" si="58"/>
        <v>0.13333333333333333</v>
      </c>
      <c r="F114" s="658">
        <f>IF($B114="","",SUMPRODUCT(--(Lineups!C$70:C$129=$B114),--(Lineups!B$70:B$129="X")))</f>
        <v>0</v>
      </c>
      <c r="G114" s="658">
        <f>IF($B114="","",COUNTIF(Lineups!F$70:F$129,$B114))</f>
        <v>0</v>
      </c>
      <c r="H114" s="658">
        <f>IF($B114="","",COUNTIF(Lineups!I$70:I$129,$B114))</f>
        <v>0</v>
      </c>
      <c r="I114" s="658">
        <f>IF($B114="","",COUNTIF(Lineups!L$70:L$129,$B114))</f>
        <v>1</v>
      </c>
      <c r="J114" s="100">
        <f t="shared" si="59"/>
        <v>1</v>
      </c>
      <c r="K114" s="657">
        <f t="shared" si="60"/>
        <v>6.6666666666666666E-2</v>
      </c>
      <c r="L114" s="100">
        <f t="shared" si="61"/>
        <v>3</v>
      </c>
      <c r="M114" s="657">
        <f t="shared" si="62"/>
        <v>0.2</v>
      </c>
      <c r="N114" s="659">
        <f ca="1">IF(B114="","",IF(OR(SK!E159="",SK!E159=0),"",SK!H159))</f>
        <v>1</v>
      </c>
      <c r="O114" s="100">
        <f>IF($B114="","",COUNTIF(Lineups!O$70:O$129,$B114))</f>
        <v>4</v>
      </c>
      <c r="P114" s="657">
        <f t="shared" si="63"/>
        <v>0.26666666666666666</v>
      </c>
      <c r="Q114" s="100">
        <f t="shared" si="64"/>
        <v>7</v>
      </c>
      <c r="R114" s="657">
        <f t="shared" si="65"/>
        <v>0.46666666666666667</v>
      </c>
      <c r="T114" s="555">
        <f t="shared" si="66"/>
        <v>7</v>
      </c>
      <c r="U114" s="100" t="str">
        <f t="shared" si="67"/>
        <v>42OH</v>
      </c>
      <c r="V114" s="100" t="str">
        <f t="shared" si="67"/>
        <v>Pam Wow</v>
      </c>
      <c r="W114" s="100">
        <f>IF($U114="","",SUMPRODUCT(--(Lineups!V$70:V$129=$U114),--(Lineups!U$70:U$129="")))</f>
        <v>0</v>
      </c>
      <c r="X114" s="657">
        <f t="shared" si="68"/>
        <v>0</v>
      </c>
      <c r="Y114" s="658">
        <f>IF($U114="","",SUMPRODUCT(--(Lineups!V$70:V$129=$U114),--(Lineups!U$70:U$129="X")))</f>
        <v>0</v>
      </c>
      <c r="Z114" s="658">
        <f>IF($U114="","",COUNTIF(Lineups!Y$70:Y$129,$U114))</f>
        <v>1</v>
      </c>
      <c r="AA114" s="658">
        <f>IF($U114="","",COUNTIF(Lineups!AB$70:AB$129,$U114))</f>
        <v>0</v>
      </c>
      <c r="AB114" s="658">
        <f>IF($U114="","",COUNTIF(Lineups!AE$70:AE$129,$U114))</f>
        <v>3</v>
      </c>
      <c r="AC114" s="100">
        <f t="shared" si="69"/>
        <v>4</v>
      </c>
      <c r="AD114" s="657">
        <f t="shared" si="70"/>
        <v>0.26666666666666666</v>
      </c>
      <c r="AE114" s="100">
        <f t="shared" si="71"/>
        <v>4</v>
      </c>
      <c r="AF114" s="657">
        <f t="shared" si="72"/>
        <v>0.26666666666666666</v>
      </c>
      <c r="AG114" s="659">
        <f ca="1">IF(U114="","",IF(OR(SK!AD159="",SK!AD159=0),"",SK!AG159))</f>
        <v>0</v>
      </c>
      <c r="AH114" s="100">
        <f>IF($U114="","",COUNTIF(Lineups!AH$70:AH$129,$U114))</f>
        <v>1</v>
      </c>
      <c r="AI114" s="657">
        <f t="shared" si="73"/>
        <v>6.6666666666666666E-2</v>
      </c>
      <c r="AJ114" s="100">
        <f t="shared" si="74"/>
        <v>5</v>
      </c>
      <c r="AK114" s="657">
        <f t="shared" si="75"/>
        <v>0.33333333333333331</v>
      </c>
    </row>
    <row r="115" spans="1:37">
      <c r="A115" s="646">
        <f t="shared" si="56"/>
        <v>8</v>
      </c>
      <c r="B115" s="661" t="str">
        <f t="shared" si="57"/>
        <v>624</v>
      </c>
      <c r="C115" s="661" t="str">
        <f t="shared" si="57"/>
        <v>Merle Hazard</v>
      </c>
      <c r="D115" s="661">
        <f>IF($B115="","",SUMPRODUCT(--(Lineups!C$70:C$129=$B115),--(Lineups!B$70:B$129="")))</f>
        <v>0</v>
      </c>
      <c r="E115" s="662">
        <f t="shared" si="58"/>
        <v>0</v>
      </c>
      <c r="F115" s="658">
        <f>IF($B115="","",SUMPRODUCT(--(Lineups!C$70:C$129=$B115),--(Lineups!B$70:B$129="X")))</f>
        <v>0</v>
      </c>
      <c r="G115" s="658">
        <f>IF($B115="","",COUNTIF(Lineups!F$70:F$129,$B115))</f>
        <v>2</v>
      </c>
      <c r="H115" s="658">
        <f>IF($B115="","",COUNTIF(Lineups!I$70:I$129,$B115))</f>
        <v>0</v>
      </c>
      <c r="I115" s="658">
        <f>IF($B115="","",COUNTIF(Lineups!L$70:L$129,$B115))</f>
        <v>0</v>
      </c>
      <c r="J115" s="661">
        <f t="shared" si="59"/>
        <v>2</v>
      </c>
      <c r="K115" s="662">
        <f t="shared" si="60"/>
        <v>0.13333333333333333</v>
      </c>
      <c r="L115" s="661">
        <f t="shared" si="61"/>
        <v>2</v>
      </c>
      <c r="M115" s="662">
        <f t="shared" si="62"/>
        <v>0.13333333333333333</v>
      </c>
      <c r="N115" s="663" t="str">
        <f ca="1">IF(B115="","",IF(OR(SK!E162="",SK!E162=0),"",SK!H162))</f>
        <v/>
      </c>
      <c r="O115" s="661">
        <f>IF($B115="","",COUNTIF(Lineups!O$70:O$129,$B115))</f>
        <v>0</v>
      </c>
      <c r="P115" s="662">
        <f t="shared" si="63"/>
        <v>0</v>
      </c>
      <c r="Q115" s="661">
        <f t="shared" si="64"/>
        <v>2</v>
      </c>
      <c r="R115" s="662">
        <f t="shared" si="65"/>
        <v>0.13333333333333333</v>
      </c>
      <c r="T115" s="646">
        <f t="shared" si="66"/>
        <v>8</v>
      </c>
      <c r="U115" s="661" t="str">
        <f t="shared" si="67"/>
        <v>50</v>
      </c>
      <c r="V115" s="661" t="str">
        <f t="shared" si="67"/>
        <v>Easy Money</v>
      </c>
      <c r="W115" s="661">
        <f>IF($U115="","",SUMPRODUCT(--(Lineups!V$70:V$129=$U115),--(Lineups!U$70:U$129="")))</f>
        <v>4</v>
      </c>
      <c r="X115" s="662">
        <f t="shared" si="68"/>
        <v>0.26666666666666666</v>
      </c>
      <c r="Y115" s="658">
        <f>IF($U115="","",SUMPRODUCT(--(Lineups!V$70:V$129=$U115),--(Lineups!U$70:U$129="X")))</f>
        <v>0</v>
      </c>
      <c r="Z115" s="658">
        <f>IF($U115="","",COUNTIF(Lineups!Y$70:Y$129,$U115))</f>
        <v>0</v>
      </c>
      <c r="AA115" s="658">
        <f>IF($U115="","",COUNTIF(Lineups!AB$70:AB$129,$U115))</f>
        <v>0</v>
      </c>
      <c r="AB115" s="658">
        <f>IF($U115="","",COUNTIF(Lineups!AE$70:AE$129,$U115))</f>
        <v>0</v>
      </c>
      <c r="AC115" s="661">
        <f t="shared" si="69"/>
        <v>0</v>
      </c>
      <c r="AD115" s="662">
        <f t="shared" si="70"/>
        <v>0</v>
      </c>
      <c r="AE115" s="661">
        <f t="shared" si="71"/>
        <v>4</v>
      </c>
      <c r="AF115" s="662">
        <f t="shared" si="72"/>
        <v>0.26666666666666666</v>
      </c>
      <c r="AG115" s="663" t="str">
        <f ca="1">IF(U115="","",IF(OR(SK!AD162="",SK!AD162=0),"",SK!AG162))</f>
        <v/>
      </c>
      <c r="AH115" s="661">
        <f>IF($U115="","",COUNTIF(Lineups!AH$70:AH$129,$U115))</f>
        <v>0</v>
      </c>
      <c r="AI115" s="662">
        <f t="shared" si="73"/>
        <v>0</v>
      </c>
      <c r="AJ115" s="661">
        <f t="shared" si="74"/>
        <v>4</v>
      </c>
      <c r="AK115" s="662">
        <f t="shared" si="75"/>
        <v>0.26666666666666666</v>
      </c>
    </row>
    <row r="116" spans="1:37">
      <c r="A116" s="555">
        <f t="shared" si="56"/>
        <v>9</v>
      </c>
      <c r="B116" s="100" t="str">
        <f t="shared" si="57"/>
        <v>723</v>
      </c>
      <c r="C116" s="100" t="str">
        <f t="shared" si="57"/>
        <v>Party Poison</v>
      </c>
      <c r="D116" s="100">
        <f>IF($B116="","",SUMPRODUCT(--(Lineups!C$70:C$129=$B116),--(Lineups!B$70:B$129="")))</f>
        <v>0</v>
      </c>
      <c r="E116" s="657">
        <f t="shared" si="58"/>
        <v>0</v>
      </c>
      <c r="F116" s="658">
        <f>IF($B116="","",SUMPRODUCT(--(Lineups!C$70:C$129=$B116),--(Lineups!B$70:B$129="X")))</f>
        <v>0</v>
      </c>
      <c r="G116" s="658">
        <f>IF($B116="","",COUNTIF(Lineups!F$70:F$129,$B116))</f>
        <v>0</v>
      </c>
      <c r="H116" s="658">
        <f>IF($B116="","",COUNTIF(Lineups!I$70:I$129,$B116))</f>
        <v>0</v>
      </c>
      <c r="I116" s="658">
        <f>IF($B116="","",COUNTIF(Lineups!L$70:L$129,$B116))</f>
        <v>0</v>
      </c>
      <c r="J116" s="100">
        <f t="shared" si="59"/>
        <v>0</v>
      </c>
      <c r="K116" s="657">
        <f t="shared" si="60"/>
        <v>0</v>
      </c>
      <c r="L116" s="100">
        <f t="shared" si="61"/>
        <v>0</v>
      </c>
      <c r="M116" s="657">
        <f t="shared" si="62"/>
        <v>0</v>
      </c>
      <c r="N116" s="659" t="str">
        <f ca="1">IF(B116="","",IF(OR(SK!E165="",SK!E165=0),"",SK!H165))</f>
        <v/>
      </c>
      <c r="O116" s="100">
        <f>IF($B116="","",COUNTIF(Lineups!O$70:O$129,$B116))</f>
        <v>0</v>
      </c>
      <c r="P116" s="657">
        <f t="shared" si="63"/>
        <v>0</v>
      </c>
      <c r="Q116" s="100">
        <f t="shared" si="64"/>
        <v>0</v>
      </c>
      <c r="R116" s="657">
        <f t="shared" si="65"/>
        <v>0</v>
      </c>
      <c r="T116" s="555">
        <f t="shared" si="66"/>
        <v>9</v>
      </c>
      <c r="U116" s="100" t="str">
        <f t="shared" si="67"/>
        <v>55</v>
      </c>
      <c r="V116" s="100" t="str">
        <f t="shared" si="67"/>
        <v>Stardust Dunes</v>
      </c>
      <c r="W116" s="100">
        <f>IF($U116="","",SUMPRODUCT(--(Lineups!V$70:V$129=$U116),--(Lineups!U$70:U$129="")))</f>
        <v>1</v>
      </c>
      <c r="X116" s="657">
        <f t="shared" si="68"/>
        <v>6.6666666666666666E-2</v>
      </c>
      <c r="Y116" s="658">
        <f>IF($U116="","",SUMPRODUCT(--(Lineups!V$70:V$129=$U116),--(Lineups!U$70:U$129="X")))</f>
        <v>0</v>
      </c>
      <c r="Z116" s="658">
        <f>IF($U116="","",COUNTIF(Lineups!Y$70:Y$129,$U116))</f>
        <v>2</v>
      </c>
      <c r="AA116" s="658">
        <f>IF($U116="","",COUNTIF(Lineups!AB$70:AB$129,$U116))</f>
        <v>4</v>
      </c>
      <c r="AB116" s="658">
        <f>IF($U116="","",COUNTIF(Lineups!AE$70:AE$129,$U116))</f>
        <v>0</v>
      </c>
      <c r="AC116" s="100">
        <f t="shared" si="69"/>
        <v>6</v>
      </c>
      <c r="AD116" s="657">
        <f t="shared" si="70"/>
        <v>0.4</v>
      </c>
      <c r="AE116" s="100">
        <f t="shared" si="71"/>
        <v>7</v>
      </c>
      <c r="AF116" s="657">
        <f t="shared" si="72"/>
        <v>0.46666666666666667</v>
      </c>
      <c r="AG116" s="659">
        <f ca="1">IF(U116="","",IF(OR(SK!AD165="",SK!AD165=0),"",SK!AG165))</f>
        <v>1</v>
      </c>
      <c r="AH116" s="100">
        <f>IF($U116="","",COUNTIF(Lineups!AH$70:AH$129,$U116))</f>
        <v>1</v>
      </c>
      <c r="AI116" s="657">
        <f t="shared" si="73"/>
        <v>6.6666666666666666E-2</v>
      </c>
      <c r="AJ116" s="100">
        <f t="shared" si="74"/>
        <v>8</v>
      </c>
      <c r="AK116" s="657">
        <f t="shared" si="75"/>
        <v>0.53333333333333333</v>
      </c>
    </row>
    <row r="117" spans="1:37">
      <c r="A117" s="646">
        <f t="shared" si="56"/>
        <v>10</v>
      </c>
      <c r="B117" s="661" t="str">
        <f t="shared" si="57"/>
        <v>731</v>
      </c>
      <c r="C117" s="661" t="str">
        <f t="shared" si="57"/>
        <v>Cherry Potter</v>
      </c>
      <c r="D117" s="661">
        <f>IF($B117="","",SUMPRODUCT(--(Lineups!C$70:C$129=$B117),--(Lineups!B$70:B$129="")))</f>
        <v>3</v>
      </c>
      <c r="E117" s="662">
        <f t="shared" si="58"/>
        <v>0.2</v>
      </c>
      <c r="F117" s="658">
        <f>IF($B117="","",SUMPRODUCT(--(Lineups!C$70:C$129=$B117),--(Lineups!B$70:B$129="X")))</f>
        <v>0</v>
      </c>
      <c r="G117" s="658">
        <f>IF($B117="","",COUNTIF(Lineups!F$70:F$129,$B117))</f>
        <v>2</v>
      </c>
      <c r="H117" s="658">
        <f>IF($B117="","",COUNTIF(Lineups!I$70:I$129,$B117))</f>
        <v>2</v>
      </c>
      <c r="I117" s="658">
        <f>IF($B117="","",COUNTIF(Lineups!L$70:L$129,$B117))</f>
        <v>0</v>
      </c>
      <c r="J117" s="661">
        <f t="shared" si="59"/>
        <v>4</v>
      </c>
      <c r="K117" s="662">
        <f t="shared" si="60"/>
        <v>0.26666666666666666</v>
      </c>
      <c r="L117" s="661">
        <f t="shared" si="61"/>
        <v>7</v>
      </c>
      <c r="M117" s="662">
        <f t="shared" si="62"/>
        <v>0.46666666666666667</v>
      </c>
      <c r="N117" s="663">
        <f ca="1">IF(B117="","",IF(OR(SK!E168="",SK!E168=0),"",SK!H168))</f>
        <v>1</v>
      </c>
      <c r="O117" s="661">
        <f>IF($B117="","",COUNTIF(Lineups!O$70:O$129,$B117))</f>
        <v>2</v>
      </c>
      <c r="P117" s="662">
        <f t="shared" si="63"/>
        <v>0.13333333333333333</v>
      </c>
      <c r="Q117" s="661">
        <f t="shared" si="64"/>
        <v>9</v>
      </c>
      <c r="R117" s="662">
        <f t="shared" si="65"/>
        <v>0.6</v>
      </c>
      <c r="T117" s="646">
        <f t="shared" si="66"/>
        <v>10</v>
      </c>
      <c r="U117" s="661" t="str">
        <f t="shared" si="67"/>
        <v>64</v>
      </c>
      <c r="V117" s="661" t="str">
        <f t="shared" si="67"/>
        <v>Pretty Penny</v>
      </c>
      <c r="W117" s="661">
        <f>IF($U117="","",SUMPRODUCT(--(Lineups!V$70:V$129=$U117),--(Lineups!U$70:U$129="")))</f>
        <v>0</v>
      </c>
      <c r="X117" s="662">
        <f t="shared" si="68"/>
        <v>0</v>
      </c>
      <c r="Y117" s="658">
        <f>IF($U117="","",SUMPRODUCT(--(Lineups!V$70:V$129=$U117),--(Lineups!U$70:U$129="X")))</f>
        <v>0</v>
      </c>
      <c r="Z117" s="658">
        <f>IF($U117="","",COUNTIF(Lineups!Y$70:Y$129,$U117))</f>
        <v>0</v>
      </c>
      <c r="AA117" s="658">
        <f>IF($U117="","",COUNTIF(Lineups!AB$70:AB$129,$U117))</f>
        <v>0</v>
      </c>
      <c r="AB117" s="658">
        <f>IF($U117="","",COUNTIF(Lineups!AE$70:AE$129,$U117))</f>
        <v>0</v>
      </c>
      <c r="AC117" s="661">
        <f t="shared" si="69"/>
        <v>0</v>
      </c>
      <c r="AD117" s="662">
        <f t="shared" si="70"/>
        <v>0</v>
      </c>
      <c r="AE117" s="661">
        <f t="shared" si="71"/>
        <v>0</v>
      </c>
      <c r="AF117" s="662">
        <f t="shared" si="72"/>
        <v>0</v>
      </c>
      <c r="AG117" s="663">
        <f ca="1">IF(U117="","",IF(OR(SK!AD168="",SK!AD168=0),"",SK!AG168))</f>
        <v>4</v>
      </c>
      <c r="AH117" s="661">
        <f>IF($U117="","",COUNTIF(Lineups!AH$70:AH$129,$U117))</f>
        <v>5</v>
      </c>
      <c r="AI117" s="662">
        <f t="shared" si="73"/>
        <v>0.33333333333333331</v>
      </c>
      <c r="AJ117" s="661">
        <f t="shared" si="74"/>
        <v>5</v>
      </c>
      <c r="AK117" s="662">
        <f t="shared" si="75"/>
        <v>0.33333333333333331</v>
      </c>
    </row>
    <row r="118" spans="1:37">
      <c r="A118" s="555">
        <f t="shared" si="56"/>
        <v>11</v>
      </c>
      <c r="B118" s="100" t="str">
        <f t="shared" si="57"/>
        <v>762</v>
      </c>
      <c r="C118" s="100" t="str">
        <f t="shared" si="57"/>
        <v>Warren Peace</v>
      </c>
      <c r="D118" s="100">
        <f>IF($B118="","",SUMPRODUCT(--(Lineups!C$70:C$129=$B118),--(Lineups!B$70:B$129="")))</f>
        <v>6</v>
      </c>
      <c r="E118" s="657">
        <f t="shared" si="58"/>
        <v>0.4</v>
      </c>
      <c r="F118" s="658">
        <f>IF($B118="","",SUMPRODUCT(--(Lineups!C$70:C$129=$B118),--(Lineups!B$70:B$129="X")))</f>
        <v>0</v>
      </c>
      <c r="G118" s="658">
        <f>IF($B118="","",COUNTIF(Lineups!F$70:F$129,$B118))</f>
        <v>2</v>
      </c>
      <c r="H118" s="658">
        <f>IF($B118="","",COUNTIF(Lineups!I$70:I$129,$B118))</f>
        <v>1</v>
      </c>
      <c r="I118" s="658">
        <f>IF($B118="","",COUNTIF(Lineups!L$70:L$129,$B118))</f>
        <v>0</v>
      </c>
      <c r="J118" s="100">
        <f t="shared" si="59"/>
        <v>3</v>
      </c>
      <c r="K118" s="657">
        <f t="shared" si="60"/>
        <v>0.2</v>
      </c>
      <c r="L118" s="100">
        <f t="shared" si="61"/>
        <v>9</v>
      </c>
      <c r="M118" s="657">
        <f t="shared" si="62"/>
        <v>0.6</v>
      </c>
      <c r="N118" s="659" t="str">
        <f ca="1">IF(B118="","",IF(OR(SK!E171="",SK!E171=0),"",SK!H171))</f>
        <v/>
      </c>
      <c r="O118" s="100">
        <f>IF($B118="","",COUNTIF(Lineups!O$70:O$129,$B118))</f>
        <v>0</v>
      </c>
      <c r="P118" s="657">
        <f t="shared" si="63"/>
        <v>0</v>
      </c>
      <c r="Q118" s="100">
        <f t="shared" si="64"/>
        <v>9</v>
      </c>
      <c r="R118" s="657">
        <f t="shared" si="65"/>
        <v>0.6</v>
      </c>
      <c r="T118" s="555">
        <f t="shared" si="66"/>
        <v>11</v>
      </c>
      <c r="U118" s="100" t="str">
        <f t="shared" si="67"/>
        <v>777</v>
      </c>
      <c r="V118" s="100" t="str">
        <f t="shared" si="67"/>
        <v>Bust'N Ace</v>
      </c>
      <c r="W118" s="100">
        <f>IF($U118="","",SUMPRODUCT(--(Lineups!V$70:V$129=$U118),--(Lineups!U$70:U$129="")))</f>
        <v>0</v>
      </c>
      <c r="X118" s="657">
        <f t="shared" si="68"/>
        <v>0</v>
      </c>
      <c r="Y118" s="658">
        <f>IF($U118="","",SUMPRODUCT(--(Lineups!V$70:V$129=$U118),--(Lineups!U$70:U$129="X")))</f>
        <v>0</v>
      </c>
      <c r="Z118" s="658">
        <f>IF($U118="","",COUNTIF(Lineups!Y$70:Y$129,$U118))</f>
        <v>3</v>
      </c>
      <c r="AA118" s="658">
        <f>IF($U118="","",COUNTIF(Lineups!AB$70:AB$129,$U118))</f>
        <v>6</v>
      </c>
      <c r="AB118" s="658">
        <f>IF($U118="","",COUNTIF(Lineups!AE$70:AE$129,$U118))</f>
        <v>2</v>
      </c>
      <c r="AC118" s="100">
        <f t="shared" si="69"/>
        <v>11</v>
      </c>
      <c r="AD118" s="657">
        <f t="shared" si="70"/>
        <v>0.73333333333333328</v>
      </c>
      <c r="AE118" s="100">
        <f t="shared" si="71"/>
        <v>11</v>
      </c>
      <c r="AF118" s="657">
        <f t="shared" si="72"/>
        <v>0.73333333333333328</v>
      </c>
      <c r="AG118" s="659" t="str">
        <f ca="1">IF(U118="","",IF(OR(SK!AD171="",SK!AD171=0),"",SK!AG171))</f>
        <v/>
      </c>
      <c r="AH118" s="100">
        <f>IF($U118="","",COUNTIF(Lineups!AH$70:AH$129,$U118))</f>
        <v>0</v>
      </c>
      <c r="AI118" s="657">
        <f t="shared" si="73"/>
        <v>0</v>
      </c>
      <c r="AJ118" s="100">
        <f t="shared" si="74"/>
        <v>11</v>
      </c>
      <c r="AK118" s="657">
        <f t="shared" si="75"/>
        <v>0.73333333333333328</v>
      </c>
    </row>
    <row r="119" spans="1:37">
      <c r="A119" s="646">
        <f t="shared" si="56"/>
        <v>12</v>
      </c>
      <c r="B119" s="661" t="str">
        <f t="shared" si="57"/>
        <v>88</v>
      </c>
      <c r="C119" s="661" t="str">
        <f t="shared" si="57"/>
        <v>Shabamm</v>
      </c>
      <c r="D119" s="661">
        <f>IF($B119="","",SUMPRODUCT(--(Lineups!C$70:C$129=$B119),--(Lineups!B$70:B$129="")))</f>
        <v>0</v>
      </c>
      <c r="E119" s="662">
        <f t="shared" si="58"/>
        <v>0</v>
      </c>
      <c r="F119" s="658">
        <f>IF($B119="","",SUMPRODUCT(--(Lineups!C$70:C$129=$B119),--(Lineups!B$70:B$129="X")))</f>
        <v>0</v>
      </c>
      <c r="G119" s="658">
        <f>IF($B119="","",COUNTIF(Lineups!F$70:F$129,$B119))</f>
        <v>0</v>
      </c>
      <c r="H119" s="658">
        <f>IF($B119="","",COUNTIF(Lineups!I$70:I$129,$B119))</f>
        <v>0</v>
      </c>
      <c r="I119" s="658">
        <f>IF($B119="","",COUNTIF(Lineups!L$70:L$129,$B119))</f>
        <v>0</v>
      </c>
      <c r="J119" s="661">
        <f t="shared" si="59"/>
        <v>0</v>
      </c>
      <c r="K119" s="662">
        <f t="shared" si="60"/>
        <v>0</v>
      </c>
      <c r="L119" s="661">
        <f t="shared" si="61"/>
        <v>0</v>
      </c>
      <c r="M119" s="662">
        <f t="shared" si="62"/>
        <v>0</v>
      </c>
      <c r="N119" s="663">
        <f ca="1">IF(B119="","",IF(OR(SK!E174="",SK!E174=0),"",SK!H174))</f>
        <v>2</v>
      </c>
      <c r="O119" s="661">
        <f>IF($B119="","",COUNTIF(Lineups!O$70:O$129,$B119))</f>
        <v>5</v>
      </c>
      <c r="P119" s="662">
        <f t="shared" si="63"/>
        <v>0.33333333333333331</v>
      </c>
      <c r="Q119" s="661">
        <f t="shared" si="64"/>
        <v>5</v>
      </c>
      <c r="R119" s="662">
        <f t="shared" si="65"/>
        <v>0.33333333333333331</v>
      </c>
      <c r="T119" s="646">
        <f t="shared" si="66"/>
        <v>12</v>
      </c>
      <c r="U119" s="661" t="str">
        <f t="shared" si="67"/>
        <v>7962</v>
      </c>
      <c r="V119" s="661" t="str">
        <f t="shared" si="67"/>
        <v>Dewey Decks'emAll</v>
      </c>
      <c r="W119" s="661">
        <f>IF($U119="","",SUMPRODUCT(--(Lineups!V$70:V$129=$U119),--(Lineups!U$70:U$129="")))</f>
        <v>0</v>
      </c>
      <c r="X119" s="662">
        <f t="shared" si="68"/>
        <v>0</v>
      </c>
      <c r="Y119" s="658">
        <f>IF($U119="","",SUMPRODUCT(--(Lineups!V$70:V$129=$U119),--(Lineups!U$70:U$129="X")))</f>
        <v>0</v>
      </c>
      <c r="Z119" s="658">
        <f>IF($U119="","",COUNTIF(Lineups!Y$70:Y$129,$U119))</f>
        <v>1</v>
      </c>
      <c r="AA119" s="658">
        <f>IF($U119="","",COUNTIF(Lineups!AB$70:AB$129,$U119))</f>
        <v>2</v>
      </c>
      <c r="AB119" s="658">
        <f>IF($U119="","",COUNTIF(Lineups!AE$70:AE$129,$U119))</f>
        <v>0</v>
      </c>
      <c r="AC119" s="661">
        <f t="shared" si="69"/>
        <v>3</v>
      </c>
      <c r="AD119" s="662">
        <f t="shared" si="70"/>
        <v>0.2</v>
      </c>
      <c r="AE119" s="661">
        <f t="shared" si="71"/>
        <v>3</v>
      </c>
      <c r="AF119" s="662">
        <f t="shared" si="72"/>
        <v>0.2</v>
      </c>
      <c r="AG119" s="663" t="str">
        <f ca="1">IF(U119="","",IF(OR(SK!AD174="",SK!AD174=0),"",SK!AG174))</f>
        <v/>
      </c>
      <c r="AH119" s="661">
        <f>IF($U119="","",COUNTIF(Lineups!AH$70:AH$129,$U119))</f>
        <v>0</v>
      </c>
      <c r="AI119" s="662">
        <f t="shared" si="73"/>
        <v>0</v>
      </c>
      <c r="AJ119" s="661">
        <f t="shared" si="74"/>
        <v>3</v>
      </c>
      <c r="AK119" s="662">
        <f t="shared" si="75"/>
        <v>0.2</v>
      </c>
    </row>
    <row r="120" spans="1:37">
      <c r="A120" s="555">
        <f t="shared" si="56"/>
        <v>13</v>
      </c>
      <c r="B120" s="100" t="str">
        <f t="shared" si="57"/>
        <v>CU2</v>
      </c>
      <c r="C120" s="100" t="str">
        <f t="shared" si="57"/>
        <v>Seemore Butts</v>
      </c>
      <c r="D120" s="100">
        <f>IF($B120="","",SUMPRODUCT(--(Lineups!C$70:C$129=$B120),--(Lineups!B$70:B$129="")))</f>
        <v>0</v>
      </c>
      <c r="E120" s="657">
        <f t="shared" si="58"/>
        <v>0</v>
      </c>
      <c r="F120" s="658">
        <f>IF($B120="","",SUMPRODUCT(--(Lineups!C$70:C$129=$B120),--(Lineups!B$70:B$129="X")))</f>
        <v>0</v>
      </c>
      <c r="G120" s="658">
        <f>IF($B120="","",COUNTIF(Lineups!F$70:F$129,$B120))</f>
        <v>1</v>
      </c>
      <c r="H120" s="658">
        <f>IF($B120="","",COUNTIF(Lineups!I$70:I$129,$B120))</f>
        <v>4</v>
      </c>
      <c r="I120" s="658">
        <f>IF($B120="","",COUNTIF(Lineups!L$70:L$129,$B120))</f>
        <v>2</v>
      </c>
      <c r="J120" s="100">
        <f t="shared" si="59"/>
        <v>7</v>
      </c>
      <c r="K120" s="657">
        <f t="shared" si="60"/>
        <v>0.46666666666666667</v>
      </c>
      <c r="L120" s="100">
        <f t="shared" si="61"/>
        <v>7</v>
      </c>
      <c r="M120" s="657">
        <f t="shared" si="62"/>
        <v>0.46666666666666667</v>
      </c>
      <c r="N120" s="659" t="str">
        <f ca="1">IF(B120="","",IF(OR(SK!E177="",SK!E177=0),"",SK!H177))</f>
        <v/>
      </c>
      <c r="O120" s="100">
        <f>IF($B120="","",COUNTIF(Lineups!O$70:O$129,$B120))</f>
        <v>0</v>
      </c>
      <c r="P120" s="657">
        <f t="shared" si="63"/>
        <v>0</v>
      </c>
      <c r="Q120" s="100">
        <f t="shared" si="64"/>
        <v>7</v>
      </c>
      <c r="R120" s="657">
        <f t="shared" si="65"/>
        <v>0.46666666666666667</v>
      </c>
      <c r="T120" s="555">
        <f t="shared" si="66"/>
        <v>13</v>
      </c>
      <c r="U120" s="100" t="str">
        <f t="shared" si="67"/>
        <v>86</v>
      </c>
      <c r="V120" s="100" t="str">
        <f t="shared" si="67"/>
        <v>Lola Ntimid8her</v>
      </c>
      <c r="W120" s="100">
        <f>IF($U120="","",SUMPRODUCT(--(Lineups!V$70:V$129=$U120),--(Lineups!U$70:U$129="")))</f>
        <v>0</v>
      </c>
      <c r="X120" s="657">
        <f t="shared" si="68"/>
        <v>0</v>
      </c>
      <c r="Y120" s="658">
        <f>IF($U120="","",SUMPRODUCT(--(Lineups!V$70:V$129=$U120),--(Lineups!U$70:U$129="X")))</f>
        <v>0</v>
      </c>
      <c r="Z120" s="658">
        <f>IF($U120="","",COUNTIF(Lineups!Y$70:Y$129,$U120))</f>
        <v>0</v>
      </c>
      <c r="AA120" s="658">
        <f>IF($U120="","",COUNTIF(Lineups!AB$70:AB$129,$U120))</f>
        <v>0</v>
      </c>
      <c r="AB120" s="658">
        <f>IF($U120="","",COUNTIF(Lineups!AE$70:AE$129,$U120))</f>
        <v>1</v>
      </c>
      <c r="AC120" s="100">
        <f t="shared" si="69"/>
        <v>1</v>
      </c>
      <c r="AD120" s="657">
        <f t="shared" si="70"/>
        <v>6.6666666666666666E-2</v>
      </c>
      <c r="AE120" s="100">
        <f t="shared" si="71"/>
        <v>1</v>
      </c>
      <c r="AF120" s="657">
        <f t="shared" si="72"/>
        <v>6.6666666666666666E-2</v>
      </c>
      <c r="AG120" s="659">
        <f ca="1">IF(U120="","",IF(OR(SK!AD177="",SK!AD177=0),"",SK!AG177))</f>
        <v>1</v>
      </c>
      <c r="AH120" s="100">
        <f>IF($U120="","",COUNTIF(Lineups!AH$70:AH$129,$U120))</f>
        <v>2</v>
      </c>
      <c r="AI120" s="657">
        <f t="shared" si="73"/>
        <v>0.13333333333333333</v>
      </c>
      <c r="AJ120" s="100">
        <f t="shared" si="74"/>
        <v>3</v>
      </c>
      <c r="AK120" s="657">
        <f t="shared" si="75"/>
        <v>0.2</v>
      </c>
    </row>
    <row r="121" spans="1:37">
      <c r="A121" s="646">
        <f t="shared" si="56"/>
        <v>14</v>
      </c>
      <c r="B121" s="661" t="str">
        <f t="shared" si="57"/>
        <v>O3</v>
      </c>
      <c r="C121" s="661" t="str">
        <f t="shared" si="57"/>
        <v>Check'r Vitals</v>
      </c>
      <c r="D121" s="661">
        <f>IF($B121="","",SUMPRODUCT(--(Lineups!C$70:C$129=$B121),--(Lineups!B$70:B$129="")))</f>
        <v>0</v>
      </c>
      <c r="E121" s="662">
        <f t="shared" si="58"/>
        <v>0</v>
      </c>
      <c r="F121" s="658">
        <f>IF($B121="","",SUMPRODUCT(--(Lineups!C$70:C$129=$B121),--(Lineups!B$70:B$129="X")))</f>
        <v>0</v>
      </c>
      <c r="G121" s="658">
        <f>IF($B121="","",COUNTIF(Lineups!F$70:F$129,$B121))</f>
        <v>0</v>
      </c>
      <c r="H121" s="658">
        <f>IF($B121="","",COUNTIF(Lineups!I$70:I$129,$B121))</f>
        <v>0</v>
      </c>
      <c r="I121" s="658">
        <f>IF($B121="","",COUNTIF(Lineups!L$70:L$129,$B121))</f>
        <v>2</v>
      </c>
      <c r="J121" s="661">
        <f t="shared" si="59"/>
        <v>2</v>
      </c>
      <c r="K121" s="662">
        <f t="shared" si="60"/>
        <v>0.13333333333333333</v>
      </c>
      <c r="L121" s="661">
        <f t="shared" si="61"/>
        <v>2</v>
      </c>
      <c r="M121" s="662">
        <f t="shared" si="62"/>
        <v>0.13333333333333333</v>
      </c>
      <c r="N121" s="663" t="str">
        <f ca="1">IF(B121="","",IF(OR(SK!E180="",SK!E180=0),"",SK!H180))</f>
        <v/>
      </c>
      <c r="O121" s="661">
        <f>IF($B121="","",COUNTIF(Lineups!O$70:O$129,$B121))</f>
        <v>0</v>
      </c>
      <c r="P121" s="662">
        <f t="shared" si="63"/>
        <v>0</v>
      </c>
      <c r="Q121" s="661">
        <f t="shared" si="64"/>
        <v>2</v>
      </c>
      <c r="R121" s="662">
        <f t="shared" si="65"/>
        <v>0.13333333333333333</v>
      </c>
      <c r="T121" s="646">
        <f t="shared" si="66"/>
        <v>14</v>
      </c>
      <c r="U121" s="661" t="str">
        <f t="shared" si="67"/>
        <v>M60</v>
      </c>
      <c r="V121" s="661" t="str">
        <f t="shared" si="67"/>
        <v>21 Guns</v>
      </c>
      <c r="W121" s="661">
        <f>IF($U121="","",SUMPRODUCT(--(Lineups!V$70:V$129=$U121),--(Lineups!U$70:U$129="")))</f>
        <v>7</v>
      </c>
      <c r="X121" s="662">
        <f t="shared" si="68"/>
        <v>0.46666666666666667</v>
      </c>
      <c r="Y121" s="658">
        <f>IF($U121="","",SUMPRODUCT(--(Lineups!V$70:V$129=$U121),--(Lineups!U$70:U$129="X")))</f>
        <v>1</v>
      </c>
      <c r="Z121" s="658">
        <f>IF($U121="","",COUNTIF(Lineups!Y$70:Y$129,$U121))</f>
        <v>0</v>
      </c>
      <c r="AA121" s="658">
        <f>IF($U121="","",COUNTIF(Lineups!AB$70:AB$129,$U121))</f>
        <v>0</v>
      </c>
      <c r="AB121" s="658">
        <f>IF($U121="","",COUNTIF(Lineups!AE$70:AE$129,$U121))</f>
        <v>0</v>
      </c>
      <c r="AC121" s="661">
        <f t="shared" si="69"/>
        <v>1</v>
      </c>
      <c r="AD121" s="662">
        <f t="shared" si="70"/>
        <v>6.6666666666666666E-2</v>
      </c>
      <c r="AE121" s="661">
        <f t="shared" si="71"/>
        <v>8</v>
      </c>
      <c r="AF121" s="662">
        <f t="shared" si="72"/>
        <v>0.53333333333333333</v>
      </c>
      <c r="AG121" s="663" t="str">
        <f ca="1">IF(U121="","",IF(OR(SK!AD180="",SK!AD180=0),"",SK!AG180))</f>
        <v/>
      </c>
      <c r="AH121" s="661">
        <f>IF($U121="","",COUNTIF(Lineups!AH$70:AH$129,$U121))</f>
        <v>0</v>
      </c>
      <c r="AI121" s="662">
        <f t="shared" si="73"/>
        <v>0</v>
      </c>
      <c r="AJ121" s="661">
        <f t="shared" si="74"/>
        <v>8</v>
      </c>
      <c r="AK121" s="662">
        <f t="shared" si="75"/>
        <v>0.53333333333333333</v>
      </c>
    </row>
    <row r="122" spans="1:37">
      <c r="A122" s="555">
        <f t="shared" si="56"/>
        <v>15</v>
      </c>
      <c r="B122" s="100" t="str">
        <f t="shared" si="57"/>
        <v>1794</v>
      </c>
      <c r="C122" s="100" t="str">
        <f t="shared" si="57"/>
        <v>VooDoo Maul</v>
      </c>
      <c r="D122" s="100">
        <f>IF($B122="","",SUMPRODUCT(--(Lineups!C$70:C$129=$B122),--(Lineups!B$70:B$129="")))</f>
        <v>0</v>
      </c>
      <c r="E122" s="657">
        <f t="shared" si="58"/>
        <v>0</v>
      </c>
      <c r="F122" s="658">
        <f>IF($B122="","",SUMPRODUCT(--(Lineups!C$70:C$129=$B122),--(Lineups!B$70:B$129="X")))</f>
        <v>0</v>
      </c>
      <c r="G122" s="658">
        <f>IF($B122="","",COUNTIF(Lineups!F$70:F$129,$B122))</f>
        <v>0</v>
      </c>
      <c r="H122" s="658">
        <f>IF($B122="","",COUNTIF(Lineups!I$70:I$129,$B122))</f>
        <v>0</v>
      </c>
      <c r="I122" s="658">
        <f>IF($B122="","",COUNTIF(Lineups!L$70:L$129,$B122))</f>
        <v>0</v>
      </c>
      <c r="J122" s="100">
        <f t="shared" si="59"/>
        <v>0</v>
      </c>
      <c r="K122" s="657">
        <f t="shared" si="60"/>
        <v>0</v>
      </c>
      <c r="L122" s="100">
        <f t="shared" si="61"/>
        <v>0</v>
      </c>
      <c r="M122" s="657">
        <f t="shared" si="62"/>
        <v>0</v>
      </c>
      <c r="N122" s="659" t="str">
        <f ca="1">IF(B122="","",IF(OR(SK!E183="",SK!E183=0),"",SK!H183))</f>
        <v/>
      </c>
      <c r="O122" s="100">
        <f>IF($B122="","",COUNTIF(Lineups!O$70:O$129,$B122))</f>
        <v>0</v>
      </c>
      <c r="P122" s="657">
        <f t="shared" si="63"/>
        <v>0</v>
      </c>
      <c r="Q122" s="100">
        <f t="shared" si="64"/>
        <v>0</v>
      </c>
      <c r="R122" s="657">
        <f t="shared" si="65"/>
        <v>0</v>
      </c>
      <c r="T122" s="555">
        <f t="shared" si="66"/>
        <v>15</v>
      </c>
      <c r="U122" s="100" t="str">
        <f t="shared" si="67"/>
        <v/>
      </c>
      <c r="V122" s="100" t="str">
        <f t="shared" si="67"/>
        <v/>
      </c>
      <c r="W122" s="100" t="str">
        <f>IF($U122="","",SUMPRODUCT(--(Lineups!V$70:V$129=$U122),--(Lineups!U$70:U$129="")))</f>
        <v/>
      </c>
      <c r="X122" s="657" t="str">
        <f t="shared" si="68"/>
        <v/>
      </c>
      <c r="Y122" s="658" t="str">
        <f>IF($U122="","",SUMPRODUCT(--(Lineups!V$70:V$129=$U122),--(Lineups!U$70:U$129="X")))</f>
        <v/>
      </c>
      <c r="Z122" s="658" t="str">
        <f>IF($U122="","",COUNTIF(Lineups!Y$70:Y$129,$U122))</f>
        <v/>
      </c>
      <c r="AA122" s="658" t="str">
        <f>IF($U122="","",COUNTIF(Lineups!AB$70:AB$129,$U122))</f>
        <v/>
      </c>
      <c r="AB122" s="658" t="str">
        <f>IF($U122="","",COUNTIF(Lineups!AE$70:AE$129,$U122))</f>
        <v/>
      </c>
      <c r="AC122" s="100" t="str">
        <f t="shared" si="69"/>
        <v/>
      </c>
      <c r="AD122" s="657" t="str">
        <f t="shared" si="70"/>
        <v/>
      </c>
      <c r="AE122" s="100" t="str">
        <f t="shared" si="71"/>
        <v/>
      </c>
      <c r="AF122" s="657" t="str">
        <f t="shared" si="72"/>
        <v/>
      </c>
      <c r="AG122" s="659" t="str">
        <f>IF(U122="","",IF(OR(SK!AD183="",SK!AD183=0),"",SK!AG183))</f>
        <v/>
      </c>
      <c r="AH122" s="100" t="str">
        <f>IF($U122="","",COUNTIF(Lineups!AH$70:AH$129,$U122))</f>
        <v/>
      </c>
      <c r="AI122" s="657" t="str">
        <f t="shared" si="73"/>
        <v/>
      </c>
      <c r="AJ122" s="100" t="str">
        <f t="shared" si="74"/>
        <v/>
      </c>
      <c r="AK122" s="657" t="str">
        <f t="shared" si="75"/>
        <v/>
      </c>
    </row>
    <row r="123" spans="1:37">
      <c r="A123" s="646">
        <f t="shared" si="56"/>
        <v>16</v>
      </c>
      <c r="B123" s="661" t="str">
        <f t="shared" si="57"/>
        <v>81</v>
      </c>
      <c r="C123" s="661" t="str">
        <f t="shared" si="57"/>
        <v>Fatallica</v>
      </c>
      <c r="D123" s="661">
        <f>IF($B123="","",SUMPRODUCT(--(Lineups!C$70:C$129=$B123),--(Lineups!B$70:B$129="")))</f>
        <v>0</v>
      </c>
      <c r="E123" s="662">
        <f t="shared" si="58"/>
        <v>0</v>
      </c>
      <c r="F123" s="658">
        <f>IF($B123="","",SUMPRODUCT(--(Lineups!C$70:C$129=$B123),--(Lineups!B$70:B$129="X")))</f>
        <v>0</v>
      </c>
      <c r="G123" s="658">
        <f>IF($B123="","",COUNTIF(Lineups!F$70:F$129,$B123))</f>
        <v>0</v>
      </c>
      <c r="H123" s="658">
        <f>IF($B123="","",COUNTIF(Lineups!I$70:I$129,$B123))</f>
        <v>0</v>
      </c>
      <c r="I123" s="658">
        <f>IF($B123="","",COUNTIF(Lineups!L$70:L$129,$B123))</f>
        <v>0</v>
      </c>
      <c r="J123" s="661">
        <f t="shared" si="59"/>
        <v>0</v>
      </c>
      <c r="K123" s="662">
        <f t="shared" si="60"/>
        <v>0</v>
      </c>
      <c r="L123" s="661">
        <f t="shared" si="61"/>
        <v>0</v>
      </c>
      <c r="M123" s="662">
        <f t="shared" si="62"/>
        <v>0</v>
      </c>
      <c r="N123" s="663" t="str">
        <f ca="1">IF(B123="","",IF(OR(SK!E186="",SK!E186=0),"",SK!H186))</f>
        <v/>
      </c>
      <c r="O123" s="661">
        <f>IF($B123="","",COUNTIF(Lineups!O$70:O$129,$B123))</f>
        <v>0</v>
      </c>
      <c r="P123" s="662">
        <f t="shared" si="63"/>
        <v>0</v>
      </c>
      <c r="Q123" s="661">
        <f t="shared" si="64"/>
        <v>0</v>
      </c>
      <c r="R123" s="662">
        <f t="shared" si="65"/>
        <v>0</v>
      </c>
      <c r="T123" s="646">
        <f t="shared" si="66"/>
        <v>16</v>
      </c>
      <c r="U123" s="661" t="str">
        <f t="shared" si="67"/>
        <v/>
      </c>
      <c r="V123" s="661" t="str">
        <f t="shared" si="67"/>
        <v/>
      </c>
      <c r="W123" s="661" t="str">
        <f>IF($U123="","",SUMPRODUCT(--(Lineups!V$70:V$129=$U123),--(Lineups!U$70:U$129="")))</f>
        <v/>
      </c>
      <c r="X123" s="662" t="str">
        <f t="shared" si="68"/>
        <v/>
      </c>
      <c r="Y123" s="658" t="str">
        <f>IF($U123="","",SUMPRODUCT(--(Lineups!V$70:V$129=$U123),--(Lineups!U$70:U$129="X")))</f>
        <v/>
      </c>
      <c r="Z123" s="658" t="str">
        <f>IF($U123="","",COUNTIF(Lineups!Y$70:Y$129,$U123))</f>
        <v/>
      </c>
      <c r="AA123" s="658" t="str">
        <f>IF($U123="","",COUNTIF(Lineups!AB$70:AB$129,$U123))</f>
        <v/>
      </c>
      <c r="AB123" s="658" t="str">
        <f>IF($U123="","",COUNTIF(Lineups!AE$70:AE$129,$U123))</f>
        <v/>
      </c>
      <c r="AC123" s="661" t="str">
        <f t="shared" si="69"/>
        <v/>
      </c>
      <c r="AD123" s="662" t="str">
        <f t="shared" si="70"/>
        <v/>
      </c>
      <c r="AE123" s="661" t="str">
        <f t="shared" si="71"/>
        <v/>
      </c>
      <c r="AF123" s="662" t="str">
        <f t="shared" si="72"/>
        <v/>
      </c>
      <c r="AG123" s="663" t="str">
        <f>IF(U123="","",IF(OR(SK!AD198="",SK!AD198=0),"",SK!AG198))</f>
        <v/>
      </c>
      <c r="AH123" s="661" t="str">
        <f>IF($U123="","",COUNTIF(Lineups!AH$70:AH$129,$U123))</f>
        <v/>
      </c>
      <c r="AI123" s="662" t="str">
        <f t="shared" si="73"/>
        <v/>
      </c>
      <c r="AJ123" s="661" t="str">
        <f t="shared" si="74"/>
        <v/>
      </c>
      <c r="AK123" s="662" t="str">
        <f t="shared" si="75"/>
        <v/>
      </c>
    </row>
    <row r="124" spans="1:37" hidden="1">
      <c r="A124" s="555">
        <f t="shared" si="56"/>
        <v>17</v>
      </c>
      <c r="B124" s="100" t="str">
        <f t="shared" si="57"/>
        <v/>
      </c>
      <c r="C124" s="100" t="str">
        <f t="shared" si="57"/>
        <v/>
      </c>
      <c r="D124" s="100" t="str">
        <f>IF($B124="","",SUMPRODUCT(--(Lineups!C$70:C$129=$B124),--(Lineups!B$70:B$129="")))</f>
        <v/>
      </c>
      <c r="E124" s="657" t="str">
        <f t="shared" si="58"/>
        <v/>
      </c>
      <c r="F124" s="658" t="str">
        <f>IF($B124="","",SUMPRODUCT(--(Lineups!C$70:C$129=$B124),--(Lineups!B$70:B$129="X")))</f>
        <v/>
      </c>
      <c r="G124" s="658" t="str">
        <f>IF($B124="","",COUNTIF(Lineups!F$70:F$129,$B124))</f>
        <v/>
      </c>
      <c r="H124" s="658" t="str">
        <f>IF($B124="","",COUNTIF(Lineups!I$70:I$129,$B124))</f>
        <v/>
      </c>
      <c r="I124" s="658" t="str">
        <f>IF($B124="","",COUNTIF(Lineups!L$70:L$129,$B124))</f>
        <v/>
      </c>
      <c r="J124" s="100" t="str">
        <f t="shared" si="59"/>
        <v/>
      </c>
      <c r="K124" s="657" t="str">
        <f t="shared" si="60"/>
        <v/>
      </c>
      <c r="L124" s="100" t="str">
        <f t="shared" si="61"/>
        <v/>
      </c>
      <c r="M124" s="657" t="str">
        <f t="shared" si="62"/>
        <v/>
      </c>
      <c r="N124" s="659" t="str">
        <f>IF(B124="","",IF(OR(SK!E189="",SK!E189=0),"",SK!H189))</f>
        <v/>
      </c>
      <c r="O124" s="100" t="str">
        <f>IF($B124="","",COUNTIF(Lineups!O$70:O$129,$B124))</f>
        <v/>
      </c>
      <c r="P124" s="657" t="str">
        <f t="shared" si="63"/>
        <v/>
      </c>
      <c r="Q124" s="100" t="str">
        <f t="shared" si="64"/>
        <v/>
      </c>
      <c r="R124" s="657" t="str">
        <f t="shared" si="65"/>
        <v/>
      </c>
      <c r="T124" s="555">
        <f t="shared" si="66"/>
        <v>17</v>
      </c>
      <c r="U124" s="100" t="str">
        <f t="shared" si="67"/>
        <v/>
      </c>
      <c r="V124" s="100" t="str">
        <f t="shared" si="67"/>
        <v/>
      </c>
      <c r="W124" s="100" t="str">
        <f>IF($U124="","",SUMPRODUCT(--(Lineups!V$70:V$129=$U124),--(Lineups!U$70:U$129="")))</f>
        <v/>
      </c>
      <c r="X124" s="657" t="str">
        <f t="shared" si="68"/>
        <v/>
      </c>
      <c r="Y124" s="658" t="str">
        <f>IF($U124="","",SUMPRODUCT(--(Lineups!V$70:V$129=$U124),--(Lineups!U$70:U$129="X")))</f>
        <v/>
      </c>
      <c r="Z124" s="658" t="str">
        <f>IF($U124="","",COUNTIF(Lineups!Y$70:Y$129,$U124))</f>
        <v/>
      </c>
      <c r="AA124" s="658" t="str">
        <f>IF($U124="","",COUNTIF(Lineups!AB$70:AB$129,$U124))</f>
        <v/>
      </c>
      <c r="AB124" s="658" t="str">
        <f>IF($U124="","",COUNTIF(Lineups!AE$70:AE$129,$U124))</f>
        <v/>
      </c>
      <c r="AC124" s="100" t="str">
        <f t="shared" si="69"/>
        <v/>
      </c>
      <c r="AD124" s="657" t="str">
        <f t="shared" si="70"/>
        <v/>
      </c>
      <c r="AE124" s="100" t="str">
        <f t="shared" si="71"/>
        <v/>
      </c>
      <c r="AF124" s="657" t="str">
        <f t="shared" si="72"/>
        <v/>
      </c>
      <c r="AG124" s="659" t="str">
        <f>IF(U124="","",IF(OR(SK!AD201="",SK!AD201=0),"",SK!AG201))</f>
        <v/>
      </c>
      <c r="AH124" s="100" t="str">
        <f>IF($U124="","",COUNTIF(Lineups!AH$70:AH$129,$U124))</f>
        <v/>
      </c>
      <c r="AI124" s="657" t="str">
        <f t="shared" si="73"/>
        <v/>
      </c>
      <c r="AJ124" s="100" t="str">
        <f t="shared" si="74"/>
        <v/>
      </c>
      <c r="AK124" s="657" t="str">
        <f t="shared" si="75"/>
        <v/>
      </c>
    </row>
    <row r="125" spans="1:37" hidden="1">
      <c r="A125" s="646">
        <f t="shared" si="56"/>
        <v>18</v>
      </c>
      <c r="B125" s="661" t="str">
        <f t="shared" si="57"/>
        <v/>
      </c>
      <c r="C125" s="661" t="str">
        <f t="shared" si="57"/>
        <v/>
      </c>
      <c r="D125" s="661" t="str">
        <f>IF($B125="","",SUMPRODUCT(--(Lineups!C$70:C$129=$B125),--(Lineups!B$70:B$129="")))</f>
        <v/>
      </c>
      <c r="E125" s="662" t="str">
        <f t="shared" si="58"/>
        <v/>
      </c>
      <c r="F125" s="658" t="str">
        <f>IF($B125="","",SUMPRODUCT(--(Lineups!C$70:C$129=$B125),--(Lineups!B$70:B$129="X")))</f>
        <v/>
      </c>
      <c r="G125" s="658" t="str">
        <f>IF($B125="","",COUNTIF(Lineups!F$70:F$129,$B125))</f>
        <v/>
      </c>
      <c r="H125" s="658" t="str">
        <f>IF($B125="","",COUNTIF(Lineups!I$70:I$129,$B125))</f>
        <v/>
      </c>
      <c r="I125" s="658" t="str">
        <f>IF($B125="","",COUNTIF(Lineups!L$70:L$129,$B125))</f>
        <v/>
      </c>
      <c r="J125" s="661" t="str">
        <f t="shared" si="59"/>
        <v/>
      </c>
      <c r="K125" s="662" t="str">
        <f t="shared" si="60"/>
        <v/>
      </c>
      <c r="L125" s="661" t="str">
        <f t="shared" si="61"/>
        <v/>
      </c>
      <c r="M125" s="662" t="str">
        <f t="shared" si="62"/>
        <v/>
      </c>
      <c r="N125" s="663" t="str">
        <f>IF(B125="","",IF(OR(SK!E192="",SK!E192=0),"",SK!H192))</f>
        <v/>
      </c>
      <c r="O125" s="661" t="str">
        <f>IF($B125="","",COUNTIF(Lineups!O$70:O$129,$B125))</f>
        <v/>
      </c>
      <c r="P125" s="662" t="str">
        <f t="shared" si="63"/>
        <v/>
      </c>
      <c r="Q125" s="661" t="str">
        <f t="shared" si="64"/>
        <v/>
      </c>
      <c r="R125" s="662" t="str">
        <f t="shared" si="65"/>
        <v/>
      </c>
      <c r="T125" s="646">
        <f t="shared" si="66"/>
        <v>18</v>
      </c>
      <c r="U125" s="661" t="str">
        <f t="shared" si="67"/>
        <v/>
      </c>
      <c r="V125" s="661" t="str">
        <f t="shared" si="67"/>
        <v/>
      </c>
      <c r="W125" s="661" t="str">
        <f>IF($U125="","",SUMPRODUCT(--(Lineups!V$70:V$129=$U125),--(Lineups!U$70:U$129="")))</f>
        <v/>
      </c>
      <c r="X125" s="662" t="str">
        <f t="shared" si="68"/>
        <v/>
      </c>
      <c r="Y125" s="658" t="str">
        <f>IF($U125="","",SUMPRODUCT(--(Lineups!V$70:V$129=$U125),--(Lineups!U$70:U$129="X")))</f>
        <v/>
      </c>
      <c r="Z125" s="658" t="str">
        <f>IF($U125="","",COUNTIF(Lineups!Y$70:Y$129,$U125))</f>
        <v/>
      </c>
      <c r="AA125" s="658" t="str">
        <f>IF($U125="","",COUNTIF(Lineups!AB$70:AB$129,$U125))</f>
        <v/>
      </c>
      <c r="AB125" s="658" t="str">
        <f>IF($U125="","",COUNTIF(Lineups!AE$70:AE$129,$U125))</f>
        <v/>
      </c>
      <c r="AC125" s="661" t="str">
        <f t="shared" si="69"/>
        <v/>
      </c>
      <c r="AD125" s="662" t="str">
        <f t="shared" si="70"/>
        <v/>
      </c>
      <c r="AE125" s="661" t="str">
        <f t="shared" si="71"/>
        <v/>
      </c>
      <c r="AF125" s="662" t="str">
        <f t="shared" si="72"/>
        <v/>
      </c>
      <c r="AG125" s="663" t="str">
        <f>IF(U125="","",IF(OR(SK!AD204="",SK!AD204=0),"",SK!AG204))</f>
        <v/>
      </c>
      <c r="AH125" s="661" t="str">
        <f>IF($U125="","",COUNTIF(Lineups!AH$70:AH$129,$U125))</f>
        <v/>
      </c>
      <c r="AI125" s="662" t="str">
        <f t="shared" si="73"/>
        <v/>
      </c>
      <c r="AJ125" s="661" t="str">
        <f t="shared" si="74"/>
        <v/>
      </c>
      <c r="AK125" s="662" t="str">
        <f t="shared" si="75"/>
        <v/>
      </c>
    </row>
    <row r="126" spans="1:37" hidden="1">
      <c r="A126" s="555">
        <f t="shared" si="56"/>
        <v>19</v>
      </c>
      <c r="B126" s="100" t="str">
        <f t="shared" si="57"/>
        <v/>
      </c>
      <c r="C126" s="100" t="str">
        <f t="shared" si="57"/>
        <v/>
      </c>
      <c r="D126" s="100" t="str">
        <f>IF($B126="","",SUMPRODUCT(--(Lineups!C$70:C$129=$B126),--(Lineups!B$70:B$129="")))</f>
        <v/>
      </c>
      <c r="E126" s="657" t="str">
        <f t="shared" si="58"/>
        <v/>
      </c>
      <c r="F126" s="658" t="str">
        <f>IF($B126="","",SUMPRODUCT(--(Lineups!C$70:C$129=$B126),--(Lineups!B$70:B$129="X")))</f>
        <v/>
      </c>
      <c r="G126" s="658" t="str">
        <f>IF($B126="","",COUNTIF(Lineups!F$70:F$129,$B126))</f>
        <v/>
      </c>
      <c r="H126" s="658" t="str">
        <f>IF($B126="","",COUNTIF(Lineups!I$70:I$129,$B126))</f>
        <v/>
      </c>
      <c r="I126" s="658" t="str">
        <f>IF($B126="","",COUNTIF(Lineups!L$70:L$129,$B126))</f>
        <v/>
      </c>
      <c r="J126" s="100" t="str">
        <f t="shared" si="59"/>
        <v/>
      </c>
      <c r="K126" s="657" t="str">
        <f t="shared" si="60"/>
        <v/>
      </c>
      <c r="L126" s="100" t="str">
        <f t="shared" si="61"/>
        <v/>
      </c>
      <c r="M126" s="657" t="str">
        <f t="shared" si="62"/>
        <v/>
      </c>
      <c r="N126" s="659" t="str">
        <f>IF(B126="","",IF(OR(SK!E195="",SK!E195=0),"",SK!H195))</f>
        <v/>
      </c>
      <c r="O126" s="100" t="str">
        <f>IF($B126="","",COUNTIF(Lineups!O$70:O$129,$B126))</f>
        <v/>
      </c>
      <c r="P126" s="657" t="str">
        <f t="shared" si="63"/>
        <v/>
      </c>
      <c r="Q126" s="100" t="str">
        <f t="shared" si="64"/>
        <v/>
      </c>
      <c r="R126" s="657" t="str">
        <f t="shared" si="65"/>
        <v/>
      </c>
      <c r="T126" s="555">
        <f t="shared" si="66"/>
        <v>19</v>
      </c>
      <c r="U126" s="100" t="str">
        <f t="shared" si="67"/>
        <v/>
      </c>
      <c r="V126" s="100" t="str">
        <f t="shared" si="67"/>
        <v/>
      </c>
      <c r="W126" s="100" t="str">
        <f>IF($U126="","",SUMPRODUCT(--(Lineups!V$70:V$129=$U126),--(Lineups!U$70:U$129="")))</f>
        <v/>
      </c>
      <c r="X126" s="657" t="str">
        <f t="shared" si="68"/>
        <v/>
      </c>
      <c r="Y126" s="658" t="str">
        <f>IF($U126="","",SUMPRODUCT(--(Lineups!V$70:V$129=$U126),--(Lineups!U$70:U$129="X")))</f>
        <v/>
      </c>
      <c r="Z126" s="658" t="str">
        <f>IF($U126="","",COUNTIF(Lineups!Y$70:Y$129,$U126))</f>
        <v/>
      </c>
      <c r="AA126" s="658" t="str">
        <f>IF($U126="","",COUNTIF(Lineups!AB$70:AB$129,$U126))</f>
        <v/>
      </c>
      <c r="AB126" s="658" t="str">
        <f>IF($U126="","",COUNTIF(Lineups!AE$70:AE$129,$U126))</f>
        <v/>
      </c>
      <c r="AC126" s="100" t="str">
        <f t="shared" si="69"/>
        <v/>
      </c>
      <c r="AD126" s="657" t="str">
        <f t="shared" si="70"/>
        <v/>
      </c>
      <c r="AE126" s="100" t="str">
        <f t="shared" si="71"/>
        <v/>
      </c>
      <c r="AF126" s="657" t="str">
        <f t="shared" si="72"/>
        <v/>
      </c>
      <c r="AG126" s="659" t="str">
        <f>IF(U126="","",IF(OR(SK!AD207="",SK!AD207=0),"",SK!AG207))</f>
        <v/>
      </c>
      <c r="AH126" s="100" t="str">
        <f>IF($U126="","",COUNTIF(Lineups!AH$70:AH$129,$U126))</f>
        <v/>
      </c>
      <c r="AI126" s="657" t="str">
        <f t="shared" si="73"/>
        <v/>
      </c>
      <c r="AJ126" s="100" t="str">
        <f t="shared" si="74"/>
        <v/>
      </c>
      <c r="AK126" s="657" t="str">
        <f t="shared" si="75"/>
        <v/>
      </c>
    </row>
    <row r="127" spans="1:37" hidden="1">
      <c r="A127" s="646">
        <f t="shared" si="56"/>
        <v>20</v>
      </c>
      <c r="B127" s="661" t="str">
        <f t="shared" si="57"/>
        <v/>
      </c>
      <c r="C127" s="661" t="str">
        <f t="shared" si="57"/>
        <v/>
      </c>
      <c r="D127" s="661" t="str">
        <f>IF($B127="","",SUMPRODUCT(--(Lineups!C$70:C$129=$B127),--(Lineups!B$70:B$129="")))</f>
        <v/>
      </c>
      <c r="E127" s="662" t="str">
        <f t="shared" si="58"/>
        <v/>
      </c>
      <c r="F127" s="658" t="str">
        <f>IF($B127="","",SUMPRODUCT(--(Lineups!C$70:C$129=$B127),--(Lineups!B$70:B$129="X")))</f>
        <v/>
      </c>
      <c r="G127" s="658" t="str">
        <f>IF($B127="","",COUNTIF(Lineups!F$70:F$129,$B127))</f>
        <v/>
      </c>
      <c r="H127" s="658" t="str">
        <f>IF($B127="","",COUNTIF(Lineups!I$70:I$129,$B127))</f>
        <v/>
      </c>
      <c r="I127" s="658" t="str">
        <f>IF($B127="","",COUNTIF(Lineups!L$70:L$129,$B127))</f>
        <v/>
      </c>
      <c r="J127" s="661" t="str">
        <f t="shared" si="59"/>
        <v/>
      </c>
      <c r="K127" s="662" t="str">
        <f t="shared" si="60"/>
        <v/>
      </c>
      <c r="L127" s="661" t="str">
        <f t="shared" si="61"/>
        <v/>
      </c>
      <c r="M127" s="662" t="str">
        <f t="shared" si="62"/>
        <v/>
      </c>
      <c r="N127" s="663" t="str">
        <f>IF(B127="","",IF(OR(SK!E198="",SK!E198=0),"",SK!H198))</f>
        <v/>
      </c>
      <c r="O127" s="661" t="str">
        <f>IF($B127="","",COUNTIF(Lineups!O$70:O$129,$B127))</f>
        <v/>
      </c>
      <c r="P127" s="662" t="str">
        <f t="shared" si="63"/>
        <v/>
      </c>
      <c r="Q127" s="661" t="str">
        <f t="shared" si="64"/>
        <v/>
      </c>
      <c r="R127" s="662" t="str">
        <f t="shared" si="65"/>
        <v/>
      </c>
      <c r="T127" s="646">
        <f t="shared" si="66"/>
        <v>20</v>
      </c>
      <c r="U127" s="661" t="str">
        <f t="shared" si="67"/>
        <v/>
      </c>
      <c r="V127" s="661" t="str">
        <f t="shared" si="67"/>
        <v/>
      </c>
      <c r="W127" s="661" t="str">
        <f>IF($U127="","",SUMPRODUCT(--(Lineups!V$70:V$129=$U127),--(Lineups!U$70:U$129="")))</f>
        <v/>
      </c>
      <c r="X127" s="662" t="str">
        <f t="shared" si="68"/>
        <v/>
      </c>
      <c r="Y127" s="658" t="str">
        <f>IF($U127="","",SUMPRODUCT(--(Lineups!V$70:V$129=$U127),--(Lineups!U$70:U$129="X")))</f>
        <v/>
      </c>
      <c r="Z127" s="658" t="str">
        <f>IF($U127="","",COUNTIF(Lineups!Y$70:Y$129,$U127))</f>
        <v/>
      </c>
      <c r="AA127" s="658" t="str">
        <f>IF($U127="","",COUNTIF(Lineups!AB$70:AB$129,$U127))</f>
        <v/>
      </c>
      <c r="AB127" s="658" t="str">
        <f>IF($U127="","",COUNTIF(Lineups!AE$70:AE$129,$U127))</f>
        <v/>
      </c>
      <c r="AC127" s="661" t="str">
        <f t="shared" si="69"/>
        <v/>
      </c>
      <c r="AD127" s="662" t="str">
        <f t="shared" si="70"/>
        <v/>
      </c>
      <c r="AE127" s="661" t="str">
        <f t="shared" si="71"/>
        <v/>
      </c>
      <c r="AF127" s="662" t="str">
        <f t="shared" si="72"/>
        <v/>
      </c>
      <c r="AG127" s="663" t="str">
        <f>IF(U127="","",IF(OR(SK!AD210="",SK!AD210=0),"",SK!AG210))</f>
        <v/>
      </c>
      <c r="AH127" s="661" t="str">
        <f>IF($U127="","",COUNTIF(Lineups!AH$70:AH$129,$U127))</f>
        <v/>
      </c>
      <c r="AI127" s="662" t="str">
        <f t="shared" si="73"/>
        <v/>
      </c>
      <c r="AJ127" s="661" t="str">
        <f t="shared" si="74"/>
        <v/>
      </c>
      <c r="AK127" s="662" t="str">
        <f t="shared" si="75"/>
        <v/>
      </c>
    </row>
    <row r="129" spans="1:37">
      <c r="A129" s="1361" t="s">
        <v>66</v>
      </c>
      <c r="B129" s="1361"/>
      <c r="C129" s="1361"/>
      <c r="D129" s="653"/>
      <c r="E129" s="653"/>
      <c r="F129" s="653"/>
      <c r="G129" s="653"/>
      <c r="H129" s="653"/>
      <c r="I129" s="653"/>
      <c r="J129" s="653"/>
      <c r="K129" s="653"/>
      <c r="L129" s="653"/>
      <c r="M129" s="653"/>
      <c r="N129" s="653"/>
      <c r="O129" s="653"/>
      <c r="P129" s="653"/>
      <c r="Q129" s="653"/>
      <c r="R129" s="653"/>
      <c r="T129" s="1361" t="s">
        <v>66</v>
      </c>
      <c r="U129" s="1361"/>
      <c r="V129" s="1361"/>
      <c r="W129" s="653"/>
      <c r="X129" s="653"/>
      <c r="Y129" s="653"/>
      <c r="Z129" s="653"/>
      <c r="AA129" s="653"/>
      <c r="AB129" s="653"/>
      <c r="AC129" s="653"/>
      <c r="AD129" s="653"/>
      <c r="AE129" s="653"/>
      <c r="AF129" s="653"/>
      <c r="AG129" s="653"/>
      <c r="AH129" s="653"/>
      <c r="AI129" s="653"/>
      <c r="AJ129" s="653"/>
      <c r="AK129" s="653"/>
    </row>
    <row r="130" spans="1:37">
      <c r="A130" s="641">
        <v>0</v>
      </c>
      <c r="B130" s="641" t="s">
        <v>50</v>
      </c>
      <c r="C130" s="641" t="s">
        <v>51</v>
      </c>
      <c r="D130" s="641" t="s">
        <v>245</v>
      </c>
      <c r="E130" s="635"/>
      <c r="F130" s="654" t="s">
        <v>247</v>
      </c>
      <c r="G130" s="654" t="s">
        <v>247</v>
      </c>
      <c r="H130" s="654" t="s">
        <v>247</v>
      </c>
      <c r="I130" s="654" t="s">
        <v>247</v>
      </c>
      <c r="J130" s="641" t="s">
        <v>60</v>
      </c>
      <c r="K130" s="635"/>
      <c r="L130" s="641" t="s">
        <v>62</v>
      </c>
      <c r="M130" s="635"/>
      <c r="N130" s="655" t="s">
        <v>33</v>
      </c>
      <c r="O130" s="641" t="s">
        <v>248</v>
      </c>
      <c r="P130" s="635"/>
      <c r="Q130" s="641" t="s">
        <v>27</v>
      </c>
      <c r="R130" s="635"/>
      <c r="T130" s="641">
        <v>0</v>
      </c>
      <c r="U130" s="641" t="s">
        <v>50</v>
      </c>
      <c r="V130" s="641" t="s">
        <v>51</v>
      </c>
      <c r="W130" s="641" t="s">
        <v>245</v>
      </c>
      <c r="X130" s="635"/>
      <c r="Y130" s="654" t="s">
        <v>247</v>
      </c>
      <c r="Z130" s="654" t="s">
        <v>247</v>
      </c>
      <c r="AA130" s="654" t="s">
        <v>247</v>
      </c>
      <c r="AB130" s="654" t="s">
        <v>247</v>
      </c>
      <c r="AC130" s="641" t="s">
        <v>60</v>
      </c>
      <c r="AD130" s="635"/>
      <c r="AE130" s="641" t="s">
        <v>62</v>
      </c>
      <c r="AF130" s="635"/>
      <c r="AG130" s="655" t="s">
        <v>33</v>
      </c>
      <c r="AH130" s="641" t="s">
        <v>248</v>
      </c>
      <c r="AI130" s="635"/>
      <c r="AJ130" s="641" t="s">
        <v>27</v>
      </c>
      <c r="AK130" s="635"/>
    </row>
    <row r="131" spans="1:37">
      <c r="A131" s="555">
        <f t="shared" ref="A131:A150" si="76">A130+1</f>
        <v>1</v>
      </c>
      <c r="B131" s="100" t="str">
        <f t="shared" ref="B131:C150" si="77">B108</f>
        <v>010</v>
      </c>
      <c r="C131" s="100" t="str">
        <f t="shared" si="77"/>
        <v>Freak Onalicia</v>
      </c>
      <c r="D131" s="100">
        <f t="shared" ref="D131:D150" ca="1" si="78">IF($B131="","",D154-D177)</f>
        <v>0</v>
      </c>
      <c r="F131" s="658">
        <f t="shared" ref="F131:I150" ca="1" si="79">IF($B131="","",F154-F177)</f>
        <v>0</v>
      </c>
      <c r="G131" s="658">
        <f t="shared" ref="G131:G150" si="80">IF($B131="","",G154-G177)</f>
        <v>0</v>
      </c>
      <c r="H131" s="658">
        <f t="shared" ca="1" si="79"/>
        <v>-13</v>
      </c>
      <c r="I131" s="658">
        <f t="shared" si="79"/>
        <v>0</v>
      </c>
      <c r="J131" s="100">
        <f t="shared" ref="J131:J150" ca="1" si="81">IF(B131="","",SUM(F131:I131))</f>
        <v>-13</v>
      </c>
      <c r="L131" s="100">
        <f t="shared" ref="L131:L150" ca="1" si="82">IF(B131="","",SUM(D131,J131))</f>
        <v>-13</v>
      </c>
      <c r="O131" s="100">
        <f t="shared" ref="O131:O150" si="83">IF($B131="","",O154-O177)</f>
        <v>0</v>
      </c>
      <c r="Q131" s="100">
        <f t="shared" ref="Q131:Q150" ca="1" si="84">IF(B131="","",SUM(L131,O131))</f>
        <v>-13</v>
      </c>
      <c r="T131" s="555">
        <f t="shared" ref="T131:T150" si="85">T130+1</f>
        <v>1</v>
      </c>
      <c r="U131" s="100" t="str">
        <f t="shared" ref="U131:V150" si="86">U108</f>
        <v>011</v>
      </c>
      <c r="V131" s="100" t="str">
        <f t="shared" si="86"/>
        <v>BeatHer Bailey</v>
      </c>
      <c r="W131" s="100">
        <f t="shared" ref="W131:W150" ca="1" si="87">IF($B131="","",W154-W177)</f>
        <v>3</v>
      </c>
      <c r="Y131" s="658">
        <f t="shared" ref="Y131:Y150" ca="1" si="88">IF($B131="",0,Y154-Y177)</f>
        <v>0</v>
      </c>
      <c r="Z131" s="658">
        <f t="shared" ref="Z131:AB150" si="89">IF($B131="","",Z154-Z177)</f>
        <v>0</v>
      </c>
      <c r="AA131" s="658">
        <f t="shared" ca="1" si="89"/>
        <v>15</v>
      </c>
      <c r="AB131" s="658">
        <f t="shared" ca="1" si="89"/>
        <v>4</v>
      </c>
      <c r="AC131" s="100">
        <f ca="1">IF(U131="","",SUM(Y131:AB131))</f>
        <v>19</v>
      </c>
      <c r="AE131" s="100">
        <f t="shared" ref="AE131:AE150" ca="1" si="90">IF(U131="","",SUM(W131,AC131))</f>
        <v>22</v>
      </c>
      <c r="AH131" s="100">
        <f t="shared" ref="AH131:AH150" si="91">IF($B131="","",AH154-AH177)</f>
        <v>0</v>
      </c>
      <c r="AJ131" s="100">
        <f t="shared" ref="AJ131:AJ150" ca="1" si="92">IF(U131="","",SUM(AE131,AH131))</f>
        <v>22</v>
      </c>
    </row>
    <row r="132" spans="1:37">
      <c r="A132" s="646">
        <f t="shared" si="76"/>
        <v>2</v>
      </c>
      <c r="B132" s="661" t="str">
        <f t="shared" si="77"/>
        <v>1949</v>
      </c>
      <c r="C132" s="661" t="str">
        <f t="shared" si="77"/>
        <v>Geneva Conviction</v>
      </c>
      <c r="D132" s="661">
        <f t="shared" ca="1" si="78"/>
        <v>-18</v>
      </c>
      <c r="F132" s="658">
        <f t="shared" ca="1" si="79"/>
        <v>0</v>
      </c>
      <c r="G132" s="658">
        <f t="shared" ca="1" si="80"/>
        <v>-5</v>
      </c>
      <c r="H132" s="658">
        <f t="shared" ca="1" si="79"/>
        <v>4</v>
      </c>
      <c r="I132" s="658">
        <f t="shared" ca="1" si="79"/>
        <v>7</v>
      </c>
      <c r="J132" s="661">
        <f t="shared" ca="1" si="81"/>
        <v>6</v>
      </c>
      <c r="L132" s="661">
        <f t="shared" ca="1" si="82"/>
        <v>-12</v>
      </c>
      <c r="O132" s="661">
        <f t="shared" ca="1" si="83"/>
        <v>19</v>
      </c>
      <c r="Q132" s="661">
        <f t="shared" ca="1" si="84"/>
        <v>7</v>
      </c>
      <c r="T132" s="646">
        <f t="shared" si="85"/>
        <v>2</v>
      </c>
      <c r="U132" s="661" t="str">
        <f t="shared" si="86"/>
        <v>1170</v>
      </c>
      <c r="V132" s="661" t="str">
        <f t="shared" si="86"/>
        <v>Epic Fail-Her</v>
      </c>
      <c r="W132" s="661">
        <f t="shared" ca="1" si="87"/>
        <v>0</v>
      </c>
      <c r="Y132" s="658">
        <f t="shared" ca="1" si="88"/>
        <v>0</v>
      </c>
      <c r="Z132" s="658">
        <f t="shared" ca="1" si="89"/>
        <v>-8</v>
      </c>
      <c r="AA132" s="658">
        <f t="shared" si="89"/>
        <v>0</v>
      </c>
      <c r="AB132" s="658">
        <f t="shared" si="89"/>
        <v>0</v>
      </c>
      <c r="AC132" s="100">
        <f t="shared" ref="AC132:AC150" ca="1" si="93">IF(U132="","",SUM(Y132:AB132))</f>
        <v>-8</v>
      </c>
      <c r="AE132" s="661">
        <f t="shared" ca="1" si="90"/>
        <v>-8</v>
      </c>
      <c r="AH132" s="661">
        <f t="shared" si="91"/>
        <v>0</v>
      </c>
      <c r="AJ132" s="661">
        <f t="shared" ca="1" si="92"/>
        <v>-8</v>
      </c>
    </row>
    <row r="133" spans="1:37">
      <c r="A133" s="555">
        <f t="shared" si="76"/>
        <v>3</v>
      </c>
      <c r="B133" s="100" t="str">
        <f t="shared" si="77"/>
        <v>23</v>
      </c>
      <c r="C133" s="100" t="str">
        <f t="shared" si="77"/>
        <v>Mary Marvel</v>
      </c>
      <c r="D133" s="100">
        <f t="shared" ca="1" si="78"/>
        <v>-1</v>
      </c>
      <c r="F133" s="658">
        <f t="shared" ca="1" si="79"/>
        <v>0</v>
      </c>
      <c r="G133" s="658">
        <f t="shared" ca="1" si="80"/>
        <v>-34</v>
      </c>
      <c r="H133" s="658">
        <f t="shared" ca="1" si="79"/>
        <v>-11</v>
      </c>
      <c r="I133" s="658">
        <f t="shared" si="79"/>
        <v>0</v>
      </c>
      <c r="J133" s="100">
        <f t="shared" ca="1" si="81"/>
        <v>-45</v>
      </c>
      <c r="L133" s="100">
        <f t="shared" ca="1" si="82"/>
        <v>-46</v>
      </c>
      <c r="O133" s="100">
        <f t="shared" si="83"/>
        <v>0</v>
      </c>
      <c r="Q133" s="100">
        <f t="shared" ca="1" si="84"/>
        <v>-46</v>
      </c>
      <c r="T133" s="555">
        <f t="shared" si="85"/>
        <v>3</v>
      </c>
      <c r="U133" s="100" t="str">
        <f t="shared" si="86"/>
        <v>120</v>
      </c>
      <c r="V133" s="100" t="str">
        <f t="shared" si="86"/>
        <v>Sky Jump-Her</v>
      </c>
      <c r="W133" s="100">
        <f t="shared" ca="1" si="87"/>
        <v>0</v>
      </c>
      <c r="Y133" s="658">
        <f t="shared" ca="1" si="88"/>
        <v>0</v>
      </c>
      <c r="Z133" s="658">
        <f t="shared" si="89"/>
        <v>0</v>
      </c>
      <c r="AA133" s="658">
        <f t="shared" si="89"/>
        <v>0</v>
      </c>
      <c r="AB133" s="658">
        <f t="shared" si="89"/>
        <v>0</v>
      </c>
      <c r="AC133" s="100">
        <f t="shared" ca="1" si="93"/>
        <v>0</v>
      </c>
      <c r="AE133" s="100">
        <f t="shared" ca="1" si="90"/>
        <v>0</v>
      </c>
      <c r="AH133" s="100">
        <f t="shared" ca="1" si="91"/>
        <v>6</v>
      </c>
      <c r="AJ133" s="100">
        <f t="shared" ca="1" si="92"/>
        <v>6</v>
      </c>
    </row>
    <row r="134" spans="1:37">
      <c r="A134" s="646">
        <f t="shared" si="76"/>
        <v>4</v>
      </c>
      <c r="B134" s="661" t="str">
        <f t="shared" si="77"/>
        <v>314</v>
      </c>
      <c r="C134" s="661" t="str">
        <f t="shared" si="77"/>
        <v>Thuggy Holly</v>
      </c>
      <c r="D134" s="661">
        <f t="shared" ca="1" si="78"/>
        <v>0</v>
      </c>
      <c r="F134" s="658">
        <f t="shared" ca="1" si="79"/>
        <v>0</v>
      </c>
      <c r="G134" s="658">
        <f t="shared" ca="1" si="80"/>
        <v>-15</v>
      </c>
      <c r="H134" s="658">
        <f t="shared" si="79"/>
        <v>0</v>
      </c>
      <c r="I134" s="658">
        <f t="shared" si="79"/>
        <v>0</v>
      </c>
      <c r="J134" s="661">
        <f t="shared" ca="1" si="81"/>
        <v>-15</v>
      </c>
      <c r="L134" s="661">
        <f t="shared" ca="1" si="82"/>
        <v>-15</v>
      </c>
      <c r="O134" s="661">
        <f t="shared" si="83"/>
        <v>0</v>
      </c>
      <c r="Q134" s="661">
        <f t="shared" ca="1" si="84"/>
        <v>-15</v>
      </c>
      <c r="T134" s="646">
        <f t="shared" si="85"/>
        <v>4</v>
      </c>
      <c r="U134" s="661" t="str">
        <f t="shared" si="86"/>
        <v>1888</v>
      </c>
      <c r="V134" s="661" t="str">
        <f t="shared" si="86"/>
        <v>Jackie Reaper</v>
      </c>
      <c r="W134" s="661">
        <f t="shared" ca="1" si="87"/>
        <v>0</v>
      </c>
      <c r="Y134" s="658">
        <f t="shared" ca="1" si="88"/>
        <v>0</v>
      </c>
      <c r="Z134" s="658">
        <f t="shared" ca="1" si="89"/>
        <v>3</v>
      </c>
      <c r="AA134" s="658">
        <f t="shared" ca="1" si="89"/>
        <v>4</v>
      </c>
      <c r="AB134" s="658">
        <f t="shared" si="89"/>
        <v>0</v>
      </c>
      <c r="AC134" s="100">
        <f t="shared" ca="1" si="93"/>
        <v>7</v>
      </c>
      <c r="AE134" s="661">
        <f t="shared" ca="1" si="90"/>
        <v>7</v>
      </c>
      <c r="AH134" s="661">
        <f t="shared" si="91"/>
        <v>0</v>
      </c>
      <c r="AJ134" s="661">
        <f t="shared" ca="1" si="92"/>
        <v>7</v>
      </c>
    </row>
    <row r="135" spans="1:37">
      <c r="A135" s="555">
        <f t="shared" si="76"/>
        <v>5</v>
      </c>
      <c r="B135" s="100" t="str">
        <f t="shared" si="77"/>
        <v>415</v>
      </c>
      <c r="C135" s="100" t="str">
        <f t="shared" si="77"/>
        <v>Chick Basher</v>
      </c>
      <c r="D135" s="100">
        <f t="shared" ca="1" si="78"/>
        <v>0</v>
      </c>
      <c r="F135" s="658">
        <f t="shared" ca="1" si="79"/>
        <v>0</v>
      </c>
      <c r="G135" s="658">
        <f t="shared" ca="1" si="80"/>
        <v>-11</v>
      </c>
      <c r="H135" s="658">
        <f t="shared" si="79"/>
        <v>0</v>
      </c>
      <c r="I135" s="658">
        <f t="shared" ca="1" si="79"/>
        <v>1</v>
      </c>
      <c r="J135" s="100">
        <f t="shared" ca="1" si="81"/>
        <v>-10</v>
      </c>
      <c r="L135" s="100">
        <f t="shared" ca="1" si="82"/>
        <v>-10</v>
      </c>
      <c r="O135" s="100">
        <f t="shared" si="83"/>
        <v>0</v>
      </c>
      <c r="Q135" s="100">
        <f t="shared" ca="1" si="84"/>
        <v>-10</v>
      </c>
      <c r="T135" s="555">
        <f t="shared" si="85"/>
        <v>5</v>
      </c>
      <c r="U135" s="100" t="str">
        <f t="shared" si="86"/>
        <v>256</v>
      </c>
      <c r="V135" s="100" t="str">
        <f t="shared" si="86"/>
        <v>Afternoon D-Lightning</v>
      </c>
      <c r="W135" s="100">
        <f t="shared" ca="1" si="87"/>
        <v>0</v>
      </c>
      <c r="Y135" s="658">
        <f t="shared" ca="1" si="88"/>
        <v>0</v>
      </c>
      <c r="Z135" s="658">
        <f t="shared" si="89"/>
        <v>0</v>
      </c>
      <c r="AA135" s="658">
        <f t="shared" si="89"/>
        <v>0</v>
      </c>
      <c r="AB135" s="658">
        <f t="shared" ca="1" si="89"/>
        <v>31</v>
      </c>
      <c r="AC135" s="100">
        <f t="shared" ca="1" si="93"/>
        <v>31</v>
      </c>
      <c r="AE135" s="100">
        <f t="shared" ca="1" si="90"/>
        <v>31</v>
      </c>
      <c r="AH135" s="100">
        <f t="shared" si="91"/>
        <v>0</v>
      </c>
      <c r="AJ135" s="100">
        <f t="shared" ca="1" si="92"/>
        <v>31</v>
      </c>
    </row>
    <row r="136" spans="1:37">
      <c r="A136" s="646">
        <f t="shared" si="76"/>
        <v>6</v>
      </c>
      <c r="B136" s="661" t="str">
        <f t="shared" si="77"/>
        <v>475</v>
      </c>
      <c r="C136" s="661" t="str">
        <f t="shared" si="77"/>
        <v>MollyTov</v>
      </c>
      <c r="D136" s="661">
        <f t="shared" ca="1" si="78"/>
        <v>0</v>
      </c>
      <c r="F136" s="658">
        <f t="shared" ca="1" si="79"/>
        <v>0</v>
      </c>
      <c r="G136" s="658">
        <f t="shared" ca="1" si="80"/>
        <v>2</v>
      </c>
      <c r="H136" s="658">
        <f t="shared" si="79"/>
        <v>0</v>
      </c>
      <c r="I136" s="658">
        <f t="shared" si="79"/>
        <v>0</v>
      </c>
      <c r="J136" s="661">
        <f t="shared" ca="1" si="81"/>
        <v>2</v>
      </c>
      <c r="L136" s="661">
        <f t="shared" ca="1" si="82"/>
        <v>2</v>
      </c>
      <c r="O136" s="661">
        <f t="shared" ca="1" si="83"/>
        <v>-16</v>
      </c>
      <c r="Q136" s="661">
        <f t="shared" ca="1" si="84"/>
        <v>-14</v>
      </c>
      <c r="T136" s="646">
        <f t="shared" si="85"/>
        <v>6</v>
      </c>
      <c r="U136" s="661" t="str">
        <f t="shared" si="86"/>
        <v>422</v>
      </c>
      <c r="V136" s="661" t="str">
        <f t="shared" si="86"/>
        <v>Stella Blue</v>
      </c>
      <c r="W136" s="661">
        <f t="shared" ca="1" si="87"/>
        <v>0</v>
      </c>
      <c r="Y136" s="658">
        <f t="shared" ca="1" si="88"/>
        <v>0</v>
      </c>
      <c r="Z136" s="658">
        <f t="shared" si="89"/>
        <v>0</v>
      </c>
      <c r="AA136" s="658">
        <f t="shared" ca="1" si="89"/>
        <v>19</v>
      </c>
      <c r="AB136" s="658">
        <f t="shared" si="89"/>
        <v>0</v>
      </c>
      <c r="AC136" s="100">
        <f t="shared" ca="1" si="93"/>
        <v>19</v>
      </c>
      <c r="AE136" s="661">
        <f t="shared" ca="1" si="90"/>
        <v>19</v>
      </c>
      <c r="AH136" s="661">
        <f t="shared" ca="1" si="91"/>
        <v>2</v>
      </c>
      <c r="AJ136" s="661">
        <f t="shared" ca="1" si="92"/>
        <v>21</v>
      </c>
    </row>
    <row r="137" spans="1:37">
      <c r="A137" s="555">
        <f t="shared" si="76"/>
        <v>7</v>
      </c>
      <c r="B137" s="100" t="str">
        <f t="shared" si="77"/>
        <v>4N6</v>
      </c>
      <c r="C137" s="100" t="str">
        <f t="shared" si="77"/>
        <v>Bone Eata</v>
      </c>
      <c r="D137" s="100">
        <f t="shared" ca="1" si="78"/>
        <v>18</v>
      </c>
      <c r="F137" s="658">
        <f t="shared" ca="1" si="79"/>
        <v>0</v>
      </c>
      <c r="G137" s="658">
        <f t="shared" si="80"/>
        <v>0</v>
      </c>
      <c r="H137" s="658">
        <f t="shared" si="79"/>
        <v>0</v>
      </c>
      <c r="I137" s="658">
        <f t="shared" ca="1" si="79"/>
        <v>0</v>
      </c>
      <c r="J137" s="100">
        <f t="shared" ca="1" si="81"/>
        <v>0</v>
      </c>
      <c r="L137" s="100">
        <f t="shared" ca="1" si="82"/>
        <v>18</v>
      </c>
      <c r="O137" s="100">
        <f t="shared" ca="1" si="83"/>
        <v>-23</v>
      </c>
      <c r="Q137" s="100">
        <f t="shared" ca="1" si="84"/>
        <v>-5</v>
      </c>
      <c r="T137" s="555">
        <f t="shared" si="85"/>
        <v>7</v>
      </c>
      <c r="U137" s="100" t="str">
        <f t="shared" si="86"/>
        <v>42OH</v>
      </c>
      <c r="V137" s="100" t="str">
        <f t="shared" si="86"/>
        <v>Pam Wow</v>
      </c>
      <c r="W137" s="100">
        <f t="shared" ca="1" si="87"/>
        <v>0</v>
      </c>
      <c r="Y137" s="658">
        <f t="shared" ca="1" si="88"/>
        <v>0</v>
      </c>
      <c r="Z137" s="658">
        <f t="shared" ca="1" si="89"/>
        <v>4</v>
      </c>
      <c r="AA137" s="658">
        <f t="shared" si="89"/>
        <v>0</v>
      </c>
      <c r="AB137" s="658">
        <f t="shared" ca="1" si="89"/>
        <v>7</v>
      </c>
      <c r="AC137" s="100">
        <f t="shared" ca="1" si="93"/>
        <v>11</v>
      </c>
      <c r="AE137" s="100">
        <f t="shared" ca="1" si="90"/>
        <v>11</v>
      </c>
      <c r="AH137" s="100">
        <f t="shared" ca="1" si="91"/>
        <v>19</v>
      </c>
      <c r="AJ137" s="100">
        <f t="shared" ca="1" si="92"/>
        <v>30</v>
      </c>
    </row>
    <row r="138" spans="1:37">
      <c r="A138" s="646">
        <f t="shared" si="76"/>
        <v>8</v>
      </c>
      <c r="B138" s="661" t="str">
        <f t="shared" si="77"/>
        <v>624</v>
      </c>
      <c r="C138" s="661" t="str">
        <f t="shared" si="77"/>
        <v>Merle Hazard</v>
      </c>
      <c r="D138" s="661">
        <f t="shared" ca="1" si="78"/>
        <v>0</v>
      </c>
      <c r="F138" s="658">
        <f t="shared" ca="1" si="79"/>
        <v>0</v>
      </c>
      <c r="G138" s="658">
        <f t="shared" ca="1" si="80"/>
        <v>15</v>
      </c>
      <c r="H138" s="658">
        <f t="shared" si="79"/>
        <v>0</v>
      </c>
      <c r="I138" s="658">
        <f t="shared" si="79"/>
        <v>0</v>
      </c>
      <c r="J138" s="661">
        <f t="shared" ca="1" si="81"/>
        <v>15</v>
      </c>
      <c r="L138" s="661">
        <f t="shared" ca="1" si="82"/>
        <v>15</v>
      </c>
      <c r="O138" s="661">
        <f t="shared" si="83"/>
        <v>0</v>
      </c>
      <c r="Q138" s="661">
        <f t="shared" ca="1" si="84"/>
        <v>15</v>
      </c>
      <c r="T138" s="646">
        <f t="shared" si="85"/>
        <v>8</v>
      </c>
      <c r="U138" s="661" t="str">
        <f t="shared" si="86"/>
        <v>50</v>
      </c>
      <c r="V138" s="661" t="str">
        <f t="shared" si="86"/>
        <v>Easy Money</v>
      </c>
      <c r="W138" s="661">
        <f t="shared" ca="1" si="87"/>
        <v>23</v>
      </c>
      <c r="Y138" s="658">
        <f t="shared" ca="1" si="88"/>
        <v>0</v>
      </c>
      <c r="Z138" s="658">
        <f t="shared" si="89"/>
        <v>0</v>
      </c>
      <c r="AA138" s="658">
        <f t="shared" si="89"/>
        <v>0</v>
      </c>
      <c r="AB138" s="658">
        <f t="shared" si="89"/>
        <v>0</v>
      </c>
      <c r="AC138" s="100">
        <f t="shared" ca="1" si="93"/>
        <v>0</v>
      </c>
      <c r="AE138" s="661">
        <f t="shared" ca="1" si="90"/>
        <v>23</v>
      </c>
      <c r="AH138" s="661">
        <f t="shared" si="91"/>
        <v>0</v>
      </c>
      <c r="AJ138" s="661">
        <f t="shared" ca="1" si="92"/>
        <v>23</v>
      </c>
    </row>
    <row r="139" spans="1:37">
      <c r="A139" s="555">
        <f t="shared" si="76"/>
        <v>9</v>
      </c>
      <c r="B139" s="100" t="str">
        <f t="shared" si="77"/>
        <v>723</v>
      </c>
      <c r="C139" s="100" t="str">
        <f t="shared" si="77"/>
        <v>Party Poison</v>
      </c>
      <c r="D139" s="100">
        <f t="shared" ca="1" si="78"/>
        <v>0</v>
      </c>
      <c r="F139" s="658">
        <f t="shared" ca="1" si="79"/>
        <v>0</v>
      </c>
      <c r="G139" s="658">
        <f t="shared" si="80"/>
        <v>0</v>
      </c>
      <c r="H139" s="658">
        <f t="shared" si="79"/>
        <v>0</v>
      </c>
      <c r="I139" s="658">
        <f t="shared" si="79"/>
        <v>0</v>
      </c>
      <c r="J139" s="100">
        <f t="shared" ca="1" si="81"/>
        <v>0</v>
      </c>
      <c r="L139" s="100">
        <f t="shared" ca="1" si="82"/>
        <v>0</v>
      </c>
      <c r="O139" s="100">
        <f t="shared" si="83"/>
        <v>0</v>
      </c>
      <c r="Q139" s="100">
        <f t="shared" ca="1" si="84"/>
        <v>0</v>
      </c>
      <c r="T139" s="555">
        <f t="shared" si="85"/>
        <v>9</v>
      </c>
      <c r="U139" s="100" t="str">
        <f t="shared" si="86"/>
        <v>55</v>
      </c>
      <c r="V139" s="100" t="str">
        <f t="shared" si="86"/>
        <v>Stardust Dunes</v>
      </c>
      <c r="W139" s="100">
        <f t="shared" ca="1" si="87"/>
        <v>4</v>
      </c>
      <c r="Y139" s="658">
        <f t="shared" ca="1" si="88"/>
        <v>0</v>
      </c>
      <c r="Z139" s="658">
        <f t="shared" ca="1" si="89"/>
        <v>23</v>
      </c>
      <c r="AA139" s="658">
        <f t="shared" ca="1" si="89"/>
        <v>-18</v>
      </c>
      <c r="AB139" s="658">
        <f t="shared" si="89"/>
        <v>0</v>
      </c>
      <c r="AC139" s="100">
        <f t="shared" ca="1" si="93"/>
        <v>5</v>
      </c>
      <c r="AE139" s="100">
        <f t="shared" ca="1" si="90"/>
        <v>9</v>
      </c>
      <c r="AH139" s="100">
        <f t="shared" ca="1" si="91"/>
        <v>5</v>
      </c>
      <c r="AJ139" s="100">
        <f t="shared" ca="1" si="92"/>
        <v>14</v>
      </c>
    </row>
    <row r="140" spans="1:37">
      <c r="A140" s="646">
        <f t="shared" si="76"/>
        <v>10</v>
      </c>
      <c r="B140" s="661" t="str">
        <f t="shared" si="77"/>
        <v>731</v>
      </c>
      <c r="C140" s="661" t="str">
        <f t="shared" si="77"/>
        <v>Cherry Potter</v>
      </c>
      <c r="D140" s="661">
        <f t="shared" ca="1" si="78"/>
        <v>-34</v>
      </c>
      <c r="F140" s="658">
        <f t="shared" ca="1" si="79"/>
        <v>0</v>
      </c>
      <c r="G140" s="658">
        <f t="shared" ca="1" si="80"/>
        <v>-4</v>
      </c>
      <c r="H140" s="658">
        <f t="shared" ca="1" si="79"/>
        <v>-22</v>
      </c>
      <c r="I140" s="658">
        <f t="shared" si="79"/>
        <v>0</v>
      </c>
      <c r="J140" s="661">
        <f t="shared" ca="1" si="81"/>
        <v>-26</v>
      </c>
      <c r="L140" s="661">
        <f t="shared" ca="1" si="82"/>
        <v>-60</v>
      </c>
      <c r="O140" s="661">
        <f t="shared" ca="1" si="83"/>
        <v>-2</v>
      </c>
      <c r="Q140" s="661">
        <f t="shared" ca="1" si="84"/>
        <v>-62</v>
      </c>
      <c r="T140" s="646">
        <f t="shared" si="85"/>
        <v>10</v>
      </c>
      <c r="U140" s="661" t="str">
        <f t="shared" si="86"/>
        <v>64</v>
      </c>
      <c r="V140" s="661" t="str">
        <f t="shared" si="86"/>
        <v>Pretty Penny</v>
      </c>
      <c r="W140" s="661">
        <f t="shared" ca="1" si="87"/>
        <v>0</v>
      </c>
      <c r="Y140" s="658">
        <f t="shared" ca="1" si="88"/>
        <v>0</v>
      </c>
      <c r="Z140" s="658">
        <f t="shared" si="89"/>
        <v>0</v>
      </c>
      <c r="AA140" s="658">
        <f t="shared" si="89"/>
        <v>0</v>
      </c>
      <c r="AB140" s="658">
        <f t="shared" si="89"/>
        <v>0</v>
      </c>
      <c r="AC140" s="100">
        <f t="shared" ca="1" si="93"/>
        <v>0</v>
      </c>
      <c r="AE140" s="661">
        <f t="shared" ca="1" si="90"/>
        <v>0</v>
      </c>
      <c r="AH140" s="661">
        <f t="shared" ca="1" si="91"/>
        <v>29</v>
      </c>
      <c r="AJ140" s="661">
        <f t="shared" ca="1" si="92"/>
        <v>29</v>
      </c>
    </row>
    <row r="141" spans="1:37">
      <c r="A141" s="555">
        <f t="shared" si="76"/>
        <v>11</v>
      </c>
      <c r="B141" s="100" t="str">
        <f t="shared" si="77"/>
        <v>762</v>
      </c>
      <c r="C141" s="100" t="str">
        <f t="shared" si="77"/>
        <v>Warren Peace</v>
      </c>
      <c r="D141" s="100">
        <f t="shared" ca="1" si="78"/>
        <v>-26</v>
      </c>
      <c r="F141" s="658">
        <f t="shared" ca="1" si="79"/>
        <v>0</v>
      </c>
      <c r="G141" s="658">
        <f t="shared" ca="1" si="80"/>
        <v>-2</v>
      </c>
      <c r="H141" s="658">
        <f t="shared" ca="1" si="79"/>
        <v>-5</v>
      </c>
      <c r="I141" s="658">
        <f t="shared" si="79"/>
        <v>0</v>
      </c>
      <c r="J141" s="100">
        <f t="shared" ca="1" si="81"/>
        <v>-7</v>
      </c>
      <c r="L141" s="100">
        <f t="shared" ca="1" si="82"/>
        <v>-33</v>
      </c>
      <c r="O141" s="100">
        <f t="shared" si="83"/>
        <v>0</v>
      </c>
      <c r="Q141" s="100">
        <f t="shared" ca="1" si="84"/>
        <v>-33</v>
      </c>
      <c r="T141" s="555">
        <f t="shared" si="85"/>
        <v>11</v>
      </c>
      <c r="U141" s="100" t="str">
        <f t="shared" si="86"/>
        <v>777</v>
      </c>
      <c r="V141" s="100" t="str">
        <f t="shared" si="86"/>
        <v>Bust'N Ace</v>
      </c>
      <c r="W141" s="100">
        <f t="shared" ca="1" si="87"/>
        <v>0</v>
      </c>
      <c r="Y141" s="658">
        <f t="shared" ca="1" si="88"/>
        <v>0</v>
      </c>
      <c r="Z141" s="658">
        <f t="shared" ca="1" si="89"/>
        <v>32</v>
      </c>
      <c r="AA141" s="658">
        <f t="shared" ca="1" si="89"/>
        <v>7</v>
      </c>
      <c r="AB141" s="658">
        <f t="shared" ca="1" si="89"/>
        <v>0</v>
      </c>
      <c r="AC141" s="100">
        <f t="shared" ca="1" si="93"/>
        <v>39</v>
      </c>
      <c r="AE141" s="100">
        <f t="shared" ca="1" si="90"/>
        <v>39</v>
      </c>
      <c r="AH141" s="100">
        <f t="shared" si="91"/>
        <v>0</v>
      </c>
      <c r="AJ141" s="100">
        <f t="shared" ca="1" si="92"/>
        <v>39</v>
      </c>
    </row>
    <row r="142" spans="1:37">
      <c r="A142" s="646">
        <f t="shared" si="76"/>
        <v>12</v>
      </c>
      <c r="B142" s="661" t="str">
        <f t="shared" si="77"/>
        <v>88</v>
      </c>
      <c r="C142" s="661" t="str">
        <f t="shared" si="77"/>
        <v>Shabamm</v>
      </c>
      <c r="D142" s="661">
        <f t="shared" ca="1" si="78"/>
        <v>0</v>
      </c>
      <c r="F142" s="658">
        <f t="shared" ca="1" si="79"/>
        <v>0</v>
      </c>
      <c r="G142" s="658">
        <f t="shared" si="80"/>
        <v>0</v>
      </c>
      <c r="H142" s="658">
        <f t="shared" si="79"/>
        <v>0</v>
      </c>
      <c r="I142" s="658">
        <f t="shared" si="79"/>
        <v>0</v>
      </c>
      <c r="J142" s="661">
        <f t="shared" ca="1" si="81"/>
        <v>0</v>
      </c>
      <c r="L142" s="661">
        <f t="shared" ca="1" si="82"/>
        <v>0</v>
      </c>
      <c r="O142" s="661">
        <f t="shared" ca="1" si="83"/>
        <v>-39</v>
      </c>
      <c r="Q142" s="661">
        <f t="shared" ca="1" si="84"/>
        <v>-39</v>
      </c>
      <c r="T142" s="646">
        <f t="shared" si="85"/>
        <v>12</v>
      </c>
      <c r="U142" s="661" t="str">
        <f t="shared" si="86"/>
        <v>7962</v>
      </c>
      <c r="V142" s="661" t="str">
        <f t="shared" si="86"/>
        <v>Dewey Decks'emAll</v>
      </c>
      <c r="W142" s="661">
        <f t="shared" ca="1" si="87"/>
        <v>0</v>
      </c>
      <c r="Y142" s="658">
        <f t="shared" ca="1" si="88"/>
        <v>0</v>
      </c>
      <c r="Z142" s="658">
        <f t="shared" ca="1" si="89"/>
        <v>7</v>
      </c>
      <c r="AA142" s="658">
        <f t="shared" ca="1" si="89"/>
        <v>34</v>
      </c>
      <c r="AB142" s="658">
        <f t="shared" si="89"/>
        <v>0</v>
      </c>
      <c r="AC142" s="100">
        <f t="shared" ca="1" si="93"/>
        <v>41</v>
      </c>
      <c r="AE142" s="661">
        <f t="shared" ca="1" si="90"/>
        <v>41</v>
      </c>
      <c r="AH142" s="661">
        <f t="shared" si="91"/>
        <v>0</v>
      </c>
      <c r="AJ142" s="661">
        <f t="shared" ca="1" si="92"/>
        <v>41</v>
      </c>
    </row>
    <row r="143" spans="1:37">
      <c r="A143" s="555">
        <f t="shared" si="76"/>
        <v>13</v>
      </c>
      <c r="B143" s="100" t="str">
        <f t="shared" si="77"/>
        <v>CU2</v>
      </c>
      <c r="C143" s="100" t="str">
        <f t="shared" si="77"/>
        <v>Seemore Butts</v>
      </c>
      <c r="D143" s="100">
        <f t="shared" ca="1" si="78"/>
        <v>0</v>
      </c>
      <c r="F143" s="658">
        <f t="shared" ca="1" si="79"/>
        <v>0</v>
      </c>
      <c r="G143" s="658">
        <f t="shared" ca="1" si="80"/>
        <v>-7</v>
      </c>
      <c r="H143" s="658">
        <f t="shared" ca="1" si="79"/>
        <v>-14</v>
      </c>
      <c r="I143" s="658">
        <f t="shared" ca="1" si="79"/>
        <v>-18</v>
      </c>
      <c r="J143" s="100">
        <f t="shared" ca="1" si="81"/>
        <v>-39</v>
      </c>
      <c r="L143" s="100">
        <f t="shared" ca="1" si="82"/>
        <v>-39</v>
      </c>
      <c r="O143" s="100">
        <f t="shared" si="83"/>
        <v>0</v>
      </c>
      <c r="Q143" s="100">
        <f t="shared" ca="1" si="84"/>
        <v>-39</v>
      </c>
      <c r="T143" s="555">
        <f t="shared" si="85"/>
        <v>13</v>
      </c>
      <c r="U143" s="100" t="str">
        <f t="shared" si="86"/>
        <v>86</v>
      </c>
      <c r="V143" s="100" t="str">
        <f t="shared" si="86"/>
        <v>Lola Ntimid8her</v>
      </c>
      <c r="W143" s="100">
        <f t="shared" ca="1" si="87"/>
        <v>0</v>
      </c>
      <c r="Y143" s="658">
        <f t="shared" ca="1" si="88"/>
        <v>0</v>
      </c>
      <c r="Z143" s="658">
        <f t="shared" si="89"/>
        <v>0</v>
      </c>
      <c r="AA143" s="658">
        <f t="shared" si="89"/>
        <v>0</v>
      </c>
      <c r="AB143" s="658">
        <f t="shared" ca="1" si="89"/>
        <v>19</v>
      </c>
      <c r="AC143" s="100">
        <f t="shared" ca="1" si="93"/>
        <v>19</v>
      </c>
      <c r="AE143" s="100">
        <f t="shared" ca="1" si="90"/>
        <v>19</v>
      </c>
      <c r="AH143" s="100">
        <f t="shared" ca="1" si="91"/>
        <v>0</v>
      </c>
      <c r="AJ143" s="100">
        <f t="shared" ca="1" si="92"/>
        <v>19</v>
      </c>
    </row>
    <row r="144" spans="1:37">
      <c r="A144" s="646">
        <f t="shared" si="76"/>
        <v>14</v>
      </c>
      <c r="B144" s="661" t="str">
        <f t="shared" si="77"/>
        <v>O3</v>
      </c>
      <c r="C144" s="661" t="str">
        <f t="shared" si="77"/>
        <v>Check'r Vitals</v>
      </c>
      <c r="D144" s="661">
        <f t="shared" ca="1" si="78"/>
        <v>0</v>
      </c>
      <c r="F144" s="658">
        <f t="shared" ca="1" si="79"/>
        <v>0</v>
      </c>
      <c r="G144" s="658">
        <f t="shared" si="80"/>
        <v>0</v>
      </c>
      <c r="H144" s="658">
        <f t="shared" si="79"/>
        <v>0</v>
      </c>
      <c r="I144" s="658">
        <f t="shared" ca="1" si="79"/>
        <v>20</v>
      </c>
      <c r="J144" s="661">
        <f t="shared" ca="1" si="81"/>
        <v>20</v>
      </c>
      <c r="L144" s="661">
        <f t="shared" ca="1" si="82"/>
        <v>20</v>
      </c>
      <c r="O144" s="661">
        <f t="shared" si="83"/>
        <v>0</v>
      </c>
      <c r="Q144" s="661">
        <f t="shared" ca="1" si="84"/>
        <v>20</v>
      </c>
      <c r="T144" s="646">
        <f t="shared" si="85"/>
        <v>14</v>
      </c>
      <c r="U144" s="661" t="str">
        <f t="shared" si="86"/>
        <v>M60</v>
      </c>
      <c r="V144" s="661" t="str">
        <f t="shared" si="86"/>
        <v>21 Guns</v>
      </c>
      <c r="W144" s="661">
        <f t="shared" ca="1" si="87"/>
        <v>33</v>
      </c>
      <c r="Y144" s="658">
        <f t="shared" ca="1" si="88"/>
        <v>-2</v>
      </c>
      <c r="Z144" s="658">
        <f t="shared" si="89"/>
        <v>0</v>
      </c>
      <c r="AA144" s="658">
        <f t="shared" si="89"/>
        <v>0</v>
      </c>
      <c r="AB144" s="658">
        <f t="shared" si="89"/>
        <v>0</v>
      </c>
      <c r="AC144" s="100">
        <f t="shared" ca="1" si="93"/>
        <v>-2</v>
      </c>
      <c r="AE144" s="661">
        <f t="shared" ca="1" si="90"/>
        <v>31</v>
      </c>
      <c r="AH144" s="661">
        <f t="shared" si="91"/>
        <v>0</v>
      </c>
      <c r="AJ144" s="661">
        <f t="shared" ca="1" si="92"/>
        <v>31</v>
      </c>
    </row>
    <row r="145" spans="1:37">
      <c r="A145" s="555">
        <f t="shared" si="76"/>
        <v>15</v>
      </c>
      <c r="B145" s="100" t="str">
        <f t="shared" si="77"/>
        <v>1794</v>
      </c>
      <c r="C145" s="100" t="str">
        <f t="shared" si="77"/>
        <v>VooDoo Maul</v>
      </c>
      <c r="D145" s="100">
        <f t="shared" ca="1" si="78"/>
        <v>0</v>
      </c>
      <c r="F145" s="658">
        <f t="shared" ca="1" si="79"/>
        <v>0</v>
      </c>
      <c r="G145" s="658">
        <f t="shared" si="80"/>
        <v>0</v>
      </c>
      <c r="H145" s="658">
        <f t="shared" si="79"/>
        <v>0</v>
      </c>
      <c r="I145" s="658">
        <f t="shared" si="79"/>
        <v>0</v>
      </c>
      <c r="J145" s="100">
        <f t="shared" ca="1" si="81"/>
        <v>0</v>
      </c>
      <c r="L145" s="100">
        <f t="shared" ca="1" si="82"/>
        <v>0</v>
      </c>
      <c r="O145" s="100">
        <f t="shared" si="83"/>
        <v>0</v>
      </c>
      <c r="Q145" s="100">
        <f t="shared" ca="1" si="84"/>
        <v>0</v>
      </c>
      <c r="T145" s="555">
        <f t="shared" si="85"/>
        <v>15</v>
      </c>
      <c r="U145" s="100" t="str">
        <f t="shared" si="86"/>
        <v/>
      </c>
      <c r="V145" s="100" t="str">
        <f t="shared" si="86"/>
        <v/>
      </c>
      <c r="W145" s="100" t="e">
        <f t="shared" si="87"/>
        <v>#VALUE!</v>
      </c>
      <c r="Y145" s="658" t="e">
        <f t="shared" si="88"/>
        <v>#VALUE!</v>
      </c>
      <c r="Z145" s="658" t="e">
        <f t="shared" si="89"/>
        <v>#VALUE!</v>
      </c>
      <c r="AA145" s="658" t="e">
        <f t="shared" si="89"/>
        <v>#VALUE!</v>
      </c>
      <c r="AB145" s="658" t="e">
        <f t="shared" si="89"/>
        <v>#VALUE!</v>
      </c>
      <c r="AC145" s="100" t="str">
        <f t="shared" si="93"/>
        <v/>
      </c>
      <c r="AE145" s="100" t="str">
        <f t="shared" si="90"/>
        <v/>
      </c>
      <c r="AH145" s="100" t="e">
        <f t="shared" si="91"/>
        <v>#VALUE!</v>
      </c>
      <c r="AJ145" s="100" t="str">
        <f t="shared" si="92"/>
        <v/>
      </c>
    </row>
    <row r="146" spans="1:37">
      <c r="A146" s="646">
        <f t="shared" si="76"/>
        <v>16</v>
      </c>
      <c r="B146" s="661" t="str">
        <f t="shared" si="77"/>
        <v>81</v>
      </c>
      <c r="C146" s="661" t="str">
        <f t="shared" si="77"/>
        <v>Fatallica</v>
      </c>
      <c r="D146" s="661">
        <f t="shared" ca="1" si="78"/>
        <v>0</v>
      </c>
      <c r="F146" s="658">
        <f t="shared" ca="1" si="79"/>
        <v>0</v>
      </c>
      <c r="G146" s="658">
        <f t="shared" si="80"/>
        <v>0</v>
      </c>
      <c r="H146" s="658">
        <f t="shared" si="79"/>
        <v>0</v>
      </c>
      <c r="I146" s="658">
        <f t="shared" si="79"/>
        <v>0</v>
      </c>
      <c r="J146" s="661">
        <f t="shared" ca="1" si="81"/>
        <v>0</v>
      </c>
      <c r="L146" s="661">
        <f t="shared" ca="1" si="82"/>
        <v>0</v>
      </c>
      <c r="O146" s="661">
        <f t="shared" si="83"/>
        <v>0</v>
      </c>
      <c r="Q146" s="661">
        <f t="shared" ca="1" si="84"/>
        <v>0</v>
      </c>
      <c r="T146" s="646">
        <f t="shared" si="85"/>
        <v>16</v>
      </c>
      <c r="U146" s="661" t="str">
        <f t="shared" si="86"/>
        <v/>
      </c>
      <c r="V146" s="661" t="str">
        <f t="shared" si="86"/>
        <v/>
      </c>
      <c r="W146" s="661" t="e">
        <f t="shared" si="87"/>
        <v>#VALUE!</v>
      </c>
      <c r="Y146" s="658" t="e">
        <f t="shared" si="88"/>
        <v>#VALUE!</v>
      </c>
      <c r="Z146" s="658" t="e">
        <f t="shared" si="89"/>
        <v>#VALUE!</v>
      </c>
      <c r="AA146" s="658" t="e">
        <f t="shared" si="89"/>
        <v>#VALUE!</v>
      </c>
      <c r="AB146" s="658" t="e">
        <f t="shared" si="89"/>
        <v>#VALUE!</v>
      </c>
      <c r="AC146" s="100" t="str">
        <f t="shared" si="93"/>
        <v/>
      </c>
      <c r="AE146" s="661" t="str">
        <f t="shared" si="90"/>
        <v/>
      </c>
      <c r="AH146" s="661" t="e">
        <f t="shared" si="91"/>
        <v>#VALUE!</v>
      </c>
      <c r="AJ146" s="661" t="str">
        <f t="shared" si="92"/>
        <v/>
      </c>
    </row>
    <row r="147" spans="1:37" hidden="1">
      <c r="A147" s="555">
        <f t="shared" si="76"/>
        <v>17</v>
      </c>
      <c r="B147" s="100" t="str">
        <f t="shared" si="77"/>
        <v/>
      </c>
      <c r="C147" s="100" t="str">
        <f t="shared" si="77"/>
        <v/>
      </c>
      <c r="D147" s="100" t="str">
        <f t="shared" si="78"/>
        <v/>
      </c>
      <c r="F147" s="658" t="str">
        <f t="shared" si="79"/>
        <v/>
      </c>
      <c r="G147" s="658" t="str">
        <f t="shared" si="80"/>
        <v/>
      </c>
      <c r="H147" s="658" t="str">
        <f t="shared" si="79"/>
        <v/>
      </c>
      <c r="I147" s="658" t="str">
        <f t="shared" si="79"/>
        <v/>
      </c>
      <c r="J147" s="100" t="str">
        <f t="shared" si="81"/>
        <v/>
      </c>
      <c r="L147" s="100" t="str">
        <f t="shared" si="82"/>
        <v/>
      </c>
      <c r="O147" s="100" t="str">
        <f t="shared" si="83"/>
        <v/>
      </c>
      <c r="Q147" s="100" t="str">
        <f t="shared" si="84"/>
        <v/>
      </c>
      <c r="T147" s="555">
        <f t="shared" si="85"/>
        <v>17</v>
      </c>
      <c r="U147" s="100" t="str">
        <f t="shared" si="86"/>
        <v/>
      </c>
      <c r="V147" s="100" t="str">
        <f t="shared" si="86"/>
        <v/>
      </c>
      <c r="W147" s="100" t="str">
        <f t="shared" si="87"/>
        <v/>
      </c>
      <c r="Y147" s="658">
        <f t="shared" si="88"/>
        <v>0</v>
      </c>
      <c r="Z147" s="658" t="str">
        <f t="shared" si="89"/>
        <v/>
      </c>
      <c r="AA147" s="658" t="str">
        <f t="shared" si="89"/>
        <v/>
      </c>
      <c r="AB147" s="658" t="str">
        <f t="shared" si="89"/>
        <v/>
      </c>
      <c r="AC147" s="100" t="str">
        <f t="shared" si="93"/>
        <v/>
      </c>
      <c r="AE147" s="100" t="str">
        <f t="shared" si="90"/>
        <v/>
      </c>
      <c r="AH147" s="100" t="str">
        <f t="shared" si="91"/>
        <v/>
      </c>
      <c r="AJ147" s="100" t="str">
        <f t="shared" si="92"/>
        <v/>
      </c>
    </row>
    <row r="148" spans="1:37" hidden="1">
      <c r="A148" s="646">
        <f t="shared" si="76"/>
        <v>18</v>
      </c>
      <c r="B148" s="661" t="str">
        <f t="shared" si="77"/>
        <v/>
      </c>
      <c r="C148" s="661" t="str">
        <f t="shared" si="77"/>
        <v/>
      </c>
      <c r="D148" s="661" t="str">
        <f t="shared" si="78"/>
        <v/>
      </c>
      <c r="F148" s="658" t="str">
        <f t="shared" si="79"/>
        <v/>
      </c>
      <c r="G148" s="658" t="str">
        <f t="shared" si="80"/>
        <v/>
      </c>
      <c r="H148" s="658" t="str">
        <f t="shared" si="79"/>
        <v/>
      </c>
      <c r="I148" s="658" t="str">
        <f t="shared" si="79"/>
        <v/>
      </c>
      <c r="J148" s="661" t="str">
        <f t="shared" si="81"/>
        <v/>
      </c>
      <c r="L148" s="661" t="str">
        <f t="shared" si="82"/>
        <v/>
      </c>
      <c r="O148" s="661" t="str">
        <f t="shared" si="83"/>
        <v/>
      </c>
      <c r="Q148" s="661" t="str">
        <f t="shared" si="84"/>
        <v/>
      </c>
      <c r="T148" s="646">
        <f t="shared" si="85"/>
        <v>18</v>
      </c>
      <c r="U148" s="661" t="str">
        <f t="shared" si="86"/>
        <v/>
      </c>
      <c r="V148" s="661" t="str">
        <f t="shared" si="86"/>
        <v/>
      </c>
      <c r="W148" s="661" t="str">
        <f t="shared" si="87"/>
        <v/>
      </c>
      <c r="Y148" s="658">
        <f t="shared" si="88"/>
        <v>0</v>
      </c>
      <c r="Z148" s="658" t="str">
        <f t="shared" si="89"/>
        <v/>
      </c>
      <c r="AA148" s="658" t="str">
        <f t="shared" si="89"/>
        <v/>
      </c>
      <c r="AB148" s="658" t="str">
        <f t="shared" si="89"/>
        <v/>
      </c>
      <c r="AC148" s="100" t="str">
        <f t="shared" si="93"/>
        <v/>
      </c>
      <c r="AE148" s="661" t="str">
        <f t="shared" si="90"/>
        <v/>
      </c>
      <c r="AH148" s="661" t="str">
        <f t="shared" si="91"/>
        <v/>
      </c>
      <c r="AJ148" s="661" t="str">
        <f t="shared" si="92"/>
        <v/>
      </c>
    </row>
    <row r="149" spans="1:37" hidden="1">
      <c r="A149" s="555">
        <f t="shared" si="76"/>
        <v>19</v>
      </c>
      <c r="B149" s="100" t="str">
        <f t="shared" si="77"/>
        <v/>
      </c>
      <c r="C149" s="100" t="str">
        <f t="shared" si="77"/>
        <v/>
      </c>
      <c r="D149" s="100" t="str">
        <f t="shared" si="78"/>
        <v/>
      </c>
      <c r="F149" s="658" t="str">
        <f t="shared" si="79"/>
        <v/>
      </c>
      <c r="G149" s="658" t="str">
        <f t="shared" si="80"/>
        <v/>
      </c>
      <c r="H149" s="658" t="str">
        <f t="shared" si="79"/>
        <v/>
      </c>
      <c r="I149" s="658" t="str">
        <f t="shared" si="79"/>
        <v/>
      </c>
      <c r="J149" s="100" t="str">
        <f t="shared" si="81"/>
        <v/>
      </c>
      <c r="L149" s="100" t="str">
        <f t="shared" si="82"/>
        <v/>
      </c>
      <c r="O149" s="100" t="str">
        <f t="shared" si="83"/>
        <v/>
      </c>
      <c r="Q149" s="100" t="str">
        <f t="shared" si="84"/>
        <v/>
      </c>
      <c r="T149" s="555">
        <f t="shared" si="85"/>
        <v>19</v>
      </c>
      <c r="U149" s="100" t="str">
        <f t="shared" si="86"/>
        <v/>
      </c>
      <c r="V149" s="100" t="str">
        <f t="shared" si="86"/>
        <v/>
      </c>
      <c r="W149" s="100" t="str">
        <f t="shared" si="87"/>
        <v/>
      </c>
      <c r="Y149" s="658">
        <f t="shared" si="88"/>
        <v>0</v>
      </c>
      <c r="Z149" s="658" t="str">
        <f t="shared" si="89"/>
        <v/>
      </c>
      <c r="AA149" s="658" t="str">
        <f t="shared" si="89"/>
        <v/>
      </c>
      <c r="AB149" s="658" t="str">
        <f t="shared" si="89"/>
        <v/>
      </c>
      <c r="AC149" s="100" t="str">
        <f t="shared" si="93"/>
        <v/>
      </c>
      <c r="AE149" s="100" t="str">
        <f t="shared" si="90"/>
        <v/>
      </c>
      <c r="AH149" s="100" t="str">
        <f t="shared" si="91"/>
        <v/>
      </c>
      <c r="AJ149" s="100" t="str">
        <f t="shared" si="92"/>
        <v/>
      </c>
    </row>
    <row r="150" spans="1:37" hidden="1">
      <c r="A150" s="646">
        <f t="shared" si="76"/>
        <v>20</v>
      </c>
      <c r="B150" s="661" t="str">
        <f t="shared" si="77"/>
        <v/>
      </c>
      <c r="C150" s="661" t="str">
        <f t="shared" si="77"/>
        <v/>
      </c>
      <c r="D150" s="661" t="str">
        <f t="shared" si="78"/>
        <v/>
      </c>
      <c r="F150" s="658" t="str">
        <f t="shared" si="79"/>
        <v/>
      </c>
      <c r="G150" s="658" t="str">
        <f t="shared" si="80"/>
        <v/>
      </c>
      <c r="H150" s="658" t="str">
        <f t="shared" si="79"/>
        <v/>
      </c>
      <c r="I150" s="658" t="str">
        <f t="shared" si="79"/>
        <v/>
      </c>
      <c r="J150" s="661" t="str">
        <f t="shared" si="81"/>
        <v/>
      </c>
      <c r="L150" s="661" t="str">
        <f t="shared" si="82"/>
        <v/>
      </c>
      <c r="O150" s="661" t="str">
        <f t="shared" si="83"/>
        <v/>
      </c>
      <c r="Q150" s="661" t="str">
        <f t="shared" si="84"/>
        <v/>
      </c>
      <c r="T150" s="646">
        <f t="shared" si="85"/>
        <v>20</v>
      </c>
      <c r="U150" s="661" t="str">
        <f t="shared" si="86"/>
        <v/>
      </c>
      <c r="V150" s="661" t="str">
        <f t="shared" si="86"/>
        <v/>
      </c>
      <c r="W150" s="661" t="str">
        <f t="shared" si="87"/>
        <v/>
      </c>
      <c r="Y150" s="658">
        <f t="shared" si="88"/>
        <v>0</v>
      </c>
      <c r="Z150" s="658" t="str">
        <f t="shared" si="89"/>
        <v/>
      </c>
      <c r="AA150" s="658" t="str">
        <f t="shared" si="89"/>
        <v/>
      </c>
      <c r="AB150" s="658" t="str">
        <f t="shared" si="89"/>
        <v/>
      </c>
      <c r="AC150" s="100" t="str">
        <f t="shared" si="93"/>
        <v/>
      </c>
      <c r="AE150" s="661" t="str">
        <f t="shared" si="90"/>
        <v/>
      </c>
      <c r="AH150" s="661" t="str">
        <f t="shared" si="91"/>
        <v/>
      </c>
      <c r="AJ150" s="661" t="str">
        <f t="shared" si="92"/>
        <v/>
      </c>
    </row>
    <row r="152" spans="1:37">
      <c r="A152" s="1361" t="s">
        <v>67</v>
      </c>
      <c r="B152" s="1361"/>
      <c r="C152" s="1361"/>
      <c r="D152" s="653"/>
      <c r="E152" s="653"/>
      <c r="F152" s="653"/>
      <c r="G152" s="653"/>
      <c r="H152" s="653"/>
      <c r="I152" s="653"/>
      <c r="J152" s="653"/>
      <c r="K152" s="653"/>
      <c r="L152" s="653"/>
      <c r="M152" s="653"/>
      <c r="N152" s="653"/>
      <c r="O152" s="653"/>
      <c r="P152" s="653"/>
      <c r="Q152" s="653"/>
      <c r="R152" s="653"/>
      <c r="T152" s="1361" t="s">
        <v>67</v>
      </c>
      <c r="U152" s="1361"/>
      <c r="V152" s="1361"/>
      <c r="W152" s="653"/>
      <c r="X152" s="653"/>
      <c r="Y152" s="653"/>
      <c r="Z152" s="653"/>
      <c r="AA152" s="653"/>
      <c r="AB152" s="653"/>
      <c r="AC152" s="653"/>
      <c r="AD152" s="653"/>
      <c r="AE152" s="653"/>
      <c r="AF152" s="653"/>
      <c r="AG152" s="653"/>
      <c r="AH152" s="653"/>
      <c r="AI152" s="653"/>
      <c r="AJ152" s="653"/>
      <c r="AK152" s="653"/>
    </row>
    <row r="153" spans="1:37">
      <c r="A153" s="641">
        <v>0</v>
      </c>
      <c r="B153" s="641" t="s">
        <v>50</v>
      </c>
      <c r="C153" s="641" t="s">
        <v>51</v>
      </c>
      <c r="D153" s="641" t="s">
        <v>245</v>
      </c>
      <c r="E153" s="635"/>
      <c r="F153" s="654" t="s">
        <v>247</v>
      </c>
      <c r="G153" s="654" t="s">
        <v>247</v>
      </c>
      <c r="H153" s="654" t="s">
        <v>247</v>
      </c>
      <c r="I153" s="654" t="s">
        <v>247</v>
      </c>
      <c r="J153" s="641" t="s">
        <v>60</v>
      </c>
      <c r="K153" s="635"/>
      <c r="L153" s="641" t="s">
        <v>62</v>
      </c>
      <c r="M153" s="635"/>
      <c r="N153" s="655" t="s">
        <v>33</v>
      </c>
      <c r="O153" s="641" t="s">
        <v>248</v>
      </c>
      <c r="P153" s="635"/>
      <c r="Q153" s="641" t="s">
        <v>27</v>
      </c>
      <c r="R153" s="635"/>
      <c r="T153" s="641">
        <v>0</v>
      </c>
      <c r="U153" s="641" t="s">
        <v>50</v>
      </c>
      <c r="V153" s="641" t="s">
        <v>51</v>
      </c>
      <c r="W153" s="641" t="s">
        <v>245</v>
      </c>
      <c r="X153" s="635"/>
      <c r="Y153" s="654" t="s">
        <v>247</v>
      </c>
      <c r="Z153" s="654" t="s">
        <v>247</v>
      </c>
      <c r="AA153" s="654" t="s">
        <v>247</v>
      </c>
      <c r="AB153" s="654" t="s">
        <v>247</v>
      </c>
      <c r="AC153" s="641" t="s">
        <v>60</v>
      </c>
      <c r="AD153" s="635"/>
      <c r="AE153" s="641" t="s">
        <v>62</v>
      </c>
      <c r="AF153" s="635"/>
      <c r="AG153" s="655" t="s">
        <v>33</v>
      </c>
      <c r="AH153" s="641" t="s">
        <v>248</v>
      </c>
      <c r="AI153" s="635"/>
      <c r="AJ153" s="641" t="s">
        <v>27</v>
      </c>
      <c r="AK153" s="635"/>
    </row>
    <row r="154" spans="1:37">
      <c r="A154" s="555">
        <f t="shared" ref="A154:A173" si="94">A153+1</f>
        <v>1</v>
      </c>
      <c r="B154" s="100" t="str">
        <f t="shared" ref="B154:C173" si="95">B108</f>
        <v>010</v>
      </c>
      <c r="C154" s="100" t="str">
        <f t="shared" si="95"/>
        <v>Freak Onalicia</v>
      </c>
      <c r="D154" s="100">
        <f ca="1">IF($B154="","",SUMPRODUCT(--(Lineups!C$70:C$129=$B154),--(Lineups!B$70:B$129=""),Lineups!$S$70:$S$129))</f>
        <v>0</v>
      </c>
      <c r="F154" s="658">
        <f ca="1">IF($B154="","",SUMPRODUCT(--(Lineups!C$70:C$129=$B154),--(Lineups!B$70:B$129="X"),Lineups!$S$70:$S$129))</f>
        <v>0</v>
      </c>
      <c r="G154" s="658">
        <f>IF($B154="","",SUMIF(Lineups!$F$70:$F$129,$B154,Lineups!$S$70:$S$129))</f>
        <v>0</v>
      </c>
      <c r="H154" s="658">
        <f ca="1">IF($B154="","",SUMIF(Lineups!$I$70:$I$129,$B154,Lineups!$S$70:$S$129))</f>
        <v>21</v>
      </c>
      <c r="I154" s="658">
        <f>IF($B154="","",SUMIF(Lineups!$L$70:$L$129,$B154,Lineups!$S$70:$S$129))</f>
        <v>0</v>
      </c>
      <c r="J154" s="100">
        <f t="shared" ref="J154:J173" ca="1" si="96">IF(B154="","",SUM(F154:I154))</f>
        <v>21</v>
      </c>
      <c r="L154" s="100">
        <f t="shared" ref="L154:L173" ca="1" si="97">IF(B154="","",SUM(D154,J154))</f>
        <v>21</v>
      </c>
      <c r="O154" s="100">
        <f>IF($B154="","",SUMIF(Lineups!$O$70:$O$129,$B154,Lineups!$S$70:$S$129))</f>
        <v>0</v>
      </c>
      <c r="Q154" s="100">
        <f t="shared" ref="Q154:Q173" ca="1" si="98">IF(B154="","",SUM(L154,O154))</f>
        <v>21</v>
      </c>
      <c r="T154" s="555">
        <f t="shared" ref="T154:T173" si="99">T153+1</f>
        <v>1</v>
      </c>
      <c r="U154" s="100" t="str">
        <f t="shared" ref="U154:V173" si="100">U108</f>
        <v>011</v>
      </c>
      <c r="V154" s="100" t="str">
        <f t="shared" si="100"/>
        <v>BeatHer Bailey</v>
      </c>
      <c r="W154" s="100">
        <f ca="1">IF($U154="","",SUMPRODUCT(--(Lineups!$V$70:$V$129=$U154),--(Lineups!$U$70:$U$129=""),Lineups!$AL$70:$AL$129))</f>
        <v>19</v>
      </c>
      <c r="Y154" s="658">
        <f ca="1">IF($U154="","",SUMPRODUCT(--(Lineups!$V$70:$V$129=$U154),--(Lineups!$U$70:$U$129="X"),Lineups!$AL$70:$AL$129))</f>
        <v>0</v>
      </c>
      <c r="Z154" s="658">
        <f>IF($U154="","",SUMIF(Lineups!$Y$70:$Y$129,$U154,Lineups!$AL$70:$AL$129))</f>
        <v>0</v>
      </c>
      <c r="AA154" s="658">
        <f ca="1">IF($U154="","",SUMIF(Lineups!$AB$70:$AB$129,$U154,Lineups!$AL$70:$AL$129))</f>
        <v>15</v>
      </c>
      <c r="AB154" s="658">
        <f ca="1">IF($U154="","",SUMIF(Lineups!$AE$70:$AE$129,$U154,Lineups!$AL$70:$AL$129))</f>
        <v>4</v>
      </c>
      <c r="AC154" s="100">
        <f t="shared" ref="AC154:AC173" ca="1" si="101">IF(U154="",0,SUM(Y154:AB154))</f>
        <v>19</v>
      </c>
      <c r="AE154" s="100">
        <f t="shared" ref="AE154:AE173" ca="1" si="102">IF(U154="","",SUM(W154,AC154))</f>
        <v>38</v>
      </c>
      <c r="AH154" s="100">
        <f>IF($U154="","",SUMIF(Lineups!$AH$70:$AH$129,$U154,Lineups!$AL$70:$AL$129))</f>
        <v>0</v>
      </c>
      <c r="AJ154" s="100">
        <f t="shared" ref="AJ154:AJ173" ca="1" si="103">IF(U154="","",SUM(AE154,AH154))</f>
        <v>38</v>
      </c>
    </row>
    <row r="155" spans="1:37">
      <c r="A155" s="646">
        <f t="shared" si="94"/>
        <v>2</v>
      </c>
      <c r="B155" s="661" t="str">
        <f t="shared" si="95"/>
        <v>1949</v>
      </c>
      <c r="C155" s="661" t="str">
        <f t="shared" si="95"/>
        <v>Geneva Conviction</v>
      </c>
      <c r="D155" s="661">
        <f ca="1">IF($B155="","",SUMPRODUCT(--(Lineups!C$70:C$129=$B155),--(Lineups!B$70:B$129=""),Lineups!$S$70:$S$129))</f>
        <v>0</v>
      </c>
      <c r="F155" s="658">
        <f ca="1">IF($B155="","",SUMPRODUCT(--(Lineups!C$70:C$129=$B155),--(Lineups!B$70:B$129="X"),Lineups!$S$70:$S$129))</f>
        <v>0</v>
      </c>
      <c r="G155" s="658">
        <f ca="1">IF($B155="","",SUMIF(Lineups!$F$70:$F$129,$B155,Lineups!$S$70:$S$129))</f>
        <v>0</v>
      </c>
      <c r="H155" s="658">
        <f ca="1">IF($B155="","",SUMIF(Lineups!$I$70:$I$129,$B155,Lineups!$S$70:$S$129))</f>
        <v>4</v>
      </c>
      <c r="I155" s="658">
        <f ca="1">IF($B155="","",SUMIF(Lineups!$L$70:$L$129,$B155,Lineups!$S$70:$S$129))</f>
        <v>7</v>
      </c>
      <c r="J155" s="661">
        <f t="shared" ca="1" si="96"/>
        <v>11</v>
      </c>
      <c r="L155" s="661">
        <f t="shared" ca="1" si="97"/>
        <v>11</v>
      </c>
      <c r="O155" s="661">
        <f ca="1">IF($B155="","",SUMIF(Lineups!$O$70:$O$129,$B155,Lineups!$S$70:$S$129))</f>
        <v>19</v>
      </c>
      <c r="Q155" s="661">
        <f t="shared" ca="1" si="98"/>
        <v>30</v>
      </c>
      <c r="T155" s="646">
        <f t="shared" si="99"/>
        <v>2</v>
      </c>
      <c r="U155" s="661" t="str">
        <f t="shared" si="100"/>
        <v>1170</v>
      </c>
      <c r="V155" s="661" t="str">
        <f t="shared" si="100"/>
        <v>Epic Fail-Her</v>
      </c>
      <c r="W155" s="661">
        <f ca="1">IF($U155="","",SUMPRODUCT(--(Lineups!$V$70:$V$129=$U155),--(Lineups!$U$70:$U$129=""),Lineups!$AL$70:$AL$129))</f>
        <v>0</v>
      </c>
      <c r="Y155" s="658">
        <f ca="1">IF($U155="","",SUMPRODUCT(--(Lineups!$V$70:$V$129=$U155),--(Lineups!$U$70:$U$129="X"),Lineups!$AL$70:$AL$129))</f>
        <v>0</v>
      </c>
      <c r="Z155" s="658">
        <f ca="1">IF($U155="","",SUMIF(Lineups!$Y$70:$Y$129,$U155,Lineups!$AL$70:$AL$129))</f>
        <v>15</v>
      </c>
      <c r="AA155" s="658">
        <f>IF($U155="","",SUMIF(Lineups!$AB$70:$AB$129,$U155,Lineups!$AL$70:$AL$129))</f>
        <v>0</v>
      </c>
      <c r="AB155" s="658">
        <f>IF($U155="","",SUMIF(Lineups!$AE$70:$AE$129,$U155,Lineups!$AL$70:$AL$129))</f>
        <v>0</v>
      </c>
      <c r="AC155" s="661">
        <f t="shared" ca="1" si="101"/>
        <v>15</v>
      </c>
      <c r="AE155" s="661">
        <f t="shared" ca="1" si="102"/>
        <v>15</v>
      </c>
      <c r="AH155" s="661">
        <f>IF($U155="","",SUMIF(Lineups!$AH$70:$AH$129,$U155,Lineups!$AL$70:$AL$129))</f>
        <v>0</v>
      </c>
      <c r="AJ155" s="661">
        <f t="shared" ca="1" si="103"/>
        <v>15</v>
      </c>
    </row>
    <row r="156" spans="1:37">
      <c r="A156" s="555">
        <f t="shared" si="94"/>
        <v>3</v>
      </c>
      <c r="B156" s="100" t="str">
        <f t="shared" si="95"/>
        <v>23</v>
      </c>
      <c r="C156" s="100" t="str">
        <f t="shared" si="95"/>
        <v>Mary Marvel</v>
      </c>
      <c r="D156" s="100">
        <f ca="1">IF($B156="","",SUMPRODUCT(--(Lineups!C$70:C$129=$B156),--(Lineups!B$70:B$129=""),Lineups!$S$70:$S$129))</f>
        <v>19</v>
      </c>
      <c r="F156" s="658">
        <f ca="1">IF($B156="","",SUMPRODUCT(--(Lineups!C$70:C$129=$B156),--(Lineups!B$70:B$129="X"),Lineups!$S$70:$S$129))</f>
        <v>0</v>
      </c>
      <c r="G156" s="658">
        <f ca="1">IF($B156="","",SUMIF(Lineups!$F$70:$F$129,$B156,Lineups!$S$70:$S$129))</f>
        <v>0</v>
      </c>
      <c r="H156" s="658">
        <f ca="1">IF($B156="","",SUMIF(Lineups!$I$70:$I$129,$B156,Lineups!$S$70:$S$129))</f>
        <v>2</v>
      </c>
      <c r="I156" s="658">
        <f>IF($B156="","",SUMIF(Lineups!$L$70:$L$129,$B156,Lineups!$S$70:$S$129))</f>
        <v>0</v>
      </c>
      <c r="J156" s="100">
        <f t="shared" ca="1" si="96"/>
        <v>2</v>
      </c>
      <c r="L156" s="100">
        <f t="shared" ca="1" si="97"/>
        <v>21</v>
      </c>
      <c r="O156" s="100">
        <f>IF($B156="","",SUMIF(Lineups!$O$70:$O$129,$B156,Lineups!$S$70:$S$129))</f>
        <v>0</v>
      </c>
      <c r="Q156" s="100">
        <f t="shared" ca="1" si="98"/>
        <v>21</v>
      </c>
      <c r="T156" s="555">
        <f t="shared" si="99"/>
        <v>3</v>
      </c>
      <c r="U156" s="100" t="str">
        <f t="shared" si="100"/>
        <v>120</v>
      </c>
      <c r="V156" s="100" t="str">
        <f t="shared" si="100"/>
        <v>Sky Jump-Her</v>
      </c>
      <c r="W156" s="100">
        <f ca="1">IF($U156="","",SUMPRODUCT(--(Lineups!$V$70:$V$129=$U156),--(Lineups!$U$70:$U$129=""),Lineups!$AL$70:$AL$129))</f>
        <v>0</v>
      </c>
      <c r="Y156" s="658">
        <f ca="1">IF($U156="","",SUMPRODUCT(--(Lineups!$V$70:$V$129=$U156),--(Lineups!$U$70:$U$129="X"),Lineups!$AL$70:$AL$129))</f>
        <v>0</v>
      </c>
      <c r="Z156" s="658">
        <f>IF($U156="","",SUMIF(Lineups!$Y$70:$Y$129,$U156,Lineups!$AL$70:$AL$129))</f>
        <v>0</v>
      </c>
      <c r="AA156" s="658">
        <f>IF($U156="","",SUMIF(Lineups!$AB$70:$AB$129,$U156,Lineups!$AL$70:$AL$129))</f>
        <v>0</v>
      </c>
      <c r="AB156" s="658">
        <f>IF($U156="","",SUMIF(Lineups!$AE$70:$AE$129,$U156,Lineups!$AL$70:$AL$129))</f>
        <v>0</v>
      </c>
      <c r="AC156" s="100">
        <f t="shared" ca="1" si="101"/>
        <v>0</v>
      </c>
      <c r="AE156" s="100">
        <f t="shared" ca="1" si="102"/>
        <v>0</v>
      </c>
      <c r="AH156" s="100">
        <f ca="1">IF($U156="","",SUMIF(Lineups!$AH$70:$AH$129,$U156,Lineups!$AL$70:$AL$129))</f>
        <v>10</v>
      </c>
      <c r="AJ156" s="100">
        <f t="shared" ca="1" si="103"/>
        <v>10</v>
      </c>
    </row>
    <row r="157" spans="1:37">
      <c r="A157" s="646">
        <f t="shared" si="94"/>
        <v>4</v>
      </c>
      <c r="B157" s="661" t="str">
        <f t="shared" si="95"/>
        <v>314</v>
      </c>
      <c r="C157" s="661" t="str">
        <f t="shared" si="95"/>
        <v>Thuggy Holly</v>
      </c>
      <c r="D157" s="661">
        <f ca="1">IF($B157="","",SUMPRODUCT(--(Lineups!C$70:C$129=$B157),--(Lineups!B$70:B$129=""),Lineups!$S$70:$S$129))</f>
        <v>0</v>
      </c>
      <c r="F157" s="658">
        <f ca="1">IF($B157="","",SUMPRODUCT(--(Lineups!C$70:C$129=$B157),--(Lineups!B$70:B$129="X"),Lineups!$S$70:$S$129))</f>
        <v>0</v>
      </c>
      <c r="G157" s="658">
        <f ca="1">IF($B157="","",SUMIF(Lineups!$F$70:$F$129,$B157,Lineups!$S$70:$S$129))</f>
        <v>0</v>
      </c>
      <c r="H157" s="658">
        <f>IF($B157="","",SUMIF(Lineups!$I$70:$I$129,$B157,Lineups!$S$70:$S$129))</f>
        <v>0</v>
      </c>
      <c r="I157" s="658">
        <f>IF($B157="","",SUMIF(Lineups!$L$70:$L$129,$B157,Lineups!$S$70:$S$129))</f>
        <v>0</v>
      </c>
      <c r="J157" s="661">
        <f t="shared" ca="1" si="96"/>
        <v>0</v>
      </c>
      <c r="L157" s="661">
        <f t="shared" ca="1" si="97"/>
        <v>0</v>
      </c>
      <c r="O157" s="661">
        <f>IF($B157="","",SUMIF(Lineups!$O$70:$O$129,$B157,Lineups!$S$70:$S$129))</f>
        <v>0</v>
      </c>
      <c r="Q157" s="661">
        <f t="shared" ca="1" si="98"/>
        <v>0</v>
      </c>
      <c r="T157" s="646">
        <f t="shared" si="99"/>
        <v>4</v>
      </c>
      <c r="U157" s="661" t="str">
        <f t="shared" si="100"/>
        <v>1888</v>
      </c>
      <c r="V157" s="661" t="str">
        <f t="shared" si="100"/>
        <v>Jackie Reaper</v>
      </c>
      <c r="W157" s="661">
        <f ca="1">IF($U157="","",SUMPRODUCT(--(Lineups!$V$70:$V$129=$U157),--(Lineups!$U$70:$U$129=""),Lineups!$AL$70:$AL$129))</f>
        <v>0</v>
      </c>
      <c r="Y157" s="658">
        <f ca="1">IF($U157="","",SUMPRODUCT(--(Lineups!$V$70:$V$129=$U157),--(Lineups!$U$70:$U$129="X"),Lineups!$AL$70:$AL$129))</f>
        <v>0</v>
      </c>
      <c r="Z157" s="658">
        <f ca="1">IF($U157="","",SUMIF(Lineups!$Y$70:$Y$129,$U157,Lineups!$AL$70:$AL$129))</f>
        <v>24</v>
      </c>
      <c r="AA157" s="658">
        <f ca="1">IF($U157="","",SUMIF(Lineups!$AB$70:$AB$129,$U157,Lineups!$AL$70:$AL$129))</f>
        <v>4</v>
      </c>
      <c r="AB157" s="658">
        <f>IF($U157="","",SUMIF(Lineups!$AE$70:$AE$129,$U157,Lineups!$AL$70:$AL$129))</f>
        <v>0</v>
      </c>
      <c r="AC157" s="661">
        <f t="shared" ca="1" si="101"/>
        <v>28</v>
      </c>
      <c r="AE157" s="661">
        <f t="shared" ca="1" si="102"/>
        <v>28</v>
      </c>
      <c r="AH157" s="661">
        <f>IF($U157="","",SUMIF(Lineups!$AH$70:$AH$129,$U157,Lineups!$AL$70:$AL$129))</f>
        <v>0</v>
      </c>
      <c r="AJ157" s="661">
        <f t="shared" ca="1" si="103"/>
        <v>28</v>
      </c>
    </row>
    <row r="158" spans="1:37">
      <c r="A158" s="555">
        <f t="shared" si="94"/>
        <v>5</v>
      </c>
      <c r="B158" s="100" t="str">
        <f t="shared" si="95"/>
        <v>415</v>
      </c>
      <c r="C158" s="100" t="str">
        <f t="shared" si="95"/>
        <v>Chick Basher</v>
      </c>
      <c r="D158" s="100">
        <f ca="1">IF($B158="","",SUMPRODUCT(--(Lineups!C$70:C$129=$B158),--(Lineups!B$70:B$129=""),Lineups!$S$70:$S$129))</f>
        <v>0</v>
      </c>
      <c r="F158" s="658">
        <f ca="1">IF($B158="","",SUMPRODUCT(--(Lineups!C$70:C$129=$B158),--(Lineups!B$70:B$129="X"),Lineups!$S$70:$S$129))</f>
        <v>0</v>
      </c>
      <c r="G158" s="658">
        <f ca="1">IF($B158="","",SUMIF(Lineups!$F$70:$F$129,$B158,Lineups!$S$70:$S$129))</f>
        <v>5</v>
      </c>
      <c r="H158" s="658">
        <f>IF($B158="","",SUMIF(Lineups!$I$70:$I$129,$B158,Lineups!$S$70:$S$129))</f>
        <v>0</v>
      </c>
      <c r="I158" s="658">
        <f ca="1">IF($B158="","",SUMIF(Lineups!$L$70:$L$129,$B158,Lineups!$S$70:$S$129))</f>
        <v>19</v>
      </c>
      <c r="J158" s="100">
        <f t="shared" ca="1" si="96"/>
        <v>24</v>
      </c>
      <c r="L158" s="100">
        <f t="shared" ca="1" si="97"/>
        <v>24</v>
      </c>
      <c r="O158" s="100">
        <f>IF($B158="","",SUMIF(Lineups!$O$70:$O$129,$B158,Lineups!$S$70:$S$129))</f>
        <v>0</v>
      </c>
      <c r="Q158" s="100">
        <f t="shared" ca="1" si="98"/>
        <v>24</v>
      </c>
      <c r="T158" s="555">
        <f t="shared" si="99"/>
        <v>5</v>
      </c>
      <c r="U158" s="100" t="str">
        <f t="shared" si="100"/>
        <v>256</v>
      </c>
      <c r="V158" s="100" t="str">
        <f t="shared" si="100"/>
        <v>Afternoon D-Lightning</v>
      </c>
      <c r="W158" s="100">
        <f ca="1">IF($U158="","",SUMPRODUCT(--(Lineups!$V$70:$V$129=$U158),--(Lineups!$U$70:$U$129=""),Lineups!$AL$70:$AL$129))</f>
        <v>0</v>
      </c>
      <c r="Y158" s="658">
        <f ca="1">IF($U158="","",SUMPRODUCT(--(Lineups!$V$70:$V$129=$U158),--(Lineups!$U$70:$U$129="X"),Lineups!$AL$70:$AL$129))</f>
        <v>0</v>
      </c>
      <c r="Z158" s="658">
        <f>IF($U158="","",SUMIF(Lineups!$Y$70:$Y$129,$U158,Lineups!$AL$70:$AL$129))</f>
        <v>0</v>
      </c>
      <c r="AA158" s="658">
        <f>IF($U158="","",SUMIF(Lineups!$AB$70:$AB$129,$U158,Lineups!$AL$70:$AL$129))</f>
        <v>0</v>
      </c>
      <c r="AB158" s="658">
        <f ca="1">IF($U158="","",SUMIF(Lineups!$AE$70:$AE$129,$U158,Lineups!$AL$70:$AL$129))</f>
        <v>56</v>
      </c>
      <c r="AC158" s="100">
        <f t="shared" ca="1" si="101"/>
        <v>56</v>
      </c>
      <c r="AE158" s="100">
        <f t="shared" ca="1" si="102"/>
        <v>56</v>
      </c>
      <c r="AH158" s="100">
        <f>IF($U158="","",SUMIF(Lineups!$AH$70:$AH$129,$U158,Lineups!$AL$70:$AL$129))</f>
        <v>0</v>
      </c>
      <c r="AJ158" s="100">
        <f t="shared" ca="1" si="103"/>
        <v>56</v>
      </c>
    </row>
    <row r="159" spans="1:37">
      <c r="A159" s="646">
        <f t="shared" si="94"/>
        <v>6</v>
      </c>
      <c r="B159" s="661" t="str">
        <f t="shared" si="95"/>
        <v>475</v>
      </c>
      <c r="C159" s="661" t="str">
        <f t="shared" si="95"/>
        <v>MollyTov</v>
      </c>
      <c r="D159" s="661">
        <f ca="1">IF($B159="","",SUMPRODUCT(--(Lineups!C$70:C$129=$B159),--(Lineups!B$70:B$129=""),Lineups!$S$70:$S$129))</f>
        <v>0</v>
      </c>
      <c r="F159" s="658">
        <f ca="1">IF($B159="","",SUMPRODUCT(--(Lineups!C$70:C$129=$B159),--(Lineups!B$70:B$129="X"),Lineups!$S$70:$S$129))</f>
        <v>0</v>
      </c>
      <c r="G159" s="658">
        <f ca="1">IF($B159="","",SUMIF(Lineups!$F$70:$F$129,$B159,Lineups!$S$70:$S$129))</f>
        <v>2</v>
      </c>
      <c r="H159" s="658">
        <f>IF($B159="","",SUMIF(Lineups!$I$70:$I$129,$B159,Lineups!$S$70:$S$129))</f>
        <v>0</v>
      </c>
      <c r="I159" s="658">
        <f>IF($B159="","",SUMIF(Lineups!$L$70:$L$129,$B159,Lineups!$S$70:$S$129))</f>
        <v>0</v>
      </c>
      <c r="J159" s="661">
        <f t="shared" ca="1" si="96"/>
        <v>2</v>
      </c>
      <c r="L159" s="661">
        <f t="shared" ca="1" si="97"/>
        <v>2</v>
      </c>
      <c r="O159" s="661">
        <f ca="1">IF($B159="","",SUMIF(Lineups!$O$70:$O$129,$B159,Lineups!$S$70:$S$129))</f>
        <v>0</v>
      </c>
      <c r="Q159" s="661">
        <f t="shared" ca="1" si="98"/>
        <v>2</v>
      </c>
      <c r="T159" s="646">
        <f t="shared" si="99"/>
        <v>6</v>
      </c>
      <c r="U159" s="661" t="str">
        <f t="shared" si="100"/>
        <v>422</v>
      </c>
      <c r="V159" s="661" t="str">
        <f t="shared" si="100"/>
        <v>Stella Blue</v>
      </c>
      <c r="W159" s="661">
        <f ca="1">IF($U159="","",SUMPRODUCT(--(Lineups!$V$70:$V$129=$U159),--(Lineups!$U$70:$U$129=""),Lineups!$AL$70:$AL$129))</f>
        <v>0</v>
      </c>
      <c r="Y159" s="658">
        <f ca="1">IF($U159="","",SUMPRODUCT(--(Lineups!$V$70:$V$129=$U159),--(Lineups!$U$70:$U$129="X"),Lineups!$AL$70:$AL$129))</f>
        <v>0</v>
      </c>
      <c r="Z159" s="658">
        <f>IF($U159="","",SUMIF(Lineups!$Y$70:$Y$129,$U159,Lineups!$AL$70:$AL$129))</f>
        <v>0</v>
      </c>
      <c r="AA159" s="658">
        <f ca="1">IF($U159="","",SUMIF(Lineups!$AB$70:$AB$129,$U159,Lineups!$AL$70:$AL$129))</f>
        <v>19</v>
      </c>
      <c r="AB159" s="658">
        <f>IF($U159="","",SUMIF(Lineups!$AE$70:$AE$129,$U159,Lineups!$AL$70:$AL$129))</f>
        <v>0</v>
      </c>
      <c r="AC159" s="661">
        <f t="shared" ca="1" si="101"/>
        <v>19</v>
      </c>
      <c r="AE159" s="661">
        <f t="shared" ca="1" si="102"/>
        <v>19</v>
      </c>
      <c r="AH159" s="661">
        <f ca="1">IF($U159="","",SUMIF(Lineups!$AH$70:$AH$129,$U159,Lineups!$AL$70:$AL$129))</f>
        <v>26</v>
      </c>
      <c r="AJ159" s="661">
        <f t="shared" ca="1" si="103"/>
        <v>45</v>
      </c>
    </row>
    <row r="160" spans="1:37">
      <c r="A160" s="555">
        <f t="shared" si="94"/>
        <v>7</v>
      </c>
      <c r="B160" s="100" t="str">
        <f t="shared" si="95"/>
        <v>4N6</v>
      </c>
      <c r="C160" s="100" t="str">
        <f t="shared" si="95"/>
        <v>Bone Eata</v>
      </c>
      <c r="D160" s="100">
        <f ca="1">IF($B160="","",SUMPRODUCT(--(Lineups!C$70:C$129=$B160),--(Lineups!B$70:B$129=""),Lineups!$S$70:$S$129))</f>
        <v>18</v>
      </c>
      <c r="F160" s="658">
        <f ca="1">IF($B160="","",SUMPRODUCT(--(Lineups!C$70:C$129=$B160),--(Lineups!B$70:B$129="X"),Lineups!$S$70:$S$129))</f>
        <v>0</v>
      </c>
      <c r="G160" s="658">
        <f>IF($B160="","",SUMIF(Lineups!$F$70:$F$129,$B160,Lineups!$S$70:$S$129))</f>
        <v>0</v>
      </c>
      <c r="H160" s="658">
        <f>IF($B160="","",SUMIF(Lineups!$I$70:$I$129,$B160,Lineups!$S$70:$S$129))</f>
        <v>0</v>
      </c>
      <c r="I160" s="658">
        <f ca="1">IF($B160="","",SUMIF(Lineups!$L$70:$L$129,$B160,Lineups!$S$70:$S$129))</f>
        <v>0</v>
      </c>
      <c r="J160" s="100">
        <f t="shared" ca="1" si="96"/>
        <v>0</v>
      </c>
      <c r="L160" s="100">
        <f t="shared" ca="1" si="97"/>
        <v>18</v>
      </c>
      <c r="O160" s="100">
        <f ca="1">IF($B160="","",SUMIF(Lineups!$O$70:$O$129,$B160,Lineups!$S$70:$S$129))</f>
        <v>5</v>
      </c>
      <c r="Q160" s="100">
        <f t="shared" ca="1" si="98"/>
        <v>23</v>
      </c>
      <c r="T160" s="555">
        <f t="shared" si="99"/>
        <v>7</v>
      </c>
      <c r="U160" s="100" t="str">
        <f t="shared" si="100"/>
        <v>42OH</v>
      </c>
      <c r="V160" s="100" t="str">
        <f t="shared" si="100"/>
        <v>Pam Wow</v>
      </c>
      <c r="W160" s="100">
        <f ca="1">IF($U160="","",SUMPRODUCT(--(Lineups!$V$70:$V$129=$U160),--(Lineups!$U$70:$U$129=""),Lineups!$AL$70:$AL$129))</f>
        <v>0</v>
      </c>
      <c r="Y160" s="658">
        <f ca="1">IF($U160="","",SUMPRODUCT(--(Lineups!$V$70:$V$129=$U160),--(Lineups!$U$70:$U$129="X"),Lineups!$AL$70:$AL$129))</f>
        <v>0</v>
      </c>
      <c r="Z160" s="658">
        <f ca="1">IF($U160="","",SUMIF(Lineups!$Y$70:$Y$129,$U160,Lineups!$AL$70:$AL$129))</f>
        <v>4</v>
      </c>
      <c r="AA160" s="658">
        <f>IF($U160="","",SUMIF(Lineups!$AB$70:$AB$129,$U160,Lineups!$AL$70:$AL$129))</f>
        <v>0</v>
      </c>
      <c r="AB160" s="658">
        <f ca="1">IF($U160="","",SUMIF(Lineups!$AE$70:$AE$129,$U160,Lineups!$AL$70:$AL$129))</f>
        <v>23</v>
      </c>
      <c r="AC160" s="100">
        <f t="shared" ca="1" si="101"/>
        <v>27</v>
      </c>
      <c r="AE160" s="100">
        <f t="shared" ca="1" si="102"/>
        <v>27</v>
      </c>
      <c r="AH160" s="100">
        <f ca="1">IF($U160="","",SUMIF(Lineups!$AH$70:$AH$129,$U160,Lineups!$AL$70:$AL$129))</f>
        <v>19</v>
      </c>
      <c r="AJ160" s="100">
        <f t="shared" ca="1" si="103"/>
        <v>46</v>
      </c>
    </row>
    <row r="161" spans="1:37">
      <c r="A161" s="646">
        <f t="shared" si="94"/>
        <v>8</v>
      </c>
      <c r="B161" s="661" t="str">
        <f t="shared" si="95"/>
        <v>624</v>
      </c>
      <c r="C161" s="661" t="str">
        <f t="shared" si="95"/>
        <v>Merle Hazard</v>
      </c>
      <c r="D161" s="661">
        <f ca="1">IF($B161="","",SUMPRODUCT(--(Lineups!C$70:C$129=$B161),--(Lineups!B$70:B$129=""),Lineups!$S$70:$S$129))</f>
        <v>0</v>
      </c>
      <c r="F161" s="658">
        <f ca="1">IF($B161="","",SUMPRODUCT(--(Lineups!C$70:C$129=$B161),--(Lineups!B$70:B$129="X"),Lineups!$S$70:$S$129))</f>
        <v>0</v>
      </c>
      <c r="G161" s="658">
        <f ca="1">IF($B161="","",SUMIF(Lineups!$F$70:$F$129,$B161,Lineups!$S$70:$S$129))</f>
        <v>19</v>
      </c>
      <c r="H161" s="658">
        <f>IF($B161="","",SUMIF(Lineups!$I$70:$I$129,$B161,Lineups!$S$70:$S$129))</f>
        <v>0</v>
      </c>
      <c r="I161" s="658">
        <f>IF($B161="","",SUMIF(Lineups!$L$70:$L$129,$B161,Lineups!$S$70:$S$129))</f>
        <v>0</v>
      </c>
      <c r="J161" s="661">
        <f t="shared" ca="1" si="96"/>
        <v>19</v>
      </c>
      <c r="L161" s="661">
        <f t="shared" ca="1" si="97"/>
        <v>19</v>
      </c>
      <c r="O161" s="661">
        <f>IF($B161="","",SUMIF(Lineups!$O$70:$O$129,$B161,Lineups!$S$70:$S$129))</f>
        <v>0</v>
      </c>
      <c r="Q161" s="661">
        <f t="shared" ca="1" si="98"/>
        <v>19</v>
      </c>
      <c r="T161" s="646">
        <f t="shared" si="99"/>
        <v>8</v>
      </c>
      <c r="U161" s="661" t="str">
        <f t="shared" si="100"/>
        <v>50</v>
      </c>
      <c r="V161" s="661" t="str">
        <f t="shared" si="100"/>
        <v>Easy Money</v>
      </c>
      <c r="W161" s="661">
        <f ca="1">IF($U161="","",SUMPRODUCT(--(Lineups!$V$70:$V$129=$U161),--(Lineups!$U$70:$U$129=""),Lineups!$AL$70:$AL$129))</f>
        <v>28</v>
      </c>
      <c r="Y161" s="658">
        <f ca="1">IF($U161="","",SUMPRODUCT(--(Lineups!$V$70:$V$129=$U161),--(Lineups!$U$70:$U$129="X"),Lineups!$AL$70:$AL$129))</f>
        <v>0</v>
      </c>
      <c r="Z161" s="658">
        <f>IF($U161="","",SUMIF(Lineups!$Y$70:$Y$129,$U161,Lineups!$AL$70:$AL$129))</f>
        <v>0</v>
      </c>
      <c r="AA161" s="658">
        <f>IF($U161="","",SUMIF(Lineups!$AB$70:$AB$129,$U161,Lineups!$AL$70:$AL$129))</f>
        <v>0</v>
      </c>
      <c r="AB161" s="658">
        <f>IF($U161="","",SUMIF(Lineups!$AE$70:$AE$129,$U161,Lineups!$AL$70:$AL$129))</f>
        <v>0</v>
      </c>
      <c r="AC161" s="661">
        <f t="shared" ca="1" si="101"/>
        <v>0</v>
      </c>
      <c r="AE161" s="661">
        <f t="shared" ca="1" si="102"/>
        <v>28</v>
      </c>
      <c r="AH161" s="661">
        <f>IF($U161="","",SUMIF(Lineups!$AH$70:$AH$129,$U161,Lineups!$AL$70:$AL$129))</f>
        <v>0</v>
      </c>
      <c r="AJ161" s="661">
        <f t="shared" ca="1" si="103"/>
        <v>28</v>
      </c>
    </row>
    <row r="162" spans="1:37">
      <c r="A162" s="555">
        <f t="shared" si="94"/>
        <v>9</v>
      </c>
      <c r="B162" s="100" t="str">
        <f t="shared" si="95"/>
        <v>723</v>
      </c>
      <c r="C162" s="100" t="str">
        <f t="shared" si="95"/>
        <v>Party Poison</v>
      </c>
      <c r="D162" s="100">
        <f ca="1">IF($B162="","",SUMPRODUCT(--(Lineups!C$70:C$129=$B162),--(Lineups!B$70:B$129=""),Lineups!$S$70:$S$129))</f>
        <v>0</v>
      </c>
      <c r="F162" s="658">
        <f ca="1">IF($B162="","",SUMPRODUCT(--(Lineups!C$70:C$129=$B162),--(Lineups!B$70:B$129="X"),Lineups!$S$70:$S$129))</f>
        <v>0</v>
      </c>
      <c r="G162" s="658">
        <f>IF($B162="","",SUMIF(Lineups!$F$70:$F$129,$B162,Lineups!$S$70:$S$129))</f>
        <v>0</v>
      </c>
      <c r="H162" s="658">
        <f>IF($B162="","",SUMIF(Lineups!$I$70:$I$129,$B162,Lineups!$S$70:$S$129))</f>
        <v>0</v>
      </c>
      <c r="I162" s="658">
        <f>IF($B162="","",SUMIF(Lineups!$L$70:$L$129,$B162,Lineups!$S$70:$S$129))</f>
        <v>0</v>
      </c>
      <c r="J162" s="100">
        <f t="shared" ca="1" si="96"/>
        <v>0</v>
      </c>
      <c r="L162" s="100">
        <f t="shared" ca="1" si="97"/>
        <v>0</v>
      </c>
      <c r="O162" s="100">
        <f>IF($B162="","",SUMIF(Lineups!$O$70:$O$129,$B162,Lineups!$S$70:$S$129))</f>
        <v>0</v>
      </c>
      <c r="Q162" s="100">
        <f t="shared" ca="1" si="98"/>
        <v>0</v>
      </c>
      <c r="T162" s="555">
        <f t="shared" si="99"/>
        <v>9</v>
      </c>
      <c r="U162" s="100" t="str">
        <f t="shared" si="100"/>
        <v>55</v>
      </c>
      <c r="V162" s="100" t="str">
        <f t="shared" si="100"/>
        <v>Stardust Dunes</v>
      </c>
      <c r="W162" s="100">
        <f ca="1">IF($U162="","",SUMPRODUCT(--(Lineups!$V$70:$V$129=$U162),--(Lineups!$U$70:$U$129=""),Lineups!$AL$70:$AL$129))</f>
        <v>4</v>
      </c>
      <c r="Y162" s="658">
        <f ca="1">IF($U162="","",SUMPRODUCT(--(Lineups!$V$70:$V$129=$U162),--(Lineups!$U$70:$U$129="X"),Lineups!$AL$70:$AL$129))</f>
        <v>0</v>
      </c>
      <c r="Z162" s="658">
        <f ca="1">IF($U162="","",SUMIF(Lineups!$Y$70:$Y$129,$U162,Lineups!$AL$70:$AL$129))</f>
        <v>23</v>
      </c>
      <c r="AA162" s="658">
        <f ca="1">IF($U162="","",SUMIF(Lineups!$AB$70:$AB$129,$U162,Lineups!$AL$70:$AL$129))</f>
        <v>5</v>
      </c>
      <c r="AB162" s="658">
        <f>IF($U162="","",SUMIF(Lineups!$AE$70:$AE$129,$U162,Lineups!$AL$70:$AL$129))</f>
        <v>0</v>
      </c>
      <c r="AC162" s="100">
        <f t="shared" ca="1" si="101"/>
        <v>28</v>
      </c>
      <c r="AE162" s="100">
        <f t="shared" ca="1" si="102"/>
        <v>32</v>
      </c>
      <c r="AH162" s="100">
        <f ca="1">IF($U162="","",SUMIF(Lineups!$AH$70:$AH$129,$U162,Lineups!$AL$70:$AL$129))</f>
        <v>5</v>
      </c>
      <c r="AJ162" s="100">
        <f t="shared" ca="1" si="103"/>
        <v>37</v>
      </c>
    </row>
    <row r="163" spans="1:37">
      <c r="A163" s="646">
        <f t="shared" si="94"/>
        <v>10</v>
      </c>
      <c r="B163" s="661" t="str">
        <f t="shared" si="95"/>
        <v>731</v>
      </c>
      <c r="C163" s="661" t="str">
        <f t="shared" si="95"/>
        <v>Cherry Potter</v>
      </c>
      <c r="D163" s="661">
        <f ca="1">IF($B163="","",SUMPRODUCT(--(Lineups!C$70:C$129=$B163),--(Lineups!B$70:B$129=""),Lineups!$S$70:$S$129))</f>
        <v>0</v>
      </c>
      <c r="F163" s="658">
        <f ca="1">IF($B163="","",SUMPRODUCT(--(Lineups!C$70:C$129=$B163),--(Lineups!B$70:B$129="X"),Lineups!$S$70:$S$129))</f>
        <v>0</v>
      </c>
      <c r="G163" s="658">
        <f ca="1">IF($B163="","",SUMIF(Lineups!$F$70:$F$129,$B163,Lineups!$S$70:$S$129))</f>
        <v>4</v>
      </c>
      <c r="H163" s="658">
        <f ca="1">IF($B163="","",SUMIF(Lineups!$I$70:$I$129,$B163,Lineups!$S$70:$S$129))</f>
        <v>0</v>
      </c>
      <c r="I163" s="658">
        <f>IF($B163="","",SUMIF(Lineups!$L$70:$L$129,$B163,Lineups!$S$70:$S$129))</f>
        <v>0</v>
      </c>
      <c r="J163" s="661">
        <f t="shared" ca="1" si="96"/>
        <v>4</v>
      </c>
      <c r="L163" s="661">
        <f t="shared" ca="1" si="97"/>
        <v>4</v>
      </c>
      <c r="O163" s="661">
        <f ca="1">IF($B163="","",SUMIF(Lineups!$O$70:$O$129,$B163,Lineups!$S$70:$S$129))</f>
        <v>16</v>
      </c>
      <c r="Q163" s="661">
        <f t="shared" ca="1" si="98"/>
        <v>20</v>
      </c>
      <c r="T163" s="646">
        <f t="shared" si="99"/>
        <v>10</v>
      </c>
      <c r="U163" s="661" t="str">
        <f t="shared" si="100"/>
        <v>64</v>
      </c>
      <c r="V163" s="661" t="str">
        <f t="shared" si="100"/>
        <v>Pretty Penny</v>
      </c>
      <c r="W163" s="661">
        <f ca="1">IF($U163="","",SUMPRODUCT(--(Lineups!$V$70:$V$129=$U163),--(Lineups!$U$70:$U$129=""),Lineups!$AL$70:$AL$129))</f>
        <v>0</v>
      </c>
      <c r="Y163" s="658">
        <f ca="1">IF($U163="","",SUMPRODUCT(--(Lineups!$V$70:$V$129=$U163),--(Lineups!$U$70:$U$129="X"),Lineups!$AL$70:$AL$129))</f>
        <v>0</v>
      </c>
      <c r="Z163" s="658">
        <f>IF($U163="","",SUMIF(Lineups!$Y$70:$Y$129,$U163,Lineups!$AL$70:$AL$129))</f>
        <v>0</v>
      </c>
      <c r="AA163" s="658">
        <f>IF($U163="","",SUMIF(Lineups!$AB$70:$AB$129,$U163,Lineups!$AL$70:$AL$129))</f>
        <v>0</v>
      </c>
      <c r="AB163" s="658">
        <f>IF($U163="","",SUMIF(Lineups!$AE$70:$AE$129,$U163,Lineups!$AL$70:$AL$129))</f>
        <v>0</v>
      </c>
      <c r="AC163" s="661">
        <f t="shared" ca="1" si="101"/>
        <v>0</v>
      </c>
      <c r="AE163" s="661">
        <f t="shared" ca="1" si="102"/>
        <v>0</v>
      </c>
      <c r="AH163" s="661">
        <f ca="1">IF($U163="","",SUMIF(Lineups!$AH$70:$AH$129,$U163,Lineups!$AL$70:$AL$129))</f>
        <v>31</v>
      </c>
      <c r="AJ163" s="661">
        <f t="shared" ca="1" si="103"/>
        <v>31</v>
      </c>
    </row>
    <row r="164" spans="1:37">
      <c r="A164" s="555">
        <f t="shared" si="94"/>
        <v>11</v>
      </c>
      <c r="B164" s="100" t="str">
        <f t="shared" si="95"/>
        <v>762</v>
      </c>
      <c r="C164" s="100" t="str">
        <f t="shared" si="95"/>
        <v>Warren Peace</v>
      </c>
      <c r="D164" s="100">
        <f ca="1">IF($B164="","",SUMPRODUCT(--(Lineups!C$70:C$129=$B164),--(Lineups!B$70:B$129=""),Lineups!$S$70:$S$129))</f>
        <v>9</v>
      </c>
      <c r="F164" s="658">
        <f ca="1">IF($B164="","",SUMPRODUCT(--(Lineups!C$70:C$129=$B164),--(Lineups!B$70:B$129="X"),Lineups!$S$70:$S$129))</f>
        <v>0</v>
      </c>
      <c r="G164" s="658">
        <f ca="1">IF($B164="","",SUMIF(Lineups!$F$70:$F$129,$B164,Lineups!$S$70:$S$129))</f>
        <v>16</v>
      </c>
      <c r="H164" s="658">
        <f ca="1">IF($B164="","",SUMIF(Lineups!$I$70:$I$129,$B164,Lineups!$S$70:$S$129))</f>
        <v>0</v>
      </c>
      <c r="I164" s="658">
        <f>IF($B164="","",SUMIF(Lineups!$L$70:$L$129,$B164,Lineups!$S$70:$S$129))</f>
        <v>0</v>
      </c>
      <c r="J164" s="100">
        <f t="shared" ca="1" si="96"/>
        <v>16</v>
      </c>
      <c r="L164" s="100">
        <f t="shared" ca="1" si="97"/>
        <v>25</v>
      </c>
      <c r="O164" s="100">
        <f>IF($B164="","",SUMIF(Lineups!$O$70:$O$129,$B164,Lineups!$S$70:$S$129))</f>
        <v>0</v>
      </c>
      <c r="Q164" s="100">
        <f t="shared" ca="1" si="98"/>
        <v>25</v>
      </c>
      <c r="T164" s="555">
        <f t="shared" si="99"/>
        <v>11</v>
      </c>
      <c r="U164" s="100" t="str">
        <f t="shared" si="100"/>
        <v>777</v>
      </c>
      <c r="V164" s="100" t="str">
        <f t="shared" si="100"/>
        <v>Bust'N Ace</v>
      </c>
      <c r="W164" s="100">
        <f ca="1">IF($U164="","",SUMPRODUCT(--(Lineups!$V$70:$V$129=$U164),--(Lineups!$U$70:$U$129=""),Lineups!$AL$70:$AL$129))</f>
        <v>0</v>
      </c>
      <c r="Y164" s="658">
        <f ca="1">IF($U164="","",SUMPRODUCT(--(Lineups!$V$70:$V$129=$U164),--(Lineups!$U$70:$U$129="X"),Lineups!$AL$70:$AL$129))</f>
        <v>0</v>
      </c>
      <c r="Z164" s="658">
        <f ca="1">IF($U164="","",SUMIF(Lineups!$Y$70:$Y$129,$U164,Lineups!$AL$70:$AL$129))</f>
        <v>34</v>
      </c>
      <c r="AA164" s="658">
        <f ca="1">IF($U164="","",SUMIF(Lineups!$AB$70:$AB$129,$U164,Lineups!$AL$70:$AL$129))</f>
        <v>30</v>
      </c>
      <c r="AB164" s="658">
        <f ca="1">IF($U164="","",SUMIF(Lineups!$AE$70:$AE$129,$U164,Lineups!$AL$70:$AL$129))</f>
        <v>5</v>
      </c>
      <c r="AC164" s="100">
        <f t="shared" ca="1" si="101"/>
        <v>69</v>
      </c>
      <c r="AE164" s="100">
        <f t="shared" ca="1" si="102"/>
        <v>69</v>
      </c>
      <c r="AH164" s="100">
        <f>IF($U164="","",SUMIF(Lineups!$AH$70:$AH$129,$U164,Lineups!$AL$70:$AL$129))</f>
        <v>0</v>
      </c>
      <c r="AJ164" s="100">
        <f t="shared" ca="1" si="103"/>
        <v>69</v>
      </c>
    </row>
    <row r="165" spans="1:37">
      <c r="A165" s="646">
        <f t="shared" si="94"/>
        <v>12</v>
      </c>
      <c r="B165" s="661" t="str">
        <f t="shared" si="95"/>
        <v>88</v>
      </c>
      <c r="C165" s="661" t="str">
        <f t="shared" si="95"/>
        <v>Shabamm</v>
      </c>
      <c r="D165" s="661">
        <f ca="1">IF($B165="","",SUMPRODUCT(--(Lineups!C$70:C$129=$B165),--(Lineups!B$70:B$129=""),Lineups!$S$70:$S$129))</f>
        <v>0</v>
      </c>
      <c r="F165" s="658">
        <f ca="1">IF($B165="","",SUMPRODUCT(--(Lineups!C$70:C$129=$B165),--(Lineups!B$70:B$129="X"),Lineups!$S$70:$S$129))</f>
        <v>0</v>
      </c>
      <c r="G165" s="658">
        <f>IF($B165="","",SUMIF(Lineups!$F$70:$F$129,$B165,Lineups!$S$70:$S$129))</f>
        <v>0</v>
      </c>
      <c r="H165" s="658">
        <f>IF($B165="","",SUMIF(Lineups!$I$70:$I$129,$B165,Lineups!$S$70:$S$129))</f>
        <v>0</v>
      </c>
      <c r="I165" s="658">
        <f>IF($B165="","",SUMIF(Lineups!$L$70:$L$129,$B165,Lineups!$S$70:$S$129))</f>
        <v>0</v>
      </c>
      <c r="J165" s="661">
        <f t="shared" ca="1" si="96"/>
        <v>0</v>
      </c>
      <c r="L165" s="661">
        <f t="shared" ca="1" si="97"/>
        <v>0</v>
      </c>
      <c r="O165" s="661">
        <f ca="1">IF($B165="","",SUMIF(Lineups!$O$70:$O$129,$B165,Lineups!$S$70:$S$129))</f>
        <v>6</v>
      </c>
      <c r="Q165" s="661">
        <f t="shared" ca="1" si="98"/>
        <v>6</v>
      </c>
      <c r="T165" s="646">
        <f t="shared" si="99"/>
        <v>12</v>
      </c>
      <c r="U165" s="661" t="str">
        <f t="shared" si="100"/>
        <v>7962</v>
      </c>
      <c r="V165" s="661" t="str">
        <f t="shared" si="100"/>
        <v>Dewey Decks'emAll</v>
      </c>
      <c r="W165" s="661">
        <f ca="1">IF($U165="","",SUMPRODUCT(--(Lineups!$V$70:$V$129=$U165),--(Lineups!$U$70:$U$129=""),Lineups!$AL$70:$AL$129))</f>
        <v>0</v>
      </c>
      <c r="Y165" s="658">
        <f ca="1">IF($U165="","",SUMPRODUCT(--(Lineups!$V$70:$V$129=$U165),--(Lineups!$U$70:$U$129="X"),Lineups!$AL$70:$AL$129))</f>
        <v>0</v>
      </c>
      <c r="Z165" s="658">
        <f ca="1">IF($U165="","",SUMIF(Lineups!$Y$70:$Y$129,$U165,Lineups!$AL$70:$AL$129))</f>
        <v>7</v>
      </c>
      <c r="AA165" s="658">
        <f ca="1">IF($U165="","",SUMIF(Lineups!$AB$70:$AB$129,$U165,Lineups!$AL$70:$AL$129))</f>
        <v>34</v>
      </c>
      <c r="AB165" s="658">
        <f>IF($U165="","",SUMIF(Lineups!$AE$70:$AE$129,$U165,Lineups!$AL$70:$AL$129))</f>
        <v>0</v>
      </c>
      <c r="AC165" s="661">
        <f t="shared" ca="1" si="101"/>
        <v>41</v>
      </c>
      <c r="AE165" s="661">
        <f t="shared" ca="1" si="102"/>
        <v>41</v>
      </c>
      <c r="AH165" s="661">
        <f>IF($U165="","",SUMIF(Lineups!$AH$70:$AH$129,$U165,Lineups!$AL$70:$AL$129))</f>
        <v>0</v>
      </c>
      <c r="AJ165" s="661">
        <f t="shared" ca="1" si="103"/>
        <v>41</v>
      </c>
    </row>
    <row r="166" spans="1:37">
      <c r="A166" s="555">
        <f t="shared" si="94"/>
        <v>13</v>
      </c>
      <c r="B166" s="100" t="str">
        <f t="shared" si="95"/>
        <v>CU2</v>
      </c>
      <c r="C166" s="100" t="str">
        <f t="shared" si="95"/>
        <v>Seemore Butts</v>
      </c>
      <c r="D166" s="100">
        <f ca="1">IF($B166="","",SUMPRODUCT(--(Lineups!C$70:C$129=$B166),--(Lineups!B$70:B$129=""),Lineups!$S$70:$S$129))</f>
        <v>0</v>
      </c>
      <c r="F166" s="658">
        <f ca="1">IF($B166="","",SUMPRODUCT(--(Lineups!C$70:C$129=$B166),--(Lineups!B$70:B$129="X"),Lineups!$S$70:$S$129))</f>
        <v>0</v>
      </c>
      <c r="G166" s="658">
        <f ca="1">IF($B166="","",SUMIF(Lineups!$F$70:$F$129,$B166,Lineups!$S$70:$S$129))</f>
        <v>0</v>
      </c>
      <c r="H166" s="658">
        <f ca="1">IF($B166="","",SUMIF(Lineups!$I$70:$I$129,$B166,Lineups!$S$70:$S$129))</f>
        <v>19</v>
      </c>
      <c r="I166" s="658">
        <f ca="1">IF($B166="","",SUMIF(Lineups!$L$70:$L$129,$B166,Lineups!$S$70:$S$129))</f>
        <v>0</v>
      </c>
      <c r="J166" s="100">
        <f t="shared" ca="1" si="96"/>
        <v>19</v>
      </c>
      <c r="L166" s="100">
        <f t="shared" ca="1" si="97"/>
        <v>19</v>
      </c>
      <c r="O166" s="100">
        <f>IF($B166="","",SUMIF(Lineups!$O$70:$O$129,$B166,Lineups!$S$70:$S$129))</f>
        <v>0</v>
      </c>
      <c r="Q166" s="100">
        <f t="shared" ca="1" si="98"/>
        <v>19</v>
      </c>
      <c r="T166" s="555">
        <f t="shared" si="99"/>
        <v>13</v>
      </c>
      <c r="U166" s="100" t="str">
        <f t="shared" si="100"/>
        <v>86</v>
      </c>
      <c r="V166" s="100" t="str">
        <f t="shared" si="100"/>
        <v>Lola Ntimid8her</v>
      </c>
      <c r="W166" s="100">
        <f ca="1">IF($U166="","",SUMPRODUCT(--(Lineups!$V$70:$V$129=$U166),--(Lineups!$U$70:$U$129=""),Lineups!$AL$70:$AL$129))</f>
        <v>0</v>
      </c>
      <c r="Y166" s="658">
        <f ca="1">IF($U166="","",SUMPRODUCT(--(Lineups!$V$70:$V$129=$U166),--(Lineups!$U$70:$U$129="X"),Lineups!$AL$70:$AL$129))</f>
        <v>0</v>
      </c>
      <c r="Z166" s="658">
        <f>IF($U166="","",SUMIF(Lineups!$Y$70:$Y$129,$U166,Lineups!$AL$70:$AL$129))</f>
        <v>0</v>
      </c>
      <c r="AA166" s="658">
        <f>IF($U166="","",SUMIF(Lineups!$AB$70:$AB$129,$U166,Lineups!$AL$70:$AL$129))</f>
        <v>0</v>
      </c>
      <c r="AB166" s="658">
        <f ca="1">IF($U166="","",SUMIF(Lineups!$AE$70:$AE$129,$U166,Lineups!$AL$70:$AL$129))</f>
        <v>19</v>
      </c>
      <c r="AC166" s="100">
        <f t="shared" ca="1" si="101"/>
        <v>19</v>
      </c>
      <c r="AE166" s="100">
        <f t="shared" ca="1" si="102"/>
        <v>19</v>
      </c>
      <c r="AH166" s="100">
        <f ca="1">IF($U166="","",SUMIF(Lineups!$AH$70:$AH$129,$U166,Lineups!$AL$70:$AL$129))</f>
        <v>16</v>
      </c>
      <c r="AJ166" s="100">
        <f t="shared" ca="1" si="103"/>
        <v>35</v>
      </c>
    </row>
    <row r="167" spans="1:37">
      <c r="A167" s="646">
        <f t="shared" si="94"/>
        <v>14</v>
      </c>
      <c r="B167" s="661" t="str">
        <f t="shared" si="95"/>
        <v>O3</v>
      </c>
      <c r="C167" s="661" t="str">
        <f t="shared" si="95"/>
        <v>Check'r Vitals</v>
      </c>
      <c r="D167" s="661">
        <f ca="1">IF($B167="","",SUMPRODUCT(--(Lineups!C$70:C$129=$B167),--(Lineups!B$70:B$129=""),Lineups!$S$70:$S$129))</f>
        <v>0</v>
      </c>
      <c r="F167" s="658">
        <f ca="1">IF($B167="","",SUMPRODUCT(--(Lineups!C$70:C$129=$B167),--(Lineups!B$70:B$129="X"),Lineups!$S$70:$S$129))</f>
        <v>0</v>
      </c>
      <c r="G167" s="658">
        <f>IF($B167="","",SUMIF(Lineups!$F$70:$F$129,$B167,Lineups!$S$70:$S$129))</f>
        <v>0</v>
      </c>
      <c r="H167" s="658">
        <f>IF($B167="","",SUMIF(Lineups!$I$70:$I$129,$B167,Lineups!$S$70:$S$129))</f>
        <v>0</v>
      </c>
      <c r="I167" s="658">
        <f ca="1">IF($B167="","",SUMIF(Lineups!$L$70:$L$129,$B167,Lineups!$S$70:$S$129))</f>
        <v>20</v>
      </c>
      <c r="J167" s="661">
        <f t="shared" ca="1" si="96"/>
        <v>20</v>
      </c>
      <c r="L167" s="661">
        <f t="shared" ca="1" si="97"/>
        <v>20</v>
      </c>
      <c r="O167" s="661">
        <f>IF($B167="","",SUMIF(Lineups!$O$70:$O$129,$B167,Lineups!$S$70:$S$129))</f>
        <v>0</v>
      </c>
      <c r="Q167" s="661">
        <f t="shared" ca="1" si="98"/>
        <v>20</v>
      </c>
      <c r="T167" s="646">
        <f t="shared" si="99"/>
        <v>14</v>
      </c>
      <c r="U167" s="661" t="str">
        <f t="shared" si="100"/>
        <v>M60</v>
      </c>
      <c r="V167" s="661" t="str">
        <f t="shared" si="100"/>
        <v>21 Guns</v>
      </c>
      <c r="W167" s="661">
        <f ca="1">IF($U167="","",SUMPRODUCT(--(Lineups!$V$70:$V$129=$U167),--(Lineups!$U$70:$U$129=""),Lineups!$AL$70:$AL$129))</f>
        <v>56</v>
      </c>
      <c r="Y167" s="658">
        <f ca="1">IF($U167="","",SUMPRODUCT(--(Lineups!$V$70:$V$129=$U167),--(Lineups!$U$70:$U$129="X"),Lineups!$AL$70:$AL$129))</f>
        <v>0</v>
      </c>
      <c r="Z167" s="658">
        <f>IF($U167="","",SUMIF(Lineups!$Y$70:$Y$129,$U167,Lineups!$AL$70:$AL$129))</f>
        <v>0</v>
      </c>
      <c r="AA167" s="658">
        <f>IF($U167="","",SUMIF(Lineups!$AB$70:$AB$129,$U167,Lineups!$AL$70:$AL$129))</f>
        <v>0</v>
      </c>
      <c r="AB167" s="658">
        <f>IF($U167="","",SUMIF(Lineups!$AE$70:$AE$129,$U167,Lineups!$AL$70:$AL$129))</f>
        <v>0</v>
      </c>
      <c r="AC167" s="661">
        <f t="shared" ca="1" si="101"/>
        <v>0</v>
      </c>
      <c r="AE167" s="661">
        <f t="shared" ca="1" si="102"/>
        <v>56</v>
      </c>
      <c r="AH167" s="661">
        <f>IF($U167="","",SUMIF(Lineups!$AH$70:$AH$129,$U167,Lineups!$AL$70:$AL$129))</f>
        <v>0</v>
      </c>
      <c r="AJ167" s="661">
        <f t="shared" ca="1" si="103"/>
        <v>56</v>
      </c>
    </row>
    <row r="168" spans="1:37">
      <c r="A168" s="555">
        <f t="shared" si="94"/>
        <v>15</v>
      </c>
      <c r="B168" s="100" t="str">
        <f t="shared" si="95"/>
        <v>1794</v>
      </c>
      <c r="C168" s="100" t="str">
        <f t="shared" si="95"/>
        <v>VooDoo Maul</v>
      </c>
      <c r="D168" s="100">
        <f ca="1">IF($B168="","",SUMPRODUCT(--(Lineups!C$70:C$129=$B168),--(Lineups!B$70:B$129=""),Lineups!$S$70:$S$129))</f>
        <v>0</v>
      </c>
      <c r="F168" s="658">
        <f ca="1">IF($B168="","",SUMPRODUCT(--(Lineups!C$70:C$129=$B168),--(Lineups!B$70:B$129="X"),Lineups!$S$70:$S$129))</f>
        <v>0</v>
      </c>
      <c r="G168" s="658">
        <f>IF($B168="","",SUMIF(Lineups!$F$70:$F$129,$B168,Lineups!$S$70:$S$129))</f>
        <v>0</v>
      </c>
      <c r="H168" s="658">
        <f>IF($B168="","",SUMIF(Lineups!$I$70:$I$129,$B168,Lineups!$S$70:$S$129))</f>
        <v>0</v>
      </c>
      <c r="I168" s="658">
        <f>IF($B168="","",SUMIF(Lineups!$L$70:$L$129,$B168,Lineups!$S$70:$S$129))</f>
        <v>0</v>
      </c>
      <c r="J168" s="100">
        <f t="shared" ca="1" si="96"/>
        <v>0</v>
      </c>
      <c r="L168" s="100">
        <f t="shared" ca="1" si="97"/>
        <v>0</v>
      </c>
      <c r="O168" s="100">
        <f>IF($B168="","",SUMIF(Lineups!$O$70:$O$129,$B168,Lineups!$S$70:$S$129))</f>
        <v>0</v>
      </c>
      <c r="Q168" s="100">
        <f t="shared" ca="1" si="98"/>
        <v>0</v>
      </c>
      <c r="T168" s="555">
        <f t="shared" si="99"/>
        <v>15</v>
      </c>
      <c r="U168" s="100" t="str">
        <f t="shared" si="100"/>
        <v/>
      </c>
      <c r="V168" s="100" t="str">
        <f t="shared" si="100"/>
        <v/>
      </c>
      <c r="W168" s="100" t="str">
        <f>IF($U168="","",SUMPRODUCT(--(Lineups!$V$70:$V$129=$U168),--(Lineups!$U$70:$U$129=""),Lineups!$AL$70:$AL$129))</f>
        <v/>
      </c>
      <c r="Y168" s="658" t="str">
        <f>IF($U168="","",SUMPRODUCT(--(Lineups!$V$70:$V$129=$U168),--(Lineups!$U$70:$U$129="X"),Lineups!$AL$70:$AL$129))</f>
        <v/>
      </c>
      <c r="Z168" s="658" t="str">
        <f>IF($U168="","",SUMIF(Lineups!$Y$70:$Y$129,$U168,Lineups!$AL$70:$AL$129))</f>
        <v/>
      </c>
      <c r="AA168" s="658" t="str">
        <f>IF($U168="","",SUMIF(Lineups!$AB$70:$AB$129,$U168,Lineups!$AL$70:$AL$129))</f>
        <v/>
      </c>
      <c r="AB168" s="658" t="str">
        <f>IF($U168="","",SUMIF(Lineups!$AE$70:$AE$129,$U168,Lineups!$AL$70:$AL$129))</f>
        <v/>
      </c>
      <c r="AC168" s="100">
        <f t="shared" si="101"/>
        <v>0</v>
      </c>
      <c r="AE168" s="100" t="str">
        <f t="shared" si="102"/>
        <v/>
      </c>
      <c r="AH168" s="100" t="str">
        <f>IF($U168="","",SUMIF(Lineups!$AH$70:$AH$129,$U168,Lineups!$AL$70:$AL$129))</f>
        <v/>
      </c>
      <c r="AJ168" s="100" t="str">
        <f t="shared" si="103"/>
        <v/>
      </c>
    </row>
    <row r="169" spans="1:37">
      <c r="A169" s="646">
        <f t="shared" si="94"/>
        <v>16</v>
      </c>
      <c r="B169" s="661" t="str">
        <f t="shared" si="95"/>
        <v>81</v>
      </c>
      <c r="C169" s="661" t="str">
        <f t="shared" si="95"/>
        <v>Fatallica</v>
      </c>
      <c r="D169" s="661">
        <f ca="1">IF($B169="","",SUMPRODUCT(--(Lineups!C$70:C$129=$B169),--(Lineups!B$70:B$129=""),Lineups!$S$70:$S$129))</f>
        <v>0</v>
      </c>
      <c r="F169" s="658">
        <f ca="1">IF($B169="","",SUMPRODUCT(--(Lineups!C$70:C$129=$B169),--(Lineups!B$70:B$129="X"),Lineups!$S$70:$S$129))</f>
        <v>0</v>
      </c>
      <c r="G169" s="658">
        <f>IF($B169="","",SUMIF(Lineups!$F$70:$F$129,$B169,Lineups!$S$70:$S$129))</f>
        <v>0</v>
      </c>
      <c r="H169" s="658">
        <f>IF($B169="","",SUMIF(Lineups!$I$70:$I$129,$B169,Lineups!$S$70:$S$129))</f>
        <v>0</v>
      </c>
      <c r="I169" s="658">
        <f>IF($B169="","",SUMIF(Lineups!$L$70:$L$129,$B169,Lineups!$S$70:$S$129))</f>
        <v>0</v>
      </c>
      <c r="J169" s="661">
        <f t="shared" ca="1" si="96"/>
        <v>0</v>
      </c>
      <c r="L169" s="661">
        <f t="shared" ca="1" si="97"/>
        <v>0</v>
      </c>
      <c r="O169" s="661">
        <f>IF($B169="","",SUMIF(Lineups!$O$70:$O$129,$B169,Lineups!$S$70:$S$129))</f>
        <v>0</v>
      </c>
      <c r="Q169" s="661">
        <f t="shared" ca="1" si="98"/>
        <v>0</v>
      </c>
      <c r="T169" s="646">
        <f t="shared" si="99"/>
        <v>16</v>
      </c>
      <c r="U169" s="661" t="str">
        <f t="shared" si="100"/>
        <v/>
      </c>
      <c r="V169" s="661" t="str">
        <f t="shared" si="100"/>
        <v/>
      </c>
      <c r="W169" s="661" t="str">
        <f>IF($U169="","",SUMPRODUCT(--(Lineups!$V$70:$V$129=$U169),--(Lineups!$U$70:$U$129=""),Lineups!$AL$70:$AL$129))</f>
        <v/>
      </c>
      <c r="Y169" s="658" t="str">
        <f>IF($U169="","",SUMPRODUCT(--(Lineups!$V$70:$V$129=$U169),--(Lineups!$U$70:$U$129="X"),Lineups!$AL$70:$AL$129))</f>
        <v/>
      </c>
      <c r="Z169" s="658" t="str">
        <f>IF($U169="","",SUMIF(Lineups!$Y$70:$Y$129,$U169,Lineups!$AL$70:$AL$129))</f>
        <v/>
      </c>
      <c r="AA169" s="658" t="str">
        <f>IF($U169="","",SUMIF(Lineups!$AB$70:$AB$129,$U169,Lineups!$AL$70:$AL$129))</f>
        <v/>
      </c>
      <c r="AB169" s="658" t="str">
        <f>IF($U169="","",SUMIF(Lineups!$AE$70:$AE$129,$U169,Lineups!$AL$70:$AL$129))</f>
        <v/>
      </c>
      <c r="AC169" s="661">
        <f t="shared" si="101"/>
        <v>0</v>
      </c>
      <c r="AE169" s="661" t="str">
        <f t="shared" si="102"/>
        <v/>
      </c>
      <c r="AH169" s="661" t="str">
        <f>IF($U169="","",SUMIF(Lineups!$AH$70:$AH$129,$U169,Lineups!$AL$70:$AL$129))</f>
        <v/>
      </c>
      <c r="AJ169" s="661" t="str">
        <f t="shared" si="103"/>
        <v/>
      </c>
    </row>
    <row r="170" spans="1:37" hidden="1">
      <c r="A170" s="555">
        <f t="shared" si="94"/>
        <v>17</v>
      </c>
      <c r="B170" s="100" t="str">
        <f t="shared" si="95"/>
        <v/>
      </c>
      <c r="C170" s="100" t="str">
        <f t="shared" si="95"/>
        <v/>
      </c>
      <c r="D170" s="100" t="str">
        <f>IF($B170="","",SUMPRODUCT(--(Lineups!C$70:C$129=$B170),--(Lineups!B$70:B$129=""),Lineups!$S$70:$S$129))</f>
        <v/>
      </c>
      <c r="F170" s="658" t="str">
        <f>IF($B170="","",SUMPRODUCT(--(Lineups!C$70:C$129=$B170),--(Lineups!B$70:B$129="X"),Lineups!$S$70:$S$129))</f>
        <v/>
      </c>
      <c r="G170" s="658" t="str">
        <f>IF($B170="","",SUMIF(Lineups!$F$70:$F$129,$B170,Lineups!$S$70:$S$129))</f>
        <v/>
      </c>
      <c r="H170" s="658" t="str">
        <f>IF($B170="","",SUMIF(Lineups!$I$70:$I$129,$B170,Lineups!$S$70:$S$129))</f>
        <v/>
      </c>
      <c r="I170" s="658" t="str">
        <f>IF($B170="","",SUMIF(Lineups!$L$70:$L$129,$B170,Lineups!$S$70:$S$129))</f>
        <v/>
      </c>
      <c r="J170" s="100" t="str">
        <f t="shared" si="96"/>
        <v/>
      </c>
      <c r="L170" s="100" t="str">
        <f t="shared" si="97"/>
        <v/>
      </c>
      <c r="O170" s="100" t="str">
        <f>IF($B170="","",SUMIF(Lineups!$O$70:$O$129,$B170,Lineups!$S$70:$S$129))</f>
        <v/>
      </c>
      <c r="Q170" s="100" t="str">
        <f t="shared" si="98"/>
        <v/>
      </c>
      <c r="T170" s="555">
        <f t="shared" si="99"/>
        <v>17</v>
      </c>
      <c r="U170" s="100" t="str">
        <f t="shared" si="100"/>
        <v/>
      </c>
      <c r="V170" s="100" t="str">
        <f t="shared" si="100"/>
        <v/>
      </c>
      <c r="W170" s="100" t="str">
        <f>IF($U170="","",SUMPRODUCT(--(Lineups!$V$70:$V$129=$U170),--(Lineups!$U$70:$U$129=""),Lineups!$AL$70:$AL$129))</f>
        <v/>
      </c>
      <c r="Y170" s="658" t="str">
        <f>IF($U170="","",SUMPRODUCT(--(Lineups!$V$70:$V$129=$U170),--(Lineups!$U$70:$U$129="X"),Lineups!$AL$70:$AL$129))</f>
        <v/>
      </c>
      <c r="Z170" s="658" t="str">
        <f>IF($U170="","",SUMIF(Lineups!$Y$70:$Y$129,$U170,Lineups!$AL$70:$AL$129))</f>
        <v/>
      </c>
      <c r="AA170" s="658" t="str">
        <f>IF($U170="","",SUMIF(Lineups!$AB$70:$AB$129,$U170,Lineups!$AL$70:$AL$129))</f>
        <v/>
      </c>
      <c r="AB170" s="658" t="str">
        <f>IF($U170="","",SUMIF(Lineups!$AE$70:$AE$129,$U170,Lineups!$AL$70:$AL$129))</f>
        <v/>
      </c>
      <c r="AC170" s="100">
        <f t="shared" si="101"/>
        <v>0</v>
      </c>
      <c r="AE170" s="100" t="str">
        <f t="shared" si="102"/>
        <v/>
      </c>
      <c r="AH170" s="100" t="str">
        <f>IF($U170="","",SUMIF(Lineups!$AH$70:$AH$129,$U170,Lineups!$AL$70:$AL$129))</f>
        <v/>
      </c>
      <c r="AJ170" s="100" t="str">
        <f t="shared" si="103"/>
        <v/>
      </c>
    </row>
    <row r="171" spans="1:37" hidden="1">
      <c r="A171" s="646">
        <f t="shared" si="94"/>
        <v>18</v>
      </c>
      <c r="B171" s="661" t="str">
        <f t="shared" si="95"/>
        <v/>
      </c>
      <c r="C171" s="661" t="str">
        <f t="shared" si="95"/>
        <v/>
      </c>
      <c r="D171" s="661" t="str">
        <f>IF($B171="","",SUMPRODUCT(--(Lineups!C$70:C$129=$B171),--(Lineups!B$70:B$129=""),Lineups!$S$70:$S$129))</f>
        <v/>
      </c>
      <c r="F171" s="658" t="str">
        <f>IF($B171="","",SUMPRODUCT(--(Lineups!C$70:C$129=$B171),--(Lineups!B$70:B$129="X"),Lineups!$S$70:$S$129))</f>
        <v/>
      </c>
      <c r="G171" s="658" t="str">
        <f>IF($B171="","",SUMIF(Lineups!$F$70:$F$129,$B171,Lineups!$S$70:$S$129))</f>
        <v/>
      </c>
      <c r="H171" s="658" t="str">
        <f>IF($B171="","",SUMIF(Lineups!$I$70:$I$129,$B171,Lineups!$S$70:$S$129))</f>
        <v/>
      </c>
      <c r="I171" s="658" t="str">
        <f>IF($B171="","",SUMIF(Lineups!$L$70:$L$129,$B171,Lineups!$S$70:$S$129))</f>
        <v/>
      </c>
      <c r="J171" s="661" t="str">
        <f t="shared" si="96"/>
        <v/>
      </c>
      <c r="L171" s="661" t="str">
        <f t="shared" si="97"/>
        <v/>
      </c>
      <c r="O171" s="661" t="str">
        <f>IF($B171="","",SUMIF(Lineups!$O$70:$O$129,$B171,Lineups!$S$70:$S$129))</f>
        <v/>
      </c>
      <c r="Q171" s="661" t="str">
        <f t="shared" si="98"/>
        <v/>
      </c>
      <c r="T171" s="646">
        <f t="shared" si="99"/>
        <v>18</v>
      </c>
      <c r="U171" s="661" t="str">
        <f t="shared" si="100"/>
        <v/>
      </c>
      <c r="V171" s="661" t="str">
        <f t="shared" si="100"/>
        <v/>
      </c>
      <c r="W171" s="661" t="str">
        <f>IF($U171="","",SUMPRODUCT(--(Lineups!$V$70:$V$129=$U171),--(Lineups!$U$70:$U$129=""),Lineups!$AL$70:$AL$129))</f>
        <v/>
      </c>
      <c r="Y171" s="658" t="str">
        <f>IF($U171="","",SUMPRODUCT(--(Lineups!$V$70:$V$129=$U171),--(Lineups!$U$70:$U$129="X"),Lineups!$AL$70:$AL$129))</f>
        <v/>
      </c>
      <c r="Z171" s="658" t="str">
        <f>IF($U171="","",SUMIF(Lineups!$Y$70:$Y$129,$U171,Lineups!$AL$70:$AL$129))</f>
        <v/>
      </c>
      <c r="AA171" s="658" t="str">
        <f>IF($U171="","",SUMIF(Lineups!$AB$70:$AB$129,$U171,Lineups!$AL$70:$AL$129))</f>
        <v/>
      </c>
      <c r="AB171" s="658" t="str">
        <f>IF($U171="","",SUMIF(Lineups!$AE$70:$AE$129,$U171,Lineups!$AL$70:$AL$129))</f>
        <v/>
      </c>
      <c r="AC171" s="661">
        <f t="shared" si="101"/>
        <v>0</v>
      </c>
      <c r="AE171" s="661" t="str">
        <f t="shared" si="102"/>
        <v/>
      </c>
      <c r="AH171" s="661" t="str">
        <f>IF($U171="","",SUMIF(Lineups!$AH$70:$AH$129,$U171,Lineups!$AL$70:$AL$129))</f>
        <v/>
      </c>
      <c r="AJ171" s="661" t="str">
        <f t="shared" si="103"/>
        <v/>
      </c>
    </row>
    <row r="172" spans="1:37" hidden="1">
      <c r="A172" s="555">
        <f t="shared" si="94"/>
        <v>19</v>
      </c>
      <c r="B172" s="100" t="str">
        <f t="shared" si="95"/>
        <v/>
      </c>
      <c r="C172" s="100" t="str">
        <f t="shared" si="95"/>
        <v/>
      </c>
      <c r="D172" s="100" t="str">
        <f>IF($B172="","",SUMPRODUCT(--(Lineups!C$70:C$129=$B172),--(Lineups!B$70:B$129=""),Lineups!$S$70:$S$129))</f>
        <v/>
      </c>
      <c r="F172" s="658" t="str">
        <f>IF($B172="","",SUMPRODUCT(--(Lineups!C$70:C$129=$B172),--(Lineups!B$70:B$129="X"),Lineups!$S$70:$S$129))</f>
        <v/>
      </c>
      <c r="G172" s="658" t="str">
        <f>IF($B172="","",SUMIF(Lineups!$F$70:$F$129,$B172,Lineups!$S$70:$S$129))</f>
        <v/>
      </c>
      <c r="H172" s="658" t="str">
        <f>IF($B172="","",SUMIF(Lineups!$I$70:$I$129,$B172,Lineups!$S$70:$S$129))</f>
        <v/>
      </c>
      <c r="I172" s="658" t="str">
        <f>IF($B172="","",SUMIF(Lineups!$L$70:$L$129,$B172,Lineups!$S$70:$S$129))</f>
        <v/>
      </c>
      <c r="J172" s="100" t="str">
        <f t="shared" si="96"/>
        <v/>
      </c>
      <c r="L172" s="100" t="str">
        <f t="shared" si="97"/>
        <v/>
      </c>
      <c r="O172" s="100" t="str">
        <f>IF($B172="","",SUMIF(Lineups!$O$70:$O$129,$B172,Lineups!$S$70:$S$129))</f>
        <v/>
      </c>
      <c r="Q172" s="100" t="str">
        <f t="shared" si="98"/>
        <v/>
      </c>
      <c r="T172" s="555">
        <f t="shared" si="99"/>
        <v>19</v>
      </c>
      <c r="U172" s="100" t="str">
        <f t="shared" si="100"/>
        <v/>
      </c>
      <c r="V172" s="100" t="str">
        <f t="shared" si="100"/>
        <v/>
      </c>
      <c r="W172" s="100" t="str">
        <f>IF($U172="","",SUMPRODUCT(--(Lineups!$V$70:$V$129=$U172),--(Lineups!$U$70:$U$129=""),Lineups!$AL$70:$AL$129))</f>
        <v/>
      </c>
      <c r="Y172" s="658" t="str">
        <f>IF($U172="","",SUMPRODUCT(--(Lineups!$V$70:$V$129=$U172),--(Lineups!$U$70:$U$129="X"),Lineups!$AL$70:$AL$129))</f>
        <v/>
      </c>
      <c r="Z172" s="658" t="str">
        <f>IF($U172="","",SUMIF(Lineups!$Y$70:$Y$129,$U172,Lineups!$AL$70:$AL$129))</f>
        <v/>
      </c>
      <c r="AA172" s="658" t="str">
        <f>IF($U172="","",SUMIF(Lineups!$AB$70:$AB$129,$U172,Lineups!$AL$70:$AL$129))</f>
        <v/>
      </c>
      <c r="AB172" s="658" t="str">
        <f>IF($U172="","",SUMIF(Lineups!$AE$70:$AE$129,$U172,Lineups!$AL$70:$AL$129))</f>
        <v/>
      </c>
      <c r="AC172" s="100">
        <f t="shared" si="101"/>
        <v>0</v>
      </c>
      <c r="AE172" s="100" t="str">
        <f t="shared" si="102"/>
        <v/>
      </c>
      <c r="AH172" s="100" t="str">
        <f>IF($U172="","",SUMIF(Lineups!$AH$70:$AH$129,$U172,Lineups!$AL$70:$AL$129))</f>
        <v/>
      </c>
      <c r="AJ172" s="100" t="str">
        <f t="shared" si="103"/>
        <v/>
      </c>
    </row>
    <row r="173" spans="1:37" hidden="1">
      <c r="A173" s="646">
        <f t="shared" si="94"/>
        <v>20</v>
      </c>
      <c r="B173" s="661" t="str">
        <f t="shared" si="95"/>
        <v/>
      </c>
      <c r="C173" s="661" t="str">
        <f t="shared" si="95"/>
        <v/>
      </c>
      <c r="D173" s="661" t="str">
        <f>IF($B173="","",SUMPRODUCT(--(Lineups!C$70:C$129=$B173),--(Lineups!B$70:B$129=""),Lineups!$S$70:$S$129))</f>
        <v/>
      </c>
      <c r="F173" s="658" t="str">
        <f>IF($B173="","",SUMPRODUCT(--(Lineups!C$70:C$129=$B173),--(Lineups!B$70:B$129="X"),Lineups!$S$70:$S$129))</f>
        <v/>
      </c>
      <c r="G173" s="658" t="str">
        <f>IF($B173="","",SUMIF(Lineups!$F$70:$F$129,$B173,Lineups!$S$70:$S$129))</f>
        <v/>
      </c>
      <c r="H173" s="658" t="str">
        <f>IF($B173="","",SUMIF(Lineups!$I$70:$I$129,$B173,Lineups!$S$70:$S$129))</f>
        <v/>
      </c>
      <c r="I173" s="658" t="str">
        <f>IF($B173="","",SUMIF(Lineups!$L$70:$L$129,$B173,Lineups!$S$70:$S$129))</f>
        <v/>
      </c>
      <c r="J173" s="661" t="str">
        <f t="shared" si="96"/>
        <v/>
      </c>
      <c r="L173" s="661" t="str">
        <f t="shared" si="97"/>
        <v/>
      </c>
      <c r="O173" s="661" t="str">
        <f>IF($B173="","",SUMIF(Lineups!$O$70:$O$129,$B173,Lineups!$S$70:$S$129))</f>
        <v/>
      </c>
      <c r="Q173" s="661" t="str">
        <f t="shared" si="98"/>
        <v/>
      </c>
      <c r="T173" s="646">
        <f t="shared" si="99"/>
        <v>20</v>
      </c>
      <c r="U173" s="661" t="str">
        <f t="shared" si="100"/>
        <v/>
      </c>
      <c r="V173" s="661" t="str">
        <f t="shared" si="100"/>
        <v/>
      </c>
      <c r="W173" s="661" t="str">
        <f>IF($U173="","",SUMPRODUCT(--(Lineups!$V$70:$V$129=$U173),--(Lineups!$U$70:$U$129=""),Lineups!$AL$70:$AL$129))</f>
        <v/>
      </c>
      <c r="Y173" s="658" t="str">
        <f>IF($U173="","",SUMPRODUCT(--(Lineups!$V$70:$V$129=$U173),--(Lineups!$U$70:$U$129="X"),Lineups!$AL$70:$AL$129))</f>
        <v/>
      </c>
      <c r="Z173" s="658" t="str">
        <f>IF($U173="","",SUMIF(Lineups!$Y$70:$Y$129,$U173,Lineups!$AL$70:$AL$129))</f>
        <v/>
      </c>
      <c r="AA173" s="658" t="str">
        <f>IF($U173="","",SUMIF(Lineups!$AB$70:$AB$129,$U173,Lineups!$AL$70:$AL$129))</f>
        <v/>
      </c>
      <c r="AB173" s="658" t="str">
        <f>IF($U173="","",SUMIF(Lineups!$AE$70:$AE$129,$U173,Lineups!$AL$70:$AL$129))</f>
        <v/>
      </c>
      <c r="AC173" s="661">
        <f t="shared" si="101"/>
        <v>0</v>
      </c>
      <c r="AE173" s="661" t="str">
        <f t="shared" si="102"/>
        <v/>
      </c>
      <c r="AH173" s="661" t="str">
        <f>IF($U173="","",SUMIF(Lineups!$AH$70:$AH$129,$U173,Lineups!$AL$70:$AL$129))</f>
        <v/>
      </c>
      <c r="AJ173" s="661" t="str">
        <f t="shared" si="103"/>
        <v/>
      </c>
    </row>
    <row r="175" spans="1:37">
      <c r="A175" s="1361" t="s">
        <v>68</v>
      </c>
      <c r="B175" s="1361"/>
      <c r="C175" s="1361"/>
      <c r="D175" s="653"/>
      <c r="E175" s="653"/>
      <c r="F175" s="653"/>
      <c r="G175" s="653"/>
      <c r="H175" s="653"/>
      <c r="I175" s="653"/>
      <c r="J175" s="653"/>
      <c r="K175" s="653"/>
      <c r="L175" s="653"/>
      <c r="M175" s="653"/>
      <c r="N175" s="653"/>
      <c r="O175" s="653"/>
      <c r="P175" s="653"/>
      <c r="Q175" s="653"/>
      <c r="R175" s="653"/>
      <c r="T175" s="1361" t="s">
        <v>68</v>
      </c>
      <c r="U175" s="1361"/>
      <c r="V175" s="1361"/>
      <c r="W175" s="653"/>
      <c r="X175" s="653"/>
      <c r="Y175" s="653"/>
      <c r="Z175" s="653"/>
      <c r="AA175" s="653"/>
      <c r="AB175" s="653"/>
      <c r="AC175" s="653"/>
      <c r="AD175" s="653"/>
      <c r="AE175" s="653"/>
      <c r="AF175" s="653"/>
      <c r="AG175" s="653"/>
      <c r="AH175" s="653"/>
      <c r="AI175" s="653"/>
      <c r="AJ175" s="653"/>
      <c r="AK175" s="653"/>
    </row>
    <row r="176" spans="1:37">
      <c r="A176" s="641">
        <v>0</v>
      </c>
      <c r="B176" s="641" t="s">
        <v>50</v>
      </c>
      <c r="C176" s="641" t="s">
        <v>51</v>
      </c>
      <c r="D176" s="641" t="s">
        <v>245</v>
      </c>
      <c r="E176" s="635"/>
      <c r="F176" s="654" t="s">
        <v>247</v>
      </c>
      <c r="G176" s="654" t="s">
        <v>247</v>
      </c>
      <c r="H176" s="654" t="s">
        <v>247</v>
      </c>
      <c r="I176" s="654" t="s">
        <v>247</v>
      </c>
      <c r="J176" s="641" t="s">
        <v>60</v>
      </c>
      <c r="K176" s="635"/>
      <c r="L176" s="641" t="s">
        <v>62</v>
      </c>
      <c r="M176" s="635"/>
      <c r="N176" s="655" t="s">
        <v>33</v>
      </c>
      <c r="O176" s="641" t="s">
        <v>248</v>
      </c>
      <c r="P176" s="635"/>
      <c r="Q176" s="641" t="s">
        <v>27</v>
      </c>
      <c r="R176" s="635"/>
      <c r="T176" s="641">
        <v>0</v>
      </c>
      <c r="U176" s="641" t="s">
        <v>50</v>
      </c>
      <c r="V176" s="641" t="s">
        <v>51</v>
      </c>
      <c r="W176" s="641" t="s">
        <v>245</v>
      </c>
      <c r="X176" s="635"/>
      <c r="Y176" s="654" t="s">
        <v>247</v>
      </c>
      <c r="Z176" s="654" t="s">
        <v>247</v>
      </c>
      <c r="AA176" s="654" t="s">
        <v>247</v>
      </c>
      <c r="AB176" s="654" t="s">
        <v>247</v>
      </c>
      <c r="AC176" s="641" t="s">
        <v>60</v>
      </c>
      <c r="AD176" s="635"/>
      <c r="AE176" s="641" t="s">
        <v>62</v>
      </c>
      <c r="AF176" s="635"/>
      <c r="AG176" s="655" t="s">
        <v>33</v>
      </c>
      <c r="AH176" s="641" t="s">
        <v>248</v>
      </c>
      <c r="AI176" s="635"/>
      <c r="AJ176" s="641" t="s">
        <v>27</v>
      </c>
      <c r="AK176" s="635"/>
    </row>
    <row r="177" spans="1:36">
      <c r="A177" s="555">
        <f t="shared" ref="A177:A196" si="104">A176+1</f>
        <v>1</v>
      </c>
      <c r="B177" s="100" t="str">
        <f t="shared" ref="B177:C196" si="105">B108</f>
        <v>010</v>
      </c>
      <c r="C177" s="100" t="str">
        <f t="shared" si="105"/>
        <v>Freak Onalicia</v>
      </c>
      <c r="D177" s="100">
        <f ca="1">IF($B177="","",SUMPRODUCT(--(Lineups!$C$70:$C$129=$B177),--(Lineups!$B$70:$B$129=""),Lineups!$AL$70:$AL$129))</f>
        <v>0</v>
      </c>
      <c r="F177" s="658">
        <f ca="1">IF($B177="","",SUMPRODUCT(--(Lineups!$C$70:$C$129=$B177),--(Lineups!$B$70:$B$129="X"),Lineups!$AL$70:$AL$129))</f>
        <v>0</v>
      </c>
      <c r="G177" s="658">
        <f>IF($B177="","",SUMIF(Lineups!$F$70:$F$129,$B177,Lineups!$AL$70:$AL$129))</f>
        <v>0</v>
      </c>
      <c r="H177" s="658">
        <f ca="1">IF($B177="","",SUMIF(Lineups!$I$70:$I$129,$B177,Lineups!$AL$70:$AL$129))</f>
        <v>34</v>
      </c>
      <c r="I177" s="658">
        <f>IF($B177="","",SUMIF(Lineups!$L70:$L$129,$B177,Lineups!$AL$70:$AL$129))</f>
        <v>0</v>
      </c>
      <c r="J177" s="100">
        <f t="shared" ref="J177:J196" ca="1" si="106">IF(B177="","",SUM(F177:I177))</f>
        <v>34</v>
      </c>
      <c r="L177" s="100">
        <f t="shared" ref="L177:L196" ca="1" si="107">IF(B177="","",SUM(D177,J177))</f>
        <v>34</v>
      </c>
      <c r="O177" s="100">
        <f>IF($B177="","",SUMIF(Lineups!$O$70:$O$129,$B177,Lineups!$AL$70:$AL$129))</f>
        <v>0</v>
      </c>
      <c r="Q177" s="100">
        <f t="shared" ref="Q177:Q196" ca="1" si="108">IF(B177="","",SUM(L177,O177))</f>
        <v>34</v>
      </c>
      <c r="T177" s="555">
        <f t="shared" ref="T177:T196" si="109">T176+1</f>
        <v>1</v>
      </c>
      <c r="U177" s="100" t="str">
        <f t="shared" ref="U177:V196" si="110">U108</f>
        <v>011</v>
      </c>
      <c r="V177" s="100" t="str">
        <f t="shared" si="110"/>
        <v>BeatHer Bailey</v>
      </c>
      <c r="W177" s="100">
        <f ca="1">IF($U177="","",SUMPRODUCT(--(Lineups!$V$70:$V$129=$U177),--(Lineups!$U$70:$U$129=""),Lineups!$S$70:$S$129))</f>
        <v>16</v>
      </c>
      <c r="Y177" s="658">
        <f ca="1">IF($U177="","",SUMPRODUCT(--(Lineups!$V$70:$V$129=$U177),--(Lineups!$U$70:$U$129="X"),Lineups!$S$70:$S$129))</f>
        <v>0</v>
      </c>
      <c r="Z177" s="658">
        <f>IF(U177="","",(SUMIF(Lineups!$Y$70:$Y$129,$U177,Lineups!$S$70:$S$129)))</f>
        <v>0</v>
      </c>
      <c r="AA177" s="658">
        <f ca="1">IF(U177="","",(SUMIF(Lineups!$AB$70:$AB$129,$U177,Lineups!$S$70:$S$129)))</f>
        <v>0</v>
      </c>
      <c r="AB177" s="658">
        <f ca="1">IF(U177="","",(SUMIF(Lineups!$AE$70:$AE$129,$U177,Lineups!$S$70:$S$129)))</f>
        <v>0</v>
      </c>
      <c r="AC177" s="100">
        <f t="shared" ref="AC177:AC196" ca="1" si="111">SUM(Y177:AB177)</f>
        <v>0</v>
      </c>
      <c r="AE177" s="100">
        <f t="shared" ref="AE177:AE196" ca="1" si="112">IF(U177="","",SUM(W177,AC177))</f>
        <v>16</v>
      </c>
      <c r="AH177" s="100">
        <f>IF($U177="","",SUMIF(Lineups!$AH$70:$AH$129,$U177,Lineups!$S$70:$S$129))</f>
        <v>0</v>
      </c>
      <c r="AJ177" s="100">
        <f t="shared" ref="AJ177:AJ196" ca="1" si="113">IF(U177="","",SUM(AE177,AH177))</f>
        <v>16</v>
      </c>
    </row>
    <row r="178" spans="1:36">
      <c r="A178" s="646">
        <f t="shared" si="104"/>
        <v>2</v>
      </c>
      <c r="B178" s="661" t="str">
        <f t="shared" si="105"/>
        <v>1949</v>
      </c>
      <c r="C178" s="661" t="str">
        <f t="shared" si="105"/>
        <v>Geneva Conviction</v>
      </c>
      <c r="D178" s="661">
        <f ca="1">IF($B178="","",SUMPRODUCT(--(Lineups!$C$70:$C$129=$B178),--(Lineups!$B$70:$B$129=""),Lineups!$AL$70:$AL$129))</f>
        <v>18</v>
      </c>
      <c r="F178" s="658">
        <f ca="1">IF($B178="","",SUMPRODUCT(--(Lineups!$C$70:$C$129=$B178),--(Lineups!$B$70:$B$129="X"),Lineups!$AL$70:$AL$129))</f>
        <v>0</v>
      </c>
      <c r="G178" s="658">
        <f ca="1">IF($B178="","",SUMIF(Lineups!$F$70:$F$129,$B178,Lineups!$AL$70:$AL$129))</f>
        <v>5</v>
      </c>
      <c r="H178" s="658">
        <f ca="1">IF($B178="","",SUMIF(Lineups!$I$70:$I$129,$B178,Lineups!$AL$70:$AL$129))</f>
        <v>0</v>
      </c>
      <c r="I178" s="658">
        <f>IF($B178="","",SUMIF(Lineups!$L71:$L$129,$B178,Lineups!$AL$70:$AL$129))</f>
        <v>0</v>
      </c>
      <c r="J178" s="661">
        <f t="shared" ca="1" si="106"/>
        <v>5</v>
      </c>
      <c r="L178" s="661">
        <f t="shared" ca="1" si="107"/>
        <v>23</v>
      </c>
      <c r="O178" s="661">
        <f ca="1">IF($B178="","",SUMIF(Lineups!$O$70:$O$129,$B178,Lineups!$AL$70:$AL$129))</f>
        <v>0</v>
      </c>
      <c r="Q178" s="661">
        <f t="shared" ca="1" si="108"/>
        <v>23</v>
      </c>
      <c r="T178" s="646">
        <f t="shared" si="109"/>
        <v>2</v>
      </c>
      <c r="U178" s="661" t="str">
        <f t="shared" si="110"/>
        <v>1170</v>
      </c>
      <c r="V178" s="661" t="str">
        <f t="shared" si="110"/>
        <v>Epic Fail-Her</v>
      </c>
      <c r="W178" s="661">
        <f ca="1">IF($U178="","",SUMPRODUCT(--(Lineups!$V$70:$V$129=$U178),--(Lineups!$U$70:$U$129=""),Lineups!$S$70:$S$129))</f>
        <v>0</v>
      </c>
      <c r="Y178" s="658">
        <f ca="1">IF($U178="","",SUMPRODUCT(--(Lineups!$V$70:$V$129=$U178),--(Lineups!$U$70:$U$129="X"),Lineups!$S$70:$S$129))</f>
        <v>0</v>
      </c>
      <c r="Z178" s="658">
        <f ca="1">IF(U178="","",(SUMIF(Lineups!$Y$70:$Y$129,$U178,Lineups!$S$70:$S$129)))</f>
        <v>23</v>
      </c>
      <c r="AA178" s="658">
        <f>IF(U178="","",(SUMIF(Lineups!$AB$70:$AB$129,$U178,Lineups!$S$70:$S$129)))</f>
        <v>0</v>
      </c>
      <c r="AB178" s="658">
        <f>IF(U178="","",(SUMIF(Lineups!$AE$70:$AE$129,$U178,Lineups!$S$70:$S$129)))</f>
        <v>0</v>
      </c>
      <c r="AC178" s="661">
        <f t="shared" ca="1" si="111"/>
        <v>23</v>
      </c>
      <c r="AE178" s="661">
        <f t="shared" ca="1" si="112"/>
        <v>23</v>
      </c>
      <c r="AH178" s="661">
        <f>IF($U178="","",SUMIF(Lineups!$AH$70:$AH$129,$U178,Lineups!$S$70:$S$129))</f>
        <v>0</v>
      </c>
      <c r="AJ178" s="661">
        <f t="shared" ca="1" si="113"/>
        <v>23</v>
      </c>
    </row>
    <row r="179" spans="1:36">
      <c r="A179" s="555">
        <f t="shared" si="104"/>
        <v>3</v>
      </c>
      <c r="B179" s="100" t="str">
        <f t="shared" si="105"/>
        <v>23</v>
      </c>
      <c r="C179" s="100" t="str">
        <f t="shared" si="105"/>
        <v>Mary Marvel</v>
      </c>
      <c r="D179" s="100">
        <f ca="1">IF($B179="","",SUMPRODUCT(--(Lineups!$C$70:$C$129=$B179),--(Lineups!$B$70:$B$129=""),Lineups!$AL$70:$AL$129))</f>
        <v>20</v>
      </c>
      <c r="F179" s="658">
        <f ca="1">IF($B179="","",SUMPRODUCT(--(Lineups!$C$70:$C$129=$B179),--(Lineups!$B$70:$B$129="X"),Lineups!$AL$70:$AL$129))</f>
        <v>0</v>
      </c>
      <c r="G179" s="658">
        <f ca="1">IF($B179="","",SUMIF(Lineups!$F$70:$F$129,$B179,Lineups!$AL$70:$AL$129))</f>
        <v>34</v>
      </c>
      <c r="H179" s="658">
        <f ca="1">IF($B179="","",SUMIF(Lineups!$I$70:$I$129,$B179,Lineups!$AL$70:$AL$129))</f>
        <v>13</v>
      </c>
      <c r="I179" s="658">
        <f>IF($B179="","",SUMIF(Lineups!$L72:$L$129,$B179,Lineups!$AL$70:$AL$129))</f>
        <v>0</v>
      </c>
      <c r="J179" s="100">
        <f t="shared" ca="1" si="106"/>
        <v>47</v>
      </c>
      <c r="L179" s="100">
        <f t="shared" ca="1" si="107"/>
        <v>67</v>
      </c>
      <c r="O179" s="100">
        <f>IF($B179="","",SUMIF(Lineups!$O$70:$O$129,$B179,Lineups!$AL$70:$AL$129))</f>
        <v>0</v>
      </c>
      <c r="Q179" s="100">
        <f t="shared" ca="1" si="108"/>
        <v>67</v>
      </c>
      <c r="T179" s="555">
        <f t="shared" si="109"/>
        <v>3</v>
      </c>
      <c r="U179" s="100" t="str">
        <f t="shared" si="110"/>
        <v>120</v>
      </c>
      <c r="V179" s="100" t="str">
        <f t="shared" si="110"/>
        <v>Sky Jump-Her</v>
      </c>
      <c r="W179" s="100">
        <f ca="1">IF($U179="","",SUMPRODUCT(--(Lineups!$V$70:$V$129=$U179),--(Lineups!$U$70:$U$129=""),Lineups!$S$70:$S$129))</f>
        <v>0</v>
      </c>
      <c r="Y179" s="658">
        <f ca="1">IF($U179="","",SUMPRODUCT(--(Lineups!$V$70:$V$129=$U179),--(Lineups!$U$70:$U$129="X"),Lineups!$S$70:$S$129))</f>
        <v>0</v>
      </c>
      <c r="Z179" s="658">
        <f>IF(U179="","",(SUMIF(Lineups!$Y$70:$Y$129,$U179,Lineups!$S$70:$S$129)))</f>
        <v>0</v>
      </c>
      <c r="AA179" s="658">
        <f>IF(U179="","",(SUMIF(Lineups!$AB$70:$AB$129,$U179,Lineups!$S$70:$S$129)))</f>
        <v>0</v>
      </c>
      <c r="AB179" s="658">
        <f>IF(U179="","",(SUMIF(Lineups!$AE$70:$AE$129,$U179,Lineups!$S$70:$S$129)))</f>
        <v>0</v>
      </c>
      <c r="AC179" s="100">
        <f t="shared" ca="1" si="111"/>
        <v>0</v>
      </c>
      <c r="AE179" s="100">
        <f t="shared" ca="1" si="112"/>
        <v>0</v>
      </c>
      <c r="AH179" s="100">
        <f ca="1">IF($U179="","",SUMIF(Lineups!$AH$70:$AH$129,$U179,Lineups!$S$70:$S$129))</f>
        <v>4</v>
      </c>
      <c r="AJ179" s="100">
        <f t="shared" ca="1" si="113"/>
        <v>4</v>
      </c>
    </row>
    <row r="180" spans="1:36">
      <c r="A180" s="646">
        <f t="shared" si="104"/>
        <v>4</v>
      </c>
      <c r="B180" s="661" t="str">
        <f t="shared" si="105"/>
        <v>314</v>
      </c>
      <c r="C180" s="661" t="str">
        <f t="shared" si="105"/>
        <v>Thuggy Holly</v>
      </c>
      <c r="D180" s="661">
        <f ca="1">IF($B180="","",SUMPRODUCT(--(Lineups!$C$70:$C$129=$B180),--(Lineups!$B$70:$B$129=""),Lineups!$AL$70:$AL$129))</f>
        <v>0</v>
      </c>
      <c r="F180" s="658">
        <f ca="1">IF($B180="","",SUMPRODUCT(--(Lineups!$C$70:$C$129=$B180),--(Lineups!$B$70:$B$129="X"),Lineups!$AL$70:$AL$129))</f>
        <v>0</v>
      </c>
      <c r="G180" s="658">
        <f ca="1">IF($B180="","",SUMIF(Lineups!$F$70:$F$129,$B180,Lineups!$AL$70:$AL$129))</f>
        <v>15</v>
      </c>
      <c r="H180" s="658">
        <f>IF($B180="","",SUMIF(Lineups!$I$70:$I$129,$B180,Lineups!$AL$70:$AL$129))</f>
        <v>0</v>
      </c>
      <c r="I180" s="658">
        <f>IF($B180="","",SUMIF(Lineups!$L73:$L$129,$B180,Lineups!$AL$70:$AL$129))</f>
        <v>0</v>
      </c>
      <c r="J180" s="661">
        <f t="shared" ca="1" si="106"/>
        <v>15</v>
      </c>
      <c r="L180" s="661">
        <f t="shared" ca="1" si="107"/>
        <v>15</v>
      </c>
      <c r="O180" s="661">
        <f>IF($B180="","",SUMIF(Lineups!$O$70:$O$129,$B180,Lineups!$AL$70:$AL$129))</f>
        <v>0</v>
      </c>
      <c r="Q180" s="661">
        <f t="shared" ca="1" si="108"/>
        <v>15</v>
      </c>
      <c r="T180" s="646">
        <f t="shared" si="109"/>
        <v>4</v>
      </c>
      <c r="U180" s="661" t="str">
        <f t="shared" si="110"/>
        <v>1888</v>
      </c>
      <c r="V180" s="661" t="str">
        <f t="shared" si="110"/>
        <v>Jackie Reaper</v>
      </c>
      <c r="W180" s="661">
        <f ca="1">IF($U180="","",SUMPRODUCT(--(Lineups!$V$70:$V$129=$U180),--(Lineups!$U$70:$U$129=""),Lineups!$S$70:$S$129))</f>
        <v>0</v>
      </c>
      <c r="Y180" s="658">
        <f ca="1">IF($U180="","",SUMPRODUCT(--(Lineups!$V$70:$V$129=$U180),--(Lineups!$U$70:$U$129="X"),Lineups!$S$70:$S$129))</f>
        <v>0</v>
      </c>
      <c r="Z180" s="658">
        <f ca="1">IF(U180="","",(SUMIF(Lineups!$Y$70:$Y$129,$U180,Lineups!$S$70:$S$129)))</f>
        <v>21</v>
      </c>
      <c r="AA180" s="658">
        <f ca="1">IF(U180="","",(SUMIF(Lineups!$AB$70:$AB$129,$U180,Lineups!$S$70:$S$129)))</f>
        <v>0</v>
      </c>
      <c r="AB180" s="658">
        <f>IF(U180="","",(SUMIF(Lineups!$AE$70:$AE$129,$U180,Lineups!$S$70:$S$129)))</f>
        <v>0</v>
      </c>
      <c r="AC180" s="661">
        <f t="shared" ca="1" si="111"/>
        <v>21</v>
      </c>
      <c r="AE180" s="661">
        <f t="shared" ca="1" si="112"/>
        <v>21</v>
      </c>
      <c r="AH180" s="661">
        <f>IF($U180="","",SUMIF(Lineups!$AH$70:$AH$129,$U180,Lineups!$S$70:$S$129))</f>
        <v>0</v>
      </c>
      <c r="AJ180" s="661">
        <f t="shared" ca="1" si="113"/>
        <v>21</v>
      </c>
    </row>
    <row r="181" spans="1:36">
      <c r="A181" s="555">
        <f t="shared" si="104"/>
        <v>5</v>
      </c>
      <c r="B181" s="100" t="str">
        <f t="shared" si="105"/>
        <v>415</v>
      </c>
      <c r="C181" s="100" t="str">
        <f t="shared" si="105"/>
        <v>Chick Basher</v>
      </c>
      <c r="D181" s="100">
        <f ca="1">IF($B181="","",SUMPRODUCT(--(Lineups!$C$70:$C$129=$B181),--(Lineups!$B$70:$B$129=""),Lineups!$AL$70:$AL$129))</f>
        <v>0</v>
      </c>
      <c r="F181" s="658">
        <f ca="1">IF($B181="","",SUMPRODUCT(--(Lineups!$C$70:$C$129=$B181),--(Lineups!$B$70:$B$129="X"),Lineups!$AL$70:$AL$129))</f>
        <v>0</v>
      </c>
      <c r="G181" s="658">
        <f ca="1">IF($B181="","",SUMIF(Lineups!$F$70:$F$129,$B181,Lineups!$AL$70:$AL$129))</f>
        <v>16</v>
      </c>
      <c r="H181" s="658">
        <f>IF($B181="","",SUMIF(Lineups!$I$70:$I$129,$B181,Lineups!$AL$70:$AL$129))</f>
        <v>0</v>
      </c>
      <c r="I181" s="658">
        <f ca="1">IF($B181="","",SUMIF(Lineups!$L74:$L$129,$B181,Lineups!$AL$70:$AL$129))</f>
        <v>18</v>
      </c>
      <c r="J181" s="100">
        <f t="shared" ca="1" si="106"/>
        <v>34</v>
      </c>
      <c r="L181" s="100">
        <f t="shared" ca="1" si="107"/>
        <v>34</v>
      </c>
      <c r="O181" s="100">
        <f>IF($B181="","",SUMIF(Lineups!$O$70:$O$129,$B181,Lineups!$AL$70:$AL$129))</f>
        <v>0</v>
      </c>
      <c r="Q181" s="100">
        <f t="shared" ca="1" si="108"/>
        <v>34</v>
      </c>
      <c r="T181" s="555">
        <f t="shared" si="109"/>
        <v>5</v>
      </c>
      <c r="U181" s="100" t="str">
        <f t="shared" si="110"/>
        <v>256</v>
      </c>
      <c r="V181" s="100" t="str">
        <f t="shared" si="110"/>
        <v>Afternoon D-Lightning</v>
      </c>
      <c r="W181" s="100">
        <f ca="1">IF($U181="","",SUMPRODUCT(--(Lineups!$V$70:$V$129=$U181),--(Lineups!$U$70:$U$129=""),Lineups!$S$70:$S$129))</f>
        <v>0</v>
      </c>
      <c r="Y181" s="658">
        <f ca="1">IF($U181="","",SUMPRODUCT(--(Lineups!$V$70:$V$129=$U181),--(Lineups!$U$70:$U$129="X"),Lineups!$S$70:$S$129))</f>
        <v>0</v>
      </c>
      <c r="Z181" s="658">
        <f>IF(U181="","",(SUMIF(Lineups!$Y$70:$Y$129,$U181,Lineups!$S$70:$S$129)))</f>
        <v>0</v>
      </c>
      <c r="AA181" s="658">
        <f>IF(U181="","",(SUMIF(Lineups!$AB$70:$AB$129,$U181,Lineups!$S$70:$S$129)))</f>
        <v>0</v>
      </c>
      <c r="AB181" s="658">
        <f ca="1">IF(U181="","",(SUMIF(Lineups!$AE$70:$AE$129,$U181,Lineups!$S$70:$S$129)))</f>
        <v>25</v>
      </c>
      <c r="AC181" s="100">
        <f t="shared" ca="1" si="111"/>
        <v>25</v>
      </c>
      <c r="AE181" s="100">
        <f t="shared" ca="1" si="112"/>
        <v>25</v>
      </c>
      <c r="AH181" s="100">
        <f>IF($U181="","",SUMIF(Lineups!$AH$70:$AH$129,$U181,Lineups!$S$70:$S$129))</f>
        <v>0</v>
      </c>
      <c r="AJ181" s="100">
        <f t="shared" ca="1" si="113"/>
        <v>25</v>
      </c>
    </row>
    <row r="182" spans="1:36">
      <c r="A182" s="646">
        <f t="shared" si="104"/>
        <v>6</v>
      </c>
      <c r="B182" s="661" t="str">
        <f t="shared" si="105"/>
        <v>475</v>
      </c>
      <c r="C182" s="661" t="str">
        <f t="shared" si="105"/>
        <v>MollyTov</v>
      </c>
      <c r="D182" s="661">
        <f ca="1">IF($B182="","",SUMPRODUCT(--(Lineups!$C$70:$C$129=$B182),--(Lineups!$B$70:$B$129=""),Lineups!$AL$70:$AL$129))</f>
        <v>0</v>
      </c>
      <c r="F182" s="658">
        <f ca="1">IF($B182="","",SUMPRODUCT(--(Lineups!$C$70:$C$129=$B182),--(Lineups!$B$70:$B$129="X"),Lineups!$AL$70:$AL$129))</f>
        <v>0</v>
      </c>
      <c r="G182" s="658">
        <f ca="1">IF($B182="","",SUMIF(Lineups!$F$70:$F$129,$B182,Lineups!$AL$70:$AL$129))</f>
        <v>0</v>
      </c>
      <c r="H182" s="658">
        <f>IF($B182="","",SUMIF(Lineups!$I$70:$I$129,$B182,Lineups!$AL$70:$AL$129))</f>
        <v>0</v>
      </c>
      <c r="I182" s="658">
        <f>IF($B182="","",SUMIF(Lineups!$L75:$L$129,$B182,Lineups!$AL$70:$AL$129))</f>
        <v>0</v>
      </c>
      <c r="J182" s="661">
        <f t="shared" ca="1" si="106"/>
        <v>0</v>
      </c>
      <c r="L182" s="661">
        <f t="shared" ca="1" si="107"/>
        <v>0</v>
      </c>
      <c r="O182" s="661">
        <f ca="1">IF($B182="","",SUMIF(Lineups!$O$70:$O$129,$B182,Lineups!$AL$70:$AL$129))</f>
        <v>16</v>
      </c>
      <c r="Q182" s="661">
        <f t="shared" ca="1" si="108"/>
        <v>16</v>
      </c>
      <c r="T182" s="646">
        <f t="shared" si="109"/>
        <v>6</v>
      </c>
      <c r="U182" s="661" t="str">
        <f t="shared" si="110"/>
        <v>422</v>
      </c>
      <c r="V182" s="661" t="str">
        <f t="shared" si="110"/>
        <v>Stella Blue</v>
      </c>
      <c r="W182" s="661">
        <f ca="1">IF($U182="","",SUMPRODUCT(--(Lineups!$V$70:$V$129=$U182),--(Lineups!$U$70:$U$129=""),Lineups!$S$70:$S$129))</f>
        <v>0</v>
      </c>
      <c r="Y182" s="658">
        <f ca="1">IF($U182="","",SUMPRODUCT(--(Lineups!$V$70:$V$129=$U182),--(Lineups!$U$70:$U$129="X"),Lineups!$S$70:$S$129))</f>
        <v>0</v>
      </c>
      <c r="Z182" s="658">
        <f>IF(U182="","",(SUMIF(Lineups!$Y$70:$Y$129,$U182,Lineups!$S$70:$S$129)))</f>
        <v>0</v>
      </c>
      <c r="AA182" s="658">
        <f ca="1">IF(U182="","",(SUMIF(Lineups!$AB$70:$AB$129,$U182,Lineups!$S$70:$S$129)))</f>
        <v>0</v>
      </c>
      <c r="AB182" s="658">
        <f>IF(U182="","",(SUMIF(Lineups!$AE$70:$AE$129,$U182,Lineups!$S$70:$S$129)))</f>
        <v>0</v>
      </c>
      <c r="AC182" s="661">
        <f t="shared" ca="1" si="111"/>
        <v>0</v>
      </c>
      <c r="AE182" s="661">
        <f t="shared" ca="1" si="112"/>
        <v>0</v>
      </c>
      <c r="AH182" s="661">
        <f ca="1">IF($U182="","",SUMIF(Lineups!$AH$70:$AH$129,$U182,Lineups!$S$70:$S$129))</f>
        <v>24</v>
      </c>
      <c r="AJ182" s="661">
        <f t="shared" ca="1" si="113"/>
        <v>24</v>
      </c>
    </row>
    <row r="183" spans="1:36">
      <c r="A183" s="555">
        <f t="shared" si="104"/>
        <v>7</v>
      </c>
      <c r="B183" s="100" t="str">
        <f t="shared" si="105"/>
        <v>4N6</v>
      </c>
      <c r="C183" s="100" t="str">
        <f t="shared" si="105"/>
        <v>Bone Eata</v>
      </c>
      <c r="D183" s="100">
        <f ca="1">IF($B183="","",SUMPRODUCT(--(Lineups!$C$70:$C$129=$B183),--(Lineups!$B$70:$B$129=""),Lineups!$AL$70:$AL$129))</f>
        <v>0</v>
      </c>
      <c r="F183" s="658">
        <f ca="1">IF($B183="","",SUMPRODUCT(--(Lineups!$C$70:$C$129=$B183),--(Lineups!$B$70:$B$129="X"),Lineups!$AL$70:$AL$129))</f>
        <v>0</v>
      </c>
      <c r="G183" s="658">
        <f>IF($B183="","",SUMIF(Lineups!$F$70:$F$129,$B183,Lineups!$AL$70:$AL$129))</f>
        <v>0</v>
      </c>
      <c r="H183" s="658">
        <f>IF($B183="","",SUMIF(Lineups!$I$70:$I$129,$B183,Lineups!$AL$70:$AL$129))</f>
        <v>0</v>
      </c>
      <c r="I183" s="658">
        <f>IF($B183="","",SUMIF(Lineups!$L76:$L$129,$B183,Lineups!$AL$70:$AL$129))</f>
        <v>0</v>
      </c>
      <c r="J183" s="100">
        <f t="shared" ca="1" si="106"/>
        <v>0</v>
      </c>
      <c r="L183" s="100">
        <f t="shared" ca="1" si="107"/>
        <v>0</v>
      </c>
      <c r="O183" s="100">
        <f ca="1">IF($B183="","",SUMIF(Lineups!$O$70:$O$129,$B183,Lineups!$AL$70:$AL$129))</f>
        <v>28</v>
      </c>
      <c r="Q183" s="100">
        <f t="shared" ca="1" si="108"/>
        <v>28</v>
      </c>
      <c r="T183" s="555">
        <f t="shared" si="109"/>
        <v>7</v>
      </c>
      <c r="U183" s="100" t="str">
        <f t="shared" si="110"/>
        <v>42OH</v>
      </c>
      <c r="V183" s="100" t="str">
        <f t="shared" si="110"/>
        <v>Pam Wow</v>
      </c>
      <c r="W183" s="100">
        <f ca="1">IF($U183="","",SUMPRODUCT(--(Lineups!$V$70:$V$129=$U183),--(Lineups!$U$70:$U$129=""),Lineups!$S$70:$S$129))</f>
        <v>0</v>
      </c>
      <c r="Y183" s="658">
        <f ca="1">IF($U183="","",SUMPRODUCT(--(Lineups!$V$70:$V$129=$U183),--(Lineups!$U$70:$U$129="X"),Lineups!$S$70:$S$129))</f>
        <v>0</v>
      </c>
      <c r="Z183" s="658">
        <f ca="1">IF(U183="","",(SUMIF(Lineups!$Y$70:$Y$129,$U183,Lineups!$S$70:$S$129)))</f>
        <v>0</v>
      </c>
      <c r="AA183" s="658">
        <f>IF(U183="","",(SUMIF(Lineups!$AB$70:$AB$129,$U183,Lineups!$S$70:$S$129)))</f>
        <v>0</v>
      </c>
      <c r="AB183" s="658">
        <f ca="1">IF(U183="","",(SUMIF(Lineups!$AE$70:$AE$129,$U183,Lineups!$S$70:$S$129)))</f>
        <v>16</v>
      </c>
      <c r="AC183" s="100">
        <f t="shared" ca="1" si="111"/>
        <v>16</v>
      </c>
      <c r="AE183" s="100">
        <f t="shared" ca="1" si="112"/>
        <v>16</v>
      </c>
      <c r="AH183" s="100">
        <f ca="1">IF($U183="","",SUMIF(Lineups!$AH$70:$AH$129,$U183,Lineups!$S$70:$S$129))</f>
        <v>0</v>
      </c>
      <c r="AJ183" s="100">
        <f t="shared" ca="1" si="113"/>
        <v>16</v>
      </c>
    </row>
    <row r="184" spans="1:36">
      <c r="A184" s="646">
        <f t="shared" si="104"/>
        <v>8</v>
      </c>
      <c r="B184" s="661" t="str">
        <f t="shared" si="105"/>
        <v>624</v>
      </c>
      <c r="C184" s="661" t="str">
        <f t="shared" si="105"/>
        <v>Merle Hazard</v>
      </c>
      <c r="D184" s="661">
        <f ca="1">IF($B184="","",SUMPRODUCT(--(Lineups!$C$70:$C$129=$B184),--(Lineups!$B$70:$B$129=""),Lineups!$AL$70:$AL$129))</f>
        <v>0</v>
      </c>
      <c r="F184" s="658">
        <f ca="1">IF($B184="","",SUMPRODUCT(--(Lineups!$C$70:$C$129=$B184),--(Lineups!$B$70:$B$129="X"),Lineups!$AL$70:$AL$129))</f>
        <v>0</v>
      </c>
      <c r="G184" s="658">
        <f ca="1">IF($B184="","",SUMIF(Lineups!$F$70:$F$129,$B184,Lineups!$AL$70:$AL$129))</f>
        <v>4</v>
      </c>
      <c r="H184" s="658">
        <f>IF($B184="","",SUMIF(Lineups!$I$70:$I$129,$B184,Lineups!$AL$70:$AL$129))</f>
        <v>0</v>
      </c>
      <c r="I184" s="658">
        <f>IF($B184="","",SUMIF(Lineups!$L77:$L$129,$B184,Lineups!$AL$70:$AL$129))</f>
        <v>0</v>
      </c>
      <c r="J184" s="661">
        <f t="shared" ca="1" si="106"/>
        <v>4</v>
      </c>
      <c r="L184" s="661">
        <f t="shared" ca="1" si="107"/>
        <v>4</v>
      </c>
      <c r="O184" s="661">
        <f>IF($B184="","",SUMIF(Lineups!$O$70:$O$129,$B184,Lineups!$AL$70:$AL$129))</f>
        <v>0</v>
      </c>
      <c r="Q184" s="661">
        <f t="shared" ca="1" si="108"/>
        <v>4</v>
      </c>
      <c r="T184" s="646">
        <f t="shared" si="109"/>
        <v>8</v>
      </c>
      <c r="U184" s="661" t="str">
        <f t="shared" si="110"/>
        <v>50</v>
      </c>
      <c r="V184" s="661" t="str">
        <f t="shared" si="110"/>
        <v>Easy Money</v>
      </c>
      <c r="W184" s="661">
        <f ca="1">IF($U184="","",SUMPRODUCT(--(Lineups!$V$70:$V$129=$U184),--(Lineups!$U$70:$U$129=""),Lineups!$S$70:$S$129))</f>
        <v>5</v>
      </c>
      <c r="Y184" s="658">
        <f ca="1">IF($U184="","",SUMPRODUCT(--(Lineups!$V$70:$V$129=$U184),--(Lineups!$U$70:$U$129="X"),Lineups!$S$70:$S$129))</f>
        <v>0</v>
      </c>
      <c r="Z184" s="658">
        <f>IF(U184="","",(SUMIF(Lineups!$Y$70:$Y$129,$U184,Lineups!$S$70:$S$129)))</f>
        <v>0</v>
      </c>
      <c r="AA184" s="658">
        <f>IF(U184="","",(SUMIF(Lineups!$AB$70:$AB$129,$U184,Lineups!$S$70:$S$129)))</f>
        <v>0</v>
      </c>
      <c r="AB184" s="658">
        <f>IF(U184="","",(SUMIF(Lineups!$AE$70:$AE$129,$U184,Lineups!$S$70:$S$129)))</f>
        <v>0</v>
      </c>
      <c r="AC184" s="661">
        <f t="shared" ca="1" si="111"/>
        <v>0</v>
      </c>
      <c r="AE184" s="661">
        <f t="shared" ca="1" si="112"/>
        <v>5</v>
      </c>
      <c r="AH184" s="661">
        <f>IF($U184="","",SUMIF(Lineups!$AH$70:$AH$129,$U184,Lineups!$S$70:$S$129))</f>
        <v>0</v>
      </c>
      <c r="AJ184" s="661">
        <f t="shared" ca="1" si="113"/>
        <v>5</v>
      </c>
    </row>
    <row r="185" spans="1:36">
      <c r="A185" s="555">
        <f t="shared" si="104"/>
        <v>9</v>
      </c>
      <c r="B185" s="100" t="str">
        <f t="shared" si="105"/>
        <v>723</v>
      </c>
      <c r="C185" s="100" t="str">
        <f t="shared" si="105"/>
        <v>Party Poison</v>
      </c>
      <c r="D185" s="100">
        <f ca="1">IF($B185="","",SUMPRODUCT(--(Lineups!$C$70:$C$129=$B185),--(Lineups!$B$70:$B$129=""),Lineups!$AL$70:$AL$129))</f>
        <v>0</v>
      </c>
      <c r="F185" s="658">
        <f ca="1">IF($B185="","",SUMPRODUCT(--(Lineups!$C$70:$C$129=$B185),--(Lineups!$B$70:$B$129="X"),Lineups!$AL$70:$AL$129))</f>
        <v>0</v>
      </c>
      <c r="G185" s="658">
        <f>IF($B185="","",SUMIF(Lineups!$F$70:$F$129,$B185,Lineups!$AL$70:$AL$129))</f>
        <v>0</v>
      </c>
      <c r="H185" s="658">
        <f>IF($B185="","",SUMIF(Lineups!$I$70:$I$129,$B185,Lineups!$AL$70:$AL$129))</f>
        <v>0</v>
      </c>
      <c r="I185" s="658">
        <f>IF($B185="","",SUMIF(Lineups!$L78:$L$129,$B185,Lineups!$AL$70:$AL$129))</f>
        <v>0</v>
      </c>
      <c r="J185" s="100">
        <f t="shared" ca="1" si="106"/>
        <v>0</v>
      </c>
      <c r="L185" s="100">
        <f t="shared" ca="1" si="107"/>
        <v>0</v>
      </c>
      <c r="O185" s="100">
        <f>IF($B185="","",SUMIF(Lineups!$O$70:$O$129,$B185,Lineups!$AL$70:$AL$129))</f>
        <v>0</v>
      </c>
      <c r="Q185" s="100">
        <f t="shared" ca="1" si="108"/>
        <v>0</v>
      </c>
      <c r="T185" s="555">
        <f t="shared" si="109"/>
        <v>9</v>
      </c>
      <c r="U185" s="100" t="str">
        <f t="shared" si="110"/>
        <v>55</v>
      </c>
      <c r="V185" s="100" t="str">
        <f t="shared" si="110"/>
        <v>Stardust Dunes</v>
      </c>
      <c r="W185" s="100">
        <f ca="1">IF($U185="","",SUMPRODUCT(--(Lineups!$V$70:$V$129=$U185),--(Lineups!$U$70:$U$129=""),Lineups!$S$70:$S$129))</f>
        <v>0</v>
      </c>
      <c r="Y185" s="658">
        <f ca="1">IF($U185="","",SUMPRODUCT(--(Lineups!$V$70:$V$129=$U185),--(Lineups!$U$70:$U$129="X"),Lineups!$S$70:$S$129))</f>
        <v>0</v>
      </c>
      <c r="Z185" s="658">
        <f ca="1">IF(U185="","",(SUMIF(Lineups!$Y$70:$Y$129,$U185,Lineups!$S$70:$S$129)))</f>
        <v>0</v>
      </c>
      <c r="AA185" s="658">
        <f ca="1">IF(U185="","",(SUMIF(Lineups!$AB$70:$AB$129,$U185,Lineups!$S$70:$S$129)))</f>
        <v>23</v>
      </c>
      <c r="AB185" s="658">
        <f>IF(U185="","",(SUMIF(Lineups!$AE$70:$AE$129,$U185,Lineups!$S$70:$S$129)))</f>
        <v>0</v>
      </c>
      <c r="AC185" s="100">
        <f t="shared" ca="1" si="111"/>
        <v>23</v>
      </c>
      <c r="AE185" s="100">
        <f t="shared" ca="1" si="112"/>
        <v>23</v>
      </c>
      <c r="AH185" s="100">
        <f ca="1">IF($U185="","",SUMIF(Lineups!$AH$70:$AH$129,$U185,Lineups!$S$70:$S$129))</f>
        <v>0</v>
      </c>
      <c r="AJ185" s="100">
        <f t="shared" ca="1" si="113"/>
        <v>23</v>
      </c>
    </row>
    <row r="186" spans="1:36">
      <c r="A186" s="646">
        <f t="shared" si="104"/>
        <v>10</v>
      </c>
      <c r="B186" s="661" t="str">
        <f t="shared" si="105"/>
        <v>731</v>
      </c>
      <c r="C186" s="661" t="str">
        <f t="shared" si="105"/>
        <v>Cherry Potter</v>
      </c>
      <c r="D186" s="661">
        <f ca="1">IF($B186="","",SUMPRODUCT(--(Lineups!$C$70:$C$129=$B186),--(Lineups!$B$70:$B$129=""),Lineups!$AL$70:$AL$129))</f>
        <v>34</v>
      </c>
      <c r="F186" s="658">
        <f ca="1">IF($B186="","",SUMPRODUCT(--(Lineups!$C$70:$C$129=$B186),--(Lineups!$B$70:$B$129="X"),Lineups!$AL$70:$AL$129))</f>
        <v>0</v>
      </c>
      <c r="G186" s="658">
        <f ca="1">IF($B186="","",SUMIF(Lineups!$F$70:$F$129,$B186,Lineups!$AL$70:$AL$129))</f>
        <v>8</v>
      </c>
      <c r="H186" s="658">
        <f ca="1">IF($B186="","",SUMIF(Lineups!$I$70:$I$129,$B186,Lineups!$AL$70:$AL$129))</f>
        <v>22</v>
      </c>
      <c r="I186" s="658">
        <f>IF($B186="","",SUMIF(Lineups!$L79:$L$129,$B186,Lineups!$AL$70:$AL$129))</f>
        <v>0</v>
      </c>
      <c r="J186" s="661">
        <f t="shared" ca="1" si="106"/>
        <v>30</v>
      </c>
      <c r="L186" s="661">
        <f t="shared" ca="1" si="107"/>
        <v>64</v>
      </c>
      <c r="O186" s="661">
        <f ca="1">IF($B186="","",SUMIF(Lineups!$O$70:$O$129,$B186,Lineups!$AL$70:$AL$129))</f>
        <v>18</v>
      </c>
      <c r="Q186" s="661">
        <f t="shared" ca="1" si="108"/>
        <v>82</v>
      </c>
      <c r="T186" s="646">
        <f t="shared" si="109"/>
        <v>10</v>
      </c>
      <c r="U186" s="661" t="str">
        <f t="shared" si="110"/>
        <v>64</v>
      </c>
      <c r="V186" s="661" t="str">
        <f t="shared" si="110"/>
        <v>Pretty Penny</v>
      </c>
      <c r="W186" s="661">
        <f ca="1">IF($U186="","",SUMPRODUCT(--(Lineups!$V$70:$V$129=$U186),--(Lineups!$U$70:$U$129=""),Lineups!$S$70:$S$129))</f>
        <v>0</v>
      </c>
      <c r="Y186" s="658">
        <f ca="1">IF($U186="","",SUMPRODUCT(--(Lineups!$V$70:$V$129=$U186),--(Lineups!$U$70:$U$129="X"),Lineups!$S$70:$S$129))</f>
        <v>0</v>
      </c>
      <c r="Z186" s="658">
        <f>IF(U186="","",(SUMIF(Lineups!$Y$70:$Y$129,$U186,Lineups!$S$70:$S$129)))</f>
        <v>0</v>
      </c>
      <c r="AA186" s="658">
        <f>IF(U186="","",(SUMIF(Lineups!$AB$70:$AB$129,$U186,Lineups!$S$70:$S$129)))</f>
        <v>0</v>
      </c>
      <c r="AB186" s="658">
        <f>IF(U186="","",(SUMIF(Lineups!$AE$70:$AE$129,$U186,Lineups!$S$70:$S$129)))</f>
        <v>0</v>
      </c>
      <c r="AC186" s="661">
        <f t="shared" ca="1" si="111"/>
        <v>0</v>
      </c>
      <c r="AE186" s="661">
        <f t="shared" ca="1" si="112"/>
        <v>0</v>
      </c>
      <c r="AH186" s="661">
        <f ca="1">IF($U186="","",SUMIF(Lineups!$AH$70:$AH$129,$U186,Lineups!$S$70:$S$129))</f>
        <v>2</v>
      </c>
      <c r="AJ186" s="661">
        <f t="shared" ca="1" si="113"/>
        <v>2</v>
      </c>
    </row>
    <row r="187" spans="1:36">
      <c r="A187" s="555">
        <f t="shared" si="104"/>
        <v>11</v>
      </c>
      <c r="B187" s="100" t="str">
        <f t="shared" si="105"/>
        <v>762</v>
      </c>
      <c r="C187" s="100" t="str">
        <f t="shared" si="105"/>
        <v>Warren Peace</v>
      </c>
      <c r="D187" s="100">
        <f ca="1">IF($B187="","",SUMPRODUCT(--(Lineups!$C$70:$C$129=$B187),--(Lineups!$B$70:$B$129=""),Lineups!$AL$70:$AL$129))</f>
        <v>35</v>
      </c>
      <c r="F187" s="658">
        <f ca="1">IF($B187="","",SUMPRODUCT(--(Lineups!$C$70:$C$129=$B187),--(Lineups!$B$70:$B$129="X"),Lineups!$AL$70:$AL$129))</f>
        <v>0</v>
      </c>
      <c r="G187" s="658">
        <f ca="1">IF($B187="","",SUMIF(Lineups!$F$70:$F$129,$B187,Lineups!$AL$70:$AL$129))</f>
        <v>18</v>
      </c>
      <c r="H187" s="658">
        <f ca="1">IF($B187="","",SUMIF(Lineups!$I$70:$I$129,$B187,Lineups!$AL$70:$AL$129))</f>
        <v>5</v>
      </c>
      <c r="I187" s="658">
        <f>IF($B187="","",SUMIF(Lineups!$L80:$L$129,$B187,Lineups!$AL$70:$AL$129))</f>
        <v>0</v>
      </c>
      <c r="J187" s="100">
        <f t="shared" ca="1" si="106"/>
        <v>23</v>
      </c>
      <c r="L187" s="100">
        <f t="shared" ca="1" si="107"/>
        <v>58</v>
      </c>
      <c r="O187" s="100">
        <f>IF($B187="","",SUMIF(Lineups!$O$70:$O$129,$B187,Lineups!$AL$70:$AL$129))</f>
        <v>0</v>
      </c>
      <c r="Q187" s="100">
        <f t="shared" ca="1" si="108"/>
        <v>58</v>
      </c>
      <c r="T187" s="555">
        <f t="shared" si="109"/>
        <v>11</v>
      </c>
      <c r="U187" s="100" t="str">
        <f t="shared" si="110"/>
        <v>777</v>
      </c>
      <c r="V187" s="100" t="str">
        <f t="shared" si="110"/>
        <v>Bust'N Ace</v>
      </c>
      <c r="W187" s="100">
        <f ca="1">IF($U187="","",SUMPRODUCT(--(Lineups!$V$70:$V$129=$U187),--(Lineups!$U$70:$U$129=""),Lineups!$S$70:$S$129))</f>
        <v>0</v>
      </c>
      <c r="Y187" s="658">
        <f ca="1">IF($U187="","",SUMPRODUCT(--(Lineups!$V$70:$V$129=$U187),--(Lineups!$U$70:$U$129="X"),Lineups!$S$70:$S$129))</f>
        <v>0</v>
      </c>
      <c r="Z187" s="658">
        <f ca="1">IF(U187="","",(SUMIF(Lineups!$Y$70:$Y$129,$U187,Lineups!$S$70:$S$129)))</f>
        <v>2</v>
      </c>
      <c r="AA187" s="658">
        <f ca="1">IF(U187="","",(SUMIF(Lineups!$AB$70:$AB$129,$U187,Lineups!$S$70:$S$129)))</f>
        <v>23</v>
      </c>
      <c r="AB187" s="658">
        <f ca="1">IF(U187="","",(SUMIF(Lineups!$AE$70:$AE$129,$U187,Lineups!$S$70:$S$129)))</f>
        <v>5</v>
      </c>
      <c r="AC187" s="100">
        <f t="shared" ca="1" si="111"/>
        <v>30</v>
      </c>
      <c r="AE187" s="100">
        <f t="shared" ca="1" si="112"/>
        <v>30</v>
      </c>
      <c r="AH187" s="100">
        <f>IF($U187="","",SUMIF(Lineups!$AH$70:$AH$129,$U187,Lineups!$S$70:$S$129))</f>
        <v>0</v>
      </c>
      <c r="AJ187" s="100">
        <f t="shared" ca="1" si="113"/>
        <v>30</v>
      </c>
    </row>
    <row r="188" spans="1:36">
      <c r="A188" s="646">
        <f t="shared" si="104"/>
        <v>12</v>
      </c>
      <c r="B188" s="661" t="str">
        <f t="shared" si="105"/>
        <v>88</v>
      </c>
      <c r="C188" s="661" t="str">
        <f t="shared" si="105"/>
        <v>Shabamm</v>
      </c>
      <c r="D188" s="661">
        <f ca="1">IF($B188="","",SUMPRODUCT(--(Lineups!$C$70:$C$129=$B188),--(Lineups!$B$70:$B$129=""),Lineups!$AL$70:$AL$129))</f>
        <v>0</v>
      </c>
      <c r="F188" s="658">
        <f ca="1">IF($B188="","",SUMPRODUCT(--(Lineups!$C$70:$C$129=$B188),--(Lineups!$B$70:$B$129="X"),Lineups!$AL$70:$AL$129))</f>
        <v>0</v>
      </c>
      <c r="G188" s="658">
        <f>IF($B188="","",SUMIF(Lineups!$F$70:$F$129,$B188,Lineups!$AL$70:$AL$129))</f>
        <v>0</v>
      </c>
      <c r="H188" s="658">
        <f>IF($B188="","",SUMIF(Lineups!$I$70:$I$129,$B188,Lineups!$AL$70:$AL$129))</f>
        <v>0</v>
      </c>
      <c r="I188" s="658">
        <f>IF($B188="","",SUMIF(Lineups!$L81:$L$129,$B188,Lineups!$AL$70:$AL$129))</f>
        <v>0</v>
      </c>
      <c r="J188" s="661">
        <f t="shared" ca="1" si="106"/>
        <v>0</v>
      </c>
      <c r="L188" s="661">
        <f t="shared" ca="1" si="107"/>
        <v>0</v>
      </c>
      <c r="O188" s="661">
        <f ca="1">IF($B188="","",SUMIF(Lineups!$O$70:$O$129,$B188,Lineups!$AL$70:$AL$129))</f>
        <v>45</v>
      </c>
      <c r="Q188" s="661">
        <f t="shared" ca="1" si="108"/>
        <v>45</v>
      </c>
      <c r="T188" s="646">
        <f t="shared" si="109"/>
        <v>12</v>
      </c>
      <c r="U188" s="661" t="str">
        <f t="shared" si="110"/>
        <v>7962</v>
      </c>
      <c r="V188" s="661" t="str">
        <f t="shared" si="110"/>
        <v>Dewey Decks'emAll</v>
      </c>
      <c r="W188" s="661">
        <f ca="1">IF($U188="","",SUMPRODUCT(--(Lineups!$V$70:$V$129=$U188),--(Lineups!$U$70:$U$129=""),Lineups!$S$70:$S$129))</f>
        <v>0</v>
      </c>
      <c r="Y188" s="658">
        <f ca="1">IF($U188="","",SUMPRODUCT(--(Lineups!$V$70:$V$129=$U188),--(Lineups!$U$70:$U$129="X"),Lineups!$S$70:$S$129))</f>
        <v>0</v>
      </c>
      <c r="Z188" s="658">
        <f ca="1">IF(U188="","",(SUMIF(Lineups!$Y$70:$Y$129,$U188,Lineups!$S$70:$S$129)))</f>
        <v>0</v>
      </c>
      <c r="AA188" s="658">
        <f ca="1">IF(U188="","",(SUMIF(Lineups!$AB$70:$AB$129,$U188,Lineups!$S$70:$S$129)))</f>
        <v>0</v>
      </c>
      <c r="AB188" s="658">
        <f>IF(U188="","",(SUMIF(Lineups!$AE$70:$AE$129,$U188,Lineups!$S$70:$S$129)))</f>
        <v>0</v>
      </c>
      <c r="AC188" s="661">
        <f t="shared" ca="1" si="111"/>
        <v>0</v>
      </c>
      <c r="AE188" s="661">
        <f t="shared" ca="1" si="112"/>
        <v>0</v>
      </c>
      <c r="AH188" s="661">
        <f>IF($U188="","",SUMIF(Lineups!$AH$70:$AH$129,$U188,Lineups!$S$70:$S$129))</f>
        <v>0</v>
      </c>
      <c r="AJ188" s="661">
        <f t="shared" ca="1" si="113"/>
        <v>0</v>
      </c>
    </row>
    <row r="189" spans="1:36">
      <c r="A189" s="555">
        <f t="shared" si="104"/>
        <v>13</v>
      </c>
      <c r="B189" s="100" t="str">
        <f t="shared" si="105"/>
        <v>CU2</v>
      </c>
      <c r="C189" s="100" t="str">
        <f t="shared" si="105"/>
        <v>Seemore Butts</v>
      </c>
      <c r="D189" s="100">
        <f ca="1">IF($B189="","",SUMPRODUCT(--(Lineups!$C$70:$C$129=$B189),--(Lineups!$B$70:$B$129=""),Lineups!$AL$70:$AL$129))</f>
        <v>0</v>
      </c>
      <c r="F189" s="658">
        <f ca="1">IF($B189="","",SUMPRODUCT(--(Lineups!$C$70:$C$129=$B189),--(Lineups!$B$70:$B$129="X"),Lineups!$AL$70:$AL$129))</f>
        <v>0</v>
      </c>
      <c r="G189" s="658">
        <f ca="1">IF($B189="","",SUMIF(Lineups!$F$70:$F$129,$B189,Lineups!$AL$70:$AL$129))</f>
        <v>7</v>
      </c>
      <c r="H189" s="658">
        <f ca="1">IF($B189="","",SUMIF(Lineups!$I$70:$I$129,$B189,Lineups!$AL$70:$AL$129))</f>
        <v>33</v>
      </c>
      <c r="I189" s="658">
        <f ca="1">IF($B189="","",SUMIF(Lineups!$L82:$L$129,$B189,Lineups!$AL$70:$AL$129))</f>
        <v>18</v>
      </c>
      <c r="J189" s="100">
        <f t="shared" ca="1" si="106"/>
        <v>58</v>
      </c>
      <c r="L189" s="100">
        <f t="shared" ca="1" si="107"/>
        <v>58</v>
      </c>
      <c r="O189" s="100">
        <f>IF($B189="","",SUMIF(Lineups!$O$70:$O$129,$B189,Lineups!$AL$70:$AL$129))</f>
        <v>0</v>
      </c>
      <c r="Q189" s="100">
        <f t="shared" ca="1" si="108"/>
        <v>58</v>
      </c>
      <c r="T189" s="555">
        <f t="shared" si="109"/>
        <v>13</v>
      </c>
      <c r="U189" s="100" t="str">
        <f t="shared" si="110"/>
        <v>86</v>
      </c>
      <c r="V189" s="100" t="str">
        <f t="shared" si="110"/>
        <v>Lola Ntimid8her</v>
      </c>
      <c r="W189" s="100">
        <f ca="1">IF($U189="","",SUMPRODUCT(--(Lineups!$V$70:$V$129=$U189),--(Lineups!$U$70:$U$129=""),Lineups!$S$70:$S$129))</f>
        <v>0</v>
      </c>
      <c r="Y189" s="658">
        <f ca="1">IF($U189="","",SUMPRODUCT(--(Lineups!$V$70:$V$129=$U189),--(Lineups!$U$70:$U$129="X"),Lineups!$S$70:$S$129))</f>
        <v>0</v>
      </c>
      <c r="Z189" s="658">
        <f>IF(U189="","",(SUMIF(Lineups!$Y$70:$Y$129,$U189,Lineups!$S$70:$S$129)))</f>
        <v>0</v>
      </c>
      <c r="AA189" s="658">
        <f>IF(U189="","",(SUMIF(Lineups!$AB$70:$AB$129,$U189,Lineups!$S$70:$S$129)))</f>
        <v>0</v>
      </c>
      <c r="AB189" s="658">
        <f ca="1">IF(U189="","",(SUMIF(Lineups!$AE$70:$AE$129,$U189,Lineups!$S$70:$S$129)))</f>
        <v>0</v>
      </c>
      <c r="AC189" s="100">
        <f t="shared" ca="1" si="111"/>
        <v>0</v>
      </c>
      <c r="AE189" s="100">
        <f t="shared" ca="1" si="112"/>
        <v>0</v>
      </c>
      <c r="AH189" s="100">
        <f ca="1">IF($U189="","",SUMIF(Lineups!$AH$70:$AH$129,$U189,Lineups!$S$70:$S$129))</f>
        <v>16</v>
      </c>
      <c r="AJ189" s="100">
        <f t="shared" ca="1" si="113"/>
        <v>16</v>
      </c>
    </row>
    <row r="190" spans="1:36">
      <c r="A190" s="646">
        <f t="shared" si="104"/>
        <v>14</v>
      </c>
      <c r="B190" s="661" t="str">
        <f t="shared" si="105"/>
        <v>O3</v>
      </c>
      <c r="C190" s="661" t="str">
        <f t="shared" si="105"/>
        <v>Check'r Vitals</v>
      </c>
      <c r="D190" s="661">
        <f ca="1">IF($B190="","",SUMPRODUCT(--(Lineups!$C$70:$C$129=$B190),--(Lineups!$B$70:$B$129=""),Lineups!$AL$70:$AL$129))</f>
        <v>0</v>
      </c>
      <c r="F190" s="658">
        <f ca="1">IF($B190="","",SUMPRODUCT(--(Lineups!$C$70:$C$129=$B190),--(Lineups!$B$70:$B$129="X"),Lineups!$AL$70:$AL$129))</f>
        <v>0</v>
      </c>
      <c r="G190" s="658">
        <f>IF($B190="","",SUMIF(Lineups!$F$70:$F$129,$B190,Lineups!$AL$70:$AL$129))</f>
        <v>0</v>
      </c>
      <c r="H190" s="658">
        <f>IF($B190="","",SUMIF(Lineups!$I$70:$I$129,$B190,Lineups!$AL$70:$AL$129))</f>
        <v>0</v>
      </c>
      <c r="I190" s="658">
        <f>IF($B190="","",SUMIF(Lineups!$L83:$L$129,$B190,Lineups!$AL$70:$AL$129))</f>
        <v>0</v>
      </c>
      <c r="J190" s="661">
        <f t="shared" ca="1" si="106"/>
        <v>0</v>
      </c>
      <c r="L190" s="661">
        <f t="shared" ca="1" si="107"/>
        <v>0</v>
      </c>
      <c r="O190" s="661">
        <f>IF($B190="","",SUMIF(Lineups!$O$70:$O$129,$B190,Lineups!$AL$70:$AL$129))</f>
        <v>0</v>
      </c>
      <c r="Q190" s="661">
        <f t="shared" ca="1" si="108"/>
        <v>0</v>
      </c>
      <c r="T190" s="646">
        <f t="shared" si="109"/>
        <v>14</v>
      </c>
      <c r="U190" s="661" t="str">
        <f t="shared" si="110"/>
        <v>M60</v>
      </c>
      <c r="V190" s="661" t="str">
        <f t="shared" si="110"/>
        <v>21 Guns</v>
      </c>
      <c r="W190" s="661">
        <f ca="1">IF($U190="","",SUMPRODUCT(--(Lineups!$V$70:$V$129=$U190),--(Lineups!$U$70:$U$129=""),Lineups!$S$70:$S$129))</f>
        <v>23</v>
      </c>
      <c r="Y190" s="658">
        <f ca="1">IF($U190="","",SUMPRODUCT(--(Lineups!$V$70:$V$129=$U190),--(Lineups!$U$70:$U$129="X"),Lineups!$S$70:$S$129))</f>
        <v>2</v>
      </c>
      <c r="Z190" s="658">
        <f>IF(U190="","",(SUMIF(Lineups!$Y$70:$Y$129,$U190,Lineups!$S$70:$S$129)))</f>
        <v>0</v>
      </c>
      <c r="AA190" s="658">
        <f>IF(U190="","",(SUMIF(Lineups!$AB$70:$AB$129,$U190,Lineups!$S$70:$S$129)))</f>
        <v>0</v>
      </c>
      <c r="AB190" s="658">
        <f>IF(U190="","",(SUMIF(Lineups!$AE$70:$AE$129,$U190,Lineups!$S$70:$S$129)))</f>
        <v>0</v>
      </c>
      <c r="AC190" s="661">
        <f t="shared" ca="1" si="111"/>
        <v>2</v>
      </c>
      <c r="AE190" s="661">
        <f t="shared" ca="1" si="112"/>
        <v>25</v>
      </c>
      <c r="AH190" s="661">
        <f>IF($U190="","",SUMIF(Lineups!$AH$70:$AH$129,$U190,Lineups!$S$70:$S$129))</f>
        <v>0</v>
      </c>
      <c r="AJ190" s="661">
        <f t="shared" ca="1" si="113"/>
        <v>25</v>
      </c>
    </row>
    <row r="191" spans="1:36">
      <c r="A191" s="555">
        <f t="shared" si="104"/>
        <v>15</v>
      </c>
      <c r="B191" s="100" t="str">
        <f t="shared" si="105"/>
        <v>1794</v>
      </c>
      <c r="C191" s="100" t="str">
        <f t="shared" si="105"/>
        <v>VooDoo Maul</v>
      </c>
      <c r="D191" s="100">
        <f ca="1">IF($B191="","",SUMPRODUCT(--(Lineups!$C$70:$C$129=$B191),--(Lineups!$B$70:$B$129=""),Lineups!$AL$70:$AL$129))</f>
        <v>0</v>
      </c>
      <c r="F191" s="658">
        <f ca="1">IF($B191="","",SUMPRODUCT(--(Lineups!$C$70:$C$129=$B191),--(Lineups!$B$70:$B$129="X"),Lineups!$AL$70:$AL$129))</f>
        <v>0</v>
      </c>
      <c r="G191" s="658">
        <f>IF($B191="","",SUMIF(Lineups!$F$70:$F$129,$B191,Lineups!$AL$70:$AL$129))</f>
        <v>0</v>
      </c>
      <c r="H191" s="658">
        <f>IF($B191="","",SUMIF(Lineups!$I$70:$I$129,$B191,Lineups!$AL$70:$AL$129))</f>
        <v>0</v>
      </c>
      <c r="I191" s="658">
        <f>IF($B191="","",SUMIF(Lineups!$L84:$L$129,$B191,Lineups!$AL$70:$AL$129))</f>
        <v>0</v>
      </c>
      <c r="J191" s="100">
        <f t="shared" ca="1" si="106"/>
        <v>0</v>
      </c>
      <c r="L191" s="100">
        <f t="shared" ca="1" si="107"/>
        <v>0</v>
      </c>
      <c r="O191" s="100">
        <f>IF($B191="","",SUMIF(Lineups!$O$70:$O$129,$B191,Lineups!$AL$70:$AL$129))</f>
        <v>0</v>
      </c>
      <c r="Q191" s="100">
        <f t="shared" ca="1" si="108"/>
        <v>0</v>
      </c>
      <c r="T191" s="555">
        <f t="shared" si="109"/>
        <v>15</v>
      </c>
      <c r="U191" s="100" t="str">
        <f t="shared" si="110"/>
        <v/>
      </c>
      <c r="V191" s="100" t="str">
        <f t="shared" si="110"/>
        <v/>
      </c>
      <c r="W191" s="100" t="str">
        <f>IF($U191="","",SUMPRODUCT(--(Lineups!$V$70:$V$129=$U191),--(Lineups!$U$70:$U$129=""),Lineups!$S$70:$S$129))</f>
        <v/>
      </c>
      <c r="Y191" s="658" t="str">
        <f>IF($U191="","",SUMPRODUCT(--(Lineups!$V$70:$V$129=$U191),--(Lineups!$U$70:$U$129="X"),Lineups!$S$70:$S$129))</f>
        <v/>
      </c>
      <c r="Z191" s="658" t="str">
        <f>IF(U191="","",(SUMIF(Lineups!$Y$70:$Y$129,$U191,Lineups!$S$70:$S$129)))</f>
        <v/>
      </c>
      <c r="AA191" s="658" t="str">
        <f>IF(U191="","",(SUMIF(Lineups!$AB$70:$AB$129,$U191,Lineups!$S$70:$S$129)))</f>
        <v/>
      </c>
      <c r="AB191" s="658" t="str">
        <f>IF(U191="","",(SUMIF(Lineups!$AE$70:$AE$129,$U191,Lineups!$S$70:$S$129)))</f>
        <v/>
      </c>
      <c r="AC191" s="100">
        <f t="shared" si="111"/>
        <v>0</v>
      </c>
      <c r="AE191" s="100" t="str">
        <f t="shared" si="112"/>
        <v/>
      </c>
      <c r="AH191" s="100" t="str">
        <f>IF($U191="","",SUMIF(Lineups!$AH$70:$AH$129,$U191,Lineups!$S$70:$S$129))</f>
        <v/>
      </c>
      <c r="AJ191" s="100" t="str">
        <f t="shared" si="113"/>
        <v/>
      </c>
    </row>
    <row r="192" spans="1:36">
      <c r="A192" s="646">
        <f t="shared" si="104"/>
        <v>16</v>
      </c>
      <c r="B192" s="661" t="str">
        <f t="shared" si="105"/>
        <v>81</v>
      </c>
      <c r="C192" s="661" t="str">
        <f t="shared" si="105"/>
        <v>Fatallica</v>
      </c>
      <c r="D192" s="661">
        <f ca="1">IF($B192="","",SUMPRODUCT(--(Lineups!$C$70:$C$129=$B192),--(Lineups!$B$70:$B$129=""),Lineups!$AL$70:$AL$129))</f>
        <v>0</v>
      </c>
      <c r="F192" s="658">
        <f ca="1">IF($B192="","",SUMPRODUCT(--(Lineups!$C$70:$C$129=$B192),--(Lineups!$B$70:$B$129="X"),Lineups!$AL$70:$AL$129))</f>
        <v>0</v>
      </c>
      <c r="G192" s="658">
        <f>IF($B192="","",SUMIF(Lineups!$F$70:$F$129,$B192,Lineups!$AL$70:$AL$129))</f>
        <v>0</v>
      </c>
      <c r="H192" s="658">
        <f>IF($B192="","",SUMIF(Lineups!$I$70:$I$129,$B192,Lineups!$AL$70:$AL$129))</f>
        <v>0</v>
      </c>
      <c r="I192" s="658">
        <f>IF($B192="","",SUMIF(Lineups!$L85:$L$129,$B192,Lineups!$AL$70:$AL$129))</f>
        <v>0</v>
      </c>
      <c r="J192" s="661">
        <f t="shared" ca="1" si="106"/>
        <v>0</v>
      </c>
      <c r="L192" s="661">
        <f t="shared" ca="1" si="107"/>
        <v>0</v>
      </c>
      <c r="O192" s="661">
        <f>IF($B192="","",SUMIF(Lineups!$O$70:$O$129,$B192,Lineups!$AL$70:$AL$129))</f>
        <v>0</v>
      </c>
      <c r="Q192" s="661">
        <f t="shared" ca="1" si="108"/>
        <v>0</v>
      </c>
      <c r="T192" s="646">
        <f t="shared" si="109"/>
        <v>16</v>
      </c>
      <c r="U192" s="661" t="str">
        <f t="shared" si="110"/>
        <v/>
      </c>
      <c r="V192" s="661" t="str">
        <f t="shared" si="110"/>
        <v/>
      </c>
      <c r="W192" s="661" t="str">
        <f>IF($U192="","",SUMPRODUCT(--(Lineups!$V$70:$V$129=$U192),--(Lineups!$U$70:$U$129=""),Lineups!$S$70:$S$129))</f>
        <v/>
      </c>
      <c r="Y192" s="658" t="str">
        <f>IF($U192="","",SUMPRODUCT(--(Lineups!$V$70:$V$129=$U192),--(Lineups!$U$70:$U$129="X"),Lineups!$S$70:$S$129))</f>
        <v/>
      </c>
      <c r="Z192" s="658" t="str">
        <f>IF(U192="","",(SUMIF(Lineups!$Y$70:$Y$129,$U192,Lineups!$S$70:$S$129)))</f>
        <v/>
      </c>
      <c r="AA192" s="658" t="str">
        <f>IF(U192="","",(SUMIF(Lineups!$AB$70:$AB$129,$U192,Lineups!$S$70:$S$129)))</f>
        <v/>
      </c>
      <c r="AB192" s="658" t="str">
        <f>IF(U192="","",(SUMIF(Lineups!$AE$70:$AE$129,$U192,Lineups!$S$70:$S$129)))</f>
        <v/>
      </c>
      <c r="AC192" s="661">
        <f t="shared" si="111"/>
        <v>0</v>
      </c>
      <c r="AE192" s="661" t="str">
        <f t="shared" si="112"/>
        <v/>
      </c>
      <c r="AH192" s="661" t="str">
        <f>IF($U192="","",SUMIF(Lineups!$AH$70:$AH$129,$U192,Lineups!$S$70:$S$129))</f>
        <v/>
      </c>
      <c r="AJ192" s="661" t="str">
        <f t="shared" si="113"/>
        <v/>
      </c>
    </row>
    <row r="193" spans="1:36" hidden="1">
      <c r="A193" s="555">
        <f t="shared" si="104"/>
        <v>17</v>
      </c>
      <c r="B193" s="100" t="str">
        <f t="shared" si="105"/>
        <v/>
      </c>
      <c r="C193" s="100" t="str">
        <f t="shared" si="105"/>
        <v/>
      </c>
      <c r="D193" s="100" t="str">
        <f>IF($B193="","",SUMPRODUCT(--(Lineups!$C$70:$C$129=$B193),--(Lineups!$B$70:$B$129=""),Lineups!$AL$70:$AL$129))</f>
        <v/>
      </c>
      <c r="F193" s="658" t="str">
        <f>IF($B193="","",SUMPRODUCT(--(Lineups!$C$70:$C$129=$B193),--(Lineups!$B$70:$B$129="X"),Lineups!$AL$70:$AL$129))</f>
        <v/>
      </c>
      <c r="G193" s="658" t="str">
        <f>IF($B193="","",SUMIF(Lineups!$F$70:$F$129,$B193,Lineups!$AL$70:$AL$129))</f>
        <v/>
      </c>
      <c r="H193" s="658" t="str">
        <f>IF($B193="","",SUMIF(Lineups!$I$70:$I$129,$B193,Lineups!$AL$70:$AL$129))</f>
        <v/>
      </c>
      <c r="I193" s="658" t="str">
        <f>IF($B193="","",SUMIF(Lineups!$L86:$L$129,$B193,Lineups!$AL$70:$AL$129))</f>
        <v/>
      </c>
      <c r="J193" s="100" t="str">
        <f t="shared" si="106"/>
        <v/>
      </c>
      <c r="L193" s="100" t="str">
        <f t="shared" si="107"/>
        <v/>
      </c>
      <c r="O193" s="100" t="str">
        <f>IF($B193="","",SUMIF(Lineups!$O$70:$O$129,$B193,Lineups!$AL$70:$AL$129))</f>
        <v/>
      </c>
      <c r="Q193" s="100" t="str">
        <f t="shared" si="108"/>
        <v/>
      </c>
      <c r="T193" s="555">
        <f t="shared" si="109"/>
        <v>17</v>
      </c>
      <c r="U193" s="100" t="str">
        <f t="shared" si="110"/>
        <v/>
      </c>
      <c r="V193" s="100" t="str">
        <f t="shared" si="110"/>
        <v/>
      </c>
      <c r="W193" s="100" t="str">
        <f>IF($U193="","",SUMPRODUCT(--(Lineups!$V$70:$V$129=$U193),--(Lineups!$U$70:$U$129=""),Lineups!$S$70:$S$129))</f>
        <v/>
      </c>
      <c r="Y193" s="658" t="str">
        <f>IF($U193="","",SUMPRODUCT(--(Lineups!$V$70:$V$129=$U193),--(Lineups!$U$70:$U$129="X"),Lineups!$S$70:$S$129))</f>
        <v/>
      </c>
      <c r="Z193" s="658" t="str">
        <f>IF(U193="","",(SUMIF(Lineups!$Y$70:$Y$129,$U193,Lineups!$S$70:$S$129)))</f>
        <v/>
      </c>
      <c r="AA193" s="658" t="str">
        <f>IF(U193="","",(SUMIF(Lineups!$AB$70:$AB$129,$U193,Lineups!$S$70:$S$129)))</f>
        <v/>
      </c>
      <c r="AB193" s="658" t="str">
        <f>IF(U193="","",(SUMIF(Lineups!$AE$70:$AE$129,$U193,Lineups!$S$70:$S$129)))</f>
        <v/>
      </c>
      <c r="AC193" s="100">
        <f t="shared" si="111"/>
        <v>0</v>
      </c>
      <c r="AE193" s="100" t="str">
        <f t="shared" si="112"/>
        <v/>
      </c>
      <c r="AH193" s="100" t="str">
        <f>IF($U193="","",SUMIF(Lineups!$AH$70:$AH$129,$U193,Lineups!$S$70:$S$129))</f>
        <v/>
      </c>
      <c r="AJ193" s="100" t="str">
        <f t="shared" si="113"/>
        <v/>
      </c>
    </row>
    <row r="194" spans="1:36" hidden="1">
      <c r="A194" s="646">
        <f t="shared" si="104"/>
        <v>18</v>
      </c>
      <c r="B194" s="661" t="str">
        <f t="shared" si="105"/>
        <v/>
      </c>
      <c r="C194" s="661" t="str">
        <f t="shared" si="105"/>
        <v/>
      </c>
      <c r="D194" s="661" t="str">
        <f>IF($B194="","",SUMPRODUCT(--(Lineups!$C$70:$C$129=$B194),--(Lineups!$B$70:$B$129=""),Lineups!$AL$70:$AL$129))</f>
        <v/>
      </c>
      <c r="F194" s="658" t="str">
        <f>IF($B194="","",SUMPRODUCT(--(Lineups!$C$70:$C$129=$B194),--(Lineups!$B$70:$B$129="X"),Lineups!$AL$70:$AL$129))</f>
        <v/>
      </c>
      <c r="G194" s="658" t="str">
        <f>IF($B194="","",SUMIF(Lineups!$F$70:$F$129,$B194,Lineups!$AL$70:$AL$129))</f>
        <v/>
      </c>
      <c r="H194" s="658" t="str">
        <f>IF($B194="","",SUMIF(Lineups!$I$70:$I$129,$B194,Lineups!$AL$70:$AL$129))</f>
        <v/>
      </c>
      <c r="I194" s="658" t="str">
        <f>IF($B194="","",SUMIF(Lineups!$L87:$L$129,$B194,Lineups!$AL$70:$AL$129))</f>
        <v/>
      </c>
      <c r="J194" s="661" t="str">
        <f t="shared" si="106"/>
        <v/>
      </c>
      <c r="L194" s="661" t="str">
        <f t="shared" si="107"/>
        <v/>
      </c>
      <c r="O194" s="661" t="str">
        <f>IF($B194="","",SUMIF(Lineups!$O$70:$O$129,$B194,Lineups!$AL$70:$AL$129))</f>
        <v/>
      </c>
      <c r="Q194" s="661" t="str">
        <f t="shared" si="108"/>
        <v/>
      </c>
      <c r="T194" s="646">
        <f t="shared" si="109"/>
        <v>18</v>
      </c>
      <c r="U194" s="661" t="str">
        <f t="shared" si="110"/>
        <v/>
      </c>
      <c r="V194" s="661" t="str">
        <f t="shared" si="110"/>
        <v/>
      </c>
      <c r="W194" s="661" t="str">
        <f>IF($U194="","",SUMPRODUCT(--(Lineups!$V$70:$V$129=$U194),--(Lineups!$U$70:$U$129=""),Lineups!$S$70:$S$129))</f>
        <v/>
      </c>
      <c r="Y194" s="658" t="str">
        <f>IF($U194="","",SUMPRODUCT(--(Lineups!$V$70:$V$129=$U194),--(Lineups!$U$70:$U$129="X"),Lineups!$S$70:$S$129))</f>
        <v/>
      </c>
      <c r="Z194" s="658" t="str">
        <f>IF(U194="","",(SUMIF(Lineups!$Y$70:$Y$129,$U194,Lineups!$S$70:$S$129)))</f>
        <v/>
      </c>
      <c r="AA194" s="658" t="str">
        <f>IF(U194="","",(SUMIF(Lineups!$AB$70:$AB$129,$U194,Lineups!$S$70:$S$129)))</f>
        <v/>
      </c>
      <c r="AB194" s="658" t="str">
        <f>IF(U194="","",(SUMIF(Lineups!$AE$70:$AE$129,$U194,Lineups!$S$70:$S$129)))</f>
        <v/>
      </c>
      <c r="AC194" s="661">
        <f t="shared" si="111"/>
        <v>0</v>
      </c>
      <c r="AE194" s="661" t="str">
        <f t="shared" si="112"/>
        <v/>
      </c>
      <c r="AH194" s="661" t="str">
        <f>IF($U194="","",SUMIF(Lineups!$AH$70:$AH$129,$U194,Lineups!$S$70:$S$129))</f>
        <v/>
      </c>
      <c r="AJ194" s="661" t="str">
        <f t="shared" si="113"/>
        <v/>
      </c>
    </row>
    <row r="195" spans="1:36" hidden="1">
      <c r="A195" s="555">
        <f t="shared" si="104"/>
        <v>19</v>
      </c>
      <c r="B195" s="100" t="str">
        <f t="shared" si="105"/>
        <v/>
      </c>
      <c r="C195" s="100" t="str">
        <f t="shared" si="105"/>
        <v/>
      </c>
      <c r="D195" s="100" t="str">
        <f>IF($B195="","",SUMPRODUCT(--(Lineups!$C$70:$C$129=$B195),--(Lineups!$B$70:$B$129=""),Lineups!$AL$70:$AL$129))</f>
        <v/>
      </c>
      <c r="F195" s="658" t="str">
        <f>IF($B195="","",SUMPRODUCT(--(Lineups!$C$70:$C$129=$B195),--(Lineups!$B$70:$B$129="X"),Lineups!$AL$70:$AL$129))</f>
        <v/>
      </c>
      <c r="G195" s="658" t="str">
        <f>IF($B195="","",SUMIF(Lineups!$F$70:$F$129,$B195,Lineups!$AL$70:$AL$129))</f>
        <v/>
      </c>
      <c r="H195" s="658" t="str">
        <f>IF($B195="","",SUMIF(Lineups!$I$70:$I$129,$B195,Lineups!$AL$70:$AL$129))</f>
        <v/>
      </c>
      <c r="I195" s="658" t="str">
        <f>IF($B195="","",SUMIF(Lineups!$L88:$L$129,$B195,Lineups!$AL$70:$AL$129))</f>
        <v/>
      </c>
      <c r="J195" s="100" t="str">
        <f t="shared" si="106"/>
        <v/>
      </c>
      <c r="L195" s="100" t="str">
        <f t="shared" si="107"/>
        <v/>
      </c>
      <c r="O195" s="100" t="str">
        <f>IF($B195="","",SUMIF(Lineups!$O$70:$O$129,$B195,Lineups!$AL$70:$AL$129))</f>
        <v/>
      </c>
      <c r="Q195" s="100" t="str">
        <f t="shared" si="108"/>
        <v/>
      </c>
      <c r="T195" s="555">
        <f t="shared" si="109"/>
        <v>19</v>
      </c>
      <c r="U195" s="100" t="str">
        <f t="shared" si="110"/>
        <v/>
      </c>
      <c r="V195" s="100" t="str">
        <f t="shared" si="110"/>
        <v/>
      </c>
      <c r="W195" s="100" t="str">
        <f>IF($U195="","",SUMPRODUCT(--(Lineups!$V$70:$V$129=$U195),--(Lineups!$U$70:$U$129=""),Lineups!$S$70:$S$129))</f>
        <v/>
      </c>
      <c r="Y195" s="658" t="str">
        <f>IF($U195="","",SUMPRODUCT(--(Lineups!$V$70:$V$129=$U195),--(Lineups!$U$70:$U$129="X"),Lineups!$S$70:$S$129))</f>
        <v/>
      </c>
      <c r="Z195" s="658" t="str">
        <f>IF(U195="","",(SUMIF(Lineups!$Y$70:$Y$129,$U195,Lineups!$S$70:$S$129)))</f>
        <v/>
      </c>
      <c r="AA195" s="658" t="str">
        <f>IF(U195="","",(SUMIF(Lineups!$AB$70:$AB$129,$U195,Lineups!$S$70:$S$129)))</f>
        <v/>
      </c>
      <c r="AB195" s="658" t="str">
        <f>IF(U195="","",(SUMIF(Lineups!$AE$70:$AE$129,$U195,Lineups!$S$70:$S$129)))</f>
        <v/>
      </c>
      <c r="AC195" s="100">
        <f t="shared" si="111"/>
        <v>0</v>
      </c>
      <c r="AE195" s="100" t="str">
        <f t="shared" si="112"/>
        <v/>
      </c>
      <c r="AH195" s="100" t="str">
        <f>IF($U195="","",SUMIF(Lineups!$AH$70:$AH$129,$U195,Lineups!$S$70:$S$129))</f>
        <v/>
      </c>
      <c r="AJ195" s="100" t="str">
        <f t="shared" si="113"/>
        <v/>
      </c>
    </row>
    <row r="196" spans="1:36" hidden="1">
      <c r="A196" s="646">
        <f t="shared" si="104"/>
        <v>20</v>
      </c>
      <c r="B196" s="661" t="str">
        <f t="shared" si="105"/>
        <v/>
      </c>
      <c r="C196" s="661" t="str">
        <f t="shared" si="105"/>
        <v/>
      </c>
      <c r="D196" s="661" t="str">
        <f>IF($B196="","",SUMPRODUCT(--(Lineups!$C$70:$C$129=$B196),--(Lineups!$B$70:$B$129=""),Lineups!$AL$70:$AL$129))</f>
        <v/>
      </c>
      <c r="F196" s="658" t="str">
        <f>IF($B196="","",SUMPRODUCT(--(Lineups!$C$70:$C$129=$B196),--(Lineups!$B$70:$B$129="X"),Lineups!$AL$70:$AL$129))</f>
        <v/>
      </c>
      <c r="G196" s="658" t="str">
        <f>IF($B196="","",SUMIF(Lineups!$F$70:$F$129,$B196,Lineups!$AL$70:$AL$129))</f>
        <v/>
      </c>
      <c r="H196" s="658" t="str">
        <f>IF($B196="","",SUMIF(Lineups!$I$70:$I$129,$B196,Lineups!$AL$70:$AL$129))</f>
        <v/>
      </c>
      <c r="I196" s="658" t="str">
        <f>IF($B196="","",SUMIF(Lineups!$L89:$L$129,$B196,Lineups!$AL$70:$AL$129))</f>
        <v/>
      </c>
      <c r="J196" s="661" t="str">
        <f t="shared" si="106"/>
        <v/>
      </c>
      <c r="L196" s="661" t="str">
        <f t="shared" si="107"/>
        <v/>
      </c>
      <c r="O196" s="661" t="str">
        <f>IF($B196="","",SUMIF(Lineups!$O$70:$O$129,$B196,Lineups!$AL$70:$AL$129))</f>
        <v/>
      </c>
      <c r="Q196" s="661" t="str">
        <f t="shared" si="108"/>
        <v/>
      </c>
      <c r="T196" s="646">
        <f t="shared" si="109"/>
        <v>20</v>
      </c>
      <c r="U196" s="661" t="str">
        <f t="shared" si="110"/>
        <v/>
      </c>
      <c r="V196" s="661" t="str">
        <f t="shared" si="110"/>
        <v/>
      </c>
      <c r="W196" s="661" t="str">
        <f>IF($U196="","",SUMPRODUCT(--(Lineups!$V$70:$V$129=$U196),--(Lineups!$U$70:$U$129=""),Lineups!$S$70:$S$129))</f>
        <v/>
      </c>
      <c r="Y196" s="658" t="str">
        <f>IF($U196="","",SUMPRODUCT(--(Lineups!$V$70:$V$129=$U196),--(Lineups!$U$70:$U$129="X"),Lineups!$S$70:$S$129))</f>
        <v/>
      </c>
      <c r="Z196" s="658" t="str">
        <f>IF(U196="","",(SUMIF(Lineups!$Y$70:$Y$129,$U196,Lineups!$S$70:$S$129)))</f>
        <v/>
      </c>
      <c r="AA196" s="658" t="str">
        <f>IF(U196="","",(SUMIF(Lineups!$AB$70:$AB$129,$U196,Lineups!$S$70:$S$129)))</f>
        <v/>
      </c>
      <c r="AB196" s="658" t="str">
        <f>IF(U196="","",(SUMIF(Lineups!$AE$70:$AE$129,$U196,Lineups!$S$70:$S$129)))</f>
        <v/>
      </c>
      <c r="AC196" s="661">
        <f t="shared" si="111"/>
        <v>0</v>
      </c>
      <c r="AE196" s="661" t="str">
        <f t="shared" si="112"/>
        <v/>
      </c>
      <c r="AH196" s="661" t="str">
        <f>IF($U196="","",SUMIF(Lineups!$AH$70:$AH$129,$U196,Lineups!$S$70:$S$129))</f>
        <v/>
      </c>
      <c r="AJ196" s="661"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61"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5"/>
  </sheetPr>
  <dimension ref="A1:IV109"/>
  <sheetViews>
    <sheetView tabSelected="1" view="pageBreakPreview" zoomScaleNormal="100" zoomScaleSheetLayoutView="100" workbookViewId="0">
      <selection activeCell="H11" sqref="H11"/>
    </sheetView>
  </sheetViews>
  <sheetFormatPr defaultRowHeight="12.75"/>
  <cols>
    <col min="1" max="1" width="12.7109375" style="42" customWidth="1"/>
    <col min="2" max="2" width="7.7109375" style="42" customWidth="1"/>
    <col min="3" max="4" width="9.42578125" style="42" customWidth="1"/>
    <col min="5" max="5" width="5.7109375" style="42" customWidth="1"/>
    <col min="6" max="6" width="4.7109375" style="42" customWidth="1"/>
    <col min="7" max="7" width="8.7109375" style="42" customWidth="1"/>
    <col min="8" max="8" width="9" style="42" customWidth="1"/>
    <col min="9" max="9" width="10.42578125" style="42" customWidth="1"/>
    <col min="10" max="10" width="9.42578125" style="42" customWidth="1"/>
    <col min="11" max="11" width="4.42578125" style="42" customWidth="1"/>
    <col min="12" max="12" width="6.140625" style="42" customWidth="1"/>
    <col min="13" max="13" width="8.85546875" style="43" customWidth="1"/>
    <col min="14" max="14" width="11" style="43" customWidth="1"/>
    <col min="15" max="179" width="8.85546875" style="43" customWidth="1"/>
    <col min="180" max="256" width="11.42578125" style="42" customWidth="1"/>
    <col min="257" max="16384" width="9.140625" style="42"/>
  </cols>
  <sheetData>
    <row r="1" spans="1:256" s="44" customFormat="1" ht="18.600000000000001" customHeight="1">
      <c r="A1" s="865" t="s">
        <v>324</v>
      </c>
      <c r="B1" s="865"/>
      <c r="C1" s="865"/>
      <c r="D1" s="865"/>
      <c r="E1" s="865"/>
      <c r="F1" s="865"/>
      <c r="G1" s="865"/>
      <c r="H1" s="865"/>
      <c r="I1" s="865"/>
      <c r="J1" s="865"/>
      <c r="K1" s="865"/>
      <c r="L1" s="86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c r="IJ1" s="45"/>
      <c r="IK1" s="45"/>
      <c r="IL1" s="45"/>
      <c r="IM1" s="45"/>
      <c r="IN1" s="45"/>
      <c r="IO1" s="45"/>
      <c r="IP1" s="45"/>
      <c r="IQ1" s="45"/>
      <c r="IR1" s="45"/>
      <c r="IS1" s="45"/>
      <c r="IT1" s="45"/>
      <c r="IU1" s="45"/>
      <c r="IV1" s="45"/>
    </row>
    <row r="2" spans="1:256" ht="12.75" customHeight="1" thickBot="1">
      <c r="A2" s="866" t="s">
        <v>325</v>
      </c>
      <c r="B2" s="866"/>
      <c r="C2" s="866"/>
      <c r="D2" s="866"/>
      <c r="E2" s="866"/>
      <c r="F2" s="866"/>
      <c r="G2" s="866"/>
      <c r="H2" s="867"/>
      <c r="I2" s="867"/>
      <c r="J2" s="867"/>
      <c r="K2" s="866"/>
      <c r="L2" s="866"/>
    </row>
    <row r="3" spans="1:256" ht="14.25" customHeight="1" thickBot="1">
      <c r="A3" s="868" t="s">
        <v>326</v>
      </c>
      <c r="B3" s="869" t="s">
        <v>515</v>
      </c>
      <c r="C3" s="869"/>
      <c r="D3" s="869"/>
      <c r="E3" s="869"/>
      <c r="F3" s="869"/>
      <c r="G3" s="870"/>
      <c r="H3" s="871" t="s">
        <v>516</v>
      </c>
      <c r="I3" s="871"/>
      <c r="J3" s="704" t="s">
        <v>517</v>
      </c>
      <c r="K3" s="872" t="s">
        <v>289</v>
      </c>
      <c r="L3" s="873"/>
    </row>
    <row r="4" spans="1:256" s="46" customFormat="1" ht="12.75" customHeight="1">
      <c r="A4" s="868"/>
      <c r="B4" s="874" t="s">
        <v>327</v>
      </c>
      <c r="C4" s="874"/>
      <c r="D4" s="874"/>
      <c r="E4" s="874"/>
      <c r="F4" s="874"/>
      <c r="G4" s="874"/>
      <c r="H4" s="875" t="s">
        <v>328</v>
      </c>
      <c r="I4" s="875"/>
      <c r="J4" s="703" t="s">
        <v>329</v>
      </c>
      <c r="K4" s="876" t="s">
        <v>453</v>
      </c>
      <c r="L4" s="87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s="47"/>
      <c r="HV4" s="47"/>
      <c r="HW4" s="47"/>
      <c r="HX4" s="47"/>
      <c r="HY4" s="47"/>
      <c r="HZ4" s="47"/>
      <c r="IA4" s="47"/>
      <c r="IB4" s="47"/>
      <c r="IC4" s="47"/>
      <c r="ID4" s="47"/>
      <c r="IE4" s="47"/>
      <c r="IF4" s="47"/>
      <c r="IG4" s="47"/>
      <c r="IH4" s="47"/>
      <c r="II4" s="47"/>
      <c r="IJ4" s="47"/>
      <c r="IK4" s="47"/>
      <c r="IL4" s="47"/>
      <c r="IM4" s="47"/>
      <c r="IN4" s="47"/>
      <c r="IO4" s="47"/>
      <c r="IP4" s="47"/>
      <c r="IQ4" s="47"/>
      <c r="IR4" s="47"/>
      <c r="IS4" s="47"/>
      <c r="IT4" s="47"/>
      <c r="IU4" s="47"/>
      <c r="IV4" s="47"/>
    </row>
    <row r="5" spans="1:256" s="50" customFormat="1" ht="14.25" customHeight="1" thickBot="1">
      <c r="A5" s="48" t="s">
        <v>330</v>
      </c>
      <c r="B5" s="878">
        <v>41209</v>
      </c>
      <c r="C5" s="878"/>
      <c r="D5" s="878"/>
      <c r="E5" s="878"/>
      <c r="F5" s="879" t="s">
        <v>331</v>
      </c>
      <c r="G5" s="879"/>
      <c r="H5" s="880" t="s">
        <v>518</v>
      </c>
      <c r="I5" s="880"/>
      <c r="J5" s="49" t="s">
        <v>332</v>
      </c>
      <c r="K5" s="881" t="s">
        <v>519</v>
      </c>
      <c r="L5" s="88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c r="IV5" s="51"/>
    </row>
    <row r="6" spans="1:256" ht="13.5" thickBot="1">
      <c r="A6" s="882" t="s">
        <v>333</v>
      </c>
      <c r="B6" s="882"/>
      <c r="C6" s="882"/>
      <c r="D6" s="882"/>
      <c r="E6" s="882"/>
      <c r="F6" s="883"/>
      <c r="G6" s="883"/>
      <c r="H6" s="883"/>
      <c r="I6" s="883"/>
      <c r="J6" s="883"/>
      <c r="K6" s="883"/>
      <c r="L6" s="883"/>
    </row>
    <row r="7" spans="1:256" ht="13.5" customHeight="1">
      <c r="A7" s="884" t="s">
        <v>334</v>
      </c>
      <c r="B7" s="884"/>
      <c r="C7" s="884"/>
      <c r="D7" s="884"/>
      <c r="E7" s="885"/>
      <c r="F7" s="886" t="s">
        <v>335</v>
      </c>
      <c r="G7" s="887"/>
      <c r="H7" s="887"/>
      <c r="I7" s="887"/>
      <c r="J7" s="887"/>
      <c r="K7" s="887"/>
      <c r="L7" s="888"/>
    </row>
    <row r="8" spans="1:256" ht="17.100000000000001" customHeight="1">
      <c r="A8" s="52" t="s">
        <v>336</v>
      </c>
      <c r="B8" s="889" t="s">
        <v>520</v>
      </c>
      <c r="C8" s="889"/>
      <c r="D8" s="889"/>
      <c r="E8" s="890"/>
      <c r="F8" s="891" t="s">
        <v>336</v>
      </c>
      <c r="G8" s="892"/>
      <c r="H8" s="889" t="s">
        <v>520</v>
      </c>
      <c r="I8" s="889"/>
      <c r="J8" s="889"/>
      <c r="K8" s="889"/>
      <c r="L8" s="893"/>
    </row>
    <row r="9" spans="1:256" ht="17.100000000000001" customHeight="1">
      <c r="A9" s="53" t="s">
        <v>337</v>
      </c>
      <c r="B9" s="889" t="s">
        <v>481</v>
      </c>
      <c r="C9" s="889"/>
      <c r="D9" s="889"/>
      <c r="E9" s="890"/>
      <c r="F9" s="891" t="s">
        <v>337</v>
      </c>
      <c r="G9" s="892"/>
      <c r="H9" s="890" t="s">
        <v>514</v>
      </c>
      <c r="I9" s="894"/>
      <c r="J9" s="894"/>
      <c r="K9" s="894"/>
      <c r="L9" s="895"/>
    </row>
    <row r="10" spans="1:256" ht="17.100000000000001" customHeight="1">
      <c r="A10" s="54" t="s">
        <v>338</v>
      </c>
      <c r="B10" s="55" t="s">
        <v>339</v>
      </c>
      <c r="C10" s="896" t="s">
        <v>340</v>
      </c>
      <c r="D10" s="896"/>
      <c r="E10" s="897"/>
      <c r="F10" s="898" t="s">
        <v>338</v>
      </c>
      <c r="G10" s="899"/>
      <c r="H10" s="55" t="s">
        <v>339</v>
      </c>
      <c r="I10" s="900" t="s">
        <v>340</v>
      </c>
      <c r="J10" s="900"/>
      <c r="K10" s="900"/>
      <c r="L10" s="901"/>
    </row>
    <row r="11" spans="1:256" ht="17.100000000000001" customHeight="1">
      <c r="A11" s="56">
        <v>1</v>
      </c>
      <c r="B11" s="671" t="s">
        <v>482</v>
      </c>
      <c r="C11" s="774" t="s">
        <v>483</v>
      </c>
      <c r="D11" s="775"/>
      <c r="E11" s="776"/>
      <c r="F11" s="902">
        <v>1</v>
      </c>
      <c r="G11" s="903"/>
      <c r="H11" s="667" t="s">
        <v>521</v>
      </c>
      <c r="I11" s="780" t="s">
        <v>522</v>
      </c>
      <c r="J11" s="782"/>
      <c r="K11" s="782"/>
      <c r="L11" s="784"/>
    </row>
    <row r="12" spans="1:256" ht="17.100000000000001" customHeight="1">
      <c r="A12" s="56">
        <v>2</v>
      </c>
      <c r="B12" s="671" t="s">
        <v>504</v>
      </c>
      <c r="C12" s="774" t="s">
        <v>484</v>
      </c>
      <c r="D12" s="775"/>
      <c r="E12" s="776"/>
      <c r="F12" s="902">
        <v>2</v>
      </c>
      <c r="G12" s="903"/>
      <c r="H12" s="668" t="s">
        <v>523</v>
      </c>
      <c r="I12" s="780" t="s">
        <v>524</v>
      </c>
      <c r="J12" s="782"/>
      <c r="K12" s="782"/>
      <c r="L12" s="784"/>
    </row>
    <row r="13" spans="1:256" ht="17.100000000000001" customHeight="1">
      <c r="A13" s="56">
        <v>3</v>
      </c>
      <c r="B13" s="671" t="s">
        <v>505</v>
      </c>
      <c r="C13" s="774" t="s">
        <v>485</v>
      </c>
      <c r="D13" s="775"/>
      <c r="E13" s="776"/>
      <c r="F13" s="904">
        <v>3</v>
      </c>
      <c r="G13" s="905"/>
      <c r="H13" s="667" t="s">
        <v>525</v>
      </c>
      <c r="I13" s="780" t="s">
        <v>526</v>
      </c>
      <c r="J13" s="782"/>
      <c r="K13" s="782"/>
      <c r="L13" s="784"/>
    </row>
    <row r="14" spans="1:256" ht="17.100000000000001" customHeight="1">
      <c r="A14" s="56">
        <v>4</v>
      </c>
      <c r="B14" s="671" t="s">
        <v>486</v>
      </c>
      <c r="C14" s="774" t="s">
        <v>487</v>
      </c>
      <c r="D14" s="775"/>
      <c r="E14" s="776"/>
      <c r="F14" s="904">
        <v>4</v>
      </c>
      <c r="G14" s="905"/>
      <c r="H14" s="668" t="s">
        <v>527</v>
      </c>
      <c r="I14" s="780" t="s">
        <v>528</v>
      </c>
      <c r="J14" s="782"/>
      <c r="K14" s="782"/>
      <c r="L14" s="784"/>
    </row>
    <row r="15" spans="1:256" ht="17.100000000000001" customHeight="1">
      <c r="A15" s="56">
        <v>5</v>
      </c>
      <c r="B15" s="671" t="s">
        <v>506</v>
      </c>
      <c r="C15" s="774" t="s">
        <v>488</v>
      </c>
      <c r="D15" s="775"/>
      <c r="E15" s="776"/>
      <c r="F15" s="904">
        <v>5</v>
      </c>
      <c r="G15" s="905"/>
      <c r="H15" s="667" t="s">
        <v>529</v>
      </c>
      <c r="I15" s="780" t="s">
        <v>530</v>
      </c>
      <c r="J15" s="782"/>
      <c r="K15" s="782"/>
      <c r="L15" s="784"/>
    </row>
    <row r="16" spans="1:256" ht="17.100000000000001" customHeight="1">
      <c r="A16" s="56">
        <v>6</v>
      </c>
      <c r="B16" s="671" t="s">
        <v>507</v>
      </c>
      <c r="C16" s="774" t="s">
        <v>489</v>
      </c>
      <c r="D16" s="775"/>
      <c r="E16" s="776"/>
      <c r="F16" s="904">
        <v>6</v>
      </c>
      <c r="G16" s="905"/>
      <c r="H16" s="668" t="s">
        <v>531</v>
      </c>
      <c r="I16" s="780" t="s">
        <v>532</v>
      </c>
      <c r="J16" s="782"/>
      <c r="K16" s="782"/>
      <c r="L16" s="784"/>
      <c r="N16" s="59"/>
      <c r="O16" s="59"/>
      <c r="P16" s="59"/>
      <c r="Q16" s="59"/>
    </row>
    <row r="17" spans="1:17" ht="17.100000000000001" customHeight="1">
      <c r="A17" s="56">
        <v>7</v>
      </c>
      <c r="B17" s="671" t="s">
        <v>490</v>
      </c>
      <c r="C17" s="774" t="s">
        <v>491</v>
      </c>
      <c r="D17" s="775"/>
      <c r="E17" s="776"/>
      <c r="F17" s="904">
        <v>7</v>
      </c>
      <c r="G17" s="905"/>
      <c r="H17" s="667" t="s">
        <v>533</v>
      </c>
      <c r="I17" s="780" t="s">
        <v>534</v>
      </c>
      <c r="J17" s="782"/>
      <c r="K17" s="782"/>
      <c r="L17" s="784"/>
    </row>
    <row r="18" spans="1:17" ht="17.100000000000001" customHeight="1">
      <c r="A18" s="56">
        <v>8</v>
      </c>
      <c r="B18" s="671" t="s">
        <v>508</v>
      </c>
      <c r="C18" s="774" t="s">
        <v>492</v>
      </c>
      <c r="D18" s="775"/>
      <c r="E18" s="776"/>
      <c r="F18" s="904">
        <v>8</v>
      </c>
      <c r="G18" s="905"/>
      <c r="H18" s="668" t="s">
        <v>535</v>
      </c>
      <c r="I18" s="780" t="s">
        <v>536</v>
      </c>
      <c r="J18" s="782"/>
      <c r="K18" s="782"/>
      <c r="L18" s="840" t="s">
        <v>550</v>
      </c>
    </row>
    <row r="19" spans="1:17" ht="17.100000000000001" customHeight="1">
      <c r="A19" s="56">
        <v>9</v>
      </c>
      <c r="B19" s="671" t="s">
        <v>509</v>
      </c>
      <c r="C19" s="774" t="s">
        <v>493</v>
      </c>
      <c r="D19" s="775"/>
      <c r="E19" s="776"/>
      <c r="F19" s="904">
        <v>9</v>
      </c>
      <c r="G19" s="905"/>
      <c r="H19" s="667" t="s">
        <v>537</v>
      </c>
      <c r="I19" s="780" t="s">
        <v>538</v>
      </c>
      <c r="J19" s="782"/>
      <c r="K19" s="782"/>
      <c r="L19" s="784"/>
    </row>
    <row r="20" spans="1:17" ht="17.100000000000001" customHeight="1">
      <c r="A20" s="56">
        <v>10</v>
      </c>
      <c r="B20" s="671" t="s">
        <v>510</v>
      </c>
      <c r="C20" s="774" t="s">
        <v>494</v>
      </c>
      <c r="D20" s="775"/>
      <c r="E20" s="776"/>
      <c r="F20" s="904">
        <v>10</v>
      </c>
      <c r="G20" s="905"/>
      <c r="H20" s="668" t="s">
        <v>539</v>
      </c>
      <c r="I20" s="780" t="s">
        <v>540</v>
      </c>
      <c r="J20" s="782"/>
      <c r="K20" s="782"/>
      <c r="L20" s="784"/>
    </row>
    <row r="21" spans="1:17" ht="17.100000000000001" customHeight="1">
      <c r="A21" s="56">
        <v>11</v>
      </c>
      <c r="B21" s="671" t="s">
        <v>495</v>
      </c>
      <c r="C21" s="774" t="s">
        <v>496</v>
      </c>
      <c r="D21" s="775"/>
      <c r="E21" s="841" t="s">
        <v>549</v>
      </c>
      <c r="F21" s="904">
        <v>11</v>
      </c>
      <c r="G21" s="905"/>
      <c r="H21" s="667" t="s">
        <v>541</v>
      </c>
      <c r="I21" s="780" t="s">
        <v>542</v>
      </c>
      <c r="J21" s="782"/>
      <c r="K21" s="782"/>
      <c r="L21" s="784"/>
    </row>
    <row r="22" spans="1:17" ht="17.100000000000001" customHeight="1">
      <c r="A22" s="56">
        <v>12</v>
      </c>
      <c r="B22" s="671" t="s">
        <v>511</v>
      </c>
      <c r="C22" s="774" t="s">
        <v>497</v>
      </c>
      <c r="D22" s="775"/>
      <c r="E22" s="776"/>
      <c r="F22" s="904">
        <v>12</v>
      </c>
      <c r="G22" s="905"/>
      <c r="H22" s="668" t="s">
        <v>543</v>
      </c>
      <c r="I22" s="780" t="s">
        <v>544</v>
      </c>
      <c r="J22" s="782"/>
      <c r="K22" s="782"/>
      <c r="L22" s="784"/>
    </row>
    <row r="23" spans="1:17" ht="17.100000000000001" customHeight="1">
      <c r="A23" s="56">
        <v>13</v>
      </c>
      <c r="B23" s="671" t="s">
        <v>498</v>
      </c>
      <c r="C23" s="774" t="s">
        <v>499</v>
      </c>
      <c r="D23" s="775"/>
      <c r="E23" s="841" t="s">
        <v>550</v>
      </c>
      <c r="F23" s="904">
        <v>13</v>
      </c>
      <c r="G23" s="905"/>
      <c r="H23" s="667" t="s">
        <v>545</v>
      </c>
      <c r="I23" s="780" t="s">
        <v>546</v>
      </c>
      <c r="J23" s="782"/>
      <c r="K23" s="782"/>
      <c r="L23" s="784"/>
    </row>
    <row r="24" spans="1:17" ht="17.100000000000001" customHeight="1">
      <c r="A24" s="60">
        <v>14</v>
      </c>
      <c r="B24" s="58" t="s">
        <v>500</v>
      </c>
      <c r="C24" s="774" t="s">
        <v>501</v>
      </c>
      <c r="D24" s="775"/>
      <c r="E24" s="776"/>
      <c r="F24" s="906">
        <v>14</v>
      </c>
      <c r="G24" s="907"/>
      <c r="H24" s="668" t="s">
        <v>547</v>
      </c>
      <c r="I24" s="780" t="s">
        <v>548</v>
      </c>
      <c r="J24" s="782"/>
      <c r="K24" s="782"/>
      <c r="L24" s="840" t="s">
        <v>549</v>
      </c>
      <c r="N24" s="59"/>
      <c r="O24" s="59"/>
      <c r="P24" s="59"/>
      <c r="Q24" s="59"/>
    </row>
    <row r="25" spans="1:17" ht="17.100000000000001" customHeight="1">
      <c r="A25" s="56" t="s">
        <v>341</v>
      </c>
      <c r="B25" s="57" t="s">
        <v>512</v>
      </c>
      <c r="C25" s="774" t="s">
        <v>502</v>
      </c>
      <c r="D25" s="775"/>
      <c r="E25" s="776"/>
      <c r="F25" s="904" t="s">
        <v>341</v>
      </c>
      <c r="G25" s="905"/>
      <c r="H25" s="667"/>
      <c r="I25" s="780"/>
      <c r="J25" s="782"/>
      <c r="K25" s="782"/>
      <c r="L25" s="784"/>
    </row>
    <row r="26" spans="1:17" ht="17.100000000000001" customHeight="1" thickBot="1">
      <c r="A26" s="61" t="s">
        <v>342</v>
      </c>
      <c r="B26" s="62" t="s">
        <v>513</v>
      </c>
      <c r="C26" s="777" t="s">
        <v>503</v>
      </c>
      <c r="D26" s="778"/>
      <c r="E26" s="779"/>
      <c r="F26" s="908" t="s">
        <v>342</v>
      </c>
      <c r="G26" s="909"/>
      <c r="H26" s="670"/>
      <c r="I26" s="781"/>
      <c r="J26" s="783"/>
      <c r="K26" s="783"/>
      <c r="L26" s="785"/>
    </row>
    <row r="27" spans="1:17" ht="17.100000000000001" hidden="1" customHeight="1">
      <c r="A27" s="56">
        <v>17</v>
      </c>
      <c r="B27" s="57"/>
      <c r="C27" s="63"/>
      <c r="D27" s="64"/>
      <c r="E27" s="65"/>
      <c r="F27" s="910">
        <v>17</v>
      </c>
      <c r="G27" s="910"/>
      <c r="H27" s="669"/>
      <c r="I27" s="664"/>
      <c r="J27" s="665"/>
      <c r="K27" s="665"/>
      <c r="L27" s="666"/>
    </row>
    <row r="28" spans="1:17" ht="17.100000000000001" hidden="1" customHeight="1">
      <c r="A28" s="56">
        <v>18</v>
      </c>
      <c r="B28" s="57"/>
      <c r="C28" s="63"/>
      <c r="D28" s="64"/>
      <c r="E28" s="65"/>
      <c r="F28" s="905">
        <v>18</v>
      </c>
      <c r="G28" s="905"/>
      <c r="H28" s="57"/>
      <c r="I28" s="63"/>
      <c r="J28" s="64"/>
      <c r="K28" s="64"/>
      <c r="L28" s="65"/>
    </row>
    <row r="29" spans="1:17" ht="17.100000000000001" hidden="1" customHeight="1">
      <c r="A29" s="56">
        <v>19</v>
      </c>
      <c r="B29" s="57"/>
      <c r="C29" s="66"/>
      <c r="D29" s="67"/>
      <c r="E29" s="68"/>
      <c r="F29" s="905">
        <v>19</v>
      </c>
      <c r="G29" s="905"/>
      <c r="H29" s="57"/>
      <c r="I29" s="66"/>
      <c r="J29" s="67"/>
      <c r="K29" s="67"/>
      <c r="L29" s="68"/>
    </row>
    <row r="30" spans="1:17" ht="17.100000000000001" hidden="1" customHeight="1">
      <c r="A30" s="60">
        <v>20</v>
      </c>
      <c r="B30" s="58"/>
      <c r="C30" s="69"/>
      <c r="D30" s="70"/>
      <c r="E30" s="71"/>
      <c r="F30" s="907">
        <v>20</v>
      </c>
      <c r="G30" s="907"/>
      <c r="H30" s="58"/>
      <c r="I30" s="69"/>
      <c r="J30" s="70"/>
      <c r="K30" s="70"/>
      <c r="L30" s="71"/>
      <c r="N30" s="59"/>
      <c r="O30" s="59"/>
      <c r="P30" s="59"/>
      <c r="Q30" s="59"/>
    </row>
    <row r="31" spans="1:17" ht="13.5" thickBot="1">
      <c r="A31" s="911" t="s">
        <v>343</v>
      </c>
      <c r="B31" s="911"/>
      <c r="C31" s="72" t="s">
        <v>344</v>
      </c>
      <c r="D31" s="72" t="s">
        <v>345</v>
      </c>
      <c r="E31" s="73" t="s">
        <v>346</v>
      </c>
      <c r="F31" s="912" t="s">
        <v>343</v>
      </c>
      <c r="G31" s="912"/>
      <c r="H31" s="912"/>
      <c r="I31" s="74" t="s">
        <v>344</v>
      </c>
      <c r="J31" s="913" t="s">
        <v>345</v>
      </c>
      <c r="K31" s="913"/>
      <c r="L31" s="75" t="s">
        <v>346</v>
      </c>
    </row>
    <row r="32" spans="1:17" ht="15" customHeight="1">
      <c r="A32" s="914" t="s">
        <v>551</v>
      </c>
      <c r="B32" s="914"/>
      <c r="C32" s="76" t="s">
        <v>552</v>
      </c>
      <c r="D32" s="76" t="s">
        <v>553</v>
      </c>
      <c r="E32" s="77"/>
      <c r="F32" s="915" t="s">
        <v>559</v>
      </c>
      <c r="G32" s="915"/>
      <c r="H32" s="915"/>
      <c r="I32" s="78" t="s">
        <v>561</v>
      </c>
      <c r="J32" s="916" t="s">
        <v>553</v>
      </c>
      <c r="K32" s="916"/>
      <c r="L32" s="787"/>
    </row>
    <row r="33" spans="1:256" ht="15" customHeight="1">
      <c r="A33" s="917" t="s">
        <v>554</v>
      </c>
      <c r="B33" s="917"/>
      <c r="C33" s="79" t="s">
        <v>555</v>
      </c>
      <c r="D33" s="79" t="s">
        <v>553</v>
      </c>
      <c r="E33" s="80"/>
      <c r="F33" s="918" t="s">
        <v>560</v>
      </c>
      <c r="G33" s="918"/>
      <c r="H33" s="918"/>
      <c r="I33" s="81" t="s">
        <v>561</v>
      </c>
      <c r="J33" s="919" t="s">
        <v>553</v>
      </c>
      <c r="K33" s="919"/>
      <c r="L33" s="788"/>
    </row>
    <row r="34" spans="1:256" ht="15" customHeight="1">
      <c r="A34" s="920" t="s">
        <v>556</v>
      </c>
      <c r="B34" s="920"/>
      <c r="C34" s="79" t="s">
        <v>557</v>
      </c>
      <c r="D34" s="79" t="s">
        <v>553</v>
      </c>
      <c r="E34" s="80"/>
      <c r="F34" s="918" t="s">
        <v>601</v>
      </c>
      <c r="G34" s="918"/>
      <c r="H34" s="918"/>
      <c r="I34" s="81" t="s">
        <v>561</v>
      </c>
      <c r="J34" s="919" t="s">
        <v>553</v>
      </c>
      <c r="K34" s="919"/>
      <c r="L34" s="788"/>
    </row>
    <row r="35" spans="1:256" ht="15" customHeight="1" thickBot="1">
      <c r="A35" s="921" t="s">
        <v>558</v>
      </c>
      <c r="B35" s="921"/>
      <c r="C35" s="82" t="s">
        <v>557</v>
      </c>
      <c r="D35" s="82" t="s">
        <v>553</v>
      </c>
      <c r="E35" s="83"/>
      <c r="F35" s="922"/>
      <c r="G35" s="922"/>
      <c r="H35" s="922"/>
      <c r="I35" s="84"/>
      <c r="J35" s="923"/>
      <c r="K35" s="923"/>
      <c r="L35" s="789"/>
    </row>
    <row r="36" spans="1:256" s="59" customFormat="1" ht="12" customHeight="1">
      <c r="A36" s="924" t="s">
        <v>347</v>
      </c>
      <c r="B36" s="924"/>
      <c r="C36" s="924"/>
      <c r="D36" s="924"/>
      <c r="E36" s="924"/>
      <c r="F36" s="924"/>
      <c r="G36" s="924"/>
      <c r="H36" s="924"/>
      <c r="I36" s="924"/>
      <c r="J36" s="924"/>
      <c r="K36" s="924"/>
      <c r="L36" s="924"/>
      <c r="N36" s="43"/>
      <c r="O36" s="43"/>
      <c r="P36" s="43"/>
      <c r="Q36" s="43"/>
      <c r="FX36" s="85"/>
      <c r="FY36" s="85"/>
      <c r="FZ36" s="85"/>
      <c r="GA36" s="85"/>
      <c r="GB36" s="85"/>
      <c r="GC36" s="85"/>
      <c r="GD36" s="85"/>
      <c r="GE36" s="85"/>
      <c r="GF36" s="85"/>
      <c r="GG36" s="85"/>
      <c r="GH36" s="85"/>
      <c r="GI36" s="85"/>
      <c r="GJ36" s="85"/>
      <c r="GK36" s="85"/>
      <c r="GL36" s="85"/>
      <c r="GM36" s="85"/>
      <c r="GN36" s="85"/>
      <c r="GO36" s="85"/>
      <c r="GP36" s="85"/>
      <c r="GQ36" s="85"/>
      <c r="GR36" s="85"/>
      <c r="GS36" s="85"/>
      <c r="GT36" s="85"/>
      <c r="GU36" s="85"/>
      <c r="GV36" s="85"/>
      <c r="GW36" s="85"/>
      <c r="GX36" s="85"/>
      <c r="GY36" s="85"/>
      <c r="GZ36" s="85"/>
      <c r="HA36" s="85"/>
      <c r="HB36" s="85"/>
      <c r="HC36" s="85"/>
      <c r="HD36" s="85"/>
      <c r="HE36" s="85"/>
      <c r="HF36" s="85"/>
      <c r="HG36" s="85"/>
      <c r="HH36" s="85"/>
      <c r="HI36" s="85"/>
      <c r="HJ36" s="85"/>
      <c r="HK36" s="85"/>
      <c r="HL36" s="85"/>
      <c r="HM36" s="85"/>
      <c r="HN36" s="85"/>
      <c r="HO36" s="85"/>
      <c r="HP36" s="85"/>
      <c r="HQ36" s="85"/>
      <c r="HR36" s="85"/>
      <c r="HS36" s="85"/>
      <c r="HT36" s="85"/>
      <c r="HU36" s="85"/>
      <c r="HV36" s="85"/>
      <c r="HW36" s="85"/>
      <c r="HX36" s="85"/>
      <c r="HY36" s="85"/>
      <c r="HZ36" s="85"/>
      <c r="IA36" s="85"/>
      <c r="IB36" s="85"/>
      <c r="IC36" s="85"/>
      <c r="ID36" s="85"/>
      <c r="IE36" s="85"/>
      <c r="IF36" s="85"/>
      <c r="IG36" s="85"/>
      <c r="IH36" s="85"/>
      <c r="II36" s="85"/>
      <c r="IJ36" s="85"/>
      <c r="IK36" s="85"/>
      <c r="IL36" s="85"/>
      <c r="IM36" s="85"/>
      <c r="IN36" s="85"/>
      <c r="IO36" s="85"/>
      <c r="IP36" s="85"/>
      <c r="IQ36" s="85"/>
      <c r="IR36" s="85"/>
      <c r="IS36" s="85"/>
      <c r="IT36" s="85"/>
      <c r="IU36" s="85"/>
      <c r="IV36" s="85"/>
    </row>
    <row r="37" spans="1:256">
      <c r="A37" s="925" t="s">
        <v>348</v>
      </c>
      <c r="B37" s="925"/>
      <c r="C37" s="925"/>
      <c r="D37" s="86"/>
      <c r="E37" s="86" t="s">
        <v>349</v>
      </c>
      <c r="F37" s="86" t="s">
        <v>350</v>
      </c>
      <c r="G37" s="926" t="s">
        <v>351</v>
      </c>
      <c r="H37" s="926"/>
      <c r="I37" s="926"/>
      <c r="J37" s="926"/>
      <c r="K37" s="86" t="s">
        <v>349</v>
      </c>
      <c r="L37" s="87" t="s">
        <v>350</v>
      </c>
    </row>
    <row r="38" spans="1:256" ht="15" customHeight="1">
      <c r="A38" s="88" t="s">
        <v>352</v>
      </c>
      <c r="B38" s="89" t="s">
        <v>353</v>
      </c>
      <c r="C38" s="90">
        <f>IF(COUNT(Score!A3:A62)=0,"",Score!AI63)</f>
        <v>22</v>
      </c>
      <c r="D38" s="91" t="s">
        <v>395</v>
      </c>
      <c r="E38" s="90">
        <f>IF(COUNT(Score!A3:A62)=0,"",PT!R43)</f>
        <v>16</v>
      </c>
      <c r="F38" s="90">
        <f>IF(COUNT(Score!A3:A62)=0,"",PT!AI43)</f>
        <v>4</v>
      </c>
      <c r="G38" s="92" t="s">
        <v>352</v>
      </c>
      <c r="H38" s="89" t="s">
        <v>353</v>
      </c>
      <c r="I38" s="90">
        <f>IF(COUNT(Score!AR3:AR62)=0,"",Score!BZ63)</f>
        <v>49</v>
      </c>
      <c r="J38" s="91" t="s">
        <v>395</v>
      </c>
      <c r="K38" s="93">
        <f>IF(COUNT(Score!AR3:AR62)=0,"",PT!R92)</f>
        <v>13</v>
      </c>
      <c r="L38" s="94">
        <f>IF(COUNT(Score!AR3:AR62)=0,"",PT!AI92)</f>
        <v>6</v>
      </c>
    </row>
    <row r="39" spans="1:256" ht="15" customHeight="1">
      <c r="A39" s="88" t="s">
        <v>354</v>
      </c>
      <c r="B39" s="89" t="s">
        <v>353</v>
      </c>
      <c r="C39" s="90">
        <f>IF(COUNT(Score!A72:A131)=0,"",Score!AI132)</f>
        <v>46</v>
      </c>
      <c r="D39" s="91" t="s">
        <v>395</v>
      </c>
      <c r="E39" s="90">
        <f>IF(COUNT(Score!A72:A131)=0,"",PT!R44)</f>
        <v>17</v>
      </c>
      <c r="F39" s="90">
        <f>IF(COUNT(Score!A72:A131)=0,"",PT!AI44)</f>
        <v>7</v>
      </c>
      <c r="G39" s="92" t="s">
        <v>354</v>
      </c>
      <c r="H39" s="89" t="s">
        <v>353</v>
      </c>
      <c r="I39" s="90">
        <f>IF(COUNT(Score!AR72:AR131)=0,"",Score!BZ132)</f>
        <v>107</v>
      </c>
      <c r="J39" s="91" t="s">
        <v>395</v>
      </c>
      <c r="K39" s="93">
        <f>IF(COUNT(Score!AR72:AR131)=0,"",PT!R93)</f>
        <v>18</v>
      </c>
      <c r="L39" s="94">
        <f>IF(COUNT(Score!AR72:AR131)=0,"",PT!AI93)</f>
        <v>6</v>
      </c>
    </row>
    <row r="40" spans="1:256" ht="15" customHeight="1">
      <c r="A40" s="927" t="s">
        <v>355</v>
      </c>
      <c r="B40" s="927"/>
      <c r="C40" s="95">
        <f>IF(COUNT(Score!A3:A62)=0,"",SUM(C38:C39))</f>
        <v>68</v>
      </c>
      <c r="D40" s="96" t="s">
        <v>356</v>
      </c>
      <c r="E40" s="97">
        <f>IF(COUNT(Score!A3:A62)=0,"",SUM(E38:E39))</f>
        <v>33</v>
      </c>
      <c r="F40" s="95">
        <f>IF(COUNT(Score!A3:A62)=0,"",SUM(F38:F39))</f>
        <v>11</v>
      </c>
      <c r="G40" s="928" t="s">
        <v>357</v>
      </c>
      <c r="H40" s="928"/>
      <c r="I40" s="95">
        <f>IF(COUNT(Score!AR3:AR62)=0,"",SUM(I38:I39))</f>
        <v>156</v>
      </c>
      <c r="J40" s="96" t="s">
        <v>356</v>
      </c>
      <c r="K40" s="97">
        <f>IF(COUNT(Score!AR3:AR62)=0,"",SUM(K38:K39))</f>
        <v>31</v>
      </c>
      <c r="L40" s="98">
        <f>IF(COUNT(Score!AR3:AR62)=0,"",SUM(L38:L39))</f>
        <v>12</v>
      </c>
    </row>
    <row r="41" spans="1:256" ht="15" customHeight="1">
      <c r="A41" s="929" t="s">
        <v>358</v>
      </c>
      <c r="B41" s="929"/>
      <c r="C41" s="929"/>
      <c r="D41" s="930"/>
      <c r="E41" s="930"/>
      <c r="F41" s="930"/>
      <c r="G41" s="930"/>
      <c r="H41" s="930"/>
      <c r="I41" s="930"/>
      <c r="J41" s="930"/>
      <c r="K41" s="930"/>
      <c r="L41" s="930"/>
      <c r="FO41" s="42"/>
      <c r="FP41" s="42"/>
      <c r="FQ41" s="42"/>
      <c r="FR41" s="42"/>
      <c r="FS41" s="42"/>
      <c r="FT41" s="42"/>
      <c r="FU41" s="42"/>
      <c r="FV41" s="42"/>
      <c r="FW41" s="42"/>
    </row>
    <row r="42" spans="1:256" ht="15" customHeight="1">
      <c r="A42" s="931"/>
      <c r="B42" s="931"/>
      <c r="C42" s="931"/>
      <c r="D42" s="931"/>
      <c r="E42" s="931"/>
      <c r="F42" s="931"/>
      <c r="G42" s="931"/>
      <c r="H42" s="931"/>
      <c r="I42" s="931"/>
      <c r="J42" s="931"/>
      <c r="K42" s="931"/>
      <c r="L42" s="931"/>
      <c r="FO42" s="42"/>
      <c r="FP42" s="42"/>
      <c r="FQ42" s="42"/>
      <c r="FR42" s="42"/>
      <c r="FS42" s="42"/>
      <c r="FT42" s="42"/>
      <c r="FU42" s="42"/>
      <c r="FV42" s="42"/>
      <c r="FW42" s="42"/>
    </row>
    <row r="43" spans="1:256" s="59" customFormat="1" ht="12" customHeight="1">
      <c r="A43" s="932" t="s">
        <v>359</v>
      </c>
      <c r="B43" s="932"/>
      <c r="C43" s="932"/>
      <c r="D43" s="932"/>
      <c r="E43" s="932"/>
      <c r="F43" s="932"/>
      <c r="G43" s="932"/>
      <c r="H43" s="932"/>
      <c r="I43" s="932"/>
      <c r="J43" s="932"/>
      <c r="K43" s="932"/>
      <c r="L43" s="932"/>
      <c r="N43" s="43"/>
      <c r="O43" s="43"/>
      <c r="P43" s="43"/>
      <c r="Q43" s="43"/>
      <c r="FX43" s="85"/>
      <c r="FY43" s="85"/>
      <c r="FZ43" s="85"/>
      <c r="GA43" s="85"/>
      <c r="GB43" s="85"/>
      <c r="GC43" s="85"/>
      <c r="GD43" s="85"/>
      <c r="GE43" s="85"/>
      <c r="GF43" s="85"/>
      <c r="GG43" s="85"/>
      <c r="GH43" s="85"/>
      <c r="GI43" s="85"/>
      <c r="GJ43" s="85"/>
      <c r="GK43" s="85"/>
      <c r="GL43" s="85"/>
      <c r="GM43" s="85"/>
      <c r="GN43" s="85"/>
      <c r="GO43" s="85"/>
      <c r="GP43" s="85"/>
      <c r="GQ43" s="85"/>
      <c r="GR43" s="85"/>
      <c r="GS43" s="85"/>
      <c r="GT43" s="85"/>
      <c r="GU43" s="85"/>
      <c r="GV43" s="85"/>
      <c r="GW43" s="85"/>
      <c r="GX43" s="85"/>
      <c r="GY43" s="85"/>
      <c r="GZ43" s="85"/>
      <c r="HA43" s="85"/>
      <c r="HB43" s="85"/>
      <c r="HC43" s="85"/>
      <c r="HD43" s="85"/>
      <c r="HE43" s="85"/>
      <c r="HF43" s="85"/>
      <c r="HG43" s="85"/>
      <c r="HH43" s="85"/>
      <c r="HI43" s="85"/>
      <c r="HJ43" s="85"/>
      <c r="HK43" s="85"/>
      <c r="HL43" s="85"/>
      <c r="HM43" s="85"/>
      <c r="HN43" s="85"/>
      <c r="HO43" s="85"/>
      <c r="HP43" s="85"/>
      <c r="HQ43" s="85"/>
      <c r="HR43" s="85"/>
      <c r="HS43" s="85"/>
      <c r="HT43" s="85"/>
      <c r="HU43" s="85"/>
      <c r="HV43" s="85"/>
      <c r="HW43" s="85"/>
      <c r="HX43" s="85"/>
      <c r="HY43" s="85"/>
      <c r="HZ43" s="85"/>
      <c r="IA43" s="85"/>
      <c r="IB43" s="85"/>
      <c r="IC43" s="85"/>
      <c r="ID43" s="85"/>
      <c r="IE43" s="85"/>
      <c r="IF43" s="85"/>
      <c r="IG43" s="85"/>
      <c r="IH43" s="85"/>
      <c r="II43" s="85"/>
      <c r="IJ43" s="85"/>
      <c r="IK43" s="85"/>
      <c r="IL43" s="85"/>
      <c r="IM43" s="85"/>
      <c r="IN43" s="85"/>
      <c r="IO43" s="85"/>
      <c r="IP43" s="85"/>
      <c r="IQ43" s="85"/>
      <c r="IR43" s="85"/>
      <c r="IS43" s="85"/>
      <c r="IT43" s="85"/>
      <c r="IU43" s="85"/>
      <c r="IV43" s="85"/>
    </row>
    <row r="44" spans="1:256" ht="12" customHeight="1">
      <c r="A44" s="933" t="s">
        <v>360</v>
      </c>
      <c r="B44" s="933"/>
      <c r="C44" s="933"/>
      <c r="D44" s="933"/>
      <c r="E44" s="933"/>
      <c r="F44" s="934" t="s">
        <v>361</v>
      </c>
      <c r="G44" s="934"/>
      <c r="H44" s="934"/>
      <c r="I44" s="934"/>
      <c r="J44" s="934"/>
      <c r="K44" s="934"/>
      <c r="L44" s="934"/>
    </row>
    <row r="45" spans="1:256">
      <c r="A45" s="54" t="s">
        <v>362</v>
      </c>
      <c r="B45" s="890" t="s">
        <v>496</v>
      </c>
      <c r="C45" s="894"/>
      <c r="D45" s="894"/>
      <c r="E45" s="935"/>
      <c r="F45" s="936" t="s">
        <v>362</v>
      </c>
      <c r="G45" s="936"/>
      <c r="H45" s="889" t="s">
        <v>548</v>
      </c>
      <c r="I45" s="889"/>
      <c r="J45" s="889"/>
      <c r="K45" s="889"/>
      <c r="L45" s="889"/>
    </row>
    <row r="46" spans="1:256">
      <c r="A46" s="54" t="s">
        <v>363</v>
      </c>
      <c r="B46" s="889" t="s">
        <v>562</v>
      </c>
      <c r="C46" s="889"/>
      <c r="D46" s="889"/>
      <c r="E46" s="889"/>
      <c r="F46" s="936" t="s">
        <v>363</v>
      </c>
      <c r="G46" s="936"/>
      <c r="H46" s="889" t="s">
        <v>563</v>
      </c>
      <c r="I46" s="889"/>
      <c r="J46" s="889"/>
      <c r="K46" s="889"/>
      <c r="L46" s="889"/>
    </row>
    <row r="47" spans="1:256" ht="18" customHeight="1">
      <c r="A47" s="99" t="s">
        <v>364</v>
      </c>
      <c r="B47" s="937"/>
      <c r="C47" s="937"/>
      <c r="D47" s="937"/>
      <c r="E47" s="937"/>
      <c r="F47" s="938" t="s">
        <v>364</v>
      </c>
      <c r="G47" s="938"/>
      <c r="H47" s="937"/>
      <c r="I47" s="937"/>
      <c r="J47" s="937"/>
      <c r="K47" s="937"/>
      <c r="L47" s="937"/>
    </row>
    <row r="48" spans="1:256" ht="12" customHeight="1">
      <c r="A48" s="939" t="s">
        <v>365</v>
      </c>
      <c r="B48" s="939"/>
      <c r="C48" s="939"/>
      <c r="D48" s="939"/>
      <c r="E48" s="939"/>
      <c r="F48" s="940" t="s">
        <v>366</v>
      </c>
      <c r="G48" s="940"/>
      <c r="H48" s="940"/>
      <c r="I48" s="940"/>
      <c r="J48" s="940"/>
      <c r="K48" s="940"/>
      <c r="L48" s="940"/>
    </row>
    <row r="49" spans="1:179">
      <c r="A49" s="54" t="s">
        <v>362</v>
      </c>
      <c r="B49" s="941" t="s">
        <v>551</v>
      </c>
      <c r="C49" s="941"/>
      <c r="D49" s="941"/>
      <c r="E49" s="941"/>
      <c r="F49" s="936" t="s">
        <v>362</v>
      </c>
      <c r="G49" s="936"/>
      <c r="H49" s="889" t="s">
        <v>565</v>
      </c>
      <c r="I49" s="889"/>
      <c r="J49" s="889"/>
      <c r="K49" s="889"/>
      <c r="L49" s="889"/>
    </row>
    <row r="50" spans="1:179">
      <c r="A50" s="54" t="s">
        <v>363</v>
      </c>
      <c r="B50" s="941" t="s">
        <v>564</v>
      </c>
      <c r="C50" s="941"/>
      <c r="D50" s="941"/>
      <c r="E50" s="941"/>
      <c r="F50" s="936" t="s">
        <v>363</v>
      </c>
      <c r="G50" s="936"/>
      <c r="H50" s="889" t="s">
        <v>566</v>
      </c>
      <c r="I50" s="889"/>
      <c r="J50" s="889"/>
      <c r="K50" s="889"/>
      <c r="L50" s="889"/>
    </row>
    <row r="51" spans="1:179" ht="18" customHeight="1">
      <c r="A51" s="99" t="s">
        <v>364</v>
      </c>
      <c r="B51" s="942"/>
      <c r="C51" s="942"/>
      <c r="D51" s="942"/>
      <c r="E51" s="942"/>
      <c r="F51" s="938" t="s">
        <v>364</v>
      </c>
      <c r="G51" s="938"/>
      <c r="H51" s="937"/>
      <c r="I51" s="937"/>
      <c r="J51" s="937"/>
      <c r="K51" s="937"/>
      <c r="L51" s="937"/>
    </row>
    <row r="52" spans="1:179" ht="17.25" customHeight="1">
      <c r="A52" s="943" t="s">
        <v>367</v>
      </c>
      <c r="B52" s="943"/>
      <c r="C52" s="943"/>
      <c r="D52" s="943"/>
      <c r="E52" s="943"/>
      <c r="F52" s="943"/>
      <c r="G52" s="943"/>
      <c r="H52" s="943"/>
      <c r="I52" s="943"/>
      <c r="J52" s="943"/>
      <c r="K52" s="943"/>
      <c r="L52" s="943"/>
    </row>
    <row r="53" spans="1:179" ht="15" customHeight="1">
      <c r="A53" s="944" t="s">
        <v>480</v>
      </c>
      <c r="B53" s="944"/>
      <c r="C53" s="944"/>
      <c r="D53" s="944"/>
      <c r="E53" s="944"/>
      <c r="F53" s="944"/>
      <c r="G53" s="944"/>
      <c r="H53" s="944"/>
      <c r="I53" s="944"/>
      <c r="J53" s="944"/>
      <c r="K53" s="43"/>
      <c r="L53" s="43"/>
      <c r="FT53" s="42"/>
      <c r="FU53" s="42"/>
      <c r="FV53" s="42"/>
      <c r="FW53" s="42"/>
    </row>
    <row r="54" spans="1:179" ht="18.600000000000001" customHeight="1">
      <c r="A54" s="945" t="s">
        <v>368</v>
      </c>
      <c r="B54" s="945"/>
      <c r="C54" s="945"/>
      <c r="D54" s="945"/>
      <c r="E54" s="945"/>
      <c r="F54" s="945"/>
      <c r="G54" s="945"/>
      <c r="H54" s="945"/>
      <c r="I54" s="945"/>
      <c r="J54" s="945"/>
      <c r="K54" s="945"/>
      <c r="L54" s="945"/>
    </row>
    <row r="55" spans="1:179">
      <c r="A55" s="946" t="s">
        <v>369</v>
      </c>
      <c r="B55" s="946"/>
      <c r="C55" s="946"/>
      <c r="D55" s="947" t="s">
        <v>370</v>
      </c>
      <c r="E55" s="947"/>
      <c r="F55" s="947"/>
      <c r="G55" s="947"/>
      <c r="H55" s="947" t="s">
        <v>345</v>
      </c>
      <c r="I55" s="947"/>
      <c r="J55" s="896" t="s">
        <v>371</v>
      </c>
      <c r="K55" s="896"/>
      <c r="L55" s="896"/>
    </row>
    <row r="56" spans="1:179">
      <c r="A56" s="948" t="s">
        <v>567</v>
      </c>
      <c r="B56" s="949"/>
      <c r="C56" s="950"/>
      <c r="D56" s="956" t="s">
        <v>586</v>
      </c>
      <c r="E56" s="957"/>
      <c r="F56" s="957"/>
      <c r="G56" s="958"/>
      <c r="H56" s="951" t="s">
        <v>553</v>
      </c>
      <c r="I56" s="951"/>
      <c r="J56" s="952"/>
      <c r="K56" s="952"/>
      <c r="L56" s="952"/>
    </row>
    <row r="57" spans="1:179">
      <c r="A57" s="948" t="s">
        <v>568</v>
      </c>
      <c r="B57" s="949"/>
      <c r="C57" s="950"/>
      <c r="D57" s="956" t="s">
        <v>587</v>
      </c>
      <c r="E57" s="957"/>
      <c r="F57" s="957"/>
      <c r="G57" s="958"/>
      <c r="H57" s="951" t="s">
        <v>553</v>
      </c>
      <c r="I57" s="951"/>
      <c r="J57" s="952"/>
      <c r="K57" s="952"/>
      <c r="L57" s="952"/>
    </row>
    <row r="58" spans="1:179">
      <c r="A58" s="953" t="s">
        <v>569</v>
      </c>
      <c r="B58" s="954"/>
      <c r="C58" s="955"/>
      <c r="D58" s="959" t="s">
        <v>588</v>
      </c>
      <c r="E58" s="960"/>
      <c r="F58" s="960"/>
      <c r="G58" s="961"/>
      <c r="H58" s="951" t="s">
        <v>553</v>
      </c>
      <c r="I58" s="951"/>
      <c r="J58" s="952"/>
      <c r="K58" s="952"/>
      <c r="L58" s="952"/>
    </row>
    <row r="59" spans="1:179">
      <c r="A59" s="953" t="s">
        <v>570</v>
      </c>
      <c r="B59" s="954"/>
      <c r="C59" s="955"/>
      <c r="D59" s="959" t="s">
        <v>588</v>
      </c>
      <c r="E59" s="960"/>
      <c r="F59" s="960"/>
      <c r="G59" s="961"/>
      <c r="H59" s="951" t="s">
        <v>553</v>
      </c>
      <c r="I59" s="951"/>
      <c r="J59" s="952"/>
      <c r="K59" s="952"/>
      <c r="L59" s="952"/>
    </row>
    <row r="60" spans="1:179">
      <c r="A60" s="953" t="s">
        <v>571</v>
      </c>
      <c r="B60" s="954"/>
      <c r="C60" s="955"/>
      <c r="D60" s="959" t="s">
        <v>589</v>
      </c>
      <c r="E60" s="960"/>
      <c r="F60" s="960"/>
      <c r="G60" s="961"/>
      <c r="H60" s="951" t="s">
        <v>553</v>
      </c>
      <c r="I60" s="951"/>
      <c r="J60" s="952"/>
      <c r="K60" s="952"/>
      <c r="L60" s="952"/>
    </row>
    <row r="61" spans="1:179">
      <c r="A61" s="948" t="s">
        <v>572</v>
      </c>
      <c r="B61" s="949"/>
      <c r="C61" s="950"/>
      <c r="D61" s="956" t="s">
        <v>590</v>
      </c>
      <c r="E61" s="957"/>
      <c r="F61" s="957"/>
      <c r="G61" s="958"/>
      <c r="H61" s="951" t="s">
        <v>553</v>
      </c>
      <c r="I61" s="951"/>
      <c r="J61" s="952"/>
      <c r="K61" s="952"/>
      <c r="L61" s="952"/>
    </row>
    <row r="62" spans="1:179">
      <c r="A62" s="948" t="s">
        <v>573</v>
      </c>
      <c r="B62" s="949"/>
      <c r="C62" s="950"/>
      <c r="D62" s="956" t="s">
        <v>591</v>
      </c>
      <c r="E62" s="957"/>
      <c r="F62" s="957"/>
      <c r="G62" s="958"/>
      <c r="H62" s="951" t="s">
        <v>553</v>
      </c>
      <c r="I62" s="951"/>
      <c r="J62" s="952"/>
      <c r="K62" s="952"/>
      <c r="L62" s="952"/>
    </row>
    <row r="63" spans="1:179">
      <c r="A63" s="948" t="s">
        <v>574</v>
      </c>
      <c r="B63" s="949"/>
      <c r="C63" s="950"/>
      <c r="D63" s="956" t="s">
        <v>592</v>
      </c>
      <c r="E63" s="957"/>
      <c r="F63" s="957"/>
      <c r="G63" s="958"/>
      <c r="H63" s="951" t="s">
        <v>553</v>
      </c>
      <c r="I63" s="951"/>
      <c r="J63" s="952"/>
      <c r="K63" s="952"/>
      <c r="L63" s="952"/>
    </row>
    <row r="64" spans="1:179">
      <c r="A64" s="948" t="s">
        <v>575</v>
      </c>
      <c r="B64" s="949"/>
      <c r="C64" s="950"/>
      <c r="D64" s="956" t="s">
        <v>593</v>
      </c>
      <c r="E64" s="957"/>
      <c r="F64" s="957"/>
      <c r="G64" s="958"/>
      <c r="H64" s="951" t="s">
        <v>553</v>
      </c>
      <c r="I64" s="951"/>
      <c r="J64" s="952"/>
      <c r="K64" s="952"/>
      <c r="L64" s="952"/>
    </row>
    <row r="65" spans="1:12">
      <c r="A65" s="948" t="s">
        <v>576</v>
      </c>
      <c r="B65" s="949"/>
      <c r="C65" s="950"/>
      <c r="D65" s="956" t="s">
        <v>594</v>
      </c>
      <c r="E65" s="957"/>
      <c r="F65" s="957"/>
      <c r="G65" s="958"/>
      <c r="H65" s="951" t="s">
        <v>553</v>
      </c>
      <c r="I65" s="951"/>
      <c r="J65" s="952"/>
      <c r="K65" s="952"/>
      <c r="L65" s="952"/>
    </row>
    <row r="66" spans="1:12">
      <c r="A66" s="948" t="s">
        <v>577</v>
      </c>
      <c r="B66" s="949"/>
      <c r="C66" s="950"/>
      <c r="D66" s="956" t="s">
        <v>592</v>
      </c>
      <c r="E66" s="957"/>
      <c r="F66" s="957"/>
      <c r="G66" s="958"/>
      <c r="H66" s="951" t="s">
        <v>553</v>
      </c>
      <c r="I66" s="951"/>
      <c r="J66" s="952"/>
      <c r="K66" s="952"/>
      <c r="L66" s="952"/>
    </row>
    <row r="67" spans="1:12">
      <c r="A67" s="948" t="s">
        <v>578</v>
      </c>
      <c r="B67" s="949"/>
      <c r="C67" s="950"/>
      <c r="D67" s="956" t="s">
        <v>586</v>
      </c>
      <c r="E67" s="957"/>
      <c r="F67" s="957"/>
      <c r="G67" s="958"/>
      <c r="H67" s="951" t="s">
        <v>553</v>
      </c>
      <c r="I67" s="951"/>
      <c r="J67" s="952"/>
      <c r="K67" s="952"/>
      <c r="L67" s="952"/>
    </row>
    <row r="68" spans="1:12">
      <c r="A68" s="948" t="s">
        <v>579</v>
      </c>
      <c r="B68" s="949"/>
      <c r="C68" s="950"/>
      <c r="D68" s="956" t="s">
        <v>587</v>
      </c>
      <c r="E68" s="957"/>
      <c r="F68" s="957"/>
      <c r="G68" s="958"/>
      <c r="H68" s="951" t="s">
        <v>553</v>
      </c>
      <c r="I68" s="951"/>
      <c r="J68" s="952"/>
      <c r="K68" s="952"/>
      <c r="L68" s="952"/>
    </row>
    <row r="69" spans="1:12">
      <c r="A69" s="948" t="s">
        <v>580</v>
      </c>
      <c r="B69" s="949"/>
      <c r="C69" s="950"/>
      <c r="D69" s="956" t="s">
        <v>594</v>
      </c>
      <c r="E69" s="957"/>
      <c r="F69" s="957"/>
      <c r="G69" s="958"/>
      <c r="H69" s="951" t="s">
        <v>553</v>
      </c>
      <c r="I69" s="951"/>
      <c r="J69" s="952"/>
      <c r="K69" s="952"/>
      <c r="L69" s="952"/>
    </row>
    <row r="70" spans="1:12">
      <c r="A70" s="948" t="s">
        <v>581</v>
      </c>
      <c r="B70" s="949"/>
      <c r="C70" s="950"/>
      <c r="D70" s="956" t="s">
        <v>593</v>
      </c>
      <c r="E70" s="957"/>
      <c r="F70" s="957"/>
      <c r="G70" s="958"/>
      <c r="H70" s="951" t="s">
        <v>553</v>
      </c>
      <c r="I70" s="951"/>
      <c r="J70" s="952"/>
      <c r="K70" s="952"/>
      <c r="L70" s="952"/>
    </row>
    <row r="71" spans="1:12">
      <c r="A71" s="948" t="s">
        <v>582</v>
      </c>
      <c r="B71" s="949"/>
      <c r="C71" s="950"/>
      <c r="D71" s="956" t="s">
        <v>595</v>
      </c>
      <c r="E71" s="957"/>
      <c r="F71" s="957"/>
      <c r="G71" s="958"/>
      <c r="H71" s="951" t="s">
        <v>553</v>
      </c>
      <c r="I71" s="951"/>
      <c r="J71" s="952"/>
      <c r="K71" s="952"/>
      <c r="L71" s="952"/>
    </row>
    <row r="72" spans="1:12">
      <c r="A72" s="948" t="s">
        <v>583</v>
      </c>
      <c r="B72" s="949"/>
      <c r="C72" s="950"/>
      <c r="D72" s="956" t="s">
        <v>596</v>
      </c>
      <c r="E72" s="957"/>
      <c r="F72" s="957"/>
      <c r="G72" s="958"/>
      <c r="H72" s="951" t="s">
        <v>553</v>
      </c>
      <c r="I72" s="951"/>
      <c r="J72" s="952"/>
      <c r="K72" s="952"/>
      <c r="L72" s="952"/>
    </row>
    <row r="73" spans="1:12">
      <c r="A73" s="948" t="s">
        <v>584</v>
      </c>
      <c r="B73" s="949"/>
      <c r="C73" s="950"/>
      <c r="D73" s="956" t="s">
        <v>595</v>
      </c>
      <c r="E73" s="957"/>
      <c r="F73" s="957"/>
      <c r="G73" s="958"/>
      <c r="H73" s="951" t="s">
        <v>553</v>
      </c>
      <c r="I73" s="951"/>
      <c r="J73" s="952"/>
      <c r="K73" s="952"/>
      <c r="L73" s="952"/>
    </row>
    <row r="74" spans="1:12">
      <c r="A74" s="948" t="s">
        <v>585</v>
      </c>
      <c r="B74" s="949"/>
      <c r="C74" s="950"/>
      <c r="D74" s="956" t="s">
        <v>591</v>
      </c>
      <c r="E74" s="957"/>
      <c r="F74" s="957"/>
      <c r="G74" s="958"/>
      <c r="H74" s="951" t="s">
        <v>553</v>
      </c>
      <c r="I74" s="951"/>
      <c r="J74" s="952"/>
      <c r="K74" s="952"/>
      <c r="L74" s="952"/>
    </row>
    <row r="75" spans="1:12">
      <c r="A75" s="948" t="s">
        <v>598</v>
      </c>
      <c r="B75" s="948"/>
      <c r="C75" s="948"/>
      <c r="D75" s="956" t="s">
        <v>600</v>
      </c>
      <c r="E75" s="957"/>
      <c r="F75" s="957"/>
      <c r="G75" s="958"/>
      <c r="H75" s="951" t="s">
        <v>599</v>
      </c>
      <c r="I75" s="951"/>
      <c r="J75" s="952"/>
      <c r="K75" s="952"/>
      <c r="L75" s="952"/>
    </row>
    <row r="76" spans="1:12" ht="13.5" thickBot="1">
      <c r="A76" s="962" t="s">
        <v>597</v>
      </c>
      <c r="B76" s="962"/>
      <c r="C76" s="962"/>
      <c r="D76" s="963" t="s">
        <v>600</v>
      </c>
      <c r="E76" s="964"/>
      <c r="F76" s="964"/>
      <c r="G76" s="965"/>
      <c r="H76" s="951" t="s">
        <v>553</v>
      </c>
      <c r="I76" s="951"/>
      <c r="J76" s="966"/>
      <c r="K76" s="966"/>
      <c r="L76" s="966"/>
    </row>
    <row r="77" spans="1:12" ht="13.5" thickBot="1">
      <c r="A77" s="967" t="s">
        <v>372</v>
      </c>
      <c r="B77" s="967"/>
      <c r="C77" s="967"/>
      <c r="D77" s="967"/>
      <c r="E77" s="967"/>
      <c r="F77" s="967"/>
      <c r="G77" s="967"/>
      <c r="H77" s="967"/>
      <c r="I77" s="967"/>
      <c r="J77" s="967"/>
      <c r="K77" s="967"/>
      <c r="L77" s="967"/>
    </row>
    <row r="78" spans="1:12">
      <c r="A78" s="968"/>
      <c r="B78" s="968"/>
      <c r="C78" s="968"/>
      <c r="D78" s="969"/>
      <c r="E78" s="969"/>
      <c r="F78" s="969"/>
      <c r="G78" s="969"/>
      <c r="H78" s="970"/>
      <c r="I78" s="970"/>
      <c r="J78" s="970"/>
      <c r="K78" s="970"/>
      <c r="L78" s="970"/>
    </row>
    <row r="79" spans="1:12">
      <c r="A79" s="973"/>
      <c r="B79" s="973"/>
      <c r="C79" s="973"/>
      <c r="D79" s="974"/>
      <c r="E79" s="974"/>
      <c r="F79" s="974"/>
      <c r="G79" s="974"/>
      <c r="H79" s="952"/>
      <c r="I79" s="952"/>
      <c r="J79" s="952"/>
      <c r="K79" s="952"/>
      <c r="L79" s="952"/>
    </row>
    <row r="80" spans="1:12">
      <c r="A80" s="973"/>
      <c r="B80" s="973"/>
      <c r="C80" s="973"/>
      <c r="D80" s="974"/>
      <c r="E80" s="974"/>
      <c r="F80" s="974"/>
      <c r="G80" s="974"/>
      <c r="H80" s="952"/>
      <c r="I80" s="952"/>
      <c r="J80" s="952"/>
      <c r="K80" s="952"/>
      <c r="L80" s="952"/>
    </row>
    <row r="81" spans="1:12">
      <c r="A81" s="971"/>
      <c r="B81" s="971"/>
      <c r="C81" s="971"/>
      <c r="D81" s="972"/>
      <c r="E81" s="972"/>
      <c r="F81" s="972"/>
      <c r="G81" s="972"/>
      <c r="H81" s="966"/>
      <c r="I81" s="966"/>
      <c r="J81" s="966"/>
      <c r="K81" s="966"/>
      <c r="L81" s="966"/>
    </row>
    <row r="82" spans="1:12" ht="15" customHeight="1">
      <c r="A82" s="943" t="s">
        <v>367</v>
      </c>
      <c r="B82" s="943"/>
      <c r="C82" s="943"/>
      <c r="D82" s="943"/>
      <c r="E82" s="943"/>
      <c r="F82" s="943"/>
      <c r="G82" s="943"/>
      <c r="H82" s="943"/>
      <c r="I82" s="943"/>
      <c r="J82" s="943"/>
      <c r="K82" s="943"/>
      <c r="L82" s="943"/>
    </row>
    <row r="83" spans="1:12" ht="15" customHeight="1">
      <c r="A83" s="944" t="s">
        <v>480</v>
      </c>
      <c r="B83" s="944"/>
      <c r="C83" s="944"/>
      <c r="D83" s="944"/>
      <c r="E83" s="944"/>
      <c r="F83" s="944"/>
      <c r="G83" s="944"/>
      <c r="H83" s="944"/>
      <c r="I83" s="944"/>
      <c r="J83" s="944"/>
      <c r="K83" s="43"/>
      <c r="L83" s="43"/>
    </row>
    <row r="84" spans="1:12">
      <c r="A84" s="43"/>
      <c r="B84" s="43"/>
      <c r="C84" s="43"/>
      <c r="D84" s="43"/>
      <c r="E84" s="43"/>
      <c r="F84" s="43"/>
      <c r="G84" s="43"/>
      <c r="H84" s="43"/>
      <c r="I84" s="43"/>
      <c r="J84" s="43"/>
      <c r="K84" s="43"/>
      <c r="L84" s="43"/>
    </row>
    <row r="85" spans="1:12">
      <c r="A85" s="43"/>
      <c r="B85" s="43"/>
      <c r="C85" s="43"/>
      <c r="D85" s="43"/>
      <c r="E85" s="43"/>
      <c r="F85" s="43"/>
      <c r="G85" s="43"/>
      <c r="H85" s="43"/>
      <c r="I85" s="43"/>
      <c r="J85" s="43"/>
      <c r="K85" s="43"/>
      <c r="L85" s="43"/>
    </row>
    <row r="86" spans="1:12">
      <c r="A86" s="43"/>
      <c r="B86" s="43"/>
      <c r="C86" s="43"/>
      <c r="D86" s="43"/>
      <c r="E86" s="43"/>
      <c r="F86" s="43"/>
      <c r="G86" s="43"/>
      <c r="H86" s="43"/>
      <c r="I86" s="43"/>
      <c r="J86" s="43"/>
      <c r="K86" s="43"/>
      <c r="L86" s="43"/>
    </row>
    <row r="87" spans="1:12">
      <c r="A87" s="43"/>
      <c r="B87" s="43"/>
      <c r="C87" s="43"/>
      <c r="D87" s="43"/>
      <c r="E87" s="43"/>
      <c r="F87" s="43"/>
      <c r="G87" s="43"/>
      <c r="H87" s="43"/>
      <c r="I87" s="43"/>
      <c r="J87" s="43"/>
      <c r="K87" s="43"/>
      <c r="L87" s="43"/>
    </row>
    <row r="88" spans="1:12">
      <c r="A88" s="43"/>
      <c r="B88" s="43"/>
      <c r="C88" s="43"/>
      <c r="D88" s="43"/>
      <c r="E88" s="43"/>
      <c r="F88" s="43"/>
      <c r="G88" s="43"/>
      <c r="H88" s="43"/>
      <c r="I88" s="43"/>
      <c r="J88" s="43"/>
      <c r="K88" s="43"/>
      <c r="L88" s="43"/>
    </row>
    <row r="89" spans="1:12">
      <c r="A89" s="43"/>
      <c r="B89" s="43"/>
      <c r="C89" s="43"/>
      <c r="D89" s="43"/>
      <c r="E89" s="43"/>
      <c r="F89" s="43"/>
      <c r="G89" s="43"/>
      <c r="H89" s="43"/>
      <c r="I89" s="43"/>
      <c r="J89" s="43"/>
      <c r="K89" s="43"/>
      <c r="L89" s="43"/>
    </row>
    <row r="90" spans="1:12">
      <c r="A90" s="43"/>
      <c r="B90" s="43"/>
      <c r="C90" s="43"/>
      <c r="D90" s="43"/>
      <c r="E90" s="43"/>
      <c r="F90" s="43"/>
      <c r="G90" s="43"/>
      <c r="H90" s="43"/>
      <c r="I90" s="43"/>
      <c r="J90" s="43"/>
      <c r="K90" s="43"/>
      <c r="L90" s="43"/>
    </row>
    <row r="91" spans="1:12">
      <c r="A91" s="43"/>
      <c r="B91" s="43"/>
      <c r="C91" s="43"/>
      <c r="D91" s="43"/>
      <c r="E91" s="43"/>
      <c r="F91" s="43"/>
      <c r="G91" s="43"/>
      <c r="H91" s="43"/>
      <c r="I91" s="43"/>
      <c r="J91" s="43"/>
      <c r="K91" s="43"/>
      <c r="L91" s="43"/>
    </row>
    <row r="92" spans="1:12">
      <c r="A92" s="43"/>
      <c r="B92" s="43"/>
      <c r="C92" s="43"/>
      <c r="D92" s="43"/>
      <c r="E92" s="43"/>
      <c r="F92" s="43"/>
      <c r="G92" s="43"/>
      <c r="H92" s="43"/>
      <c r="I92" s="43"/>
      <c r="J92" s="43"/>
      <c r="K92" s="43"/>
      <c r="L92" s="43"/>
    </row>
    <row r="93" spans="1:12">
      <c r="A93" s="43"/>
      <c r="B93" s="43"/>
      <c r="C93" s="43"/>
      <c r="D93" s="43"/>
      <c r="E93" s="43"/>
      <c r="F93" s="43"/>
      <c r="G93" s="43"/>
      <c r="H93" s="43"/>
      <c r="I93" s="43"/>
      <c r="J93" s="43"/>
      <c r="K93" s="43"/>
      <c r="L93" s="43"/>
    </row>
    <row r="94" spans="1:12">
      <c r="A94" s="43"/>
      <c r="B94" s="43"/>
      <c r="C94" s="43"/>
      <c r="D94" s="43"/>
      <c r="E94" s="43"/>
      <c r="F94" s="43"/>
      <c r="G94" s="43"/>
      <c r="H94" s="43"/>
      <c r="I94" s="43"/>
      <c r="J94" s="43"/>
      <c r="K94" s="43"/>
      <c r="L94" s="43"/>
    </row>
    <row r="95" spans="1:12">
      <c r="A95" s="43"/>
      <c r="B95" s="43"/>
      <c r="C95" s="43"/>
      <c r="D95" s="43"/>
      <c r="E95" s="43"/>
      <c r="F95" s="43"/>
      <c r="G95" s="43"/>
      <c r="H95" s="43"/>
      <c r="I95" s="43"/>
      <c r="J95" s="43"/>
      <c r="K95" s="43"/>
      <c r="L95" s="43"/>
    </row>
    <row r="96" spans="1:12">
      <c r="A96" s="43"/>
      <c r="B96" s="43"/>
      <c r="C96" s="43"/>
      <c r="D96" s="43"/>
      <c r="E96" s="43"/>
      <c r="F96" s="43"/>
      <c r="G96" s="43"/>
      <c r="H96" s="43"/>
      <c r="I96" s="43"/>
      <c r="J96" s="43"/>
      <c r="K96" s="43"/>
      <c r="L96" s="43"/>
    </row>
    <row r="97" spans="1:12">
      <c r="A97" s="43"/>
      <c r="B97" s="43"/>
      <c r="C97" s="43"/>
      <c r="D97" s="43"/>
      <c r="E97" s="43"/>
      <c r="F97" s="43"/>
      <c r="G97" s="43"/>
      <c r="H97" s="43"/>
      <c r="I97" s="43"/>
      <c r="J97" s="43"/>
      <c r="K97" s="43"/>
      <c r="L97" s="43"/>
    </row>
    <row r="98" spans="1:12">
      <c r="A98" s="43"/>
      <c r="B98" s="43"/>
      <c r="C98" s="43"/>
      <c r="D98" s="43"/>
      <c r="E98" s="43"/>
      <c r="F98" s="43"/>
      <c r="G98" s="43"/>
      <c r="H98" s="43"/>
      <c r="I98" s="43"/>
      <c r="J98" s="43"/>
      <c r="K98" s="43"/>
      <c r="L98" s="43"/>
    </row>
    <row r="99" spans="1:12">
      <c r="A99" s="43"/>
      <c r="B99" s="43"/>
      <c r="C99" s="43"/>
      <c r="D99" s="43"/>
      <c r="E99" s="43"/>
      <c r="F99" s="43"/>
      <c r="G99" s="43"/>
      <c r="H99" s="43"/>
      <c r="I99" s="43"/>
      <c r="J99" s="43"/>
      <c r="K99" s="43"/>
      <c r="L99" s="43"/>
    </row>
    <row r="100" spans="1:12">
      <c r="A100" s="43"/>
      <c r="B100" s="43"/>
      <c r="C100" s="43"/>
      <c r="D100" s="43"/>
      <c r="E100" s="43"/>
      <c r="F100" s="43"/>
      <c r="G100" s="43"/>
      <c r="H100" s="43"/>
      <c r="I100" s="43"/>
      <c r="J100" s="43"/>
      <c r="K100" s="43"/>
      <c r="L100" s="43"/>
    </row>
    <row r="101" spans="1:12">
      <c r="A101" s="43"/>
      <c r="B101" s="43"/>
      <c r="C101" s="43"/>
      <c r="D101" s="43"/>
      <c r="E101" s="43"/>
      <c r="F101" s="43"/>
      <c r="G101" s="43"/>
      <c r="H101" s="43"/>
      <c r="I101" s="43"/>
      <c r="J101" s="43"/>
      <c r="K101" s="43"/>
      <c r="L101" s="43"/>
    </row>
    <row r="102" spans="1:12">
      <c r="A102" s="43"/>
      <c r="B102" s="43"/>
      <c r="C102" s="43"/>
      <c r="D102" s="43"/>
      <c r="E102" s="43"/>
      <c r="F102" s="43"/>
      <c r="G102" s="43"/>
      <c r="H102" s="43"/>
      <c r="I102" s="43"/>
      <c r="J102" s="43"/>
      <c r="K102" s="43"/>
      <c r="L102" s="43"/>
    </row>
    <row r="103" spans="1:12">
      <c r="A103" s="43"/>
      <c r="B103" s="43"/>
      <c r="C103" s="43"/>
      <c r="D103" s="43"/>
      <c r="E103" s="43"/>
      <c r="F103" s="43"/>
      <c r="G103" s="43"/>
      <c r="H103" s="43"/>
      <c r="I103" s="43"/>
      <c r="J103" s="43"/>
      <c r="K103" s="43"/>
      <c r="L103" s="43"/>
    </row>
    <row r="104" spans="1:12">
      <c r="A104" s="43"/>
      <c r="B104" s="43"/>
      <c r="C104" s="43"/>
      <c r="D104" s="43"/>
      <c r="E104" s="43"/>
      <c r="F104" s="43"/>
      <c r="G104" s="43"/>
      <c r="H104" s="43"/>
      <c r="I104" s="43"/>
      <c r="J104" s="43"/>
      <c r="K104" s="43"/>
      <c r="L104" s="43"/>
    </row>
    <row r="105" spans="1:12">
      <c r="A105" s="43"/>
      <c r="B105" s="43"/>
      <c r="C105" s="43"/>
      <c r="D105" s="43"/>
      <c r="E105" s="43"/>
      <c r="F105" s="43"/>
      <c r="G105" s="43"/>
      <c r="H105" s="43"/>
      <c r="I105" s="43"/>
      <c r="J105" s="43"/>
      <c r="K105" s="43"/>
      <c r="L105" s="43"/>
    </row>
    <row r="106" spans="1:12">
      <c r="A106" s="43"/>
      <c r="B106" s="43"/>
      <c r="C106" s="43"/>
      <c r="D106" s="43"/>
      <c r="E106" s="43"/>
      <c r="F106" s="43"/>
      <c r="G106" s="43"/>
      <c r="H106" s="43"/>
      <c r="I106" s="43"/>
      <c r="J106" s="43"/>
      <c r="K106" s="43"/>
      <c r="L106" s="43"/>
    </row>
    <row r="107" spans="1:12">
      <c r="A107" s="43"/>
      <c r="B107" s="43"/>
      <c r="C107" s="43"/>
      <c r="D107" s="43"/>
      <c r="E107" s="43"/>
      <c r="F107" s="43"/>
      <c r="G107" s="43"/>
      <c r="H107" s="43"/>
      <c r="I107" s="43"/>
      <c r="J107" s="43"/>
      <c r="K107" s="43"/>
      <c r="L107" s="43"/>
    </row>
    <row r="108" spans="1:12">
      <c r="A108" s="43"/>
      <c r="B108" s="43"/>
      <c r="C108" s="43"/>
      <c r="D108" s="43"/>
      <c r="E108" s="43"/>
      <c r="F108" s="43"/>
      <c r="G108" s="43"/>
      <c r="H108" s="43"/>
      <c r="I108" s="43"/>
      <c r="J108" s="43"/>
      <c r="K108" s="43"/>
      <c r="L108" s="43"/>
    </row>
    <row r="109" spans="1:12">
      <c r="A109" s="43"/>
      <c r="B109" s="43"/>
      <c r="C109" s="43"/>
      <c r="D109" s="43"/>
      <c r="E109" s="43"/>
      <c r="F109" s="43"/>
      <c r="G109" s="43"/>
      <c r="H109" s="43"/>
      <c r="I109" s="43"/>
      <c r="J109" s="43"/>
      <c r="K109" s="43"/>
      <c r="L109" s="43"/>
    </row>
  </sheetData>
  <sheetProtection selectLockedCells="1" selectUnlockedCells="1"/>
  <mergeCells count="197">
    <mergeCell ref="A81:C81"/>
    <mergeCell ref="D81:G81"/>
    <mergeCell ref="H81:L81"/>
    <mergeCell ref="A82:L82"/>
    <mergeCell ref="A83:J83"/>
    <mergeCell ref="A79:C79"/>
    <mergeCell ref="D79:G79"/>
    <mergeCell ref="H79:L79"/>
    <mergeCell ref="A80:C80"/>
    <mergeCell ref="D80:G80"/>
    <mergeCell ref="A74:C74"/>
    <mergeCell ref="H74:I74"/>
    <mergeCell ref="J74:L74"/>
    <mergeCell ref="A75:C75"/>
    <mergeCell ref="D75:G75"/>
    <mergeCell ref="H75:I75"/>
    <mergeCell ref="J75:L75"/>
    <mergeCell ref="H80:L80"/>
    <mergeCell ref="A76:C76"/>
    <mergeCell ref="D76:G76"/>
    <mergeCell ref="H76:I76"/>
    <mergeCell ref="J76:L76"/>
    <mergeCell ref="A77:L77"/>
    <mergeCell ref="A78:C78"/>
    <mergeCell ref="D78:G78"/>
    <mergeCell ref="H78:L78"/>
    <mergeCell ref="D74:G74"/>
    <mergeCell ref="A71:C71"/>
    <mergeCell ref="H71:I71"/>
    <mergeCell ref="J71:L71"/>
    <mergeCell ref="A72:C72"/>
    <mergeCell ref="H72:I72"/>
    <mergeCell ref="J72:L72"/>
    <mergeCell ref="A73:C73"/>
    <mergeCell ref="H73:I73"/>
    <mergeCell ref="J73:L73"/>
    <mergeCell ref="D71:G71"/>
    <mergeCell ref="D72:G72"/>
    <mergeCell ref="D73:G73"/>
    <mergeCell ref="A68:C68"/>
    <mergeCell ref="H68:I68"/>
    <mergeCell ref="J68:L68"/>
    <mergeCell ref="A69:C69"/>
    <mergeCell ref="H69:I69"/>
    <mergeCell ref="J69:L69"/>
    <mergeCell ref="A70:C70"/>
    <mergeCell ref="H70:I70"/>
    <mergeCell ref="J70:L70"/>
    <mergeCell ref="D68:G68"/>
    <mergeCell ref="D69:G69"/>
    <mergeCell ref="D70:G70"/>
    <mergeCell ref="A65:C65"/>
    <mergeCell ref="H65:I65"/>
    <mergeCell ref="J65:L65"/>
    <mergeCell ref="A66:C66"/>
    <mergeCell ref="H66:I66"/>
    <mergeCell ref="J66:L66"/>
    <mergeCell ref="A67:C67"/>
    <mergeCell ref="H67:I67"/>
    <mergeCell ref="J67:L67"/>
    <mergeCell ref="D66:G66"/>
    <mergeCell ref="D67:G67"/>
    <mergeCell ref="D65:G65"/>
    <mergeCell ref="A62:C62"/>
    <mergeCell ref="H62:I62"/>
    <mergeCell ref="J62:L62"/>
    <mergeCell ref="A63:C63"/>
    <mergeCell ref="H63:I63"/>
    <mergeCell ref="J63:L63"/>
    <mergeCell ref="A64:C64"/>
    <mergeCell ref="H64:I64"/>
    <mergeCell ref="J64:L64"/>
    <mergeCell ref="D62:G62"/>
    <mergeCell ref="D63:G63"/>
    <mergeCell ref="D64:G64"/>
    <mergeCell ref="A59:C59"/>
    <mergeCell ref="H59:I59"/>
    <mergeCell ref="J59:L59"/>
    <mergeCell ref="A60:C60"/>
    <mergeCell ref="H60:I60"/>
    <mergeCell ref="J60:L60"/>
    <mergeCell ref="A61:C61"/>
    <mergeCell ref="H61:I61"/>
    <mergeCell ref="J61:L61"/>
    <mergeCell ref="D61:G61"/>
    <mergeCell ref="D59:G59"/>
    <mergeCell ref="D60:G60"/>
    <mergeCell ref="A56:C56"/>
    <mergeCell ref="H56:I56"/>
    <mergeCell ref="J56:L56"/>
    <mergeCell ref="A57:C57"/>
    <mergeCell ref="H57:I57"/>
    <mergeCell ref="J57:L57"/>
    <mergeCell ref="A58:C58"/>
    <mergeCell ref="H58:I58"/>
    <mergeCell ref="J58:L58"/>
    <mergeCell ref="D56:G56"/>
    <mergeCell ref="D57:G57"/>
    <mergeCell ref="D58:G58"/>
    <mergeCell ref="B51:E51"/>
    <mergeCell ref="F51:G51"/>
    <mergeCell ref="H51:L51"/>
    <mergeCell ref="A52:L52"/>
    <mergeCell ref="A53:J53"/>
    <mergeCell ref="A54:L54"/>
    <mergeCell ref="A55:C55"/>
    <mergeCell ref="D55:G55"/>
    <mergeCell ref="H55:I55"/>
    <mergeCell ref="J55:L55"/>
    <mergeCell ref="B47:E47"/>
    <mergeCell ref="F47:G47"/>
    <mergeCell ref="H47:L47"/>
    <mergeCell ref="A48:E48"/>
    <mergeCell ref="F48:L48"/>
    <mergeCell ref="B49:E49"/>
    <mergeCell ref="F49:G49"/>
    <mergeCell ref="H49:L49"/>
    <mergeCell ref="B50:E50"/>
    <mergeCell ref="F50:G50"/>
    <mergeCell ref="H50:L50"/>
    <mergeCell ref="A42:L42"/>
    <mergeCell ref="A43:L43"/>
    <mergeCell ref="A44:E44"/>
    <mergeCell ref="F44:L44"/>
    <mergeCell ref="B45:E45"/>
    <mergeCell ref="F45:G45"/>
    <mergeCell ref="H45:L45"/>
    <mergeCell ref="B46:E46"/>
    <mergeCell ref="F46:G46"/>
    <mergeCell ref="H46:L46"/>
    <mergeCell ref="A35:B35"/>
    <mergeCell ref="F35:H35"/>
    <mergeCell ref="J35:K35"/>
    <mergeCell ref="A36:L36"/>
    <mergeCell ref="A37:C37"/>
    <mergeCell ref="G37:J37"/>
    <mergeCell ref="A40:B40"/>
    <mergeCell ref="G40:H40"/>
    <mergeCell ref="A41:C41"/>
    <mergeCell ref="D41:L41"/>
    <mergeCell ref="J31:K31"/>
    <mergeCell ref="A32:B32"/>
    <mergeCell ref="F32:H32"/>
    <mergeCell ref="J32:K32"/>
    <mergeCell ref="A33:B33"/>
    <mergeCell ref="F33:H33"/>
    <mergeCell ref="J33:K33"/>
    <mergeCell ref="A34:B34"/>
    <mergeCell ref="F34:H34"/>
    <mergeCell ref="J34:K34"/>
    <mergeCell ref="F23:G23"/>
    <mergeCell ref="F24:G24"/>
    <mergeCell ref="F25:G25"/>
    <mergeCell ref="F26:G26"/>
    <mergeCell ref="F27:G27"/>
    <mergeCell ref="F28:G28"/>
    <mergeCell ref="F29:G29"/>
    <mergeCell ref="F30:G30"/>
    <mergeCell ref="A31:B31"/>
    <mergeCell ref="F31:H31"/>
    <mergeCell ref="F14:G14"/>
    <mergeCell ref="F15:G15"/>
    <mergeCell ref="F16:G16"/>
    <mergeCell ref="F17:G17"/>
    <mergeCell ref="F18:G18"/>
    <mergeCell ref="F19:G19"/>
    <mergeCell ref="F20:G20"/>
    <mergeCell ref="F21:G21"/>
    <mergeCell ref="F22:G22"/>
    <mergeCell ref="B9:E9"/>
    <mergeCell ref="F9:G9"/>
    <mergeCell ref="H9:L9"/>
    <mergeCell ref="C10:E10"/>
    <mergeCell ref="F10:G10"/>
    <mergeCell ref="I10:L10"/>
    <mergeCell ref="F11:G11"/>
    <mergeCell ref="F12:G12"/>
    <mergeCell ref="F13:G13"/>
    <mergeCell ref="B5:E5"/>
    <mergeCell ref="F5:G5"/>
    <mergeCell ref="H5:I5"/>
    <mergeCell ref="K5:L5"/>
    <mergeCell ref="A6:L6"/>
    <mergeCell ref="A7:E7"/>
    <mergeCell ref="F7:L7"/>
    <mergeCell ref="B8:E8"/>
    <mergeCell ref="F8:G8"/>
    <mergeCell ref="H8:L8"/>
    <mergeCell ref="A1:L1"/>
    <mergeCell ref="A2:L2"/>
    <mergeCell ref="A3:A4"/>
    <mergeCell ref="B3:G3"/>
    <mergeCell ref="H3:I3"/>
    <mergeCell ref="K3:L3"/>
    <mergeCell ref="B4:G4"/>
    <mergeCell ref="H4:I4"/>
    <mergeCell ref="K4:L4"/>
  </mergeCells>
  <phoneticPr fontId="61" type="noConversion"/>
  <printOptions horizontalCentered="1"/>
  <pageMargins left="0.5" right="0.5" top="0.5" bottom="0.5" header="0.51180555555555596" footer="0.5"/>
  <pageSetup scale="90" firstPageNumber="0" orientation="portrait" horizontalDpi="4294967294" verticalDpi="300" r:id="rId1"/>
  <headerFooter alignWithMargins="0">
    <oddFooter>&amp;RForm Printed: &amp;D</oddFooter>
  </headerFooter>
  <rowBreaks count="1" manualBreakCount="1">
    <brk id="53" max="16383"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5"/>
  </sheetPr>
  <dimension ref="A1:CI138"/>
  <sheetViews>
    <sheetView topLeftCell="A79" zoomScaleNormal="100" workbookViewId="0">
      <selection activeCell="BH102" sqref="BH102:BH103"/>
    </sheetView>
  </sheetViews>
  <sheetFormatPr defaultRowHeight="12" customHeight="1"/>
  <cols>
    <col min="1" max="1" width="5.7109375" style="100" customWidth="1"/>
    <col min="2" max="2" width="12.85546875" style="100" customWidth="1"/>
    <col min="3" max="7" width="3.42578125" style="100" customWidth="1"/>
    <col min="8" max="8" width="12.85546875" style="100" customWidth="1"/>
    <col min="9" max="10" width="2.7109375" style="100" customWidth="1"/>
    <col min="11" max="11" width="12.85546875" style="100" customWidth="1"/>
    <col min="12" max="13" width="2.7109375" style="100" customWidth="1"/>
    <col min="14" max="14" width="12.85546875" style="100" customWidth="1"/>
    <col min="15" max="16" width="2.7109375" style="100" customWidth="1"/>
    <col min="17" max="17" width="12.85546875" style="100" customWidth="1"/>
    <col min="18" max="19" width="2.7109375" style="100" customWidth="1"/>
    <col min="20" max="20" width="12.85546875" style="100" customWidth="1"/>
    <col min="21" max="22" width="2.7109375" style="100" customWidth="1"/>
    <col min="23" max="23" width="12.85546875" style="100" customWidth="1"/>
    <col min="24" max="25" width="2.7109375" style="100" customWidth="1"/>
    <col min="26" max="26" width="12.85546875" style="100" customWidth="1"/>
    <col min="27" max="28" width="2.7109375" style="100" customWidth="1"/>
    <col min="29" max="29" width="12.85546875" style="100" customWidth="1"/>
    <col min="30" max="31" width="2.7109375" style="100" customWidth="1"/>
    <col min="32" max="32" width="12.85546875" style="100" customWidth="1"/>
    <col min="33" max="34" width="2.7109375" style="100" customWidth="1"/>
    <col min="35" max="36" width="12.85546875" style="100" customWidth="1"/>
    <col min="37" max="43" width="9.140625" style="100" hidden="1" customWidth="1"/>
    <col min="44" max="44" width="5.7109375" style="100" customWidth="1"/>
    <col min="45" max="45" width="12.85546875" style="100" customWidth="1"/>
    <col min="46" max="50" width="3.42578125" style="100" customWidth="1"/>
    <col min="51" max="51" width="12.85546875" style="100" customWidth="1"/>
    <col min="52" max="53" width="2.7109375" style="100" customWidth="1"/>
    <col min="54" max="54" width="12.85546875" style="100" customWidth="1"/>
    <col min="55" max="56" width="2.7109375" style="100" customWidth="1"/>
    <col min="57" max="57" width="12.85546875" style="100" customWidth="1"/>
    <col min="58" max="59" width="2.7109375" style="100" customWidth="1"/>
    <col min="60" max="60" width="12.85546875" style="100" customWidth="1"/>
    <col min="61" max="62" width="2.7109375" style="100" customWidth="1"/>
    <col min="63" max="63" width="12.85546875" style="100" customWidth="1"/>
    <col min="64" max="65" width="2.7109375" style="100" customWidth="1"/>
    <col min="66" max="66" width="12.85546875" style="100" customWidth="1"/>
    <col min="67" max="68" width="2.7109375" style="100" customWidth="1"/>
    <col min="69" max="69" width="12.85546875" style="100" customWidth="1"/>
    <col min="70" max="71" width="2.7109375" style="100" customWidth="1"/>
    <col min="72" max="72" width="12.85546875" style="100" customWidth="1"/>
    <col min="73" max="74" width="2.7109375" style="100" customWidth="1"/>
    <col min="75" max="75" width="12.85546875" style="100" customWidth="1"/>
    <col min="76" max="77" width="2.7109375" style="100" customWidth="1"/>
    <col min="78" max="79" width="12.85546875" style="100" customWidth="1"/>
    <col min="80" max="86" width="9.140625" style="100" hidden="1" customWidth="1"/>
    <col min="87" max="256" width="11.42578125" style="100" customWidth="1"/>
    <col min="257" max="16384" width="9.140625" style="100"/>
  </cols>
  <sheetData>
    <row r="1" spans="1:86" ht="14.25" customHeight="1" thickBot="1">
      <c r="A1" s="101" t="s">
        <v>373</v>
      </c>
      <c r="B1" s="975" t="str">
        <f>IF(IBRF!B9="","Home Team",IF(IBRF!B8=IBRF!H8,IBRF!B9,IF(IBRF!B8=IBRF!B9,IBRF!B8,IF(OR(IBRF!K3="A",IBRF!K3="B"),IBRF!B8&amp;" "&amp;IBRF!K3,IBRF!B8&amp;"/"&amp;IBRF!B9))))</f>
        <v>Hoover Damned</v>
      </c>
      <c r="C1" s="975"/>
      <c r="D1" s="975"/>
      <c r="E1" s="975"/>
      <c r="F1" s="975"/>
      <c r="G1" s="975"/>
      <c r="H1" s="975"/>
      <c r="I1" s="976" t="s">
        <v>374</v>
      </c>
      <c r="J1" s="976"/>
      <c r="K1" s="976"/>
      <c r="L1" s="985" t="str">
        <f>IBRF!A58</f>
        <v>Ana Gabie Mendoza  (Freshie)</v>
      </c>
      <c r="M1" s="985"/>
      <c r="N1" s="985"/>
      <c r="O1" s="985"/>
      <c r="P1" s="985"/>
      <c r="Q1" s="985"/>
      <c r="R1" s="985"/>
      <c r="S1" s="985"/>
      <c r="T1" s="102" t="s">
        <v>375</v>
      </c>
      <c r="U1" s="985"/>
      <c r="V1" s="985"/>
      <c r="W1" s="985"/>
      <c r="X1" s="985"/>
      <c r="Y1" s="985"/>
      <c r="Z1" s="985"/>
      <c r="AA1" s="985"/>
      <c r="AB1" s="985"/>
      <c r="AC1" s="103" t="str">
        <f>IF(IBRF!$K$3="","",CONCATENATE("BOUT ",IBRF!$K$3))</f>
        <v>BOUT B</v>
      </c>
      <c r="AD1" s="977" t="s">
        <v>376</v>
      </c>
      <c r="AE1" s="977"/>
      <c r="AF1" s="978">
        <f>IF(ISBLANK(IBRF!B5),"",IBRF!B5)</f>
        <v>41209</v>
      </c>
      <c r="AG1" s="978"/>
      <c r="AH1" s="978"/>
      <c r="AI1" s="979" t="s">
        <v>377</v>
      </c>
      <c r="AJ1" s="979"/>
      <c r="AK1" s="980" t="s">
        <v>378</v>
      </c>
      <c r="AL1" s="980"/>
      <c r="AM1" s="980"/>
      <c r="AN1" s="980"/>
      <c r="AO1" s="980"/>
      <c r="AP1" s="980"/>
      <c r="AQ1" s="980"/>
      <c r="AR1" s="101" t="s">
        <v>373</v>
      </c>
      <c r="AS1" s="975" t="str">
        <f>IF(IBRF!H9="","Away Team",IF(IBRF!B8=IBRF!H8,IBRF!H9,IF(IBRF!H8=IBRF!H9,IBRF!H9,IF(OR(IBRF!K3="A",IBRF!K3="B"),IBRF!H8&amp;" "&amp;IBRF!K3,IBRF!H8&amp;"/"&amp;IBRF!H9))))</f>
        <v>Tommy Gun Terrors</v>
      </c>
      <c r="AT1" s="975"/>
      <c r="AU1" s="975"/>
      <c r="AV1" s="975"/>
      <c r="AW1" s="975"/>
      <c r="AX1" s="975"/>
      <c r="AY1" s="975"/>
      <c r="AZ1" s="976" t="s">
        <v>374</v>
      </c>
      <c r="BA1" s="976"/>
      <c r="BB1" s="976"/>
      <c r="BC1" s="985" t="str">
        <f>IBRF!A59</f>
        <v>Candi Fisher  (Freshie)</v>
      </c>
      <c r="BD1" s="985"/>
      <c r="BE1" s="985"/>
      <c r="BF1" s="985"/>
      <c r="BG1" s="985"/>
      <c r="BH1" s="985"/>
      <c r="BI1" s="985"/>
      <c r="BJ1" s="985"/>
      <c r="BK1" s="786" t="s">
        <v>375</v>
      </c>
      <c r="BL1" s="985"/>
      <c r="BM1" s="985"/>
      <c r="BN1" s="985"/>
      <c r="BO1" s="985"/>
      <c r="BP1" s="985"/>
      <c r="BQ1" s="985"/>
      <c r="BR1" s="985"/>
      <c r="BS1" s="985"/>
      <c r="BT1" s="103" t="str">
        <f>IF(IBRF!$K$3="","",CONCATENATE("BOUT ",IBRF!$K$3))</f>
        <v>BOUT B</v>
      </c>
      <c r="BU1" s="977" t="s">
        <v>376</v>
      </c>
      <c r="BV1" s="977"/>
      <c r="BW1" s="978">
        <f>AF1</f>
        <v>41209</v>
      </c>
      <c r="BX1" s="978"/>
      <c r="BY1" s="978"/>
      <c r="BZ1" s="979" t="s">
        <v>377</v>
      </c>
      <c r="CA1" s="979"/>
      <c r="CB1" s="980" t="s">
        <v>378</v>
      </c>
      <c r="CC1" s="980"/>
      <c r="CD1" s="980"/>
      <c r="CE1" s="980"/>
      <c r="CF1" s="980"/>
      <c r="CG1" s="980"/>
      <c r="CH1" s="980"/>
    </row>
    <row r="2" spans="1:86" ht="30" customHeight="1" thickBot="1">
      <c r="A2" s="104" t="s">
        <v>379</v>
      </c>
      <c r="B2" s="105" t="s">
        <v>380</v>
      </c>
      <c r="C2" s="106" t="s">
        <v>381</v>
      </c>
      <c r="D2" s="107" t="s">
        <v>382</v>
      </c>
      <c r="E2" s="107" t="s">
        <v>383</v>
      </c>
      <c r="F2" s="107" t="s">
        <v>384</v>
      </c>
      <c r="G2" s="108" t="s">
        <v>385</v>
      </c>
      <c r="H2" s="109" t="s">
        <v>386</v>
      </c>
      <c r="I2" s="983" t="s">
        <v>444</v>
      </c>
      <c r="J2" s="984"/>
      <c r="K2" s="110" t="s">
        <v>387</v>
      </c>
      <c r="L2" s="981" t="s">
        <v>444</v>
      </c>
      <c r="M2" s="981"/>
      <c r="N2" s="110" t="s">
        <v>388</v>
      </c>
      <c r="O2" s="981" t="s">
        <v>444</v>
      </c>
      <c r="P2" s="981"/>
      <c r="Q2" s="110" t="s">
        <v>266</v>
      </c>
      <c r="R2" s="981" t="s">
        <v>444</v>
      </c>
      <c r="S2" s="981"/>
      <c r="T2" s="110" t="s">
        <v>267</v>
      </c>
      <c r="U2" s="981" t="s">
        <v>444</v>
      </c>
      <c r="V2" s="981"/>
      <c r="W2" s="110" t="s">
        <v>268</v>
      </c>
      <c r="X2" s="982" t="s">
        <v>444</v>
      </c>
      <c r="Y2" s="982"/>
      <c r="Z2" s="110" t="s">
        <v>269</v>
      </c>
      <c r="AA2" s="983" t="s">
        <v>444</v>
      </c>
      <c r="AB2" s="984"/>
      <c r="AC2" s="110" t="s">
        <v>3</v>
      </c>
      <c r="AD2" s="982" t="s">
        <v>444</v>
      </c>
      <c r="AE2" s="982"/>
      <c r="AF2" s="110" t="s">
        <v>4</v>
      </c>
      <c r="AG2" s="983" t="s">
        <v>444</v>
      </c>
      <c r="AH2" s="984"/>
      <c r="AI2" s="111" t="s">
        <v>270</v>
      </c>
      <c r="AJ2" s="112" t="s">
        <v>271</v>
      </c>
      <c r="AK2" s="113" t="s">
        <v>272</v>
      </c>
      <c r="AL2" s="114" t="s">
        <v>273</v>
      </c>
      <c r="AM2" s="115" t="s">
        <v>445</v>
      </c>
      <c r="AN2" s="115" t="s">
        <v>446</v>
      </c>
      <c r="AO2" s="115" t="s">
        <v>447</v>
      </c>
      <c r="AP2" s="116" t="s">
        <v>448</v>
      </c>
      <c r="AQ2" s="117" t="s">
        <v>449</v>
      </c>
      <c r="AR2" s="104" t="s">
        <v>379</v>
      </c>
      <c r="AS2" s="105" t="s">
        <v>380</v>
      </c>
      <c r="AT2" s="106" t="s">
        <v>381</v>
      </c>
      <c r="AU2" s="107" t="s">
        <v>382</v>
      </c>
      <c r="AV2" s="107" t="s">
        <v>383</v>
      </c>
      <c r="AW2" s="107" t="s">
        <v>384</v>
      </c>
      <c r="AX2" s="108" t="s">
        <v>385</v>
      </c>
      <c r="AY2" s="109" t="s">
        <v>386</v>
      </c>
      <c r="AZ2" s="981" t="s">
        <v>444</v>
      </c>
      <c r="BA2" s="981"/>
      <c r="BB2" s="110" t="s">
        <v>387</v>
      </c>
      <c r="BC2" s="981" t="s">
        <v>444</v>
      </c>
      <c r="BD2" s="981"/>
      <c r="BE2" s="110" t="s">
        <v>388</v>
      </c>
      <c r="BF2" s="981" t="s">
        <v>444</v>
      </c>
      <c r="BG2" s="981"/>
      <c r="BH2" s="110" t="s">
        <v>266</v>
      </c>
      <c r="BI2" s="981" t="s">
        <v>444</v>
      </c>
      <c r="BJ2" s="981"/>
      <c r="BK2" s="110" t="s">
        <v>267</v>
      </c>
      <c r="BL2" s="981" t="s">
        <v>444</v>
      </c>
      <c r="BM2" s="981"/>
      <c r="BN2" s="110" t="s">
        <v>268</v>
      </c>
      <c r="BO2" s="982" t="s">
        <v>444</v>
      </c>
      <c r="BP2" s="982"/>
      <c r="BQ2" s="110" t="s">
        <v>269</v>
      </c>
      <c r="BR2" s="983" t="s">
        <v>444</v>
      </c>
      <c r="BS2" s="984"/>
      <c r="BT2" s="110" t="s">
        <v>3</v>
      </c>
      <c r="BU2" s="982" t="s">
        <v>444</v>
      </c>
      <c r="BV2" s="982"/>
      <c r="BW2" s="110" t="s">
        <v>4</v>
      </c>
      <c r="BX2" s="981" t="s">
        <v>444</v>
      </c>
      <c r="BY2" s="981"/>
      <c r="BZ2" s="111" t="s">
        <v>270</v>
      </c>
      <c r="CA2" s="112" t="s">
        <v>271</v>
      </c>
      <c r="CB2" s="113" t="s">
        <v>272</v>
      </c>
      <c r="CC2" s="114" t="s">
        <v>273</v>
      </c>
      <c r="CD2" s="115" t="s">
        <v>445</v>
      </c>
      <c r="CE2" s="115" t="s">
        <v>446</v>
      </c>
      <c r="CF2" s="115" t="s">
        <v>447</v>
      </c>
      <c r="CG2" s="116" t="s">
        <v>448</v>
      </c>
      <c r="CH2" s="118" t="s">
        <v>449</v>
      </c>
    </row>
    <row r="3" spans="1:86" ht="14.25" customHeight="1" thickBot="1">
      <c r="A3" s="986">
        <v>1</v>
      </c>
      <c r="B3" s="987" t="s">
        <v>504</v>
      </c>
      <c r="C3" s="988"/>
      <c r="D3" s="989"/>
      <c r="E3" s="989"/>
      <c r="F3" s="989"/>
      <c r="G3" s="990"/>
      <c r="H3" s="991">
        <v>0</v>
      </c>
      <c r="I3" s="119"/>
      <c r="J3" s="120"/>
      <c r="K3" s="992"/>
      <c r="L3" s="119"/>
      <c r="M3" s="120"/>
      <c r="N3" s="992"/>
      <c r="O3" s="119"/>
      <c r="P3" s="120"/>
      <c r="Q3" s="992"/>
      <c r="R3" s="119"/>
      <c r="S3" s="120"/>
      <c r="T3" s="992"/>
      <c r="U3" s="119"/>
      <c r="V3" s="120"/>
      <c r="W3" s="992"/>
      <c r="X3" s="119"/>
      <c r="Y3" s="120"/>
      <c r="Z3" s="992"/>
      <c r="AA3" s="119"/>
      <c r="AB3" s="120"/>
      <c r="AC3" s="992"/>
      <c r="AD3" s="119"/>
      <c r="AE3" s="120"/>
      <c r="AF3" s="992"/>
      <c r="AG3" s="119"/>
      <c r="AH3" s="120"/>
      <c r="AI3" s="993">
        <f>IF(ISBLANK(A3),"",IF(ISBLANK(G3),SUM(H3,K3,N3,Q3,T3,W3,Z3,AC3,AF3),0))</f>
        <v>0</v>
      </c>
      <c r="AJ3" s="994">
        <f>IF(AI3="","",AI3)</f>
        <v>0</v>
      </c>
      <c r="AK3" s="995">
        <f>IF(G3="X",0,COUNT(H3,K3,N3,Q3,T3,W3,Z3,AC3,AF3))</f>
        <v>1</v>
      </c>
      <c r="AL3" s="1007">
        <f>COUNTIF(I3:J4,"L")+COUNTIF(L3:M4,"L")+COUNTIF(O3:P4,"L")+COUNTIF(R3:S4,"L")+COUNTIF(U3:V4,"L")+COUNTIF(X3:Y4,"L")+COUNTIF(AA3:AB4,"L")+COUNTIF(AD3:AE4,"L")+COUNTIF(AG3:AH4,"L")</f>
        <v>0</v>
      </c>
      <c r="AM3" s="995">
        <f>COUNTIF(I3:$J4,"B")+COUNTIF(L3:M4,"B")+COUNTIF(O3:P4,"B")+COUNTIF(R3:S4,"B")+COUNTIF(U3:V4,"B")+COUNTIF(X3:Y4,"B")+COUNTIF(AA3:AB4,"B")+COUNTIF(AD3:AE4,"B")+COUNTIF(AG3:AH4,"B")</f>
        <v>0</v>
      </c>
      <c r="AN3" s="995">
        <f>COUNTIF(I3:J4,"J")+COUNTIF(L3:M4,"J")+COUNTIF(O3:P4,"J")+COUNTIF(R3:S4,"J")+COUNTIF(U3:V4,"J")+COUNTIF(X3:Y4,"J")+COUNTIF(AA3:AB4,"J")+COUNTIF(AD3:AE4,"J")+COUNTIF(AG3:AH4,"J")</f>
        <v>0</v>
      </c>
      <c r="AO3" s="995">
        <f>COUNTIF(I3:J4,"N")+COUNTIF(L3:M4,"N")+COUNTIF(O3:P4,"N")+COUNTIF(R3:S4,"N")+COUNTIF(U3:V4,"N")+COUNTIF(X3:Y4,"N")+COUNTIF(AA3:AB4,"N")+COUNTIF(AD3:AE4,"N")+COUNTIF(AG3:AH4,"N")</f>
        <v>0</v>
      </c>
      <c r="AP3" s="995">
        <f>COUNTIF(I3:J4,"O")+COUNTIF(L3:M4,"O")+COUNTIF(O3:P4,"O")+COUNTIF(R3:S4,"O")+COUNTIF(U3:V4,"O")+COUNTIF(X3:Y4,"O")+COUNTIF(AA3:AB4,"O")+COUNTIF(AD3:AE4,"O")+COUNTIF(AG3:AH4,"O")</f>
        <v>0</v>
      </c>
      <c r="AQ3" s="996">
        <f>COUNTIF(I3:J4,"NOTT")+COUNTIF(L3:M4,"NOTT")+COUNTIF(O3:P4,"NOTT")+COUNTIF(R3:S4,"NOTT")+COUNTIF(U3:V4,"NOTT")+COUNTIF(X3:Y4,"NOTT")+COUNTIF(AA3:AB4,"NOTT")+COUNTIF(AD3:AE4,"NOTT")+COUNTIF(AG3:AH4,"NOTT")</f>
        <v>0</v>
      </c>
      <c r="AR3" s="988">
        <v>1</v>
      </c>
      <c r="AS3" s="997" t="s">
        <v>539</v>
      </c>
      <c r="AT3" s="988"/>
      <c r="AU3" s="989" t="s">
        <v>293</v>
      </c>
      <c r="AV3" s="989" t="s">
        <v>293</v>
      </c>
      <c r="AW3" s="989"/>
      <c r="AX3" s="990"/>
      <c r="AY3" s="991">
        <v>3</v>
      </c>
      <c r="AZ3" s="121"/>
      <c r="BA3" s="122"/>
      <c r="BB3" s="992"/>
      <c r="BC3" s="121"/>
      <c r="BD3" s="122"/>
      <c r="BE3" s="992"/>
      <c r="BF3" s="119"/>
      <c r="BG3" s="120"/>
      <c r="BH3" s="992"/>
      <c r="BI3" s="119"/>
      <c r="BJ3" s="120"/>
      <c r="BK3" s="992"/>
      <c r="BL3" s="119"/>
      <c r="BM3" s="120"/>
      <c r="BN3" s="992"/>
      <c r="BO3" s="119"/>
      <c r="BP3" s="120"/>
      <c r="BQ3" s="992"/>
      <c r="BR3" s="119"/>
      <c r="BS3" s="120"/>
      <c r="BT3" s="992"/>
      <c r="BU3" s="119"/>
      <c r="BV3" s="120"/>
      <c r="BW3" s="992"/>
      <c r="BX3" s="119"/>
      <c r="BY3" s="120"/>
      <c r="BZ3" s="993">
        <f>IF(ISBLANK(AR3),"",IF(ISBLANK(AX3),SUM(AY3,BB3,BE3,BH3,BK3,BN3,BQ3,BT3,BW3),0))</f>
        <v>3</v>
      </c>
      <c r="CA3" s="994">
        <f>IF(BZ3="","",BZ3)</f>
        <v>3</v>
      </c>
      <c r="CB3" s="995">
        <f>IF(AX3="X",0,COUNT(AY3,BB3,BE3,BH3,BK3,BN3,BQ3,BT3,BW3))</f>
        <v>1</v>
      </c>
      <c r="CC3" s="1007">
        <f>COUNTIF(AZ3:BA4,"L")+COUNTIF(BC3:BD4,"L")+COUNTIF(BF3:BG4,"L")+COUNTIF(BI3:BJ4,"L")+COUNTIF(BL3:BM4,"L")+COUNTIF(BO3:BP4,"L")+COUNTIF(BR3:BS4,"L")+COUNTIF(BU3:BV4,"L")+COUNTIF(BX3:BY4,"L")</f>
        <v>0</v>
      </c>
      <c r="CD3" s="995">
        <f>COUNTIF($J3:AZ4,"B")+COUNTIF(BC3:BD4,"B")+COUNTIF(BF3:BG4,"B")+COUNTIF(BI3:BJ4,"B")+COUNTIF(BL3:BM4,"B")+COUNTIF(BO3:BP4,"B")+COUNTIF(BR3:BS4,"B")+COUNTIF(BU3:BV4,"B")+COUNTIF(BX3:BY4,"B")</f>
        <v>0</v>
      </c>
      <c r="CE3" s="995">
        <f>COUNTIF(AZ3:BA4,"J")+COUNTIF(BC3:BD4,"J")+COUNTIF(BF3:BG4,"J")+COUNTIF(BI3:BJ4,"J")+COUNTIF(BL3:BM4,"J")+COUNTIF(BO3:BP4,"J")+COUNTIF(BR3:BS4,"J")+COUNTIF(BU3:BV4,"J")+COUNTIF(BX3:BY4,"J")</f>
        <v>0</v>
      </c>
      <c r="CF3" s="995">
        <f>COUNTIF(AZ3:BA4,"N")+COUNTIF(BC3:BD4,"N")+COUNTIF(BF3:BG4,"N")+COUNTIF(BI3:BJ4,"N")+COUNTIF(BL3:BM4,"N")+COUNTIF(BO3:BP4,"N")+COUNTIF(BR3:BS4,"N")+COUNTIF(BU3:BV4,"N")+COUNTIF(BX3:BY4,"N")</f>
        <v>0</v>
      </c>
      <c r="CG3" s="995">
        <f>COUNTIF(AZ3:BA4,"O")+COUNTIF(BC3:BD4,"O")+COUNTIF(BF3:BG4,"O")+COUNTIF(BI3:BJ4,"O")+COUNTIF(BL3:BM4,"O")+COUNTIF(BO3:BP4,"O")+COUNTIF(BR3:BS4,"O")+COUNTIF(BU3:BV4,"O")+COUNTIF(BX3:BY4,"O")</f>
        <v>0</v>
      </c>
      <c r="CH3" s="996">
        <f>COUNTIF(AZ3:BA4,"NOTT")+COUNTIF(BC3:BD4,"NOTT")+COUNTIF(BF3:BG4,"NOTT")+COUNTIF(BI3:BJ4,"NOTT")+COUNTIF(BL3:BM4,"NOTT")+COUNTIF(BO3:BP4,"NOTT")+COUNTIF(BR3:BS4,"NOTT")+COUNTIF(BU3:BV4,"NOTT")+COUNTIF(BX3:BY4,"NOTT")</f>
        <v>0</v>
      </c>
    </row>
    <row r="4" spans="1:86" ht="14.25" customHeight="1">
      <c r="A4" s="986"/>
      <c r="B4" s="987"/>
      <c r="C4" s="988"/>
      <c r="D4" s="989"/>
      <c r="E4" s="989"/>
      <c r="F4" s="989"/>
      <c r="G4" s="990"/>
      <c r="H4" s="991"/>
      <c r="I4" s="123"/>
      <c r="J4" s="124"/>
      <c r="K4" s="992"/>
      <c r="L4" s="123"/>
      <c r="M4" s="124"/>
      <c r="N4" s="992"/>
      <c r="O4" s="123"/>
      <c r="P4" s="124"/>
      <c r="Q4" s="992"/>
      <c r="R4" s="123"/>
      <c r="S4" s="124"/>
      <c r="T4" s="992"/>
      <c r="U4" s="123"/>
      <c r="V4" s="124"/>
      <c r="W4" s="992"/>
      <c r="X4" s="123"/>
      <c r="Y4" s="124"/>
      <c r="Z4" s="992"/>
      <c r="AA4" s="123"/>
      <c r="AB4" s="124"/>
      <c r="AC4" s="992"/>
      <c r="AD4" s="123"/>
      <c r="AE4" s="124"/>
      <c r="AF4" s="992"/>
      <c r="AG4" s="123"/>
      <c r="AH4" s="124"/>
      <c r="AI4" s="993"/>
      <c r="AJ4" s="994"/>
      <c r="AK4" s="995"/>
      <c r="AL4" s="1007"/>
      <c r="AM4" s="995"/>
      <c r="AN4" s="995"/>
      <c r="AO4" s="995"/>
      <c r="AP4" s="995"/>
      <c r="AQ4" s="996"/>
      <c r="AR4" s="988"/>
      <c r="AS4" s="997"/>
      <c r="AT4" s="988"/>
      <c r="AU4" s="989"/>
      <c r="AV4" s="989"/>
      <c r="AW4" s="989"/>
      <c r="AX4" s="990"/>
      <c r="AY4" s="991"/>
      <c r="AZ4" s="125"/>
      <c r="BA4" s="126"/>
      <c r="BB4" s="992"/>
      <c r="BC4" s="125"/>
      <c r="BD4" s="126"/>
      <c r="BE4" s="992"/>
      <c r="BF4" s="123"/>
      <c r="BG4" s="124"/>
      <c r="BH4" s="992"/>
      <c r="BI4" s="123"/>
      <c r="BJ4" s="124"/>
      <c r="BK4" s="992"/>
      <c r="BL4" s="123"/>
      <c r="BM4" s="124"/>
      <c r="BN4" s="992"/>
      <c r="BO4" s="123"/>
      <c r="BP4" s="124"/>
      <c r="BQ4" s="992"/>
      <c r="BR4" s="123"/>
      <c r="BS4" s="124"/>
      <c r="BT4" s="992"/>
      <c r="BU4" s="123"/>
      <c r="BV4" s="124"/>
      <c r="BW4" s="992"/>
      <c r="BX4" s="123"/>
      <c r="BY4" s="124"/>
      <c r="BZ4" s="993"/>
      <c r="CA4" s="994"/>
      <c r="CB4" s="995"/>
      <c r="CC4" s="1007"/>
      <c r="CD4" s="995"/>
      <c r="CE4" s="995"/>
      <c r="CF4" s="995"/>
      <c r="CG4" s="995"/>
      <c r="CH4" s="996"/>
    </row>
    <row r="5" spans="1:86" ht="14.25" customHeight="1">
      <c r="A5" s="1003">
        <v>2</v>
      </c>
      <c r="B5" s="1004" t="s">
        <v>510</v>
      </c>
      <c r="C5" s="999"/>
      <c r="D5" s="1000"/>
      <c r="E5" s="1000"/>
      <c r="F5" s="1000"/>
      <c r="G5" s="1001" t="s">
        <v>293</v>
      </c>
      <c r="H5" s="1002">
        <v>0</v>
      </c>
      <c r="I5" s="127"/>
      <c r="J5" s="124"/>
      <c r="K5" s="998"/>
      <c r="L5" s="127"/>
      <c r="M5" s="124"/>
      <c r="N5" s="998"/>
      <c r="O5" s="127"/>
      <c r="P5" s="124"/>
      <c r="Q5" s="998"/>
      <c r="R5" s="127"/>
      <c r="S5" s="124"/>
      <c r="T5" s="998"/>
      <c r="U5" s="127"/>
      <c r="V5" s="124"/>
      <c r="W5" s="998"/>
      <c r="X5" s="127"/>
      <c r="Y5" s="124"/>
      <c r="Z5" s="998"/>
      <c r="AA5" s="127"/>
      <c r="AB5" s="124"/>
      <c r="AC5" s="998"/>
      <c r="AD5" s="127"/>
      <c r="AE5" s="124"/>
      <c r="AF5" s="998"/>
      <c r="AG5" s="127"/>
      <c r="AH5" s="124"/>
      <c r="AI5" s="1005">
        <f>IF(ISBLANK(A5),"",IF(ISBLANK(G5),SUM(H5,K5,N5,Q5,T5,W5,Z5,AC5,AF5),0))</f>
        <v>0</v>
      </c>
      <c r="AJ5" s="1007">
        <f>IF(AI5="","",AI5+AJ3)</f>
        <v>0</v>
      </c>
      <c r="AK5" s="995">
        <f>IF(G5="X",0,COUNT(H5,K5,N5,Q5,T5,W5,Z5,AC5,AF5))</f>
        <v>0</v>
      </c>
      <c r="AL5" s="1007">
        <f>COUNTIF(I5:J6,"L")+COUNTIF(L5:M6,"L")+COUNTIF(O5:P6,"L")+COUNTIF(R5:S6,"L")+COUNTIF(U5:V6,"L")+COUNTIF(X5:Y6,"L")+COUNTIF(AA5:AB6,"L")+COUNTIF(AD5:AE6,"L")+COUNTIF(AG5:AH6,"L")</f>
        <v>0</v>
      </c>
      <c r="AM5" s="995">
        <f>COUNTIF(I5:$J6,"B")+COUNTIF(L5:M6,"B")+COUNTIF(O5:P6,"B")+COUNTIF(R5:S6,"B")+COUNTIF(U5:V6,"B")+COUNTIF(X5:Y6,"B")+COUNTIF(AA5:AB6,"B")+COUNTIF(AD5:AE6,"B")+COUNTIF(AG5:AH6,"B")</f>
        <v>0</v>
      </c>
      <c r="AN5" s="995">
        <f>COUNTIF(I5:J6,"J")+COUNTIF(L5:M6,"J")+COUNTIF(O5:P6,"J")+COUNTIF(R5:S6,"J")+COUNTIF(U5:V6,"J")+COUNTIF(X5:Y6,"J")+COUNTIF(AA5:AB6,"J")+COUNTIF(AD5:AE6,"J")+COUNTIF(AG5:AH6,"J")</f>
        <v>0</v>
      </c>
      <c r="AO5" s="995">
        <f>COUNTIF(I5:J6,"N")+COUNTIF(L5:M6,"N")+COUNTIF(O5:P6,"N")+COUNTIF(R5:S6,"N")+COUNTIF(U5:V6,"N")+COUNTIF(X5:Y6,"N")+COUNTIF(AA5:AB6,"N")+COUNTIF(AD5:AE6,"N")+COUNTIF(AG5:AH6,"N")</f>
        <v>0</v>
      </c>
      <c r="AP5" s="995">
        <f>COUNTIF(I5:J6,"O")+COUNTIF(L5:M6,"O")+COUNTIF(O5:P6,"O")+COUNTIF(R5:S6,"O")+COUNTIF(U5:V6,"O")+COUNTIF(X5:Y6,"O")+COUNTIF(AA5:AB6,"O")+COUNTIF(AD5:AE6,"O")+COUNTIF(AG5:AH6,"O")</f>
        <v>0</v>
      </c>
      <c r="AQ5" s="996">
        <f>COUNTIF(I5:J6,"NOTT")+COUNTIF(L5:M6,"NOTT")+COUNTIF(O5:P6,"NOTT")+COUNTIF(R5:S6,"NOTT")+COUNTIF(U5:V6,"NOTT")+COUNTIF(X5:Y6,"NOTT")+COUNTIF(AA5:AB6,"NOTT")+COUNTIF(AD5:AE6,"NOTT")+COUNTIF(AG5:AH6,"NOTT")</f>
        <v>0</v>
      </c>
      <c r="AR5" s="999">
        <v>2</v>
      </c>
      <c r="AS5" s="1008" t="s">
        <v>531</v>
      </c>
      <c r="AT5" s="999"/>
      <c r="AU5" s="1000" t="s">
        <v>293</v>
      </c>
      <c r="AV5" s="1000" t="s">
        <v>293</v>
      </c>
      <c r="AW5" s="1000"/>
      <c r="AX5" s="1001"/>
      <c r="AY5" s="1002">
        <v>5</v>
      </c>
      <c r="AZ5" s="128"/>
      <c r="BA5" s="126"/>
      <c r="BB5" s="998">
        <v>3</v>
      </c>
      <c r="BC5" s="128"/>
      <c r="BD5" s="126"/>
      <c r="BE5" s="998"/>
      <c r="BF5" s="127"/>
      <c r="BG5" s="124"/>
      <c r="BH5" s="998"/>
      <c r="BI5" s="127"/>
      <c r="BJ5" s="124"/>
      <c r="BK5" s="998"/>
      <c r="BL5" s="127"/>
      <c r="BM5" s="124"/>
      <c r="BN5" s="998"/>
      <c r="BO5" s="127"/>
      <c r="BP5" s="124"/>
      <c r="BQ5" s="998"/>
      <c r="BR5" s="127"/>
      <c r="BS5" s="124"/>
      <c r="BT5" s="998"/>
      <c r="BU5" s="127"/>
      <c r="BV5" s="124"/>
      <c r="BW5" s="998"/>
      <c r="BX5" s="127"/>
      <c r="BY5" s="124"/>
      <c r="BZ5" s="1005">
        <f>IF(ISBLANK(AR5),"",IF(ISBLANK(AX5),SUM(AY5,BB5,BE5,BH5,BK5,BN5,BQ5,BT5,BW5),0))</f>
        <v>8</v>
      </c>
      <c r="CA5" s="1007">
        <f>IF(BZ5="","",BZ5+CA3)</f>
        <v>11</v>
      </c>
      <c r="CB5" s="995">
        <f>IF(AX5="X",0,COUNT(AY5,BB5,BE5,BH5,BK5,BN5,BQ5,BT5,BW5))</f>
        <v>2</v>
      </c>
      <c r="CC5" s="1007">
        <f>COUNTIF(AZ5:BA6,"L")+COUNTIF(BC5:BD6,"L")+COUNTIF(BF5:BG6,"L")+COUNTIF(BI5:BJ6,"L")+COUNTIF(BL5:BM6,"L")+COUNTIF(BO5:BP6,"L")+COUNTIF(BR5:BS6,"L")+COUNTIF(BU5:BV6,"L")+COUNTIF(BX5:BY6,"L")</f>
        <v>0</v>
      </c>
      <c r="CD5" s="995">
        <f>COUNTIF($J5:AZ6,"B")+COUNTIF(BC5:BD6,"B")+COUNTIF(BF5:BG6,"B")+COUNTIF(BI5:BJ6,"B")+COUNTIF(BL5:BM6,"B")+COUNTIF(BO5:BP6,"B")+COUNTIF(BR5:BS6,"B")+COUNTIF(BU5:BV6,"B")+COUNTIF(BX5:BY6,"B")</f>
        <v>0</v>
      </c>
      <c r="CE5" s="995">
        <f>COUNTIF(AZ5:BA6,"J")+COUNTIF(BC5:BD6,"J")+COUNTIF(BF5:BG6,"J")+COUNTIF(BI5:BJ6,"J")+COUNTIF(BL5:BM6,"J")+COUNTIF(BO5:BP6,"J")+COUNTIF(BR5:BS6,"J")+COUNTIF(BU5:BV6,"J")+COUNTIF(BX5:BY6,"J")</f>
        <v>0</v>
      </c>
      <c r="CF5" s="995">
        <f>COUNTIF(AZ5:BA6,"N")+COUNTIF(BC5:BD6,"N")+COUNTIF(BF5:BG6,"N")+COUNTIF(BI5:BJ6,"N")+COUNTIF(BL5:BM6,"N")+COUNTIF(BO5:BP6,"N")+COUNTIF(BR5:BS6,"N")+COUNTIF(BU5:BV6,"N")+COUNTIF(BX5:BY6,"N")</f>
        <v>0</v>
      </c>
      <c r="CG5" s="995">
        <f>COUNTIF(AZ5:BA6,"O")+COUNTIF(BC5:BD6,"O")+COUNTIF(BF5:BG6,"O")+COUNTIF(BI5:BJ6,"O")+COUNTIF(BL5:BM6,"O")+COUNTIF(BO5:BP6,"O")+COUNTIF(BR5:BS6,"O")+COUNTIF(BU5:BV6,"O")+COUNTIF(BX5:BY6,"O")</f>
        <v>0</v>
      </c>
      <c r="CH5" s="996">
        <f>COUNTIF(AZ5:BA6,"NOTT")+COUNTIF(BC5:BD6,"NOTT")+COUNTIF(BF5:BG6,"NOTT")+COUNTIF(BI5:BJ6,"NOTT")+COUNTIF(BL5:BM6,"NOTT")+COUNTIF(BO5:BP6,"NOTT")+COUNTIF(BR5:BS6,"NOTT")+COUNTIF(BU5:BV6,"NOTT")+COUNTIF(BX5:BY6,"NOTT")</f>
        <v>0</v>
      </c>
    </row>
    <row r="6" spans="1:86" ht="14.25" customHeight="1">
      <c r="A6" s="1003"/>
      <c r="B6" s="1004"/>
      <c r="C6" s="999"/>
      <c r="D6" s="1000"/>
      <c r="E6" s="1000"/>
      <c r="F6" s="1000"/>
      <c r="G6" s="1001"/>
      <c r="H6" s="1002"/>
      <c r="I6" s="127"/>
      <c r="J6" s="124"/>
      <c r="K6" s="998"/>
      <c r="L6" s="127"/>
      <c r="M6" s="124"/>
      <c r="N6" s="998"/>
      <c r="O6" s="127"/>
      <c r="P6" s="124"/>
      <c r="Q6" s="998"/>
      <c r="R6" s="127"/>
      <c r="S6" s="124"/>
      <c r="T6" s="998"/>
      <c r="U6" s="127"/>
      <c r="V6" s="124"/>
      <c r="W6" s="998"/>
      <c r="X6" s="127"/>
      <c r="Y6" s="124"/>
      <c r="Z6" s="998"/>
      <c r="AA6" s="127"/>
      <c r="AB6" s="124"/>
      <c r="AC6" s="998"/>
      <c r="AD6" s="127"/>
      <c r="AE6" s="124"/>
      <c r="AF6" s="998"/>
      <c r="AG6" s="127"/>
      <c r="AH6" s="124"/>
      <c r="AI6" s="1006"/>
      <c r="AJ6" s="1007"/>
      <c r="AK6" s="995"/>
      <c r="AL6" s="1007"/>
      <c r="AM6" s="995"/>
      <c r="AN6" s="995"/>
      <c r="AO6" s="995"/>
      <c r="AP6" s="995"/>
      <c r="AQ6" s="996"/>
      <c r="AR6" s="999"/>
      <c r="AS6" s="1008"/>
      <c r="AT6" s="999"/>
      <c r="AU6" s="1000"/>
      <c r="AV6" s="1000"/>
      <c r="AW6" s="1000"/>
      <c r="AX6" s="1001"/>
      <c r="AY6" s="1002"/>
      <c r="AZ6" s="128"/>
      <c r="BA6" s="126"/>
      <c r="BB6" s="998"/>
      <c r="BC6" s="128"/>
      <c r="BD6" s="126"/>
      <c r="BE6" s="998"/>
      <c r="BF6" s="127"/>
      <c r="BG6" s="124"/>
      <c r="BH6" s="998"/>
      <c r="BI6" s="127"/>
      <c r="BJ6" s="124"/>
      <c r="BK6" s="998"/>
      <c r="BL6" s="127"/>
      <c r="BM6" s="124"/>
      <c r="BN6" s="998"/>
      <c r="BO6" s="127"/>
      <c r="BP6" s="124"/>
      <c r="BQ6" s="998"/>
      <c r="BR6" s="127"/>
      <c r="BS6" s="124"/>
      <c r="BT6" s="998"/>
      <c r="BU6" s="127"/>
      <c r="BV6" s="124"/>
      <c r="BW6" s="998"/>
      <c r="BX6" s="127"/>
      <c r="BY6" s="124"/>
      <c r="BZ6" s="1006"/>
      <c r="CA6" s="1007"/>
      <c r="CB6" s="995"/>
      <c r="CC6" s="1007"/>
      <c r="CD6" s="995"/>
      <c r="CE6" s="995"/>
      <c r="CF6" s="995"/>
      <c r="CG6" s="995"/>
      <c r="CH6" s="996"/>
    </row>
    <row r="7" spans="1:86" ht="14.25" customHeight="1" thickBot="1">
      <c r="A7" s="1011">
        <v>3</v>
      </c>
      <c r="B7" s="1012" t="s">
        <v>511</v>
      </c>
      <c r="C7" s="1002"/>
      <c r="D7" s="998" t="s">
        <v>293</v>
      </c>
      <c r="E7" s="998"/>
      <c r="F7" s="998"/>
      <c r="G7" s="1013"/>
      <c r="H7" s="1014">
        <v>4</v>
      </c>
      <c r="I7" s="123"/>
      <c r="J7" s="124"/>
      <c r="K7" s="1010"/>
      <c r="L7" s="123"/>
      <c r="M7" s="124"/>
      <c r="N7" s="1010"/>
      <c r="O7" s="123"/>
      <c r="P7" s="124"/>
      <c r="Q7" s="1010"/>
      <c r="R7" s="123"/>
      <c r="S7" s="124"/>
      <c r="T7" s="1010"/>
      <c r="U7" s="123"/>
      <c r="V7" s="124"/>
      <c r="W7" s="1010"/>
      <c r="X7" s="123"/>
      <c r="Y7" s="124"/>
      <c r="Z7" s="1010"/>
      <c r="AA7" s="123"/>
      <c r="AB7" s="124"/>
      <c r="AC7" s="1010"/>
      <c r="AD7" s="123"/>
      <c r="AE7" s="124"/>
      <c r="AF7" s="1010"/>
      <c r="AG7" s="123"/>
      <c r="AH7" s="124"/>
      <c r="AI7" s="1009">
        <f>IF(ISBLANK(A7),"",IF(ISBLANK(G7),SUM(H7,K7,N7,Q7,T7,W7,Z7,AC7,AF7),0))</f>
        <v>4</v>
      </c>
      <c r="AJ7" s="1007">
        <f>IF(AI7="","",AI7+AJ5)</f>
        <v>4</v>
      </c>
      <c r="AK7" s="995">
        <f>IF(G7="X",0,COUNT(H7,K7,N7,Q7,T7,W7,Z7,AC7,AF7))</f>
        <v>1</v>
      </c>
      <c r="AL7" s="1007">
        <f>COUNTIF(I7:J8,"L")+COUNTIF(L7:M8,"L")+COUNTIF(O7:P8,"L")+COUNTIF(R7:S8,"L")+COUNTIF(U7:V8,"L")+COUNTIF(X7:Y8,"L")+COUNTIF(AA7:AB8,"L")+COUNTIF(AD7:AE8,"L")+COUNTIF(AG7:AH8,"L")</f>
        <v>0</v>
      </c>
      <c r="AM7" s="995">
        <f>COUNTIF(I7:$J8,"B")+COUNTIF(L7:M8,"B")+COUNTIF(O7:P8,"B")+COUNTIF(R7:S8,"B")+COUNTIF(U7:V8,"B")+COUNTIF(X7:Y8,"B")+COUNTIF(AA7:AB8,"B")+COUNTIF(AD7:AE8,"B")+COUNTIF(AG7:AH8,"B")</f>
        <v>0</v>
      </c>
      <c r="AN7" s="995">
        <f>COUNTIF(I7:J8,"J")+COUNTIF(L7:M8,"J")+COUNTIF(O7:P8,"J")+COUNTIF(R7:S8,"J")+COUNTIF(U7:V8,"J")+COUNTIF(X7:Y8,"J")+COUNTIF(AA7:AB8,"J")+COUNTIF(AD7:AE8,"J")+COUNTIF(AG7:AH8,"J")</f>
        <v>0</v>
      </c>
      <c r="AO7" s="995">
        <f>COUNTIF(I7:J8,"N")+COUNTIF(L7:M8,"N")+COUNTIF(O7:P8,"N")+COUNTIF(R7:S8,"N")+COUNTIF(U7:V8,"N")+COUNTIF(X7:Y8,"N")+COUNTIF(AA7:AB8,"N")+COUNTIF(AD7:AE8,"N")+COUNTIF(AG7:AH8,"N")</f>
        <v>0</v>
      </c>
      <c r="AP7" s="995">
        <f>COUNTIF(I7:J8,"O")+COUNTIF(L7:M8,"O")+COUNTIF(O7:P8,"O")+COUNTIF(R7:S8,"O")+COUNTIF(U7:V8,"O")+COUNTIF(X7:Y8,"O")+COUNTIF(AA7:AB8,"O")+COUNTIF(AD7:AE8,"O")+COUNTIF(AG7:AH8,"O")</f>
        <v>0</v>
      </c>
      <c r="AQ7" s="996">
        <f>COUNTIF(I7:J8,"NOTT")+COUNTIF(L7:M8,"NOTT")+COUNTIF(O7:P8,"NOTT")+COUNTIF(R7:S8,"NOTT")+COUNTIF(U7:V8,"NOTT")+COUNTIF(X7:Y8,"NOTT")+COUNTIF(AA7:AB8,"NOTT")+COUNTIF(AD7:AE8,"NOTT")+COUNTIF(AG7:AH8,"NOTT")</f>
        <v>0</v>
      </c>
      <c r="AR7" s="1002">
        <v>3</v>
      </c>
      <c r="AS7" s="1015" t="s">
        <v>525</v>
      </c>
      <c r="AT7" s="1002"/>
      <c r="AU7" s="998"/>
      <c r="AV7" s="998"/>
      <c r="AW7" s="998"/>
      <c r="AX7" s="1013"/>
      <c r="AY7" s="1014">
        <v>0</v>
      </c>
      <c r="AZ7" s="125"/>
      <c r="BA7" s="126"/>
      <c r="BB7" s="1010"/>
      <c r="BC7" s="125"/>
      <c r="BD7" s="126"/>
      <c r="BE7" s="1010"/>
      <c r="BF7" s="123"/>
      <c r="BG7" s="124"/>
      <c r="BH7" s="1010"/>
      <c r="BI7" s="123"/>
      <c r="BJ7" s="124"/>
      <c r="BK7" s="1010"/>
      <c r="BL7" s="123"/>
      <c r="BM7" s="124"/>
      <c r="BN7" s="1010"/>
      <c r="BO7" s="123"/>
      <c r="BP7" s="124"/>
      <c r="BQ7" s="1010"/>
      <c r="BR7" s="123"/>
      <c r="BS7" s="124"/>
      <c r="BT7" s="1010"/>
      <c r="BU7" s="123"/>
      <c r="BV7" s="124"/>
      <c r="BW7" s="1010"/>
      <c r="BX7" s="123"/>
      <c r="BY7" s="124"/>
      <c r="BZ7" s="1009">
        <f>IF(ISBLANK(AR7),"",IF(ISBLANK(AX7),SUM(AY7,BB7,BE7,BH7,BK7,BN7,BQ7,BT7,BW7),0))</f>
        <v>0</v>
      </c>
      <c r="CA7" s="1007">
        <f>IF(BZ7="","",BZ7+CA5)</f>
        <v>11</v>
      </c>
      <c r="CB7" s="995">
        <f>IF(AX7="X",0,COUNT(AY7,BB7,BE7,BH7,BK7,BN7,BQ7,BT7,BW7))</f>
        <v>1</v>
      </c>
      <c r="CC7" s="1007">
        <f>COUNTIF(AZ7:BA8,"L")+COUNTIF(BC7:BD8,"L")+COUNTIF(BF7:BG8,"L")+COUNTIF(BI7:BJ8,"L")+COUNTIF(BL7:BM8,"L")+COUNTIF(BO7:BP8,"L")+COUNTIF(BR7:BS8,"L")+COUNTIF(BU7:BV8,"L")+COUNTIF(BX7:BY8,"L")</f>
        <v>0</v>
      </c>
      <c r="CD7" s="995">
        <f>COUNTIF($J7:AZ8,"B")+COUNTIF(BC7:BD8,"B")+COUNTIF(BF7:BG8,"B")+COUNTIF(BI7:BJ8,"B")+COUNTIF(BL7:BM8,"B")+COUNTIF(BO7:BP8,"B")+COUNTIF(BR7:BS8,"B")+COUNTIF(BU7:BV8,"B")+COUNTIF(BX7:BY8,"B")</f>
        <v>0</v>
      </c>
      <c r="CE7" s="995">
        <f>COUNTIF(AZ7:BA8,"J")+COUNTIF(BC7:BD8,"J")+COUNTIF(BF7:BG8,"J")+COUNTIF(BI7:BJ8,"J")+COUNTIF(BL7:BM8,"J")+COUNTIF(BO7:BP8,"J")+COUNTIF(BR7:BS8,"J")+COUNTIF(BU7:BV8,"J")+COUNTIF(BX7:BY8,"J")</f>
        <v>0</v>
      </c>
      <c r="CF7" s="995">
        <f>COUNTIF(AZ7:BA8,"N")+COUNTIF(BC7:BD8,"N")+COUNTIF(BF7:BG8,"N")+COUNTIF(BI7:BJ8,"N")+COUNTIF(BL7:BM8,"N")+COUNTIF(BO7:BP8,"N")+COUNTIF(BR7:BS8,"N")+COUNTIF(BU7:BV8,"N")+COUNTIF(BX7:BY8,"N")</f>
        <v>0</v>
      </c>
      <c r="CG7" s="995">
        <f>COUNTIF(AZ7:BA8,"O")+COUNTIF(BC7:BD8,"O")+COUNTIF(BF7:BG8,"O")+COUNTIF(BI7:BJ8,"O")+COUNTIF(BL7:BM8,"O")+COUNTIF(BO7:BP8,"O")+COUNTIF(BR7:BS8,"O")+COUNTIF(BU7:BV8,"O")+COUNTIF(BX7:BY8,"O")</f>
        <v>0</v>
      </c>
      <c r="CH7" s="996">
        <f>COUNTIF(AZ7:BA8,"NOTT")+COUNTIF(BC7:BD8,"NOTT")+COUNTIF(BF7:BG8,"NOTT")+COUNTIF(BI7:BJ8,"NOTT")+COUNTIF(BL7:BM8,"NOTT")+COUNTIF(BO7:BP8,"NOTT")+COUNTIF(BR7:BS8,"NOTT")+COUNTIF(BU7:BV8,"NOTT")+COUNTIF(BX7:BY8,"NOTT")</f>
        <v>0</v>
      </c>
    </row>
    <row r="8" spans="1:86" ht="14.25" customHeight="1">
      <c r="A8" s="1011"/>
      <c r="B8" s="1012"/>
      <c r="C8" s="1002"/>
      <c r="D8" s="998"/>
      <c r="E8" s="998"/>
      <c r="F8" s="998"/>
      <c r="G8" s="1013"/>
      <c r="H8" s="1014"/>
      <c r="I8" s="123"/>
      <c r="J8" s="124"/>
      <c r="K8" s="1010"/>
      <c r="L8" s="123"/>
      <c r="M8" s="124"/>
      <c r="N8" s="1010"/>
      <c r="O8" s="123"/>
      <c r="P8" s="124"/>
      <c r="Q8" s="1010"/>
      <c r="R8" s="123"/>
      <c r="S8" s="124"/>
      <c r="T8" s="1010"/>
      <c r="U8" s="123"/>
      <c r="V8" s="124"/>
      <c r="W8" s="1010"/>
      <c r="X8" s="123"/>
      <c r="Y8" s="124"/>
      <c r="Z8" s="1010"/>
      <c r="AA8" s="123"/>
      <c r="AB8" s="124"/>
      <c r="AC8" s="1010"/>
      <c r="AD8" s="123"/>
      <c r="AE8" s="124"/>
      <c r="AF8" s="1010"/>
      <c r="AG8" s="123"/>
      <c r="AH8" s="124"/>
      <c r="AI8" s="993"/>
      <c r="AJ8" s="1007"/>
      <c r="AK8" s="995"/>
      <c r="AL8" s="1007"/>
      <c r="AM8" s="995"/>
      <c r="AN8" s="995"/>
      <c r="AO8" s="995"/>
      <c r="AP8" s="995"/>
      <c r="AQ8" s="996"/>
      <c r="AR8" s="1002"/>
      <c r="AS8" s="1015"/>
      <c r="AT8" s="1002"/>
      <c r="AU8" s="998"/>
      <c r="AV8" s="998"/>
      <c r="AW8" s="998"/>
      <c r="AX8" s="1013"/>
      <c r="AY8" s="1014"/>
      <c r="AZ8" s="125"/>
      <c r="BA8" s="126"/>
      <c r="BB8" s="1010"/>
      <c r="BC8" s="125"/>
      <c r="BD8" s="126"/>
      <c r="BE8" s="1010"/>
      <c r="BF8" s="123"/>
      <c r="BG8" s="124"/>
      <c r="BH8" s="1010"/>
      <c r="BI8" s="123"/>
      <c r="BJ8" s="124"/>
      <c r="BK8" s="1010"/>
      <c r="BL8" s="123"/>
      <c r="BM8" s="124"/>
      <c r="BN8" s="1010"/>
      <c r="BO8" s="123"/>
      <c r="BP8" s="124"/>
      <c r="BQ8" s="1010"/>
      <c r="BR8" s="123"/>
      <c r="BS8" s="124"/>
      <c r="BT8" s="1010"/>
      <c r="BU8" s="123"/>
      <c r="BV8" s="124"/>
      <c r="BW8" s="1010"/>
      <c r="BX8" s="123"/>
      <c r="BY8" s="124"/>
      <c r="BZ8" s="993"/>
      <c r="CA8" s="1007"/>
      <c r="CB8" s="995"/>
      <c r="CC8" s="1007"/>
      <c r="CD8" s="995"/>
      <c r="CE8" s="995"/>
      <c r="CF8" s="995"/>
      <c r="CG8" s="995"/>
      <c r="CH8" s="996"/>
    </row>
    <row r="9" spans="1:86" ht="14.25" customHeight="1">
      <c r="A9" s="1003">
        <v>4</v>
      </c>
      <c r="B9" s="1004" t="s">
        <v>504</v>
      </c>
      <c r="C9" s="999"/>
      <c r="D9" s="1000"/>
      <c r="E9" s="1000"/>
      <c r="F9" s="1000"/>
      <c r="G9" s="1001" t="s">
        <v>293</v>
      </c>
      <c r="H9" s="1002">
        <v>0</v>
      </c>
      <c r="I9" s="127"/>
      <c r="J9" s="124"/>
      <c r="K9" s="998"/>
      <c r="L9" s="127"/>
      <c r="M9" s="124"/>
      <c r="N9" s="998"/>
      <c r="O9" s="127"/>
      <c r="P9" s="124"/>
      <c r="Q9" s="998"/>
      <c r="R9" s="127"/>
      <c r="S9" s="124"/>
      <c r="T9" s="998"/>
      <c r="U9" s="127"/>
      <c r="V9" s="124"/>
      <c r="W9" s="998"/>
      <c r="X9" s="127"/>
      <c r="Y9" s="124"/>
      <c r="Z9" s="998"/>
      <c r="AA9" s="127"/>
      <c r="AB9" s="124"/>
      <c r="AC9" s="998"/>
      <c r="AD9" s="127"/>
      <c r="AE9" s="124"/>
      <c r="AF9" s="998"/>
      <c r="AG9" s="127"/>
      <c r="AH9" s="124"/>
      <c r="AI9" s="1005">
        <f>IF(ISBLANK(A9),"",IF(ISBLANK(G9),SUM(H9,K9,N9,Q9,T9,W9,Z9,AC9,AF9),0))</f>
        <v>0</v>
      </c>
      <c r="AJ9" s="1007">
        <f>IF(AI9="","",AI9+AJ7)</f>
        <v>4</v>
      </c>
      <c r="AK9" s="995">
        <f>IF(G9="X",0,COUNT(H9,K9,N9,Q9,T9,W9,Z9,AC9,AF9))</f>
        <v>0</v>
      </c>
      <c r="AL9" s="1007">
        <f>COUNTIF(I9:J10,"L")+COUNTIF(L9:M10,"L")+COUNTIF(O9:P10,"L")+COUNTIF(R9:S10,"L")+COUNTIF(U9:V10,"L")+COUNTIF(X9:Y10,"L")+COUNTIF(AA9:AB10,"L")+COUNTIF(AD9:AE10,"L")+COUNTIF(AG9:AH10,"L")</f>
        <v>0</v>
      </c>
      <c r="AM9" s="995">
        <f>COUNTIF(I9:$J10,"B")+COUNTIF(L9:M10,"B")+COUNTIF(O9:P10,"B")+COUNTIF(R9:S10,"B")+COUNTIF(U9:V10,"B")+COUNTIF(X9:Y10,"B")+COUNTIF(AA9:AB10,"B")+COUNTIF(AD9:AE10,"B")+COUNTIF(AG9:AH10,"B")</f>
        <v>0</v>
      </c>
      <c r="AN9" s="995">
        <f>COUNTIF(I9:J10,"J")+COUNTIF(L9:M10,"J")+COUNTIF(O9:P10,"J")+COUNTIF(R9:S10,"J")+COUNTIF(U9:V10,"J")+COUNTIF(X9:Y10,"J")+COUNTIF(AA9:AB10,"J")+COUNTIF(AD9:AE10,"J")+COUNTIF(AG9:AH10,"J")</f>
        <v>0</v>
      </c>
      <c r="AO9" s="995">
        <f>COUNTIF(I9:J10,"N")+COUNTIF(L9:M10,"N")+COUNTIF(O9:P10,"N")+COUNTIF(R9:S10,"N")+COUNTIF(U9:V10,"N")+COUNTIF(X9:Y10,"N")+COUNTIF(AA9:AB10,"N")+COUNTIF(AD9:AE10,"N")+COUNTIF(AG9:AH10,"N")</f>
        <v>0</v>
      </c>
      <c r="AP9" s="995">
        <f>COUNTIF(I9:J10,"O")+COUNTIF(L9:M10,"O")+COUNTIF(O9:P10,"O")+COUNTIF(R9:S10,"O")+COUNTIF(U9:V10,"O")+COUNTIF(X9:Y10,"O")+COUNTIF(AA9:AB10,"O")+COUNTIF(AD9:AE10,"O")+COUNTIF(AG9:AH10,"O")</f>
        <v>0</v>
      </c>
      <c r="AQ9" s="996">
        <f>COUNTIF(I9:J10,"NOTT")+COUNTIF(L9:M10,"NOTT")+COUNTIF(O9:P10,"NOTT")+COUNTIF(R9:S10,"NOTT")+COUNTIF(U9:V10,"NOTT")+COUNTIF(X9:Y10,"NOTT")+COUNTIF(AA9:AB10,"NOTT")+COUNTIF(AD9:AE10,"NOTT")+COUNTIF(AG9:AH10,"NOTT")</f>
        <v>0</v>
      </c>
      <c r="AR9" s="999">
        <v>4</v>
      </c>
      <c r="AS9" s="1008" t="s">
        <v>539</v>
      </c>
      <c r="AT9" s="999"/>
      <c r="AU9" s="1000"/>
      <c r="AV9" s="1000"/>
      <c r="AW9" s="1000"/>
      <c r="AX9" s="1001" t="s">
        <v>293</v>
      </c>
      <c r="AY9" s="1002"/>
      <c r="AZ9" s="128"/>
      <c r="BA9" s="126"/>
      <c r="BB9" s="998"/>
      <c r="BC9" s="128"/>
      <c r="BD9" s="126"/>
      <c r="BE9" s="998"/>
      <c r="BF9" s="127"/>
      <c r="BG9" s="124"/>
      <c r="BH9" s="998"/>
      <c r="BI9" s="127"/>
      <c r="BJ9" s="124"/>
      <c r="BK9" s="998"/>
      <c r="BL9" s="127"/>
      <c r="BM9" s="124"/>
      <c r="BN9" s="998"/>
      <c r="BO9" s="127"/>
      <c r="BP9" s="124"/>
      <c r="BQ9" s="998"/>
      <c r="BR9" s="127"/>
      <c r="BS9" s="124"/>
      <c r="BT9" s="998"/>
      <c r="BU9" s="127"/>
      <c r="BV9" s="124"/>
      <c r="BW9" s="998"/>
      <c r="BX9" s="127"/>
      <c r="BY9" s="124"/>
      <c r="BZ9" s="1005">
        <f>IF(ISBLANK(AR9),"",IF(ISBLANK(AX9),SUM(AY9,BB9,BE9,BH9,BK9,BN9,BQ9,BT9,BW9),0))</f>
        <v>0</v>
      </c>
      <c r="CA9" s="1007">
        <f>IF(BZ9="","",BZ9+CA7)</f>
        <v>11</v>
      </c>
      <c r="CB9" s="995">
        <f>IF(AX9="X",0,COUNT(AY9,BB9,BE9,BH9,BK9,BN9,BQ9,BT9,BW9))</f>
        <v>0</v>
      </c>
      <c r="CC9" s="1007">
        <f>COUNTIF(AZ9:BA10,"L")+COUNTIF(BC9:BD10,"L")+COUNTIF(BF9:BG10,"L")+COUNTIF(BI9:BJ10,"L")+COUNTIF(BL9:BM10,"L")+COUNTIF(BO9:BP10,"L")+COUNTIF(BR9:BS10,"L")+COUNTIF(BU9:BV10,"L")+COUNTIF(BX9:BY10,"L")</f>
        <v>0</v>
      </c>
      <c r="CD9" s="995">
        <f>COUNTIF($J9:AZ10,"B")+COUNTIF(BC9:BD10,"B")+COUNTIF(BF9:BG10,"B")+COUNTIF(BI9:BJ10,"B")+COUNTIF(BL9:BM10,"B")+COUNTIF(BO9:BP10,"B")+COUNTIF(BR9:BS10,"B")+COUNTIF(BU9:BV10,"B")+COUNTIF(BX9:BY10,"B")</f>
        <v>0</v>
      </c>
      <c r="CE9" s="995">
        <f>COUNTIF(AZ9:BA10,"J")+COUNTIF(BC9:BD10,"J")+COUNTIF(BF9:BG10,"J")+COUNTIF(BI9:BJ10,"J")+COUNTIF(BL9:BM10,"J")+COUNTIF(BO9:BP10,"J")+COUNTIF(BR9:BS10,"J")+COUNTIF(BU9:BV10,"J")+COUNTIF(BX9:BY10,"J")</f>
        <v>0</v>
      </c>
      <c r="CF9" s="995">
        <f>COUNTIF(AZ9:BA10,"N")+COUNTIF(BC9:BD10,"N")+COUNTIF(BF9:BG10,"N")+COUNTIF(BI9:BJ10,"N")+COUNTIF(BL9:BM10,"N")+COUNTIF(BO9:BP10,"N")+COUNTIF(BR9:BS10,"N")+COUNTIF(BU9:BV10,"N")+COUNTIF(BX9:BY10,"N")</f>
        <v>0</v>
      </c>
      <c r="CG9" s="995">
        <f>COUNTIF(AZ9:BA10,"O")+COUNTIF(BC9:BD10,"O")+COUNTIF(BF9:BG10,"O")+COUNTIF(BI9:BJ10,"O")+COUNTIF(BL9:BM10,"O")+COUNTIF(BO9:BP10,"O")+COUNTIF(BR9:BS10,"O")+COUNTIF(BU9:BV10,"O")+COUNTIF(BX9:BY10,"O")</f>
        <v>0</v>
      </c>
      <c r="CH9" s="996">
        <f>COUNTIF(AZ9:BA10,"NOTT")+COUNTIF(BC9:BD10,"NOTT")+COUNTIF(BF9:BG10,"NOTT")+COUNTIF(BI9:BJ10,"NOTT")+COUNTIF(BL9:BM10,"NOTT")+COUNTIF(BO9:BP10,"NOTT")+COUNTIF(BR9:BS10,"NOTT")+COUNTIF(BU9:BV10,"NOTT")+COUNTIF(BX9:BY10,"NOTT")</f>
        <v>0</v>
      </c>
    </row>
    <row r="10" spans="1:86" ht="14.25" customHeight="1">
      <c r="A10" s="1003"/>
      <c r="B10" s="1004"/>
      <c r="C10" s="999"/>
      <c r="D10" s="1000"/>
      <c r="E10" s="1000"/>
      <c r="F10" s="1000"/>
      <c r="G10" s="1001"/>
      <c r="H10" s="1002"/>
      <c r="I10" s="127"/>
      <c r="J10" s="124"/>
      <c r="K10" s="998"/>
      <c r="L10" s="127"/>
      <c r="M10" s="124"/>
      <c r="N10" s="998"/>
      <c r="O10" s="127"/>
      <c r="P10" s="124"/>
      <c r="Q10" s="998"/>
      <c r="R10" s="127"/>
      <c r="S10" s="124"/>
      <c r="T10" s="998"/>
      <c r="U10" s="127"/>
      <c r="V10" s="124"/>
      <c r="W10" s="998"/>
      <c r="X10" s="127"/>
      <c r="Y10" s="124"/>
      <c r="Z10" s="998"/>
      <c r="AA10" s="127"/>
      <c r="AB10" s="124"/>
      <c r="AC10" s="998"/>
      <c r="AD10" s="127"/>
      <c r="AE10" s="124"/>
      <c r="AF10" s="998"/>
      <c r="AG10" s="127"/>
      <c r="AH10" s="124"/>
      <c r="AI10" s="1006"/>
      <c r="AJ10" s="1007"/>
      <c r="AK10" s="995"/>
      <c r="AL10" s="1007"/>
      <c r="AM10" s="995"/>
      <c r="AN10" s="995"/>
      <c r="AO10" s="995"/>
      <c r="AP10" s="995"/>
      <c r="AQ10" s="996"/>
      <c r="AR10" s="999"/>
      <c r="AS10" s="1008"/>
      <c r="AT10" s="999"/>
      <c r="AU10" s="1000"/>
      <c r="AV10" s="1000"/>
      <c r="AW10" s="1000"/>
      <c r="AX10" s="1001"/>
      <c r="AY10" s="1002"/>
      <c r="AZ10" s="128"/>
      <c r="BA10" s="126"/>
      <c r="BB10" s="998"/>
      <c r="BC10" s="128"/>
      <c r="BD10" s="126"/>
      <c r="BE10" s="998"/>
      <c r="BF10" s="127"/>
      <c r="BG10" s="124"/>
      <c r="BH10" s="998"/>
      <c r="BI10" s="127"/>
      <c r="BJ10" s="124"/>
      <c r="BK10" s="998"/>
      <c r="BL10" s="127"/>
      <c r="BM10" s="124"/>
      <c r="BN10" s="998"/>
      <c r="BO10" s="127"/>
      <c r="BP10" s="124"/>
      <c r="BQ10" s="998"/>
      <c r="BR10" s="127"/>
      <c r="BS10" s="124"/>
      <c r="BT10" s="998"/>
      <c r="BU10" s="127"/>
      <c r="BV10" s="124"/>
      <c r="BW10" s="998"/>
      <c r="BX10" s="127"/>
      <c r="BY10" s="124"/>
      <c r="BZ10" s="1006"/>
      <c r="CA10" s="1007"/>
      <c r="CB10" s="995"/>
      <c r="CC10" s="1007"/>
      <c r="CD10" s="995"/>
      <c r="CE10" s="995"/>
      <c r="CF10" s="995"/>
      <c r="CG10" s="995"/>
      <c r="CH10" s="996"/>
    </row>
    <row r="11" spans="1:86" ht="14.25" customHeight="1" thickBot="1">
      <c r="A11" s="1011">
        <v>5</v>
      </c>
      <c r="B11" s="1012" t="s">
        <v>504</v>
      </c>
      <c r="C11" s="1002"/>
      <c r="D11" s="998"/>
      <c r="E11" s="998"/>
      <c r="F11" s="998"/>
      <c r="G11" s="1013" t="s">
        <v>293</v>
      </c>
      <c r="H11" s="1014">
        <v>0</v>
      </c>
      <c r="I11" s="123"/>
      <c r="J11" s="124"/>
      <c r="K11" s="1010"/>
      <c r="L11" s="123"/>
      <c r="M11" s="124"/>
      <c r="N11" s="1010"/>
      <c r="O11" s="123"/>
      <c r="P11" s="124"/>
      <c r="Q11" s="1010"/>
      <c r="R11" s="123"/>
      <c r="S11" s="124"/>
      <c r="T11" s="1010"/>
      <c r="U11" s="123"/>
      <c r="V11" s="124"/>
      <c r="W11" s="1010"/>
      <c r="X11" s="123"/>
      <c r="Y11" s="124"/>
      <c r="Z11" s="1010"/>
      <c r="AA11" s="123"/>
      <c r="AB11" s="124"/>
      <c r="AC11" s="1010"/>
      <c r="AD11" s="123"/>
      <c r="AE11" s="124"/>
      <c r="AF11" s="1010"/>
      <c r="AG11" s="123"/>
      <c r="AH11" s="124"/>
      <c r="AI11" s="1009">
        <f>IF(ISBLANK(A11),"",IF(ISBLANK(G11),SUM(H11,K11,N11,Q11,T11,W11,Z11,AC11,AF11),0))</f>
        <v>0</v>
      </c>
      <c r="AJ11" s="1007">
        <f>IF(AI11="","",AI11+AJ9)</f>
        <v>4</v>
      </c>
      <c r="AK11" s="995">
        <f>IF(G11="X",0,COUNT(H11,K11,N11,Q11,T11,W11,Z11,AC11,AF11))</f>
        <v>0</v>
      </c>
      <c r="AL11" s="1007">
        <f>COUNTIF(I11:J12,"L")+COUNTIF(L11:M12,"L")+COUNTIF(O11:P12,"L")+COUNTIF(R11:S12,"L")+COUNTIF(U11:V12,"L")+COUNTIF(X11:Y12,"L")+COUNTIF(AA11:AB12,"L")+COUNTIF(AD11:AE12,"L")+COUNTIF(AG11:AH12,"L")</f>
        <v>0</v>
      </c>
      <c r="AM11" s="995">
        <f>COUNTIF(I11:$J12,"B")+COUNTIF(L11:M12,"B")+COUNTIF(O11:P12,"B")+COUNTIF(R11:S12,"B")+COUNTIF(U11:V12,"B")+COUNTIF(X11:Y12,"B")+COUNTIF(AA11:AB12,"B")+COUNTIF(AD11:AE12,"B")+COUNTIF(AG11:AH12,"B")</f>
        <v>0</v>
      </c>
      <c r="AN11" s="995">
        <f>COUNTIF(I11:J12,"J")+COUNTIF(L11:M12,"J")+COUNTIF(O11:P12,"J")+COUNTIF(R11:S12,"J")+COUNTIF(U11:V12,"J")+COUNTIF(X11:Y12,"J")+COUNTIF(AA11:AB12,"J")+COUNTIF(AD11:AE12,"J")+COUNTIF(AG11:AH12,"J")</f>
        <v>0</v>
      </c>
      <c r="AO11" s="995">
        <f>COUNTIF(I11:J12,"N")+COUNTIF(L11:M12,"N")+COUNTIF(O11:P12,"N")+COUNTIF(R11:S12,"N")+COUNTIF(U11:V12,"N")+COUNTIF(X11:Y12,"N")+COUNTIF(AA11:AB12,"N")+COUNTIF(AD11:AE12,"N")+COUNTIF(AG11:AH12,"N")</f>
        <v>0</v>
      </c>
      <c r="AP11" s="995">
        <f>COUNTIF(I11:J12,"O")+COUNTIF(L11:M12,"O")+COUNTIF(O11:P12,"O")+COUNTIF(R11:S12,"O")+COUNTIF(U11:V12,"O")+COUNTIF(X11:Y12,"O")+COUNTIF(AA11:AB12,"O")+COUNTIF(AD11:AE12,"O")+COUNTIF(AG11:AH12,"O")</f>
        <v>0</v>
      </c>
      <c r="AQ11" s="996">
        <f>COUNTIF(I11:J12,"NOTT")+COUNTIF(L11:M12,"NOTT")+COUNTIF(O11:P12,"NOTT")+COUNTIF(R11:S12,"NOTT")+COUNTIF(U11:V12,"NOTT")+COUNTIF(X11:Y12,"NOTT")+COUNTIF(AA11:AB12,"NOTT")+COUNTIF(AD11:AE12,"NOTT")+COUNTIF(AG11:AH12,"NOTT")</f>
        <v>0</v>
      </c>
      <c r="AR11" s="1002">
        <v>5</v>
      </c>
      <c r="AS11" s="1015" t="s">
        <v>539</v>
      </c>
      <c r="AT11" s="1002"/>
      <c r="AU11" s="998" t="s">
        <v>293</v>
      </c>
      <c r="AV11" s="998"/>
      <c r="AW11" s="998"/>
      <c r="AX11" s="1013"/>
      <c r="AY11" s="1014">
        <v>4</v>
      </c>
      <c r="AZ11" s="125"/>
      <c r="BA11" s="126"/>
      <c r="BB11" s="1010">
        <v>0</v>
      </c>
      <c r="BC11" s="125"/>
      <c r="BD11" s="126"/>
      <c r="BE11" s="1010"/>
      <c r="BF11" s="123"/>
      <c r="BG11" s="124"/>
      <c r="BH11" s="1010"/>
      <c r="BI11" s="123"/>
      <c r="BJ11" s="124"/>
      <c r="BK11" s="1010"/>
      <c r="BL11" s="123"/>
      <c r="BM11" s="124"/>
      <c r="BN11" s="1010"/>
      <c r="BO11" s="123"/>
      <c r="BP11" s="124"/>
      <c r="BQ11" s="1010"/>
      <c r="BR11" s="123"/>
      <c r="BS11" s="124"/>
      <c r="BT11" s="1010"/>
      <c r="BU11" s="123"/>
      <c r="BV11" s="124"/>
      <c r="BW11" s="1010"/>
      <c r="BX11" s="123"/>
      <c r="BY11" s="124"/>
      <c r="BZ11" s="1009">
        <f>IF(ISBLANK(AR11),"",IF(ISBLANK(AX11),SUM(AY11,BB11,BE11,BH11,BK11,BN11,BQ11,BT11,BW11),0))</f>
        <v>4</v>
      </c>
      <c r="CA11" s="1007">
        <f>IF(BZ11="","",BZ11+CA9)</f>
        <v>15</v>
      </c>
      <c r="CB11" s="995">
        <f>IF(AX11="X",0,COUNT(AY11,BB11,BE11,BH11,BK11,BN11,BQ11,BT11,BW11))</f>
        <v>2</v>
      </c>
      <c r="CC11" s="1007">
        <f>COUNTIF(AZ11:BA12,"L")+COUNTIF(BC11:BD12,"L")+COUNTIF(BF11:BG12,"L")+COUNTIF(BI11:BJ12,"L")+COUNTIF(BL11:BM12,"L")+COUNTIF(BO11:BP12,"L")+COUNTIF(BR11:BS12,"L")+COUNTIF(BU11:BV12,"L")+COUNTIF(BX11:BY12,"L")</f>
        <v>0</v>
      </c>
      <c r="CD11" s="995">
        <f>COUNTIF($J11:AZ12,"B")+COUNTIF(BC11:BD12,"B")+COUNTIF(BF11:BG12,"B")+COUNTIF(BI11:BJ12,"B")+COUNTIF(BL11:BM12,"B")+COUNTIF(BO11:BP12,"B")+COUNTIF(BR11:BS12,"B")+COUNTIF(BU11:BV12,"B")+COUNTIF(BX11:BY12,"B")</f>
        <v>0</v>
      </c>
      <c r="CE11" s="995">
        <f>COUNTIF(AZ11:BA12,"J")+COUNTIF(BC11:BD12,"J")+COUNTIF(BF11:BG12,"J")+COUNTIF(BI11:BJ12,"J")+COUNTIF(BL11:BM12,"J")+COUNTIF(BO11:BP12,"J")+COUNTIF(BR11:BS12,"J")+COUNTIF(BU11:BV12,"J")+COUNTIF(BX11:BY12,"J")</f>
        <v>0</v>
      </c>
      <c r="CF11" s="995">
        <f>COUNTIF(AZ11:BA12,"N")+COUNTIF(BC11:BD12,"N")+COUNTIF(BF11:BG12,"N")+COUNTIF(BI11:BJ12,"N")+COUNTIF(BL11:BM12,"N")+COUNTIF(BO11:BP12,"N")+COUNTIF(BR11:BS12,"N")+COUNTIF(BU11:BV12,"N")+COUNTIF(BX11:BY12,"N")</f>
        <v>0</v>
      </c>
      <c r="CG11" s="995">
        <f>COUNTIF(AZ11:BA12,"O")+COUNTIF(BC11:BD12,"O")+COUNTIF(BF11:BG12,"O")+COUNTIF(BI11:BJ12,"O")+COUNTIF(BL11:BM12,"O")+COUNTIF(BO11:BP12,"O")+COUNTIF(BR11:BS12,"O")+COUNTIF(BU11:BV12,"O")+COUNTIF(BX11:BY12,"O")</f>
        <v>0</v>
      </c>
      <c r="CH11" s="996">
        <f>COUNTIF(AZ11:BA12,"NOTT")+COUNTIF(BC11:BD12,"NOTT")+COUNTIF(BF11:BG12,"NOTT")+COUNTIF(BI11:BJ12,"NOTT")+COUNTIF(BL11:BM12,"NOTT")+COUNTIF(BO11:BP12,"NOTT")+COUNTIF(BR11:BS12,"NOTT")+COUNTIF(BU11:BV12,"NOTT")+COUNTIF(BX11:BY12,"NOTT")</f>
        <v>0</v>
      </c>
    </row>
    <row r="12" spans="1:86" ht="14.25" customHeight="1">
      <c r="A12" s="1011"/>
      <c r="B12" s="1012"/>
      <c r="C12" s="1002"/>
      <c r="D12" s="998"/>
      <c r="E12" s="998"/>
      <c r="F12" s="998"/>
      <c r="G12" s="1013"/>
      <c r="H12" s="1014"/>
      <c r="I12" s="123"/>
      <c r="J12" s="124"/>
      <c r="K12" s="1010"/>
      <c r="L12" s="123"/>
      <c r="M12" s="124"/>
      <c r="N12" s="1010"/>
      <c r="O12" s="123"/>
      <c r="P12" s="124"/>
      <c r="Q12" s="1010"/>
      <c r="R12" s="123"/>
      <c r="S12" s="124"/>
      <c r="T12" s="1010"/>
      <c r="U12" s="123"/>
      <c r="V12" s="124"/>
      <c r="W12" s="1010"/>
      <c r="X12" s="123"/>
      <c r="Y12" s="124"/>
      <c r="Z12" s="1010"/>
      <c r="AA12" s="123"/>
      <c r="AB12" s="124"/>
      <c r="AC12" s="1010"/>
      <c r="AD12" s="123"/>
      <c r="AE12" s="124"/>
      <c r="AF12" s="1010"/>
      <c r="AG12" s="123"/>
      <c r="AH12" s="124"/>
      <c r="AI12" s="993"/>
      <c r="AJ12" s="1007"/>
      <c r="AK12" s="995"/>
      <c r="AL12" s="1007"/>
      <c r="AM12" s="995"/>
      <c r="AN12" s="995"/>
      <c r="AO12" s="995"/>
      <c r="AP12" s="995"/>
      <c r="AQ12" s="996"/>
      <c r="AR12" s="1002"/>
      <c r="AS12" s="1015"/>
      <c r="AT12" s="1002"/>
      <c r="AU12" s="998"/>
      <c r="AV12" s="998"/>
      <c r="AW12" s="998"/>
      <c r="AX12" s="1013"/>
      <c r="AY12" s="1014"/>
      <c r="AZ12" s="125"/>
      <c r="BA12" s="126"/>
      <c r="BB12" s="1010"/>
      <c r="BC12" s="125"/>
      <c r="BD12" s="126"/>
      <c r="BE12" s="1010"/>
      <c r="BF12" s="123"/>
      <c r="BG12" s="124"/>
      <c r="BH12" s="1010"/>
      <c r="BI12" s="123"/>
      <c r="BJ12" s="124"/>
      <c r="BK12" s="1010"/>
      <c r="BL12" s="123"/>
      <c r="BM12" s="124"/>
      <c r="BN12" s="1010"/>
      <c r="BO12" s="123"/>
      <c r="BP12" s="124"/>
      <c r="BQ12" s="1010"/>
      <c r="BR12" s="123"/>
      <c r="BS12" s="124"/>
      <c r="BT12" s="1010"/>
      <c r="BU12" s="123"/>
      <c r="BV12" s="124"/>
      <c r="BW12" s="1010"/>
      <c r="BX12" s="123"/>
      <c r="BY12" s="124"/>
      <c r="BZ12" s="993"/>
      <c r="CA12" s="1007"/>
      <c r="CB12" s="995"/>
      <c r="CC12" s="1007"/>
      <c r="CD12" s="995"/>
      <c r="CE12" s="995"/>
      <c r="CF12" s="995"/>
      <c r="CG12" s="995"/>
      <c r="CH12" s="996"/>
    </row>
    <row r="13" spans="1:86" ht="14.25" customHeight="1">
      <c r="A13" s="1003">
        <v>6</v>
      </c>
      <c r="B13" s="1004" t="s">
        <v>510</v>
      </c>
      <c r="C13" s="999"/>
      <c r="D13" s="1000"/>
      <c r="E13" s="1000"/>
      <c r="F13" s="1000"/>
      <c r="G13" s="1001" t="s">
        <v>293</v>
      </c>
      <c r="H13" s="1002">
        <v>0</v>
      </c>
      <c r="I13" s="127"/>
      <c r="J13" s="124"/>
      <c r="K13" s="998"/>
      <c r="L13" s="127"/>
      <c r="M13" s="124"/>
      <c r="N13" s="998"/>
      <c r="O13" s="127"/>
      <c r="P13" s="124"/>
      <c r="Q13" s="998"/>
      <c r="R13" s="127"/>
      <c r="S13" s="124"/>
      <c r="T13" s="998"/>
      <c r="U13" s="127"/>
      <c r="V13" s="124"/>
      <c r="W13" s="998"/>
      <c r="X13" s="127"/>
      <c r="Y13" s="124"/>
      <c r="Z13" s="998"/>
      <c r="AA13" s="127"/>
      <c r="AB13" s="124"/>
      <c r="AC13" s="998"/>
      <c r="AD13" s="127"/>
      <c r="AE13" s="124"/>
      <c r="AF13" s="998"/>
      <c r="AG13" s="127"/>
      <c r="AH13" s="124"/>
      <c r="AI13" s="1005">
        <f>IF(ISBLANK(A13),"",IF(ISBLANK(G13),SUM(H13,K13,N13,Q13,T13,W13,Z13,AC13,AF13),0))</f>
        <v>0</v>
      </c>
      <c r="AJ13" s="1007">
        <f>IF(AI13="","",AI13+AJ11)</f>
        <v>4</v>
      </c>
      <c r="AK13" s="995">
        <f>IF(G13="X",0,COUNT(H13,K13,N13,Q13,T13,W13,Z13,AC13,AF13))</f>
        <v>0</v>
      </c>
      <c r="AL13" s="1007">
        <f>COUNTIF(I13:J14,"L")+COUNTIF(L13:M14,"L")+COUNTIF(O13:P14,"L")+COUNTIF(R13:S14,"L")+COUNTIF(U13:V14,"L")+COUNTIF(X13:Y14,"L")+COUNTIF(AA13:AB14,"L")+COUNTIF(AD13:AE14,"L")+COUNTIF(AG13:AH14,"L")</f>
        <v>0</v>
      </c>
      <c r="AM13" s="995">
        <f>COUNTIF(I13:$J14,"B")+COUNTIF(L13:M14,"B")+COUNTIF(O13:P14,"B")+COUNTIF(R13:S14,"B")+COUNTIF(U13:V14,"B")+COUNTIF(X13:Y14,"B")+COUNTIF(AA13:AB14,"B")+COUNTIF(AD13:AE14,"B")+COUNTIF(AG13:AH14,"B")</f>
        <v>0</v>
      </c>
      <c r="AN13" s="995">
        <f>COUNTIF(I13:J14,"J")+COUNTIF(L13:M14,"J")+COUNTIF(O13:P14,"J")+COUNTIF(R13:S14,"J")+COUNTIF(U13:V14,"J")+COUNTIF(X13:Y14,"J")+COUNTIF(AA13:AB14,"J")+COUNTIF(AD13:AE14,"J")+COUNTIF(AG13:AH14,"J")</f>
        <v>0</v>
      </c>
      <c r="AO13" s="995">
        <f>COUNTIF(I13:J14,"N")+COUNTIF(L13:M14,"N")+COUNTIF(O13:P14,"N")+COUNTIF(R13:S14,"N")+COUNTIF(U13:V14,"N")+COUNTIF(X13:Y14,"N")+COUNTIF(AA13:AB14,"N")+COUNTIF(AD13:AE14,"N")+COUNTIF(AG13:AH14,"N")</f>
        <v>0</v>
      </c>
      <c r="AP13" s="995">
        <f>COUNTIF(I13:J14,"O")+COUNTIF(L13:M14,"O")+COUNTIF(O13:P14,"O")+COUNTIF(R13:S14,"O")+COUNTIF(U13:V14,"O")+COUNTIF(X13:Y14,"O")+COUNTIF(AA13:AB14,"O")+COUNTIF(AD13:AE14,"O")+COUNTIF(AG13:AH14,"O")</f>
        <v>0</v>
      </c>
      <c r="AQ13" s="996">
        <f>COUNTIF(I13:J14,"NOTT")+COUNTIF(L13:M14,"NOTT")+COUNTIF(O13:P14,"NOTT")+COUNTIF(R13:S14,"NOTT")+COUNTIF(U13:V14,"NOTT")+COUNTIF(X13:Y14,"NOTT")+COUNTIF(AA13:AB14,"NOTT")+COUNTIF(AD13:AE14,"NOTT")+COUNTIF(AG13:AH14,"NOTT")</f>
        <v>0</v>
      </c>
      <c r="AR13" s="999">
        <v>6</v>
      </c>
      <c r="AS13" s="1008" t="s">
        <v>531</v>
      </c>
      <c r="AT13" s="999"/>
      <c r="AU13" s="1000" t="s">
        <v>293</v>
      </c>
      <c r="AV13" s="1000" t="s">
        <v>293</v>
      </c>
      <c r="AW13" s="1000"/>
      <c r="AX13" s="1001"/>
      <c r="AY13" s="1002">
        <v>4</v>
      </c>
      <c r="AZ13" s="128"/>
      <c r="BA13" s="126"/>
      <c r="BB13" s="998">
        <v>1</v>
      </c>
      <c r="BC13" s="128"/>
      <c r="BD13" s="126"/>
      <c r="BE13" s="998"/>
      <c r="BF13" s="127"/>
      <c r="BG13" s="124"/>
      <c r="BH13" s="998"/>
      <c r="BI13" s="127"/>
      <c r="BJ13" s="124"/>
      <c r="BK13" s="998"/>
      <c r="BL13" s="127"/>
      <c r="BM13" s="124"/>
      <c r="BN13" s="998"/>
      <c r="BO13" s="127"/>
      <c r="BP13" s="124"/>
      <c r="BQ13" s="998"/>
      <c r="BR13" s="127"/>
      <c r="BS13" s="124"/>
      <c r="BT13" s="998"/>
      <c r="BU13" s="127"/>
      <c r="BV13" s="124"/>
      <c r="BW13" s="998"/>
      <c r="BX13" s="127"/>
      <c r="BY13" s="124"/>
      <c r="BZ13" s="1005">
        <f>IF(ISBLANK(AR13),"",IF(ISBLANK(AX13),SUM(AY13,BB13,BE13,BH13,BK13,BN13,BQ13,BT13,BW13),0))</f>
        <v>5</v>
      </c>
      <c r="CA13" s="1007">
        <f>IF(BZ13="","",BZ13+CA11)</f>
        <v>20</v>
      </c>
      <c r="CB13" s="995">
        <f>IF(AX13="X",0,COUNT(AY13,BB13,BE13,BH13,BK13,BN13,BQ13,BT13,BW13))</f>
        <v>2</v>
      </c>
      <c r="CC13" s="1007">
        <f>COUNTIF(AZ13:BA14,"L")+COUNTIF(BC13:BD14,"L")+COUNTIF(BF13:BG14,"L")+COUNTIF(BI13:BJ14,"L")+COUNTIF(BL13:BM14,"L")+COUNTIF(BO13:BP14,"L")+COUNTIF(BR13:BS14,"L")+COUNTIF(BU13:BV14,"L")+COUNTIF(BX13:BY14,"L")</f>
        <v>0</v>
      </c>
      <c r="CD13" s="995">
        <f>COUNTIF($J13:AZ14,"B")+COUNTIF(BC13:BD14,"B")+COUNTIF(BF13:BG14,"B")+COUNTIF(BI13:BJ14,"B")+COUNTIF(BL13:BM14,"B")+COUNTIF(BO13:BP14,"B")+COUNTIF(BR13:BS14,"B")+COUNTIF(BU13:BV14,"B")+COUNTIF(BX13:BY14,"B")</f>
        <v>0</v>
      </c>
      <c r="CE13" s="995">
        <f>COUNTIF(AZ13:BA14,"J")+COUNTIF(BC13:BD14,"J")+COUNTIF(BF13:BG14,"J")+COUNTIF(BI13:BJ14,"J")+COUNTIF(BL13:BM14,"J")+COUNTIF(BO13:BP14,"J")+COUNTIF(BR13:BS14,"J")+COUNTIF(BU13:BV14,"J")+COUNTIF(BX13:BY14,"J")</f>
        <v>0</v>
      </c>
      <c r="CF13" s="995">
        <f>COUNTIF(AZ13:BA14,"N")+COUNTIF(BC13:BD14,"N")+COUNTIF(BF13:BG14,"N")+COUNTIF(BI13:BJ14,"N")+COUNTIF(BL13:BM14,"N")+COUNTIF(BO13:BP14,"N")+COUNTIF(BR13:BS14,"N")+COUNTIF(BU13:BV14,"N")+COUNTIF(BX13:BY14,"N")</f>
        <v>0</v>
      </c>
      <c r="CG13" s="995">
        <f>COUNTIF(AZ13:BA14,"O")+COUNTIF(BC13:BD14,"O")+COUNTIF(BF13:BG14,"O")+COUNTIF(BI13:BJ14,"O")+COUNTIF(BL13:BM14,"O")+COUNTIF(BO13:BP14,"O")+COUNTIF(BR13:BS14,"O")+COUNTIF(BU13:BV14,"O")+COUNTIF(BX13:BY14,"O")</f>
        <v>0</v>
      </c>
      <c r="CH13" s="996">
        <f>COUNTIF(AZ13:BA14,"NOTT")+COUNTIF(BC13:BD14,"NOTT")+COUNTIF(BF13:BG14,"NOTT")+COUNTIF(BI13:BJ14,"NOTT")+COUNTIF(BL13:BM14,"NOTT")+COUNTIF(BO13:BP14,"NOTT")+COUNTIF(BR13:BS14,"NOTT")+COUNTIF(BU13:BV14,"NOTT")+COUNTIF(BX13:BY14,"NOTT")</f>
        <v>0</v>
      </c>
    </row>
    <row r="14" spans="1:86" ht="14.25" customHeight="1">
      <c r="A14" s="1003"/>
      <c r="B14" s="1004"/>
      <c r="C14" s="999"/>
      <c r="D14" s="1000"/>
      <c r="E14" s="1000"/>
      <c r="F14" s="1000"/>
      <c r="G14" s="1001"/>
      <c r="H14" s="1002"/>
      <c r="I14" s="127"/>
      <c r="J14" s="124"/>
      <c r="K14" s="998"/>
      <c r="L14" s="127"/>
      <c r="M14" s="124"/>
      <c r="N14" s="998"/>
      <c r="O14" s="127"/>
      <c r="P14" s="124"/>
      <c r="Q14" s="998"/>
      <c r="R14" s="127"/>
      <c r="S14" s="124"/>
      <c r="T14" s="998"/>
      <c r="U14" s="127"/>
      <c r="V14" s="124"/>
      <c r="W14" s="998"/>
      <c r="X14" s="127"/>
      <c r="Y14" s="124"/>
      <c r="Z14" s="998"/>
      <c r="AA14" s="127"/>
      <c r="AB14" s="124"/>
      <c r="AC14" s="998"/>
      <c r="AD14" s="127"/>
      <c r="AE14" s="124"/>
      <c r="AF14" s="998"/>
      <c r="AG14" s="127"/>
      <c r="AH14" s="124"/>
      <c r="AI14" s="1006"/>
      <c r="AJ14" s="1007"/>
      <c r="AK14" s="995"/>
      <c r="AL14" s="1007"/>
      <c r="AM14" s="995"/>
      <c r="AN14" s="995"/>
      <c r="AO14" s="995"/>
      <c r="AP14" s="995"/>
      <c r="AQ14" s="996"/>
      <c r="AR14" s="999"/>
      <c r="AS14" s="1008"/>
      <c r="AT14" s="999"/>
      <c r="AU14" s="1000"/>
      <c r="AV14" s="1000"/>
      <c r="AW14" s="1000"/>
      <c r="AX14" s="1001"/>
      <c r="AY14" s="1002"/>
      <c r="AZ14" s="128"/>
      <c r="BA14" s="126"/>
      <c r="BB14" s="998"/>
      <c r="BC14" s="128"/>
      <c r="BD14" s="126"/>
      <c r="BE14" s="998"/>
      <c r="BF14" s="127"/>
      <c r="BG14" s="124"/>
      <c r="BH14" s="998"/>
      <c r="BI14" s="127"/>
      <c r="BJ14" s="124"/>
      <c r="BK14" s="998"/>
      <c r="BL14" s="127"/>
      <c r="BM14" s="124"/>
      <c r="BN14" s="998"/>
      <c r="BO14" s="127"/>
      <c r="BP14" s="124"/>
      <c r="BQ14" s="998"/>
      <c r="BR14" s="127"/>
      <c r="BS14" s="124"/>
      <c r="BT14" s="998"/>
      <c r="BU14" s="127"/>
      <c r="BV14" s="124"/>
      <c r="BW14" s="998"/>
      <c r="BX14" s="127"/>
      <c r="BY14" s="124"/>
      <c r="BZ14" s="1006"/>
      <c r="CA14" s="1007"/>
      <c r="CB14" s="995"/>
      <c r="CC14" s="1007"/>
      <c r="CD14" s="995"/>
      <c r="CE14" s="995"/>
      <c r="CF14" s="995"/>
      <c r="CG14" s="995"/>
      <c r="CH14" s="996"/>
    </row>
    <row r="15" spans="1:86" ht="14.25" customHeight="1" thickBot="1">
      <c r="A15" s="1011">
        <v>7</v>
      </c>
      <c r="B15" s="1012" t="s">
        <v>511</v>
      </c>
      <c r="C15" s="1002"/>
      <c r="D15" s="998"/>
      <c r="E15" s="998"/>
      <c r="F15" s="998"/>
      <c r="G15" s="1013"/>
      <c r="H15" s="1014">
        <v>5</v>
      </c>
      <c r="I15" s="123"/>
      <c r="J15" s="124"/>
      <c r="K15" s="1010">
        <v>4</v>
      </c>
      <c r="L15" s="123"/>
      <c r="M15" s="124"/>
      <c r="N15" s="1010"/>
      <c r="O15" s="123"/>
      <c r="P15" s="124"/>
      <c r="Q15" s="1010"/>
      <c r="R15" s="123"/>
      <c r="S15" s="124"/>
      <c r="T15" s="1010"/>
      <c r="U15" s="123"/>
      <c r="V15" s="124"/>
      <c r="W15" s="1010"/>
      <c r="X15" s="123"/>
      <c r="Y15" s="124"/>
      <c r="Z15" s="1010"/>
      <c r="AA15" s="123"/>
      <c r="AB15" s="124"/>
      <c r="AC15" s="1010"/>
      <c r="AD15" s="123"/>
      <c r="AE15" s="124"/>
      <c r="AF15" s="1010"/>
      <c r="AG15" s="123"/>
      <c r="AH15" s="124"/>
      <c r="AI15" s="1009">
        <f>IF(ISBLANK(A15),"",IF(ISBLANK(G15),SUM(H15,K15,N15,Q15,T15,W15,Z15,AC15,AF15),0))</f>
        <v>9</v>
      </c>
      <c r="AJ15" s="1007">
        <f>IF(AI15="","",AI15+AJ13)</f>
        <v>13</v>
      </c>
      <c r="AK15" s="995">
        <f>IF(G15="X",0,COUNT(H15,K15,N15,Q15,T15,W15,Z15,AC15,AF15))</f>
        <v>2</v>
      </c>
      <c r="AL15" s="1007">
        <f>COUNTIF(I15:J16,"L")+COUNTIF(L15:M16,"L")+COUNTIF(O15:P16,"L")+COUNTIF(R15:S16,"L")+COUNTIF(U15:V16,"L")+COUNTIF(X15:Y16,"L")+COUNTIF(AA15:AB16,"L")+COUNTIF(AD15:AE16,"L")+COUNTIF(AG15:AH16,"L")</f>
        <v>0</v>
      </c>
      <c r="AM15" s="995">
        <f>COUNTIF(I15:$J16,"B")+COUNTIF(L15:M16,"B")+COUNTIF(O15:P16,"B")+COUNTIF(R15:S16,"B")+COUNTIF(U15:V16,"B")+COUNTIF(X15:Y16,"B")+COUNTIF(AA15:AB16,"B")+COUNTIF(AD15:AE16,"B")+COUNTIF(AG15:AH16,"B")</f>
        <v>0</v>
      </c>
      <c r="AN15" s="995">
        <f>COUNTIF(I15:J16,"J")+COUNTIF(L15:M16,"J")+COUNTIF(O15:P16,"J")+COUNTIF(R15:S16,"J")+COUNTIF(U15:V16,"J")+COUNTIF(X15:Y16,"J")+COUNTIF(AA15:AB16,"J")+COUNTIF(AD15:AE16,"J")+COUNTIF(AG15:AH16,"J")</f>
        <v>0</v>
      </c>
      <c r="AO15" s="995">
        <f>COUNTIF(I15:J16,"N")+COUNTIF(L15:M16,"N")+COUNTIF(O15:P16,"N")+COUNTIF(R15:S16,"N")+COUNTIF(U15:V16,"N")+COUNTIF(X15:Y16,"N")+COUNTIF(AA15:AB16,"N")+COUNTIF(AD15:AE16,"N")+COUNTIF(AG15:AH16,"N")</f>
        <v>0</v>
      </c>
      <c r="AP15" s="995">
        <f>COUNTIF(I15:J16,"O")+COUNTIF(L15:M16,"O")+COUNTIF(O15:P16,"O")+COUNTIF(R15:S16,"O")+COUNTIF(U15:V16,"O")+COUNTIF(X15:Y16,"O")+COUNTIF(AA15:AB16,"O")+COUNTIF(AD15:AE16,"O")+COUNTIF(AG15:AH16,"O")</f>
        <v>0</v>
      </c>
      <c r="AQ15" s="996">
        <f>COUNTIF(I15:J16,"NOTT")+COUNTIF(L15:M16,"NOTT")+COUNTIF(O15:P16,"NOTT")+COUNTIF(R15:S16,"NOTT")+COUNTIF(U15:V16,"NOTT")+COUNTIF(X15:Y16,"NOTT")+COUNTIF(AA15:AB16,"NOTT")+COUNTIF(AD15:AE16,"NOTT")+COUNTIF(AG15:AH16,"NOTT")</f>
        <v>0</v>
      </c>
      <c r="AR15" s="1002">
        <v>7</v>
      </c>
      <c r="AS15" s="1015" t="s">
        <v>525</v>
      </c>
      <c r="AT15" s="1002"/>
      <c r="AU15" s="998" t="s">
        <v>293</v>
      </c>
      <c r="AV15" s="998" t="s">
        <v>293</v>
      </c>
      <c r="AW15" s="998"/>
      <c r="AX15" s="1013"/>
      <c r="AY15" s="1014">
        <v>0</v>
      </c>
      <c r="AZ15" s="125"/>
      <c r="BA15" s="126"/>
      <c r="BB15" s="1010"/>
      <c r="BC15" s="125"/>
      <c r="BD15" s="126"/>
      <c r="BE15" s="1010"/>
      <c r="BF15" s="123"/>
      <c r="BG15" s="124"/>
      <c r="BH15" s="1010"/>
      <c r="BI15" s="123"/>
      <c r="BJ15" s="124"/>
      <c r="BK15" s="1010"/>
      <c r="BL15" s="123"/>
      <c r="BM15" s="124"/>
      <c r="BN15" s="1010"/>
      <c r="BO15" s="123"/>
      <c r="BP15" s="124"/>
      <c r="BQ15" s="1010"/>
      <c r="BR15" s="123"/>
      <c r="BS15" s="124"/>
      <c r="BT15" s="1010"/>
      <c r="BU15" s="123"/>
      <c r="BV15" s="124"/>
      <c r="BW15" s="1010"/>
      <c r="BX15" s="123"/>
      <c r="BY15" s="124"/>
      <c r="BZ15" s="1009">
        <f>IF(ISBLANK(AR15),"",IF(ISBLANK(AX15),SUM(AY15,BB15,BE15,BH15,BK15,BN15,BQ15,BT15,BW15),0))</f>
        <v>0</v>
      </c>
      <c r="CA15" s="1007">
        <f>IF(BZ15="","",BZ15+CA13)</f>
        <v>20</v>
      </c>
      <c r="CB15" s="995">
        <f>IF(AX15="X",0,COUNT(AY15,BB15,BE15,BH15,BK15,BN15,BQ15,BT15,BW15))</f>
        <v>1</v>
      </c>
      <c r="CC15" s="1007">
        <f>COUNTIF(AZ15:BA16,"L")+COUNTIF(BC15:BD16,"L")+COUNTIF(BF15:BG16,"L")+COUNTIF(BI15:BJ16,"L")+COUNTIF(BL15:BM16,"L")+COUNTIF(BO15:BP16,"L")+COUNTIF(BR15:BS16,"L")+COUNTIF(BU15:BV16,"L")+COUNTIF(BX15:BY16,"L")</f>
        <v>0</v>
      </c>
      <c r="CD15" s="995">
        <f>COUNTIF($J15:AZ16,"B")+COUNTIF(BC15:BD16,"B")+COUNTIF(BF15:BG16,"B")+COUNTIF(BI15:BJ16,"B")+COUNTIF(BL15:BM16,"B")+COUNTIF(BO15:BP16,"B")+COUNTIF(BR15:BS16,"B")+COUNTIF(BU15:BV16,"B")+COUNTIF(BX15:BY16,"B")</f>
        <v>0</v>
      </c>
      <c r="CE15" s="995">
        <f>COUNTIF(AZ15:BA16,"J")+COUNTIF(BC15:BD16,"J")+COUNTIF(BF15:BG16,"J")+COUNTIF(BI15:BJ16,"J")+COUNTIF(BL15:BM16,"J")+COUNTIF(BO15:BP16,"J")+COUNTIF(BR15:BS16,"J")+COUNTIF(BU15:BV16,"J")+COUNTIF(BX15:BY16,"J")</f>
        <v>0</v>
      </c>
      <c r="CF15" s="995">
        <f>COUNTIF(AZ15:BA16,"N")+COUNTIF(BC15:BD16,"N")+COUNTIF(BF15:BG16,"N")+COUNTIF(BI15:BJ16,"N")+COUNTIF(BL15:BM16,"N")+COUNTIF(BO15:BP16,"N")+COUNTIF(BR15:BS16,"N")+COUNTIF(BU15:BV16,"N")+COUNTIF(BX15:BY16,"N")</f>
        <v>0</v>
      </c>
      <c r="CG15" s="995">
        <f>COUNTIF(AZ15:BA16,"O")+COUNTIF(BC15:BD16,"O")+COUNTIF(BF15:BG16,"O")+COUNTIF(BI15:BJ16,"O")+COUNTIF(BL15:BM16,"O")+COUNTIF(BO15:BP16,"O")+COUNTIF(BR15:BS16,"O")+COUNTIF(BU15:BV16,"O")+COUNTIF(BX15:BY16,"O")</f>
        <v>0</v>
      </c>
      <c r="CH15" s="996">
        <f>COUNTIF(AZ15:BA16,"NOTT")+COUNTIF(BC15:BD16,"NOTT")+COUNTIF(BF15:BG16,"NOTT")+COUNTIF(BI15:BJ16,"NOTT")+COUNTIF(BL15:BM16,"NOTT")+COUNTIF(BO15:BP16,"NOTT")+COUNTIF(BR15:BS16,"NOTT")+COUNTIF(BU15:BV16,"NOTT")+COUNTIF(BX15:BY16,"NOTT")</f>
        <v>0</v>
      </c>
    </row>
    <row r="16" spans="1:86" ht="14.25" customHeight="1">
      <c r="A16" s="1011"/>
      <c r="B16" s="1012"/>
      <c r="C16" s="1002"/>
      <c r="D16" s="998"/>
      <c r="E16" s="998"/>
      <c r="F16" s="998"/>
      <c r="G16" s="1013"/>
      <c r="H16" s="1014"/>
      <c r="I16" s="123"/>
      <c r="J16" s="124"/>
      <c r="K16" s="1010"/>
      <c r="L16" s="123"/>
      <c r="M16" s="124"/>
      <c r="N16" s="1010"/>
      <c r="O16" s="123"/>
      <c r="P16" s="124"/>
      <c r="Q16" s="1010"/>
      <c r="R16" s="123"/>
      <c r="S16" s="124"/>
      <c r="T16" s="1010"/>
      <c r="U16" s="123"/>
      <c r="V16" s="124"/>
      <c r="W16" s="1010"/>
      <c r="X16" s="123"/>
      <c r="Y16" s="124"/>
      <c r="Z16" s="1010"/>
      <c r="AA16" s="123"/>
      <c r="AB16" s="124"/>
      <c r="AC16" s="1010"/>
      <c r="AD16" s="123"/>
      <c r="AE16" s="124"/>
      <c r="AF16" s="1010"/>
      <c r="AG16" s="123"/>
      <c r="AH16" s="124"/>
      <c r="AI16" s="993"/>
      <c r="AJ16" s="1007"/>
      <c r="AK16" s="995"/>
      <c r="AL16" s="1007"/>
      <c r="AM16" s="995"/>
      <c r="AN16" s="995"/>
      <c r="AO16" s="995"/>
      <c r="AP16" s="995"/>
      <c r="AQ16" s="996"/>
      <c r="AR16" s="1002"/>
      <c r="AS16" s="1015"/>
      <c r="AT16" s="1002"/>
      <c r="AU16" s="998"/>
      <c r="AV16" s="998"/>
      <c r="AW16" s="998"/>
      <c r="AX16" s="1013"/>
      <c r="AY16" s="1014"/>
      <c r="AZ16" s="125"/>
      <c r="BA16" s="126"/>
      <c r="BB16" s="1010"/>
      <c r="BC16" s="125"/>
      <c r="BD16" s="126"/>
      <c r="BE16" s="1010"/>
      <c r="BF16" s="123"/>
      <c r="BG16" s="124"/>
      <c r="BH16" s="1010"/>
      <c r="BI16" s="123"/>
      <c r="BJ16" s="124"/>
      <c r="BK16" s="1010"/>
      <c r="BL16" s="123"/>
      <c r="BM16" s="124"/>
      <c r="BN16" s="1010"/>
      <c r="BO16" s="123"/>
      <c r="BP16" s="124"/>
      <c r="BQ16" s="1010"/>
      <c r="BR16" s="123"/>
      <c r="BS16" s="124"/>
      <c r="BT16" s="1010"/>
      <c r="BU16" s="123"/>
      <c r="BV16" s="124"/>
      <c r="BW16" s="1010"/>
      <c r="BX16" s="123"/>
      <c r="BY16" s="124"/>
      <c r="BZ16" s="993"/>
      <c r="CA16" s="1007"/>
      <c r="CB16" s="995"/>
      <c r="CC16" s="1007"/>
      <c r="CD16" s="995"/>
      <c r="CE16" s="995"/>
      <c r="CF16" s="995"/>
      <c r="CG16" s="995"/>
      <c r="CH16" s="996"/>
    </row>
    <row r="17" spans="1:86" ht="14.25" customHeight="1">
      <c r="A17" s="1003">
        <v>8</v>
      </c>
      <c r="B17" s="1004" t="s">
        <v>504</v>
      </c>
      <c r="C17" s="999"/>
      <c r="D17" s="1000" t="s">
        <v>293</v>
      </c>
      <c r="E17" s="1000" t="s">
        <v>293</v>
      </c>
      <c r="F17" s="1000"/>
      <c r="G17" s="1001"/>
      <c r="H17" s="1002">
        <v>1</v>
      </c>
      <c r="I17" s="127"/>
      <c r="J17" s="124"/>
      <c r="K17" s="998"/>
      <c r="L17" s="127"/>
      <c r="M17" s="124"/>
      <c r="N17" s="998"/>
      <c r="O17" s="127"/>
      <c r="P17" s="124"/>
      <c r="Q17" s="998"/>
      <c r="R17" s="127"/>
      <c r="S17" s="124"/>
      <c r="T17" s="998"/>
      <c r="U17" s="127"/>
      <c r="V17" s="124"/>
      <c r="W17" s="998"/>
      <c r="X17" s="127"/>
      <c r="Y17" s="124"/>
      <c r="Z17" s="998"/>
      <c r="AA17" s="127"/>
      <c r="AB17" s="124"/>
      <c r="AC17" s="998"/>
      <c r="AD17" s="127"/>
      <c r="AE17" s="124"/>
      <c r="AF17" s="998"/>
      <c r="AG17" s="127"/>
      <c r="AH17" s="124"/>
      <c r="AI17" s="1005">
        <f>IF(ISBLANK(A17),"",IF(ISBLANK(G17),SUM(H17,K17,N17,Q17,T17,W17,Z17,AC17,AF17),0))</f>
        <v>1</v>
      </c>
      <c r="AJ17" s="1007">
        <f>IF(AI17="","",AI17+AJ15)</f>
        <v>14</v>
      </c>
      <c r="AK17" s="995">
        <f>IF(G17="X",0,COUNT(H17,K17,N17,Q17,T17,W17,Z17,AC17,AF17))</f>
        <v>1</v>
      </c>
      <c r="AL17" s="1007">
        <f>COUNTIF(I17:J18,"L")+COUNTIF(L17:M18,"L")+COUNTIF(O17:P18,"L")+COUNTIF(R17:S18,"L")+COUNTIF(U17:V18,"L")+COUNTIF(X17:Y18,"L")+COUNTIF(AA17:AB18,"L")+COUNTIF(AD17:AE18,"L")+COUNTIF(AG17:AH18,"L")</f>
        <v>0</v>
      </c>
      <c r="AM17" s="995">
        <f>COUNTIF(I17:$J18,"B")+COUNTIF(L17:M18,"B")+COUNTIF(O17:P18,"B")+COUNTIF(R17:S18,"B")+COUNTIF(U17:V18,"B")+COUNTIF(X17:Y18,"B")+COUNTIF(AA17:AB18,"B")+COUNTIF(AD17:AE18,"B")+COUNTIF(AG17:AH18,"B")</f>
        <v>0</v>
      </c>
      <c r="AN17" s="995">
        <f>COUNTIF(I17:J18,"J")+COUNTIF(L17:M18,"J")+COUNTIF(O17:P18,"J")+COUNTIF(R17:S18,"J")+COUNTIF(U17:V18,"J")+COUNTIF(X17:Y18,"J")+COUNTIF(AA17:AB18,"J")+COUNTIF(AD17:AE18,"J")+COUNTIF(AG17:AH18,"J")</f>
        <v>0</v>
      </c>
      <c r="AO17" s="995">
        <f>COUNTIF(I17:J18,"N")+COUNTIF(L17:M18,"N")+COUNTIF(O17:P18,"N")+COUNTIF(R17:S18,"N")+COUNTIF(U17:V18,"N")+COUNTIF(X17:Y18,"N")+COUNTIF(AA17:AB18,"N")+COUNTIF(AD17:AE18,"N")+COUNTIF(AG17:AH18,"N")</f>
        <v>0</v>
      </c>
      <c r="AP17" s="995">
        <f>COUNTIF(I17:J18,"O")+COUNTIF(L17:M18,"O")+COUNTIF(O17:P18,"O")+COUNTIF(R17:S18,"O")+COUNTIF(U17:V18,"O")+COUNTIF(X17:Y18,"O")+COUNTIF(AA17:AB18,"O")+COUNTIF(AD17:AE18,"O")+COUNTIF(AG17:AH18,"O")</f>
        <v>0</v>
      </c>
      <c r="AQ17" s="996">
        <f>COUNTIF(I17:J18,"NOTT")+COUNTIF(L17:M18,"NOTT")+COUNTIF(O17:P18,"NOTT")+COUNTIF(R17:S18,"NOTT")+COUNTIF(U17:V18,"NOTT")+COUNTIF(X17:Y18,"NOTT")+COUNTIF(AA17:AB18,"NOTT")+COUNTIF(AD17:AE18,"NOTT")+COUNTIF(AG17:AH18,"NOTT")</f>
        <v>0</v>
      </c>
      <c r="AR17" s="999">
        <v>8</v>
      </c>
      <c r="AS17" s="1008" t="s">
        <v>539</v>
      </c>
      <c r="AT17" s="999"/>
      <c r="AU17" s="1000"/>
      <c r="AV17" s="1000"/>
      <c r="AW17" s="1000"/>
      <c r="AX17" s="1001"/>
      <c r="AY17" s="1002">
        <v>1</v>
      </c>
      <c r="AZ17" s="128"/>
      <c r="BA17" s="126"/>
      <c r="BB17" s="998"/>
      <c r="BC17" s="128"/>
      <c r="BD17" s="126"/>
      <c r="BE17" s="998"/>
      <c r="BF17" s="127"/>
      <c r="BG17" s="124"/>
      <c r="BH17" s="998"/>
      <c r="BI17" s="127"/>
      <c r="BJ17" s="124"/>
      <c r="BK17" s="998"/>
      <c r="BL17" s="127"/>
      <c r="BM17" s="124"/>
      <c r="BN17" s="998"/>
      <c r="BO17" s="127"/>
      <c r="BP17" s="124"/>
      <c r="BQ17" s="998"/>
      <c r="BR17" s="127"/>
      <c r="BS17" s="124"/>
      <c r="BT17" s="998"/>
      <c r="BU17" s="127"/>
      <c r="BV17" s="124"/>
      <c r="BW17" s="998"/>
      <c r="BX17" s="127"/>
      <c r="BY17" s="124"/>
      <c r="BZ17" s="1005">
        <f>IF(ISBLANK(AR17),"",IF(ISBLANK(AX17),SUM(AY17,BB17,BE17,BH17,BK17,BN17,BQ17,BT17,BW17),0))</f>
        <v>1</v>
      </c>
      <c r="CA17" s="1007">
        <f>IF(BZ17="","",BZ17+CA15)</f>
        <v>21</v>
      </c>
      <c r="CB17" s="995">
        <f>IF(AX17="X",0,COUNT(AY17,BB17,BE17,BH17,BK17,BN17,BQ17,BT17,BW17))</f>
        <v>1</v>
      </c>
      <c r="CC17" s="1007">
        <f>COUNTIF(AZ17:BA18,"L")+COUNTIF(BC17:BD18,"L")+COUNTIF(BF17:BG18,"L")+COUNTIF(BI17:BJ18,"L")+COUNTIF(BL17:BM18,"L")+COUNTIF(BO17:BP18,"L")+COUNTIF(BR17:BS18,"L")+COUNTIF(BU17:BV18,"L")+COUNTIF(BX17:BY18,"L")</f>
        <v>0</v>
      </c>
      <c r="CD17" s="995">
        <f>COUNTIF($J17:AZ18,"B")+COUNTIF(BC17:BD18,"B")+COUNTIF(BF17:BG18,"B")+COUNTIF(BI17:BJ18,"B")+COUNTIF(BL17:BM18,"B")+COUNTIF(BO17:BP18,"B")+COUNTIF(BR17:BS18,"B")+COUNTIF(BU17:BV18,"B")+COUNTIF(BX17:BY18,"B")</f>
        <v>0</v>
      </c>
      <c r="CE17" s="995">
        <f>COUNTIF(AZ17:BA18,"J")+COUNTIF(BC17:BD18,"J")+COUNTIF(BF17:BG18,"J")+COUNTIF(BI17:BJ18,"J")+COUNTIF(BL17:BM18,"J")+COUNTIF(BO17:BP18,"J")+COUNTIF(BR17:BS18,"J")+COUNTIF(BU17:BV18,"J")+COUNTIF(BX17:BY18,"J")</f>
        <v>0</v>
      </c>
      <c r="CF17" s="995">
        <f>COUNTIF(AZ17:BA18,"N")+COUNTIF(BC17:BD18,"N")+COUNTIF(BF17:BG18,"N")+COUNTIF(BI17:BJ18,"N")+COUNTIF(BL17:BM18,"N")+COUNTIF(BO17:BP18,"N")+COUNTIF(BR17:BS18,"N")+COUNTIF(BU17:BV18,"N")+COUNTIF(BX17:BY18,"N")</f>
        <v>0</v>
      </c>
      <c r="CG17" s="995">
        <f>COUNTIF(AZ17:BA18,"O")+COUNTIF(BC17:BD18,"O")+COUNTIF(BF17:BG18,"O")+COUNTIF(BI17:BJ18,"O")+COUNTIF(BL17:BM18,"O")+COUNTIF(BO17:BP18,"O")+COUNTIF(BR17:BS18,"O")+COUNTIF(BU17:BV18,"O")+COUNTIF(BX17:BY18,"O")</f>
        <v>0</v>
      </c>
      <c r="CH17" s="996">
        <f>COUNTIF(AZ17:BA18,"NOTT")+COUNTIF(BC17:BD18,"NOTT")+COUNTIF(BF17:BG18,"NOTT")+COUNTIF(BI17:BJ18,"NOTT")+COUNTIF(BL17:BM18,"NOTT")+COUNTIF(BO17:BP18,"NOTT")+COUNTIF(BR17:BS18,"NOTT")+COUNTIF(BU17:BV18,"NOTT")+COUNTIF(BX17:BY18,"NOTT")</f>
        <v>0</v>
      </c>
    </row>
    <row r="18" spans="1:86" ht="14.25" customHeight="1">
      <c r="A18" s="1003"/>
      <c r="B18" s="1004"/>
      <c r="C18" s="999"/>
      <c r="D18" s="1000"/>
      <c r="E18" s="1000"/>
      <c r="F18" s="1000"/>
      <c r="G18" s="1001"/>
      <c r="H18" s="1002"/>
      <c r="I18" s="127"/>
      <c r="J18" s="124"/>
      <c r="K18" s="998"/>
      <c r="L18" s="127"/>
      <c r="M18" s="124"/>
      <c r="N18" s="998"/>
      <c r="O18" s="127"/>
      <c r="P18" s="124"/>
      <c r="Q18" s="998"/>
      <c r="R18" s="127"/>
      <c r="S18" s="124"/>
      <c r="T18" s="998"/>
      <c r="U18" s="127"/>
      <c r="V18" s="124"/>
      <c r="W18" s="998"/>
      <c r="X18" s="127"/>
      <c r="Y18" s="124"/>
      <c r="Z18" s="998"/>
      <c r="AA18" s="127"/>
      <c r="AB18" s="124"/>
      <c r="AC18" s="998"/>
      <c r="AD18" s="127"/>
      <c r="AE18" s="124"/>
      <c r="AF18" s="998"/>
      <c r="AG18" s="127"/>
      <c r="AH18" s="124"/>
      <c r="AI18" s="1006"/>
      <c r="AJ18" s="1007"/>
      <c r="AK18" s="995"/>
      <c r="AL18" s="1007"/>
      <c r="AM18" s="995"/>
      <c r="AN18" s="995"/>
      <c r="AO18" s="995"/>
      <c r="AP18" s="995"/>
      <c r="AQ18" s="996"/>
      <c r="AR18" s="999"/>
      <c r="AS18" s="1008"/>
      <c r="AT18" s="999"/>
      <c r="AU18" s="1000"/>
      <c r="AV18" s="1000"/>
      <c r="AW18" s="1000"/>
      <c r="AX18" s="1001"/>
      <c r="AY18" s="1002"/>
      <c r="AZ18" s="128"/>
      <c r="BA18" s="126"/>
      <c r="BB18" s="998"/>
      <c r="BC18" s="128"/>
      <c r="BD18" s="126"/>
      <c r="BE18" s="998"/>
      <c r="BF18" s="127"/>
      <c r="BG18" s="124"/>
      <c r="BH18" s="998"/>
      <c r="BI18" s="127"/>
      <c r="BJ18" s="124"/>
      <c r="BK18" s="998"/>
      <c r="BL18" s="127"/>
      <c r="BM18" s="124"/>
      <c r="BN18" s="998"/>
      <c r="BO18" s="127"/>
      <c r="BP18" s="124"/>
      <c r="BQ18" s="998"/>
      <c r="BR18" s="127"/>
      <c r="BS18" s="124"/>
      <c r="BT18" s="998"/>
      <c r="BU18" s="127"/>
      <c r="BV18" s="124"/>
      <c r="BW18" s="998"/>
      <c r="BX18" s="127"/>
      <c r="BY18" s="124"/>
      <c r="BZ18" s="1006"/>
      <c r="CA18" s="1007"/>
      <c r="CB18" s="995"/>
      <c r="CC18" s="1007"/>
      <c r="CD18" s="995"/>
      <c r="CE18" s="995"/>
      <c r="CF18" s="995"/>
      <c r="CG18" s="995"/>
      <c r="CH18" s="996"/>
    </row>
    <row r="19" spans="1:86" ht="14.25" customHeight="1" thickBot="1">
      <c r="A19" s="1011">
        <v>9</v>
      </c>
      <c r="B19" s="1012" t="s">
        <v>510</v>
      </c>
      <c r="C19" s="1002"/>
      <c r="D19" s="998"/>
      <c r="E19" s="998"/>
      <c r="F19" s="998"/>
      <c r="G19" s="1013" t="s">
        <v>293</v>
      </c>
      <c r="H19" s="1014">
        <v>0</v>
      </c>
      <c r="I19" s="123"/>
      <c r="J19" s="124"/>
      <c r="K19" s="1010"/>
      <c r="L19" s="123"/>
      <c r="M19" s="124"/>
      <c r="N19" s="1010"/>
      <c r="O19" s="123"/>
      <c r="P19" s="124"/>
      <c r="Q19" s="1010"/>
      <c r="R19" s="123"/>
      <c r="S19" s="124"/>
      <c r="T19" s="1010"/>
      <c r="U19" s="123"/>
      <c r="V19" s="124"/>
      <c r="W19" s="1010"/>
      <c r="X19" s="123"/>
      <c r="Y19" s="124"/>
      <c r="Z19" s="1010"/>
      <c r="AA19" s="123"/>
      <c r="AB19" s="124"/>
      <c r="AC19" s="1010"/>
      <c r="AD19" s="123"/>
      <c r="AE19" s="124"/>
      <c r="AF19" s="1010"/>
      <c r="AG19" s="123"/>
      <c r="AH19" s="124"/>
      <c r="AI19" s="1009">
        <f>IF(ISBLANK(A19),"",IF(ISBLANK(G19),SUM(H19,K19,N19,Q19,T19,W19,Z19,AC19,AF19),0))</f>
        <v>0</v>
      </c>
      <c r="AJ19" s="1007">
        <f>IF(AI19="","",AI19+AJ17)</f>
        <v>14</v>
      </c>
      <c r="AK19" s="995">
        <f>IF(G19="X",0,COUNT(H19,K19,N19,Q19,T19,W19,Z19,AC19,AF19))</f>
        <v>0</v>
      </c>
      <c r="AL19" s="1007">
        <f>COUNTIF(I19:J20,"L")+COUNTIF(L19:M20,"L")+COUNTIF(O19:P20,"L")+COUNTIF(R19:S20,"L")+COUNTIF(U19:V20,"L")+COUNTIF(X19:Y20,"L")+COUNTIF(AA19:AB20,"L")+COUNTIF(AD19:AE20,"L")+COUNTIF(AG19:AH20,"L")</f>
        <v>0</v>
      </c>
      <c r="AM19" s="995">
        <f>COUNTIF(I19:$J20,"B")+COUNTIF(L19:M20,"B")+COUNTIF(O19:P20,"B")+COUNTIF(R19:S20,"B")+COUNTIF(U19:V20,"B")+COUNTIF(X19:Y20,"B")+COUNTIF(AA19:AB20,"B")+COUNTIF(AD19:AE20,"B")+COUNTIF(AG19:AH20,"B")</f>
        <v>0</v>
      </c>
      <c r="AN19" s="995">
        <f>COUNTIF(I19:J20,"J")+COUNTIF(L19:M20,"J")+COUNTIF(O19:P20,"J")+COUNTIF(R19:S20,"J")+COUNTIF(U19:V20,"J")+COUNTIF(X19:Y20,"J")+COUNTIF(AA19:AB20,"J")+COUNTIF(AD19:AE20,"J")+COUNTIF(AG19:AH20,"J")</f>
        <v>0</v>
      </c>
      <c r="AO19" s="995">
        <f>COUNTIF(I19:J20,"N")+COUNTIF(L19:M20,"N")+COUNTIF(O19:P20,"N")+COUNTIF(R19:S20,"N")+COUNTIF(U19:V20,"N")+COUNTIF(X19:Y20,"N")+COUNTIF(AA19:AB20,"N")+COUNTIF(AD19:AE20,"N")+COUNTIF(AG19:AH20,"N")</f>
        <v>0</v>
      </c>
      <c r="AP19" s="995">
        <f>COUNTIF(I19:J20,"O")+COUNTIF(L19:M20,"O")+COUNTIF(O19:P20,"O")+COUNTIF(R19:S20,"O")+COUNTIF(U19:V20,"O")+COUNTIF(X19:Y20,"O")+COUNTIF(AA19:AB20,"O")+COUNTIF(AD19:AE20,"O")+COUNTIF(AG19:AH20,"O")</f>
        <v>0</v>
      </c>
      <c r="AQ19" s="996">
        <f>COUNTIF(I19:J20,"NOTT")+COUNTIF(L19:M20,"NOTT")+COUNTIF(O19:P20,"NOTT")+COUNTIF(R19:S20,"NOTT")+COUNTIF(U19:V20,"NOTT")+COUNTIF(X19:Y20,"NOTT")+COUNTIF(AA19:AB20,"NOTT")+COUNTIF(AD19:AE20,"NOTT")+COUNTIF(AG19:AH20,"NOTT")</f>
        <v>0</v>
      </c>
      <c r="AR19" s="1002">
        <v>9</v>
      </c>
      <c r="AS19" s="1015" t="s">
        <v>531</v>
      </c>
      <c r="AT19" s="1002"/>
      <c r="AU19" s="998" t="s">
        <v>293</v>
      </c>
      <c r="AV19" s="998" t="s">
        <v>293</v>
      </c>
      <c r="AW19" s="998"/>
      <c r="AX19" s="1013"/>
      <c r="AY19" s="1014">
        <v>5</v>
      </c>
      <c r="AZ19" s="125"/>
      <c r="BA19" s="126"/>
      <c r="BB19" s="1010">
        <v>5</v>
      </c>
      <c r="BC19" s="125"/>
      <c r="BD19" s="126"/>
      <c r="BE19" s="1010">
        <v>5</v>
      </c>
      <c r="BF19" s="123"/>
      <c r="BG19" s="124"/>
      <c r="BH19" s="1010">
        <v>0</v>
      </c>
      <c r="BI19" s="123"/>
      <c r="BJ19" s="124"/>
      <c r="BK19" s="1010"/>
      <c r="BL19" s="123"/>
      <c r="BM19" s="124"/>
      <c r="BN19" s="1010"/>
      <c r="BO19" s="123"/>
      <c r="BP19" s="124"/>
      <c r="BQ19" s="1010"/>
      <c r="BR19" s="123"/>
      <c r="BS19" s="124"/>
      <c r="BT19" s="1010"/>
      <c r="BU19" s="123"/>
      <c r="BV19" s="124"/>
      <c r="BW19" s="1010"/>
      <c r="BX19" s="123"/>
      <c r="BY19" s="124"/>
      <c r="BZ19" s="1009">
        <f>IF(ISBLANK(AR19),"",IF(ISBLANK(AX19),SUM(AY19,BB19,BE19,BH19,BK19,BN19,BQ19,BT19,BW19),0))</f>
        <v>15</v>
      </c>
      <c r="CA19" s="1007">
        <f>IF(BZ19="","",BZ19+CA17)</f>
        <v>36</v>
      </c>
      <c r="CB19" s="995">
        <f>IF(AX19="X",0,COUNT(AY19,BB19,BE19,BH19,BK19,BN19,BQ19,BT19,BW19))</f>
        <v>4</v>
      </c>
      <c r="CC19" s="1007">
        <f>COUNTIF(AZ19:BA20,"L")+COUNTIF(BC19:BD20,"L")+COUNTIF(BF19:BG20,"L")+COUNTIF(BI19:BJ20,"L")+COUNTIF(BL19:BM20,"L")+COUNTIF(BO19:BP20,"L")+COUNTIF(BR19:BS20,"L")+COUNTIF(BU19:BV20,"L")+COUNTIF(BX19:BY20,"L")</f>
        <v>0</v>
      </c>
      <c r="CD19" s="995">
        <f>COUNTIF($J19:AZ20,"B")+COUNTIF(BC19:BD20,"B")+COUNTIF(BF19:BG20,"B")+COUNTIF(BI19:BJ20,"B")+COUNTIF(BL19:BM20,"B")+COUNTIF(BO19:BP20,"B")+COUNTIF(BR19:BS20,"B")+COUNTIF(BU19:BV20,"B")+COUNTIF(BX19:BY20,"B")</f>
        <v>0</v>
      </c>
      <c r="CE19" s="995">
        <f>COUNTIF(AZ19:BA20,"J")+COUNTIF(BC19:BD20,"J")+COUNTIF(BF19:BG20,"J")+COUNTIF(BI19:BJ20,"J")+COUNTIF(BL19:BM20,"J")+COUNTIF(BO19:BP20,"J")+COUNTIF(BR19:BS20,"J")+COUNTIF(BU19:BV20,"J")+COUNTIF(BX19:BY20,"J")</f>
        <v>0</v>
      </c>
      <c r="CF19" s="995">
        <f>COUNTIF(AZ19:BA20,"N")+COUNTIF(BC19:BD20,"N")+COUNTIF(BF19:BG20,"N")+COUNTIF(BI19:BJ20,"N")+COUNTIF(BL19:BM20,"N")+COUNTIF(BO19:BP20,"N")+COUNTIF(BR19:BS20,"N")+COUNTIF(BU19:BV20,"N")+COUNTIF(BX19:BY20,"N")</f>
        <v>0</v>
      </c>
      <c r="CG19" s="995">
        <f>COUNTIF(AZ19:BA20,"O")+COUNTIF(BC19:BD20,"O")+COUNTIF(BF19:BG20,"O")+COUNTIF(BI19:BJ20,"O")+COUNTIF(BL19:BM20,"O")+COUNTIF(BO19:BP20,"O")+COUNTIF(BR19:BS20,"O")+COUNTIF(BU19:BV20,"O")+COUNTIF(BX19:BY20,"O")</f>
        <v>0</v>
      </c>
      <c r="CH19" s="996">
        <f>COUNTIF(AZ19:BA20,"NOTT")+COUNTIF(BC19:BD20,"NOTT")+COUNTIF(BF19:BG20,"NOTT")+COUNTIF(BI19:BJ20,"NOTT")+COUNTIF(BL19:BM20,"NOTT")+COUNTIF(BO19:BP20,"NOTT")+COUNTIF(BR19:BS20,"NOTT")+COUNTIF(BU19:BV20,"NOTT")+COUNTIF(BX19:BY20,"NOTT")</f>
        <v>0</v>
      </c>
    </row>
    <row r="20" spans="1:86" ht="14.25" customHeight="1">
      <c r="A20" s="1011"/>
      <c r="B20" s="1012"/>
      <c r="C20" s="1002"/>
      <c r="D20" s="998"/>
      <c r="E20" s="998"/>
      <c r="F20" s="998"/>
      <c r="G20" s="1013"/>
      <c r="H20" s="1014"/>
      <c r="I20" s="123"/>
      <c r="J20" s="124"/>
      <c r="K20" s="1010"/>
      <c r="L20" s="123"/>
      <c r="M20" s="124"/>
      <c r="N20" s="1010"/>
      <c r="O20" s="123"/>
      <c r="P20" s="124"/>
      <c r="Q20" s="1010"/>
      <c r="R20" s="123"/>
      <c r="S20" s="124"/>
      <c r="T20" s="1010"/>
      <c r="U20" s="123"/>
      <c r="V20" s="124"/>
      <c r="W20" s="1010"/>
      <c r="X20" s="123"/>
      <c r="Y20" s="124"/>
      <c r="Z20" s="1010"/>
      <c r="AA20" s="123"/>
      <c r="AB20" s="124"/>
      <c r="AC20" s="1010"/>
      <c r="AD20" s="123"/>
      <c r="AE20" s="124"/>
      <c r="AF20" s="1010"/>
      <c r="AG20" s="123"/>
      <c r="AH20" s="124"/>
      <c r="AI20" s="993"/>
      <c r="AJ20" s="1007"/>
      <c r="AK20" s="995"/>
      <c r="AL20" s="1007"/>
      <c r="AM20" s="995"/>
      <c r="AN20" s="995"/>
      <c r="AO20" s="995"/>
      <c r="AP20" s="995"/>
      <c r="AQ20" s="996"/>
      <c r="AR20" s="1002"/>
      <c r="AS20" s="1015"/>
      <c r="AT20" s="1002"/>
      <c r="AU20" s="998"/>
      <c r="AV20" s="998"/>
      <c r="AW20" s="998"/>
      <c r="AX20" s="1013"/>
      <c r="AY20" s="1014"/>
      <c r="AZ20" s="125"/>
      <c r="BA20" s="126"/>
      <c r="BB20" s="1010"/>
      <c r="BC20" s="125"/>
      <c r="BD20" s="126"/>
      <c r="BE20" s="1010"/>
      <c r="BF20" s="123"/>
      <c r="BG20" s="124"/>
      <c r="BH20" s="1010"/>
      <c r="BI20" s="123"/>
      <c r="BJ20" s="124"/>
      <c r="BK20" s="1010"/>
      <c r="BL20" s="123"/>
      <c r="BM20" s="124"/>
      <c r="BN20" s="1010"/>
      <c r="BO20" s="123"/>
      <c r="BP20" s="124"/>
      <c r="BQ20" s="1010"/>
      <c r="BR20" s="123"/>
      <c r="BS20" s="124"/>
      <c r="BT20" s="1010"/>
      <c r="BU20" s="123"/>
      <c r="BV20" s="124"/>
      <c r="BW20" s="1010"/>
      <c r="BX20" s="123"/>
      <c r="BY20" s="124"/>
      <c r="BZ20" s="993"/>
      <c r="CA20" s="1007"/>
      <c r="CB20" s="995"/>
      <c r="CC20" s="1007"/>
      <c r="CD20" s="995"/>
      <c r="CE20" s="995"/>
      <c r="CF20" s="995"/>
      <c r="CG20" s="995"/>
      <c r="CH20" s="996"/>
    </row>
    <row r="21" spans="1:86" ht="14.25" customHeight="1">
      <c r="A21" s="1003">
        <v>10</v>
      </c>
      <c r="B21" s="1004" t="s">
        <v>511</v>
      </c>
      <c r="C21" s="999"/>
      <c r="D21" s="1000"/>
      <c r="E21" s="1000"/>
      <c r="F21" s="1000"/>
      <c r="G21" s="1001" t="s">
        <v>293</v>
      </c>
      <c r="H21" s="1002">
        <v>0</v>
      </c>
      <c r="I21" s="127"/>
      <c r="J21" s="124"/>
      <c r="K21" s="998"/>
      <c r="L21" s="127"/>
      <c r="M21" s="124"/>
      <c r="N21" s="998"/>
      <c r="O21" s="127"/>
      <c r="P21" s="124"/>
      <c r="Q21" s="998"/>
      <c r="R21" s="127"/>
      <c r="S21" s="124"/>
      <c r="T21" s="998"/>
      <c r="U21" s="127"/>
      <c r="V21" s="124"/>
      <c r="W21" s="998"/>
      <c r="X21" s="127"/>
      <c r="Y21" s="124"/>
      <c r="Z21" s="998"/>
      <c r="AA21" s="127"/>
      <c r="AB21" s="124"/>
      <c r="AC21" s="998"/>
      <c r="AD21" s="127"/>
      <c r="AE21" s="124"/>
      <c r="AF21" s="998"/>
      <c r="AG21" s="127"/>
      <c r="AH21" s="124"/>
      <c r="AI21" s="1005">
        <f>IF(ISBLANK(A21),"",IF(ISBLANK(G21),SUM(H21,K21,N21,Q21,T21,W21,Z21,AC21,AF21),0))</f>
        <v>0</v>
      </c>
      <c r="AJ21" s="1007">
        <f>IF(AI21="","",AI21+AJ19)</f>
        <v>14</v>
      </c>
      <c r="AK21" s="995">
        <f>IF(G21="X",0,COUNT(H21,K21,N21,Q21,T21,W21,Z21,AC21,AF21))</f>
        <v>0</v>
      </c>
      <c r="AL21" s="1007">
        <f>COUNTIF(I21:J22,"L")+COUNTIF(L21:M22,"L")+COUNTIF(O21:P22,"L")+COUNTIF(R21:S22,"L")+COUNTIF(U21:V22,"L")+COUNTIF(X21:Y22,"L")+COUNTIF(AA21:AB22,"L")+COUNTIF(AD21:AE22,"L")+COUNTIF(AG21:AH22,"L")</f>
        <v>0</v>
      </c>
      <c r="AM21" s="995">
        <f>COUNTIF(I21:$J22,"B")+COUNTIF(L21:M22,"B")+COUNTIF(O21:P22,"B")+COUNTIF(R21:S22,"B")+COUNTIF(U21:V22,"B")+COUNTIF(X21:Y22,"B")+COUNTIF(AA21:AB22,"B")+COUNTIF(AD21:AE22,"B")+COUNTIF(AG21:AH22,"B")</f>
        <v>0</v>
      </c>
      <c r="AN21" s="995">
        <f>COUNTIF(I21:J22,"J")+COUNTIF(L21:M22,"J")+COUNTIF(O21:P22,"J")+COUNTIF(R21:S22,"J")+COUNTIF(U21:V22,"J")+COUNTIF(X21:Y22,"J")+COUNTIF(AA21:AB22,"J")+COUNTIF(AD21:AE22,"J")+COUNTIF(AG21:AH22,"J")</f>
        <v>0</v>
      </c>
      <c r="AO21" s="995">
        <f>COUNTIF(I21:J22,"N")+COUNTIF(L21:M22,"N")+COUNTIF(O21:P22,"N")+COUNTIF(R21:S22,"N")+COUNTIF(U21:V22,"N")+COUNTIF(X21:Y22,"N")+COUNTIF(AA21:AB22,"N")+COUNTIF(AD21:AE22,"N")+COUNTIF(AG21:AH22,"N")</f>
        <v>0</v>
      </c>
      <c r="AP21" s="995">
        <f>COUNTIF(I21:J22,"O")+COUNTIF(L21:M22,"O")+COUNTIF(O21:P22,"O")+COUNTIF(R21:S22,"O")+COUNTIF(U21:V22,"O")+COUNTIF(X21:Y22,"O")+COUNTIF(AA21:AB22,"O")+COUNTIF(AD21:AE22,"O")+COUNTIF(AG21:AH22,"O")</f>
        <v>0</v>
      </c>
      <c r="AQ21" s="996">
        <f>COUNTIF(I21:J22,"NOTT")+COUNTIF(L21:M22,"NOTT")+COUNTIF(O21:P22,"NOTT")+COUNTIF(R21:S22,"NOTT")+COUNTIF(U21:V22,"NOTT")+COUNTIF(X21:Y22,"NOTT")+COUNTIF(AA21:AB22,"NOTT")+COUNTIF(AD21:AE22,"NOTT")+COUNTIF(AG21:AH22,"NOTT")</f>
        <v>0</v>
      </c>
      <c r="AR21" s="999">
        <v>10</v>
      </c>
      <c r="AS21" s="1008" t="s">
        <v>525</v>
      </c>
      <c r="AT21" s="999"/>
      <c r="AU21" s="1000" t="s">
        <v>293</v>
      </c>
      <c r="AV21" s="1000" t="s">
        <v>293</v>
      </c>
      <c r="AW21" s="1000"/>
      <c r="AX21" s="1001"/>
      <c r="AY21" s="1002">
        <v>5</v>
      </c>
      <c r="AZ21" s="128"/>
      <c r="BA21" s="126"/>
      <c r="BB21" s="998">
        <v>2</v>
      </c>
      <c r="BC21" s="128"/>
      <c r="BD21" s="126"/>
      <c r="BE21" s="998"/>
      <c r="BF21" s="127"/>
      <c r="BG21" s="124"/>
      <c r="BH21" s="998"/>
      <c r="BI21" s="127"/>
      <c r="BJ21" s="124"/>
      <c r="BK21" s="998"/>
      <c r="BL21" s="127"/>
      <c r="BM21" s="124"/>
      <c r="BN21" s="998"/>
      <c r="BO21" s="127"/>
      <c r="BP21" s="124"/>
      <c r="BQ21" s="998"/>
      <c r="BR21" s="127"/>
      <c r="BS21" s="124"/>
      <c r="BT21" s="998"/>
      <c r="BU21" s="127"/>
      <c r="BV21" s="124"/>
      <c r="BW21" s="998"/>
      <c r="BX21" s="127"/>
      <c r="BY21" s="124"/>
      <c r="BZ21" s="1005">
        <f>IF(ISBLANK(AR21),"",IF(ISBLANK(AX21),SUM(AY21,BB21,BE21,BH21,BK21,BN21,BQ21,BT21,BW21),0))</f>
        <v>7</v>
      </c>
      <c r="CA21" s="1007">
        <f>IF(BZ21="","",BZ21+CA19)</f>
        <v>43</v>
      </c>
      <c r="CB21" s="995">
        <f>IF(AX21="X",0,COUNT(AY21,BB21,BE21,BH21,BK21,BN21,BQ21,BT21,BW21))</f>
        <v>2</v>
      </c>
      <c r="CC21" s="1007">
        <f>COUNTIF(AZ21:BA22,"L")+COUNTIF(BC21:BD22,"L")+COUNTIF(BF21:BG22,"L")+COUNTIF(BI21:BJ22,"L")+COUNTIF(BL21:BM22,"L")+COUNTIF(BO21:BP22,"L")+COUNTIF(BR21:BS22,"L")+COUNTIF(BU21:BV22,"L")+COUNTIF(BX21:BY22,"L")</f>
        <v>0</v>
      </c>
      <c r="CD21" s="995">
        <f>COUNTIF($J21:AZ22,"B")+COUNTIF(BC21:BD22,"B")+COUNTIF(BF21:BG22,"B")+COUNTIF(BI21:BJ22,"B")+COUNTIF(BL21:BM22,"B")+COUNTIF(BO21:BP22,"B")+COUNTIF(BR21:BS22,"B")+COUNTIF(BU21:BV22,"B")+COUNTIF(BX21:BY22,"B")</f>
        <v>0</v>
      </c>
      <c r="CE21" s="995">
        <f>COUNTIF(AZ21:BA22,"J")+COUNTIF(BC21:BD22,"J")+COUNTIF(BF21:BG22,"J")+COUNTIF(BI21:BJ22,"J")+COUNTIF(BL21:BM22,"J")+COUNTIF(BO21:BP22,"J")+COUNTIF(BR21:BS22,"J")+COUNTIF(BU21:BV22,"J")+COUNTIF(BX21:BY22,"J")</f>
        <v>0</v>
      </c>
      <c r="CF21" s="995">
        <f>COUNTIF(AZ21:BA22,"N")+COUNTIF(BC21:BD22,"N")+COUNTIF(BF21:BG22,"N")+COUNTIF(BI21:BJ22,"N")+COUNTIF(BL21:BM22,"N")+COUNTIF(BO21:BP22,"N")+COUNTIF(BR21:BS22,"N")+COUNTIF(BU21:BV22,"N")+COUNTIF(BX21:BY22,"N")</f>
        <v>0</v>
      </c>
      <c r="CG21" s="995">
        <f>COUNTIF(AZ21:BA22,"O")+COUNTIF(BC21:BD22,"O")+COUNTIF(BF21:BG22,"O")+COUNTIF(BI21:BJ22,"O")+COUNTIF(BL21:BM22,"O")+COUNTIF(BO21:BP22,"O")+COUNTIF(BR21:BS22,"O")+COUNTIF(BU21:BV22,"O")+COUNTIF(BX21:BY22,"O")</f>
        <v>0</v>
      </c>
      <c r="CH21" s="996">
        <f>COUNTIF(AZ21:BA22,"NOTT")+COUNTIF(BC21:BD22,"NOTT")+COUNTIF(BF21:BG22,"NOTT")+COUNTIF(BI21:BJ22,"NOTT")+COUNTIF(BL21:BM22,"NOTT")+COUNTIF(BO21:BP22,"NOTT")+COUNTIF(BR21:BS22,"NOTT")+COUNTIF(BU21:BV22,"NOTT")+COUNTIF(BX21:BY22,"NOTT")</f>
        <v>0</v>
      </c>
    </row>
    <row r="22" spans="1:86" ht="14.25" customHeight="1">
      <c r="A22" s="1003"/>
      <c r="B22" s="1004"/>
      <c r="C22" s="999"/>
      <c r="D22" s="1000"/>
      <c r="E22" s="1000"/>
      <c r="F22" s="1000"/>
      <c r="G22" s="1001"/>
      <c r="H22" s="1002"/>
      <c r="I22" s="127"/>
      <c r="J22" s="124"/>
      <c r="K22" s="998"/>
      <c r="L22" s="127"/>
      <c r="M22" s="124"/>
      <c r="N22" s="998"/>
      <c r="O22" s="127"/>
      <c r="P22" s="124"/>
      <c r="Q22" s="998"/>
      <c r="R22" s="127"/>
      <c r="S22" s="124"/>
      <c r="T22" s="998"/>
      <c r="U22" s="127"/>
      <c r="V22" s="124"/>
      <c r="W22" s="998"/>
      <c r="X22" s="127"/>
      <c r="Y22" s="124"/>
      <c r="Z22" s="998"/>
      <c r="AA22" s="127"/>
      <c r="AB22" s="124"/>
      <c r="AC22" s="998"/>
      <c r="AD22" s="127"/>
      <c r="AE22" s="124"/>
      <c r="AF22" s="998"/>
      <c r="AG22" s="127"/>
      <c r="AH22" s="124"/>
      <c r="AI22" s="1006"/>
      <c r="AJ22" s="1007"/>
      <c r="AK22" s="995"/>
      <c r="AL22" s="1007"/>
      <c r="AM22" s="995"/>
      <c r="AN22" s="995"/>
      <c r="AO22" s="995"/>
      <c r="AP22" s="995"/>
      <c r="AQ22" s="996"/>
      <c r="AR22" s="999"/>
      <c r="AS22" s="1008"/>
      <c r="AT22" s="999"/>
      <c r="AU22" s="1000"/>
      <c r="AV22" s="1000"/>
      <c r="AW22" s="1000"/>
      <c r="AX22" s="1001"/>
      <c r="AY22" s="1002"/>
      <c r="AZ22" s="128"/>
      <c r="BA22" s="126"/>
      <c r="BB22" s="998"/>
      <c r="BC22" s="128"/>
      <c r="BD22" s="126"/>
      <c r="BE22" s="998"/>
      <c r="BF22" s="127"/>
      <c r="BG22" s="124"/>
      <c r="BH22" s="998"/>
      <c r="BI22" s="127"/>
      <c r="BJ22" s="124"/>
      <c r="BK22" s="998"/>
      <c r="BL22" s="127"/>
      <c r="BM22" s="124"/>
      <c r="BN22" s="998"/>
      <c r="BO22" s="127"/>
      <c r="BP22" s="124"/>
      <c r="BQ22" s="998"/>
      <c r="BR22" s="127"/>
      <c r="BS22" s="124"/>
      <c r="BT22" s="998"/>
      <c r="BU22" s="127"/>
      <c r="BV22" s="124"/>
      <c r="BW22" s="998"/>
      <c r="BX22" s="127"/>
      <c r="BY22" s="124"/>
      <c r="BZ22" s="1006"/>
      <c r="CA22" s="1007"/>
      <c r="CB22" s="995"/>
      <c r="CC22" s="1007"/>
      <c r="CD22" s="995"/>
      <c r="CE22" s="995"/>
      <c r="CF22" s="995"/>
      <c r="CG22" s="995"/>
      <c r="CH22" s="996"/>
    </row>
    <row r="23" spans="1:86" ht="14.25" customHeight="1" thickBot="1">
      <c r="A23" s="1011">
        <v>11</v>
      </c>
      <c r="B23" s="1012" t="s">
        <v>504</v>
      </c>
      <c r="C23" s="1002"/>
      <c r="D23" s="998"/>
      <c r="E23" s="998"/>
      <c r="F23" s="998"/>
      <c r="G23" s="1013"/>
      <c r="H23" s="1014">
        <v>0</v>
      </c>
      <c r="I23" s="123"/>
      <c r="J23" s="124"/>
      <c r="K23" s="1010"/>
      <c r="L23" s="123"/>
      <c r="M23" s="124"/>
      <c r="N23" s="1010"/>
      <c r="O23" s="123"/>
      <c r="P23" s="124"/>
      <c r="Q23" s="1010"/>
      <c r="R23" s="123"/>
      <c r="S23" s="124"/>
      <c r="T23" s="1010"/>
      <c r="U23" s="123"/>
      <c r="V23" s="124"/>
      <c r="W23" s="1010"/>
      <c r="X23" s="123"/>
      <c r="Y23" s="124"/>
      <c r="Z23" s="1010"/>
      <c r="AA23" s="123"/>
      <c r="AB23" s="124"/>
      <c r="AC23" s="1010"/>
      <c r="AD23" s="123"/>
      <c r="AE23" s="124"/>
      <c r="AF23" s="1010"/>
      <c r="AG23" s="123"/>
      <c r="AH23" s="124"/>
      <c r="AI23" s="1009">
        <f>IF(ISBLANK(A23),"",IF(ISBLANK(G23),SUM(H23,K23,N23,Q23,T23,W23,Z23,AC23,AF23),0))</f>
        <v>0</v>
      </c>
      <c r="AJ23" s="1007">
        <f>IF(AI23="","",AI23+AJ21)</f>
        <v>14</v>
      </c>
      <c r="AK23" s="995">
        <f>IF(G23="X",0,COUNT(H23,K23,N23,Q23,T23,W23,Z23,AC23,AF23))</f>
        <v>1</v>
      </c>
      <c r="AL23" s="1007">
        <f>COUNTIF(I23:J24,"L")+COUNTIF(L23:M24,"L")+COUNTIF(O23:P24,"L")+COUNTIF(R23:S24,"L")+COUNTIF(U23:V24,"L")+COUNTIF(X23:Y24,"L")+COUNTIF(AA23:AB24,"L")+COUNTIF(AD23:AE24,"L")+COUNTIF(AG23:AH24,"L")</f>
        <v>0</v>
      </c>
      <c r="AM23" s="995">
        <f>COUNTIF(I23:$J24,"B")+COUNTIF(L23:M24,"B")+COUNTIF(O23:P24,"B")+COUNTIF(R23:S24,"B")+COUNTIF(U23:V24,"B")+COUNTIF(X23:Y24,"B")+COUNTIF(AA23:AB24,"B")+COUNTIF(AD23:AE24,"B")+COUNTIF(AG23:AH24,"B")</f>
        <v>0</v>
      </c>
      <c r="AN23" s="995">
        <f>COUNTIF(I23:J24,"J")+COUNTIF(L23:M24,"J")+COUNTIF(O23:P24,"J")+COUNTIF(R23:S24,"J")+COUNTIF(U23:V24,"J")+COUNTIF(X23:Y24,"J")+COUNTIF(AA23:AB24,"J")+COUNTIF(AD23:AE24,"J")+COUNTIF(AG23:AH24,"J")</f>
        <v>0</v>
      </c>
      <c r="AO23" s="995">
        <f>COUNTIF(I23:J24,"N")+COUNTIF(L23:M24,"N")+COUNTIF(O23:P24,"N")+COUNTIF(R23:S24,"N")+COUNTIF(U23:V24,"N")+COUNTIF(X23:Y24,"N")+COUNTIF(AA23:AB24,"N")+COUNTIF(AD23:AE24,"N")+COUNTIF(AG23:AH24,"N")</f>
        <v>0</v>
      </c>
      <c r="AP23" s="995">
        <f>COUNTIF(I23:J24,"O")+COUNTIF(L23:M24,"O")+COUNTIF(O23:P24,"O")+COUNTIF(R23:S24,"O")+COUNTIF(U23:V24,"O")+COUNTIF(X23:Y24,"O")+COUNTIF(AA23:AB24,"O")+COUNTIF(AD23:AE24,"O")+COUNTIF(AG23:AH24,"O")</f>
        <v>0</v>
      </c>
      <c r="AQ23" s="996">
        <f>COUNTIF(I23:J24,"NOTT")+COUNTIF(L23:M24,"NOTT")+COUNTIF(O23:P24,"NOTT")+COUNTIF(R23:S24,"NOTT")+COUNTIF(U23:V24,"NOTT")+COUNTIF(X23:Y24,"NOTT")+COUNTIF(AA23:AB24,"NOTT")+COUNTIF(AD23:AE24,"NOTT")+COUNTIF(AG23:AH24,"NOTT")</f>
        <v>0</v>
      </c>
      <c r="AR23" s="1002">
        <v>11</v>
      </c>
      <c r="AS23" s="1015" t="s">
        <v>545</v>
      </c>
      <c r="AT23" s="1002"/>
      <c r="AU23" s="998" t="s">
        <v>293</v>
      </c>
      <c r="AV23" s="998" t="s">
        <v>293</v>
      </c>
      <c r="AW23" s="998"/>
      <c r="AX23" s="1013"/>
      <c r="AY23" s="1014">
        <v>0</v>
      </c>
      <c r="AZ23" s="125"/>
      <c r="BA23" s="126"/>
      <c r="BB23" s="1010"/>
      <c r="BC23" s="125"/>
      <c r="BD23" s="126"/>
      <c r="BE23" s="1010"/>
      <c r="BF23" s="123"/>
      <c r="BG23" s="124"/>
      <c r="BH23" s="1010"/>
      <c r="BI23" s="123"/>
      <c r="BJ23" s="124"/>
      <c r="BK23" s="1010"/>
      <c r="BL23" s="123"/>
      <c r="BM23" s="124"/>
      <c r="BN23" s="1010"/>
      <c r="BO23" s="123"/>
      <c r="BP23" s="124"/>
      <c r="BQ23" s="1010"/>
      <c r="BR23" s="123"/>
      <c r="BS23" s="124"/>
      <c r="BT23" s="1010"/>
      <c r="BU23" s="123"/>
      <c r="BV23" s="124"/>
      <c r="BW23" s="1010"/>
      <c r="BX23" s="123"/>
      <c r="BY23" s="124"/>
      <c r="BZ23" s="1009">
        <f>IF(ISBLANK(AR23),"",IF(ISBLANK(AX23),SUM(AY23,BB23,BE23,BH23,BK23,BN23,BQ23,BT23,BW23),0))</f>
        <v>0</v>
      </c>
      <c r="CA23" s="1007">
        <f>IF(BZ23="","",BZ23+CA21)</f>
        <v>43</v>
      </c>
      <c r="CB23" s="995">
        <f>IF(AX23="X",0,COUNT(AY23,BB23,BE23,BH23,BK23,BN23,BQ23,BT23,BW23))</f>
        <v>1</v>
      </c>
      <c r="CC23" s="1007">
        <f>COUNTIF(AZ23:BA24,"L")+COUNTIF(BC23:BD24,"L")+COUNTIF(BF23:BG24,"L")+COUNTIF(BI23:BJ24,"L")+COUNTIF(BL23:BM24,"L")+COUNTIF(BO23:BP24,"L")+COUNTIF(BR23:BS24,"L")+COUNTIF(BU23:BV24,"L")+COUNTIF(BX23:BY24,"L")</f>
        <v>0</v>
      </c>
      <c r="CD23" s="995">
        <f>COUNTIF($J23:AZ24,"B")+COUNTIF(BC23:BD24,"B")+COUNTIF(BF23:BG24,"B")+COUNTIF(BI23:BJ24,"B")+COUNTIF(BL23:BM24,"B")+COUNTIF(BO23:BP24,"B")+COUNTIF(BR23:BS24,"B")+COUNTIF(BU23:BV24,"B")+COUNTIF(BX23:BY24,"B")</f>
        <v>0</v>
      </c>
      <c r="CE23" s="995">
        <f>COUNTIF(AZ23:BA24,"J")+COUNTIF(BC23:BD24,"J")+COUNTIF(BF23:BG24,"J")+COUNTIF(BI23:BJ24,"J")+COUNTIF(BL23:BM24,"J")+COUNTIF(BO23:BP24,"J")+COUNTIF(BR23:BS24,"J")+COUNTIF(BU23:BV24,"J")+COUNTIF(BX23:BY24,"J")</f>
        <v>0</v>
      </c>
      <c r="CF23" s="995">
        <f>COUNTIF(AZ23:BA24,"N")+COUNTIF(BC23:BD24,"N")+COUNTIF(BF23:BG24,"N")+COUNTIF(BI23:BJ24,"N")+COUNTIF(BL23:BM24,"N")+COUNTIF(BO23:BP24,"N")+COUNTIF(BR23:BS24,"N")+COUNTIF(BU23:BV24,"N")+COUNTIF(BX23:BY24,"N")</f>
        <v>0</v>
      </c>
      <c r="CG23" s="995">
        <f>COUNTIF(AZ23:BA24,"O")+COUNTIF(BC23:BD24,"O")+COUNTIF(BF23:BG24,"O")+COUNTIF(BI23:BJ24,"O")+COUNTIF(BL23:BM24,"O")+COUNTIF(BO23:BP24,"O")+COUNTIF(BR23:BS24,"O")+COUNTIF(BU23:BV24,"O")+COUNTIF(BX23:BY24,"O")</f>
        <v>0</v>
      </c>
      <c r="CH23" s="996">
        <f>COUNTIF(AZ23:BA24,"NOTT")+COUNTIF(BC23:BD24,"NOTT")+COUNTIF(BF23:BG24,"NOTT")+COUNTIF(BI23:BJ24,"NOTT")+COUNTIF(BL23:BM24,"NOTT")+COUNTIF(BO23:BP24,"NOTT")+COUNTIF(BR23:BS24,"NOTT")+COUNTIF(BU23:BV24,"NOTT")+COUNTIF(BX23:BY24,"NOTT")</f>
        <v>0</v>
      </c>
    </row>
    <row r="24" spans="1:86" ht="14.25" customHeight="1">
      <c r="A24" s="1011"/>
      <c r="B24" s="1012"/>
      <c r="C24" s="1002"/>
      <c r="D24" s="998"/>
      <c r="E24" s="998"/>
      <c r="F24" s="998"/>
      <c r="G24" s="1013"/>
      <c r="H24" s="1014"/>
      <c r="I24" s="123"/>
      <c r="J24" s="124"/>
      <c r="K24" s="1010"/>
      <c r="L24" s="123"/>
      <c r="M24" s="124"/>
      <c r="N24" s="1010"/>
      <c r="O24" s="123"/>
      <c r="P24" s="124"/>
      <c r="Q24" s="1010"/>
      <c r="R24" s="123"/>
      <c r="S24" s="124"/>
      <c r="T24" s="1010"/>
      <c r="U24" s="123"/>
      <c r="V24" s="124"/>
      <c r="W24" s="1010"/>
      <c r="X24" s="123"/>
      <c r="Y24" s="124"/>
      <c r="Z24" s="1010"/>
      <c r="AA24" s="123"/>
      <c r="AB24" s="124"/>
      <c r="AC24" s="1010"/>
      <c r="AD24" s="123"/>
      <c r="AE24" s="124"/>
      <c r="AF24" s="1010"/>
      <c r="AG24" s="123"/>
      <c r="AH24" s="124"/>
      <c r="AI24" s="993"/>
      <c r="AJ24" s="1007"/>
      <c r="AK24" s="995"/>
      <c r="AL24" s="1007"/>
      <c r="AM24" s="995"/>
      <c r="AN24" s="995"/>
      <c r="AO24" s="995"/>
      <c r="AP24" s="995"/>
      <c r="AQ24" s="996"/>
      <c r="AR24" s="1002"/>
      <c r="AS24" s="1015"/>
      <c r="AT24" s="1002"/>
      <c r="AU24" s="998"/>
      <c r="AV24" s="998"/>
      <c r="AW24" s="998"/>
      <c r="AX24" s="1013"/>
      <c r="AY24" s="1014"/>
      <c r="AZ24" s="125"/>
      <c r="BA24" s="126"/>
      <c r="BB24" s="1010"/>
      <c r="BC24" s="125"/>
      <c r="BD24" s="126"/>
      <c r="BE24" s="1010"/>
      <c r="BF24" s="123"/>
      <c r="BG24" s="124"/>
      <c r="BH24" s="1010"/>
      <c r="BI24" s="123"/>
      <c r="BJ24" s="124"/>
      <c r="BK24" s="1010"/>
      <c r="BL24" s="123"/>
      <c r="BM24" s="124"/>
      <c r="BN24" s="1010"/>
      <c r="BO24" s="123"/>
      <c r="BP24" s="124"/>
      <c r="BQ24" s="1010"/>
      <c r="BR24" s="123"/>
      <c r="BS24" s="124"/>
      <c r="BT24" s="1010"/>
      <c r="BU24" s="123"/>
      <c r="BV24" s="124"/>
      <c r="BW24" s="1010"/>
      <c r="BX24" s="123"/>
      <c r="BY24" s="124"/>
      <c r="BZ24" s="993"/>
      <c r="CA24" s="1007"/>
      <c r="CB24" s="995"/>
      <c r="CC24" s="1007"/>
      <c r="CD24" s="995"/>
      <c r="CE24" s="995"/>
      <c r="CF24" s="995"/>
      <c r="CG24" s="995"/>
      <c r="CH24" s="996"/>
    </row>
    <row r="25" spans="1:86" ht="14.25" customHeight="1">
      <c r="A25" s="1003">
        <v>12</v>
      </c>
      <c r="B25" s="1004" t="s">
        <v>510</v>
      </c>
      <c r="C25" s="999"/>
      <c r="D25" s="1000" t="s">
        <v>293</v>
      </c>
      <c r="E25" s="1000" t="s">
        <v>293</v>
      </c>
      <c r="F25" s="1000"/>
      <c r="G25" s="1001"/>
      <c r="H25" s="1002">
        <v>5</v>
      </c>
      <c r="I25" s="127"/>
      <c r="J25" s="124"/>
      <c r="K25" s="998">
        <v>1</v>
      </c>
      <c r="L25" s="127"/>
      <c r="M25" s="124"/>
      <c r="N25" s="998"/>
      <c r="O25" s="127"/>
      <c r="P25" s="124"/>
      <c r="Q25" s="998"/>
      <c r="R25" s="127"/>
      <c r="S25" s="124"/>
      <c r="T25" s="998"/>
      <c r="U25" s="127"/>
      <c r="V25" s="124"/>
      <c r="W25" s="998"/>
      <c r="X25" s="127"/>
      <c r="Y25" s="124"/>
      <c r="Z25" s="998"/>
      <c r="AA25" s="127"/>
      <c r="AB25" s="124"/>
      <c r="AC25" s="998"/>
      <c r="AD25" s="127"/>
      <c r="AE25" s="124"/>
      <c r="AF25" s="998"/>
      <c r="AG25" s="127"/>
      <c r="AH25" s="124"/>
      <c r="AI25" s="1005">
        <f>IF(ISBLANK(A25),"",IF(ISBLANK(G25),SUM(H25,K25,N25,Q25,T25,W25,Z25,AC25,AF25),0))</f>
        <v>6</v>
      </c>
      <c r="AJ25" s="1007">
        <f>IF(AI25="","",AI25+AJ23)</f>
        <v>20</v>
      </c>
      <c r="AK25" s="995">
        <f>IF(G25="X",0,COUNT(H25,K25,N25,Q25,T25,W25,Z25,AC25,AF25))</f>
        <v>2</v>
      </c>
      <c r="AL25" s="1007">
        <f>COUNTIF(I25:J26,"L")+COUNTIF(L25:M26,"L")+COUNTIF(O25:P26,"L")+COUNTIF(R25:S26,"L")+COUNTIF(U25:V26,"L")+COUNTIF(X25:Y26,"L")+COUNTIF(AA25:AB26,"L")+COUNTIF(AD25:AE26,"L")+COUNTIF(AG25:AH26,"L")</f>
        <v>0</v>
      </c>
      <c r="AM25" s="995">
        <f>COUNTIF(I25:$J26,"B")+COUNTIF(L25:M26,"B")+COUNTIF(O25:P26,"B")+COUNTIF(R25:S26,"B")+COUNTIF(U25:V26,"B")+COUNTIF(X25:Y26,"B")+COUNTIF(AA25:AB26,"B")+COUNTIF(AD25:AE26,"B")+COUNTIF(AG25:AH26,"B")</f>
        <v>0</v>
      </c>
      <c r="AN25" s="995">
        <f>COUNTIF(I25:J26,"J")+COUNTIF(L25:M26,"J")+COUNTIF(O25:P26,"J")+COUNTIF(R25:S26,"J")+COUNTIF(U25:V26,"J")+COUNTIF(X25:Y26,"J")+COUNTIF(AA25:AB26,"J")+COUNTIF(AD25:AE26,"J")+COUNTIF(AG25:AH26,"J")</f>
        <v>0</v>
      </c>
      <c r="AO25" s="995">
        <f>COUNTIF(I25:J26,"N")+COUNTIF(L25:M26,"N")+COUNTIF(O25:P26,"N")+COUNTIF(R25:S26,"N")+COUNTIF(U25:V26,"N")+COUNTIF(X25:Y26,"N")+COUNTIF(AA25:AB26,"N")+COUNTIF(AD25:AE26,"N")+COUNTIF(AG25:AH26,"N")</f>
        <v>0</v>
      </c>
      <c r="AP25" s="995">
        <f>COUNTIF(I25:J26,"O")+COUNTIF(L25:M26,"O")+COUNTIF(O25:P26,"O")+COUNTIF(R25:S26,"O")+COUNTIF(U25:V26,"O")+COUNTIF(X25:Y26,"O")+COUNTIF(AA25:AB26,"O")+COUNTIF(AD25:AE26,"O")+COUNTIF(AG25:AH26,"O")</f>
        <v>0</v>
      </c>
      <c r="AQ25" s="996">
        <f>COUNTIF(I25:J26,"NOTT")+COUNTIF(L25:M26,"NOTT")+COUNTIF(O25:P26,"NOTT")+COUNTIF(R25:S26,"NOTT")+COUNTIF(U25:V26,"NOTT")+COUNTIF(X25:Y26,"NOTT")+COUNTIF(AA25:AB26,"NOTT")+COUNTIF(AD25:AE26,"NOTT")+COUNTIF(AG25:AH26,"NOTT")</f>
        <v>0</v>
      </c>
      <c r="AR25" s="999">
        <v>12</v>
      </c>
      <c r="AS25" s="1008" t="s">
        <v>531</v>
      </c>
      <c r="AT25" s="999"/>
      <c r="AU25" s="1000"/>
      <c r="AV25" s="1000"/>
      <c r="AW25" s="1000"/>
      <c r="AX25" s="1001"/>
      <c r="AY25" s="1002">
        <v>0</v>
      </c>
      <c r="AZ25" s="128"/>
      <c r="BA25" s="126"/>
      <c r="BB25" s="998"/>
      <c r="BC25" s="128"/>
      <c r="BD25" s="126"/>
      <c r="BE25" s="998"/>
      <c r="BF25" s="127"/>
      <c r="BG25" s="124"/>
      <c r="BH25" s="998"/>
      <c r="BI25" s="127"/>
      <c r="BJ25" s="124"/>
      <c r="BK25" s="998"/>
      <c r="BL25" s="127"/>
      <c r="BM25" s="124"/>
      <c r="BN25" s="998"/>
      <c r="BO25" s="127"/>
      <c r="BP25" s="124"/>
      <c r="BQ25" s="998"/>
      <c r="BR25" s="127"/>
      <c r="BS25" s="124"/>
      <c r="BT25" s="998"/>
      <c r="BU25" s="127"/>
      <c r="BV25" s="124"/>
      <c r="BW25" s="998"/>
      <c r="BX25" s="127"/>
      <c r="BY25" s="124"/>
      <c r="BZ25" s="1005">
        <f>IF(ISBLANK(AR25),"",IF(ISBLANK(AX25),SUM(AY25,BB25,BE25,BH25,BK25,BN25,BQ25,BT25,BW25),0))</f>
        <v>0</v>
      </c>
      <c r="CA25" s="1007">
        <f>IF(BZ25="","",BZ25+CA23)</f>
        <v>43</v>
      </c>
      <c r="CB25" s="995">
        <f>IF(AX25="X",0,COUNT(AY25,BB25,BE25,BH25,BK25,BN25,BQ25,BT25,BW25))</f>
        <v>1</v>
      </c>
      <c r="CC25" s="1007">
        <f>COUNTIF(AZ25:BA26,"L")+COUNTIF(BC25:BD26,"L")+COUNTIF(BF25:BG26,"L")+COUNTIF(BI25:BJ26,"L")+COUNTIF(BL25:BM26,"L")+COUNTIF(BO25:BP26,"L")+COUNTIF(BR25:BS26,"L")+COUNTIF(BU25:BV26,"L")+COUNTIF(BX25:BY26,"L")</f>
        <v>0</v>
      </c>
      <c r="CD25" s="995">
        <f>COUNTIF($J25:AZ26,"B")+COUNTIF(BC25:BD26,"B")+COUNTIF(BF25:BG26,"B")+COUNTIF(BI25:BJ26,"B")+COUNTIF(BL25:BM26,"B")+COUNTIF(BO25:BP26,"B")+COUNTIF(BR25:BS26,"B")+COUNTIF(BU25:BV26,"B")+COUNTIF(BX25:BY26,"B")</f>
        <v>0</v>
      </c>
      <c r="CE25" s="995">
        <f>COUNTIF(AZ25:BA26,"J")+COUNTIF(BC25:BD26,"J")+COUNTIF(BF25:BG26,"J")+COUNTIF(BI25:BJ26,"J")+COUNTIF(BL25:BM26,"J")+COUNTIF(BO25:BP26,"J")+COUNTIF(BR25:BS26,"J")+COUNTIF(BU25:BV26,"J")+COUNTIF(BX25:BY26,"J")</f>
        <v>0</v>
      </c>
      <c r="CF25" s="995">
        <f>COUNTIF(AZ25:BA26,"N")+COUNTIF(BC25:BD26,"N")+COUNTIF(BF25:BG26,"N")+COUNTIF(BI25:BJ26,"N")+COUNTIF(BL25:BM26,"N")+COUNTIF(BO25:BP26,"N")+COUNTIF(BR25:BS26,"N")+COUNTIF(BU25:BV26,"N")+COUNTIF(BX25:BY26,"N")</f>
        <v>0</v>
      </c>
      <c r="CG25" s="995">
        <f>COUNTIF(AZ25:BA26,"O")+COUNTIF(BC25:BD26,"O")+COUNTIF(BF25:BG26,"O")+COUNTIF(BI25:BJ26,"O")+COUNTIF(BL25:BM26,"O")+COUNTIF(BO25:BP26,"O")+COUNTIF(BR25:BS26,"O")+COUNTIF(BU25:BV26,"O")+COUNTIF(BX25:BY26,"O")</f>
        <v>0</v>
      </c>
      <c r="CH25" s="996">
        <f>COUNTIF(AZ25:BA26,"NOTT")+COUNTIF(BC25:BD26,"NOTT")+COUNTIF(BF25:BG26,"NOTT")+COUNTIF(BI25:BJ26,"NOTT")+COUNTIF(BL25:BM26,"NOTT")+COUNTIF(BO25:BP26,"NOTT")+COUNTIF(BR25:BS26,"NOTT")+COUNTIF(BU25:BV26,"NOTT")+COUNTIF(BX25:BY26,"NOTT")</f>
        <v>0</v>
      </c>
    </row>
    <row r="26" spans="1:86" ht="14.25" customHeight="1">
      <c r="A26" s="1003"/>
      <c r="B26" s="1004"/>
      <c r="C26" s="999"/>
      <c r="D26" s="1000"/>
      <c r="E26" s="1000"/>
      <c r="F26" s="1000"/>
      <c r="G26" s="1001"/>
      <c r="H26" s="1002"/>
      <c r="I26" s="127"/>
      <c r="J26" s="124"/>
      <c r="K26" s="998"/>
      <c r="L26" s="127"/>
      <c r="M26" s="124"/>
      <c r="N26" s="998"/>
      <c r="O26" s="127"/>
      <c r="P26" s="124"/>
      <c r="Q26" s="998"/>
      <c r="R26" s="127"/>
      <c r="S26" s="124"/>
      <c r="T26" s="998"/>
      <c r="U26" s="127"/>
      <c r="V26" s="124"/>
      <c r="W26" s="998"/>
      <c r="X26" s="127"/>
      <c r="Y26" s="124"/>
      <c r="Z26" s="998"/>
      <c r="AA26" s="127"/>
      <c r="AB26" s="124"/>
      <c r="AC26" s="998"/>
      <c r="AD26" s="127"/>
      <c r="AE26" s="124"/>
      <c r="AF26" s="998"/>
      <c r="AG26" s="127"/>
      <c r="AH26" s="124"/>
      <c r="AI26" s="1006"/>
      <c r="AJ26" s="1007"/>
      <c r="AK26" s="995"/>
      <c r="AL26" s="1007"/>
      <c r="AM26" s="995"/>
      <c r="AN26" s="995"/>
      <c r="AO26" s="995"/>
      <c r="AP26" s="995"/>
      <c r="AQ26" s="996"/>
      <c r="AR26" s="999"/>
      <c r="AS26" s="1008"/>
      <c r="AT26" s="999"/>
      <c r="AU26" s="1000"/>
      <c r="AV26" s="1000"/>
      <c r="AW26" s="1000"/>
      <c r="AX26" s="1001"/>
      <c r="AY26" s="1002"/>
      <c r="AZ26" s="128"/>
      <c r="BA26" s="126"/>
      <c r="BB26" s="998"/>
      <c r="BC26" s="128"/>
      <c r="BD26" s="126"/>
      <c r="BE26" s="998"/>
      <c r="BF26" s="127"/>
      <c r="BG26" s="124"/>
      <c r="BH26" s="998"/>
      <c r="BI26" s="127"/>
      <c r="BJ26" s="124"/>
      <c r="BK26" s="998"/>
      <c r="BL26" s="127"/>
      <c r="BM26" s="124"/>
      <c r="BN26" s="998"/>
      <c r="BO26" s="127"/>
      <c r="BP26" s="124"/>
      <c r="BQ26" s="998"/>
      <c r="BR26" s="127"/>
      <c r="BS26" s="124"/>
      <c r="BT26" s="998"/>
      <c r="BU26" s="127"/>
      <c r="BV26" s="124"/>
      <c r="BW26" s="998"/>
      <c r="BX26" s="127"/>
      <c r="BY26" s="124"/>
      <c r="BZ26" s="1006"/>
      <c r="CA26" s="1007"/>
      <c r="CB26" s="995"/>
      <c r="CC26" s="1007"/>
      <c r="CD26" s="995"/>
      <c r="CE26" s="995"/>
      <c r="CF26" s="995"/>
      <c r="CG26" s="995"/>
      <c r="CH26" s="996"/>
    </row>
    <row r="27" spans="1:86" ht="14.25" customHeight="1" thickBot="1">
      <c r="A27" s="1011">
        <v>13</v>
      </c>
      <c r="B27" s="1012" t="s">
        <v>511</v>
      </c>
      <c r="C27" s="1002"/>
      <c r="D27" s="998"/>
      <c r="E27" s="998"/>
      <c r="F27" s="998"/>
      <c r="G27" s="1013"/>
      <c r="H27" s="1014">
        <v>1</v>
      </c>
      <c r="I27" s="123"/>
      <c r="J27" s="124"/>
      <c r="K27" s="1010"/>
      <c r="L27" s="123"/>
      <c r="M27" s="124"/>
      <c r="N27" s="1010"/>
      <c r="O27" s="123"/>
      <c r="P27" s="124"/>
      <c r="Q27" s="1010"/>
      <c r="R27" s="123"/>
      <c r="S27" s="124"/>
      <c r="T27" s="1010"/>
      <c r="U27" s="123"/>
      <c r="V27" s="124"/>
      <c r="W27" s="1010"/>
      <c r="X27" s="123"/>
      <c r="Y27" s="124"/>
      <c r="Z27" s="1010"/>
      <c r="AA27" s="123"/>
      <c r="AB27" s="124"/>
      <c r="AC27" s="1010"/>
      <c r="AD27" s="123"/>
      <c r="AE27" s="124"/>
      <c r="AF27" s="1010"/>
      <c r="AG27" s="123"/>
      <c r="AH27" s="124"/>
      <c r="AI27" s="1009">
        <f>IF(ISBLANK(A27),"",IF(ISBLANK(G27),SUM(H27,K27,N27,Q27,T27,W27,Z27,AC27,AF27),0))</f>
        <v>1</v>
      </c>
      <c r="AJ27" s="1007">
        <f>IF(AI27="","",AI27+AJ25)</f>
        <v>21</v>
      </c>
      <c r="AK27" s="995">
        <f>IF(G27="X",0,COUNT(H27,K27,N27,Q27,T27,W27,Z27,AC27,AF27))</f>
        <v>1</v>
      </c>
      <c r="AL27" s="1007">
        <f>COUNTIF(I27:J28,"L")+COUNTIF(L27:M28,"L")+COUNTIF(O27:P28,"L")+COUNTIF(R27:S28,"L")+COUNTIF(U27:V28,"L")+COUNTIF(X27:Y28,"L")+COUNTIF(AA27:AB28,"L")+COUNTIF(AD27:AE28,"L")+COUNTIF(AG27:AH28,"L")</f>
        <v>0</v>
      </c>
      <c r="AM27" s="995">
        <f>COUNTIF(I27:$J28,"B")+COUNTIF(L27:M28,"B")+COUNTIF(O27:P28,"B")+COUNTIF(R27:S28,"B")+COUNTIF(U27:V28,"B")+COUNTIF(X27:Y28,"B")+COUNTIF(AA27:AB28,"B")+COUNTIF(AD27:AE28,"B")+COUNTIF(AG27:AH28,"B")</f>
        <v>0</v>
      </c>
      <c r="AN27" s="995">
        <f>COUNTIF(I27:J28,"J")+COUNTIF(L27:M28,"J")+COUNTIF(O27:P28,"J")+COUNTIF(R27:S28,"J")+COUNTIF(U27:V28,"J")+COUNTIF(X27:Y28,"J")+COUNTIF(AA27:AB28,"J")+COUNTIF(AD27:AE28,"J")+COUNTIF(AG27:AH28,"J")</f>
        <v>0</v>
      </c>
      <c r="AO27" s="995">
        <f>COUNTIF(I27:J28,"N")+COUNTIF(L27:M28,"N")+COUNTIF(O27:P28,"N")+COUNTIF(R27:S28,"N")+COUNTIF(U27:V28,"N")+COUNTIF(X27:Y28,"N")+COUNTIF(AA27:AB28,"N")+COUNTIF(AD27:AE28,"N")+COUNTIF(AG27:AH28,"N")</f>
        <v>0</v>
      </c>
      <c r="AP27" s="995">
        <f>COUNTIF(I27:J28,"O")+COUNTIF(L27:M28,"O")+COUNTIF(O27:P28,"O")+COUNTIF(R27:S28,"O")+COUNTIF(U27:V28,"O")+COUNTIF(X27:Y28,"O")+COUNTIF(AA27:AB28,"O")+COUNTIF(AD27:AE28,"O")+COUNTIF(AG27:AH28,"O")</f>
        <v>0</v>
      </c>
      <c r="AQ27" s="996">
        <f>COUNTIF(I27:J28,"NOTT")+COUNTIF(L27:M28,"NOTT")+COUNTIF(O27:P28,"NOTT")+COUNTIF(R27:S28,"NOTT")+COUNTIF(U27:V28,"NOTT")+COUNTIF(X27:Y28,"NOTT")+COUNTIF(AA27:AB28,"NOTT")+COUNTIF(AD27:AE28,"NOTT")+COUNTIF(AG27:AH28,"NOTT")</f>
        <v>0</v>
      </c>
      <c r="AR27" s="1002">
        <v>13</v>
      </c>
      <c r="AS27" s="1015" t="s">
        <v>541</v>
      </c>
      <c r="AT27" s="1002"/>
      <c r="AU27" s="998" t="s">
        <v>293</v>
      </c>
      <c r="AV27" s="998" t="s">
        <v>293</v>
      </c>
      <c r="AW27" s="998"/>
      <c r="AX27" s="1013"/>
      <c r="AY27" s="1014">
        <v>4</v>
      </c>
      <c r="AZ27" s="125"/>
      <c r="BA27" s="126"/>
      <c r="BB27" s="1010">
        <v>1</v>
      </c>
      <c r="BC27" s="125"/>
      <c r="BD27" s="126"/>
      <c r="BE27" s="1010"/>
      <c r="BF27" s="123"/>
      <c r="BG27" s="124"/>
      <c r="BH27" s="1010"/>
      <c r="BI27" s="123"/>
      <c r="BJ27" s="124"/>
      <c r="BK27" s="1010"/>
      <c r="BL27" s="123"/>
      <c r="BM27" s="124"/>
      <c r="BN27" s="1010"/>
      <c r="BO27" s="123"/>
      <c r="BP27" s="124"/>
      <c r="BQ27" s="1010"/>
      <c r="BR27" s="123"/>
      <c r="BS27" s="124"/>
      <c r="BT27" s="1010"/>
      <c r="BU27" s="123"/>
      <c r="BV27" s="124"/>
      <c r="BW27" s="1010"/>
      <c r="BX27" s="123"/>
      <c r="BY27" s="124"/>
      <c r="BZ27" s="1009">
        <f>IF(ISBLANK(AR27),"",IF(ISBLANK(AX27),SUM(AY27,BB27,BE27,BH27,BK27,BN27,BQ27,BT27,BW27),0))</f>
        <v>5</v>
      </c>
      <c r="CA27" s="1007">
        <f>IF(BZ27="","",BZ27+CA25)</f>
        <v>48</v>
      </c>
      <c r="CB27" s="995">
        <f>IF(AX27="X",0,COUNT(AY27,BB27,BE27,BH27,BK27,BN27,BQ27,BT27,BW27))</f>
        <v>2</v>
      </c>
      <c r="CC27" s="1007">
        <f>COUNTIF(AZ27:BA28,"L")+COUNTIF(BC27:BD28,"L")+COUNTIF(BF27:BG28,"L")+COUNTIF(BI27:BJ28,"L")+COUNTIF(BL27:BM28,"L")+COUNTIF(BO27:BP28,"L")+COUNTIF(BR27:BS28,"L")+COUNTIF(BU27:BV28,"L")+COUNTIF(BX27:BY28,"L")</f>
        <v>0</v>
      </c>
      <c r="CD27" s="995">
        <f>COUNTIF($J27:AZ28,"B")+COUNTIF(BC27:BD28,"B")+COUNTIF(BF27:BG28,"B")+COUNTIF(BI27:BJ28,"B")+COUNTIF(BL27:BM28,"B")+COUNTIF(BO27:BP28,"B")+COUNTIF(BR27:BS28,"B")+COUNTIF(BU27:BV28,"B")+COUNTIF(BX27:BY28,"B")</f>
        <v>0</v>
      </c>
      <c r="CE27" s="995">
        <f>COUNTIF(AZ27:BA28,"J")+COUNTIF(BC27:BD28,"J")+COUNTIF(BF27:BG28,"J")+COUNTIF(BI27:BJ28,"J")+COUNTIF(BL27:BM28,"J")+COUNTIF(BO27:BP28,"J")+COUNTIF(BR27:BS28,"J")+COUNTIF(BU27:BV28,"J")+COUNTIF(BX27:BY28,"J")</f>
        <v>0</v>
      </c>
      <c r="CF27" s="995">
        <f>COUNTIF(AZ27:BA28,"N")+COUNTIF(BC27:BD28,"N")+COUNTIF(BF27:BG28,"N")+COUNTIF(BI27:BJ28,"N")+COUNTIF(BL27:BM28,"N")+COUNTIF(BO27:BP28,"N")+COUNTIF(BR27:BS28,"N")+COUNTIF(BU27:BV28,"N")+COUNTIF(BX27:BY28,"N")</f>
        <v>0</v>
      </c>
      <c r="CG27" s="995">
        <f>COUNTIF(AZ27:BA28,"O")+COUNTIF(BC27:BD28,"O")+COUNTIF(BF27:BG28,"O")+COUNTIF(BI27:BJ28,"O")+COUNTIF(BL27:BM28,"O")+COUNTIF(BO27:BP28,"O")+COUNTIF(BR27:BS28,"O")+COUNTIF(BU27:BV28,"O")+COUNTIF(BX27:BY28,"O")</f>
        <v>0</v>
      </c>
      <c r="CH27" s="996">
        <f>COUNTIF(AZ27:BA28,"NOTT")+COUNTIF(BC27:BD28,"NOTT")+COUNTIF(BF27:BG28,"NOTT")+COUNTIF(BI27:BJ28,"NOTT")+COUNTIF(BL27:BM28,"NOTT")+COUNTIF(BO27:BP28,"NOTT")+COUNTIF(BR27:BS28,"NOTT")+COUNTIF(BU27:BV28,"NOTT")+COUNTIF(BX27:BY28,"NOTT")</f>
        <v>0</v>
      </c>
    </row>
    <row r="28" spans="1:86" ht="14.25" customHeight="1">
      <c r="A28" s="1011"/>
      <c r="B28" s="1012"/>
      <c r="C28" s="1002"/>
      <c r="D28" s="998"/>
      <c r="E28" s="998"/>
      <c r="F28" s="998"/>
      <c r="G28" s="1013"/>
      <c r="H28" s="1014"/>
      <c r="I28" s="123"/>
      <c r="J28" s="124"/>
      <c r="K28" s="1010"/>
      <c r="L28" s="123"/>
      <c r="M28" s="124"/>
      <c r="N28" s="1010"/>
      <c r="O28" s="123"/>
      <c r="P28" s="124"/>
      <c r="Q28" s="1010"/>
      <c r="R28" s="123"/>
      <c r="S28" s="124"/>
      <c r="T28" s="1010"/>
      <c r="U28" s="123"/>
      <c r="V28" s="124"/>
      <c r="W28" s="1010"/>
      <c r="X28" s="123"/>
      <c r="Y28" s="124"/>
      <c r="Z28" s="1010"/>
      <c r="AA28" s="123"/>
      <c r="AB28" s="124"/>
      <c r="AC28" s="1010"/>
      <c r="AD28" s="123"/>
      <c r="AE28" s="124"/>
      <c r="AF28" s="1010"/>
      <c r="AG28" s="123"/>
      <c r="AH28" s="124"/>
      <c r="AI28" s="993"/>
      <c r="AJ28" s="1007"/>
      <c r="AK28" s="995"/>
      <c r="AL28" s="1007"/>
      <c r="AM28" s="995"/>
      <c r="AN28" s="995"/>
      <c r="AO28" s="995"/>
      <c r="AP28" s="995"/>
      <c r="AQ28" s="996"/>
      <c r="AR28" s="1002"/>
      <c r="AS28" s="1015"/>
      <c r="AT28" s="1002"/>
      <c r="AU28" s="998"/>
      <c r="AV28" s="998"/>
      <c r="AW28" s="998"/>
      <c r="AX28" s="1013"/>
      <c r="AY28" s="1014"/>
      <c r="AZ28" s="125"/>
      <c r="BA28" s="126"/>
      <c r="BB28" s="1010"/>
      <c r="BC28" s="125"/>
      <c r="BD28" s="126"/>
      <c r="BE28" s="1010"/>
      <c r="BF28" s="123"/>
      <c r="BG28" s="124"/>
      <c r="BH28" s="1010"/>
      <c r="BI28" s="123"/>
      <c r="BJ28" s="124"/>
      <c r="BK28" s="1010"/>
      <c r="BL28" s="123"/>
      <c r="BM28" s="124"/>
      <c r="BN28" s="1010"/>
      <c r="BO28" s="123"/>
      <c r="BP28" s="124"/>
      <c r="BQ28" s="1010"/>
      <c r="BR28" s="123"/>
      <c r="BS28" s="124"/>
      <c r="BT28" s="1010"/>
      <c r="BU28" s="123"/>
      <c r="BV28" s="124"/>
      <c r="BW28" s="1010"/>
      <c r="BX28" s="123"/>
      <c r="BY28" s="124"/>
      <c r="BZ28" s="993"/>
      <c r="CA28" s="1007"/>
      <c r="CB28" s="995"/>
      <c r="CC28" s="1007"/>
      <c r="CD28" s="995"/>
      <c r="CE28" s="995"/>
      <c r="CF28" s="995"/>
      <c r="CG28" s="995"/>
      <c r="CH28" s="996"/>
    </row>
    <row r="29" spans="1:86" ht="14.25" customHeight="1">
      <c r="A29" s="1003">
        <v>14</v>
      </c>
      <c r="B29" s="1004" t="s">
        <v>504</v>
      </c>
      <c r="C29" s="999"/>
      <c r="D29" s="1000"/>
      <c r="E29" s="1000"/>
      <c r="F29" s="1000"/>
      <c r="G29" s="1001" t="s">
        <v>293</v>
      </c>
      <c r="H29" s="1002">
        <v>0</v>
      </c>
      <c r="I29" s="127"/>
      <c r="J29" s="124"/>
      <c r="K29" s="998"/>
      <c r="L29" s="127"/>
      <c r="M29" s="124"/>
      <c r="N29" s="998"/>
      <c r="O29" s="127"/>
      <c r="P29" s="124"/>
      <c r="Q29" s="998"/>
      <c r="R29" s="127"/>
      <c r="S29" s="124"/>
      <c r="T29" s="998"/>
      <c r="U29" s="127"/>
      <c r="V29" s="124"/>
      <c r="W29" s="998"/>
      <c r="X29" s="127"/>
      <c r="Y29" s="124"/>
      <c r="Z29" s="998"/>
      <c r="AA29" s="127"/>
      <c r="AB29" s="124"/>
      <c r="AC29" s="998"/>
      <c r="AD29" s="127"/>
      <c r="AE29" s="124"/>
      <c r="AF29" s="998"/>
      <c r="AG29" s="127"/>
      <c r="AH29" s="124"/>
      <c r="AI29" s="1005">
        <f>IF(ISBLANK(A29),"",IF(ISBLANK(G29),SUM(H29,K29,N29,Q29,T29,W29,Z29,AC29,AF29),0))</f>
        <v>0</v>
      </c>
      <c r="AJ29" s="1007">
        <f>IF(AI29="","",AI29+AJ27)</f>
        <v>21</v>
      </c>
      <c r="AK29" s="995">
        <f>IF(G29="X",0,COUNT(H29,K29,N29,Q29,T29,W29,Z29,AC29,AF29))</f>
        <v>0</v>
      </c>
      <c r="AL29" s="1007">
        <f>COUNTIF(I29:J30,"L")+COUNTIF(L29:M30,"L")+COUNTIF(O29:P30,"L")+COUNTIF(R29:S30,"L")+COUNTIF(U29:V30,"L")+COUNTIF(X29:Y30,"L")+COUNTIF(AA29:AB30,"L")+COUNTIF(AD29:AE30,"L")+COUNTIF(AG29:AH30,"L")</f>
        <v>0</v>
      </c>
      <c r="AM29" s="995">
        <f>COUNTIF(I29:$J30,"B")+COUNTIF(L29:M30,"B")+COUNTIF(O29:P30,"B")+COUNTIF(R29:S30,"B")+COUNTIF(U29:V30,"B")+COUNTIF(X29:Y30,"B")+COUNTIF(AA29:AB30,"B")+COUNTIF(AD29:AE30,"B")+COUNTIF(AG29:AH30,"B")</f>
        <v>0</v>
      </c>
      <c r="AN29" s="995">
        <f>COUNTIF(I29:J30,"J")+COUNTIF(L29:M30,"J")+COUNTIF(O29:P30,"J")+COUNTIF(R29:S30,"J")+COUNTIF(U29:V30,"J")+COUNTIF(X29:Y30,"J")+COUNTIF(AA29:AB30,"J")+COUNTIF(AD29:AE30,"J")+COUNTIF(AG29:AH30,"J")</f>
        <v>0</v>
      </c>
      <c r="AO29" s="995">
        <f>COUNTIF(I29:J30,"N")+COUNTIF(L29:M30,"N")+COUNTIF(O29:P30,"N")+COUNTIF(R29:S30,"N")+COUNTIF(U29:V30,"N")+COUNTIF(X29:Y30,"N")+COUNTIF(AA29:AB30,"N")+COUNTIF(AD29:AE30,"N")+COUNTIF(AG29:AH30,"N")</f>
        <v>0</v>
      </c>
      <c r="AP29" s="995">
        <f>COUNTIF(I29:J30,"O")+COUNTIF(L29:M30,"O")+COUNTIF(O29:P30,"O")+COUNTIF(R29:S30,"O")+COUNTIF(U29:V30,"O")+COUNTIF(X29:Y30,"O")+COUNTIF(AA29:AB30,"O")+COUNTIF(AD29:AE30,"O")+COUNTIF(AG29:AH30,"O")</f>
        <v>0</v>
      </c>
      <c r="AQ29" s="996">
        <f>COUNTIF(I29:J30,"NOTT")+COUNTIF(L29:M30,"NOTT")+COUNTIF(O29:P30,"NOTT")+COUNTIF(R29:S30,"NOTT")+COUNTIF(U29:V30,"NOTT")+COUNTIF(X29:Y30,"NOTT")+COUNTIF(AA29:AB30,"NOTT")+COUNTIF(AD29:AE30,"NOTT")+COUNTIF(AG29:AH30,"NOTT")</f>
        <v>0</v>
      </c>
      <c r="AR29" s="999">
        <v>14</v>
      </c>
      <c r="AS29" s="1008" t="s">
        <v>539</v>
      </c>
      <c r="AT29" s="999"/>
      <c r="AU29" s="1000" t="s">
        <v>293</v>
      </c>
      <c r="AV29" s="1000"/>
      <c r="AW29" s="1000"/>
      <c r="AX29" s="1001"/>
      <c r="AY29" s="1002">
        <v>1</v>
      </c>
      <c r="AZ29" s="128"/>
      <c r="BA29" s="126"/>
      <c r="BB29" s="998"/>
      <c r="BC29" s="128"/>
      <c r="BD29" s="126"/>
      <c r="BE29" s="998"/>
      <c r="BF29" s="127"/>
      <c r="BG29" s="124"/>
      <c r="BH29" s="998"/>
      <c r="BI29" s="127"/>
      <c r="BJ29" s="124"/>
      <c r="BK29" s="998"/>
      <c r="BL29" s="127"/>
      <c r="BM29" s="124"/>
      <c r="BN29" s="998"/>
      <c r="BO29" s="127"/>
      <c r="BP29" s="124"/>
      <c r="BQ29" s="998"/>
      <c r="BR29" s="127"/>
      <c r="BS29" s="124"/>
      <c r="BT29" s="998"/>
      <c r="BU29" s="127"/>
      <c r="BV29" s="124"/>
      <c r="BW29" s="998"/>
      <c r="BX29" s="127"/>
      <c r="BY29" s="124"/>
      <c r="BZ29" s="1005">
        <f>IF(ISBLANK(AR29),"",IF(ISBLANK(AX29),SUM(AY29,BB29,BE29,BH29,BK29,BN29,BQ29,BT29,BW29),0))</f>
        <v>1</v>
      </c>
      <c r="CA29" s="1007">
        <f>IF(BZ29="","",BZ29+CA27)</f>
        <v>49</v>
      </c>
      <c r="CB29" s="995">
        <f>IF(AX29="X",0,COUNT(AY29,BB29,BE29,BH29,BK29,BN29,BQ29,BT29,BW29))</f>
        <v>1</v>
      </c>
      <c r="CC29" s="1007">
        <f>COUNTIF(AZ29:BA30,"L")+COUNTIF(BC29:BD30,"L")+COUNTIF(BF29:BG30,"L")+COUNTIF(BI29:BJ30,"L")+COUNTIF(BL29:BM30,"L")+COUNTIF(BO29:BP30,"L")+COUNTIF(BR29:BS30,"L")+COUNTIF(BU29:BV30,"L")+COUNTIF(BX29:BY30,"L")</f>
        <v>0</v>
      </c>
      <c r="CD29" s="995">
        <f>COUNTIF($J29:AZ30,"B")+COUNTIF(BC29:BD30,"B")+COUNTIF(BF29:BG30,"B")+COUNTIF(BI29:BJ30,"B")+COUNTIF(BL29:BM30,"B")+COUNTIF(BO29:BP30,"B")+COUNTIF(BR29:BS30,"B")+COUNTIF(BU29:BV30,"B")+COUNTIF(BX29:BY30,"B")</f>
        <v>0</v>
      </c>
      <c r="CE29" s="995">
        <f>COUNTIF(AZ29:BA30,"J")+COUNTIF(BC29:BD30,"J")+COUNTIF(BF29:BG30,"J")+COUNTIF(BI29:BJ30,"J")+COUNTIF(BL29:BM30,"J")+COUNTIF(BO29:BP30,"J")+COUNTIF(BR29:BS30,"J")+COUNTIF(BU29:BV30,"J")+COUNTIF(BX29:BY30,"J")</f>
        <v>0</v>
      </c>
      <c r="CF29" s="995">
        <f>COUNTIF(AZ29:BA30,"N")+COUNTIF(BC29:BD30,"N")+COUNTIF(BF29:BG30,"N")+COUNTIF(BI29:BJ30,"N")+COUNTIF(BL29:BM30,"N")+COUNTIF(BO29:BP30,"N")+COUNTIF(BR29:BS30,"N")+COUNTIF(BU29:BV30,"N")+COUNTIF(BX29:BY30,"N")</f>
        <v>0</v>
      </c>
      <c r="CG29" s="995">
        <f>COUNTIF(AZ29:BA30,"O")+COUNTIF(BC29:BD30,"O")+COUNTIF(BF29:BG30,"O")+COUNTIF(BI29:BJ30,"O")+COUNTIF(BL29:BM30,"O")+COUNTIF(BO29:BP30,"O")+COUNTIF(BR29:BS30,"O")+COUNTIF(BU29:BV30,"O")+COUNTIF(BX29:BY30,"O")</f>
        <v>0</v>
      </c>
      <c r="CH29" s="996">
        <f>COUNTIF(AZ29:BA30,"NOTT")+COUNTIF(BC29:BD30,"NOTT")+COUNTIF(BF29:BG30,"NOTT")+COUNTIF(BI29:BJ30,"NOTT")+COUNTIF(BL29:BM30,"NOTT")+COUNTIF(BO29:BP30,"NOTT")+COUNTIF(BR29:BS30,"NOTT")+COUNTIF(BU29:BV30,"NOTT")+COUNTIF(BX29:BY30,"NOTT")</f>
        <v>0</v>
      </c>
    </row>
    <row r="30" spans="1:86" ht="14.25" customHeight="1">
      <c r="A30" s="1003"/>
      <c r="B30" s="1004"/>
      <c r="C30" s="999"/>
      <c r="D30" s="1000"/>
      <c r="E30" s="1000"/>
      <c r="F30" s="1000"/>
      <c r="G30" s="1001"/>
      <c r="H30" s="1002"/>
      <c r="I30" s="127"/>
      <c r="J30" s="124"/>
      <c r="K30" s="998"/>
      <c r="L30" s="127"/>
      <c r="M30" s="124"/>
      <c r="N30" s="998"/>
      <c r="O30" s="127"/>
      <c r="P30" s="124"/>
      <c r="Q30" s="998"/>
      <c r="R30" s="127"/>
      <c r="S30" s="124"/>
      <c r="T30" s="998"/>
      <c r="U30" s="127"/>
      <c r="V30" s="124"/>
      <c r="W30" s="998"/>
      <c r="X30" s="127"/>
      <c r="Y30" s="124"/>
      <c r="Z30" s="998"/>
      <c r="AA30" s="127"/>
      <c r="AB30" s="124"/>
      <c r="AC30" s="998"/>
      <c r="AD30" s="127"/>
      <c r="AE30" s="124"/>
      <c r="AF30" s="998"/>
      <c r="AG30" s="127"/>
      <c r="AH30" s="124"/>
      <c r="AI30" s="1006"/>
      <c r="AJ30" s="1007"/>
      <c r="AK30" s="995"/>
      <c r="AL30" s="1007"/>
      <c r="AM30" s="995"/>
      <c r="AN30" s="995"/>
      <c r="AO30" s="995"/>
      <c r="AP30" s="995"/>
      <c r="AQ30" s="996"/>
      <c r="AR30" s="999"/>
      <c r="AS30" s="1008"/>
      <c r="AT30" s="999"/>
      <c r="AU30" s="1000"/>
      <c r="AV30" s="1000"/>
      <c r="AW30" s="1000"/>
      <c r="AX30" s="1001"/>
      <c r="AY30" s="1002"/>
      <c r="AZ30" s="128"/>
      <c r="BA30" s="126"/>
      <c r="BB30" s="998"/>
      <c r="BC30" s="128"/>
      <c r="BD30" s="126"/>
      <c r="BE30" s="998"/>
      <c r="BF30" s="127"/>
      <c r="BG30" s="124"/>
      <c r="BH30" s="998"/>
      <c r="BI30" s="127"/>
      <c r="BJ30" s="124"/>
      <c r="BK30" s="998"/>
      <c r="BL30" s="127"/>
      <c r="BM30" s="124"/>
      <c r="BN30" s="998"/>
      <c r="BO30" s="127"/>
      <c r="BP30" s="124"/>
      <c r="BQ30" s="998"/>
      <c r="BR30" s="127"/>
      <c r="BS30" s="124"/>
      <c r="BT30" s="998"/>
      <c r="BU30" s="127"/>
      <c r="BV30" s="124"/>
      <c r="BW30" s="998"/>
      <c r="BX30" s="127"/>
      <c r="BY30" s="124"/>
      <c r="BZ30" s="1006"/>
      <c r="CA30" s="1007"/>
      <c r="CB30" s="995"/>
      <c r="CC30" s="1007"/>
      <c r="CD30" s="995"/>
      <c r="CE30" s="995"/>
      <c r="CF30" s="995"/>
      <c r="CG30" s="995"/>
      <c r="CH30" s="996"/>
    </row>
    <row r="31" spans="1:86" ht="14.25" customHeight="1" thickBot="1">
      <c r="A31" s="1011">
        <v>15</v>
      </c>
      <c r="B31" s="1012" t="s">
        <v>510</v>
      </c>
      <c r="C31" s="1002"/>
      <c r="D31" s="998" t="s">
        <v>293</v>
      </c>
      <c r="E31" s="998"/>
      <c r="F31" s="998"/>
      <c r="G31" s="1013"/>
      <c r="H31" s="1014">
        <v>1</v>
      </c>
      <c r="I31" s="123"/>
      <c r="J31" s="124"/>
      <c r="K31" s="1010"/>
      <c r="L31" s="123"/>
      <c r="M31" s="124"/>
      <c r="N31" s="1010"/>
      <c r="O31" s="123"/>
      <c r="P31" s="124"/>
      <c r="Q31" s="1010"/>
      <c r="R31" s="123"/>
      <c r="S31" s="124"/>
      <c r="T31" s="1010"/>
      <c r="U31" s="123"/>
      <c r="V31" s="124"/>
      <c r="W31" s="1010"/>
      <c r="X31" s="123"/>
      <c r="Y31" s="124"/>
      <c r="Z31" s="1010"/>
      <c r="AA31" s="123"/>
      <c r="AB31" s="124"/>
      <c r="AC31" s="1010"/>
      <c r="AD31" s="123"/>
      <c r="AE31" s="124"/>
      <c r="AF31" s="1010"/>
      <c r="AG31" s="123"/>
      <c r="AH31" s="124"/>
      <c r="AI31" s="1009">
        <f>IF(ISBLANK(A31),"",IF(ISBLANK(G31),SUM(H31,K31,N31,Q31,T31,W31,Z31,AC31,AF31),0))</f>
        <v>1</v>
      </c>
      <c r="AJ31" s="1007">
        <f>IF(AI31="","",AI31+AJ29)</f>
        <v>22</v>
      </c>
      <c r="AK31" s="995">
        <f>IF(G31="X",0,COUNT(H31,K31,N31,Q31,T31,W31,Z31,AC31,AF31))</f>
        <v>1</v>
      </c>
      <c r="AL31" s="1007">
        <f>COUNTIF(I31:J32,"L")+COUNTIF(L31:M32,"L")+COUNTIF(O31:P32,"L")+COUNTIF(R31:S32,"L")+COUNTIF(U31:V32,"L")+COUNTIF(X31:Y32,"L")+COUNTIF(AA31:AB32,"L")+COUNTIF(AD31:AE32,"L")+COUNTIF(AG31:AH32,"L")</f>
        <v>0</v>
      </c>
      <c r="AM31" s="995">
        <f>COUNTIF(I31:$J32,"B")+COUNTIF(L31:M32,"B")+COUNTIF(O31:P32,"B")+COUNTIF(R31:S32,"B")+COUNTIF(U31:V32,"B")+COUNTIF(X31:Y32,"B")+COUNTIF(AA31:AB32,"B")+COUNTIF(AD31:AE32,"B")+COUNTIF(AG31:AH32,"B")</f>
        <v>0</v>
      </c>
      <c r="AN31" s="995">
        <f>COUNTIF(I31:J32,"J")+COUNTIF(L31:M32,"J")+COUNTIF(O31:P32,"J")+COUNTIF(R31:S32,"J")+COUNTIF(U31:V32,"J")+COUNTIF(X31:Y32,"J")+COUNTIF(AA31:AB32,"J")+COUNTIF(AD31:AE32,"J")+COUNTIF(AG31:AH32,"J")</f>
        <v>0</v>
      </c>
      <c r="AO31" s="995">
        <f>COUNTIF(I31:J32,"N")+COUNTIF(L31:M32,"N")+COUNTIF(O31:P32,"N")+COUNTIF(R31:S32,"N")+COUNTIF(U31:V32,"N")+COUNTIF(X31:Y32,"N")+COUNTIF(AA31:AB32,"N")+COUNTIF(AD31:AE32,"N")+COUNTIF(AG31:AH32,"N")</f>
        <v>0</v>
      </c>
      <c r="AP31" s="995">
        <f>COUNTIF(I31:J32,"O")+COUNTIF(L31:M32,"O")+COUNTIF(O31:P32,"O")+COUNTIF(R31:S32,"O")+COUNTIF(U31:V32,"O")+COUNTIF(X31:Y32,"O")+COUNTIF(AA31:AB32,"O")+COUNTIF(AD31:AE32,"O")+COUNTIF(AG31:AH32,"O")</f>
        <v>0</v>
      </c>
      <c r="AQ31" s="996">
        <f>COUNTIF(I31:J32,"NOTT")+COUNTIF(L31:M32,"NOTT")+COUNTIF(O31:P32,"NOTT")+COUNTIF(R31:S32,"NOTT")+COUNTIF(U31:V32,"NOTT")+COUNTIF(X31:Y32,"NOTT")+COUNTIF(AA31:AB32,"NOTT")+COUNTIF(AD31:AE32,"NOTT")+COUNTIF(AG31:AH32,"NOTT")</f>
        <v>0</v>
      </c>
      <c r="AR31" s="1002">
        <v>15</v>
      </c>
      <c r="AS31" s="1015" t="s">
        <v>525</v>
      </c>
      <c r="AT31" s="1002"/>
      <c r="AU31" s="998"/>
      <c r="AV31" s="998"/>
      <c r="AW31" s="998"/>
      <c r="AX31" s="1013"/>
      <c r="AY31" s="1014">
        <v>0</v>
      </c>
      <c r="AZ31" s="125"/>
      <c r="BA31" s="126"/>
      <c r="BB31" s="1010"/>
      <c r="BC31" s="125"/>
      <c r="BD31" s="126"/>
      <c r="BE31" s="1010"/>
      <c r="BF31" s="123"/>
      <c r="BG31" s="124"/>
      <c r="BH31" s="1010"/>
      <c r="BI31" s="123"/>
      <c r="BJ31" s="124"/>
      <c r="BK31" s="1010"/>
      <c r="BL31" s="123"/>
      <c r="BM31" s="124"/>
      <c r="BN31" s="1010"/>
      <c r="BO31" s="123"/>
      <c r="BP31" s="124"/>
      <c r="BQ31" s="1010"/>
      <c r="BR31" s="123"/>
      <c r="BS31" s="124"/>
      <c r="BT31" s="1010"/>
      <c r="BU31" s="123"/>
      <c r="BV31" s="124"/>
      <c r="BW31" s="1010"/>
      <c r="BX31" s="123"/>
      <c r="BY31" s="124"/>
      <c r="BZ31" s="1009">
        <f>IF(ISBLANK(AR31),"",IF(ISBLANK(AX31),SUM(AY31,BB31,BE31,BH31,BK31,BN31,BQ31,BT31,BW31),0))</f>
        <v>0</v>
      </c>
      <c r="CA31" s="1007">
        <f>IF(BZ31="","",BZ31+CA29)</f>
        <v>49</v>
      </c>
      <c r="CB31" s="995">
        <f>IF(AX31="X",0,COUNT(AY31,BB31,BE31,BH31,BK31,BN31,BQ31,BT31,BW31))</f>
        <v>1</v>
      </c>
      <c r="CC31" s="1007">
        <f>COUNTIF(AZ31:BA32,"L")+COUNTIF(BC31:BD32,"L")+COUNTIF(BF31:BG32,"L")+COUNTIF(BI31:BJ32,"L")+COUNTIF(BL31:BM32,"L")+COUNTIF(BO31:BP32,"L")+COUNTIF(BR31:BS32,"L")+COUNTIF(BU31:BV32,"L")+COUNTIF(BX31:BY32,"L")</f>
        <v>0</v>
      </c>
      <c r="CD31" s="995">
        <f>COUNTIF($J31:AZ32,"B")+COUNTIF(BC31:BD32,"B")+COUNTIF(BF31:BG32,"B")+COUNTIF(BI31:BJ32,"B")+COUNTIF(BL31:BM32,"B")+COUNTIF(BO31:BP32,"B")+COUNTIF(BR31:BS32,"B")+COUNTIF(BU31:BV32,"B")+COUNTIF(BX31:BY32,"B")</f>
        <v>0</v>
      </c>
      <c r="CE31" s="995">
        <f>COUNTIF(AZ31:BA32,"J")+COUNTIF(BC31:BD32,"J")+COUNTIF(BF31:BG32,"J")+COUNTIF(BI31:BJ32,"J")+COUNTIF(BL31:BM32,"J")+COUNTIF(BO31:BP32,"J")+COUNTIF(BR31:BS32,"J")+COUNTIF(BU31:BV32,"J")+COUNTIF(BX31:BY32,"J")</f>
        <v>0</v>
      </c>
      <c r="CF31" s="995">
        <f>COUNTIF(AZ31:BA32,"N")+COUNTIF(BC31:BD32,"N")+COUNTIF(BF31:BG32,"N")+COUNTIF(BI31:BJ32,"N")+COUNTIF(BL31:BM32,"N")+COUNTIF(BO31:BP32,"N")+COUNTIF(BR31:BS32,"N")+COUNTIF(BU31:BV32,"N")+COUNTIF(BX31:BY32,"N")</f>
        <v>0</v>
      </c>
      <c r="CG31" s="995">
        <f>COUNTIF(AZ31:BA32,"O")+COUNTIF(BC31:BD32,"O")+COUNTIF(BF31:BG32,"O")+COUNTIF(BI31:BJ32,"O")+COUNTIF(BL31:BM32,"O")+COUNTIF(BO31:BP32,"O")+COUNTIF(BR31:BS32,"O")+COUNTIF(BU31:BV32,"O")+COUNTIF(BX31:BY32,"O")</f>
        <v>0</v>
      </c>
      <c r="CH31" s="996">
        <f>COUNTIF(AZ31:BA32,"NOTT")+COUNTIF(BC31:BD32,"NOTT")+COUNTIF(BF31:BG32,"NOTT")+COUNTIF(BI31:BJ32,"NOTT")+COUNTIF(BL31:BM32,"NOTT")+COUNTIF(BO31:BP32,"NOTT")+COUNTIF(BR31:BS32,"NOTT")+COUNTIF(BU31:BV32,"NOTT")+COUNTIF(BX31:BY32,"NOTT")</f>
        <v>0</v>
      </c>
    </row>
    <row r="32" spans="1:86" ht="14.25" customHeight="1">
      <c r="A32" s="1011"/>
      <c r="B32" s="1012"/>
      <c r="C32" s="1002"/>
      <c r="D32" s="998"/>
      <c r="E32" s="998"/>
      <c r="F32" s="998"/>
      <c r="G32" s="1013"/>
      <c r="H32" s="1014"/>
      <c r="I32" s="123"/>
      <c r="J32" s="124"/>
      <c r="K32" s="1010"/>
      <c r="L32" s="123"/>
      <c r="M32" s="124"/>
      <c r="N32" s="1010"/>
      <c r="O32" s="123"/>
      <c r="P32" s="124"/>
      <c r="Q32" s="1010"/>
      <c r="R32" s="123"/>
      <c r="S32" s="124"/>
      <c r="T32" s="1010"/>
      <c r="U32" s="123"/>
      <c r="V32" s="124"/>
      <c r="W32" s="1010"/>
      <c r="X32" s="123"/>
      <c r="Y32" s="124"/>
      <c r="Z32" s="1010"/>
      <c r="AA32" s="123"/>
      <c r="AB32" s="124"/>
      <c r="AC32" s="1010"/>
      <c r="AD32" s="123"/>
      <c r="AE32" s="124"/>
      <c r="AF32" s="1010"/>
      <c r="AG32" s="123"/>
      <c r="AH32" s="124"/>
      <c r="AI32" s="993"/>
      <c r="AJ32" s="1007"/>
      <c r="AK32" s="995"/>
      <c r="AL32" s="1007"/>
      <c r="AM32" s="995"/>
      <c r="AN32" s="995"/>
      <c r="AO32" s="995"/>
      <c r="AP32" s="995"/>
      <c r="AQ32" s="996"/>
      <c r="AR32" s="1002"/>
      <c r="AS32" s="1015"/>
      <c r="AT32" s="1002"/>
      <c r="AU32" s="998"/>
      <c r="AV32" s="998"/>
      <c r="AW32" s="998"/>
      <c r="AX32" s="1013"/>
      <c r="AY32" s="1014"/>
      <c r="AZ32" s="125"/>
      <c r="BA32" s="126"/>
      <c r="BB32" s="1010"/>
      <c r="BC32" s="125"/>
      <c r="BD32" s="126"/>
      <c r="BE32" s="1010"/>
      <c r="BF32" s="123"/>
      <c r="BG32" s="124"/>
      <c r="BH32" s="1010"/>
      <c r="BI32" s="123"/>
      <c r="BJ32" s="124"/>
      <c r="BK32" s="1010"/>
      <c r="BL32" s="123"/>
      <c r="BM32" s="124"/>
      <c r="BN32" s="1010"/>
      <c r="BO32" s="123"/>
      <c r="BP32" s="124"/>
      <c r="BQ32" s="1010"/>
      <c r="BR32" s="123"/>
      <c r="BS32" s="124"/>
      <c r="BT32" s="1010"/>
      <c r="BU32" s="123"/>
      <c r="BV32" s="124"/>
      <c r="BW32" s="1010"/>
      <c r="BX32" s="123"/>
      <c r="BY32" s="124"/>
      <c r="BZ32" s="993"/>
      <c r="CA32" s="1007"/>
      <c r="CB32" s="995"/>
      <c r="CC32" s="1007"/>
      <c r="CD32" s="995"/>
      <c r="CE32" s="995"/>
      <c r="CF32" s="995"/>
      <c r="CG32" s="995"/>
      <c r="CH32" s="996"/>
    </row>
    <row r="33" spans="1:86" ht="14.25" customHeight="1">
      <c r="A33" s="1003"/>
      <c r="B33" s="1004"/>
      <c r="C33" s="999"/>
      <c r="D33" s="1000"/>
      <c r="E33" s="1000"/>
      <c r="F33" s="1000"/>
      <c r="G33" s="1001"/>
      <c r="H33" s="1002"/>
      <c r="I33" s="127"/>
      <c r="J33" s="124"/>
      <c r="K33" s="998"/>
      <c r="L33" s="127"/>
      <c r="M33" s="124"/>
      <c r="N33" s="998"/>
      <c r="O33" s="127"/>
      <c r="P33" s="124"/>
      <c r="Q33" s="998"/>
      <c r="R33" s="127"/>
      <c r="S33" s="124"/>
      <c r="T33" s="998"/>
      <c r="U33" s="127"/>
      <c r="V33" s="124"/>
      <c r="W33" s="998"/>
      <c r="X33" s="127"/>
      <c r="Y33" s="124"/>
      <c r="Z33" s="998"/>
      <c r="AA33" s="127"/>
      <c r="AB33" s="124"/>
      <c r="AC33" s="998"/>
      <c r="AD33" s="127"/>
      <c r="AE33" s="124"/>
      <c r="AF33" s="998"/>
      <c r="AG33" s="127"/>
      <c r="AH33" s="124"/>
      <c r="AI33" s="1005" t="str">
        <f>IF(ISBLANK(A33),"",IF(ISBLANK(G33),SUM(H33,K33,N33,Q33,T33,W33,Z33,AC33,AF33),0))</f>
        <v/>
      </c>
      <c r="AJ33" s="1007" t="str">
        <f>IF(AI33="","",AI33+AJ31)</f>
        <v/>
      </c>
      <c r="AK33" s="995">
        <f>IF(G33="X",0,COUNT(H33,K33,N33,Q33,T33,W33,Z33,AC33,AF33))</f>
        <v>0</v>
      </c>
      <c r="AL33" s="1007">
        <f>COUNTIF(I33:J34,"L")+COUNTIF(L33:M34,"L")+COUNTIF(O33:P34,"L")+COUNTIF(R33:S34,"L")+COUNTIF(U33:V34,"L")+COUNTIF(X33:Y34,"L")+COUNTIF(AA33:AB34,"L")+COUNTIF(AD33:AE34,"L")+COUNTIF(AG33:AH34,"L")</f>
        <v>0</v>
      </c>
      <c r="AM33" s="995">
        <f>COUNTIF(I33:$J34,"B")+COUNTIF(L33:M34,"B")+COUNTIF(O33:P34,"B")+COUNTIF(R33:S34,"B")+COUNTIF(U33:V34,"B")+COUNTIF(X33:Y34,"B")+COUNTIF(AA33:AB34,"B")+COUNTIF(AD33:AE34,"B")+COUNTIF(AG33:AH34,"B")</f>
        <v>0</v>
      </c>
      <c r="AN33" s="995">
        <f>COUNTIF(I33:J34,"J")+COUNTIF(L33:M34,"J")+COUNTIF(O33:P34,"J")+COUNTIF(R33:S34,"J")+COUNTIF(U33:V34,"J")+COUNTIF(X33:Y34,"J")+COUNTIF(AA33:AB34,"J")+COUNTIF(AD33:AE34,"J")+COUNTIF(AG33:AH34,"J")</f>
        <v>0</v>
      </c>
      <c r="AO33" s="995">
        <f>COUNTIF(I33:J34,"N")+COUNTIF(L33:M34,"N")+COUNTIF(O33:P34,"N")+COUNTIF(R33:S34,"N")+COUNTIF(U33:V34,"N")+COUNTIF(X33:Y34,"N")+COUNTIF(AA33:AB34,"N")+COUNTIF(AD33:AE34,"N")+COUNTIF(AG33:AH34,"N")</f>
        <v>0</v>
      </c>
      <c r="AP33" s="995">
        <f>COUNTIF(I33:J34,"O")+COUNTIF(L33:M34,"O")+COUNTIF(O33:P34,"O")+COUNTIF(R33:S34,"O")+COUNTIF(U33:V34,"O")+COUNTIF(X33:Y34,"O")+COUNTIF(AA33:AB34,"O")+COUNTIF(AD33:AE34,"O")+COUNTIF(AG33:AH34,"O")</f>
        <v>0</v>
      </c>
      <c r="AQ33" s="996">
        <f>COUNTIF(I33:J34,"NOTT")+COUNTIF(L33:M34,"NOTT")+COUNTIF(O33:P34,"NOTT")+COUNTIF(R33:S34,"NOTT")+COUNTIF(U33:V34,"NOTT")+COUNTIF(X33:Y34,"NOTT")+COUNTIF(AA33:AB34,"NOTT")+COUNTIF(AD33:AE34,"NOTT")+COUNTIF(AG33:AH34,"NOTT")</f>
        <v>0</v>
      </c>
      <c r="AR33" s="999"/>
      <c r="AS33" s="1008"/>
      <c r="AT33" s="999"/>
      <c r="AU33" s="1000"/>
      <c r="AV33" s="1000"/>
      <c r="AW33" s="1000"/>
      <c r="AX33" s="1001"/>
      <c r="AY33" s="1002"/>
      <c r="AZ33" s="128"/>
      <c r="BA33" s="126"/>
      <c r="BB33" s="998"/>
      <c r="BC33" s="128"/>
      <c r="BD33" s="126"/>
      <c r="BE33" s="998"/>
      <c r="BF33" s="127"/>
      <c r="BG33" s="124"/>
      <c r="BH33" s="998"/>
      <c r="BI33" s="127"/>
      <c r="BJ33" s="124"/>
      <c r="BK33" s="998"/>
      <c r="BL33" s="127"/>
      <c r="BM33" s="124"/>
      <c r="BN33" s="998"/>
      <c r="BO33" s="127"/>
      <c r="BP33" s="124"/>
      <c r="BQ33" s="998"/>
      <c r="BR33" s="127"/>
      <c r="BS33" s="124"/>
      <c r="BT33" s="998"/>
      <c r="BU33" s="127"/>
      <c r="BV33" s="124"/>
      <c r="BW33" s="998"/>
      <c r="BX33" s="127"/>
      <c r="BY33" s="124"/>
      <c r="BZ33" s="1005" t="str">
        <f>IF(ISBLANK(AR33),"",IF(ISBLANK(AX33),SUM(AY33,BB33,BE33,BH33,BK33,BN33,BQ33,BT33,BW33),0))</f>
        <v/>
      </c>
      <c r="CA33" s="1007" t="str">
        <f>IF(BZ33="","",BZ33+CA31)</f>
        <v/>
      </c>
      <c r="CB33" s="995">
        <f>IF(AX33="X",0,COUNT(AY33,BB33,BE33,BH33,BK33,BN33,BQ33,BT33,BW33))</f>
        <v>0</v>
      </c>
      <c r="CC33" s="1007">
        <f>COUNTIF(AZ33:BA34,"L")+COUNTIF(BC33:BD34,"L")+COUNTIF(BF33:BG34,"L")+COUNTIF(BI33:BJ34,"L")+COUNTIF(BL33:BM34,"L")+COUNTIF(BO33:BP34,"L")+COUNTIF(BR33:BS34,"L")+COUNTIF(BU33:BV34,"L")+COUNTIF(BX33:BY34,"L")</f>
        <v>0</v>
      </c>
      <c r="CD33" s="995">
        <f>COUNTIF($J33:AZ34,"B")+COUNTIF(BC33:BD34,"B")+COUNTIF(BF33:BG34,"B")+COUNTIF(BI33:BJ34,"B")+COUNTIF(BL33:BM34,"B")+COUNTIF(BO33:BP34,"B")+COUNTIF(BR33:BS34,"B")+COUNTIF(BU33:BV34,"B")+COUNTIF(BX33:BY34,"B")</f>
        <v>0</v>
      </c>
      <c r="CE33" s="995">
        <f>COUNTIF(AZ33:BA34,"J")+COUNTIF(BC33:BD34,"J")+COUNTIF(BF33:BG34,"J")+COUNTIF(BI33:BJ34,"J")+COUNTIF(BL33:BM34,"J")+COUNTIF(BO33:BP34,"J")+COUNTIF(BR33:BS34,"J")+COUNTIF(BU33:BV34,"J")+COUNTIF(BX33:BY34,"J")</f>
        <v>0</v>
      </c>
      <c r="CF33" s="995">
        <f>COUNTIF(AZ33:BA34,"N")+COUNTIF(BC33:BD34,"N")+COUNTIF(BF33:BG34,"N")+COUNTIF(BI33:BJ34,"N")+COUNTIF(BL33:BM34,"N")+COUNTIF(BO33:BP34,"N")+COUNTIF(BR33:BS34,"N")+COUNTIF(BU33:BV34,"N")+COUNTIF(BX33:BY34,"N")</f>
        <v>0</v>
      </c>
      <c r="CG33" s="995">
        <f>COUNTIF(AZ33:BA34,"O")+COUNTIF(BC33:BD34,"O")+COUNTIF(BF33:BG34,"O")+COUNTIF(BI33:BJ34,"O")+COUNTIF(BL33:BM34,"O")+COUNTIF(BO33:BP34,"O")+COUNTIF(BR33:BS34,"O")+COUNTIF(BU33:BV34,"O")+COUNTIF(BX33:BY34,"O")</f>
        <v>0</v>
      </c>
      <c r="CH33" s="996">
        <f>COUNTIF(AZ33:BA34,"NOTT")+COUNTIF(BC33:BD34,"NOTT")+COUNTIF(BF33:BG34,"NOTT")+COUNTIF(BI33:BJ34,"NOTT")+COUNTIF(BL33:BM34,"NOTT")+COUNTIF(BO33:BP34,"NOTT")+COUNTIF(BR33:BS34,"NOTT")+COUNTIF(BU33:BV34,"NOTT")+COUNTIF(BX33:BY34,"NOTT")</f>
        <v>0</v>
      </c>
    </row>
    <row r="34" spans="1:86" ht="14.25" customHeight="1">
      <c r="A34" s="1003"/>
      <c r="B34" s="1004"/>
      <c r="C34" s="999"/>
      <c r="D34" s="1000"/>
      <c r="E34" s="1000"/>
      <c r="F34" s="1000"/>
      <c r="G34" s="1001"/>
      <c r="H34" s="1002"/>
      <c r="I34" s="127"/>
      <c r="J34" s="124"/>
      <c r="K34" s="998"/>
      <c r="L34" s="127"/>
      <c r="M34" s="124"/>
      <c r="N34" s="998"/>
      <c r="O34" s="127"/>
      <c r="P34" s="124"/>
      <c r="Q34" s="998"/>
      <c r="R34" s="127"/>
      <c r="S34" s="124"/>
      <c r="T34" s="998"/>
      <c r="U34" s="127"/>
      <c r="V34" s="124"/>
      <c r="W34" s="998"/>
      <c r="X34" s="127"/>
      <c r="Y34" s="124"/>
      <c r="Z34" s="998"/>
      <c r="AA34" s="127"/>
      <c r="AB34" s="124"/>
      <c r="AC34" s="998"/>
      <c r="AD34" s="127"/>
      <c r="AE34" s="124"/>
      <c r="AF34" s="998"/>
      <c r="AG34" s="127"/>
      <c r="AH34" s="124"/>
      <c r="AI34" s="1006"/>
      <c r="AJ34" s="1007"/>
      <c r="AK34" s="995"/>
      <c r="AL34" s="1007"/>
      <c r="AM34" s="995"/>
      <c r="AN34" s="995"/>
      <c r="AO34" s="995"/>
      <c r="AP34" s="995"/>
      <c r="AQ34" s="996"/>
      <c r="AR34" s="999"/>
      <c r="AS34" s="1008"/>
      <c r="AT34" s="999"/>
      <c r="AU34" s="1000"/>
      <c r="AV34" s="1000"/>
      <c r="AW34" s="1000"/>
      <c r="AX34" s="1001"/>
      <c r="AY34" s="1002"/>
      <c r="AZ34" s="128"/>
      <c r="BA34" s="126"/>
      <c r="BB34" s="998"/>
      <c r="BC34" s="128"/>
      <c r="BD34" s="126"/>
      <c r="BE34" s="998"/>
      <c r="BF34" s="127"/>
      <c r="BG34" s="124"/>
      <c r="BH34" s="998"/>
      <c r="BI34" s="127"/>
      <c r="BJ34" s="124"/>
      <c r="BK34" s="998"/>
      <c r="BL34" s="127"/>
      <c r="BM34" s="124"/>
      <c r="BN34" s="998"/>
      <c r="BO34" s="127"/>
      <c r="BP34" s="124"/>
      <c r="BQ34" s="998"/>
      <c r="BR34" s="127"/>
      <c r="BS34" s="124"/>
      <c r="BT34" s="998"/>
      <c r="BU34" s="127"/>
      <c r="BV34" s="124"/>
      <c r="BW34" s="998"/>
      <c r="BX34" s="127"/>
      <c r="BY34" s="124"/>
      <c r="BZ34" s="1006"/>
      <c r="CA34" s="1007"/>
      <c r="CB34" s="995"/>
      <c r="CC34" s="1007"/>
      <c r="CD34" s="995"/>
      <c r="CE34" s="995"/>
      <c r="CF34" s="995"/>
      <c r="CG34" s="995"/>
      <c r="CH34" s="996"/>
    </row>
    <row r="35" spans="1:86" ht="14.25" customHeight="1" thickBot="1">
      <c r="A35" s="1011"/>
      <c r="B35" s="1012"/>
      <c r="C35" s="1002"/>
      <c r="D35" s="998"/>
      <c r="E35" s="998"/>
      <c r="F35" s="998"/>
      <c r="G35" s="1013"/>
      <c r="H35" s="1014"/>
      <c r="I35" s="123"/>
      <c r="J35" s="124"/>
      <c r="K35" s="1010"/>
      <c r="L35" s="123"/>
      <c r="M35" s="124"/>
      <c r="N35" s="1010"/>
      <c r="O35" s="123"/>
      <c r="P35" s="124"/>
      <c r="Q35" s="1010"/>
      <c r="R35" s="123"/>
      <c r="S35" s="124"/>
      <c r="T35" s="1010"/>
      <c r="U35" s="123"/>
      <c r="V35" s="124"/>
      <c r="W35" s="1010"/>
      <c r="X35" s="123"/>
      <c r="Y35" s="124"/>
      <c r="Z35" s="1010"/>
      <c r="AA35" s="123"/>
      <c r="AB35" s="124"/>
      <c r="AC35" s="1010"/>
      <c r="AD35" s="123"/>
      <c r="AE35" s="124"/>
      <c r="AF35" s="1010"/>
      <c r="AG35" s="123"/>
      <c r="AH35" s="124"/>
      <c r="AI35" s="1009" t="str">
        <f>IF(ISBLANK(A35),"",IF(ISBLANK(G35),SUM(H35,K35,N35,Q35,T35,W35,Z35,AC35,AF35),0))</f>
        <v/>
      </c>
      <c r="AJ35" s="1007" t="str">
        <f>IF(AI35="","",AI35+AJ33)</f>
        <v/>
      </c>
      <c r="AK35" s="995">
        <f>IF(G35="X",0,COUNT(H35,K35,N35,Q35,T35,W35,Z35,AC35,AF35))</f>
        <v>0</v>
      </c>
      <c r="AL35" s="1007">
        <f>COUNTIF(I35:J36,"L")+COUNTIF(L35:M36,"L")+COUNTIF(O35:P36,"L")+COUNTIF(R35:S36,"L")+COUNTIF(U35:V36,"L")+COUNTIF(X35:Y36,"L")+COUNTIF(AA35:AB36,"L")+COUNTIF(AD35:AE36,"L")+COUNTIF(AG35:AH36,"L")</f>
        <v>0</v>
      </c>
      <c r="AM35" s="995">
        <f>COUNTIF(I35:$J36,"B")+COUNTIF(L35:M36,"B")+COUNTIF(O35:P36,"B")+COUNTIF(R35:S36,"B")+COUNTIF(U35:V36,"B")+COUNTIF(X35:Y36,"B")+COUNTIF(AA35:AB36,"B")+COUNTIF(AD35:AE36,"B")+COUNTIF(AG35:AH36,"B")</f>
        <v>0</v>
      </c>
      <c r="AN35" s="995">
        <f>COUNTIF(I35:J36,"J")+COUNTIF(L35:M36,"J")+COUNTIF(O35:P36,"J")+COUNTIF(R35:S36,"J")+COUNTIF(U35:V36,"J")+COUNTIF(X35:Y36,"J")+COUNTIF(AA35:AB36,"J")+COUNTIF(AD35:AE36,"J")+COUNTIF(AG35:AH36,"J")</f>
        <v>0</v>
      </c>
      <c r="AO35" s="995">
        <f>COUNTIF(I35:J36,"N")+COUNTIF(L35:M36,"N")+COUNTIF(O35:P36,"N")+COUNTIF(R35:S36,"N")+COUNTIF(U35:V36,"N")+COUNTIF(X35:Y36,"N")+COUNTIF(AA35:AB36,"N")+COUNTIF(AD35:AE36,"N")+COUNTIF(AG35:AH36,"N")</f>
        <v>0</v>
      </c>
      <c r="AP35" s="995">
        <f>COUNTIF(I35:J36,"O")+COUNTIF(L35:M36,"O")+COUNTIF(O35:P36,"O")+COUNTIF(R35:S36,"O")+COUNTIF(U35:V36,"O")+COUNTIF(X35:Y36,"O")+COUNTIF(AA35:AB36,"O")+COUNTIF(AD35:AE36,"O")+COUNTIF(AG35:AH36,"O")</f>
        <v>0</v>
      </c>
      <c r="AQ35" s="996">
        <f>COUNTIF(I35:J36,"NOTT")+COUNTIF(L35:M36,"NOTT")+COUNTIF(O35:P36,"NOTT")+COUNTIF(R35:S36,"NOTT")+COUNTIF(U35:V36,"NOTT")+COUNTIF(X35:Y36,"NOTT")+COUNTIF(AA35:AB36,"NOTT")+COUNTIF(AD35:AE36,"NOTT")+COUNTIF(AG35:AH36,"NOTT")</f>
        <v>0</v>
      </c>
      <c r="AR35" s="1002"/>
      <c r="AS35" s="1015"/>
      <c r="AT35" s="1002"/>
      <c r="AU35" s="998"/>
      <c r="AV35" s="998"/>
      <c r="AW35" s="998"/>
      <c r="AX35" s="1013"/>
      <c r="AY35" s="1014"/>
      <c r="AZ35" s="125"/>
      <c r="BA35" s="126"/>
      <c r="BB35" s="1010"/>
      <c r="BC35" s="125"/>
      <c r="BD35" s="126"/>
      <c r="BE35" s="1010"/>
      <c r="BF35" s="123"/>
      <c r="BG35" s="124"/>
      <c r="BH35" s="1010"/>
      <c r="BI35" s="123"/>
      <c r="BJ35" s="124"/>
      <c r="BK35" s="1010"/>
      <c r="BL35" s="123"/>
      <c r="BM35" s="124"/>
      <c r="BN35" s="1010"/>
      <c r="BO35" s="123"/>
      <c r="BP35" s="124"/>
      <c r="BQ35" s="1010"/>
      <c r="BR35" s="123"/>
      <c r="BS35" s="124"/>
      <c r="BT35" s="1010"/>
      <c r="BU35" s="123"/>
      <c r="BV35" s="124"/>
      <c r="BW35" s="1010"/>
      <c r="BX35" s="123"/>
      <c r="BY35" s="124"/>
      <c r="BZ35" s="1009" t="str">
        <f>IF(ISBLANK(AR35),"",IF(ISBLANK(AX35),SUM(AY35,BB35,BE35,BH35,BK35,BN35,BQ35,BT35,BW35),0))</f>
        <v/>
      </c>
      <c r="CA35" s="1007" t="str">
        <f>IF(BZ35="","",BZ35+CA33)</f>
        <v/>
      </c>
      <c r="CB35" s="995">
        <f>IF(AX35="X",0,COUNT(AY35,BB35,BE35,BH35,BK35,BN35,BQ35,BT35,BW35))</f>
        <v>0</v>
      </c>
      <c r="CC35" s="1007">
        <f>COUNTIF(AZ35:BA36,"L")+COUNTIF(BC35:BD36,"L")+COUNTIF(BF35:BG36,"L")+COUNTIF(BI35:BJ36,"L")+COUNTIF(BL35:BM36,"L")+COUNTIF(BO35:BP36,"L")+COUNTIF(BR35:BS36,"L")+COUNTIF(BU35:BV36,"L")+COUNTIF(BX35:BY36,"L")</f>
        <v>0</v>
      </c>
      <c r="CD35" s="995">
        <f>COUNTIF($J35:AZ36,"B")+COUNTIF(BC35:BD36,"B")+COUNTIF(BF35:BG36,"B")+COUNTIF(BI35:BJ36,"B")+COUNTIF(BL35:BM36,"B")+COUNTIF(BO35:BP36,"B")+COUNTIF(BR35:BS36,"B")+COUNTIF(BU35:BV36,"B")+COUNTIF(BX35:BY36,"B")</f>
        <v>0</v>
      </c>
      <c r="CE35" s="995">
        <f>COUNTIF(AZ35:BA36,"J")+COUNTIF(BC35:BD36,"J")+COUNTIF(BF35:BG36,"J")+COUNTIF(BI35:BJ36,"J")+COUNTIF(BL35:BM36,"J")+COUNTIF(BO35:BP36,"J")+COUNTIF(BR35:BS36,"J")+COUNTIF(BU35:BV36,"J")+COUNTIF(BX35:BY36,"J")</f>
        <v>0</v>
      </c>
      <c r="CF35" s="995">
        <f>COUNTIF(AZ35:BA36,"N")+COUNTIF(BC35:BD36,"N")+COUNTIF(BF35:BG36,"N")+COUNTIF(BI35:BJ36,"N")+COUNTIF(BL35:BM36,"N")+COUNTIF(BO35:BP36,"N")+COUNTIF(BR35:BS36,"N")+COUNTIF(BU35:BV36,"N")+COUNTIF(BX35:BY36,"N")</f>
        <v>0</v>
      </c>
      <c r="CG35" s="995">
        <f>COUNTIF(AZ35:BA36,"O")+COUNTIF(BC35:BD36,"O")+COUNTIF(BF35:BG36,"O")+COUNTIF(BI35:BJ36,"O")+COUNTIF(BL35:BM36,"O")+COUNTIF(BO35:BP36,"O")+COUNTIF(BR35:BS36,"O")+COUNTIF(BU35:BV36,"O")+COUNTIF(BX35:BY36,"O")</f>
        <v>0</v>
      </c>
      <c r="CH35" s="996">
        <f>COUNTIF(AZ35:BA36,"NOTT")+COUNTIF(BC35:BD36,"NOTT")+COUNTIF(BF35:BG36,"NOTT")+COUNTIF(BI35:BJ36,"NOTT")+COUNTIF(BL35:BM36,"NOTT")+COUNTIF(BO35:BP36,"NOTT")+COUNTIF(BR35:BS36,"NOTT")+COUNTIF(BU35:BV36,"NOTT")+COUNTIF(BX35:BY36,"NOTT")</f>
        <v>0</v>
      </c>
    </row>
    <row r="36" spans="1:86" ht="14.25" customHeight="1">
      <c r="A36" s="1011"/>
      <c r="B36" s="1012"/>
      <c r="C36" s="1002"/>
      <c r="D36" s="998"/>
      <c r="E36" s="998"/>
      <c r="F36" s="998"/>
      <c r="G36" s="1013"/>
      <c r="H36" s="1014"/>
      <c r="I36" s="123"/>
      <c r="J36" s="124"/>
      <c r="K36" s="1010"/>
      <c r="L36" s="123"/>
      <c r="M36" s="124"/>
      <c r="N36" s="1010"/>
      <c r="O36" s="123"/>
      <c r="P36" s="124"/>
      <c r="Q36" s="1010"/>
      <c r="R36" s="123"/>
      <c r="S36" s="124"/>
      <c r="T36" s="1010"/>
      <c r="U36" s="123"/>
      <c r="V36" s="124"/>
      <c r="W36" s="1010"/>
      <c r="X36" s="123"/>
      <c r="Y36" s="124"/>
      <c r="Z36" s="1010"/>
      <c r="AA36" s="123"/>
      <c r="AB36" s="124"/>
      <c r="AC36" s="1010"/>
      <c r="AD36" s="123"/>
      <c r="AE36" s="124"/>
      <c r="AF36" s="1010"/>
      <c r="AG36" s="123"/>
      <c r="AH36" s="124"/>
      <c r="AI36" s="993"/>
      <c r="AJ36" s="1007"/>
      <c r="AK36" s="995"/>
      <c r="AL36" s="1007"/>
      <c r="AM36" s="995"/>
      <c r="AN36" s="995"/>
      <c r="AO36" s="995"/>
      <c r="AP36" s="995"/>
      <c r="AQ36" s="996"/>
      <c r="AR36" s="1002"/>
      <c r="AS36" s="1015"/>
      <c r="AT36" s="1002"/>
      <c r="AU36" s="998"/>
      <c r="AV36" s="998"/>
      <c r="AW36" s="998"/>
      <c r="AX36" s="1013"/>
      <c r="AY36" s="1014"/>
      <c r="AZ36" s="125"/>
      <c r="BA36" s="126"/>
      <c r="BB36" s="1010"/>
      <c r="BC36" s="125"/>
      <c r="BD36" s="126"/>
      <c r="BE36" s="1010"/>
      <c r="BF36" s="123"/>
      <c r="BG36" s="124"/>
      <c r="BH36" s="1010"/>
      <c r="BI36" s="123"/>
      <c r="BJ36" s="124"/>
      <c r="BK36" s="1010"/>
      <c r="BL36" s="123"/>
      <c r="BM36" s="124"/>
      <c r="BN36" s="1010"/>
      <c r="BO36" s="123"/>
      <c r="BP36" s="124"/>
      <c r="BQ36" s="1010"/>
      <c r="BR36" s="123"/>
      <c r="BS36" s="124"/>
      <c r="BT36" s="1010"/>
      <c r="BU36" s="123"/>
      <c r="BV36" s="124"/>
      <c r="BW36" s="1010"/>
      <c r="BX36" s="123"/>
      <c r="BY36" s="124"/>
      <c r="BZ36" s="993"/>
      <c r="CA36" s="1007"/>
      <c r="CB36" s="995"/>
      <c r="CC36" s="1007"/>
      <c r="CD36" s="995"/>
      <c r="CE36" s="995"/>
      <c r="CF36" s="995"/>
      <c r="CG36" s="995"/>
      <c r="CH36" s="996"/>
    </row>
    <row r="37" spans="1:86" ht="14.25" customHeight="1">
      <c r="A37" s="1003"/>
      <c r="B37" s="1004"/>
      <c r="C37" s="999"/>
      <c r="D37" s="1000"/>
      <c r="E37" s="1000"/>
      <c r="F37" s="1000"/>
      <c r="G37" s="1001"/>
      <c r="H37" s="1002"/>
      <c r="I37" s="127"/>
      <c r="J37" s="124"/>
      <c r="K37" s="998"/>
      <c r="L37" s="127"/>
      <c r="M37" s="124"/>
      <c r="N37" s="998"/>
      <c r="O37" s="127"/>
      <c r="P37" s="124"/>
      <c r="Q37" s="998"/>
      <c r="R37" s="127"/>
      <c r="S37" s="124"/>
      <c r="T37" s="998"/>
      <c r="U37" s="127"/>
      <c r="V37" s="124"/>
      <c r="W37" s="998"/>
      <c r="X37" s="127"/>
      <c r="Y37" s="124"/>
      <c r="Z37" s="998"/>
      <c r="AA37" s="127"/>
      <c r="AB37" s="124"/>
      <c r="AC37" s="998"/>
      <c r="AD37" s="127"/>
      <c r="AE37" s="124"/>
      <c r="AF37" s="998"/>
      <c r="AG37" s="127"/>
      <c r="AH37" s="124"/>
      <c r="AI37" s="1005" t="str">
        <f>IF(ISBLANK(A37),"",IF(ISBLANK(G37),SUM(H37,K37,N37,Q37,T37,W37,Z37,AC37,AF37),0))</f>
        <v/>
      </c>
      <c r="AJ37" s="1007" t="str">
        <f>IF(AI37="","",AI37+AJ35)</f>
        <v/>
      </c>
      <c r="AK37" s="995">
        <f>IF(G37="X",0,COUNT(H37,K37,N37,Q37,T37,W37,Z37,AC37,AF37))</f>
        <v>0</v>
      </c>
      <c r="AL37" s="1007">
        <f>COUNTIF(I37:J38,"L")+COUNTIF(L37:M38,"L")+COUNTIF(O37:P38,"L")+COUNTIF(R37:S38,"L")+COUNTIF(U37:V38,"L")+COUNTIF(X37:Y38,"L")+COUNTIF(AA37:AB38,"L")+COUNTIF(AD37:AE38,"L")+COUNTIF(AG37:AH38,"L")</f>
        <v>0</v>
      </c>
      <c r="AM37" s="995">
        <f>COUNTIF(I37:$J38,"B")+COUNTIF(L37:M38,"B")+COUNTIF(O37:P38,"B")+COUNTIF(R37:S38,"B")+COUNTIF(U37:V38,"B")+COUNTIF(X37:Y38,"B")+COUNTIF(AA37:AB38,"B")+COUNTIF(AD37:AE38,"B")+COUNTIF(AG37:AH38,"B")</f>
        <v>0</v>
      </c>
      <c r="AN37" s="995">
        <f>COUNTIF(I37:J38,"J")+COUNTIF(L37:M38,"J")+COUNTIF(O37:P38,"J")+COUNTIF(R37:S38,"J")+COUNTIF(U37:V38,"J")+COUNTIF(X37:Y38,"J")+COUNTIF(AA37:AB38,"J")+COUNTIF(AD37:AE38,"J")+COUNTIF(AG37:AH38,"J")</f>
        <v>0</v>
      </c>
      <c r="AO37" s="995">
        <f>COUNTIF(I37:J38,"N")+COUNTIF(L37:M38,"N")+COUNTIF(O37:P38,"N")+COUNTIF(R37:S38,"N")+COUNTIF(U37:V38,"N")+COUNTIF(X37:Y38,"N")+COUNTIF(AA37:AB38,"N")+COUNTIF(AD37:AE38,"N")+COUNTIF(AG37:AH38,"N")</f>
        <v>0</v>
      </c>
      <c r="AP37" s="995">
        <f>COUNTIF(I37:J38,"O")+COUNTIF(L37:M38,"O")+COUNTIF(O37:P38,"O")+COUNTIF(R37:S38,"O")+COUNTIF(U37:V38,"O")+COUNTIF(X37:Y38,"O")+COUNTIF(AA37:AB38,"O")+COUNTIF(AD37:AE38,"O")+COUNTIF(AG37:AH38,"O")</f>
        <v>0</v>
      </c>
      <c r="AQ37" s="996">
        <f>COUNTIF(I37:J38,"NOTT")+COUNTIF(L37:M38,"NOTT")+COUNTIF(O37:P38,"NOTT")+COUNTIF(R37:S38,"NOTT")+COUNTIF(U37:V38,"NOTT")+COUNTIF(X37:Y38,"NOTT")+COUNTIF(AA37:AB38,"NOTT")+COUNTIF(AD37:AE38,"NOTT")+COUNTIF(AG37:AH38,"NOTT")</f>
        <v>0</v>
      </c>
      <c r="AR37" s="999"/>
      <c r="AS37" s="1008"/>
      <c r="AT37" s="999"/>
      <c r="AU37" s="1000"/>
      <c r="AV37" s="1000"/>
      <c r="AW37" s="1000"/>
      <c r="AX37" s="1001"/>
      <c r="AY37" s="1002"/>
      <c r="AZ37" s="128"/>
      <c r="BA37" s="126"/>
      <c r="BB37" s="998"/>
      <c r="BC37" s="128"/>
      <c r="BD37" s="126"/>
      <c r="BE37" s="998"/>
      <c r="BF37" s="127"/>
      <c r="BG37" s="124"/>
      <c r="BH37" s="998"/>
      <c r="BI37" s="127"/>
      <c r="BJ37" s="124"/>
      <c r="BK37" s="998"/>
      <c r="BL37" s="127"/>
      <c r="BM37" s="124"/>
      <c r="BN37" s="998"/>
      <c r="BO37" s="127"/>
      <c r="BP37" s="124"/>
      <c r="BQ37" s="998"/>
      <c r="BR37" s="127"/>
      <c r="BS37" s="124"/>
      <c r="BT37" s="998"/>
      <c r="BU37" s="127"/>
      <c r="BV37" s="124"/>
      <c r="BW37" s="998"/>
      <c r="BX37" s="127"/>
      <c r="BY37" s="124"/>
      <c r="BZ37" s="1005" t="str">
        <f>IF(ISBLANK(AR37),"",IF(ISBLANK(AX37),SUM(AY37,BB37,BE37,BH37,BK37,BN37,BQ37,BT37,BW37),0))</f>
        <v/>
      </c>
      <c r="CA37" s="1007" t="str">
        <f>IF(BZ37="","",BZ37+CA35)</f>
        <v/>
      </c>
      <c r="CB37" s="995">
        <f>IF(AX37="X",0,COUNT(AY37,BB37,BE37,BH37,BK37,BN37,BQ37,BT37,BW37))</f>
        <v>0</v>
      </c>
      <c r="CC37" s="1007">
        <f>COUNTIF(AZ37:BA38,"L")+COUNTIF(BC37:BD38,"L")+COUNTIF(BF37:BG38,"L")+COUNTIF(BI37:BJ38,"L")+COUNTIF(BL37:BM38,"L")+COUNTIF(BO37:BP38,"L")+COUNTIF(BR37:BS38,"L")+COUNTIF(BU37:BV38,"L")+COUNTIF(BX37:BY38,"L")</f>
        <v>0</v>
      </c>
      <c r="CD37" s="995">
        <f>COUNTIF($J37:AZ38,"B")+COUNTIF(BC37:BD38,"B")+COUNTIF(BF37:BG38,"B")+COUNTIF(BI37:BJ38,"B")+COUNTIF(BL37:BM38,"B")+COUNTIF(BO37:BP38,"B")+COUNTIF(BR37:BS38,"B")+COUNTIF(BU37:BV38,"B")+COUNTIF(BX37:BY38,"B")</f>
        <v>0</v>
      </c>
      <c r="CE37" s="995">
        <f>COUNTIF(AZ37:BA38,"J")+COUNTIF(BC37:BD38,"J")+COUNTIF(BF37:BG38,"J")+COUNTIF(BI37:BJ38,"J")+COUNTIF(BL37:BM38,"J")+COUNTIF(BO37:BP38,"J")+COUNTIF(BR37:BS38,"J")+COUNTIF(BU37:BV38,"J")+COUNTIF(BX37:BY38,"J")</f>
        <v>0</v>
      </c>
      <c r="CF37" s="995">
        <f>COUNTIF(AZ37:BA38,"N")+COUNTIF(BC37:BD38,"N")+COUNTIF(BF37:BG38,"N")+COUNTIF(BI37:BJ38,"N")+COUNTIF(BL37:BM38,"N")+COUNTIF(BO37:BP38,"N")+COUNTIF(BR37:BS38,"N")+COUNTIF(BU37:BV38,"N")+COUNTIF(BX37:BY38,"N")</f>
        <v>0</v>
      </c>
      <c r="CG37" s="995">
        <f>COUNTIF(AZ37:BA38,"O")+COUNTIF(BC37:BD38,"O")+COUNTIF(BF37:BG38,"O")+COUNTIF(BI37:BJ38,"O")+COUNTIF(BL37:BM38,"O")+COUNTIF(BO37:BP38,"O")+COUNTIF(BR37:BS38,"O")+COUNTIF(BU37:BV38,"O")+COUNTIF(BX37:BY38,"O")</f>
        <v>0</v>
      </c>
      <c r="CH37" s="996">
        <f>COUNTIF(AZ37:BA38,"NOTT")+COUNTIF(BC37:BD38,"NOTT")+COUNTIF(BF37:BG38,"NOTT")+COUNTIF(BI37:BJ38,"NOTT")+COUNTIF(BL37:BM38,"NOTT")+COUNTIF(BO37:BP38,"NOTT")+COUNTIF(BR37:BS38,"NOTT")+COUNTIF(BU37:BV38,"NOTT")+COUNTIF(BX37:BY38,"NOTT")</f>
        <v>0</v>
      </c>
    </row>
    <row r="38" spans="1:86" ht="14.25" customHeight="1">
      <c r="A38" s="1003"/>
      <c r="B38" s="1004"/>
      <c r="C38" s="999"/>
      <c r="D38" s="1000"/>
      <c r="E38" s="1000"/>
      <c r="F38" s="1000"/>
      <c r="G38" s="1001"/>
      <c r="H38" s="1002"/>
      <c r="I38" s="127"/>
      <c r="J38" s="124"/>
      <c r="K38" s="998"/>
      <c r="L38" s="127"/>
      <c r="M38" s="124"/>
      <c r="N38" s="998"/>
      <c r="O38" s="127"/>
      <c r="P38" s="124"/>
      <c r="Q38" s="998"/>
      <c r="R38" s="127"/>
      <c r="S38" s="124"/>
      <c r="T38" s="998"/>
      <c r="U38" s="127"/>
      <c r="V38" s="124"/>
      <c r="W38" s="998"/>
      <c r="X38" s="127"/>
      <c r="Y38" s="124"/>
      <c r="Z38" s="998"/>
      <c r="AA38" s="127"/>
      <c r="AB38" s="124"/>
      <c r="AC38" s="998"/>
      <c r="AD38" s="127"/>
      <c r="AE38" s="124"/>
      <c r="AF38" s="998"/>
      <c r="AG38" s="127"/>
      <c r="AH38" s="124"/>
      <c r="AI38" s="1006"/>
      <c r="AJ38" s="1007"/>
      <c r="AK38" s="995"/>
      <c r="AL38" s="1007"/>
      <c r="AM38" s="995"/>
      <c r="AN38" s="995"/>
      <c r="AO38" s="995"/>
      <c r="AP38" s="995"/>
      <c r="AQ38" s="996"/>
      <c r="AR38" s="999"/>
      <c r="AS38" s="1008"/>
      <c r="AT38" s="999"/>
      <c r="AU38" s="1000"/>
      <c r="AV38" s="1000"/>
      <c r="AW38" s="1000"/>
      <c r="AX38" s="1001"/>
      <c r="AY38" s="1002"/>
      <c r="AZ38" s="128"/>
      <c r="BA38" s="126"/>
      <c r="BB38" s="998"/>
      <c r="BC38" s="128"/>
      <c r="BD38" s="126"/>
      <c r="BE38" s="998"/>
      <c r="BF38" s="127"/>
      <c r="BG38" s="124"/>
      <c r="BH38" s="998"/>
      <c r="BI38" s="127"/>
      <c r="BJ38" s="124"/>
      <c r="BK38" s="998"/>
      <c r="BL38" s="127"/>
      <c r="BM38" s="124"/>
      <c r="BN38" s="998"/>
      <c r="BO38" s="127"/>
      <c r="BP38" s="124"/>
      <c r="BQ38" s="998"/>
      <c r="BR38" s="127"/>
      <c r="BS38" s="124"/>
      <c r="BT38" s="998"/>
      <c r="BU38" s="127"/>
      <c r="BV38" s="124"/>
      <c r="BW38" s="998"/>
      <c r="BX38" s="127"/>
      <c r="BY38" s="124"/>
      <c r="BZ38" s="1006"/>
      <c r="CA38" s="1007"/>
      <c r="CB38" s="995"/>
      <c r="CC38" s="1007"/>
      <c r="CD38" s="995"/>
      <c r="CE38" s="995"/>
      <c r="CF38" s="995"/>
      <c r="CG38" s="995"/>
      <c r="CH38" s="996"/>
    </row>
    <row r="39" spans="1:86" ht="14.25" customHeight="1" thickBot="1">
      <c r="A39" s="1002"/>
      <c r="B39" s="1012"/>
      <c r="C39" s="1016"/>
      <c r="D39" s="998"/>
      <c r="E39" s="998"/>
      <c r="F39" s="998"/>
      <c r="G39" s="1017"/>
      <c r="H39" s="1014"/>
      <c r="I39" s="123"/>
      <c r="J39" s="124"/>
      <c r="K39" s="1010"/>
      <c r="L39" s="123"/>
      <c r="M39" s="124"/>
      <c r="N39" s="1010"/>
      <c r="O39" s="123"/>
      <c r="P39" s="124"/>
      <c r="Q39" s="1010"/>
      <c r="R39" s="123"/>
      <c r="S39" s="124"/>
      <c r="T39" s="1010"/>
      <c r="U39" s="123"/>
      <c r="V39" s="124"/>
      <c r="W39" s="1010"/>
      <c r="X39" s="123"/>
      <c r="Y39" s="124"/>
      <c r="Z39" s="1010"/>
      <c r="AA39" s="123"/>
      <c r="AB39" s="124"/>
      <c r="AC39" s="1010"/>
      <c r="AD39" s="123"/>
      <c r="AE39" s="124"/>
      <c r="AF39" s="1010"/>
      <c r="AG39" s="123"/>
      <c r="AH39" s="124"/>
      <c r="AI39" s="1009" t="str">
        <f>IF(ISBLANK(A39),"",IF(ISBLANK(G39),SUM(H39,K39,N39,Q39,T39,W39,Z39,AC39,AF39),0))</f>
        <v/>
      </c>
      <c r="AJ39" s="1007" t="str">
        <f>IF(AI39="","",AI39+AJ37)</f>
        <v/>
      </c>
      <c r="AK39" s="995">
        <f>IF(G39="X",0,COUNT(H39,K39,N39,Q39,T39,W39,Z39,AC39,AF39))</f>
        <v>0</v>
      </c>
      <c r="AL39" s="1007">
        <f>COUNTIF(I39:J40,"L")+COUNTIF(L39:M40,"L")+COUNTIF(O39:P40,"L")+COUNTIF(R39:S40,"L")+COUNTIF(U39:V40,"L")+COUNTIF(X39:Y40,"L")+COUNTIF(AA39:AB40,"L")+COUNTIF(AD39:AE40,"L")+COUNTIF(AG39:AH40,"L")</f>
        <v>0</v>
      </c>
      <c r="AM39" s="995">
        <f>COUNTIF(I39:$J40,"B")+COUNTIF(L39:M40,"B")+COUNTIF(O39:P40,"B")+COUNTIF(R39:S40,"B")+COUNTIF(U39:V40,"B")+COUNTIF(X39:Y40,"B")+COUNTIF(AA39:AB40,"B")+COUNTIF(AD39:AE40,"B")+COUNTIF(AG39:AH40,"B")</f>
        <v>0</v>
      </c>
      <c r="AN39" s="995">
        <f>COUNTIF(I39:J40,"J")+COUNTIF(L39:M40,"J")+COUNTIF(O39:P40,"J")+COUNTIF(R39:S40,"J")+COUNTIF(U39:V40,"J")+COUNTIF(X39:Y40,"J")+COUNTIF(AA39:AB40,"J")+COUNTIF(AD39:AE40,"J")+COUNTIF(AG39:AH40,"J")</f>
        <v>0</v>
      </c>
      <c r="AO39" s="995">
        <f>COUNTIF(I39:J40,"N")+COUNTIF(L39:M40,"N")+COUNTIF(O39:P40,"N")+COUNTIF(R39:S40,"N")+COUNTIF(U39:V40,"N")+COUNTIF(X39:Y40,"N")+COUNTIF(AA39:AB40,"N")+COUNTIF(AD39:AE40,"N")+COUNTIF(AG39:AH40,"N")</f>
        <v>0</v>
      </c>
      <c r="AP39" s="995">
        <f>COUNTIF(I39:J40,"O")+COUNTIF(L39:M40,"O")+COUNTIF(O39:P40,"O")+COUNTIF(R39:S40,"O")+COUNTIF(U39:V40,"O")+COUNTIF(X39:Y40,"O")+COUNTIF(AA39:AB40,"O")+COUNTIF(AD39:AE40,"O")+COUNTIF(AG39:AH40,"O")</f>
        <v>0</v>
      </c>
      <c r="AQ39" s="996">
        <f>COUNTIF(I39:J40,"NOTT")+COUNTIF(L39:M40,"NOTT")+COUNTIF(O39:P40,"NOTT")+COUNTIF(R39:S40,"NOTT")+COUNTIF(U39:V40,"NOTT")+COUNTIF(X39:Y40,"NOTT")+COUNTIF(AA39:AB40,"NOTT")+COUNTIF(AD39:AE40,"NOTT")+COUNTIF(AG39:AH40,"NOTT")</f>
        <v>0</v>
      </c>
      <c r="AR39" s="1002"/>
      <c r="AS39" s="1015"/>
      <c r="AT39" s="1002"/>
      <c r="AU39" s="998"/>
      <c r="AV39" s="998"/>
      <c r="AW39" s="998"/>
      <c r="AX39" s="1013"/>
      <c r="AY39" s="1014"/>
      <c r="AZ39" s="125"/>
      <c r="BA39" s="126"/>
      <c r="BB39" s="1010"/>
      <c r="BC39" s="125"/>
      <c r="BD39" s="126"/>
      <c r="BE39" s="1010"/>
      <c r="BF39" s="123"/>
      <c r="BG39" s="124"/>
      <c r="BH39" s="1010"/>
      <c r="BI39" s="123"/>
      <c r="BJ39" s="124"/>
      <c r="BK39" s="1010"/>
      <c r="BL39" s="123"/>
      <c r="BM39" s="124"/>
      <c r="BN39" s="1010"/>
      <c r="BO39" s="123"/>
      <c r="BP39" s="124"/>
      <c r="BQ39" s="1010"/>
      <c r="BR39" s="123"/>
      <c r="BS39" s="124"/>
      <c r="BT39" s="1010"/>
      <c r="BU39" s="123"/>
      <c r="BV39" s="124"/>
      <c r="BW39" s="1010"/>
      <c r="BX39" s="123"/>
      <c r="BY39" s="124"/>
      <c r="BZ39" s="1009" t="str">
        <f>IF(ISBLANK(AR39),"",IF(ISBLANK(AX39),SUM(AY39,BB39,BE39,BH39,BK39,BN39,BQ39,BT39,BW39),0))</f>
        <v/>
      </c>
      <c r="CA39" s="1007" t="str">
        <f>IF(BZ39="","",BZ39+CA37)</f>
        <v/>
      </c>
      <c r="CB39" s="995">
        <f>IF(AX39="X",0,COUNT(AY39,BB39,BE39,BH39,BK39,BN39,BQ39,BT39,BW39))</f>
        <v>0</v>
      </c>
      <c r="CC39" s="1007">
        <f>COUNTIF(AZ39:BA40,"L")+COUNTIF(BC39:BD40,"L")+COUNTIF(BF39:BG40,"L")+COUNTIF(BI39:BJ40,"L")+COUNTIF(BL39:BM40,"L")+COUNTIF(BO39:BP40,"L")+COUNTIF(BR39:BS40,"L")+COUNTIF(BU39:BV40,"L")+COUNTIF(BX39:BY40,"L")</f>
        <v>0</v>
      </c>
      <c r="CD39" s="995">
        <f>COUNTIF($J39:AZ40,"B")+COUNTIF(BC39:BD40,"B")+COUNTIF(BF39:BG40,"B")+COUNTIF(BI39:BJ40,"B")+COUNTIF(BL39:BM40,"B")+COUNTIF(BO39:BP40,"B")+COUNTIF(BR39:BS40,"B")+COUNTIF(BU39:BV40,"B")+COUNTIF(BX39:BY40,"B")</f>
        <v>0</v>
      </c>
      <c r="CE39" s="995">
        <f>COUNTIF(AZ39:BA40,"J")+COUNTIF(BC39:BD40,"J")+COUNTIF(BF39:BG40,"J")+COUNTIF(BI39:BJ40,"J")+COUNTIF(BL39:BM40,"J")+COUNTIF(BO39:BP40,"J")+COUNTIF(BR39:BS40,"J")+COUNTIF(BU39:BV40,"J")+COUNTIF(BX39:BY40,"J")</f>
        <v>0</v>
      </c>
      <c r="CF39" s="995">
        <f>COUNTIF(AZ39:BA40,"N")+COUNTIF(BC39:BD40,"N")+COUNTIF(BF39:BG40,"N")+COUNTIF(BI39:BJ40,"N")+COUNTIF(BL39:BM40,"N")+COUNTIF(BO39:BP40,"N")+COUNTIF(BR39:BS40,"N")+COUNTIF(BU39:BV40,"N")+COUNTIF(BX39:BY40,"N")</f>
        <v>0</v>
      </c>
      <c r="CG39" s="995">
        <f>COUNTIF(AZ39:BA40,"O")+COUNTIF(BC39:BD40,"O")+COUNTIF(BF39:BG40,"O")+COUNTIF(BI39:BJ40,"O")+COUNTIF(BL39:BM40,"O")+COUNTIF(BO39:BP40,"O")+COUNTIF(BR39:BS40,"O")+COUNTIF(BU39:BV40,"O")+COUNTIF(BX39:BY40,"O")</f>
        <v>0</v>
      </c>
      <c r="CH39" s="996">
        <f>COUNTIF(AZ39:BA40,"NOTT")+COUNTIF(BC39:BD40,"NOTT")+COUNTIF(BF39:BG40,"NOTT")+COUNTIF(BI39:BJ40,"NOTT")+COUNTIF(BL39:BM40,"NOTT")+COUNTIF(BO39:BP40,"NOTT")+COUNTIF(BR39:BS40,"NOTT")+COUNTIF(BU39:BV40,"NOTT")+COUNTIF(BX39:BY40,"NOTT")</f>
        <v>0</v>
      </c>
    </row>
    <row r="40" spans="1:86" ht="14.25" customHeight="1">
      <c r="A40" s="1002"/>
      <c r="B40" s="1012"/>
      <c r="C40" s="1016"/>
      <c r="D40" s="998"/>
      <c r="E40" s="998"/>
      <c r="F40" s="998"/>
      <c r="G40" s="1017"/>
      <c r="H40" s="1014"/>
      <c r="I40" s="123"/>
      <c r="J40" s="124"/>
      <c r="K40" s="1010"/>
      <c r="L40" s="123"/>
      <c r="M40" s="124"/>
      <c r="N40" s="1010"/>
      <c r="O40" s="123"/>
      <c r="P40" s="124"/>
      <c r="Q40" s="1010"/>
      <c r="R40" s="123"/>
      <c r="S40" s="124"/>
      <c r="T40" s="1010"/>
      <c r="U40" s="123"/>
      <c r="V40" s="124"/>
      <c r="W40" s="1010"/>
      <c r="X40" s="123"/>
      <c r="Y40" s="124"/>
      <c r="Z40" s="1010"/>
      <c r="AA40" s="123"/>
      <c r="AB40" s="124"/>
      <c r="AC40" s="1010"/>
      <c r="AD40" s="123"/>
      <c r="AE40" s="124"/>
      <c r="AF40" s="1010"/>
      <c r="AG40" s="123"/>
      <c r="AH40" s="124"/>
      <c r="AI40" s="993"/>
      <c r="AJ40" s="1007"/>
      <c r="AK40" s="995"/>
      <c r="AL40" s="1007"/>
      <c r="AM40" s="995"/>
      <c r="AN40" s="995"/>
      <c r="AO40" s="995"/>
      <c r="AP40" s="995"/>
      <c r="AQ40" s="996"/>
      <c r="AR40" s="1002"/>
      <c r="AS40" s="1015"/>
      <c r="AT40" s="1002"/>
      <c r="AU40" s="998"/>
      <c r="AV40" s="998"/>
      <c r="AW40" s="998"/>
      <c r="AX40" s="1013"/>
      <c r="AY40" s="1014"/>
      <c r="AZ40" s="125"/>
      <c r="BA40" s="126"/>
      <c r="BB40" s="1010"/>
      <c r="BC40" s="125"/>
      <c r="BD40" s="126"/>
      <c r="BE40" s="1010"/>
      <c r="BF40" s="123"/>
      <c r="BG40" s="124"/>
      <c r="BH40" s="1010"/>
      <c r="BI40" s="123"/>
      <c r="BJ40" s="124"/>
      <c r="BK40" s="1010"/>
      <c r="BL40" s="123"/>
      <c r="BM40" s="124"/>
      <c r="BN40" s="1010"/>
      <c r="BO40" s="123"/>
      <c r="BP40" s="124"/>
      <c r="BQ40" s="1010"/>
      <c r="BR40" s="123"/>
      <c r="BS40" s="124"/>
      <c r="BT40" s="1010"/>
      <c r="BU40" s="123"/>
      <c r="BV40" s="124"/>
      <c r="BW40" s="1010"/>
      <c r="BX40" s="123"/>
      <c r="BY40" s="124"/>
      <c r="BZ40" s="993"/>
      <c r="CA40" s="1007"/>
      <c r="CB40" s="995"/>
      <c r="CC40" s="1007"/>
      <c r="CD40" s="995"/>
      <c r="CE40" s="995"/>
      <c r="CF40" s="995"/>
      <c r="CG40" s="995"/>
      <c r="CH40" s="996"/>
    </row>
    <row r="41" spans="1:86" ht="14.25" customHeight="1">
      <c r="A41" s="1003"/>
      <c r="B41" s="1004"/>
      <c r="C41" s="999"/>
      <c r="D41" s="1000"/>
      <c r="E41" s="1000"/>
      <c r="F41" s="1000"/>
      <c r="G41" s="1001"/>
      <c r="H41" s="1002"/>
      <c r="I41" s="127"/>
      <c r="J41" s="124"/>
      <c r="K41" s="998"/>
      <c r="L41" s="127"/>
      <c r="M41" s="124"/>
      <c r="N41" s="998"/>
      <c r="O41" s="127"/>
      <c r="P41" s="124"/>
      <c r="Q41" s="998"/>
      <c r="R41" s="127"/>
      <c r="S41" s="124"/>
      <c r="T41" s="998"/>
      <c r="U41" s="127"/>
      <c r="V41" s="124"/>
      <c r="W41" s="998"/>
      <c r="X41" s="127"/>
      <c r="Y41" s="124"/>
      <c r="Z41" s="998"/>
      <c r="AA41" s="127"/>
      <c r="AB41" s="124"/>
      <c r="AC41" s="998"/>
      <c r="AD41" s="127"/>
      <c r="AE41" s="124"/>
      <c r="AF41" s="998"/>
      <c r="AG41" s="127"/>
      <c r="AH41" s="124"/>
      <c r="AI41" s="1005" t="str">
        <f>IF(ISBLANK(A41),"",IF(ISBLANK(G41),SUM(H41,K41,N41,Q41,T41,W41,Z41,AC41,AF41),0))</f>
        <v/>
      </c>
      <c r="AJ41" s="1007" t="str">
        <f>IF(AI41="","",AI41+AJ39)</f>
        <v/>
      </c>
      <c r="AK41" s="995">
        <f>IF(G41="X",0,COUNT(H41,K41,N41,Q41,T41,W41,Z41,AC41,AF41))</f>
        <v>0</v>
      </c>
      <c r="AL41" s="1007">
        <f>COUNTIF(I41:J42,"L")+COUNTIF(L41:M42,"L")+COUNTIF(O41:P42,"L")+COUNTIF(R41:S42,"L")+COUNTIF(U41:V42,"L")+COUNTIF(X41:Y42,"L")+COUNTIF(AA41:AB42,"L")+COUNTIF(AD41:AE42,"L")+COUNTIF(AG41:AH42,"L")</f>
        <v>0</v>
      </c>
      <c r="AM41" s="995">
        <f>COUNTIF(I41:$J42,"B")+COUNTIF(L41:M42,"B")+COUNTIF(O41:P42,"B")+COUNTIF(R41:S42,"B")+COUNTIF(U41:V42,"B")+COUNTIF(X41:Y42,"B")+COUNTIF(AA41:AB42,"B")+COUNTIF(AD41:AE42,"B")+COUNTIF(AG41:AH42,"B")</f>
        <v>0</v>
      </c>
      <c r="AN41" s="995">
        <f>COUNTIF(I41:J42,"J")+COUNTIF(L41:M42,"J")+COUNTIF(O41:P42,"J")+COUNTIF(R41:S42,"J")+COUNTIF(U41:V42,"J")+COUNTIF(X41:Y42,"J")+COUNTIF(AA41:AB42,"J")+COUNTIF(AD41:AE42,"J")+COUNTIF(AG41:AH42,"J")</f>
        <v>0</v>
      </c>
      <c r="AO41" s="995">
        <f>COUNTIF(I41:J42,"N")+COUNTIF(L41:M42,"N")+COUNTIF(O41:P42,"N")+COUNTIF(R41:S42,"N")+COUNTIF(U41:V42,"N")+COUNTIF(X41:Y42,"N")+COUNTIF(AA41:AB42,"N")+COUNTIF(AD41:AE42,"N")+COUNTIF(AG41:AH42,"N")</f>
        <v>0</v>
      </c>
      <c r="AP41" s="995">
        <f>COUNTIF(I41:J42,"O")+COUNTIF(L41:M42,"O")+COUNTIF(O41:P42,"O")+COUNTIF(R41:S42,"O")+COUNTIF(U41:V42,"O")+COUNTIF(X41:Y42,"O")+COUNTIF(AA41:AB42,"O")+COUNTIF(AD41:AE42,"O")+COUNTIF(AG41:AH42,"O")</f>
        <v>0</v>
      </c>
      <c r="AQ41" s="996">
        <f>COUNTIF(I41:J42,"NOTT")+COUNTIF(L41:M42,"NOTT")+COUNTIF(O41:P42,"NOTT")+COUNTIF(R41:S42,"NOTT")+COUNTIF(U41:V42,"NOTT")+COUNTIF(X41:Y42,"NOTT")+COUNTIF(AA41:AB42,"NOTT")+COUNTIF(AD41:AE42,"NOTT")+COUNTIF(AG41:AH42,"NOTT")</f>
        <v>0</v>
      </c>
      <c r="AR41" s="999"/>
      <c r="AS41" s="1008"/>
      <c r="AT41" s="999"/>
      <c r="AU41" s="1000"/>
      <c r="AV41" s="1000"/>
      <c r="AW41" s="1000"/>
      <c r="AX41" s="1001"/>
      <c r="AY41" s="1002"/>
      <c r="AZ41" s="128"/>
      <c r="BA41" s="126"/>
      <c r="BB41" s="998"/>
      <c r="BC41" s="128"/>
      <c r="BD41" s="126"/>
      <c r="BE41" s="998"/>
      <c r="BF41" s="127"/>
      <c r="BG41" s="124"/>
      <c r="BH41" s="998"/>
      <c r="BI41" s="127"/>
      <c r="BJ41" s="124"/>
      <c r="BK41" s="998"/>
      <c r="BL41" s="127"/>
      <c r="BM41" s="124"/>
      <c r="BN41" s="998"/>
      <c r="BO41" s="127"/>
      <c r="BP41" s="124"/>
      <c r="BQ41" s="998"/>
      <c r="BR41" s="127"/>
      <c r="BS41" s="124"/>
      <c r="BT41" s="998"/>
      <c r="BU41" s="127"/>
      <c r="BV41" s="124"/>
      <c r="BW41" s="998"/>
      <c r="BX41" s="127"/>
      <c r="BY41" s="124"/>
      <c r="BZ41" s="1005" t="str">
        <f>IF(ISBLANK(AR41),"",IF(ISBLANK(AX41),SUM(AY41,BB41,BE41,BH41,BK41,BN41,BQ41,BT41,BW41),0))</f>
        <v/>
      </c>
      <c r="CA41" s="1007" t="str">
        <f>IF(BZ41="","",BZ41+CA39)</f>
        <v/>
      </c>
      <c r="CB41" s="995">
        <f>IF(AX41="X",0,COUNT(AY41,BB41,BE41,BH41,BK41,BN41,BQ41,BT41,BW41))</f>
        <v>0</v>
      </c>
      <c r="CC41" s="1007">
        <f>COUNTIF(AZ41:BA42,"L")+COUNTIF(BC41:BD42,"L")+COUNTIF(BF41:BG42,"L")+COUNTIF(BI41:BJ42,"L")+COUNTIF(BL41:BM42,"L")+COUNTIF(BO41:BP42,"L")+COUNTIF(BR41:BS42,"L")+COUNTIF(BU41:BV42,"L")+COUNTIF(BX41:BY42,"L")</f>
        <v>0</v>
      </c>
      <c r="CD41" s="995">
        <f>COUNTIF($J41:AZ42,"B")+COUNTIF(BC41:BD42,"B")+COUNTIF(BF41:BG42,"B")+COUNTIF(BI41:BJ42,"B")+COUNTIF(BL41:BM42,"B")+COUNTIF(BO41:BP42,"B")+COUNTIF(BR41:BS42,"B")+COUNTIF(BU41:BV42,"B")+COUNTIF(BX41:BY42,"B")</f>
        <v>0</v>
      </c>
      <c r="CE41" s="995">
        <f>COUNTIF(AZ41:BA42,"J")+COUNTIF(BC41:BD42,"J")+COUNTIF(BF41:BG42,"J")+COUNTIF(BI41:BJ42,"J")+COUNTIF(BL41:BM42,"J")+COUNTIF(BO41:BP42,"J")+COUNTIF(BR41:BS42,"J")+COUNTIF(BU41:BV42,"J")+COUNTIF(BX41:BY42,"J")</f>
        <v>0</v>
      </c>
      <c r="CF41" s="995">
        <f>COUNTIF(AZ41:BA42,"N")+COUNTIF(BC41:BD42,"N")+COUNTIF(BF41:BG42,"N")+COUNTIF(BI41:BJ42,"N")+COUNTIF(BL41:BM42,"N")+COUNTIF(BO41:BP42,"N")+COUNTIF(BR41:BS42,"N")+COUNTIF(BU41:BV42,"N")+COUNTIF(BX41:BY42,"N")</f>
        <v>0</v>
      </c>
      <c r="CG41" s="995">
        <f>COUNTIF(AZ41:BA42,"O")+COUNTIF(BC41:BD42,"O")+COUNTIF(BF41:BG42,"O")+COUNTIF(BI41:BJ42,"O")+COUNTIF(BL41:BM42,"O")+COUNTIF(BO41:BP42,"O")+COUNTIF(BR41:BS42,"O")+COUNTIF(BU41:BV42,"O")+COUNTIF(BX41:BY42,"O")</f>
        <v>0</v>
      </c>
      <c r="CH41" s="996">
        <f>COUNTIF(AZ41:BA42,"NOTT")+COUNTIF(BC41:BD42,"NOTT")+COUNTIF(BF41:BG42,"NOTT")+COUNTIF(BI41:BJ42,"NOTT")+COUNTIF(BL41:BM42,"NOTT")+COUNTIF(BO41:BP42,"NOTT")+COUNTIF(BR41:BS42,"NOTT")+COUNTIF(BU41:BV42,"NOTT")+COUNTIF(BX41:BY42,"NOTT")</f>
        <v>0</v>
      </c>
    </row>
    <row r="42" spans="1:86" ht="14.25" customHeight="1">
      <c r="A42" s="1003"/>
      <c r="B42" s="1004"/>
      <c r="C42" s="999"/>
      <c r="D42" s="1000"/>
      <c r="E42" s="1000"/>
      <c r="F42" s="1000"/>
      <c r="G42" s="1001"/>
      <c r="H42" s="1002"/>
      <c r="I42" s="127"/>
      <c r="J42" s="124"/>
      <c r="K42" s="998"/>
      <c r="L42" s="127"/>
      <c r="M42" s="124"/>
      <c r="N42" s="998"/>
      <c r="O42" s="127"/>
      <c r="P42" s="124"/>
      <c r="Q42" s="998"/>
      <c r="R42" s="127"/>
      <c r="S42" s="124"/>
      <c r="T42" s="998"/>
      <c r="U42" s="127"/>
      <c r="V42" s="124"/>
      <c r="W42" s="998"/>
      <c r="X42" s="127"/>
      <c r="Y42" s="124"/>
      <c r="Z42" s="998"/>
      <c r="AA42" s="127"/>
      <c r="AB42" s="124"/>
      <c r="AC42" s="998"/>
      <c r="AD42" s="127"/>
      <c r="AE42" s="124"/>
      <c r="AF42" s="998"/>
      <c r="AG42" s="127"/>
      <c r="AH42" s="124"/>
      <c r="AI42" s="1006"/>
      <c r="AJ42" s="1007"/>
      <c r="AK42" s="995"/>
      <c r="AL42" s="1007"/>
      <c r="AM42" s="995"/>
      <c r="AN42" s="995"/>
      <c r="AO42" s="995"/>
      <c r="AP42" s="995"/>
      <c r="AQ42" s="996"/>
      <c r="AR42" s="999"/>
      <c r="AS42" s="1008"/>
      <c r="AT42" s="999"/>
      <c r="AU42" s="1000"/>
      <c r="AV42" s="1000"/>
      <c r="AW42" s="1000"/>
      <c r="AX42" s="1001"/>
      <c r="AY42" s="1002"/>
      <c r="AZ42" s="128"/>
      <c r="BA42" s="126"/>
      <c r="BB42" s="998"/>
      <c r="BC42" s="128"/>
      <c r="BD42" s="126"/>
      <c r="BE42" s="998"/>
      <c r="BF42" s="127"/>
      <c r="BG42" s="124"/>
      <c r="BH42" s="998"/>
      <c r="BI42" s="127"/>
      <c r="BJ42" s="124"/>
      <c r="BK42" s="998"/>
      <c r="BL42" s="127"/>
      <c r="BM42" s="124"/>
      <c r="BN42" s="998"/>
      <c r="BO42" s="127"/>
      <c r="BP42" s="124"/>
      <c r="BQ42" s="998"/>
      <c r="BR42" s="127"/>
      <c r="BS42" s="124"/>
      <c r="BT42" s="998"/>
      <c r="BU42" s="127"/>
      <c r="BV42" s="124"/>
      <c r="BW42" s="998"/>
      <c r="BX42" s="127"/>
      <c r="BY42" s="124"/>
      <c r="BZ42" s="1006"/>
      <c r="CA42" s="1007"/>
      <c r="CB42" s="995"/>
      <c r="CC42" s="1007"/>
      <c r="CD42" s="995"/>
      <c r="CE42" s="995"/>
      <c r="CF42" s="995"/>
      <c r="CG42" s="995"/>
      <c r="CH42" s="996"/>
    </row>
    <row r="43" spans="1:86" ht="14.25" customHeight="1" thickBot="1">
      <c r="A43" s="1011"/>
      <c r="B43" s="1012"/>
      <c r="C43" s="1002"/>
      <c r="D43" s="998"/>
      <c r="E43" s="998"/>
      <c r="F43" s="998"/>
      <c r="G43" s="1013"/>
      <c r="H43" s="1014"/>
      <c r="I43" s="123"/>
      <c r="J43" s="124"/>
      <c r="K43" s="1010"/>
      <c r="L43" s="123"/>
      <c r="M43" s="124"/>
      <c r="N43" s="1010"/>
      <c r="O43" s="123"/>
      <c r="P43" s="124"/>
      <c r="Q43" s="1010"/>
      <c r="R43" s="123"/>
      <c r="S43" s="124"/>
      <c r="T43" s="1010"/>
      <c r="U43" s="123"/>
      <c r="V43" s="124"/>
      <c r="W43" s="1010"/>
      <c r="X43" s="123"/>
      <c r="Y43" s="124"/>
      <c r="Z43" s="1010"/>
      <c r="AA43" s="123"/>
      <c r="AB43" s="124"/>
      <c r="AC43" s="1010"/>
      <c r="AD43" s="123"/>
      <c r="AE43" s="124"/>
      <c r="AF43" s="1010"/>
      <c r="AG43" s="123"/>
      <c r="AH43" s="124"/>
      <c r="AI43" s="1009" t="str">
        <f>IF(ISBLANK(A43),"",IF(ISBLANK(G43),SUM(H43,K43,N43,Q43,T43,W43,Z43,AC43,AF43),0))</f>
        <v/>
      </c>
      <c r="AJ43" s="1007" t="str">
        <f>IF(AI43="","",AI43+AJ41)</f>
        <v/>
      </c>
      <c r="AK43" s="995">
        <f>IF(G43="X",0,COUNT(H43,K43,N43,Q43,T43,W43,Z43,AC43,AF43))</f>
        <v>0</v>
      </c>
      <c r="AL43" s="1007">
        <f>COUNTIF(I43:J44,"L")+COUNTIF(L43:M44,"L")+COUNTIF(O43:P44,"L")+COUNTIF(R43:S44,"L")+COUNTIF(U43:V44,"L")+COUNTIF(X43:Y44,"L")+COUNTIF(AA43:AB44,"L")+COUNTIF(AD43:AE44,"L")+COUNTIF(AG43:AH44,"L")</f>
        <v>0</v>
      </c>
      <c r="AM43" s="995">
        <f>COUNTIF(I43:$J44,"B")+COUNTIF(L43:M44,"B")+COUNTIF(O43:P44,"B")+COUNTIF(R43:S44,"B")+COUNTIF(U43:V44,"B")+COUNTIF(X43:Y44,"B")+COUNTIF(AA43:AB44,"B")+COUNTIF(AD43:AE44,"B")+COUNTIF(AG43:AH44,"B")</f>
        <v>0</v>
      </c>
      <c r="AN43" s="995">
        <f>COUNTIF(I43:J44,"J")+COUNTIF(L43:M44,"J")+COUNTIF(O43:P44,"J")+COUNTIF(R43:S44,"J")+COUNTIF(U43:V44,"J")+COUNTIF(X43:Y44,"J")+COUNTIF(AA43:AB44,"J")+COUNTIF(AD43:AE44,"J")+COUNTIF(AG43:AH44,"J")</f>
        <v>0</v>
      </c>
      <c r="AO43" s="995">
        <f>COUNTIF(I43:J44,"N")+COUNTIF(L43:M44,"N")+COUNTIF(O43:P44,"N")+COUNTIF(R43:S44,"N")+COUNTIF(U43:V44,"N")+COUNTIF(X43:Y44,"N")+COUNTIF(AA43:AB44,"N")+COUNTIF(AD43:AE44,"N")+COUNTIF(AG43:AH44,"N")</f>
        <v>0</v>
      </c>
      <c r="AP43" s="995">
        <f>COUNTIF(I43:J44,"O")+COUNTIF(L43:M44,"O")+COUNTIF(O43:P44,"O")+COUNTIF(R43:S44,"O")+COUNTIF(U43:V44,"O")+COUNTIF(X43:Y44,"O")+COUNTIF(AA43:AB44,"O")+COUNTIF(AD43:AE44,"O")+COUNTIF(AG43:AH44,"O")</f>
        <v>0</v>
      </c>
      <c r="AQ43" s="996">
        <f>COUNTIF(I43:J44,"NOTT")+COUNTIF(L43:M44,"NOTT")+COUNTIF(O43:P44,"NOTT")+COUNTIF(R43:S44,"NOTT")+COUNTIF(U43:V44,"NOTT")+COUNTIF(X43:Y44,"NOTT")+COUNTIF(AA43:AB44,"NOTT")+COUNTIF(AD43:AE44,"NOTT")+COUNTIF(AG43:AH44,"NOTT")</f>
        <v>0</v>
      </c>
      <c r="AR43" s="1002"/>
      <c r="AS43" s="1015"/>
      <c r="AT43" s="1002"/>
      <c r="AU43" s="998"/>
      <c r="AV43" s="998"/>
      <c r="AW43" s="998"/>
      <c r="AX43" s="1013"/>
      <c r="AY43" s="1014"/>
      <c r="AZ43" s="125"/>
      <c r="BA43" s="126"/>
      <c r="BB43" s="1010"/>
      <c r="BC43" s="125"/>
      <c r="BD43" s="126"/>
      <c r="BE43" s="1010"/>
      <c r="BF43" s="123"/>
      <c r="BG43" s="124"/>
      <c r="BH43" s="1010"/>
      <c r="BI43" s="123"/>
      <c r="BJ43" s="124"/>
      <c r="BK43" s="1010"/>
      <c r="BL43" s="123"/>
      <c r="BM43" s="124"/>
      <c r="BN43" s="1010"/>
      <c r="BO43" s="123"/>
      <c r="BP43" s="124"/>
      <c r="BQ43" s="1010"/>
      <c r="BR43" s="123"/>
      <c r="BS43" s="124"/>
      <c r="BT43" s="1010"/>
      <c r="BU43" s="123"/>
      <c r="BV43" s="124"/>
      <c r="BW43" s="1010"/>
      <c r="BX43" s="123"/>
      <c r="BY43" s="124"/>
      <c r="BZ43" s="1009" t="str">
        <f>IF(ISBLANK(AR43),"",IF(ISBLANK(AX43),SUM(AY43,BB43,BE43,BH43,BK43,BN43,BQ43,BT43,BW43),0))</f>
        <v/>
      </c>
      <c r="CA43" s="1007" t="str">
        <f>IF(BZ43="","",BZ43+CA41)</f>
        <v/>
      </c>
      <c r="CB43" s="995">
        <f>IF(AX43="X",0,COUNT(AY43,BB43,BE43,BH43,BK43,BN43,BQ43,BT43,BW43))</f>
        <v>0</v>
      </c>
      <c r="CC43" s="1007">
        <f>COUNTIF(AZ43:BA44,"L")+COUNTIF(BC43:BD44,"L")+COUNTIF(BF43:BG44,"L")+COUNTIF(BI43:BJ44,"L")+COUNTIF(BL43:BM44,"L")+COUNTIF(BO43:BP44,"L")+COUNTIF(BR43:BS44,"L")+COUNTIF(BU43:BV44,"L")+COUNTIF(BX43:BY44,"L")</f>
        <v>0</v>
      </c>
      <c r="CD43" s="995">
        <f>COUNTIF($J43:AZ44,"B")+COUNTIF(BC43:BD44,"B")+COUNTIF(BF43:BG44,"B")+COUNTIF(BI43:BJ44,"B")+COUNTIF(BL43:BM44,"B")+COUNTIF(BO43:BP44,"B")+COUNTIF(BR43:BS44,"B")+COUNTIF(BU43:BV44,"B")+COUNTIF(BX43:BY44,"B")</f>
        <v>0</v>
      </c>
      <c r="CE43" s="995">
        <f>COUNTIF(AZ43:BA44,"J")+COUNTIF(BC43:BD44,"J")+COUNTIF(BF43:BG44,"J")+COUNTIF(BI43:BJ44,"J")+COUNTIF(BL43:BM44,"J")+COUNTIF(BO43:BP44,"J")+COUNTIF(BR43:BS44,"J")+COUNTIF(BU43:BV44,"J")+COUNTIF(BX43:BY44,"J")</f>
        <v>0</v>
      </c>
      <c r="CF43" s="995">
        <f>COUNTIF(AZ43:BA44,"N")+COUNTIF(BC43:BD44,"N")+COUNTIF(BF43:BG44,"N")+COUNTIF(BI43:BJ44,"N")+COUNTIF(BL43:BM44,"N")+COUNTIF(BO43:BP44,"N")+COUNTIF(BR43:BS44,"N")+COUNTIF(BU43:BV44,"N")+COUNTIF(BX43:BY44,"N")</f>
        <v>0</v>
      </c>
      <c r="CG43" s="995">
        <f>COUNTIF(AZ43:BA44,"O")+COUNTIF(BC43:BD44,"O")+COUNTIF(BF43:BG44,"O")+COUNTIF(BI43:BJ44,"O")+COUNTIF(BL43:BM44,"O")+COUNTIF(BO43:BP44,"O")+COUNTIF(BR43:BS44,"O")+COUNTIF(BU43:BV44,"O")+COUNTIF(BX43:BY44,"O")</f>
        <v>0</v>
      </c>
      <c r="CH43" s="996">
        <f>COUNTIF(AZ43:BA44,"NOTT")+COUNTIF(BC43:BD44,"NOTT")+COUNTIF(BF43:BG44,"NOTT")+COUNTIF(BI43:BJ44,"NOTT")+COUNTIF(BL43:BM44,"NOTT")+COUNTIF(BO43:BP44,"NOTT")+COUNTIF(BR43:BS44,"NOTT")+COUNTIF(BU43:BV44,"NOTT")+COUNTIF(BX43:BY44,"NOTT")</f>
        <v>0</v>
      </c>
    </row>
    <row r="44" spans="1:86" ht="14.25" customHeight="1">
      <c r="A44" s="1011"/>
      <c r="B44" s="1012"/>
      <c r="C44" s="1002"/>
      <c r="D44" s="998"/>
      <c r="E44" s="998"/>
      <c r="F44" s="998"/>
      <c r="G44" s="1013"/>
      <c r="H44" s="1014"/>
      <c r="I44" s="123"/>
      <c r="J44" s="124"/>
      <c r="K44" s="1010"/>
      <c r="L44" s="123"/>
      <c r="M44" s="124"/>
      <c r="N44" s="1010"/>
      <c r="O44" s="123"/>
      <c r="P44" s="124"/>
      <c r="Q44" s="1010"/>
      <c r="R44" s="123"/>
      <c r="S44" s="124"/>
      <c r="T44" s="1010"/>
      <c r="U44" s="123"/>
      <c r="V44" s="124"/>
      <c r="W44" s="1010"/>
      <c r="X44" s="123"/>
      <c r="Y44" s="124"/>
      <c r="Z44" s="1010"/>
      <c r="AA44" s="123"/>
      <c r="AB44" s="124"/>
      <c r="AC44" s="1010"/>
      <c r="AD44" s="123"/>
      <c r="AE44" s="124"/>
      <c r="AF44" s="1010"/>
      <c r="AG44" s="123"/>
      <c r="AH44" s="124"/>
      <c r="AI44" s="993"/>
      <c r="AJ44" s="1007"/>
      <c r="AK44" s="995"/>
      <c r="AL44" s="1007"/>
      <c r="AM44" s="995"/>
      <c r="AN44" s="995"/>
      <c r="AO44" s="995"/>
      <c r="AP44" s="995"/>
      <c r="AQ44" s="996"/>
      <c r="AR44" s="1002"/>
      <c r="AS44" s="1015"/>
      <c r="AT44" s="1002"/>
      <c r="AU44" s="998"/>
      <c r="AV44" s="998"/>
      <c r="AW44" s="998"/>
      <c r="AX44" s="1013"/>
      <c r="AY44" s="1014"/>
      <c r="AZ44" s="125"/>
      <c r="BA44" s="126"/>
      <c r="BB44" s="1010"/>
      <c r="BC44" s="125"/>
      <c r="BD44" s="126"/>
      <c r="BE44" s="1010"/>
      <c r="BF44" s="123"/>
      <c r="BG44" s="124"/>
      <c r="BH44" s="1010"/>
      <c r="BI44" s="123"/>
      <c r="BJ44" s="124"/>
      <c r="BK44" s="1010"/>
      <c r="BL44" s="123"/>
      <c r="BM44" s="124"/>
      <c r="BN44" s="1010"/>
      <c r="BO44" s="123"/>
      <c r="BP44" s="124"/>
      <c r="BQ44" s="1010"/>
      <c r="BR44" s="123"/>
      <c r="BS44" s="124"/>
      <c r="BT44" s="1010"/>
      <c r="BU44" s="123"/>
      <c r="BV44" s="124"/>
      <c r="BW44" s="1010"/>
      <c r="BX44" s="123"/>
      <c r="BY44" s="124"/>
      <c r="BZ44" s="993"/>
      <c r="CA44" s="1007"/>
      <c r="CB44" s="995"/>
      <c r="CC44" s="1007"/>
      <c r="CD44" s="995"/>
      <c r="CE44" s="995"/>
      <c r="CF44" s="995"/>
      <c r="CG44" s="995"/>
      <c r="CH44" s="996"/>
    </row>
    <row r="45" spans="1:86" ht="14.25" customHeight="1">
      <c r="A45" s="1003"/>
      <c r="B45" s="1004"/>
      <c r="C45" s="999"/>
      <c r="D45" s="1000"/>
      <c r="E45" s="1000"/>
      <c r="F45" s="1000"/>
      <c r="G45" s="1001"/>
      <c r="H45" s="1002"/>
      <c r="I45" s="127"/>
      <c r="J45" s="124"/>
      <c r="K45" s="998"/>
      <c r="L45" s="127"/>
      <c r="M45" s="124"/>
      <c r="N45" s="998"/>
      <c r="O45" s="127"/>
      <c r="P45" s="124"/>
      <c r="Q45" s="998"/>
      <c r="R45" s="127"/>
      <c r="S45" s="124"/>
      <c r="T45" s="998"/>
      <c r="U45" s="127"/>
      <c r="V45" s="124"/>
      <c r="W45" s="998"/>
      <c r="X45" s="127"/>
      <c r="Y45" s="124"/>
      <c r="Z45" s="998"/>
      <c r="AA45" s="127"/>
      <c r="AB45" s="124"/>
      <c r="AC45" s="998"/>
      <c r="AD45" s="127"/>
      <c r="AE45" s="124"/>
      <c r="AF45" s="998"/>
      <c r="AG45" s="127"/>
      <c r="AH45" s="124"/>
      <c r="AI45" s="1005" t="str">
        <f>IF(ISBLANK(A45),"",IF(ISBLANK(G45),SUM(H45,K45,N45,Q45,T45,W45,Z45,AC45,AF45),0))</f>
        <v/>
      </c>
      <c r="AJ45" s="1007" t="str">
        <f>IF(AI45="","",AI45+AJ43)</f>
        <v/>
      </c>
      <c r="AK45" s="995">
        <f>IF(G45="X",0,COUNT(H45,K45,N45,Q45,T45,W45,Z45,AC45,AF45))</f>
        <v>0</v>
      </c>
      <c r="AL45" s="1007">
        <f>COUNTIF(I45:J46,"L")+COUNTIF(L45:M46,"L")+COUNTIF(O45:P46,"L")+COUNTIF(R45:S46,"L")+COUNTIF(U45:V46,"L")+COUNTIF(X45:Y46,"L")+COUNTIF(AA45:AB46,"L")+COUNTIF(AD45:AE46,"L")+COUNTIF(AG45:AH46,"L")</f>
        <v>0</v>
      </c>
      <c r="AM45" s="995">
        <f>COUNTIF(I45:$J46,"B")+COUNTIF(L45:M46,"B")+COUNTIF(O45:P46,"B")+COUNTIF(R45:S46,"B")+COUNTIF(U45:V46,"B")+COUNTIF(X45:Y46,"B")+COUNTIF(AA45:AB46,"B")+COUNTIF(AD45:AE46,"B")+COUNTIF(AG45:AH46,"B")</f>
        <v>0</v>
      </c>
      <c r="AN45" s="995">
        <f>COUNTIF(I45:J46,"J")+COUNTIF(L45:M46,"J")+COUNTIF(O45:P46,"J")+COUNTIF(R45:S46,"J")+COUNTIF(U45:V46,"J")+COUNTIF(X45:Y46,"J")+COUNTIF(AA45:AB46,"J")+COUNTIF(AD45:AE46,"J")+COUNTIF(AG45:AH46,"J")</f>
        <v>0</v>
      </c>
      <c r="AO45" s="995">
        <f>COUNTIF(I45:J46,"N")+COUNTIF(L45:M46,"N")+COUNTIF(O45:P46,"N")+COUNTIF(R45:S46,"N")+COUNTIF(U45:V46,"N")+COUNTIF(X45:Y46,"N")+COUNTIF(AA45:AB46,"N")+COUNTIF(AD45:AE46,"N")+COUNTIF(AG45:AH46,"N")</f>
        <v>0</v>
      </c>
      <c r="AP45" s="995">
        <f>COUNTIF(I45:J46,"O")+COUNTIF(L45:M46,"O")+COUNTIF(O45:P46,"O")+COUNTIF(R45:S46,"O")+COUNTIF(U45:V46,"O")+COUNTIF(X45:Y46,"O")+COUNTIF(AA45:AB46,"O")+COUNTIF(AD45:AE46,"O")+COUNTIF(AG45:AH46,"O")</f>
        <v>0</v>
      </c>
      <c r="AQ45" s="996">
        <f>COUNTIF(I45:J46,"NOTT")+COUNTIF(L45:M46,"NOTT")+COUNTIF(O45:P46,"NOTT")+COUNTIF(R45:S46,"NOTT")+COUNTIF(U45:V46,"NOTT")+COUNTIF(X45:Y46,"NOTT")+COUNTIF(AA45:AB46,"NOTT")+COUNTIF(AD45:AE46,"NOTT")+COUNTIF(AG45:AH46,"NOTT")</f>
        <v>0</v>
      </c>
      <c r="AR45" s="999"/>
      <c r="AS45" s="1008"/>
      <c r="AT45" s="999"/>
      <c r="AU45" s="1000"/>
      <c r="AV45" s="1000"/>
      <c r="AW45" s="1000"/>
      <c r="AX45" s="1001"/>
      <c r="AY45" s="1002"/>
      <c r="AZ45" s="128"/>
      <c r="BA45" s="126"/>
      <c r="BB45" s="998"/>
      <c r="BC45" s="128"/>
      <c r="BD45" s="126"/>
      <c r="BE45" s="998"/>
      <c r="BF45" s="127"/>
      <c r="BG45" s="124"/>
      <c r="BH45" s="998"/>
      <c r="BI45" s="127"/>
      <c r="BJ45" s="124"/>
      <c r="BK45" s="998"/>
      <c r="BL45" s="127"/>
      <c r="BM45" s="124"/>
      <c r="BN45" s="998"/>
      <c r="BO45" s="127"/>
      <c r="BP45" s="124"/>
      <c r="BQ45" s="998"/>
      <c r="BR45" s="127"/>
      <c r="BS45" s="124"/>
      <c r="BT45" s="998"/>
      <c r="BU45" s="127"/>
      <c r="BV45" s="124"/>
      <c r="BW45" s="998"/>
      <c r="BX45" s="127"/>
      <c r="BY45" s="124"/>
      <c r="BZ45" s="1005" t="str">
        <f>IF(ISBLANK(AR45),"",IF(ISBLANK(AX45),SUM(AY45,BB45,BE45,BH45,BK45,BN45,BQ45,BT45,BW45),0))</f>
        <v/>
      </c>
      <c r="CA45" s="1007" t="str">
        <f>IF(BZ45="","",BZ45+CA43)</f>
        <v/>
      </c>
      <c r="CB45" s="995">
        <f>IF(AX45="X",0,COUNT(AY45,BB45,BE45,BH45,BK45,BN45,BQ45,BT45,BW45))</f>
        <v>0</v>
      </c>
      <c r="CC45" s="1007">
        <f>COUNTIF(AZ45:BA46,"L")+COUNTIF(BC45:BD46,"L")+COUNTIF(BF45:BG46,"L")+COUNTIF(BI45:BJ46,"L")+COUNTIF(BL45:BM46,"L")+COUNTIF(BO45:BP46,"L")+COUNTIF(BR45:BS46,"L")+COUNTIF(BU45:BV46,"L")+COUNTIF(BX45:BY46,"L")</f>
        <v>0</v>
      </c>
      <c r="CD45" s="995">
        <f>COUNTIF($J45:AZ46,"B")+COUNTIF(BC45:BD46,"B")+COUNTIF(BF45:BG46,"B")+COUNTIF(BI45:BJ46,"B")+COUNTIF(BL45:BM46,"B")+COUNTIF(BO45:BP46,"B")+COUNTIF(BR45:BS46,"B")+COUNTIF(BU45:BV46,"B")+COUNTIF(BX45:BY46,"B")</f>
        <v>0</v>
      </c>
      <c r="CE45" s="995">
        <f>COUNTIF(AZ45:BA46,"J")+COUNTIF(BC45:BD46,"J")+COUNTIF(BF45:BG46,"J")+COUNTIF(BI45:BJ46,"J")+COUNTIF(BL45:BM46,"J")+COUNTIF(BO45:BP46,"J")+COUNTIF(BR45:BS46,"J")+COUNTIF(BU45:BV46,"J")+COUNTIF(BX45:BY46,"J")</f>
        <v>0</v>
      </c>
      <c r="CF45" s="995">
        <f>COUNTIF(AZ45:BA46,"N")+COUNTIF(BC45:BD46,"N")+COUNTIF(BF45:BG46,"N")+COUNTIF(BI45:BJ46,"N")+COUNTIF(BL45:BM46,"N")+COUNTIF(BO45:BP46,"N")+COUNTIF(BR45:BS46,"N")+COUNTIF(BU45:BV46,"N")+COUNTIF(BX45:BY46,"N")</f>
        <v>0</v>
      </c>
      <c r="CG45" s="995">
        <f>COUNTIF(AZ45:BA46,"O")+COUNTIF(BC45:BD46,"O")+COUNTIF(BF45:BG46,"O")+COUNTIF(BI45:BJ46,"O")+COUNTIF(BL45:BM46,"O")+COUNTIF(BO45:BP46,"O")+COUNTIF(BR45:BS46,"O")+COUNTIF(BU45:BV46,"O")+COUNTIF(BX45:BY46,"O")</f>
        <v>0</v>
      </c>
      <c r="CH45" s="996">
        <f>COUNTIF(AZ45:BA46,"NOTT")+COUNTIF(BC45:BD46,"NOTT")+COUNTIF(BF45:BG46,"NOTT")+COUNTIF(BI45:BJ46,"NOTT")+COUNTIF(BL45:BM46,"NOTT")+COUNTIF(BO45:BP46,"NOTT")+COUNTIF(BR45:BS46,"NOTT")+COUNTIF(BU45:BV46,"NOTT")+COUNTIF(BX45:BY46,"NOTT")</f>
        <v>0</v>
      </c>
    </row>
    <row r="46" spans="1:86" ht="14.25" customHeight="1">
      <c r="A46" s="1003"/>
      <c r="B46" s="1004"/>
      <c r="C46" s="999"/>
      <c r="D46" s="1000"/>
      <c r="E46" s="1000"/>
      <c r="F46" s="1000"/>
      <c r="G46" s="1001"/>
      <c r="H46" s="1002"/>
      <c r="I46" s="127"/>
      <c r="J46" s="124"/>
      <c r="K46" s="998"/>
      <c r="L46" s="127"/>
      <c r="M46" s="124"/>
      <c r="N46" s="998"/>
      <c r="O46" s="127"/>
      <c r="P46" s="124"/>
      <c r="Q46" s="998"/>
      <c r="R46" s="127"/>
      <c r="S46" s="124"/>
      <c r="T46" s="998"/>
      <c r="U46" s="127"/>
      <c r="V46" s="124"/>
      <c r="W46" s="998"/>
      <c r="X46" s="127"/>
      <c r="Y46" s="124"/>
      <c r="Z46" s="998"/>
      <c r="AA46" s="127"/>
      <c r="AB46" s="124"/>
      <c r="AC46" s="998"/>
      <c r="AD46" s="127"/>
      <c r="AE46" s="124"/>
      <c r="AF46" s="998"/>
      <c r="AG46" s="127"/>
      <c r="AH46" s="124"/>
      <c r="AI46" s="1006"/>
      <c r="AJ46" s="1007"/>
      <c r="AK46" s="995"/>
      <c r="AL46" s="1007"/>
      <c r="AM46" s="995"/>
      <c r="AN46" s="995"/>
      <c r="AO46" s="995"/>
      <c r="AP46" s="995"/>
      <c r="AQ46" s="996"/>
      <c r="AR46" s="999"/>
      <c r="AS46" s="1008"/>
      <c r="AT46" s="999"/>
      <c r="AU46" s="1000"/>
      <c r="AV46" s="1000"/>
      <c r="AW46" s="1000"/>
      <c r="AX46" s="1001"/>
      <c r="AY46" s="1002"/>
      <c r="AZ46" s="128"/>
      <c r="BA46" s="126"/>
      <c r="BB46" s="998"/>
      <c r="BC46" s="128"/>
      <c r="BD46" s="126"/>
      <c r="BE46" s="998"/>
      <c r="BF46" s="127"/>
      <c r="BG46" s="124"/>
      <c r="BH46" s="998"/>
      <c r="BI46" s="127"/>
      <c r="BJ46" s="124"/>
      <c r="BK46" s="998"/>
      <c r="BL46" s="127"/>
      <c r="BM46" s="124"/>
      <c r="BN46" s="998"/>
      <c r="BO46" s="127"/>
      <c r="BP46" s="124"/>
      <c r="BQ46" s="998"/>
      <c r="BR46" s="127"/>
      <c r="BS46" s="124"/>
      <c r="BT46" s="998"/>
      <c r="BU46" s="127"/>
      <c r="BV46" s="124"/>
      <c r="BW46" s="998"/>
      <c r="BX46" s="127"/>
      <c r="BY46" s="124"/>
      <c r="BZ46" s="1006"/>
      <c r="CA46" s="1007"/>
      <c r="CB46" s="995"/>
      <c r="CC46" s="1007"/>
      <c r="CD46" s="995"/>
      <c r="CE46" s="995"/>
      <c r="CF46" s="995"/>
      <c r="CG46" s="995"/>
      <c r="CH46" s="996"/>
    </row>
    <row r="47" spans="1:86" ht="14.25" customHeight="1" thickBot="1">
      <c r="A47" s="1011"/>
      <c r="B47" s="1012"/>
      <c r="C47" s="1002"/>
      <c r="D47" s="998"/>
      <c r="E47" s="998"/>
      <c r="F47" s="998"/>
      <c r="G47" s="1013"/>
      <c r="H47" s="1014"/>
      <c r="I47" s="123"/>
      <c r="J47" s="124"/>
      <c r="K47" s="1010"/>
      <c r="L47" s="123"/>
      <c r="M47" s="124"/>
      <c r="N47" s="1010"/>
      <c r="O47" s="123"/>
      <c r="P47" s="124"/>
      <c r="Q47" s="1010"/>
      <c r="R47" s="123"/>
      <c r="S47" s="124"/>
      <c r="T47" s="1010"/>
      <c r="U47" s="123"/>
      <c r="V47" s="124"/>
      <c r="W47" s="1010"/>
      <c r="X47" s="123"/>
      <c r="Y47" s="124"/>
      <c r="Z47" s="1010"/>
      <c r="AA47" s="123"/>
      <c r="AB47" s="124"/>
      <c r="AC47" s="1010"/>
      <c r="AD47" s="123"/>
      <c r="AE47" s="124"/>
      <c r="AF47" s="1010"/>
      <c r="AG47" s="123"/>
      <c r="AH47" s="124"/>
      <c r="AI47" s="1009" t="str">
        <f>IF(ISBLANK(A47),"",IF(ISBLANK(G47),SUM(H47,K47,N47,Q47,T47,W47,Z47,AC47,AF47),0))</f>
        <v/>
      </c>
      <c r="AJ47" s="1007" t="str">
        <f>IF(AI47="","",AI47+AJ45)</f>
        <v/>
      </c>
      <c r="AK47" s="995">
        <f>IF(G47="X",0,COUNT(H47,K47,N47,Q47,T47,W47,Z47,AC47,AF47))</f>
        <v>0</v>
      </c>
      <c r="AL47" s="1007">
        <f>COUNTIF(I47:J48,"L")+COUNTIF(L47:M48,"L")+COUNTIF(O47:P48,"L")+COUNTIF(R47:S48,"L")+COUNTIF(U47:V48,"L")+COUNTIF(X47:Y48,"L")+COUNTIF(AA47:AB48,"L")+COUNTIF(AD47:AE48,"L")+COUNTIF(AG47:AH48,"L")</f>
        <v>0</v>
      </c>
      <c r="AM47" s="995">
        <f>COUNTIF(I47:$J48,"B")+COUNTIF(L47:M48,"B")+COUNTIF(O47:P48,"B")+COUNTIF(R47:S48,"B")+COUNTIF(U47:V48,"B")+COUNTIF(X47:Y48,"B")+COUNTIF(AA47:AB48,"B")+COUNTIF(AD47:AE48,"B")+COUNTIF(AG47:AH48,"B")</f>
        <v>0</v>
      </c>
      <c r="AN47" s="995">
        <f>COUNTIF(I47:J48,"J")+COUNTIF(L47:M48,"J")+COUNTIF(O47:P48,"J")+COUNTIF(R47:S48,"J")+COUNTIF(U47:V48,"J")+COUNTIF(X47:Y48,"J")+COUNTIF(AA47:AB48,"J")+COUNTIF(AD47:AE48,"J")+COUNTIF(AG47:AH48,"J")</f>
        <v>0</v>
      </c>
      <c r="AO47" s="995">
        <f>COUNTIF(I47:J48,"N")+COUNTIF(L47:M48,"N")+COUNTIF(O47:P48,"N")+COUNTIF(R47:S48,"N")+COUNTIF(U47:V48,"N")+COUNTIF(X47:Y48,"N")+COUNTIF(AA47:AB48,"N")+COUNTIF(AD47:AE48,"N")+COUNTIF(AG47:AH48,"N")</f>
        <v>0</v>
      </c>
      <c r="AP47" s="995">
        <f>COUNTIF(I47:J48,"O")+COUNTIF(L47:M48,"O")+COUNTIF(O47:P48,"O")+COUNTIF(R47:S48,"O")+COUNTIF(U47:V48,"O")+COUNTIF(X47:Y48,"O")+COUNTIF(AA47:AB48,"O")+COUNTIF(AD47:AE48,"O")+COUNTIF(AG47:AH48,"O")</f>
        <v>0</v>
      </c>
      <c r="AQ47" s="996">
        <f>COUNTIF(I47:J48,"NOTT")+COUNTIF(L47:M48,"NOTT")+COUNTIF(O47:P48,"NOTT")+COUNTIF(R47:S48,"NOTT")+COUNTIF(U47:V48,"NOTT")+COUNTIF(X47:Y48,"NOTT")+COUNTIF(AA47:AB48,"NOTT")+COUNTIF(AD47:AE48,"NOTT")+COUNTIF(AG47:AH48,"NOTT")</f>
        <v>0</v>
      </c>
      <c r="AR47" s="1002"/>
      <c r="AS47" s="1015"/>
      <c r="AT47" s="1002"/>
      <c r="AU47" s="998"/>
      <c r="AV47" s="998"/>
      <c r="AW47" s="998"/>
      <c r="AX47" s="1013"/>
      <c r="AY47" s="1014"/>
      <c r="AZ47" s="125"/>
      <c r="BA47" s="126"/>
      <c r="BB47" s="1010"/>
      <c r="BC47" s="125"/>
      <c r="BD47" s="126"/>
      <c r="BE47" s="1010"/>
      <c r="BF47" s="123"/>
      <c r="BG47" s="124"/>
      <c r="BH47" s="1010"/>
      <c r="BI47" s="123"/>
      <c r="BJ47" s="124"/>
      <c r="BK47" s="1010"/>
      <c r="BL47" s="123"/>
      <c r="BM47" s="124"/>
      <c r="BN47" s="1010"/>
      <c r="BO47" s="123"/>
      <c r="BP47" s="124"/>
      <c r="BQ47" s="1010"/>
      <c r="BR47" s="123"/>
      <c r="BS47" s="124"/>
      <c r="BT47" s="1010"/>
      <c r="BU47" s="123"/>
      <c r="BV47" s="124"/>
      <c r="BW47" s="1010"/>
      <c r="BX47" s="123"/>
      <c r="BY47" s="124"/>
      <c r="BZ47" s="1009" t="str">
        <f>IF(ISBLANK(AR47),"",IF(ISBLANK(AX47),SUM(AY47,BB47,BE47,BH47,BK47,BN47,BQ47,BT47,BW47),0))</f>
        <v/>
      </c>
      <c r="CA47" s="1007" t="str">
        <f>IF(BZ47="","",BZ47+CA45)</f>
        <v/>
      </c>
      <c r="CB47" s="995">
        <f>IF(AX47="X",0,COUNT(AY47,BB47,BE47,BH47,BK47,BN47,BQ47,BT47,BW47))</f>
        <v>0</v>
      </c>
      <c r="CC47" s="1007">
        <f>COUNTIF(AZ47:BA48,"L")+COUNTIF(BC47:BD48,"L")+COUNTIF(BF47:BG48,"L")+COUNTIF(BI47:BJ48,"L")+COUNTIF(BL47:BM48,"L")+COUNTIF(BO47:BP48,"L")+COUNTIF(BR47:BS48,"L")+COUNTIF(BU47:BV48,"L")+COUNTIF(BX47:BY48,"L")</f>
        <v>0</v>
      </c>
      <c r="CD47" s="995">
        <f>COUNTIF($J47:AZ48,"B")+COUNTIF(BC47:BD48,"B")+COUNTIF(BF47:BG48,"B")+COUNTIF(BI47:BJ48,"B")+COUNTIF(BL47:BM48,"B")+COUNTIF(BO47:BP48,"B")+COUNTIF(BR47:BS48,"B")+COUNTIF(BU47:BV48,"B")+COUNTIF(BX47:BY48,"B")</f>
        <v>0</v>
      </c>
      <c r="CE47" s="995">
        <f>COUNTIF(AZ47:BA48,"J")+COUNTIF(BC47:BD48,"J")+COUNTIF(BF47:BG48,"J")+COUNTIF(BI47:BJ48,"J")+COUNTIF(BL47:BM48,"J")+COUNTIF(BO47:BP48,"J")+COUNTIF(BR47:BS48,"J")+COUNTIF(BU47:BV48,"J")+COUNTIF(BX47:BY48,"J")</f>
        <v>0</v>
      </c>
      <c r="CF47" s="995">
        <f>COUNTIF(AZ47:BA48,"N")+COUNTIF(BC47:BD48,"N")+COUNTIF(BF47:BG48,"N")+COUNTIF(BI47:BJ48,"N")+COUNTIF(BL47:BM48,"N")+COUNTIF(BO47:BP48,"N")+COUNTIF(BR47:BS48,"N")+COUNTIF(BU47:BV48,"N")+COUNTIF(BX47:BY48,"N")</f>
        <v>0</v>
      </c>
      <c r="CG47" s="995">
        <f>COUNTIF(AZ47:BA48,"O")+COUNTIF(BC47:BD48,"O")+COUNTIF(BF47:BG48,"O")+COUNTIF(BI47:BJ48,"O")+COUNTIF(BL47:BM48,"O")+COUNTIF(BO47:BP48,"O")+COUNTIF(BR47:BS48,"O")+COUNTIF(BU47:BV48,"O")+COUNTIF(BX47:BY48,"O")</f>
        <v>0</v>
      </c>
      <c r="CH47" s="996">
        <f>COUNTIF(AZ47:BA48,"NOTT")+COUNTIF(BC47:BD48,"NOTT")+COUNTIF(BF47:BG48,"NOTT")+COUNTIF(BI47:BJ48,"NOTT")+COUNTIF(BL47:BM48,"NOTT")+COUNTIF(BO47:BP48,"NOTT")+COUNTIF(BR47:BS48,"NOTT")+COUNTIF(BU47:BV48,"NOTT")+COUNTIF(BX47:BY48,"NOTT")</f>
        <v>0</v>
      </c>
    </row>
    <row r="48" spans="1:86" ht="14.25" customHeight="1">
      <c r="A48" s="1011"/>
      <c r="B48" s="1012"/>
      <c r="C48" s="1002"/>
      <c r="D48" s="998"/>
      <c r="E48" s="998"/>
      <c r="F48" s="998"/>
      <c r="G48" s="1013"/>
      <c r="H48" s="1014"/>
      <c r="I48" s="123"/>
      <c r="J48" s="124"/>
      <c r="K48" s="1010"/>
      <c r="L48" s="123"/>
      <c r="M48" s="124"/>
      <c r="N48" s="1010"/>
      <c r="O48" s="123"/>
      <c r="P48" s="124"/>
      <c r="Q48" s="1010"/>
      <c r="R48" s="123"/>
      <c r="S48" s="124"/>
      <c r="T48" s="1010"/>
      <c r="U48" s="123"/>
      <c r="V48" s="124"/>
      <c r="W48" s="1010"/>
      <c r="X48" s="123"/>
      <c r="Y48" s="124"/>
      <c r="Z48" s="1010"/>
      <c r="AA48" s="123"/>
      <c r="AB48" s="124"/>
      <c r="AC48" s="1010"/>
      <c r="AD48" s="123"/>
      <c r="AE48" s="124"/>
      <c r="AF48" s="1010"/>
      <c r="AG48" s="123"/>
      <c r="AH48" s="124"/>
      <c r="AI48" s="993"/>
      <c r="AJ48" s="1007"/>
      <c r="AK48" s="995"/>
      <c r="AL48" s="1007"/>
      <c r="AM48" s="995"/>
      <c r="AN48" s="995"/>
      <c r="AO48" s="995"/>
      <c r="AP48" s="995"/>
      <c r="AQ48" s="996"/>
      <c r="AR48" s="1002"/>
      <c r="AS48" s="1015"/>
      <c r="AT48" s="1002"/>
      <c r="AU48" s="998"/>
      <c r="AV48" s="998"/>
      <c r="AW48" s="998"/>
      <c r="AX48" s="1013"/>
      <c r="AY48" s="1014"/>
      <c r="AZ48" s="125"/>
      <c r="BA48" s="126"/>
      <c r="BB48" s="1010"/>
      <c r="BC48" s="125"/>
      <c r="BD48" s="126"/>
      <c r="BE48" s="1010"/>
      <c r="BF48" s="123"/>
      <c r="BG48" s="124"/>
      <c r="BH48" s="1010"/>
      <c r="BI48" s="123"/>
      <c r="BJ48" s="124"/>
      <c r="BK48" s="1010"/>
      <c r="BL48" s="123"/>
      <c r="BM48" s="124"/>
      <c r="BN48" s="1010"/>
      <c r="BO48" s="123"/>
      <c r="BP48" s="124"/>
      <c r="BQ48" s="1010"/>
      <c r="BR48" s="123"/>
      <c r="BS48" s="124"/>
      <c r="BT48" s="1010"/>
      <c r="BU48" s="123"/>
      <c r="BV48" s="124"/>
      <c r="BW48" s="1010"/>
      <c r="BX48" s="123"/>
      <c r="BY48" s="124"/>
      <c r="BZ48" s="993"/>
      <c r="CA48" s="1007"/>
      <c r="CB48" s="995"/>
      <c r="CC48" s="1007"/>
      <c r="CD48" s="995"/>
      <c r="CE48" s="995"/>
      <c r="CF48" s="995"/>
      <c r="CG48" s="995"/>
      <c r="CH48" s="996"/>
    </row>
    <row r="49" spans="1:86" ht="14.25" customHeight="1">
      <c r="A49" s="1003"/>
      <c r="B49" s="1004"/>
      <c r="C49" s="999"/>
      <c r="D49" s="1000"/>
      <c r="E49" s="1000"/>
      <c r="F49" s="1000"/>
      <c r="G49" s="1001"/>
      <c r="H49" s="1002"/>
      <c r="I49" s="127"/>
      <c r="J49" s="124"/>
      <c r="K49" s="998"/>
      <c r="L49" s="127"/>
      <c r="M49" s="124"/>
      <c r="N49" s="998"/>
      <c r="O49" s="127"/>
      <c r="P49" s="124"/>
      <c r="Q49" s="998"/>
      <c r="R49" s="127"/>
      <c r="S49" s="124"/>
      <c r="T49" s="998"/>
      <c r="U49" s="127"/>
      <c r="V49" s="124"/>
      <c r="W49" s="998"/>
      <c r="X49" s="127"/>
      <c r="Y49" s="124"/>
      <c r="Z49" s="998"/>
      <c r="AA49" s="127"/>
      <c r="AB49" s="124"/>
      <c r="AC49" s="998"/>
      <c r="AD49" s="127"/>
      <c r="AE49" s="124"/>
      <c r="AF49" s="998"/>
      <c r="AG49" s="127"/>
      <c r="AH49" s="124"/>
      <c r="AI49" s="1005" t="str">
        <f>IF(ISBLANK(A49),"",IF(ISBLANK(G49),SUM(H49,K49,N49,Q49,T49,W49,Z49,AC49,AF49),0))</f>
        <v/>
      </c>
      <c r="AJ49" s="1007" t="str">
        <f>IF(AI49="","",AI49+AJ47)</f>
        <v/>
      </c>
      <c r="AK49" s="995">
        <f>IF(G49="X",0,COUNT(H49,K49,N49,Q49,T49,W49,Z49,AC49,AF49))</f>
        <v>0</v>
      </c>
      <c r="AL49" s="1007">
        <f>COUNTIF(I49:J50,"L")+COUNTIF(L49:M50,"L")+COUNTIF(O49:P50,"L")+COUNTIF(R49:S50,"L")+COUNTIF(U49:V50,"L")+COUNTIF(X49:Y50,"L")+COUNTIF(AA49:AB50,"L")+COUNTIF(AD49:AE50,"L")+COUNTIF(AG49:AH50,"L")</f>
        <v>0</v>
      </c>
      <c r="AM49" s="995">
        <f>COUNTIF(I49:$J50,"B")+COUNTIF(L49:M50,"B")+COUNTIF(O49:P50,"B")+COUNTIF(R49:S50,"B")+COUNTIF(U49:V50,"B")+COUNTIF(X49:Y50,"B")+COUNTIF(AA49:AB50,"B")+COUNTIF(AD49:AE50,"B")+COUNTIF(AG49:AH50,"B")</f>
        <v>0</v>
      </c>
      <c r="AN49" s="995">
        <f>COUNTIF(I49:J50,"J")+COUNTIF(L49:M50,"J")+COUNTIF(O49:P50,"J")+COUNTIF(R49:S50,"J")+COUNTIF(U49:V50,"J")+COUNTIF(X49:Y50,"J")+COUNTIF(AA49:AB50,"J")+COUNTIF(AD49:AE50,"J")+COUNTIF(AG49:AH50,"J")</f>
        <v>0</v>
      </c>
      <c r="AO49" s="995">
        <f>COUNTIF(I49:J50,"N")+COUNTIF(L49:M50,"N")+COUNTIF(O49:P50,"N")+COUNTIF(R49:S50,"N")+COUNTIF(U49:V50,"N")+COUNTIF(X49:Y50,"N")+COUNTIF(AA49:AB50,"N")+COUNTIF(AD49:AE50,"N")+COUNTIF(AG49:AH50,"N")</f>
        <v>0</v>
      </c>
      <c r="AP49" s="995">
        <f>COUNTIF(I49:J50,"O")+COUNTIF(L49:M50,"O")+COUNTIF(O49:P50,"O")+COUNTIF(R49:S50,"O")+COUNTIF(U49:V50,"O")+COUNTIF(X49:Y50,"O")+COUNTIF(AA49:AB50,"O")+COUNTIF(AD49:AE50,"O")+COUNTIF(AG49:AH50,"O")</f>
        <v>0</v>
      </c>
      <c r="AQ49" s="996">
        <f>COUNTIF(I49:J50,"NOTT")+COUNTIF(L49:M50,"NOTT")+COUNTIF(O49:P50,"NOTT")+COUNTIF(R49:S50,"NOTT")+COUNTIF(U49:V50,"NOTT")+COUNTIF(X49:Y50,"NOTT")+COUNTIF(AA49:AB50,"NOTT")+COUNTIF(AD49:AE50,"NOTT")+COUNTIF(AG49:AH50,"NOTT")</f>
        <v>0</v>
      </c>
      <c r="AR49" s="999"/>
      <c r="AS49" s="1008"/>
      <c r="AT49" s="999"/>
      <c r="AU49" s="1000"/>
      <c r="AV49" s="1000"/>
      <c r="AW49" s="1000"/>
      <c r="AX49" s="1001"/>
      <c r="AY49" s="1002"/>
      <c r="AZ49" s="128"/>
      <c r="BA49" s="126"/>
      <c r="BB49" s="998"/>
      <c r="BC49" s="128"/>
      <c r="BD49" s="126"/>
      <c r="BE49" s="998"/>
      <c r="BF49" s="127"/>
      <c r="BG49" s="124"/>
      <c r="BH49" s="998"/>
      <c r="BI49" s="127"/>
      <c r="BJ49" s="124"/>
      <c r="BK49" s="998"/>
      <c r="BL49" s="127"/>
      <c r="BM49" s="124"/>
      <c r="BN49" s="998"/>
      <c r="BO49" s="127"/>
      <c r="BP49" s="124"/>
      <c r="BQ49" s="998"/>
      <c r="BR49" s="127"/>
      <c r="BS49" s="124"/>
      <c r="BT49" s="998"/>
      <c r="BU49" s="127"/>
      <c r="BV49" s="124"/>
      <c r="BW49" s="998"/>
      <c r="BX49" s="127"/>
      <c r="BY49" s="124"/>
      <c r="BZ49" s="1005" t="str">
        <f>IF(ISBLANK(AR49),"",IF(ISBLANK(AX49),SUM(AY49,BB49,BE49,BH49,BK49,BN49,BQ49,BT49,BW49),0))</f>
        <v/>
      </c>
      <c r="CA49" s="1007" t="str">
        <f>IF(BZ49="","",BZ49+CA47)</f>
        <v/>
      </c>
      <c r="CB49" s="995">
        <f>IF(AX49="X",0,COUNT(AY49,BB49,BE49,BH49,BK49,BN49,BQ49,BT49,BW49))</f>
        <v>0</v>
      </c>
      <c r="CC49" s="1007">
        <f>COUNTIF(AZ49:BA50,"L")+COUNTIF(BC49:BD50,"L")+COUNTIF(BF49:BG50,"L")+COUNTIF(BI49:BJ50,"L")+COUNTIF(BL49:BM50,"L")+COUNTIF(BO49:BP50,"L")+COUNTIF(BR49:BS50,"L")+COUNTIF(BU49:BV50,"L")+COUNTIF(BX49:BY50,"L")</f>
        <v>0</v>
      </c>
      <c r="CD49" s="995">
        <f>COUNTIF($J49:AZ50,"B")+COUNTIF(BC49:BD50,"B")+COUNTIF(BF49:BG50,"B")+COUNTIF(BI49:BJ50,"B")+COUNTIF(BL49:BM50,"B")+COUNTIF(BO49:BP50,"B")+COUNTIF(BR49:BS50,"B")+COUNTIF(BU49:BV50,"B")+COUNTIF(BX49:BY50,"B")</f>
        <v>0</v>
      </c>
      <c r="CE49" s="995">
        <f>COUNTIF(AZ49:BA50,"J")+COUNTIF(BC49:BD50,"J")+COUNTIF(BF49:BG50,"J")+COUNTIF(BI49:BJ50,"J")+COUNTIF(BL49:BM50,"J")+COUNTIF(BO49:BP50,"J")+COUNTIF(BR49:BS50,"J")+COUNTIF(BU49:BV50,"J")+COUNTIF(BX49:BY50,"J")</f>
        <v>0</v>
      </c>
      <c r="CF49" s="995">
        <f>COUNTIF(AZ49:BA50,"N")+COUNTIF(BC49:BD50,"N")+COUNTIF(BF49:BG50,"N")+COUNTIF(BI49:BJ50,"N")+COUNTIF(BL49:BM50,"N")+COUNTIF(BO49:BP50,"N")+COUNTIF(BR49:BS50,"N")+COUNTIF(BU49:BV50,"N")+COUNTIF(BX49:BY50,"N")</f>
        <v>0</v>
      </c>
      <c r="CG49" s="995">
        <f>COUNTIF(AZ49:BA50,"O")+COUNTIF(BC49:BD50,"O")+COUNTIF(BF49:BG50,"O")+COUNTIF(BI49:BJ50,"O")+COUNTIF(BL49:BM50,"O")+COUNTIF(BO49:BP50,"O")+COUNTIF(BR49:BS50,"O")+COUNTIF(BU49:BV50,"O")+COUNTIF(BX49:BY50,"O")</f>
        <v>0</v>
      </c>
      <c r="CH49" s="996">
        <f>COUNTIF(AZ49:BA50,"NOTT")+COUNTIF(BC49:BD50,"NOTT")+COUNTIF(BF49:BG50,"NOTT")+COUNTIF(BI49:BJ50,"NOTT")+COUNTIF(BL49:BM50,"NOTT")+COUNTIF(BO49:BP50,"NOTT")+COUNTIF(BR49:BS50,"NOTT")+COUNTIF(BU49:BV50,"NOTT")+COUNTIF(BX49:BY50,"NOTT")</f>
        <v>0</v>
      </c>
    </row>
    <row r="50" spans="1:86" ht="14.25" customHeight="1">
      <c r="A50" s="1003"/>
      <c r="B50" s="1004"/>
      <c r="C50" s="999"/>
      <c r="D50" s="1000"/>
      <c r="E50" s="1000"/>
      <c r="F50" s="1000"/>
      <c r="G50" s="1001"/>
      <c r="H50" s="1002"/>
      <c r="I50" s="127"/>
      <c r="J50" s="124"/>
      <c r="K50" s="998"/>
      <c r="L50" s="127"/>
      <c r="M50" s="124"/>
      <c r="N50" s="998"/>
      <c r="O50" s="127"/>
      <c r="P50" s="124"/>
      <c r="Q50" s="998"/>
      <c r="R50" s="127"/>
      <c r="S50" s="124"/>
      <c r="T50" s="998"/>
      <c r="U50" s="127"/>
      <c r="V50" s="124"/>
      <c r="W50" s="998"/>
      <c r="X50" s="127"/>
      <c r="Y50" s="124"/>
      <c r="Z50" s="998"/>
      <c r="AA50" s="127"/>
      <c r="AB50" s="124"/>
      <c r="AC50" s="998"/>
      <c r="AD50" s="127"/>
      <c r="AE50" s="124"/>
      <c r="AF50" s="998"/>
      <c r="AG50" s="127"/>
      <c r="AH50" s="124"/>
      <c r="AI50" s="1006"/>
      <c r="AJ50" s="1007"/>
      <c r="AK50" s="995"/>
      <c r="AL50" s="1007"/>
      <c r="AM50" s="995"/>
      <c r="AN50" s="995"/>
      <c r="AO50" s="995"/>
      <c r="AP50" s="995"/>
      <c r="AQ50" s="996"/>
      <c r="AR50" s="999"/>
      <c r="AS50" s="1008"/>
      <c r="AT50" s="999"/>
      <c r="AU50" s="1000"/>
      <c r="AV50" s="1000"/>
      <c r="AW50" s="1000"/>
      <c r="AX50" s="1001"/>
      <c r="AY50" s="1002"/>
      <c r="AZ50" s="128"/>
      <c r="BA50" s="126"/>
      <c r="BB50" s="998"/>
      <c r="BC50" s="128"/>
      <c r="BD50" s="126"/>
      <c r="BE50" s="998"/>
      <c r="BF50" s="127"/>
      <c r="BG50" s="124"/>
      <c r="BH50" s="998"/>
      <c r="BI50" s="127"/>
      <c r="BJ50" s="124"/>
      <c r="BK50" s="998"/>
      <c r="BL50" s="127"/>
      <c r="BM50" s="124"/>
      <c r="BN50" s="998"/>
      <c r="BO50" s="127"/>
      <c r="BP50" s="124"/>
      <c r="BQ50" s="998"/>
      <c r="BR50" s="127"/>
      <c r="BS50" s="124"/>
      <c r="BT50" s="998"/>
      <c r="BU50" s="127"/>
      <c r="BV50" s="124"/>
      <c r="BW50" s="998"/>
      <c r="BX50" s="127"/>
      <c r="BY50" s="124"/>
      <c r="BZ50" s="1006"/>
      <c r="CA50" s="1007"/>
      <c r="CB50" s="995"/>
      <c r="CC50" s="1007"/>
      <c r="CD50" s="995"/>
      <c r="CE50" s="995"/>
      <c r="CF50" s="995"/>
      <c r="CG50" s="995"/>
      <c r="CH50" s="996"/>
    </row>
    <row r="51" spans="1:86" ht="14.25" customHeight="1" thickBot="1">
      <c r="A51" s="1011"/>
      <c r="B51" s="1012"/>
      <c r="C51" s="1002"/>
      <c r="D51" s="998"/>
      <c r="E51" s="998"/>
      <c r="F51" s="998"/>
      <c r="G51" s="1013"/>
      <c r="H51" s="1014"/>
      <c r="I51" s="123"/>
      <c r="J51" s="124"/>
      <c r="K51" s="1010"/>
      <c r="L51" s="123"/>
      <c r="M51" s="124"/>
      <c r="N51" s="1010"/>
      <c r="O51" s="123"/>
      <c r="P51" s="124"/>
      <c r="Q51" s="1010"/>
      <c r="R51" s="123"/>
      <c r="S51" s="124"/>
      <c r="T51" s="1010"/>
      <c r="U51" s="123"/>
      <c r="V51" s="124"/>
      <c r="W51" s="1010"/>
      <c r="X51" s="123"/>
      <c r="Y51" s="124"/>
      <c r="Z51" s="1010"/>
      <c r="AA51" s="123"/>
      <c r="AB51" s="124"/>
      <c r="AC51" s="1010"/>
      <c r="AD51" s="123"/>
      <c r="AE51" s="124"/>
      <c r="AF51" s="1010"/>
      <c r="AG51" s="123"/>
      <c r="AH51" s="124"/>
      <c r="AI51" s="1009" t="str">
        <f>IF(ISBLANK(A51),"",IF(ISBLANK(G51),SUM(H51,K51,N51,Q51,T51,W51,Z51,AC51,AF51),0))</f>
        <v/>
      </c>
      <c r="AJ51" s="1007" t="str">
        <f>IF(AI51="","",AI51+AJ49)</f>
        <v/>
      </c>
      <c r="AK51" s="995">
        <f>IF(G51="X",0,COUNT(H51,K51,N51,Q51,T51,W51,Z51,AC51,AF51))</f>
        <v>0</v>
      </c>
      <c r="AL51" s="1007">
        <f>COUNTIF(I51:J52,"L")+COUNTIF(L51:M52,"L")+COUNTIF(O51:P52,"L")+COUNTIF(R51:S52,"L")+COUNTIF(U51:V52,"L")+COUNTIF(X51:Y52,"L")+COUNTIF(AA51:AB52,"L")+COUNTIF(AD51:AE52,"L")+COUNTIF(AG51:AH52,"L")</f>
        <v>0</v>
      </c>
      <c r="AM51" s="995">
        <f>COUNTIF(I51:$J52,"B")+COUNTIF(L51:M52,"B")+COUNTIF(O51:P52,"B")+COUNTIF(R51:S52,"B")+COUNTIF(U51:V52,"B")+COUNTIF(X51:Y52,"B")+COUNTIF(AA51:AB52,"B")+COUNTIF(AD51:AE52,"B")+COUNTIF(AG51:AH52,"B")</f>
        <v>0</v>
      </c>
      <c r="AN51" s="995">
        <f>COUNTIF(I51:J52,"J")+COUNTIF(L51:M52,"J")+COUNTIF(O51:P52,"J")+COUNTIF(R51:S52,"J")+COUNTIF(U51:V52,"J")+COUNTIF(X51:Y52,"J")+COUNTIF(AA51:AB52,"J")+COUNTIF(AD51:AE52,"J")+COUNTIF(AG51:AH52,"J")</f>
        <v>0</v>
      </c>
      <c r="AO51" s="995">
        <f>COUNTIF(I51:J52,"N")+COUNTIF(L51:M52,"N")+COUNTIF(O51:P52,"N")+COUNTIF(R51:S52,"N")+COUNTIF(U51:V52,"N")+COUNTIF(X51:Y52,"N")+COUNTIF(AA51:AB52,"N")+COUNTIF(AD51:AE52,"N")+COUNTIF(AG51:AH52,"N")</f>
        <v>0</v>
      </c>
      <c r="AP51" s="995">
        <f>COUNTIF(I51:J52,"O")+COUNTIF(L51:M52,"O")+COUNTIF(O51:P52,"O")+COUNTIF(R51:S52,"O")+COUNTIF(U51:V52,"O")+COUNTIF(X51:Y52,"O")+COUNTIF(AA51:AB52,"O")+COUNTIF(AD51:AE52,"O")+COUNTIF(AG51:AH52,"O")</f>
        <v>0</v>
      </c>
      <c r="AQ51" s="996">
        <f>COUNTIF(I51:J52,"NOTT")+COUNTIF(L51:M52,"NOTT")+COUNTIF(O51:P52,"NOTT")+COUNTIF(R51:S52,"NOTT")+COUNTIF(U51:V52,"NOTT")+COUNTIF(X51:Y52,"NOTT")+COUNTIF(AA51:AB52,"NOTT")+COUNTIF(AD51:AE52,"NOTT")+COUNTIF(AG51:AH52,"NOTT")</f>
        <v>0</v>
      </c>
      <c r="AR51" s="1002"/>
      <c r="AS51" s="1015"/>
      <c r="AT51" s="1002"/>
      <c r="AU51" s="998"/>
      <c r="AV51" s="998"/>
      <c r="AW51" s="998"/>
      <c r="AX51" s="1013"/>
      <c r="AY51" s="1014"/>
      <c r="AZ51" s="125"/>
      <c r="BA51" s="126"/>
      <c r="BB51" s="1010"/>
      <c r="BC51" s="125"/>
      <c r="BD51" s="126"/>
      <c r="BE51" s="1010"/>
      <c r="BF51" s="123"/>
      <c r="BG51" s="124"/>
      <c r="BH51" s="1010"/>
      <c r="BI51" s="123"/>
      <c r="BJ51" s="124"/>
      <c r="BK51" s="1010"/>
      <c r="BL51" s="123"/>
      <c r="BM51" s="124"/>
      <c r="BN51" s="1010"/>
      <c r="BO51" s="123"/>
      <c r="BP51" s="124"/>
      <c r="BQ51" s="1010"/>
      <c r="BR51" s="123"/>
      <c r="BS51" s="124"/>
      <c r="BT51" s="1010"/>
      <c r="BU51" s="123"/>
      <c r="BV51" s="124"/>
      <c r="BW51" s="1010"/>
      <c r="BX51" s="123"/>
      <c r="BY51" s="124"/>
      <c r="BZ51" s="1009" t="str">
        <f>IF(ISBLANK(AR51),"",IF(ISBLANK(AX51),SUM(AY51,BB51,BE51,BH51,BK51,BN51,BQ51,BT51,BW51),0))</f>
        <v/>
      </c>
      <c r="CA51" s="1007" t="str">
        <f>IF(BZ51="","",BZ51+CA49)</f>
        <v/>
      </c>
      <c r="CB51" s="995">
        <f>IF(AX51="X",0,COUNT(AY51,BB51,BE51,BH51,BK51,BN51,BQ51,BT51,BW51))</f>
        <v>0</v>
      </c>
      <c r="CC51" s="1007">
        <f>COUNTIF(AZ51:BA52,"L")+COUNTIF(BC51:BD52,"L")+COUNTIF(BF51:BG52,"L")+COUNTIF(BI51:BJ52,"L")+COUNTIF(BL51:BM52,"L")+COUNTIF(BO51:BP52,"L")+COUNTIF(BR51:BS52,"L")+COUNTIF(BU51:BV52,"L")+COUNTIF(BX51:BY52,"L")</f>
        <v>0</v>
      </c>
      <c r="CD51" s="995">
        <f>COUNTIF($J51:AZ52,"B")+COUNTIF(BC51:BD52,"B")+COUNTIF(BF51:BG52,"B")+COUNTIF(BI51:BJ52,"B")+COUNTIF(BL51:BM52,"B")+COUNTIF(BO51:BP52,"B")+COUNTIF(BR51:BS52,"B")+COUNTIF(BU51:BV52,"B")+COUNTIF(BX51:BY52,"B")</f>
        <v>0</v>
      </c>
      <c r="CE51" s="995">
        <f>COUNTIF(AZ51:BA52,"J")+COUNTIF(BC51:BD52,"J")+COUNTIF(BF51:BG52,"J")+COUNTIF(BI51:BJ52,"J")+COUNTIF(BL51:BM52,"J")+COUNTIF(BO51:BP52,"J")+COUNTIF(BR51:BS52,"J")+COUNTIF(BU51:BV52,"J")+COUNTIF(BX51:BY52,"J")</f>
        <v>0</v>
      </c>
      <c r="CF51" s="995">
        <f>COUNTIF(AZ51:BA52,"N")+COUNTIF(BC51:BD52,"N")+COUNTIF(BF51:BG52,"N")+COUNTIF(BI51:BJ52,"N")+COUNTIF(BL51:BM52,"N")+COUNTIF(BO51:BP52,"N")+COUNTIF(BR51:BS52,"N")+COUNTIF(BU51:BV52,"N")+COUNTIF(BX51:BY52,"N")</f>
        <v>0</v>
      </c>
      <c r="CG51" s="995">
        <f>COUNTIF(AZ51:BA52,"O")+COUNTIF(BC51:BD52,"O")+COUNTIF(BF51:BG52,"O")+COUNTIF(BI51:BJ52,"O")+COUNTIF(BL51:BM52,"O")+COUNTIF(BO51:BP52,"O")+COUNTIF(BR51:BS52,"O")+COUNTIF(BU51:BV52,"O")+COUNTIF(BX51:BY52,"O")</f>
        <v>0</v>
      </c>
      <c r="CH51" s="996">
        <f>COUNTIF(AZ51:BA52,"NOTT")+COUNTIF(BC51:BD52,"NOTT")+COUNTIF(BF51:BG52,"NOTT")+COUNTIF(BI51:BJ52,"NOTT")+COUNTIF(BL51:BM52,"NOTT")+COUNTIF(BO51:BP52,"NOTT")+COUNTIF(BR51:BS52,"NOTT")+COUNTIF(BU51:BV52,"NOTT")+COUNTIF(BX51:BY52,"NOTT")</f>
        <v>0</v>
      </c>
    </row>
    <row r="52" spans="1:86" ht="14.25" customHeight="1">
      <c r="A52" s="1011"/>
      <c r="B52" s="1012"/>
      <c r="C52" s="1002"/>
      <c r="D52" s="998"/>
      <c r="E52" s="998"/>
      <c r="F52" s="998"/>
      <c r="G52" s="1013"/>
      <c r="H52" s="1014"/>
      <c r="I52" s="123"/>
      <c r="J52" s="124"/>
      <c r="K52" s="1010"/>
      <c r="L52" s="123"/>
      <c r="M52" s="124"/>
      <c r="N52" s="1010"/>
      <c r="O52" s="123"/>
      <c r="P52" s="124"/>
      <c r="Q52" s="1010"/>
      <c r="R52" s="123"/>
      <c r="S52" s="124"/>
      <c r="T52" s="1010"/>
      <c r="U52" s="123"/>
      <c r="V52" s="124"/>
      <c r="W52" s="1010"/>
      <c r="X52" s="123"/>
      <c r="Y52" s="124"/>
      <c r="Z52" s="1010"/>
      <c r="AA52" s="123"/>
      <c r="AB52" s="124"/>
      <c r="AC52" s="1010"/>
      <c r="AD52" s="123"/>
      <c r="AE52" s="124"/>
      <c r="AF52" s="1010"/>
      <c r="AG52" s="123"/>
      <c r="AH52" s="124"/>
      <c r="AI52" s="993"/>
      <c r="AJ52" s="1007"/>
      <c r="AK52" s="995"/>
      <c r="AL52" s="1007"/>
      <c r="AM52" s="995"/>
      <c r="AN52" s="995"/>
      <c r="AO52" s="995"/>
      <c r="AP52" s="995"/>
      <c r="AQ52" s="996"/>
      <c r="AR52" s="1002"/>
      <c r="AS52" s="1015"/>
      <c r="AT52" s="1002"/>
      <c r="AU52" s="998"/>
      <c r="AV52" s="998"/>
      <c r="AW52" s="998"/>
      <c r="AX52" s="1013"/>
      <c r="AY52" s="1014"/>
      <c r="AZ52" s="125"/>
      <c r="BA52" s="126"/>
      <c r="BB52" s="1010"/>
      <c r="BC52" s="125"/>
      <c r="BD52" s="126"/>
      <c r="BE52" s="1010"/>
      <c r="BF52" s="123"/>
      <c r="BG52" s="124"/>
      <c r="BH52" s="1010"/>
      <c r="BI52" s="123"/>
      <c r="BJ52" s="124"/>
      <c r="BK52" s="1010"/>
      <c r="BL52" s="123"/>
      <c r="BM52" s="124"/>
      <c r="BN52" s="1010"/>
      <c r="BO52" s="123"/>
      <c r="BP52" s="124"/>
      <c r="BQ52" s="1010"/>
      <c r="BR52" s="123"/>
      <c r="BS52" s="124"/>
      <c r="BT52" s="1010"/>
      <c r="BU52" s="123"/>
      <c r="BV52" s="124"/>
      <c r="BW52" s="1010"/>
      <c r="BX52" s="123"/>
      <c r="BY52" s="124"/>
      <c r="BZ52" s="993"/>
      <c r="CA52" s="1007"/>
      <c r="CB52" s="995"/>
      <c r="CC52" s="1007"/>
      <c r="CD52" s="995"/>
      <c r="CE52" s="995"/>
      <c r="CF52" s="995"/>
      <c r="CG52" s="995"/>
      <c r="CH52" s="996"/>
    </row>
    <row r="53" spans="1:86" ht="14.25" customHeight="1">
      <c r="A53" s="1003"/>
      <c r="B53" s="1004"/>
      <c r="C53" s="999"/>
      <c r="D53" s="1000"/>
      <c r="E53" s="1000"/>
      <c r="F53" s="1000"/>
      <c r="G53" s="1001"/>
      <c r="H53" s="1002"/>
      <c r="I53" s="127"/>
      <c r="J53" s="124"/>
      <c r="K53" s="998"/>
      <c r="L53" s="127"/>
      <c r="M53" s="124"/>
      <c r="N53" s="998"/>
      <c r="O53" s="127"/>
      <c r="P53" s="124"/>
      <c r="Q53" s="998"/>
      <c r="R53" s="127"/>
      <c r="S53" s="124"/>
      <c r="T53" s="998"/>
      <c r="U53" s="127"/>
      <c r="V53" s="124"/>
      <c r="W53" s="998"/>
      <c r="X53" s="127"/>
      <c r="Y53" s="124"/>
      <c r="Z53" s="998"/>
      <c r="AA53" s="127"/>
      <c r="AB53" s="124"/>
      <c r="AC53" s="998"/>
      <c r="AD53" s="127"/>
      <c r="AE53" s="124"/>
      <c r="AF53" s="998"/>
      <c r="AG53" s="127"/>
      <c r="AH53" s="124"/>
      <c r="AI53" s="1005" t="str">
        <f>IF(ISBLANK(A53),"",IF(ISBLANK(G53),SUM(H53,K53,N53,Q53,T53,W53,Z53,AC53,AF53),0))</f>
        <v/>
      </c>
      <c r="AJ53" s="1007" t="str">
        <f>IF(AI53="","",AI53+AJ51)</f>
        <v/>
      </c>
      <c r="AK53" s="995">
        <f>IF(G53="X",0,COUNT(H53,K53,N53,Q53,T53,W53,Z53,AC53,AF53))</f>
        <v>0</v>
      </c>
      <c r="AL53" s="1007">
        <f>COUNTIF(I53:J54,"L")+COUNTIF(L53:M54,"L")+COUNTIF(O53:P54,"L")+COUNTIF(R53:S54,"L")+COUNTIF(U53:V54,"L")+COUNTIF(X53:Y54,"L")+COUNTIF(AA53:AB54,"L")+COUNTIF(AD53:AE54,"L")+COUNTIF(AG53:AH54,"L")</f>
        <v>0</v>
      </c>
      <c r="AM53" s="995">
        <f>COUNTIF(I53:$J54,"B")+COUNTIF(L53:M54,"B")+COUNTIF(O53:P54,"B")+COUNTIF(R53:S54,"B")+COUNTIF(U53:V54,"B")+COUNTIF(X53:Y54,"B")+COUNTIF(AA53:AB54,"B")+COUNTIF(AD53:AE54,"B")+COUNTIF(AG53:AH54,"B")</f>
        <v>0</v>
      </c>
      <c r="AN53" s="995">
        <f>COUNTIF(I53:J54,"J")+COUNTIF(L53:M54,"J")+COUNTIF(O53:P54,"J")+COUNTIF(R53:S54,"J")+COUNTIF(U53:V54,"J")+COUNTIF(X53:Y54,"J")+COUNTIF(AA53:AB54,"J")+COUNTIF(AD53:AE54,"J")+COUNTIF(AG53:AH54,"J")</f>
        <v>0</v>
      </c>
      <c r="AO53" s="995">
        <f>COUNTIF(I53:J54,"N")+COUNTIF(L53:M54,"N")+COUNTIF(O53:P54,"N")+COUNTIF(R53:S54,"N")+COUNTIF(U53:V54,"N")+COUNTIF(X53:Y54,"N")+COUNTIF(AA53:AB54,"N")+COUNTIF(AD53:AE54,"N")+COUNTIF(AG53:AH54,"N")</f>
        <v>0</v>
      </c>
      <c r="AP53" s="995">
        <f>COUNTIF(I53:J54,"O")+COUNTIF(L53:M54,"O")+COUNTIF(O53:P54,"O")+COUNTIF(R53:S54,"O")+COUNTIF(U53:V54,"O")+COUNTIF(X53:Y54,"O")+COUNTIF(AA53:AB54,"O")+COUNTIF(AD53:AE54,"O")+COUNTIF(AG53:AH54,"O")</f>
        <v>0</v>
      </c>
      <c r="AQ53" s="996">
        <f>COUNTIF(I53:J54,"NOTT")+COUNTIF(L53:M54,"NOTT")+COUNTIF(O53:P54,"NOTT")+COUNTIF(R53:S54,"NOTT")+COUNTIF(U53:V54,"NOTT")+COUNTIF(X53:Y54,"NOTT")+COUNTIF(AA53:AB54,"NOTT")+COUNTIF(AD53:AE54,"NOTT")+COUNTIF(AG53:AH54,"NOTT")</f>
        <v>0</v>
      </c>
      <c r="AR53" s="999"/>
      <c r="AS53" s="1008"/>
      <c r="AT53" s="999"/>
      <c r="AU53" s="1000"/>
      <c r="AV53" s="1000"/>
      <c r="AW53" s="1000"/>
      <c r="AX53" s="1001"/>
      <c r="AY53" s="1002"/>
      <c r="AZ53" s="128"/>
      <c r="BA53" s="126"/>
      <c r="BB53" s="998"/>
      <c r="BC53" s="128"/>
      <c r="BD53" s="126"/>
      <c r="BE53" s="998"/>
      <c r="BF53" s="127"/>
      <c r="BG53" s="124"/>
      <c r="BH53" s="998"/>
      <c r="BI53" s="127"/>
      <c r="BJ53" s="124"/>
      <c r="BK53" s="998"/>
      <c r="BL53" s="127"/>
      <c r="BM53" s="124"/>
      <c r="BN53" s="998"/>
      <c r="BO53" s="127"/>
      <c r="BP53" s="124"/>
      <c r="BQ53" s="998"/>
      <c r="BR53" s="127"/>
      <c r="BS53" s="124"/>
      <c r="BT53" s="998"/>
      <c r="BU53" s="127"/>
      <c r="BV53" s="124"/>
      <c r="BW53" s="998"/>
      <c r="BX53" s="127"/>
      <c r="BY53" s="124"/>
      <c r="BZ53" s="1005" t="str">
        <f>IF(ISBLANK(AR53),"",IF(ISBLANK(AX53),SUM(AY53,BB53,BE53,BH53,BK53,BN53,BQ53,BT53,BW53),0))</f>
        <v/>
      </c>
      <c r="CA53" s="1007" t="str">
        <f>IF(BZ53="","",BZ53+CA51)</f>
        <v/>
      </c>
      <c r="CB53" s="995">
        <f>IF(AX53="X",0,COUNT(AY53,BB53,BE53,BH53,BK53,BN53,BQ53,BT53,BW53))</f>
        <v>0</v>
      </c>
      <c r="CC53" s="1007">
        <f>COUNTIF(AZ53:BA54,"L")+COUNTIF(BC53:BD54,"L")+COUNTIF(BF53:BG54,"L")+COUNTIF(BI53:BJ54,"L")+COUNTIF(BL53:BM54,"L")+COUNTIF(BO53:BP54,"L")+COUNTIF(BR53:BS54,"L")+COUNTIF(BU53:BV54,"L")+COUNTIF(BX53:BY54,"L")</f>
        <v>0</v>
      </c>
      <c r="CD53" s="995">
        <f>COUNTIF($J53:AZ54,"B")+COUNTIF(BC53:BD54,"B")+COUNTIF(BF53:BG54,"B")+COUNTIF(BI53:BJ54,"B")+COUNTIF(BL53:BM54,"B")+COUNTIF(BO53:BP54,"B")+COUNTIF(BR53:BS54,"B")+COUNTIF(BU53:BV54,"B")+COUNTIF(BX53:BY54,"B")</f>
        <v>0</v>
      </c>
      <c r="CE53" s="995">
        <f>COUNTIF(AZ53:BA54,"J")+COUNTIF(BC53:BD54,"J")+COUNTIF(BF53:BG54,"J")+COUNTIF(BI53:BJ54,"J")+COUNTIF(BL53:BM54,"J")+COUNTIF(BO53:BP54,"J")+COUNTIF(BR53:BS54,"J")+COUNTIF(BU53:BV54,"J")+COUNTIF(BX53:BY54,"J")</f>
        <v>0</v>
      </c>
      <c r="CF53" s="995">
        <f>COUNTIF(AZ53:BA54,"N")+COUNTIF(BC53:BD54,"N")+COUNTIF(BF53:BG54,"N")+COUNTIF(BI53:BJ54,"N")+COUNTIF(BL53:BM54,"N")+COUNTIF(BO53:BP54,"N")+COUNTIF(BR53:BS54,"N")+COUNTIF(BU53:BV54,"N")+COUNTIF(BX53:BY54,"N")</f>
        <v>0</v>
      </c>
      <c r="CG53" s="995">
        <f>COUNTIF(AZ53:BA54,"O")+COUNTIF(BC53:BD54,"O")+COUNTIF(BF53:BG54,"O")+COUNTIF(BI53:BJ54,"O")+COUNTIF(BL53:BM54,"O")+COUNTIF(BO53:BP54,"O")+COUNTIF(BR53:BS54,"O")+COUNTIF(BU53:BV54,"O")+COUNTIF(BX53:BY54,"O")</f>
        <v>0</v>
      </c>
      <c r="CH53" s="996">
        <f>COUNTIF(AZ53:BA54,"NOTT")+COUNTIF(BC53:BD54,"NOTT")+COUNTIF(BF53:BG54,"NOTT")+COUNTIF(BI53:BJ54,"NOTT")+COUNTIF(BL53:BM54,"NOTT")+COUNTIF(BO53:BP54,"NOTT")+COUNTIF(BR53:BS54,"NOTT")+COUNTIF(BU53:BV54,"NOTT")+COUNTIF(BX53:BY54,"NOTT")</f>
        <v>0</v>
      </c>
    </row>
    <row r="54" spans="1:86" ht="14.25" customHeight="1">
      <c r="A54" s="1003"/>
      <c r="B54" s="1004"/>
      <c r="C54" s="999"/>
      <c r="D54" s="1000"/>
      <c r="E54" s="1000"/>
      <c r="F54" s="1000"/>
      <c r="G54" s="1001"/>
      <c r="H54" s="1002"/>
      <c r="I54" s="127"/>
      <c r="J54" s="124"/>
      <c r="K54" s="998"/>
      <c r="L54" s="127"/>
      <c r="M54" s="124"/>
      <c r="N54" s="998"/>
      <c r="O54" s="127"/>
      <c r="P54" s="124"/>
      <c r="Q54" s="998"/>
      <c r="R54" s="127"/>
      <c r="S54" s="124"/>
      <c r="T54" s="998"/>
      <c r="U54" s="127"/>
      <c r="V54" s="124"/>
      <c r="W54" s="998"/>
      <c r="X54" s="127"/>
      <c r="Y54" s="124"/>
      <c r="Z54" s="998"/>
      <c r="AA54" s="127"/>
      <c r="AB54" s="124"/>
      <c r="AC54" s="998"/>
      <c r="AD54" s="127"/>
      <c r="AE54" s="124"/>
      <c r="AF54" s="998"/>
      <c r="AG54" s="127"/>
      <c r="AH54" s="124"/>
      <c r="AI54" s="1006"/>
      <c r="AJ54" s="1007"/>
      <c r="AK54" s="995"/>
      <c r="AL54" s="1007"/>
      <c r="AM54" s="995"/>
      <c r="AN54" s="995"/>
      <c r="AO54" s="995"/>
      <c r="AP54" s="995"/>
      <c r="AQ54" s="996"/>
      <c r="AR54" s="999"/>
      <c r="AS54" s="1008"/>
      <c r="AT54" s="999"/>
      <c r="AU54" s="1000"/>
      <c r="AV54" s="1000"/>
      <c r="AW54" s="1000"/>
      <c r="AX54" s="1001"/>
      <c r="AY54" s="1002"/>
      <c r="AZ54" s="128"/>
      <c r="BA54" s="126"/>
      <c r="BB54" s="998"/>
      <c r="BC54" s="128"/>
      <c r="BD54" s="126"/>
      <c r="BE54" s="998"/>
      <c r="BF54" s="127"/>
      <c r="BG54" s="124"/>
      <c r="BH54" s="998"/>
      <c r="BI54" s="127"/>
      <c r="BJ54" s="124"/>
      <c r="BK54" s="998"/>
      <c r="BL54" s="127"/>
      <c r="BM54" s="124"/>
      <c r="BN54" s="998"/>
      <c r="BO54" s="127"/>
      <c r="BP54" s="124"/>
      <c r="BQ54" s="998"/>
      <c r="BR54" s="127"/>
      <c r="BS54" s="124"/>
      <c r="BT54" s="998"/>
      <c r="BU54" s="127"/>
      <c r="BV54" s="124"/>
      <c r="BW54" s="998"/>
      <c r="BX54" s="127"/>
      <c r="BY54" s="124"/>
      <c r="BZ54" s="1006"/>
      <c r="CA54" s="1007"/>
      <c r="CB54" s="995"/>
      <c r="CC54" s="1007"/>
      <c r="CD54" s="995"/>
      <c r="CE54" s="995"/>
      <c r="CF54" s="995"/>
      <c r="CG54" s="995"/>
      <c r="CH54" s="996"/>
    </row>
    <row r="55" spans="1:86" ht="14.25" customHeight="1" thickBot="1">
      <c r="A55" s="1002"/>
      <c r="B55" s="1012"/>
      <c r="C55" s="1016"/>
      <c r="D55" s="998"/>
      <c r="E55" s="998"/>
      <c r="F55" s="998"/>
      <c r="G55" s="1017"/>
      <c r="H55" s="1014"/>
      <c r="I55" s="123"/>
      <c r="J55" s="124"/>
      <c r="K55" s="1010"/>
      <c r="L55" s="123"/>
      <c r="M55" s="124"/>
      <c r="N55" s="1010"/>
      <c r="O55" s="123"/>
      <c r="P55" s="124"/>
      <c r="Q55" s="1010"/>
      <c r="R55" s="123"/>
      <c r="S55" s="124"/>
      <c r="T55" s="1010"/>
      <c r="U55" s="123"/>
      <c r="V55" s="124"/>
      <c r="W55" s="1010"/>
      <c r="X55" s="123"/>
      <c r="Y55" s="124"/>
      <c r="Z55" s="1010"/>
      <c r="AA55" s="123"/>
      <c r="AB55" s="124"/>
      <c r="AC55" s="1010"/>
      <c r="AD55" s="123"/>
      <c r="AE55" s="124"/>
      <c r="AF55" s="1010"/>
      <c r="AG55" s="123"/>
      <c r="AH55" s="124"/>
      <c r="AI55" s="1009" t="str">
        <f>IF(ISBLANK(A55),"",IF(ISBLANK(G55),SUM(H55,K55,N55,Q55,T55,W55,Z55,AC55,AF55),0))</f>
        <v/>
      </c>
      <c r="AJ55" s="1007" t="str">
        <f>IF(AI55="","",AI55+AJ53)</f>
        <v/>
      </c>
      <c r="AK55" s="995">
        <f>IF(G55="X",0,COUNT(H55,K55,N55,Q55,T55,W55,Z55,AC55,AF55))</f>
        <v>0</v>
      </c>
      <c r="AL55" s="1007">
        <f>COUNTIF(I55:J56,"L")+COUNTIF(L55:M56,"L")+COUNTIF(O55:P56,"L")+COUNTIF(R55:S56,"L")+COUNTIF(U55:V56,"L")+COUNTIF(X55:Y56,"L")+COUNTIF(AA55:AB56,"L")+COUNTIF(AD55:AE56,"L")+COUNTIF(AG55:AH56,"L")</f>
        <v>0</v>
      </c>
      <c r="AM55" s="995">
        <f>COUNTIF(I55:$J56,"B")+COUNTIF(L55:M56,"B")+COUNTIF(O55:P56,"B")+COUNTIF(R55:S56,"B")+COUNTIF(U55:V56,"B")+COUNTIF(X55:Y56,"B")+COUNTIF(AA55:AB56,"B")+COUNTIF(AD55:AE56,"B")+COUNTIF(AG55:AH56,"B")</f>
        <v>0</v>
      </c>
      <c r="AN55" s="995">
        <f>COUNTIF(I55:J56,"J")+COUNTIF(L55:M56,"J")+COUNTIF(O55:P56,"J")+COUNTIF(R55:S56,"J")+COUNTIF(U55:V56,"J")+COUNTIF(X55:Y56,"J")+COUNTIF(AA55:AB56,"J")+COUNTIF(AD55:AE56,"J")+COUNTIF(AG55:AH56,"J")</f>
        <v>0</v>
      </c>
      <c r="AO55" s="995">
        <f>COUNTIF(I55:J56,"N")+COUNTIF(L55:M56,"N")+COUNTIF(O55:P56,"N")+COUNTIF(R55:S56,"N")+COUNTIF(U55:V56,"N")+COUNTIF(X55:Y56,"N")+COUNTIF(AA55:AB56,"N")+COUNTIF(AD55:AE56,"N")+COUNTIF(AG55:AH56,"N")</f>
        <v>0</v>
      </c>
      <c r="AP55" s="995">
        <f>COUNTIF(I55:J56,"O")+COUNTIF(L55:M56,"O")+COUNTIF(O55:P56,"O")+COUNTIF(R55:S56,"O")+COUNTIF(U55:V56,"O")+COUNTIF(X55:Y56,"O")+COUNTIF(AA55:AB56,"O")+COUNTIF(AD55:AE56,"O")+COUNTIF(AG55:AH56,"O")</f>
        <v>0</v>
      </c>
      <c r="AQ55" s="996">
        <f>COUNTIF(I55:J56,"NOTT")+COUNTIF(L55:M56,"NOTT")+COUNTIF(O55:P56,"NOTT")+COUNTIF(R55:S56,"NOTT")+COUNTIF(U55:V56,"NOTT")+COUNTIF(X55:Y56,"NOTT")+COUNTIF(AA55:AB56,"NOTT")+COUNTIF(AD55:AE56,"NOTT")+COUNTIF(AG55:AH56,"NOTT")</f>
        <v>0</v>
      </c>
      <c r="AR55" s="1002"/>
      <c r="AS55" s="1015"/>
      <c r="AT55" s="1002"/>
      <c r="AU55" s="998"/>
      <c r="AV55" s="998"/>
      <c r="AW55" s="998"/>
      <c r="AX55" s="1013"/>
      <c r="AY55" s="1014"/>
      <c r="AZ55" s="125"/>
      <c r="BA55" s="126"/>
      <c r="BB55" s="1010"/>
      <c r="BC55" s="125"/>
      <c r="BD55" s="126"/>
      <c r="BE55" s="1010"/>
      <c r="BF55" s="123"/>
      <c r="BG55" s="124"/>
      <c r="BH55" s="1010"/>
      <c r="BI55" s="123"/>
      <c r="BJ55" s="124"/>
      <c r="BK55" s="1010"/>
      <c r="BL55" s="123"/>
      <c r="BM55" s="124"/>
      <c r="BN55" s="1010"/>
      <c r="BO55" s="123"/>
      <c r="BP55" s="124"/>
      <c r="BQ55" s="1010"/>
      <c r="BR55" s="123"/>
      <c r="BS55" s="124"/>
      <c r="BT55" s="1010"/>
      <c r="BU55" s="123"/>
      <c r="BV55" s="124"/>
      <c r="BW55" s="1010"/>
      <c r="BX55" s="123"/>
      <c r="BY55" s="124"/>
      <c r="BZ55" s="1009" t="str">
        <f>IF(ISBLANK(AR55),"",IF(ISBLANK(AX55),SUM(AY55,BB55,BE55,BH55,BK55,BN55,BQ55,BT55,BW55),0))</f>
        <v/>
      </c>
      <c r="CA55" s="1007" t="str">
        <f>IF(BZ55="","",BZ55+CA53)</f>
        <v/>
      </c>
      <c r="CB55" s="995">
        <f>IF(AX55="X",0,COUNT(AY55,BB55,BE55,BH55,BK55,BN55,BQ55,BT55,BW55))</f>
        <v>0</v>
      </c>
      <c r="CC55" s="1007">
        <f>COUNTIF(AZ55:BA56,"L")+COUNTIF(BC55:BD56,"L")+COUNTIF(BF55:BG56,"L")+COUNTIF(BI55:BJ56,"L")+COUNTIF(BL55:BM56,"L")+COUNTIF(BO55:BP56,"L")+COUNTIF(BR55:BS56,"L")+COUNTIF(BU55:BV56,"L")+COUNTIF(BX55:BY56,"L")</f>
        <v>0</v>
      </c>
      <c r="CD55" s="995">
        <f>COUNTIF($J55:AZ56,"B")+COUNTIF(BC55:BD56,"B")+COUNTIF(BF55:BG56,"B")+COUNTIF(BI55:BJ56,"B")+COUNTIF(BL55:BM56,"B")+COUNTIF(BO55:BP56,"B")+COUNTIF(BR55:BS56,"B")+COUNTIF(BU55:BV56,"B")+COUNTIF(BX55:BY56,"B")</f>
        <v>0</v>
      </c>
      <c r="CE55" s="995">
        <f>COUNTIF(AZ55:BA56,"J")+COUNTIF(BC55:BD56,"J")+COUNTIF(BF55:BG56,"J")+COUNTIF(BI55:BJ56,"J")+COUNTIF(BL55:BM56,"J")+COUNTIF(BO55:BP56,"J")+COUNTIF(BR55:BS56,"J")+COUNTIF(BU55:BV56,"J")+COUNTIF(BX55:BY56,"J")</f>
        <v>0</v>
      </c>
      <c r="CF55" s="995">
        <f>COUNTIF(AZ55:BA56,"N")+COUNTIF(BC55:BD56,"N")+COUNTIF(BF55:BG56,"N")+COUNTIF(BI55:BJ56,"N")+COUNTIF(BL55:BM56,"N")+COUNTIF(BO55:BP56,"N")+COUNTIF(BR55:BS56,"N")+COUNTIF(BU55:BV56,"N")+COUNTIF(BX55:BY56,"N")</f>
        <v>0</v>
      </c>
      <c r="CG55" s="995">
        <f>COUNTIF(AZ55:BA56,"O")+COUNTIF(BC55:BD56,"O")+COUNTIF(BF55:BG56,"O")+COUNTIF(BI55:BJ56,"O")+COUNTIF(BL55:BM56,"O")+COUNTIF(BO55:BP56,"O")+COUNTIF(BR55:BS56,"O")+COUNTIF(BU55:BV56,"O")+COUNTIF(BX55:BY56,"O")</f>
        <v>0</v>
      </c>
      <c r="CH55" s="996">
        <f>COUNTIF(AZ55:BA56,"NOTT")+COUNTIF(BC55:BD56,"NOTT")+COUNTIF(BF55:BG56,"NOTT")+COUNTIF(BI55:BJ56,"NOTT")+COUNTIF(BL55:BM56,"NOTT")+COUNTIF(BO55:BP56,"NOTT")+COUNTIF(BR55:BS56,"NOTT")+COUNTIF(BU55:BV56,"NOTT")+COUNTIF(BX55:BY56,"NOTT")</f>
        <v>0</v>
      </c>
    </row>
    <row r="56" spans="1:86" ht="14.25" customHeight="1">
      <c r="A56" s="1002"/>
      <c r="B56" s="1012"/>
      <c r="C56" s="1016"/>
      <c r="D56" s="998"/>
      <c r="E56" s="998"/>
      <c r="F56" s="998"/>
      <c r="G56" s="1017"/>
      <c r="H56" s="1014"/>
      <c r="I56" s="123"/>
      <c r="J56" s="124"/>
      <c r="K56" s="1010"/>
      <c r="L56" s="123"/>
      <c r="M56" s="124"/>
      <c r="N56" s="1010"/>
      <c r="O56" s="123"/>
      <c r="P56" s="124"/>
      <c r="Q56" s="1010"/>
      <c r="R56" s="123"/>
      <c r="S56" s="124"/>
      <c r="T56" s="1010"/>
      <c r="U56" s="123"/>
      <c r="V56" s="124"/>
      <c r="W56" s="1010"/>
      <c r="X56" s="123"/>
      <c r="Y56" s="124"/>
      <c r="Z56" s="1010"/>
      <c r="AA56" s="123"/>
      <c r="AB56" s="124"/>
      <c r="AC56" s="1010"/>
      <c r="AD56" s="123"/>
      <c r="AE56" s="124"/>
      <c r="AF56" s="1010"/>
      <c r="AG56" s="123"/>
      <c r="AH56" s="124"/>
      <c r="AI56" s="993"/>
      <c r="AJ56" s="1007"/>
      <c r="AK56" s="995"/>
      <c r="AL56" s="1007"/>
      <c r="AM56" s="995"/>
      <c r="AN56" s="995"/>
      <c r="AO56" s="995"/>
      <c r="AP56" s="995"/>
      <c r="AQ56" s="996"/>
      <c r="AR56" s="1002"/>
      <c r="AS56" s="1015"/>
      <c r="AT56" s="1002"/>
      <c r="AU56" s="998"/>
      <c r="AV56" s="998"/>
      <c r="AW56" s="998"/>
      <c r="AX56" s="1013"/>
      <c r="AY56" s="1014"/>
      <c r="AZ56" s="125"/>
      <c r="BA56" s="126"/>
      <c r="BB56" s="1010"/>
      <c r="BC56" s="125"/>
      <c r="BD56" s="126"/>
      <c r="BE56" s="1010"/>
      <c r="BF56" s="123"/>
      <c r="BG56" s="124"/>
      <c r="BH56" s="1010"/>
      <c r="BI56" s="123"/>
      <c r="BJ56" s="124"/>
      <c r="BK56" s="1010"/>
      <c r="BL56" s="123"/>
      <c r="BM56" s="124"/>
      <c r="BN56" s="1010"/>
      <c r="BO56" s="123"/>
      <c r="BP56" s="124"/>
      <c r="BQ56" s="1010"/>
      <c r="BR56" s="123"/>
      <c r="BS56" s="124"/>
      <c r="BT56" s="1010"/>
      <c r="BU56" s="123"/>
      <c r="BV56" s="124"/>
      <c r="BW56" s="1010"/>
      <c r="BX56" s="123"/>
      <c r="BY56" s="124"/>
      <c r="BZ56" s="993"/>
      <c r="CA56" s="1007"/>
      <c r="CB56" s="995"/>
      <c r="CC56" s="1007"/>
      <c r="CD56" s="995"/>
      <c r="CE56" s="995"/>
      <c r="CF56" s="995"/>
      <c r="CG56" s="995"/>
      <c r="CH56" s="996"/>
    </row>
    <row r="57" spans="1:86" ht="14.25" customHeight="1">
      <c r="A57" s="1003"/>
      <c r="B57" s="1004"/>
      <c r="C57" s="999"/>
      <c r="D57" s="1000"/>
      <c r="E57" s="1000"/>
      <c r="F57" s="1000"/>
      <c r="G57" s="1001"/>
      <c r="H57" s="1002"/>
      <c r="I57" s="127"/>
      <c r="J57" s="124"/>
      <c r="K57" s="998"/>
      <c r="L57" s="127"/>
      <c r="M57" s="124"/>
      <c r="N57" s="998"/>
      <c r="O57" s="127"/>
      <c r="P57" s="124"/>
      <c r="Q57" s="998"/>
      <c r="R57" s="127"/>
      <c r="S57" s="124"/>
      <c r="T57" s="998"/>
      <c r="U57" s="127"/>
      <c r="V57" s="124"/>
      <c r="W57" s="998"/>
      <c r="X57" s="127"/>
      <c r="Y57" s="124"/>
      <c r="Z57" s="998"/>
      <c r="AA57" s="127"/>
      <c r="AB57" s="124"/>
      <c r="AC57" s="998"/>
      <c r="AD57" s="127"/>
      <c r="AE57" s="124"/>
      <c r="AF57" s="998"/>
      <c r="AG57" s="127"/>
      <c r="AH57" s="124"/>
      <c r="AI57" s="1005" t="str">
        <f>IF(ISBLANK(A57),"",IF(ISBLANK(G57),SUM(H57,K57,N57,Q57,T57,W57,Z57,AC57,AF57),0))</f>
        <v/>
      </c>
      <c r="AJ57" s="1007" t="str">
        <f>IF(AI57="","",AI57+AJ55)</f>
        <v/>
      </c>
      <c r="AK57" s="995">
        <f>IF(G57="X",0,COUNT(H57,K57,N57,Q57,T57,W57,Z57,AC57,AF57))</f>
        <v>0</v>
      </c>
      <c r="AL57" s="1007">
        <f>COUNTIF(I57:J58,"L")+COUNTIF(L57:M58,"L")+COUNTIF(O57:P58,"L")+COUNTIF(R57:S58,"L")+COUNTIF(U57:V58,"L")+COUNTIF(X57:Y58,"L")+COUNTIF(AA57:AB58,"L")+COUNTIF(AD57:AE58,"L")+COUNTIF(AG57:AH58,"L")</f>
        <v>0</v>
      </c>
      <c r="AM57" s="995">
        <f>COUNTIF(I57:$J58,"B")+COUNTIF(L57:M58,"B")+COUNTIF(O57:P58,"B")+COUNTIF(R57:S58,"B")+COUNTIF(U57:V58,"B")+COUNTIF(X57:Y58,"B")+COUNTIF(AA57:AB58,"B")+COUNTIF(AD57:AE58,"B")+COUNTIF(AG57:AH58,"B")</f>
        <v>0</v>
      </c>
      <c r="AN57" s="995">
        <f>COUNTIF(I57:J58,"J")+COUNTIF(L57:M58,"J")+COUNTIF(O57:P58,"J")+COUNTIF(R57:S58,"J")+COUNTIF(U57:V58,"J")+COUNTIF(X57:Y58,"J")+COUNTIF(AA57:AB58,"J")+COUNTIF(AD57:AE58,"J")+COUNTIF(AG57:AH58,"J")</f>
        <v>0</v>
      </c>
      <c r="AO57" s="995">
        <f>COUNTIF(I57:J58,"N")+COUNTIF(L57:M58,"N")+COUNTIF(O57:P58,"N")+COUNTIF(R57:S58,"N")+COUNTIF(U57:V58,"N")+COUNTIF(X57:Y58,"N")+COUNTIF(AA57:AB58,"N")+COUNTIF(AD57:AE58,"N")+COUNTIF(AG57:AH58,"N")</f>
        <v>0</v>
      </c>
      <c r="AP57" s="995">
        <f>COUNTIF(I57:J58,"O")+COUNTIF(L57:M58,"O")+COUNTIF(O57:P58,"O")+COUNTIF(R57:S58,"O")+COUNTIF(U57:V58,"O")+COUNTIF(X57:Y58,"O")+COUNTIF(AA57:AB58,"O")+COUNTIF(AD57:AE58,"O")+COUNTIF(AG57:AH58,"O")</f>
        <v>0</v>
      </c>
      <c r="AQ57" s="996">
        <f>COUNTIF(I57:J58,"NOTT")+COUNTIF(L57:M58,"NOTT")+COUNTIF(O57:P58,"NOTT")+COUNTIF(R57:S58,"NOTT")+COUNTIF(U57:V58,"NOTT")+COUNTIF(X57:Y58,"NOTT")+COUNTIF(AA57:AB58,"NOTT")+COUNTIF(AD57:AE58,"NOTT")+COUNTIF(AG57:AH58,"NOTT")</f>
        <v>0</v>
      </c>
      <c r="AR57" s="999"/>
      <c r="AS57" s="1008"/>
      <c r="AT57" s="999"/>
      <c r="AU57" s="1000"/>
      <c r="AV57" s="1000"/>
      <c r="AW57" s="1000"/>
      <c r="AX57" s="1001"/>
      <c r="AY57" s="1002"/>
      <c r="AZ57" s="128"/>
      <c r="BA57" s="126"/>
      <c r="BB57" s="998"/>
      <c r="BC57" s="128"/>
      <c r="BD57" s="126"/>
      <c r="BE57" s="998"/>
      <c r="BF57" s="127"/>
      <c r="BG57" s="124"/>
      <c r="BH57" s="998"/>
      <c r="BI57" s="127"/>
      <c r="BJ57" s="124"/>
      <c r="BK57" s="998"/>
      <c r="BL57" s="127"/>
      <c r="BM57" s="124"/>
      <c r="BN57" s="998"/>
      <c r="BO57" s="127"/>
      <c r="BP57" s="124"/>
      <c r="BQ57" s="998"/>
      <c r="BR57" s="127"/>
      <c r="BS57" s="124"/>
      <c r="BT57" s="998"/>
      <c r="BU57" s="127"/>
      <c r="BV57" s="124"/>
      <c r="BW57" s="998"/>
      <c r="BX57" s="127"/>
      <c r="BY57" s="124"/>
      <c r="BZ57" s="1005" t="str">
        <f>IF(ISBLANK(AR57),"",IF(ISBLANK(AX57),SUM(AY57,BB57,BE57,BH57,BK57,BN57,BQ57,BT57,BW57),0))</f>
        <v/>
      </c>
      <c r="CA57" s="1007" t="str">
        <f>IF(BZ57="","",BZ57+CA55)</f>
        <v/>
      </c>
      <c r="CB57" s="995">
        <f>IF(AX57="X",0,COUNT(AY57,BB57,BE57,BH57,BK57,BN57,BQ57,BT57,BW57))</f>
        <v>0</v>
      </c>
      <c r="CC57" s="1007">
        <f>COUNTIF(AZ57:BA58,"L")+COUNTIF(BC57:BD58,"L")+COUNTIF(BF57:BG58,"L")+COUNTIF(BI57:BJ58,"L")+COUNTIF(BL57:BM58,"L")+COUNTIF(BO57:BP58,"L")+COUNTIF(BR57:BS58,"L")+COUNTIF(BU57:BV58,"L")+COUNTIF(BX57:BY58,"L")</f>
        <v>0</v>
      </c>
      <c r="CD57" s="995">
        <f>COUNTIF($J57:AZ58,"B")+COUNTIF(BC57:BD58,"B")+COUNTIF(BF57:BG58,"B")+COUNTIF(BI57:BJ58,"B")+COUNTIF(BL57:BM58,"B")+COUNTIF(BO57:BP58,"B")+COUNTIF(BR57:BS58,"B")+COUNTIF(BU57:BV58,"B")+COUNTIF(BX57:BY58,"B")</f>
        <v>0</v>
      </c>
      <c r="CE57" s="995">
        <f>COUNTIF(AZ57:BA58,"J")+COUNTIF(BC57:BD58,"J")+COUNTIF(BF57:BG58,"J")+COUNTIF(BI57:BJ58,"J")+COUNTIF(BL57:BM58,"J")+COUNTIF(BO57:BP58,"J")+COUNTIF(BR57:BS58,"J")+COUNTIF(BU57:BV58,"J")+COUNTIF(BX57:BY58,"J")</f>
        <v>0</v>
      </c>
      <c r="CF57" s="995">
        <f>COUNTIF(AZ57:BA58,"N")+COUNTIF(BC57:BD58,"N")+COUNTIF(BF57:BG58,"N")+COUNTIF(BI57:BJ58,"N")+COUNTIF(BL57:BM58,"N")+COUNTIF(BO57:BP58,"N")+COUNTIF(BR57:BS58,"N")+COUNTIF(BU57:BV58,"N")+COUNTIF(BX57:BY58,"N")</f>
        <v>0</v>
      </c>
      <c r="CG57" s="995">
        <f>COUNTIF(AZ57:BA58,"O")+COUNTIF(BC57:BD58,"O")+COUNTIF(BF57:BG58,"O")+COUNTIF(BI57:BJ58,"O")+COUNTIF(BL57:BM58,"O")+COUNTIF(BO57:BP58,"O")+COUNTIF(BR57:BS58,"O")+COUNTIF(BU57:BV58,"O")+COUNTIF(BX57:BY58,"O")</f>
        <v>0</v>
      </c>
      <c r="CH57" s="996">
        <f>COUNTIF(AZ57:BA58,"NOTT")+COUNTIF(BC57:BD58,"NOTT")+COUNTIF(BF57:BG58,"NOTT")+COUNTIF(BI57:BJ58,"NOTT")+COUNTIF(BL57:BM58,"NOTT")+COUNTIF(BO57:BP58,"NOTT")+COUNTIF(BR57:BS58,"NOTT")+COUNTIF(BU57:BV58,"NOTT")+COUNTIF(BX57:BY58,"NOTT")</f>
        <v>0</v>
      </c>
    </row>
    <row r="58" spans="1:86" ht="14.25" customHeight="1">
      <c r="A58" s="1003"/>
      <c r="B58" s="1004"/>
      <c r="C58" s="999"/>
      <c r="D58" s="1000"/>
      <c r="E58" s="1000"/>
      <c r="F58" s="1000"/>
      <c r="G58" s="1001"/>
      <c r="H58" s="1002"/>
      <c r="I58" s="127"/>
      <c r="J58" s="124"/>
      <c r="K58" s="998"/>
      <c r="L58" s="127"/>
      <c r="M58" s="124"/>
      <c r="N58" s="998"/>
      <c r="O58" s="127"/>
      <c r="P58" s="124"/>
      <c r="Q58" s="998"/>
      <c r="R58" s="127"/>
      <c r="S58" s="124"/>
      <c r="T58" s="998"/>
      <c r="U58" s="127"/>
      <c r="V58" s="124"/>
      <c r="W58" s="998"/>
      <c r="X58" s="127"/>
      <c r="Y58" s="124"/>
      <c r="Z58" s="998"/>
      <c r="AA58" s="127"/>
      <c r="AB58" s="124"/>
      <c r="AC58" s="998"/>
      <c r="AD58" s="127"/>
      <c r="AE58" s="124"/>
      <c r="AF58" s="998"/>
      <c r="AG58" s="127"/>
      <c r="AH58" s="124"/>
      <c r="AI58" s="1006"/>
      <c r="AJ58" s="1007"/>
      <c r="AK58" s="995"/>
      <c r="AL58" s="1007"/>
      <c r="AM58" s="995"/>
      <c r="AN58" s="995"/>
      <c r="AO58" s="995"/>
      <c r="AP58" s="995"/>
      <c r="AQ58" s="996"/>
      <c r="AR58" s="999"/>
      <c r="AS58" s="1008"/>
      <c r="AT58" s="999"/>
      <c r="AU58" s="1000"/>
      <c r="AV58" s="1000"/>
      <c r="AW58" s="1000"/>
      <c r="AX58" s="1001"/>
      <c r="AY58" s="1002"/>
      <c r="AZ58" s="128"/>
      <c r="BA58" s="126"/>
      <c r="BB58" s="998"/>
      <c r="BC58" s="128"/>
      <c r="BD58" s="126"/>
      <c r="BE58" s="998"/>
      <c r="BF58" s="127"/>
      <c r="BG58" s="124"/>
      <c r="BH58" s="998"/>
      <c r="BI58" s="127"/>
      <c r="BJ58" s="124"/>
      <c r="BK58" s="998"/>
      <c r="BL58" s="127"/>
      <c r="BM58" s="124"/>
      <c r="BN58" s="998"/>
      <c r="BO58" s="127"/>
      <c r="BP58" s="124"/>
      <c r="BQ58" s="998"/>
      <c r="BR58" s="127"/>
      <c r="BS58" s="124"/>
      <c r="BT58" s="998"/>
      <c r="BU58" s="127"/>
      <c r="BV58" s="124"/>
      <c r="BW58" s="998"/>
      <c r="BX58" s="127"/>
      <c r="BY58" s="124"/>
      <c r="BZ58" s="1006"/>
      <c r="CA58" s="1007"/>
      <c r="CB58" s="995"/>
      <c r="CC58" s="1007"/>
      <c r="CD58" s="995"/>
      <c r="CE58" s="995"/>
      <c r="CF58" s="995"/>
      <c r="CG58" s="995"/>
      <c r="CH58" s="996"/>
    </row>
    <row r="59" spans="1:86" ht="14.25" customHeight="1" thickBot="1">
      <c r="A59" s="1011"/>
      <c r="B59" s="1012"/>
      <c r="C59" s="1002"/>
      <c r="D59" s="998"/>
      <c r="E59" s="998"/>
      <c r="F59" s="998"/>
      <c r="G59" s="1013"/>
      <c r="H59" s="1014"/>
      <c r="I59" s="123"/>
      <c r="J59" s="124"/>
      <c r="K59" s="1010"/>
      <c r="L59" s="123"/>
      <c r="M59" s="124"/>
      <c r="N59" s="1010"/>
      <c r="O59" s="123"/>
      <c r="P59" s="124"/>
      <c r="Q59" s="1010"/>
      <c r="R59" s="123"/>
      <c r="S59" s="124"/>
      <c r="T59" s="1010"/>
      <c r="U59" s="123"/>
      <c r="V59" s="124"/>
      <c r="W59" s="1010"/>
      <c r="X59" s="123"/>
      <c r="Y59" s="124"/>
      <c r="Z59" s="1010"/>
      <c r="AA59" s="123"/>
      <c r="AB59" s="124"/>
      <c r="AC59" s="1010"/>
      <c r="AD59" s="123"/>
      <c r="AE59" s="124"/>
      <c r="AF59" s="1010"/>
      <c r="AG59" s="123"/>
      <c r="AH59" s="124"/>
      <c r="AI59" s="1009" t="str">
        <f>IF(ISBLANK(A59),"",IF(ISBLANK(G59),SUM(H59,K59,N59,Q59,T59,W59,Z59,AC59,AF59),0))</f>
        <v/>
      </c>
      <c r="AJ59" s="1007" t="str">
        <f>IF(AI59="","",AI59+AJ57)</f>
        <v/>
      </c>
      <c r="AK59" s="995">
        <f>IF(G59="X",0,COUNT(H59,K59,N59,Q59,T59,W59,Z59,AC59,AF59))</f>
        <v>0</v>
      </c>
      <c r="AL59" s="1007">
        <f>COUNTIF(I59:J60,"L")+COUNTIF(L59:M60,"L")+COUNTIF(O59:P60,"L")+COUNTIF(R59:S60,"L")+COUNTIF(U59:V60,"L")+COUNTIF(X59:Y60,"L")+COUNTIF(AA59:AB60,"L")+COUNTIF(AD59:AE60,"L")+COUNTIF(AG59:AH60,"L")</f>
        <v>0</v>
      </c>
      <c r="AM59" s="995">
        <f>COUNTIF(I59:$J60,"B")+COUNTIF(L59:M60,"B")+COUNTIF(O59:P60,"B")+COUNTIF(R59:S60,"B")+COUNTIF(U59:V60,"B")+COUNTIF(X59:Y60,"B")+COUNTIF(AA59:AB60,"B")+COUNTIF(AD59:AE60,"B")+COUNTIF(AG59:AH60,"B")</f>
        <v>0</v>
      </c>
      <c r="AN59" s="995">
        <f>COUNTIF(I59:J60,"J")+COUNTIF(L59:M60,"J")+COUNTIF(O59:P60,"J")+COUNTIF(R59:S60,"J")+COUNTIF(U59:V60,"J")+COUNTIF(X59:Y60,"J")+COUNTIF(AA59:AB60,"J")+COUNTIF(AD59:AE60,"J")+COUNTIF(AG59:AH60,"J")</f>
        <v>0</v>
      </c>
      <c r="AO59" s="995">
        <f>COUNTIF(I59:J60,"N")+COUNTIF(L59:M60,"N")+COUNTIF(O59:P60,"N")+COUNTIF(R59:S60,"N")+COUNTIF(U59:V60,"N")+COUNTIF(X59:Y60,"N")+COUNTIF(AA59:AB60,"N")+COUNTIF(AD59:AE60,"N")+COUNTIF(AG59:AH60,"N")</f>
        <v>0</v>
      </c>
      <c r="AP59" s="995">
        <f>COUNTIF(I59:J60,"O")+COUNTIF(L59:M60,"O")+COUNTIF(O59:P60,"O")+COUNTIF(R59:S60,"O")+COUNTIF(U59:V60,"O")+COUNTIF(X59:Y60,"O")+COUNTIF(AA59:AB60,"O")+COUNTIF(AD59:AE60,"O")+COUNTIF(AG59:AH60,"O")</f>
        <v>0</v>
      </c>
      <c r="AQ59" s="996">
        <f>COUNTIF(I59:J60,"NOTT")+COUNTIF(L59:M60,"NOTT")+COUNTIF(O59:P60,"NOTT")+COUNTIF(R59:S60,"NOTT")+COUNTIF(U59:V60,"NOTT")+COUNTIF(X59:Y60,"NOTT")+COUNTIF(AA59:AB60,"NOTT")+COUNTIF(AD59:AE60,"NOTT")+COUNTIF(AG59:AH60,"NOTT")</f>
        <v>0</v>
      </c>
      <c r="AR59" s="1002"/>
      <c r="AS59" s="1015"/>
      <c r="AT59" s="1002"/>
      <c r="AU59" s="998"/>
      <c r="AV59" s="998"/>
      <c r="AW59" s="998"/>
      <c r="AX59" s="1013"/>
      <c r="AY59" s="1014"/>
      <c r="AZ59" s="125"/>
      <c r="BA59" s="126"/>
      <c r="BB59" s="1010"/>
      <c r="BC59" s="125"/>
      <c r="BD59" s="126"/>
      <c r="BE59" s="1010"/>
      <c r="BF59" s="123"/>
      <c r="BG59" s="124"/>
      <c r="BH59" s="1010"/>
      <c r="BI59" s="123"/>
      <c r="BJ59" s="124"/>
      <c r="BK59" s="1010"/>
      <c r="BL59" s="123"/>
      <c r="BM59" s="124"/>
      <c r="BN59" s="1010"/>
      <c r="BO59" s="123"/>
      <c r="BP59" s="124"/>
      <c r="BQ59" s="1010"/>
      <c r="BR59" s="123"/>
      <c r="BS59" s="124"/>
      <c r="BT59" s="1010"/>
      <c r="BU59" s="123"/>
      <c r="BV59" s="124"/>
      <c r="BW59" s="1010"/>
      <c r="BX59" s="123"/>
      <c r="BY59" s="124"/>
      <c r="BZ59" s="1009" t="str">
        <f>IF(ISBLANK(AR59),"",IF(ISBLANK(AX59),SUM(AY59,BB59,BE59,BH59,BK59,BN59,BQ59,BT59,BW59),0))</f>
        <v/>
      </c>
      <c r="CA59" s="1007" t="str">
        <f>IF(BZ59="","",BZ59+CA57)</f>
        <v/>
      </c>
      <c r="CB59" s="995">
        <f>IF(AX59="X",0,COUNT(AY59,BB59,BE59,BH59,BK59,BN59,BQ59,BT59,BW59))</f>
        <v>0</v>
      </c>
      <c r="CC59" s="1007">
        <f>COUNTIF(AZ59:BA60,"L")+COUNTIF(BC59:BD60,"L")+COUNTIF(BF59:BG60,"L")+COUNTIF(BI59:BJ60,"L")+COUNTIF(BL59:BM60,"L")+COUNTIF(BO59:BP60,"L")+COUNTIF(BR59:BS60,"L")+COUNTIF(BU59:BV60,"L")+COUNTIF(BX59:BY60,"L")</f>
        <v>0</v>
      </c>
      <c r="CD59" s="995">
        <f>COUNTIF($J59:AZ60,"B")+COUNTIF(BC59:BD60,"B")+COUNTIF(BF59:BG60,"B")+COUNTIF(BI59:BJ60,"B")+COUNTIF(BL59:BM60,"B")+COUNTIF(BO59:BP60,"B")+COUNTIF(BR59:BS60,"B")+COUNTIF(BU59:BV60,"B")+COUNTIF(BX59:BY60,"B")</f>
        <v>0</v>
      </c>
      <c r="CE59" s="995">
        <f>COUNTIF(AZ59:BA60,"J")+COUNTIF(BC59:BD60,"J")+COUNTIF(BF59:BG60,"J")+COUNTIF(BI59:BJ60,"J")+COUNTIF(BL59:BM60,"J")+COUNTIF(BO59:BP60,"J")+COUNTIF(BR59:BS60,"J")+COUNTIF(BU59:BV60,"J")+COUNTIF(BX59:BY60,"J")</f>
        <v>0</v>
      </c>
      <c r="CF59" s="995">
        <f>COUNTIF(AZ59:BA60,"N")+COUNTIF(BC59:BD60,"N")+COUNTIF(BF59:BG60,"N")+COUNTIF(BI59:BJ60,"N")+COUNTIF(BL59:BM60,"N")+COUNTIF(BO59:BP60,"N")+COUNTIF(BR59:BS60,"N")+COUNTIF(BU59:BV60,"N")+COUNTIF(BX59:BY60,"N")</f>
        <v>0</v>
      </c>
      <c r="CG59" s="995">
        <f>COUNTIF(AZ59:BA60,"O")+COUNTIF(BC59:BD60,"O")+COUNTIF(BF59:BG60,"O")+COUNTIF(BI59:BJ60,"O")+COUNTIF(BL59:BM60,"O")+COUNTIF(BO59:BP60,"O")+COUNTIF(BR59:BS60,"O")+COUNTIF(BU59:BV60,"O")+COUNTIF(BX59:BY60,"O")</f>
        <v>0</v>
      </c>
      <c r="CH59" s="996">
        <f>COUNTIF(AZ59:BA60,"NOTT")+COUNTIF(BC59:BD60,"NOTT")+COUNTIF(BF59:BG60,"NOTT")+COUNTIF(BI59:BJ60,"NOTT")+COUNTIF(BL59:BM60,"NOTT")+COUNTIF(BO59:BP60,"NOTT")+COUNTIF(BR59:BS60,"NOTT")+COUNTIF(BU59:BV60,"NOTT")+COUNTIF(BX59:BY60,"NOTT")</f>
        <v>0</v>
      </c>
    </row>
    <row r="60" spans="1:86" ht="14.25" customHeight="1">
      <c r="A60" s="1011"/>
      <c r="B60" s="1012"/>
      <c r="C60" s="1002"/>
      <c r="D60" s="998"/>
      <c r="E60" s="998"/>
      <c r="F60" s="998"/>
      <c r="G60" s="1013"/>
      <c r="H60" s="1014"/>
      <c r="I60" s="123"/>
      <c r="J60" s="124"/>
      <c r="K60" s="1010"/>
      <c r="L60" s="123"/>
      <c r="M60" s="124"/>
      <c r="N60" s="1010"/>
      <c r="O60" s="123"/>
      <c r="P60" s="124"/>
      <c r="Q60" s="1010"/>
      <c r="R60" s="123"/>
      <c r="S60" s="124"/>
      <c r="T60" s="1010"/>
      <c r="U60" s="123"/>
      <c r="V60" s="124"/>
      <c r="W60" s="1010"/>
      <c r="X60" s="123"/>
      <c r="Y60" s="124"/>
      <c r="Z60" s="1010"/>
      <c r="AA60" s="123"/>
      <c r="AB60" s="124"/>
      <c r="AC60" s="1010"/>
      <c r="AD60" s="123"/>
      <c r="AE60" s="124"/>
      <c r="AF60" s="1010"/>
      <c r="AG60" s="123"/>
      <c r="AH60" s="124"/>
      <c r="AI60" s="993"/>
      <c r="AJ60" s="1007"/>
      <c r="AK60" s="995"/>
      <c r="AL60" s="1007"/>
      <c r="AM60" s="995"/>
      <c r="AN60" s="995"/>
      <c r="AO60" s="995"/>
      <c r="AP60" s="995"/>
      <c r="AQ60" s="996"/>
      <c r="AR60" s="1002"/>
      <c r="AS60" s="1015"/>
      <c r="AT60" s="1002"/>
      <c r="AU60" s="998"/>
      <c r="AV60" s="998"/>
      <c r="AW60" s="998"/>
      <c r="AX60" s="1013"/>
      <c r="AY60" s="1014"/>
      <c r="AZ60" s="125"/>
      <c r="BA60" s="126"/>
      <c r="BB60" s="1010"/>
      <c r="BC60" s="125"/>
      <c r="BD60" s="126"/>
      <c r="BE60" s="1010"/>
      <c r="BF60" s="123"/>
      <c r="BG60" s="124"/>
      <c r="BH60" s="1010"/>
      <c r="BI60" s="123"/>
      <c r="BJ60" s="124"/>
      <c r="BK60" s="1010"/>
      <c r="BL60" s="123"/>
      <c r="BM60" s="124"/>
      <c r="BN60" s="1010"/>
      <c r="BO60" s="123"/>
      <c r="BP60" s="124"/>
      <c r="BQ60" s="1010"/>
      <c r="BR60" s="123"/>
      <c r="BS60" s="124"/>
      <c r="BT60" s="1010"/>
      <c r="BU60" s="123"/>
      <c r="BV60" s="124"/>
      <c r="BW60" s="1010"/>
      <c r="BX60" s="123"/>
      <c r="BY60" s="124"/>
      <c r="BZ60" s="993"/>
      <c r="CA60" s="1007"/>
      <c r="CB60" s="995"/>
      <c r="CC60" s="1007"/>
      <c r="CD60" s="995"/>
      <c r="CE60" s="995"/>
      <c r="CF60" s="995"/>
      <c r="CG60" s="995"/>
      <c r="CH60" s="996"/>
    </row>
    <row r="61" spans="1:86" ht="14.25" customHeight="1">
      <c r="A61" s="1003"/>
      <c r="B61" s="1004"/>
      <c r="C61" s="999"/>
      <c r="D61" s="1000"/>
      <c r="E61" s="1000"/>
      <c r="F61" s="1000"/>
      <c r="G61" s="1001"/>
      <c r="H61" s="1002"/>
      <c r="I61" s="127"/>
      <c r="J61" s="124"/>
      <c r="K61" s="998"/>
      <c r="L61" s="127"/>
      <c r="M61" s="124"/>
      <c r="N61" s="998"/>
      <c r="O61" s="127"/>
      <c r="P61" s="124"/>
      <c r="Q61" s="998"/>
      <c r="R61" s="127"/>
      <c r="S61" s="124"/>
      <c r="T61" s="998"/>
      <c r="U61" s="127"/>
      <c r="V61" s="124"/>
      <c r="W61" s="998"/>
      <c r="X61" s="127"/>
      <c r="Y61" s="124"/>
      <c r="Z61" s="998"/>
      <c r="AA61" s="127"/>
      <c r="AB61" s="124"/>
      <c r="AC61" s="998"/>
      <c r="AD61" s="127"/>
      <c r="AE61" s="124"/>
      <c r="AF61" s="998"/>
      <c r="AG61" s="127"/>
      <c r="AH61" s="124"/>
      <c r="AI61" s="1005" t="str">
        <f>IF(ISBLANK(A61),"",IF(ISBLANK(G61),SUM(H61,K61,N61,Q61,T61,W61,Z61,AC61,AF61),0))</f>
        <v/>
      </c>
      <c r="AJ61" s="1007" t="str">
        <f>IF(AI61="","",AI61+AJ59)</f>
        <v/>
      </c>
      <c r="AK61" s="995">
        <f>IF(G61="X",0,COUNT(H61,K61,N61,Q61,T61,W61,Z61,AC61,AF61))</f>
        <v>0</v>
      </c>
      <c r="AL61" s="1007">
        <f>COUNTIF(I61:J62,"L")+COUNTIF(L61:M62,"L")+COUNTIF(O61:P62,"L")+COUNTIF(R61:S62,"L")+COUNTIF(U61:V62,"L")+COUNTIF(X61:Y62,"L")+COUNTIF(AA61:AB62,"L")+COUNTIF(AD61:AE62,"L")+COUNTIF(AG61:AH62,"L")</f>
        <v>0</v>
      </c>
      <c r="AM61" s="995">
        <f>COUNTIF(I61:$J62,"B")+COUNTIF(L61:M62,"B")+COUNTIF(O61:P62,"B")+COUNTIF(R61:S62,"B")+COUNTIF(U61:V62,"B")+COUNTIF(X61:Y62,"B")+COUNTIF(AA61:AB62,"B")+COUNTIF(AD61:AE62,"B")+COUNTIF(AG61:AH62,"B")</f>
        <v>0</v>
      </c>
      <c r="AN61" s="995">
        <f>COUNTIF(I61:J62,"J")+COUNTIF(L61:M62,"J")+COUNTIF(O61:P62,"J")+COUNTIF(R61:S62,"J")+COUNTIF(U61:V62,"J")+COUNTIF(X61:Y62,"J")+COUNTIF(AA61:AB62,"J")+COUNTIF(AD61:AE62,"J")+COUNTIF(AG61:AH62,"J")</f>
        <v>0</v>
      </c>
      <c r="AO61" s="995">
        <f>COUNTIF(I61:J62,"N")+COUNTIF(L61:M62,"N")+COUNTIF(O61:P62,"N")+COUNTIF(R61:S62,"N")+COUNTIF(U61:V62,"N")+COUNTIF(X61:Y62,"N")+COUNTIF(AA61:AB62,"N")+COUNTIF(AD61:AE62,"N")+COUNTIF(AG61:AH62,"N")</f>
        <v>0</v>
      </c>
      <c r="AP61" s="995">
        <f>COUNTIF(I61:J62,"O")+COUNTIF(L61:M62,"O")+COUNTIF(O61:P62,"O")+COUNTIF(R61:S62,"O")+COUNTIF(U61:V62,"O")+COUNTIF(X61:Y62,"O")+COUNTIF(AA61:AB62,"O")+COUNTIF(AD61:AE62,"O")+COUNTIF(AG61:AH62,"O")</f>
        <v>0</v>
      </c>
      <c r="AQ61" s="996">
        <f>COUNTIF(I61:J62,"NOTT")+COUNTIF(L61:M62,"NOTT")+COUNTIF(O61:P62,"NOTT")+COUNTIF(R61:S62,"NOTT")+COUNTIF(U61:V62,"NOTT")+COUNTIF(X61:Y62,"NOTT")+COUNTIF(AA61:AB62,"NOTT")+COUNTIF(AD61:AE62,"NOTT")+COUNTIF(AG61:AH62,"NOTT")</f>
        <v>0</v>
      </c>
      <c r="AR61" s="999"/>
      <c r="AS61" s="1008"/>
      <c r="AT61" s="999"/>
      <c r="AU61" s="1000"/>
      <c r="AV61" s="1000"/>
      <c r="AW61" s="1000"/>
      <c r="AX61" s="1001"/>
      <c r="AY61" s="1002"/>
      <c r="AZ61" s="128"/>
      <c r="BA61" s="126"/>
      <c r="BB61" s="998"/>
      <c r="BC61" s="128"/>
      <c r="BD61" s="126"/>
      <c r="BE61" s="998"/>
      <c r="BF61" s="127"/>
      <c r="BG61" s="124"/>
      <c r="BH61" s="998"/>
      <c r="BI61" s="127"/>
      <c r="BJ61" s="124"/>
      <c r="BK61" s="998"/>
      <c r="BL61" s="127"/>
      <c r="BM61" s="124"/>
      <c r="BN61" s="998"/>
      <c r="BO61" s="127"/>
      <c r="BP61" s="124"/>
      <c r="BQ61" s="998"/>
      <c r="BR61" s="127"/>
      <c r="BS61" s="124"/>
      <c r="BT61" s="998"/>
      <c r="BU61" s="127"/>
      <c r="BV61" s="124"/>
      <c r="BW61" s="998"/>
      <c r="BX61" s="127"/>
      <c r="BY61" s="124"/>
      <c r="BZ61" s="1005" t="str">
        <f>IF(ISBLANK(AR61),"",IF(ISBLANK(AX61),SUM(AY61,BB61,BE61,BH61,BK61,BN61,BQ61,BT61,BW61),0))</f>
        <v/>
      </c>
      <c r="CA61" s="1007" t="str">
        <f>IF(BZ61="","",BZ61+CA59)</f>
        <v/>
      </c>
      <c r="CB61" s="995">
        <f>IF(AX61="X",0,COUNT(AY61,BB61,BE61,BH61,BK61,BN61,BQ61,BT61,BW61))</f>
        <v>0</v>
      </c>
      <c r="CC61" s="1007">
        <f>COUNTIF(AZ61:BA62,"L")+COUNTIF(BC61:BD62,"L")+COUNTIF(BF61:BG62,"L")+COUNTIF(BI61:BJ62,"L")+COUNTIF(BL61:BM62,"L")+COUNTIF(BO61:BP62,"L")+COUNTIF(BR61:BS62,"L")+COUNTIF(BU61:BV62,"L")+COUNTIF(BX61:BY62,"L")</f>
        <v>0</v>
      </c>
      <c r="CD61" s="995">
        <f>COUNTIF($J61:AZ62,"B")+COUNTIF(BC61:BD62,"B")+COUNTIF(BF61:BG62,"B")+COUNTIF(BI61:BJ62,"B")+COUNTIF(BL61:BM62,"B")+COUNTIF(BO61:BP62,"B")+COUNTIF(BR61:BS62,"B")+COUNTIF(BU61:BV62,"B")+COUNTIF(BX61:BY62,"B")</f>
        <v>0</v>
      </c>
      <c r="CE61" s="995">
        <f>COUNTIF(AZ61:BA62,"J")+COUNTIF(BC61:BD62,"J")+COUNTIF(BF61:BG62,"J")+COUNTIF(BI61:BJ62,"J")+COUNTIF(BL61:BM62,"J")+COUNTIF(BO61:BP62,"J")+COUNTIF(BR61:BS62,"J")+COUNTIF(BU61:BV62,"J")+COUNTIF(BX61:BY62,"J")</f>
        <v>0</v>
      </c>
      <c r="CF61" s="995">
        <f>COUNTIF(AZ61:BA62,"N")+COUNTIF(BC61:BD62,"N")+COUNTIF(BF61:BG62,"N")+COUNTIF(BI61:BJ62,"N")+COUNTIF(BL61:BM62,"N")+COUNTIF(BO61:BP62,"N")+COUNTIF(BR61:BS62,"N")+COUNTIF(BU61:BV62,"N")+COUNTIF(BX61:BY62,"N")</f>
        <v>0</v>
      </c>
      <c r="CG61" s="995">
        <f>COUNTIF(AZ61:BA62,"O")+COUNTIF(BC61:BD62,"O")+COUNTIF(BF61:BG62,"O")+COUNTIF(BI61:BJ62,"O")+COUNTIF(BL61:BM62,"O")+COUNTIF(BO61:BP62,"O")+COUNTIF(BR61:BS62,"O")+COUNTIF(BU61:BV62,"O")+COUNTIF(BX61:BY62,"O")</f>
        <v>0</v>
      </c>
      <c r="CH61" s="996">
        <f>COUNTIF(AZ61:BA62,"NOTT")+COUNTIF(BC61:BD62,"NOTT")+COUNTIF(BF61:BG62,"NOTT")+COUNTIF(BI61:BJ62,"NOTT")+COUNTIF(BL61:BM62,"NOTT")+COUNTIF(BO61:BP62,"NOTT")+COUNTIF(BR61:BS62,"NOTT")+COUNTIF(BU61:BV62,"NOTT")+COUNTIF(BX61:BY62,"NOTT")</f>
        <v>0</v>
      </c>
    </row>
    <row r="62" spans="1:86" ht="14.25" customHeight="1" thickBot="1">
      <c r="A62" s="1018"/>
      <c r="B62" s="1004"/>
      <c r="C62" s="1019"/>
      <c r="D62" s="1020"/>
      <c r="E62" s="1020"/>
      <c r="F62" s="1020"/>
      <c r="G62" s="1021"/>
      <c r="H62" s="1022"/>
      <c r="I62" s="690"/>
      <c r="J62" s="691"/>
      <c r="K62" s="1023"/>
      <c r="L62" s="690"/>
      <c r="M62" s="691"/>
      <c r="N62" s="1023"/>
      <c r="O62" s="690"/>
      <c r="P62" s="691"/>
      <c r="Q62" s="1023"/>
      <c r="R62" s="690"/>
      <c r="S62" s="691"/>
      <c r="T62" s="1023"/>
      <c r="U62" s="690"/>
      <c r="V62" s="691"/>
      <c r="W62" s="1023"/>
      <c r="X62" s="690"/>
      <c r="Y62" s="691"/>
      <c r="Z62" s="1023"/>
      <c r="AA62" s="690"/>
      <c r="AB62" s="691"/>
      <c r="AC62" s="1023"/>
      <c r="AD62" s="690"/>
      <c r="AE62" s="691"/>
      <c r="AF62" s="1023"/>
      <c r="AG62" s="690"/>
      <c r="AH62" s="691"/>
      <c r="AI62" s="1024"/>
      <c r="AJ62" s="1025"/>
      <c r="AK62" s="995"/>
      <c r="AL62" s="1007"/>
      <c r="AM62" s="995"/>
      <c r="AN62" s="995"/>
      <c r="AO62" s="995"/>
      <c r="AP62" s="995"/>
      <c r="AQ62" s="996"/>
      <c r="AR62" s="1019"/>
      <c r="AS62" s="1008"/>
      <c r="AT62" s="1019"/>
      <c r="AU62" s="1020"/>
      <c r="AV62" s="1020"/>
      <c r="AW62" s="1020"/>
      <c r="AX62" s="1021"/>
      <c r="AY62" s="1022"/>
      <c r="AZ62" s="692"/>
      <c r="BA62" s="693"/>
      <c r="BB62" s="1023"/>
      <c r="BC62" s="692"/>
      <c r="BD62" s="693"/>
      <c r="BE62" s="1023"/>
      <c r="BF62" s="690"/>
      <c r="BG62" s="691"/>
      <c r="BH62" s="1023"/>
      <c r="BI62" s="690"/>
      <c r="BJ62" s="691"/>
      <c r="BK62" s="1023"/>
      <c r="BL62" s="690"/>
      <c r="BM62" s="691"/>
      <c r="BN62" s="1023"/>
      <c r="BO62" s="690"/>
      <c r="BP62" s="691"/>
      <c r="BQ62" s="1023"/>
      <c r="BR62" s="690"/>
      <c r="BS62" s="691"/>
      <c r="BT62" s="1023"/>
      <c r="BU62" s="690"/>
      <c r="BV62" s="691"/>
      <c r="BW62" s="1023"/>
      <c r="BX62" s="690"/>
      <c r="BY62" s="691"/>
      <c r="BZ62" s="1006"/>
      <c r="CA62" s="1025"/>
      <c r="CB62" s="995"/>
      <c r="CC62" s="1007"/>
      <c r="CD62" s="995"/>
      <c r="CE62" s="995"/>
      <c r="CF62" s="995"/>
      <c r="CG62" s="995"/>
      <c r="CH62" s="996"/>
    </row>
    <row r="63" spans="1:86" s="132" customFormat="1" ht="14.25" customHeight="1" thickBot="1">
      <c r="A63" s="1028">
        <f>IF(COUNT(A3:A62),COUNT(A3:A62),"")</f>
        <v>15</v>
      </c>
      <c r="B63" s="1030" t="s">
        <v>274</v>
      </c>
      <c r="C63" s="1032">
        <f ca="1">IF(A63="","",SK!G63)</f>
        <v>0</v>
      </c>
      <c r="D63" s="1037">
        <f ca="1">IF(A63="","",SK!H63)</f>
        <v>4</v>
      </c>
      <c r="E63" s="1037">
        <f ca="1">IF(A63="","",SK!J63)</f>
        <v>2</v>
      </c>
      <c r="F63" s="1037">
        <f ca="1">IF(A63="","",SK!K63)</f>
        <v>0</v>
      </c>
      <c r="G63" s="1037">
        <f ca="1">IF(A63="","",SUM(SK!L63,SK!L64))</f>
        <v>7</v>
      </c>
      <c r="H63" s="1028">
        <f>IF(COUNT(H3:H62),SUM(H3:H62),"")</f>
        <v>17</v>
      </c>
      <c r="I63" s="129"/>
      <c r="J63" s="129"/>
      <c r="K63" s="1033">
        <f>IF(COUNT(K3:K62),SUM(K3:K62),"")</f>
        <v>5</v>
      </c>
      <c r="L63" s="129"/>
      <c r="M63" s="129"/>
      <c r="N63" s="1033" t="str">
        <f>IF(COUNT(N3:N62),SUM(N3:N62),"")</f>
        <v/>
      </c>
      <c r="O63" s="129"/>
      <c r="P63" s="129"/>
      <c r="Q63" s="1033" t="str">
        <f>IF(COUNT(Q3:Q62),SUM(Q3:Q62),"")</f>
        <v/>
      </c>
      <c r="R63" s="129"/>
      <c r="S63" s="129"/>
      <c r="T63" s="1033" t="str">
        <f>IF(COUNT(T3:T62),SUM(T3:T62),"")</f>
        <v/>
      </c>
      <c r="U63" s="129"/>
      <c r="V63" s="129"/>
      <c r="W63" s="1033" t="str">
        <f>IF(COUNT(W3:W62),SUM(W3:W62),"")</f>
        <v/>
      </c>
      <c r="X63" s="129"/>
      <c r="Y63" s="130"/>
      <c r="Z63" s="1033" t="str">
        <f>IF(COUNT(Z3:Z62),SUM(Z3:Z62),"")</f>
        <v/>
      </c>
      <c r="AA63" s="129"/>
      <c r="AB63" s="129"/>
      <c r="AC63" s="1033" t="str">
        <f>IF(COUNT(AC3:AC62),SUM(AC3:AC62),"")</f>
        <v/>
      </c>
      <c r="AD63" s="129"/>
      <c r="AE63" s="130"/>
      <c r="AF63" s="1033" t="str">
        <f>IF(COUNT(AF3:AF62),SUM(AF3:AF62),"")</f>
        <v/>
      </c>
      <c r="AG63" s="129"/>
      <c r="AH63" s="129"/>
      <c r="AI63" s="1034">
        <f>IF(COUNT(AI3:AI62),SUM(AI3:AI62),"")</f>
        <v>22</v>
      </c>
      <c r="AJ63" s="1034">
        <f>IF(A63="","",MAX(AJ3:AJ62))</f>
        <v>22</v>
      </c>
      <c r="AK63" s="1026"/>
      <c r="AL63" s="1026"/>
      <c r="AM63" s="1026"/>
      <c r="AN63" s="1026"/>
      <c r="AO63" s="1026"/>
      <c r="AP63" s="1027"/>
      <c r="AQ63" s="1026"/>
      <c r="AR63" s="1028">
        <f>IF(COUNT(AR3:AR62),COUNT(AR3:AR62),"")</f>
        <v>15</v>
      </c>
      <c r="AS63" s="1030" t="s">
        <v>274</v>
      </c>
      <c r="AT63" s="1032">
        <f ca="1">IF(AR63="","",SK!AF63)</f>
        <v>0</v>
      </c>
      <c r="AU63" s="1037">
        <f ca="1">IF(AR63="","",SK!AG63)</f>
        <v>10</v>
      </c>
      <c r="AV63" s="1037">
        <f ca="1">IF(AR63="","",SK!AI63)</f>
        <v>8</v>
      </c>
      <c r="AW63" s="1037">
        <f ca="1">IF(AR63="","",SK!AJ63)</f>
        <v>0</v>
      </c>
      <c r="AX63" s="1037">
        <f ca="1">IF(AR63="","",SUM(SK!AK63,SK!AK64))</f>
        <v>1</v>
      </c>
      <c r="AY63" s="1028">
        <f>IF(COUNT(AY3:AY62),SUM(AY3:AY62),"")</f>
        <v>32</v>
      </c>
      <c r="AZ63" s="129"/>
      <c r="BA63" s="129"/>
      <c r="BB63" s="1033">
        <f>IF(COUNT(BB3:BB62),SUM(BB3:BB62),"")</f>
        <v>12</v>
      </c>
      <c r="BC63" s="129"/>
      <c r="BD63" s="129"/>
      <c r="BE63" s="1033">
        <f>IF(COUNT(BE3:BE62),SUM(BE3:BE62),"")</f>
        <v>5</v>
      </c>
      <c r="BF63" s="129"/>
      <c r="BG63" s="129"/>
      <c r="BH63" s="1033">
        <f>IF(COUNT(BH3:BH62),SUM(BH3:BH62),"")</f>
        <v>0</v>
      </c>
      <c r="BI63" s="129"/>
      <c r="BJ63" s="129"/>
      <c r="BK63" s="1033" t="str">
        <f>IF(COUNT(BK3:BK62),SUM(BK3:BK62),"")</f>
        <v/>
      </c>
      <c r="BL63" s="129"/>
      <c r="BM63" s="129"/>
      <c r="BN63" s="1033" t="str">
        <f>IF(COUNT(BN3:BN62),SUM(BN3:BN62),"")</f>
        <v/>
      </c>
      <c r="BO63" s="129"/>
      <c r="BP63" s="130"/>
      <c r="BQ63" s="1033" t="str">
        <f>IF(COUNT(BQ3:BQ62),SUM(BQ3:BQ62),"")</f>
        <v/>
      </c>
      <c r="BR63" s="129"/>
      <c r="BS63" s="129"/>
      <c r="BT63" s="1033" t="str">
        <f>IF(COUNT(BT3:BT62),SUM(BT3:BT62),"")</f>
        <v/>
      </c>
      <c r="BU63" s="129"/>
      <c r="BV63" s="130"/>
      <c r="BW63" s="1033" t="str">
        <f>IF(COUNT(BW3:BW62),SUM(BW3:BW62),"")</f>
        <v/>
      </c>
      <c r="BX63" s="129"/>
      <c r="BY63" s="129"/>
      <c r="BZ63" s="1034">
        <f>IF(COUNT(BZ3:BZ62),SUM(BZ3:BZ62),"")</f>
        <v>49</v>
      </c>
      <c r="CA63" s="1034">
        <f>IF(AR63="","",MAX(CA3:CA62))</f>
        <v>49</v>
      </c>
      <c r="CB63" s="1026"/>
      <c r="CC63" s="1026"/>
      <c r="CD63" s="1026"/>
      <c r="CE63" s="1026"/>
      <c r="CF63" s="1026"/>
      <c r="CG63" s="1026"/>
      <c r="CH63" s="131"/>
    </row>
    <row r="64" spans="1:86" s="132" customFormat="1" ht="14.25" customHeight="1" thickBot="1">
      <c r="A64" s="1029"/>
      <c r="B64" s="1031"/>
      <c r="C64" s="1032"/>
      <c r="D64" s="1037"/>
      <c r="E64" s="1037"/>
      <c r="F64" s="1037"/>
      <c r="G64" s="1037"/>
      <c r="H64" s="1028"/>
      <c r="I64" s="133"/>
      <c r="J64" s="133"/>
      <c r="K64" s="1033"/>
      <c r="L64" s="133"/>
      <c r="M64" s="133"/>
      <c r="N64" s="1033"/>
      <c r="O64" s="133"/>
      <c r="P64" s="133"/>
      <c r="Q64" s="1033"/>
      <c r="R64" s="133"/>
      <c r="S64" s="133"/>
      <c r="T64" s="1033"/>
      <c r="U64" s="133"/>
      <c r="V64" s="133"/>
      <c r="W64" s="1033"/>
      <c r="X64" s="133"/>
      <c r="Y64" s="134"/>
      <c r="Z64" s="1033"/>
      <c r="AA64" s="133"/>
      <c r="AB64" s="133"/>
      <c r="AC64" s="1033"/>
      <c r="AD64" s="133"/>
      <c r="AE64" s="134"/>
      <c r="AF64" s="1033"/>
      <c r="AG64" s="133"/>
      <c r="AH64" s="133"/>
      <c r="AI64" s="1035"/>
      <c r="AJ64" s="1035"/>
      <c r="AK64" s="1026"/>
      <c r="AL64" s="1026"/>
      <c r="AM64" s="1026"/>
      <c r="AN64" s="1026"/>
      <c r="AO64" s="1026"/>
      <c r="AP64" s="1027"/>
      <c r="AQ64" s="1026"/>
      <c r="AR64" s="1029"/>
      <c r="AS64" s="1031"/>
      <c r="AT64" s="1032"/>
      <c r="AU64" s="1037"/>
      <c r="AV64" s="1037"/>
      <c r="AW64" s="1037"/>
      <c r="AX64" s="1037"/>
      <c r="AY64" s="1028"/>
      <c r="AZ64" s="133"/>
      <c r="BA64" s="133"/>
      <c r="BB64" s="1033"/>
      <c r="BC64" s="133"/>
      <c r="BD64" s="133"/>
      <c r="BE64" s="1033"/>
      <c r="BF64" s="133"/>
      <c r="BG64" s="133"/>
      <c r="BH64" s="1033"/>
      <c r="BI64" s="133"/>
      <c r="BJ64" s="133"/>
      <c r="BK64" s="1033"/>
      <c r="BL64" s="133"/>
      <c r="BM64" s="133"/>
      <c r="BN64" s="1033"/>
      <c r="BO64" s="133"/>
      <c r="BP64" s="134"/>
      <c r="BQ64" s="1033"/>
      <c r="BR64" s="133"/>
      <c r="BS64" s="133"/>
      <c r="BT64" s="1033"/>
      <c r="BU64" s="133"/>
      <c r="BV64" s="134"/>
      <c r="BW64" s="1033"/>
      <c r="BX64" s="133"/>
      <c r="BY64" s="133"/>
      <c r="BZ64" s="1035"/>
      <c r="CA64" s="1035"/>
      <c r="CB64" s="1026"/>
      <c r="CC64" s="1026"/>
      <c r="CD64" s="1026"/>
      <c r="CE64" s="1026"/>
      <c r="CF64" s="1026"/>
      <c r="CG64" s="1026"/>
      <c r="CH64" s="131"/>
    </row>
    <row r="65" spans="1:87" ht="12" customHeight="1">
      <c r="A65" s="1036" t="s">
        <v>275</v>
      </c>
      <c r="B65" s="1036"/>
      <c r="C65" s="1036"/>
      <c r="D65" s="1036"/>
      <c r="E65" s="1036"/>
      <c r="F65" s="1036"/>
      <c r="G65" s="1036"/>
      <c r="H65" s="1036"/>
      <c r="I65" s="1036"/>
      <c r="J65" s="1036"/>
      <c r="K65" s="1036"/>
      <c r="L65" s="1036"/>
      <c r="M65" s="1036"/>
      <c r="N65" s="1036"/>
      <c r="O65" s="1036"/>
      <c r="P65" s="1036"/>
      <c r="Q65" s="1036"/>
      <c r="R65" s="1036"/>
      <c r="S65" s="1036"/>
      <c r="T65" s="1036"/>
      <c r="U65" s="1036"/>
      <c r="V65" s="1036"/>
      <c r="W65" s="1036"/>
      <c r="X65" s="1036"/>
      <c r="Y65" s="1036"/>
      <c r="Z65" s="1036"/>
      <c r="AA65" s="1036"/>
      <c r="AB65" s="1036"/>
      <c r="AC65" s="1036"/>
      <c r="AD65" s="1036"/>
      <c r="AE65" s="1036"/>
      <c r="AF65" s="1036"/>
      <c r="AG65" s="1036"/>
      <c r="AH65" s="1036"/>
      <c r="AI65" s="1036"/>
      <c r="AJ65" s="1036"/>
      <c r="AK65" s="135"/>
      <c r="AL65" s="135"/>
      <c r="AM65" s="135"/>
      <c r="AN65" s="135"/>
      <c r="AO65" s="135"/>
      <c r="AP65" s="135"/>
      <c r="AQ65" s="135"/>
      <c r="AR65" s="1036" t="s">
        <v>275</v>
      </c>
      <c r="AS65" s="1036"/>
      <c r="AT65" s="1036"/>
      <c r="AU65" s="1036"/>
      <c r="AV65" s="1036"/>
      <c r="AW65" s="1036"/>
      <c r="AX65" s="1036"/>
      <c r="AY65" s="1036"/>
      <c r="AZ65" s="1036"/>
      <c r="BA65" s="1036"/>
      <c r="BB65" s="1036"/>
      <c r="BC65" s="1036"/>
      <c r="BD65" s="1036"/>
      <c r="BE65" s="1036"/>
      <c r="BF65" s="1036"/>
      <c r="BG65" s="1036"/>
      <c r="BH65" s="1036"/>
      <c r="BI65" s="1036"/>
      <c r="BJ65" s="1036"/>
      <c r="BK65" s="1036"/>
      <c r="BL65" s="1036"/>
      <c r="BM65" s="1036"/>
      <c r="BN65" s="1036"/>
      <c r="BO65" s="1036"/>
      <c r="BP65" s="1036"/>
      <c r="BQ65" s="1036"/>
      <c r="BR65" s="1036"/>
      <c r="BS65" s="1036"/>
      <c r="BT65" s="1036"/>
      <c r="BU65" s="1036"/>
      <c r="BV65" s="1036"/>
      <c r="BW65" s="1036"/>
      <c r="BX65" s="1036"/>
      <c r="BY65" s="1036"/>
      <c r="BZ65" s="1036"/>
      <c r="CA65" s="1036"/>
      <c r="CB65" s="136"/>
      <c r="CC65" s="137"/>
      <c r="CD65" s="137"/>
      <c r="CE65" s="137"/>
      <c r="CF65" s="137"/>
      <c r="CG65" s="137"/>
      <c r="CH65" s="138"/>
      <c r="CI65" s="137"/>
    </row>
    <row r="66" spans="1:87" ht="12" customHeight="1">
      <c r="A66" s="1038" t="s">
        <v>276</v>
      </c>
      <c r="B66" s="1038"/>
      <c r="C66" s="1038"/>
      <c r="D66" s="1038"/>
      <c r="E66" s="1038"/>
      <c r="F66" s="1038"/>
      <c r="G66" s="1038"/>
      <c r="H66" s="1038"/>
      <c r="I66" s="1038"/>
      <c r="J66" s="1038"/>
      <c r="K66" s="1038"/>
      <c r="L66" s="1038"/>
      <c r="M66" s="1038"/>
      <c r="N66" s="1038"/>
      <c r="O66" s="1038"/>
      <c r="P66" s="1038"/>
      <c r="Q66" s="1038"/>
      <c r="R66" s="1038"/>
      <c r="S66" s="1038"/>
      <c r="T66" s="1038"/>
      <c r="U66" s="1038"/>
      <c r="V66" s="1038"/>
      <c r="W66" s="1038"/>
      <c r="X66" s="1038"/>
      <c r="Y66" s="1038"/>
      <c r="Z66" s="1038"/>
      <c r="AA66" s="1038"/>
      <c r="AB66" s="1038"/>
      <c r="AC66" s="1038"/>
      <c r="AD66" s="1038"/>
      <c r="AE66" s="1038"/>
      <c r="AF66" s="1038"/>
      <c r="AG66" s="1038"/>
      <c r="AH66" s="1038"/>
      <c r="AI66" s="1038"/>
      <c r="AJ66" s="1038"/>
      <c r="AK66" s="135"/>
      <c r="AL66" s="135"/>
      <c r="AM66" s="135"/>
      <c r="AN66" s="135"/>
      <c r="AO66" s="135"/>
      <c r="AP66" s="135"/>
      <c r="AQ66" s="135"/>
      <c r="AR66" s="1038" t="s">
        <v>276</v>
      </c>
      <c r="AS66" s="1038"/>
      <c r="AT66" s="1038"/>
      <c r="AU66" s="1038"/>
      <c r="AV66" s="1038"/>
      <c r="AW66" s="1038"/>
      <c r="AX66" s="1038"/>
      <c r="AY66" s="1038"/>
      <c r="AZ66" s="1038"/>
      <c r="BA66" s="1038"/>
      <c r="BB66" s="1038"/>
      <c r="BC66" s="1038"/>
      <c r="BD66" s="1038"/>
      <c r="BE66" s="1038"/>
      <c r="BF66" s="1038"/>
      <c r="BG66" s="1038"/>
      <c r="BH66" s="1038"/>
      <c r="BI66" s="1038"/>
      <c r="BJ66" s="1038"/>
      <c r="BK66" s="1038"/>
      <c r="BL66" s="1038"/>
      <c r="BM66" s="1038"/>
      <c r="BN66" s="1038"/>
      <c r="BO66" s="1038"/>
      <c r="BP66" s="1038"/>
      <c r="BQ66" s="1038"/>
      <c r="BR66" s="1038"/>
      <c r="BS66" s="1038"/>
      <c r="BT66" s="1038"/>
      <c r="BU66" s="1038"/>
      <c r="BV66" s="1038"/>
      <c r="BW66" s="1038"/>
      <c r="BX66" s="1038"/>
      <c r="BY66" s="1038"/>
      <c r="BZ66" s="1038"/>
      <c r="CA66" s="1038"/>
      <c r="CB66" s="136"/>
      <c r="CC66" s="137"/>
      <c r="CD66" s="137"/>
      <c r="CE66" s="137"/>
      <c r="CF66" s="137"/>
      <c r="CG66" s="137"/>
      <c r="CH66" s="138"/>
      <c r="CI66" s="137"/>
    </row>
    <row r="67" spans="1:87" ht="12" customHeight="1">
      <c r="A67" s="1038" t="s">
        <v>277</v>
      </c>
      <c r="B67" s="1038"/>
      <c r="C67" s="1038"/>
      <c r="D67" s="1038"/>
      <c r="E67" s="1038"/>
      <c r="F67" s="1038"/>
      <c r="G67" s="1038"/>
      <c r="H67" s="1038"/>
      <c r="I67" s="1038"/>
      <c r="J67" s="1038"/>
      <c r="K67" s="1038"/>
      <c r="L67" s="1038"/>
      <c r="M67" s="1038"/>
      <c r="N67" s="1038"/>
      <c r="O67" s="1038"/>
      <c r="P67" s="1038"/>
      <c r="Q67" s="1038"/>
      <c r="R67" s="1038"/>
      <c r="S67" s="1038"/>
      <c r="T67" s="1038"/>
      <c r="U67" s="1038"/>
      <c r="V67" s="1038"/>
      <c r="W67" s="1038"/>
      <c r="X67" s="1038"/>
      <c r="Y67" s="1038"/>
      <c r="Z67" s="1038"/>
      <c r="AA67" s="1038"/>
      <c r="AB67" s="1038"/>
      <c r="AC67" s="1038"/>
      <c r="AD67" s="1038"/>
      <c r="AE67" s="1038"/>
      <c r="AF67" s="1038"/>
      <c r="AG67" s="1038"/>
      <c r="AH67" s="1038"/>
      <c r="AI67" s="1038"/>
      <c r="AJ67" s="1038"/>
      <c r="AK67" s="135"/>
      <c r="AL67" s="135"/>
      <c r="AM67" s="135"/>
      <c r="AN67" s="135"/>
      <c r="AO67" s="135"/>
      <c r="AP67" s="135"/>
      <c r="AQ67" s="135"/>
      <c r="AR67" s="1038" t="s">
        <v>277</v>
      </c>
      <c r="AS67" s="1038"/>
      <c r="AT67" s="1038"/>
      <c r="AU67" s="1038"/>
      <c r="AV67" s="1038"/>
      <c r="AW67" s="1038"/>
      <c r="AX67" s="1038"/>
      <c r="AY67" s="1038"/>
      <c r="AZ67" s="1038"/>
      <c r="BA67" s="1038"/>
      <c r="BB67" s="1038"/>
      <c r="BC67" s="1038"/>
      <c r="BD67" s="1038"/>
      <c r="BE67" s="1038"/>
      <c r="BF67" s="1038"/>
      <c r="BG67" s="1038"/>
      <c r="BH67" s="1038"/>
      <c r="BI67" s="1038"/>
      <c r="BJ67" s="1038"/>
      <c r="BK67" s="1038"/>
      <c r="BL67" s="1038"/>
      <c r="BM67" s="1038"/>
      <c r="BN67" s="1038"/>
      <c r="BO67" s="1038"/>
      <c r="BP67" s="1038"/>
      <c r="BQ67" s="1038"/>
      <c r="BR67" s="1038"/>
      <c r="BS67" s="1038"/>
      <c r="BT67" s="1038"/>
      <c r="BU67" s="1038"/>
      <c r="BV67" s="1038"/>
      <c r="BW67" s="1038"/>
      <c r="BX67" s="1038"/>
      <c r="BY67" s="1038"/>
      <c r="BZ67" s="1038"/>
      <c r="CA67" s="1038"/>
      <c r="CB67" s="136"/>
      <c r="CC67" s="137"/>
      <c r="CD67" s="137"/>
      <c r="CE67" s="137"/>
      <c r="CF67" s="137"/>
      <c r="CG67" s="137"/>
      <c r="CH67" s="138"/>
      <c r="CI67" s="137"/>
    </row>
    <row r="68" spans="1:87" ht="12" customHeight="1">
      <c r="A68" s="1039" t="s">
        <v>278</v>
      </c>
      <c r="B68" s="1039"/>
      <c r="C68" s="1039"/>
      <c r="D68" s="1039"/>
      <c r="E68" s="1039"/>
      <c r="F68" s="1039"/>
      <c r="G68" s="1039"/>
      <c r="H68" s="1039"/>
      <c r="I68" s="1039"/>
      <c r="J68" s="1039"/>
      <c r="K68" s="1039"/>
      <c r="L68" s="1039"/>
      <c r="M68" s="1039"/>
      <c r="N68" s="1039"/>
      <c r="O68" s="1039"/>
      <c r="P68" s="1039"/>
      <c r="Q68" s="1039"/>
      <c r="R68" s="1039"/>
      <c r="S68" s="1039"/>
      <c r="T68" s="1039"/>
      <c r="U68" s="1039"/>
      <c r="V68" s="1039"/>
      <c r="W68" s="1039"/>
      <c r="X68" s="1039"/>
      <c r="Y68" s="1039"/>
      <c r="Z68" s="1039"/>
      <c r="AA68" s="1039"/>
      <c r="AB68" s="1039"/>
      <c r="AC68" s="1039"/>
      <c r="AD68" s="1039"/>
      <c r="AE68" s="1039"/>
      <c r="AF68" s="1039"/>
      <c r="AG68" s="1039"/>
      <c r="AH68" s="1039"/>
      <c r="AI68" s="1039"/>
      <c r="AJ68" s="1039"/>
      <c r="AK68" s="139"/>
      <c r="AL68" s="139"/>
      <c r="AM68" s="139"/>
      <c r="AN68" s="139"/>
      <c r="AO68" s="139"/>
      <c r="AP68" s="139"/>
      <c r="AQ68" s="139"/>
      <c r="AR68" s="1039" t="s">
        <v>278</v>
      </c>
      <c r="AS68" s="1039"/>
      <c r="AT68" s="1039"/>
      <c r="AU68" s="1039"/>
      <c r="AV68" s="1039"/>
      <c r="AW68" s="1039"/>
      <c r="AX68" s="1039"/>
      <c r="AY68" s="1039"/>
      <c r="AZ68" s="1039"/>
      <c r="BA68" s="1039"/>
      <c r="BB68" s="1039"/>
      <c r="BC68" s="1039"/>
      <c r="BD68" s="1039"/>
      <c r="BE68" s="1039"/>
      <c r="BF68" s="1039"/>
      <c r="BG68" s="1039"/>
      <c r="BH68" s="1039"/>
      <c r="BI68" s="1039"/>
      <c r="BJ68" s="1039"/>
      <c r="BK68" s="1039"/>
      <c r="BL68" s="1039"/>
      <c r="BM68" s="1039"/>
      <c r="BN68" s="1039"/>
      <c r="BO68" s="1039"/>
      <c r="BP68" s="1039"/>
      <c r="BQ68" s="1039"/>
      <c r="BR68" s="1039"/>
      <c r="BS68" s="1039"/>
      <c r="BT68" s="1039"/>
      <c r="BU68" s="1039"/>
      <c r="BV68" s="1039"/>
      <c r="BW68" s="1039"/>
      <c r="BX68" s="1039"/>
      <c r="BY68" s="1039"/>
      <c r="BZ68" s="1039"/>
      <c r="CA68" s="1039"/>
      <c r="CB68" s="136"/>
      <c r="CC68" s="137"/>
      <c r="CD68" s="137"/>
      <c r="CE68" s="137"/>
      <c r="CF68" s="137"/>
      <c r="CG68" s="137"/>
      <c r="CH68" s="138"/>
      <c r="CI68" s="137"/>
    </row>
    <row r="69" spans="1:87" ht="12" customHeight="1" thickBot="1">
      <c r="A69" s="1040" t="s">
        <v>1</v>
      </c>
      <c r="B69" s="1040"/>
      <c r="C69" s="1040"/>
      <c r="D69" s="1040"/>
      <c r="E69" s="1040"/>
      <c r="F69" s="1040"/>
      <c r="G69" s="1040"/>
      <c r="H69" s="1040"/>
      <c r="I69" s="1040"/>
      <c r="J69" s="1040"/>
      <c r="K69" s="1040"/>
      <c r="L69" s="1040"/>
      <c r="M69" s="1040"/>
      <c r="N69" s="1040"/>
      <c r="O69" s="1040"/>
      <c r="P69" s="1040"/>
      <c r="Q69" s="1040"/>
      <c r="R69" s="1040"/>
      <c r="S69" s="1040"/>
      <c r="T69" s="1040"/>
      <c r="U69" s="1040"/>
      <c r="V69" s="1040"/>
      <c r="W69" s="1040"/>
      <c r="X69" s="1040"/>
      <c r="Y69" s="1040"/>
      <c r="Z69" s="1040"/>
      <c r="AA69" s="1040"/>
      <c r="AB69" s="1040"/>
      <c r="AC69" s="1040"/>
      <c r="AD69" s="1040"/>
      <c r="AE69" s="1040"/>
      <c r="AF69" s="1040"/>
      <c r="AG69" s="1040"/>
      <c r="AH69" s="1040"/>
      <c r="AI69" s="1040"/>
      <c r="AJ69" s="1040"/>
      <c r="AK69" s="140"/>
      <c r="AL69" s="140"/>
      <c r="AM69" s="140"/>
      <c r="AN69" s="140"/>
      <c r="AO69" s="140"/>
      <c r="AP69" s="140"/>
      <c r="AQ69" s="140"/>
      <c r="AR69" s="1040" t="s">
        <v>1</v>
      </c>
      <c r="AS69" s="1040"/>
      <c r="AT69" s="1040"/>
      <c r="AU69" s="1040"/>
      <c r="AV69" s="1040"/>
      <c r="AW69" s="1040"/>
      <c r="AX69" s="1040"/>
      <c r="AY69" s="1040"/>
      <c r="AZ69" s="1040"/>
      <c r="BA69" s="1040"/>
      <c r="BB69" s="1040"/>
      <c r="BC69" s="1040"/>
      <c r="BD69" s="1040"/>
      <c r="BE69" s="1040"/>
      <c r="BF69" s="1040"/>
      <c r="BG69" s="1040"/>
      <c r="BH69" s="1040"/>
      <c r="BI69" s="1040"/>
      <c r="BJ69" s="1040"/>
      <c r="BK69" s="1040"/>
      <c r="BL69" s="1040"/>
      <c r="BM69" s="1040"/>
      <c r="BN69" s="1040"/>
      <c r="BO69" s="1040"/>
      <c r="BP69" s="1040"/>
      <c r="BQ69" s="1040"/>
      <c r="BR69" s="1040"/>
      <c r="BS69" s="1040"/>
      <c r="BT69" s="1040"/>
      <c r="BU69" s="1040"/>
      <c r="BV69" s="1040"/>
      <c r="BW69" s="1040"/>
      <c r="BX69" s="1040"/>
      <c r="BY69" s="1040"/>
      <c r="BZ69" s="1040"/>
      <c r="CA69" s="1040"/>
      <c r="CB69" s="136"/>
      <c r="CC69" s="137"/>
      <c r="CD69" s="137"/>
      <c r="CE69" s="137"/>
      <c r="CF69" s="137"/>
      <c r="CG69" s="137"/>
      <c r="CH69" s="138"/>
      <c r="CI69" s="137"/>
    </row>
    <row r="70" spans="1:87" ht="14.25" customHeight="1" thickBot="1">
      <c r="A70" s="141" t="s">
        <v>373</v>
      </c>
      <c r="B70" s="975" t="str">
        <f>B1</f>
        <v>Hoover Damned</v>
      </c>
      <c r="C70" s="975"/>
      <c r="D70" s="975"/>
      <c r="E70" s="975"/>
      <c r="F70" s="975"/>
      <c r="G70" s="975"/>
      <c r="H70" s="975"/>
      <c r="I70" s="976" t="s">
        <v>374</v>
      </c>
      <c r="J70" s="976"/>
      <c r="K70" s="976"/>
      <c r="L70" s="985" t="str">
        <f>BC1</f>
        <v>Candi Fisher  (Freshie)</v>
      </c>
      <c r="M70" s="985"/>
      <c r="N70" s="985"/>
      <c r="O70" s="985"/>
      <c r="P70" s="985"/>
      <c r="Q70" s="985"/>
      <c r="R70" s="985"/>
      <c r="S70" s="985"/>
      <c r="T70" s="786" t="s">
        <v>375</v>
      </c>
      <c r="U70" s="985"/>
      <c r="V70" s="985"/>
      <c r="W70" s="985"/>
      <c r="X70" s="985"/>
      <c r="Y70" s="985"/>
      <c r="Z70" s="985"/>
      <c r="AA70" s="985"/>
      <c r="AB70" s="985"/>
      <c r="AC70" s="103" t="str">
        <f>IF(IBRF!$K$3="","",CONCATENATE("BOUT ",IBRF!$K$3))</f>
        <v>BOUT B</v>
      </c>
      <c r="AD70" s="977" t="s">
        <v>279</v>
      </c>
      <c r="AE70" s="977"/>
      <c r="AF70" s="978">
        <f>AF1</f>
        <v>41209</v>
      </c>
      <c r="AG70" s="978"/>
      <c r="AH70" s="978"/>
      <c r="AI70" s="979" t="s">
        <v>377</v>
      </c>
      <c r="AJ70" s="979"/>
      <c r="AK70" s="980" t="s">
        <v>378</v>
      </c>
      <c r="AL70" s="980"/>
      <c r="AM70" s="980"/>
      <c r="AN70" s="980"/>
      <c r="AO70" s="980"/>
      <c r="AP70" s="980"/>
      <c r="AQ70" s="980"/>
      <c r="AR70" s="141" t="s">
        <v>373</v>
      </c>
      <c r="AS70" s="975" t="str">
        <f>AS1</f>
        <v>Tommy Gun Terrors</v>
      </c>
      <c r="AT70" s="975"/>
      <c r="AU70" s="975"/>
      <c r="AV70" s="975"/>
      <c r="AW70" s="975"/>
      <c r="AX70" s="975"/>
      <c r="AY70" s="975"/>
      <c r="AZ70" s="976" t="s">
        <v>374</v>
      </c>
      <c r="BA70" s="976"/>
      <c r="BB70" s="976"/>
      <c r="BC70" s="985" t="str">
        <f>L1</f>
        <v>Ana Gabie Mendoza  (Freshie)</v>
      </c>
      <c r="BD70" s="985"/>
      <c r="BE70" s="985"/>
      <c r="BF70" s="985"/>
      <c r="BG70" s="985"/>
      <c r="BH70" s="985"/>
      <c r="BI70" s="985"/>
      <c r="BJ70" s="985"/>
      <c r="BK70" s="786" t="s">
        <v>375</v>
      </c>
      <c r="BL70" s="985"/>
      <c r="BM70" s="985"/>
      <c r="BN70" s="985"/>
      <c r="BO70" s="985"/>
      <c r="BP70" s="985"/>
      <c r="BQ70" s="985"/>
      <c r="BR70" s="985"/>
      <c r="BS70" s="985"/>
      <c r="BT70" s="103" t="str">
        <f>IF(IBRF!$K$3="","",CONCATENATE("BOUT ",IBRF!$K$3))</f>
        <v>BOUT B</v>
      </c>
      <c r="BU70" s="977" t="s">
        <v>280</v>
      </c>
      <c r="BV70" s="977"/>
      <c r="BW70" s="978">
        <f>AF70</f>
        <v>41209</v>
      </c>
      <c r="BX70" s="978"/>
      <c r="BY70" s="978"/>
      <c r="BZ70" s="979" t="s">
        <v>377</v>
      </c>
      <c r="CA70" s="979"/>
      <c r="CB70" s="980" t="s">
        <v>378</v>
      </c>
      <c r="CC70" s="980"/>
      <c r="CD70" s="980"/>
      <c r="CE70" s="980"/>
      <c r="CF70" s="980"/>
      <c r="CG70" s="980"/>
      <c r="CH70" s="980"/>
      <c r="CI70" s="142"/>
    </row>
    <row r="71" spans="1:87" ht="30" customHeight="1" thickBot="1">
      <c r="A71" s="104" t="s">
        <v>379</v>
      </c>
      <c r="B71" s="105" t="s">
        <v>380</v>
      </c>
      <c r="C71" s="106" t="s">
        <v>381</v>
      </c>
      <c r="D71" s="107" t="s">
        <v>382</v>
      </c>
      <c r="E71" s="107" t="s">
        <v>383</v>
      </c>
      <c r="F71" s="107" t="s">
        <v>384</v>
      </c>
      <c r="G71" s="108" t="s">
        <v>385</v>
      </c>
      <c r="H71" s="109" t="s">
        <v>386</v>
      </c>
      <c r="I71" s="981" t="s">
        <v>444</v>
      </c>
      <c r="J71" s="981"/>
      <c r="K71" s="110" t="s">
        <v>387</v>
      </c>
      <c r="L71" s="981" t="s">
        <v>444</v>
      </c>
      <c r="M71" s="981"/>
      <c r="N71" s="110" t="s">
        <v>388</v>
      </c>
      <c r="O71" s="981" t="s">
        <v>444</v>
      </c>
      <c r="P71" s="981"/>
      <c r="Q71" s="110" t="s">
        <v>266</v>
      </c>
      <c r="R71" s="981" t="s">
        <v>444</v>
      </c>
      <c r="S71" s="981"/>
      <c r="T71" s="110" t="s">
        <v>267</v>
      </c>
      <c r="U71" s="981" t="s">
        <v>444</v>
      </c>
      <c r="V71" s="981"/>
      <c r="W71" s="110" t="s">
        <v>268</v>
      </c>
      <c r="X71" s="982" t="s">
        <v>444</v>
      </c>
      <c r="Y71" s="982"/>
      <c r="Z71" s="110" t="s">
        <v>269</v>
      </c>
      <c r="AA71" s="983" t="s">
        <v>444</v>
      </c>
      <c r="AB71" s="984"/>
      <c r="AC71" s="110" t="s">
        <v>3</v>
      </c>
      <c r="AD71" s="982" t="s">
        <v>444</v>
      </c>
      <c r="AE71" s="982"/>
      <c r="AF71" s="110" t="s">
        <v>4</v>
      </c>
      <c r="AG71" s="981" t="s">
        <v>444</v>
      </c>
      <c r="AH71" s="981"/>
      <c r="AI71" s="111" t="s">
        <v>270</v>
      </c>
      <c r="AJ71" s="143">
        <f>AJ63</f>
        <v>22</v>
      </c>
      <c r="AK71" s="113" t="s">
        <v>272</v>
      </c>
      <c r="AL71" s="114" t="s">
        <v>273</v>
      </c>
      <c r="AM71" s="115" t="s">
        <v>445</v>
      </c>
      <c r="AN71" s="115" t="s">
        <v>446</v>
      </c>
      <c r="AO71" s="115" t="s">
        <v>447</v>
      </c>
      <c r="AP71" s="115" t="s">
        <v>448</v>
      </c>
      <c r="AQ71" s="118" t="s">
        <v>449</v>
      </c>
      <c r="AR71" s="104" t="s">
        <v>379</v>
      </c>
      <c r="AS71" s="105" t="s">
        <v>380</v>
      </c>
      <c r="AT71" s="106" t="s">
        <v>381</v>
      </c>
      <c r="AU71" s="107" t="s">
        <v>382</v>
      </c>
      <c r="AV71" s="107" t="s">
        <v>383</v>
      </c>
      <c r="AW71" s="107" t="s">
        <v>384</v>
      </c>
      <c r="AX71" s="108" t="s">
        <v>385</v>
      </c>
      <c r="AY71" s="109" t="s">
        <v>386</v>
      </c>
      <c r="AZ71" s="981" t="s">
        <v>444</v>
      </c>
      <c r="BA71" s="981"/>
      <c r="BB71" s="110" t="s">
        <v>387</v>
      </c>
      <c r="BC71" s="981" t="s">
        <v>444</v>
      </c>
      <c r="BD71" s="981"/>
      <c r="BE71" s="110" t="s">
        <v>388</v>
      </c>
      <c r="BF71" s="981" t="s">
        <v>444</v>
      </c>
      <c r="BG71" s="981"/>
      <c r="BH71" s="110" t="s">
        <v>266</v>
      </c>
      <c r="BI71" s="981" t="s">
        <v>444</v>
      </c>
      <c r="BJ71" s="981"/>
      <c r="BK71" s="110" t="s">
        <v>267</v>
      </c>
      <c r="BL71" s="981" t="s">
        <v>444</v>
      </c>
      <c r="BM71" s="981"/>
      <c r="BN71" s="110" t="s">
        <v>268</v>
      </c>
      <c r="BO71" s="982" t="s">
        <v>444</v>
      </c>
      <c r="BP71" s="982"/>
      <c r="BQ71" s="110" t="s">
        <v>269</v>
      </c>
      <c r="BR71" s="983" t="s">
        <v>444</v>
      </c>
      <c r="BS71" s="984"/>
      <c r="BT71" s="110" t="s">
        <v>3</v>
      </c>
      <c r="BU71" s="982" t="s">
        <v>444</v>
      </c>
      <c r="BV71" s="982"/>
      <c r="BW71" s="110" t="s">
        <v>4</v>
      </c>
      <c r="BX71" s="981" t="s">
        <v>444</v>
      </c>
      <c r="BY71" s="981"/>
      <c r="BZ71" s="111" t="s">
        <v>270</v>
      </c>
      <c r="CA71" s="144">
        <f>CA63</f>
        <v>49</v>
      </c>
      <c r="CB71" s="113" t="s">
        <v>272</v>
      </c>
      <c r="CC71" s="114" t="s">
        <v>273</v>
      </c>
      <c r="CD71" s="115" t="s">
        <v>445</v>
      </c>
      <c r="CE71" s="115" t="s">
        <v>446</v>
      </c>
      <c r="CF71" s="115" t="s">
        <v>447</v>
      </c>
      <c r="CG71" s="145" t="s">
        <v>448</v>
      </c>
      <c r="CH71" s="118" t="s">
        <v>449</v>
      </c>
    </row>
    <row r="72" spans="1:87" ht="14.25" customHeight="1" thickBot="1">
      <c r="A72" s="988">
        <v>1</v>
      </c>
      <c r="B72" s="997" t="s">
        <v>511</v>
      </c>
      <c r="C72" s="988"/>
      <c r="D72" s="989" t="s">
        <v>293</v>
      </c>
      <c r="E72" s="989"/>
      <c r="F72" s="989"/>
      <c r="G72" s="990"/>
      <c r="H72" s="991">
        <v>2</v>
      </c>
      <c r="I72" s="121"/>
      <c r="J72" s="122"/>
      <c r="K72" s="992"/>
      <c r="L72" s="119"/>
      <c r="M72" s="120"/>
      <c r="N72" s="992"/>
      <c r="O72" s="119"/>
      <c r="P72" s="120"/>
      <c r="Q72" s="992"/>
      <c r="R72" s="119"/>
      <c r="S72" s="120"/>
      <c r="T72" s="992"/>
      <c r="U72" s="119"/>
      <c r="V72" s="120"/>
      <c r="W72" s="992"/>
      <c r="X72" s="119"/>
      <c r="Y72" s="120"/>
      <c r="Z72" s="992"/>
      <c r="AA72" s="119"/>
      <c r="AB72" s="120"/>
      <c r="AC72" s="992"/>
      <c r="AD72" s="119"/>
      <c r="AE72" s="120"/>
      <c r="AF72" s="992"/>
      <c r="AG72" s="119"/>
      <c r="AH72" s="120"/>
      <c r="AI72" s="1041">
        <f>IF(ISBLANK(A72),"",IF(ISBLANK(G72),SUM(H72,K72,N72,Q72,T72,W72,Z72,AC72,AF72),0))</f>
        <v>2</v>
      </c>
      <c r="AJ72" s="1007">
        <f>IF(AI72="","",AI72+AJ71)</f>
        <v>24</v>
      </c>
      <c r="AK72" s="995">
        <f>IF(G72="X",0,COUNT(H72,K72,N72,Q72,T72,W72,Z72,AC72,AF72))</f>
        <v>1</v>
      </c>
      <c r="AL72" s="1007">
        <f>COUNTIF(I72:J73,"L")+COUNTIF(L72:M73,"L")+COUNTIF(O72:P73,"L")+COUNTIF(R72:S73,"L")+COUNTIF(U72:V73,"L")+COUNTIF(X72:Y73,"L")+COUNTIF(AA72:AB73,"L")+COUNTIF(AD72:AE73,"L")+COUNTIF(AG72:AH73,"L")</f>
        <v>0</v>
      </c>
      <c r="AM72" s="995">
        <f>COUNTIF(I72:$J73,"B")+COUNTIF(L72:M73,"B")+COUNTIF(O72:P73,"B")+COUNTIF(R72:S73,"B")+COUNTIF(U72:V73,"B")+COUNTIF(X72:Y73,"B")+COUNTIF(AA72:AB73,"B")+COUNTIF(AD72:AE73,"B")+COUNTIF(AG72:AH73,"B")</f>
        <v>0</v>
      </c>
      <c r="AN72" s="995">
        <f>COUNTIF(I72:J73,"J")+COUNTIF(L72:M73,"J")+COUNTIF(O72:P73,"J")+COUNTIF(R72:S73,"J")+COUNTIF(U72:V73,"J")+COUNTIF(X72:Y73,"J")+COUNTIF(AA72:AB73,"J")+COUNTIF(AD72:AE73,"J")+COUNTIF(AG72:AH73,"J")</f>
        <v>0</v>
      </c>
      <c r="AO72" s="995">
        <f>COUNTIF(I72:J73,"N")+COUNTIF(L72:M73,"N")+COUNTIF(O72:P73,"N")+COUNTIF(R72:S73,"N")+COUNTIF(U72:V73,"N")+COUNTIF(X72:Y73,"N")+COUNTIF(AA72:AB73,"N")+COUNTIF(AD72:AE73,"N")+COUNTIF(AG72:AH73,"N")</f>
        <v>0</v>
      </c>
      <c r="AP72" s="995">
        <f>COUNTIF(I72:J73,"O")+COUNTIF(L72:M73,"O")+COUNTIF(O72:P73,"O")+COUNTIF(R72:S73,"O")+COUNTIF(U72:V73,"O")+COUNTIF(X72:Y73,"O")+COUNTIF(AA72:AB73,"O")+COUNTIF(AD72:AE73,"O")+COUNTIF(AG72:AH73,"O")</f>
        <v>0</v>
      </c>
      <c r="AQ72" s="996">
        <f>COUNTIF(I72:J73,"NOTT")+COUNTIF(L72:M73,"NOTT")+COUNTIF(O72:P73,"NOTT")+COUNTIF(R72:S73,"NOTT")+COUNTIF(U72:V73,"NOTT")+COUNTIF(X72:Y73,"NOTT")+COUNTIF(AA72:AB73,"NOTT")+COUNTIF(AD72:AE73,"NOTT")+COUNTIF(AG72:AH73,"NOTT")</f>
        <v>0</v>
      </c>
      <c r="AR72" s="986">
        <v>1</v>
      </c>
      <c r="AS72" s="997" t="s">
        <v>539</v>
      </c>
      <c r="AT72" s="988"/>
      <c r="AU72" s="989"/>
      <c r="AV72" s="989"/>
      <c r="AW72" s="989"/>
      <c r="AX72" s="990" t="s">
        <v>293</v>
      </c>
      <c r="AY72" s="991"/>
      <c r="AZ72" s="119"/>
      <c r="BA72" s="120"/>
      <c r="BB72" s="992"/>
      <c r="BC72" s="121"/>
      <c r="BD72" s="122"/>
      <c r="BE72" s="992"/>
      <c r="BF72" s="121"/>
      <c r="BG72" s="122"/>
      <c r="BH72" s="992"/>
      <c r="BI72" s="121"/>
      <c r="BJ72" s="122"/>
      <c r="BK72" s="992"/>
      <c r="BL72" s="121"/>
      <c r="BM72" s="122"/>
      <c r="BN72" s="992"/>
      <c r="BO72" s="121"/>
      <c r="BP72" s="122"/>
      <c r="BQ72" s="992"/>
      <c r="BR72" s="121"/>
      <c r="BS72" s="122"/>
      <c r="BT72" s="992"/>
      <c r="BU72" s="121"/>
      <c r="BV72" s="122"/>
      <c r="BW72" s="992"/>
      <c r="BX72" s="121"/>
      <c r="BY72" s="122"/>
      <c r="BZ72" s="1041">
        <f>IF(ISBLANK(AR72),"",IF(ISBLANK(AX72),SUM(AY72,BB72,BE72,BH72,BK72,BN72,BQ72,BT72,BW72),0))</f>
        <v>0</v>
      </c>
      <c r="CA72" s="1007">
        <f>IF(BZ72="","",BZ72+CA71)</f>
        <v>49</v>
      </c>
      <c r="CB72" s="995">
        <f>IF(AX72="X",0,COUNT(AY72,BB72,BE72,BH72,BK72,BN72,BQ72,BT72,BW72))</f>
        <v>0</v>
      </c>
      <c r="CC72" s="1007">
        <f>COUNTIF(AZ72:BA73,"L")+COUNTIF(BC72:BD73,"L")+COUNTIF(BF72:BG73,"L")+COUNTIF(BI72:BJ73,"L")+COUNTIF(BL72:BM73,"L")+COUNTIF(BO72:BP73,"L")+COUNTIF(BR72:BS73,"L")+COUNTIF(BU72:BV73,"L")+COUNTIF(BX72:BY73,"L")</f>
        <v>0</v>
      </c>
      <c r="CD72" s="995">
        <f>COUNTIF($J72:AZ73,"B")+COUNTIF(BC72:BD73,"B")+COUNTIF(BF72:BG73,"B")+COUNTIF(BI72:BJ73,"B")+COUNTIF(BL72:BM73,"B")+COUNTIF(BO72:BP73,"B")+COUNTIF(BR72:BS73,"B")+COUNTIF(BU72:BV73,"B")+COUNTIF(BX72:BY73,"B")</f>
        <v>0</v>
      </c>
      <c r="CE72" s="995">
        <f>COUNTIF(AZ72:BA73,"J")+COUNTIF(BC72:BD73,"J")+COUNTIF(BF72:BG73,"J")+COUNTIF(BI72:BJ73,"J")+COUNTIF(BL72:BM73,"J")+COUNTIF(BO72:BP73,"J")+COUNTIF(BR72:BS73,"J")+COUNTIF(BU72:BV73,"J")+COUNTIF(BX72:BY73,"J")</f>
        <v>0</v>
      </c>
      <c r="CF72" s="995">
        <f>COUNTIF(AZ72:BA73,"N")+COUNTIF(BC72:BD73,"N")+COUNTIF(BF72:BG73,"N")+COUNTIF(BI72:BJ73,"N")+COUNTIF(BL72:BM73,"N")+COUNTIF(BO72:BP73,"N")+COUNTIF(BR72:BS73,"N")+COUNTIF(BU72:BV73,"N")+COUNTIF(BX72:BY73,"N")</f>
        <v>0</v>
      </c>
      <c r="CG72" s="995">
        <f>COUNTIF(AZ72:BA73,"O")+COUNTIF(BC72:BD73,"O")+COUNTIF(BF72:BG73,"O")+COUNTIF(BI72:BJ73,"O")+COUNTIF(BL72:BM73,"O")+COUNTIF(BO72:BP73,"O")+COUNTIF(BR72:BS73,"O")+COUNTIF(BU72:BV73,"O")+COUNTIF(BX72:BY73,"O")</f>
        <v>0</v>
      </c>
      <c r="CH72" s="996">
        <f>COUNTIF(AZ72:BA73,"NOTT")+COUNTIF(BC72:BD73,"NOTT")+COUNTIF(BF72:BG73,"NOTT")+COUNTIF(BI72:BJ73,"NOTT")+COUNTIF(BL72:BM73,"NOTT")+COUNTIF(BO72:BP73,"NOTT")+COUNTIF(BR72:BS73,"NOTT")+COUNTIF(BU72:BV73,"NOTT")+COUNTIF(BX72:BY73,"NOTT")</f>
        <v>0</v>
      </c>
    </row>
    <row r="73" spans="1:87" ht="14.25" customHeight="1">
      <c r="A73" s="988"/>
      <c r="B73" s="997"/>
      <c r="C73" s="988"/>
      <c r="D73" s="989"/>
      <c r="E73" s="989"/>
      <c r="F73" s="989"/>
      <c r="G73" s="990"/>
      <c r="H73" s="991"/>
      <c r="I73" s="125"/>
      <c r="J73" s="126"/>
      <c r="K73" s="992"/>
      <c r="L73" s="123"/>
      <c r="M73" s="124"/>
      <c r="N73" s="992"/>
      <c r="O73" s="123"/>
      <c r="P73" s="124"/>
      <c r="Q73" s="992"/>
      <c r="R73" s="123"/>
      <c r="S73" s="124"/>
      <c r="T73" s="992"/>
      <c r="U73" s="123"/>
      <c r="V73" s="124"/>
      <c r="W73" s="992"/>
      <c r="X73" s="123"/>
      <c r="Y73" s="124"/>
      <c r="Z73" s="992"/>
      <c r="AA73" s="123"/>
      <c r="AB73" s="124"/>
      <c r="AC73" s="992"/>
      <c r="AD73" s="123"/>
      <c r="AE73" s="124"/>
      <c r="AF73" s="992"/>
      <c r="AG73" s="123"/>
      <c r="AH73" s="124"/>
      <c r="AI73" s="1041"/>
      <c r="AJ73" s="1007"/>
      <c r="AK73" s="995"/>
      <c r="AL73" s="1007"/>
      <c r="AM73" s="995"/>
      <c r="AN73" s="995"/>
      <c r="AO73" s="995"/>
      <c r="AP73" s="995"/>
      <c r="AQ73" s="996"/>
      <c r="AR73" s="986"/>
      <c r="AS73" s="997"/>
      <c r="AT73" s="988"/>
      <c r="AU73" s="989"/>
      <c r="AV73" s="989"/>
      <c r="AW73" s="989"/>
      <c r="AX73" s="990"/>
      <c r="AY73" s="991"/>
      <c r="AZ73" s="123"/>
      <c r="BA73" s="124"/>
      <c r="BB73" s="992"/>
      <c r="BC73" s="125"/>
      <c r="BD73" s="126"/>
      <c r="BE73" s="992"/>
      <c r="BF73" s="125"/>
      <c r="BG73" s="126"/>
      <c r="BH73" s="992"/>
      <c r="BI73" s="125"/>
      <c r="BJ73" s="126"/>
      <c r="BK73" s="992"/>
      <c r="BL73" s="125"/>
      <c r="BM73" s="126"/>
      <c r="BN73" s="992"/>
      <c r="BO73" s="125"/>
      <c r="BP73" s="126"/>
      <c r="BQ73" s="992"/>
      <c r="BR73" s="125"/>
      <c r="BS73" s="126"/>
      <c r="BT73" s="992"/>
      <c r="BU73" s="125"/>
      <c r="BV73" s="126"/>
      <c r="BW73" s="992"/>
      <c r="BX73" s="125"/>
      <c r="BY73" s="126"/>
      <c r="BZ73" s="1041"/>
      <c r="CA73" s="1007"/>
      <c r="CB73" s="995"/>
      <c r="CC73" s="1007"/>
      <c r="CD73" s="995"/>
      <c r="CE73" s="995"/>
      <c r="CF73" s="995"/>
      <c r="CG73" s="995"/>
      <c r="CH73" s="996"/>
    </row>
    <row r="74" spans="1:87" ht="14.25" customHeight="1">
      <c r="A74" s="999">
        <v>2</v>
      </c>
      <c r="B74" s="1008" t="s">
        <v>510</v>
      </c>
      <c r="C74" s="999"/>
      <c r="D74" s="1000"/>
      <c r="E74" s="1000"/>
      <c r="F74" s="1000"/>
      <c r="G74" s="1001"/>
      <c r="H74" s="1002">
        <v>0</v>
      </c>
      <c r="I74" s="128"/>
      <c r="J74" s="126"/>
      <c r="K74" s="998"/>
      <c r="L74" s="127"/>
      <c r="M74" s="124"/>
      <c r="N74" s="998"/>
      <c r="O74" s="127"/>
      <c r="P74" s="124"/>
      <c r="Q74" s="998"/>
      <c r="R74" s="127"/>
      <c r="S74" s="124"/>
      <c r="T74" s="998"/>
      <c r="U74" s="127"/>
      <c r="V74" s="124"/>
      <c r="W74" s="998"/>
      <c r="X74" s="127"/>
      <c r="Y74" s="124"/>
      <c r="Z74" s="998"/>
      <c r="AA74" s="127"/>
      <c r="AB74" s="124"/>
      <c r="AC74" s="998"/>
      <c r="AD74" s="127"/>
      <c r="AE74" s="124"/>
      <c r="AF74" s="998"/>
      <c r="AG74" s="127"/>
      <c r="AH74" s="124"/>
      <c r="AI74" s="1005">
        <f>IF(ISBLANK(A74),"",IF(ISBLANK(G74),SUM(H74,K74,N74,Q74,T74,W74,Z74,AC74,AF74),0))</f>
        <v>0</v>
      </c>
      <c r="AJ74" s="1007">
        <f>IF(AI74="","",AI74+AJ72)</f>
        <v>24</v>
      </c>
      <c r="AK74" s="995">
        <f>IF(G74="X",0,COUNT(H74,K74,N74,Q74,T74,W74,Z74,AC74,AF74))</f>
        <v>1</v>
      </c>
      <c r="AL74" s="1007">
        <f>COUNTIF(I74:J75,"L")+COUNTIF(L74:M75,"L")+COUNTIF(O74:P75,"L")+COUNTIF(R74:S75,"L")+COUNTIF(U74:V75,"L")+COUNTIF(X74:Y75,"L")+COUNTIF(AA74:AB75,"L")+COUNTIF(AD74:AE75,"L")+COUNTIF(AG74:AH75,"L")</f>
        <v>0</v>
      </c>
      <c r="AM74" s="995">
        <f>COUNTIF(I74:$J75,"B")+COUNTIF(L74:M75,"B")+COUNTIF(O74:P75,"B")+COUNTIF(R74:S75,"B")+COUNTIF(U74:V75,"B")+COUNTIF(X74:Y75,"B")+COUNTIF(AA74:AB75,"B")+COUNTIF(AD74:AE75,"B")+COUNTIF(AG74:AH75,"B")</f>
        <v>0</v>
      </c>
      <c r="AN74" s="995">
        <f>COUNTIF(I74:J75,"J")+COUNTIF(L74:M75,"J")+COUNTIF(O74:P75,"J")+COUNTIF(R74:S75,"J")+COUNTIF(U74:V75,"J")+COUNTIF(X74:Y75,"J")+COUNTIF(AA74:AB75,"J")+COUNTIF(AD74:AE75,"J")+COUNTIF(AG74:AH75,"J")</f>
        <v>0</v>
      </c>
      <c r="AO74" s="995">
        <f>COUNTIF(I74:J75,"N")+COUNTIF(L74:M75,"N")+COUNTIF(O74:P75,"N")+COUNTIF(R74:S75,"N")+COUNTIF(U74:V75,"N")+COUNTIF(X74:Y75,"N")+COUNTIF(AA74:AB75,"N")+COUNTIF(AD74:AE75,"N")+COUNTIF(AG74:AH75,"N")</f>
        <v>0</v>
      </c>
      <c r="AP74" s="995">
        <f>COUNTIF(I74:J75,"O")+COUNTIF(L74:M75,"O")+COUNTIF(O74:P75,"O")+COUNTIF(R74:S75,"O")+COUNTIF(U74:V75,"O")+COUNTIF(X74:Y75,"O")+COUNTIF(AA74:AB75,"O")+COUNTIF(AD74:AE75,"O")+COUNTIF(AG74:AH75,"O")</f>
        <v>0</v>
      </c>
      <c r="AQ74" s="996">
        <f>COUNTIF(I74:J75,"NOTT")+COUNTIF(L74:M75,"NOTT")+COUNTIF(O74:P75,"NOTT")+COUNTIF(R74:S75,"NOTT")+COUNTIF(U74:V75,"NOTT")+COUNTIF(X74:Y75,"NOTT")+COUNTIF(AA74:AB75,"NOTT")+COUNTIF(AD74:AE75,"NOTT")+COUNTIF(AG74:AH75,"NOTT")</f>
        <v>0</v>
      </c>
      <c r="AR74" s="1003">
        <v>2</v>
      </c>
      <c r="AS74" s="1008" t="s">
        <v>531</v>
      </c>
      <c r="AT74" s="999"/>
      <c r="AU74" s="1000" t="s">
        <v>293</v>
      </c>
      <c r="AV74" s="1000"/>
      <c r="AW74" s="1000"/>
      <c r="AX74" s="1001"/>
      <c r="AY74" s="1002">
        <v>5</v>
      </c>
      <c r="AZ74" s="127"/>
      <c r="BA74" s="124"/>
      <c r="BB74" s="998">
        <v>5</v>
      </c>
      <c r="BC74" s="128"/>
      <c r="BD74" s="126"/>
      <c r="BE74" s="998">
        <v>5</v>
      </c>
      <c r="BF74" s="128"/>
      <c r="BG74" s="126"/>
      <c r="BH74" s="998">
        <v>3</v>
      </c>
      <c r="BI74" s="128"/>
      <c r="BJ74" s="126"/>
      <c r="BK74" s="998"/>
      <c r="BL74" s="128"/>
      <c r="BM74" s="126"/>
      <c r="BN74" s="998"/>
      <c r="BO74" s="128"/>
      <c r="BP74" s="126"/>
      <c r="BQ74" s="998"/>
      <c r="BR74" s="128"/>
      <c r="BS74" s="126"/>
      <c r="BT74" s="998"/>
      <c r="BU74" s="128"/>
      <c r="BV74" s="126"/>
      <c r="BW74" s="998"/>
      <c r="BX74" s="128"/>
      <c r="BY74" s="126"/>
      <c r="BZ74" s="1005">
        <f>IF(ISBLANK(AR74),"",IF(ISBLANK(AX74),SUM(AY74,BB74,BE74,BH74,BK74,BN74,BQ74,BT74,BW74),0))</f>
        <v>18</v>
      </c>
      <c r="CA74" s="1007">
        <f>IF(BZ74="","",BZ74+CA72)</f>
        <v>67</v>
      </c>
      <c r="CB74" s="995">
        <f>IF(AX74="X",0,COUNT(AY74,BB74,BE74,BH74,BK74,BN74,BQ74,BT74,BW74))</f>
        <v>4</v>
      </c>
      <c r="CC74" s="1007">
        <f>COUNTIF(AZ74:BA75,"L")+COUNTIF(BC74:BD75,"L")+COUNTIF(BF74:BG75,"L")+COUNTIF(BI74:BJ75,"L")+COUNTIF(BL74:BM75,"L")+COUNTIF(BO74:BP75,"L")+COUNTIF(BR74:BS75,"L")+COUNTIF(BU74:BV75,"L")+COUNTIF(BX74:BY75,"L")</f>
        <v>0</v>
      </c>
      <c r="CD74" s="995">
        <f>COUNTIF($J74:AZ75,"B")+COUNTIF(BC74:BD75,"B")+COUNTIF(BF74:BG75,"B")+COUNTIF(BI74:BJ75,"B")+COUNTIF(BL74:BM75,"B")+COUNTIF(BO74:BP75,"B")+COUNTIF(BR74:BS75,"B")+COUNTIF(BU74:BV75,"B")+COUNTIF(BX74:BY75,"B")</f>
        <v>0</v>
      </c>
      <c r="CE74" s="995">
        <f>COUNTIF(AZ74:BA75,"J")+COUNTIF(BC74:BD75,"J")+COUNTIF(BF74:BG75,"J")+COUNTIF(BI74:BJ75,"J")+COUNTIF(BL74:BM75,"J")+COUNTIF(BO74:BP75,"J")+COUNTIF(BR74:BS75,"J")+COUNTIF(BU74:BV75,"J")+COUNTIF(BX74:BY75,"J")</f>
        <v>0</v>
      </c>
      <c r="CF74" s="995">
        <f>COUNTIF(AZ74:BA75,"N")+COUNTIF(BC74:BD75,"N")+COUNTIF(BF74:BG75,"N")+COUNTIF(BI74:BJ75,"N")+COUNTIF(BL74:BM75,"N")+COUNTIF(BO74:BP75,"N")+COUNTIF(BR74:BS75,"N")+COUNTIF(BU74:BV75,"N")+COUNTIF(BX74:BY75,"N")</f>
        <v>0</v>
      </c>
      <c r="CG74" s="995">
        <f>COUNTIF(AZ74:BA75,"O")+COUNTIF(BC74:BD75,"O")+COUNTIF(BF74:BG75,"O")+COUNTIF(BI74:BJ75,"O")+COUNTIF(BL74:BM75,"O")+COUNTIF(BO74:BP75,"O")+COUNTIF(BR74:BS75,"O")+COUNTIF(BU74:BV75,"O")+COUNTIF(BX74:BY75,"O")</f>
        <v>0</v>
      </c>
      <c r="CH74" s="996">
        <f>COUNTIF(AZ74:BA75,"NOTT")+COUNTIF(BC74:BD75,"NOTT")+COUNTIF(BF74:BG75,"NOTT")+COUNTIF(BI74:BJ75,"NOTT")+COUNTIF(BL74:BM75,"NOTT")+COUNTIF(BO74:BP75,"NOTT")+COUNTIF(BR74:BS75,"NOTT")+COUNTIF(BU74:BV75,"NOTT")+COUNTIF(BX74:BY75,"NOTT")</f>
        <v>0</v>
      </c>
    </row>
    <row r="75" spans="1:87" ht="14.25" customHeight="1">
      <c r="A75" s="1042"/>
      <c r="B75" s="1008"/>
      <c r="C75" s="999"/>
      <c r="D75" s="1000"/>
      <c r="E75" s="1000"/>
      <c r="F75" s="1000"/>
      <c r="G75" s="1001"/>
      <c r="H75" s="1002"/>
      <c r="I75" s="128"/>
      <c r="J75" s="126"/>
      <c r="K75" s="998"/>
      <c r="L75" s="127"/>
      <c r="M75" s="124"/>
      <c r="N75" s="998"/>
      <c r="O75" s="127"/>
      <c r="P75" s="124"/>
      <c r="Q75" s="998"/>
      <c r="R75" s="127"/>
      <c r="S75" s="124"/>
      <c r="T75" s="998"/>
      <c r="U75" s="127"/>
      <c r="V75" s="124"/>
      <c r="W75" s="998"/>
      <c r="X75" s="127"/>
      <c r="Y75" s="124"/>
      <c r="Z75" s="998"/>
      <c r="AA75" s="127"/>
      <c r="AB75" s="124"/>
      <c r="AC75" s="998"/>
      <c r="AD75" s="127"/>
      <c r="AE75" s="124"/>
      <c r="AF75" s="998"/>
      <c r="AG75" s="127"/>
      <c r="AH75" s="124"/>
      <c r="AI75" s="1006"/>
      <c r="AJ75" s="1007"/>
      <c r="AK75" s="995"/>
      <c r="AL75" s="1007"/>
      <c r="AM75" s="995"/>
      <c r="AN75" s="995"/>
      <c r="AO75" s="995"/>
      <c r="AP75" s="995"/>
      <c r="AQ75" s="996"/>
      <c r="AR75" s="1003"/>
      <c r="AS75" s="1008"/>
      <c r="AT75" s="999"/>
      <c r="AU75" s="1000"/>
      <c r="AV75" s="1000"/>
      <c r="AW75" s="1000"/>
      <c r="AX75" s="1001"/>
      <c r="AY75" s="1002"/>
      <c r="AZ75" s="127"/>
      <c r="BA75" s="124"/>
      <c r="BB75" s="998"/>
      <c r="BC75" s="128"/>
      <c r="BD75" s="126"/>
      <c r="BE75" s="998"/>
      <c r="BF75" s="128"/>
      <c r="BG75" s="126"/>
      <c r="BH75" s="998"/>
      <c r="BI75" s="128"/>
      <c r="BJ75" s="126"/>
      <c r="BK75" s="998"/>
      <c r="BL75" s="128"/>
      <c r="BM75" s="126"/>
      <c r="BN75" s="998"/>
      <c r="BO75" s="128"/>
      <c r="BP75" s="126"/>
      <c r="BQ75" s="998"/>
      <c r="BR75" s="128"/>
      <c r="BS75" s="126"/>
      <c r="BT75" s="998"/>
      <c r="BU75" s="128"/>
      <c r="BV75" s="126"/>
      <c r="BW75" s="998"/>
      <c r="BX75" s="128"/>
      <c r="BY75" s="126"/>
      <c r="BZ75" s="1006"/>
      <c r="CA75" s="1007"/>
      <c r="CB75" s="995"/>
      <c r="CC75" s="1007"/>
      <c r="CD75" s="995"/>
      <c r="CE75" s="995"/>
      <c r="CF75" s="995"/>
      <c r="CG75" s="995"/>
      <c r="CH75" s="996"/>
    </row>
    <row r="76" spans="1:87" ht="14.25" customHeight="1" thickBot="1">
      <c r="A76" s="1043">
        <v>3</v>
      </c>
      <c r="B76" s="1015" t="s">
        <v>510</v>
      </c>
      <c r="C76" s="1002"/>
      <c r="D76" s="998" t="s">
        <v>293</v>
      </c>
      <c r="E76" s="998" t="s">
        <v>293</v>
      </c>
      <c r="F76" s="998"/>
      <c r="G76" s="1013"/>
      <c r="H76" s="1014">
        <v>4</v>
      </c>
      <c r="I76" s="125"/>
      <c r="J76" s="126"/>
      <c r="K76" s="1010">
        <v>5</v>
      </c>
      <c r="L76" s="123"/>
      <c r="M76" s="124"/>
      <c r="N76" s="1010">
        <v>5</v>
      </c>
      <c r="O76" s="123"/>
      <c r="P76" s="124"/>
      <c r="Q76" s="1010">
        <v>2</v>
      </c>
      <c r="R76" s="123"/>
      <c r="S76" s="124"/>
      <c r="T76" s="1010"/>
      <c r="U76" s="123"/>
      <c r="V76" s="124"/>
      <c r="W76" s="1010"/>
      <c r="X76" s="123"/>
      <c r="Y76" s="124"/>
      <c r="Z76" s="1010"/>
      <c r="AA76" s="123"/>
      <c r="AB76" s="124"/>
      <c r="AC76" s="1010"/>
      <c r="AD76" s="123"/>
      <c r="AE76" s="124"/>
      <c r="AF76" s="1010"/>
      <c r="AG76" s="123"/>
      <c r="AH76" s="124"/>
      <c r="AI76" s="1044">
        <f>IF(ISBLANK(A76),"",IF(ISBLANK(G76),SUM(H76,K76,N76,Q76,T76,W76,Z76,AC76,AF76),0))</f>
        <v>16</v>
      </c>
      <c r="AJ76" s="1007">
        <f>IF(AI76="","",AI76+AJ74)</f>
        <v>40</v>
      </c>
      <c r="AK76" s="995">
        <f>IF(G76="X",0,COUNT(H76,K76,N76,Q76,T76,W76,Z76,AC76,AF76))</f>
        <v>4</v>
      </c>
      <c r="AL76" s="1007">
        <f>COUNTIF(I76:J77,"L")+COUNTIF(L76:M77,"L")+COUNTIF(O76:P77,"L")+COUNTIF(R76:S77,"L")+COUNTIF(U76:V77,"L")+COUNTIF(X76:Y77,"L")+COUNTIF(AA76:AB77,"L")+COUNTIF(AD76:AE77,"L")+COUNTIF(AG76:AH77,"L")</f>
        <v>0</v>
      </c>
      <c r="AM76" s="995">
        <f>COUNTIF(I76:$J77,"B")+COUNTIF(L76:M77,"B")+COUNTIF(O76:P77,"B")+COUNTIF(R76:S77,"B")+COUNTIF(U76:V77,"B")+COUNTIF(X76:Y77,"B")+COUNTIF(AA76:AB77,"B")+COUNTIF(AD76:AE77,"B")+COUNTIF(AG76:AH77,"B")</f>
        <v>0</v>
      </c>
      <c r="AN76" s="995">
        <f>COUNTIF(I76:J77,"J")+COUNTIF(L76:M77,"J")+COUNTIF(O76:P77,"J")+COUNTIF(R76:S77,"J")+COUNTIF(U76:V77,"J")+COUNTIF(X76:Y77,"J")+COUNTIF(AA76:AB77,"J")+COUNTIF(AD76:AE77,"J")+COUNTIF(AG76:AH77,"J")</f>
        <v>0</v>
      </c>
      <c r="AO76" s="995">
        <f>COUNTIF(I76:J77,"N")+COUNTIF(L76:M77,"N")+COUNTIF(O76:P77,"N")+COUNTIF(R76:S77,"N")+COUNTIF(U76:V77,"N")+COUNTIF(X76:Y77,"N")+COUNTIF(AA76:AB77,"N")+COUNTIF(AD76:AE77,"N")+COUNTIF(AG76:AH77,"N")</f>
        <v>0</v>
      </c>
      <c r="AP76" s="995">
        <f>COUNTIF(I76:J77,"O")+COUNTIF(L76:M77,"O")+COUNTIF(O76:P77,"O")+COUNTIF(R76:S77,"O")+COUNTIF(U76:V77,"O")+COUNTIF(X76:Y77,"O")+COUNTIF(AA76:AB77,"O")+COUNTIF(AD76:AE77,"O")+COUNTIF(AG76:AH77,"O")</f>
        <v>0</v>
      </c>
      <c r="AQ76" s="996">
        <f>COUNTIF(I76:J77,"NOTT")+COUNTIF(L76:M77,"NOTT")+COUNTIF(O76:P77,"NOTT")+COUNTIF(R76:S77,"NOTT")+COUNTIF(U76:V77,"NOTT")+COUNTIF(X76:Y77,"NOTT")+COUNTIF(AA76:AB77,"NOTT")+COUNTIF(AD76:AE77,"NOTT")+COUNTIF(AG76:AH77,"NOTT")</f>
        <v>0</v>
      </c>
      <c r="AR76" s="1011">
        <v>3</v>
      </c>
      <c r="AS76" s="1015" t="s">
        <v>545</v>
      </c>
      <c r="AT76" s="1002" t="s">
        <v>293</v>
      </c>
      <c r="AU76" s="998"/>
      <c r="AV76" s="998"/>
      <c r="AW76" s="998"/>
      <c r="AX76" s="1013" t="s">
        <v>293</v>
      </c>
      <c r="AY76" s="1014"/>
      <c r="AZ76" s="123"/>
      <c r="BA76" s="124"/>
      <c r="BB76" s="1010"/>
      <c r="BC76" s="125"/>
      <c r="BD76" s="126"/>
      <c r="BE76" s="1010"/>
      <c r="BF76" s="125"/>
      <c r="BG76" s="126"/>
      <c r="BH76" s="1010"/>
      <c r="BI76" s="125"/>
      <c r="BJ76" s="126"/>
      <c r="BK76" s="1010"/>
      <c r="BL76" s="125"/>
      <c r="BM76" s="126"/>
      <c r="BN76" s="1010"/>
      <c r="BO76" s="125"/>
      <c r="BP76" s="126"/>
      <c r="BQ76" s="1010"/>
      <c r="BR76" s="125"/>
      <c r="BS76" s="126"/>
      <c r="BT76" s="1010"/>
      <c r="BU76" s="125"/>
      <c r="BV76" s="126"/>
      <c r="BW76" s="1010"/>
      <c r="BX76" s="125"/>
      <c r="BY76" s="126"/>
      <c r="BZ76" s="1044">
        <f>IF(ISBLANK(AR76),"",IF(ISBLANK(AX76),SUM(AY76,BB76,BE76,BH76,BK76,BN76,BQ76,BT76,BW76),0))</f>
        <v>0</v>
      </c>
      <c r="CA76" s="1007">
        <f>IF(BZ76="","",BZ76+CA74)</f>
        <v>67</v>
      </c>
      <c r="CB76" s="995">
        <f>IF(AX76="X",0,COUNT(AY76,BB76,BE76,BH76,BK76,BN76,BQ76,BT76,BW76))</f>
        <v>0</v>
      </c>
      <c r="CC76" s="1007">
        <f>COUNTIF(AZ76:BA77,"L")+COUNTIF(BC76:BD77,"L")+COUNTIF(BF76:BG77,"L")+COUNTIF(BI76:BJ77,"L")+COUNTIF(BL76:BM77,"L")+COUNTIF(BO76:BP77,"L")+COUNTIF(BR76:BS77,"L")+COUNTIF(BU76:BV77,"L")+COUNTIF(BX76:BY77,"L")</f>
        <v>0</v>
      </c>
      <c r="CD76" s="995">
        <f>COUNTIF($J76:AZ77,"B")+COUNTIF(BC76:BD77,"B")+COUNTIF(BF76:BG77,"B")+COUNTIF(BI76:BJ77,"B")+COUNTIF(BL76:BM77,"B")+COUNTIF(BO76:BP77,"B")+COUNTIF(BR76:BS77,"B")+COUNTIF(BU76:BV77,"B")+COUNTIF(BX76:BY77,"B")</f>
        <v>0</v>
      </c>
      <c r="CE76" s="995">
        <f>COUNTIF(AZ76:BA77,"J")+COUNTIF(BC76:BD77,"J")+COUNTIF(BF76:BG77,"J")+COUNTIF(BI76:BJ77,"J")+COUNTIF(BL76:BM77,"J")+COUNTIF(BO76:BP77,"J")+COUNTIF(BR76:BS77,"J")+COUNTIF(BU76:BV77,"J")+COUNTIF(BX76:BY77,"J")</f>
        <v>0</v>
      </c>
      <c r="CF76" s="995">
        <f>COUNTIF(AZ76:BA77,"N")+COUNTIF(BC76:BD77,"N")+COUNTIF(BF76:BG77,"N")+COUNTIF(BI76:BJ77,"N")+COUNTIF(BL76:BM77,"N")+COUNTIF(BO76:BP77,"N")+COUNTIF(BR76:BS77,"N")+COUNTIF(BU76:BV77,"N")+COUNTIF(BX76:BY77,"N")</f>
        <v>0</v>
      </c>
      <c r="CG76" s="995">
        <f>COUNTIF(AZ76:BA77,"O")+COUNTIF(BC76:BD77,"O")+COUNTIF(BF76:BG77,"O")+COUNTIF(BI76:BJ77,"O")+COUNTIF(BL76:BM77,"O")+COUNTIF(BO76:BP77,"O")+COUNTIF(BR76:BS77,"O")+COUNTIF(BU76:BV77,"O")+COUNTIF(BX76:BY77,"O")</f>
        <v>0</v>
      </c>
      <c r="CH76" s="996">
        <f>COUNTIF(AZ76:BA77,"NOTT")+COUNTIF(BC76:BD77,"NOTT")+COUNTIF(BF76:BG77,"NOTT")+COUNTIF(BI76:BJ77,"NOTT")+COUNTIF(BL76:BM77,"NOTT")+COUNTIF(BO76:BP77,"NOTT")+COUNTIF(BR76:BS77,"NOTT")+COUNTIF(BU76:BV77,"NOTT")+COUNTIF(BX76:BY77,"NOTT")</f>
        <v>0</v>
      </c>
    </row>
    <row r="77" spans="1:87" ht="14.25" customHeight="1">
      <c r="A77" s="988"/>
      <c r="B77" s="1015"/>
      <c r="C77" s="1002"/>
      <c r="D77" s="998"/>
      <c r="E77" s="998"/>
      <c r="F77" s="998"/>
      <c r="G77" s="1013"/>
      <c r="H77" s="1014"/>
      <c r="I77" s="125"/>
      <c r="J77" s="126"/>
      <c r="K77" s="1010"/>
      <c r="L77" s="123"/>
      <c r="M77" s="124"/>
      <c r="N77" s="1010"/>
      <c r="O77" s="123"/>
      <c r="P77" s="124"/>
      <c r="Q77" s="1010"/>
      <c r="R77" s="123"/>
      <c r="S77" s="124"/>
      <c r="T77" s="1010"/>
      <c r="U77" s="123"/>
      <c r="V77" s="124"/>
      <c r="W77" s="1010"/>
      <c r="X77" s="123"/>
      <c r="Y77" s="124"/>
      <c r="Z77" s="1010"/>
      <c r="AA77" s="123"/>
      <c r="AB77" s="124"/>
      <c r="AC77" s="1010"/>
      <c r="AD77" s="123"/>
      <c r="AE77" s="124"/>
      <c r="AF77" s="1010"/>
      <c r="AG77" s="123"/>
      <c r="AH77" s="124"/>
      <c r="AI77" s="1041"/>
      <c r="AJ77" s="1007"/>
      <c r="AK77" s="995"/>
      <c r="AL77" s="1007"/>
      <c r="AM77" s="995"/>
      <c r="AN77" s="995"/>
      <c r="AO77" s="995"/>
      <c r="AP77" s="995"/>
      <c r="AQ77" s="996"/>
      <c r="AR77" s="1011"/>
      <c r="AS77" s="1015"/>
      <c r="AT77" s="1002"/>
      <c r="AU77" s="998"/>
      <c r="AV77" s="998"/>
      <c r="AW77" s="998"/>
      <c r="AX77" s="1013"/>
      <c r="AY77" s="1014"/>
      <c r="AZ77" s="123"/>
      <c r="BA77" s="124"/>
      <c r="BB77" s="1010"/>
      <c r="BC77" s="125"/>
      <c r="BD77" s="126"/>
      <c r="BE77" s="1010"/>
      <c r="BF77" s="125"/>
      <c r="BG77" s="126"/>
      <c r="BH77" s="1010"/>
      <c r="BI77" s="125"/>
      <c r="BJ77" s="126"/>
      <c r="BK77" s="1010"/>
      <c r="BL77" s="125"/>
      <c r="BM77" s="126"/>
      <c r="BN77" s="1010"/>
      <c r="BO77" s="125"/>
      <c r="BP77" s="126"/>
      <c r="BQ77" s="1010"/>
      <c r="BR77" s="125"/>
      <c r="BS77" s="126"/>
      <c r="BT77" s="1010"/>
      <c r="BU77" s="125"/>
      <c r="BV77" s="126"/>
      <c r="BW77" s="1010"/>
      <c r="BX77" s="125"/>
      <c r="BY77" s="126"/>
      <c r="BZ77" s="1041"/>
      <c r="CA77" s="1007"/>
      <c r="CB77" s="995"/>
      <c r="CC77" s="1007"/>
      <c r="CD77" s="995"/>
      <c r="CE77" s="995"/>
      <c r="CF77" s="995"/>
      <c r="CG77" s="995"/>
      <c r="CH77" s="996"/>
    </row>
    <row r="78" spans="1:87" ht="14.25" customHeight="1">
      <c r="A78" s="999">
        <v>4</v>
      </c>
      <c r="B78" s="1008" t="s">
        <v>507</v>
      </c>
      <c r="C78" s="999"/>
      <c r="D78" s="1000"/>
      <c r="E78" s="1000"/>
      <c r="F78" s="1000"/>
      <c r="G78" s="1001"/>
      <c r="H78" s="1002">
        <v>0</v>
      </c>
      <c r="I78" s="128"/>
      <c r="J78" s="126"/>
      <c r="K78" s="998"/>
      <c r="L78" s="127"/>
      <c r="M78" s="124"/>
      <c r="N78" s="998"/>
      <c r="O78" s="127"/>
      <c r="P78" s="124"/>
      <c r="Q78" s="998"/>
      <c r="R78" s="127"/>
      <c r="S78" s="124"/>
      <c r="T78" s="998"/>
      <c r="U78" s="127"/>
      <c r="V78" s="124"/>
      <c r="W78" s="998"/>
      <c r="X78" s="127"/>
      <c r="Y78" s="124"/>
      <c r="Z78" s="998"/>
      <c r="AA78" s="127"/>
      <c r="AB78" s="124"/>
      <c r="AC78" s="998"/>
      <c r="AD78" s="127"/>
      <c r="AE78" s="124"/>
      <c r="AF78" s="998"/>
      <c r="AG78" s="127"/>
      <c r="AH78" s="124"/>
      <c r="AI78" s="1005">
        <f>IF(ISBLANK(A78),"",IF(ISBLANK(G78),SUM(H78,K78,N78,Q78,T78,W78,Z78,AC78,AF78),0))</f>
        <v>0</v>
      </c>
      <c r="AJ78" s="1007">
        <f>IF(AI78="","",AI78+AJ76)</f>
        <v>40</v>
      </c>
      <c r="AK78" s="995">
        <f>IF(G78="X",0,COUNT(H78,K78,N78,Q78,T78,W78,Z78,AC78,AF78))</f>
        <v>1</v>
      </c>
      <c r="AL78" s="1007">
        <f>COUNTIF(I78:J79,"L")+COUNTIF(L78:M79,"L")+COUNTIF(O78:P79,"L")+COUNTIF(R78:S79,"L")+COUNTIF(U78:V79,"L")+COUNTIF(X78:Y79,"L")+COUNTIF(AA78:AB79,"L")+COUNTIF(AD78:AE79,"L")+COUNTIF(AG78:AH79,"L")</f>
        <v>0</v>
      </c>
      <c r="AM78" s="995">
        <f>COUNTIF(I78:$J79,"B")+COUNTIF(L78:M79,"B")+COUNTIF(O78:P79,"B")+COUNTIF(R78:S79,"B")+COUNTIF(U78:V79,"B")+COUNTIF(X78:Y79,"B")+COUNTIF(AA78:AB79,"B")+COUNTIF(AD78:AE79,"B")+COUNTIF(AG78:AH79,"B")</f>
        <v>0</v>
      </c>
      <c r="AN78" s="995">
        <f>COUNTIF(I78:J79,"J")+COUNTIF(L78:M79,"J")+COUNTIF(O78:P79,"J")+COUNTIF(R78:S79,"J")+COUNTIF(U78:V79,"J")+COUNTIF(X78:Y79,"J")+COUNTIF(AA78:AB79,"J")+COUNTIF(AD78:AE79,"J")+COUNTIF(AG78:AH79,"J")</f>
        <v>0</v>
      </c>
      <c r="AO78" s="995">
        <f>COUNTIF(I78:J79,"N")+COUNTIF(L78:M79,"N")+COUNTIF(O78:P79,"N")+COUNTIF(R78:S79,"N")+COUNTIF(U78:V79,"N")+COUNTIF(X78:Y79,"N")+COUNTIF(AA78:AB79,"N")+COUNTIF(AD78:AE79,"N")+COUNTIF(AG78:AH79,"N")</f>
        <v>0</v>
      </c>
      <c r="AP78" s="995">
        <f>COUNTIF(I78:J79,"O")+COUNTIF(L78:M79,"O")+COUNTIF(O78:P79,"O")+COUNTIF(R78:S79,"O")+COUNTIF(U78:V79,"O")+COUNTIF(X78:Y79,"O")+COUNTIF(AA78:AB79,"O")+COUNTIF(AD78:AE79,"O")+COUNTIF(AG78:AH79,"O")</f>
        <v>0</v>
      </c>
      <c r="AQ78" s="996">
        <f>COUNTIF(I78:J79,"NOTT")+COUNTIF(L78:M79,"NOTT")+COUNTIF(O78:P79,"NOTT")+COUNTIF(R78:S79,"NOTT")+COUNTIF(U78:V79,"NOTT")+COUNTIF(X78:Y79,"NOTT")+COUNTIF(AA78:AB79,"NOTT")+COUNTIF(AD78:AE79,"NOTT")+COUNTIF(AG78:AH79,"NOTT")</f>
        <v>0</v>
      </c>
      <c r="AR78" s="1003">
        <v>4</v>
      </c>
      <c r="AS78" s="1008" t="s">
        <v>539</v>
      </c>
      <c r="AT78" s="999"/>
      <c r="AU78" s="1000" t="s">
        <v>293</v>
      </c>
      <c r="AV78" s="1000" t="s">
        <v>293</v>
      </c>
      <c r="AW78" s="1000"/>
      <c r="AX78" s="1001"/>
      <c r="AY78" s="1002">
        <v>4</v>
      </c>
      <c r="AZ78" s="127"/>
      <c r="BA78" s="124"/>
      <c r="BB78" s="998"/>
      <c r="BC78" s="128"/>
      <c r="BD78" s="126"/>
      <c r="BE78" s="998"/>
      <c r="BF78" s="128"/>
      <c r="BG78" s="126"/>
      <c r="BH78" s="998"/>
      <c r="BI78" s="128"/>
      <c r="BJ78" s="126"/>
      <c r="BK78" s="998"/>
      <c r="BL78" s="128"/>
      <c r="BM78" s="126"/>
      <c r="BN78" s="998"/>
      <c r="BO78" s="128"/>
      <c r="BP78" s="126"/>
      <c r="BQ78" s="998"/>
      <c r="BR78" s="128"/>
      <c r="BS78" s="126"/>
      <c r="BT78" s="998"/>
      <c r="BU78" s="128"/>
      <c r="BV78" s="126"/>
      <c r="BW78" s="998"/>
      <c r="BX78" s="128"/>
      <c r="BY78" s="126"/>
      <c r="BZ78" s="1005">
        <f>IF(ISBLANK(AR78),"",IF(ISBLANK(AX78),SUM(AY78,BB78,BE78,BH78,BK78,BN78,BQ78,BT78,BW78),0))</f>
        <v>4</v>
      </c>
      <c r="CA78" s="1007">
        <f>IF(BZ78="","",BZ78+CA76)</f>
        <v>71</v>
      </c>
      <c r="CB78" s="995">
        <f>IF(AX78="X",0,COUNT(AY78,BB78,BE78,BH78,BK78,BN78,BQ78,BT78,BW78))</f>
        <v>1</v>
      </c>
      <c r="CC78" s="1007">
        <f>COUNTIF(AZ78:BA79,"L")+COUNTIF(BC78:BD79,"L")+COUNTIF(BF78:BG79,"L")+COUNTIF(BI78:BJ79,"L")+COUNTIF(BL78:BM79,"L")+COUNTIF(BO78:BP79,"L")+COUNTIF(BR78:BS79,"L")+COUNTIF(BU78:BV79,"L")+COUNTIF(BX78:BY79,"L")</f>
        <v>0</v>
      </c>
      <c r="CD78" s="995">
        <f>COUNTIF($J78:AZ79,"B")+COUNTIF(BC78:BD79,"B")+COUNTIF(BF78:BG79,"B")+COUNTIF(BI78:BJ79,"B")+COUNTIF(BL78:BM79,"B")+COUNTIF(BO78:BP79,"B")+COUNTIF(BR78:BS79,"B")+COUNTIF(BU78:BV79,"B")+COUNTIF(BX78:BY79,"B")</f>
        <v>0</v>
      </c>
      <c r="CE78" s="995">
        <f>COUNTIF(AZ78:BA79,"J")+COUNTIF(BC78:BD79,"J")+COUNTIF(BF78:BG79,"J")+COUNTIF(BI78:BJ79,"J")+COUNTIF(BL78:BM79,"J")+COUNTIF(BO78:BP79,"J")+COUNTIF(BR78:BS79,"J")+COUNTIF(BU78:BV79,"J")+COUNTIF(BX78:BY79,"J")</f>
        <v>0</v>
      </c>
      <c r="CF78" s="995">
        <f>COUNTIF(AZ78:BA79,"N")+COUNTIF(BC78:BD79,"N")+COUNTIF(BF78:BG79,"N")+COUNTIF(BI78:BJ79,"N")+COUNTIF(BL78:BM79,"N")+COUNTIF(BO78:BP79,"N")+COUNTIF(BR78:BS79,"N")+COUNTIF(BU78:BV79,"N")+COUNTIF(BX78:BY79,"N")</f>
        <v>0</v>
      </c>
      <c r="CG78" s="995">
        <f>COUNTIF(AZ78:BA79,"O")+COUNTIF(BC78:BD79,"O")+COUNTIF(BF78:BG79,"O")+COUNTIF(BI78:BJ79,"O")+COUNTIF(BL78:BM79,"O")+COUNTIF(BO78:BP79,"O")+COUNTIF(BR78:BS79,"O")+COUNTIF(BU78:BV79,"O")+COUNTIF(BX78:BY79,"O")</f>
        <v>0</v>
      </c>
      <c r="CH78" s="996">
        <f>COUNTIF(AZ78:BA79,"NOTT")+COUNTIF(BC78:BD79,"NOTT")+COUNTIF(BF78:BG79,"NOTT")+COUNTIF(BI78:BJ79,"NOTT")+COUNTIF(BL78:BM79,"NOTT")+COUNTIF(BO78:BP79,"NOTT")+COUNTIF(BR78:BS79,"NOTT")+COUNTIF(BU78:BV79,"NOTT")+COUNTIF(BX78:BY79,"NOTT")</f>
        <v>0</v>
      </c>
    </row>
    <row r="79" spans="1:87" ht="14.25" customHeight="1">
      <c r="A79" s="1042"/>
      <c r="B79" s="1008"/>
      <c r="C79" s="999"/>
      <c r="D79" s="1000"/>
      <c r="E79" s="1000"/>
      <c r="F79" s="1000"/>
      <c r="G79" s="1001"/>
      <c r="H79" s="1002"/>
      <c r="I79" s="128"/>
      <c r="J79" s="126"/>
      <c r="K79" s="998"/>
      <c r="L79" s="127"/>
      <c r="M79" s="124"/>
      <c r="N79" s="998"/>
      <c r="O79" s="127"/>
      <c r="P79" s="124"/>
      <c r="Q79" s="998"/>
      <c r="R79" s="127"/>
      <c r="S79" s="124"/>
      <c r="T79" s="998"/>
      <c r="U79" s="127"/>
      <c r="V79" s="124"/>
      <c r="W79" s="998"/>
      <c r="X79" s="127"/>
      <c r="Y79" s="124"/>
      <c r="Z79" s="998"/>
      <c r="AA79" s="127"/>
      <c r="AB79" s="124"/>
      <c r="AC79" s="998"/>
      <c r="AD79" s="127"/>
      <c r="AE79" s="124"/>
      <c r="AF79" s="998"/>
      <c r="AG79" s="127"/>
      <c r="AH79" s="124"/>
      <c r="AI79" s="1006"/>
      <c r="AJ79" s="1007"/>
      <c r="AK79" s="995"/>
      <c r="AL79" s="1007"/>
      <c r="AM79" s="995"/>
      <c r="AN79" s="995"/>
      <c r="AO79" s="995"/>
      <c r="AP79" s="995"/>
      <c r="AQ79" s="996"/>
      <c r="AR79" s="1003"/>
      <c r="AS79" s="1008"/>
      <c r="AT79" s="999"/>
      <c r="AU79" s="1000"/>
      <c r="AV79" s="1000"/>
      <c r="AW79" s="1000"/>
      <c r="AX79" s="1001"/>
      <c r="AY79" s="1002"/>
      <c r="AZ79" s="127"/>
      <c r="BA79" s="124"/>
      <c r="BB79" s="998"/>
      <c r="BC79" s="128"/>
      <c r="BD79" s="126"/>
      <c r="BE79" s="998"/>
      <c r="BF79" s="128"/>
      <c r="BG79" s="126"/>
      <c r="BH79" s="998"/>
      <c r="BI79" s="128"/>
      <c r="BJ79" s="126"/>
      <c r="BK79" s="998"/>
      <c r="BL79" s="128"/>
      <c r="BM79" s="126"/>
      <c r="BN79" s="998"/>
      <c r="BO79" s="128"/>
      <c r="BP79" s="126"/>
      <c r="BQ79" s="998"/>
      <c r="BR79" s="128"/>
      <c r="BS79" s="126"/>
      <c r="BT79" s="998"/>
      <c r="BU79" s="128"/>
      <c r="BV79" s="126"/>
      <c r="BW79" s="998"/>
      <c r="BX79" s="128"/>
      <c r="BY79" s="126"/>
      <c r="BZ79" s="1006"/>
      <c r="CA79" s="1007"/>
      <c r="CB79" s="995"/>
      <c r="CC79" s="1007"/>
      <c r="CD79" s="995"/>
      <c r="CE79" s="995"/>
      <c r="CF79" s="995"/>
      <c r="CG79" s="995"/>
      <c r="CH79" s="996"/>
    </row>
    <row r="80" spans="1:87" ht="14.25" customHeight="1" thickBot="1">
      <c r="A80" s="1043">
        <v>5</v>
      </c>
      <c r="B80" s="1015" t="s">
        <v>504</v>
      </c>
      <c r="C80" s="1002"/>
      <c r="D80" s="998" t="s">
        <v>293</v>
      </c>
      <c r="E80" s="998" t="s">
        <v>293</v>
      </c>
      <c r="F80" s="998"/>
      <c r="G80" s="1013"/>
      <c r="H80" s="1014">
        <v>5</v>
      </c>
      <c r="I80" s="125"/>
      <c r="J80" s="126"/>
      <c r="K80" s="1010">
        <v>5</v>
      </c>
      <c r="L80" s="123"/>
      <c r="M80" s="124"/>
      <c r="N80" s="1010">
        <v>5</v>
      </c>
      <c r="O80" s="123"/>
      <c r="P80" s="124"/>
      <c r="Q80" s="1010">
        <v>4</v>
      </c>
      <c r="R80" s="123"/>
      <c r="S80" s="124"/>
      <c r="T80" s="1010"/>
      <c r="U80" s="123"/>
      <c r="V80" s="124"/>
      <c r="W80" s="1010"/>
      <c r="X80" s="123"/>
      <c r="Y80" s="124"/>
      <c r="Z80" s="1010"/>
      <c r="AA80" s="123"/>
      <c r="AB80" s="124"/>
      <c r="AC80" s="1010"/>
      <c r="AD80" s="123"/>
      <c r="AE80" s="124"/>
      <c r="AF80" s="1010"/>
      <c r="AG80" s="123"/>
      <c r="AH80" s="124"/>
      <c r="AI80" s="1044">
        <f>IF(ISBLANK(A80),"",IF(ISBLANK(G80),SUM(H80,K80,N80,Q80,T80,W80,Z80,AC80,AF80),0))</f>
        <v>19</v>
      </c>
      <c r="AJ80" s="1007">
        <f>IF(AI80="","",AI80+AJ78)</f>
        <v>59</v>
      </c>
      <c r="AK80" s="995">
        <f>IF(G80="X",0,COUNT(H80,K80,N80,Q80,T80,W80,Z80,AC80,AF80))</f>
        <v>4</v>
      </c>
      <c r="AL80" s="1007">
        <f>COUNTIF(I80:J81,"L")+COUNTIF(L80:M81,"L")+COUNTIF(O80:P81,"L")+COUNTIF(R80:S81,"L")+COUNTIF(U80:V81,"L")+COUNTIF(X80:Y81,"L")+COUNTIF(AA80:AB81,"L")+COUNTIF(AD80:AE81,"L")+COUNTIF(AG80:AH81,"L")</f>
        <v>0</v>
      </c>
      <c r="AM80" s="995">
        <f>COUNTIF(I80:$J81,"B")+COUNTIF(L80:M81,"B")+COUNTIF(O80:P81,"B")+COUNTIF(R80:S81,"B")+COUNTIF(U80:V81,"B")+COUNTIF(X80:Y81,"B")+COUNTIF(AA80:AB81,"B")+COUNTIF(AD80:AE81,"B")+COUNTIF(AG80:AH81,"B")</f>
        <v>0</v>
      </c>
      <c r="AN80" s="995">
        <f>COUNTIF(I80:J81,"J")+COUNTIF(L80:M81,"J")+COUNTIF(O80:P81,"J")+COUNTIF(R80:S81,"J")+COUNTIF(U80:V81,"J")+COUNTIF(X80:Y81,"J")+COUNTIF(AA80:AB81,"J")+COUNTIF(AD80:AE81,"J")+COUNTIF(AG80:AH81,"J")</f>
        <v>0</v>
      </c>
      <c r="AO80" s="995">
        <f>COUNTIF(I80:J81,"N")+COUNTIF(L80:M81,"N")+COUNTIF(O80:P81,"N")+COUNTIF(R80:S81,"N")+COUNTIF(U80:V81,"N")+COUNTIF(X80:Y81,"N")+COUNTIF(AA80:AB81,"N")+COUNTIF(AD80:AE81,"N")+COUNTIF(AG80:AH81,"N")</f>
        <v>0</v>
      </c>
      <c r="AP80" s="995">
        <f>COUNTIF(I80:J81,"O")+COUNTIF(L80:M81,"O")+COUNTIF(O80:P81,"O")+COUNTIF(R80:S81,"O")+COUNTIF(U80:V81,"O")+COUNTIF(X80:Y81,"O")+COUNTIF(AA80:AB81,"O")+COUNTIF(AD80:AE81,"O")+COUNTIF(AG80:AH81,"O")</f>
        <v>0</v>
      </c>
      <c r="AQ80" s="996">
        <f>COUNTIF(I80:J81,"NOTT")+COUNTIF(L80:M81,"NOTT")+COUNTIF(O80:P81,"NOTT")+COUNTIF(R80:S81,"NOTT")+COUNTIF(U80:V81,"NOTT")+COUNTIF(X80:Y81,"NOTT")+COUNTIF(AA80:AB81,"NOTT")+COUNTIF(AD80:AE81,"NOTT")+COUNTIF(AG80:AH81,"NOTT")</f>
        <v>0</v>
      </c>
      <c r="AR80" s="1011">
        <v>5</v>
      </c>
      <c r="AS80" s="1015" t="s">
        <v>531</v>
      </c>
      <c r="AT80" s="1002"/>
      <c r="AU80" s="998"/>
      <c r="AV80" s="998"/>
      <c r="AW80" s="998"/>
      <c r="AX80" s="1013" t="s">
        <v>293</v>
      </c>
      <c r="AY80" s="1014"/>
      <c r="AZ80" s="123"/>
      <c r="BA80" s="124"/>
      <c r="BB80" s="1010"/>
      <c r="BC80" s="125"/>
      <c r="BD80" s="126"/>
      <c r="BE80" s="1010"/>
      <c r="BF80" s="125"/>
      <c r="BG80" s="126"/>
      <c r="BH80" s="1010"/>
      <c r="BI80" s="125"/>
      <c r="BJ80" s="126"/>
      <c r="BK80" s="1010"/>
      <c r="BL80" s="125"/>
      <c r="BM80" s="126"/>
      <c r="BN80" s="1010"/>
      <c r="BO80" s="125"/>
      <c r="BP80" s="126"/>
      <c r="BQ80" s="1010"/>
      <c r="BR80" s="125"/>
      <c r="BS80" s="126"/>
      <c r="BT80" s="1010"/>
      <c r="BU80" s="125"/>
      <c r="BV80" s="126"/>
      <c r="BW80" s="1010"/>
      <c r="BX80" s="125"/>
      <c r="BY80" s="126"/>
      <c r="BZ80" s="1044">
        <f>IF(ISBLANK(AR80),"",IF(ISBLANK(AX80),SUM(AY80,BB80,BE80,BH80,BK80,BN80,BQ80,BT80,BW80),0))</f>
        <v>0</v>
      </c>
      <c r="CA80" s="1007">
        <f>IF(BZ80="","",BZ80+CA78)</f>
        <v>71</v>
      </c>
      <c r="CB80" s="995">
        <f>IF(AX80="X",0,COUNT(AY80,BB80,BE80,BH80,BK80,BN80,BQ80,BT80,BW80))</f>
        <v>0</v>
      </c>
      <c r="CC80" s="1007">
        <f>COUNTIF(AZ80:BA81,"L")+COUNTIF(BC80:BD81,"L")+COUNTIF(BF80:BG81,"L")+COUNTIF(BI80:BJ81,"L")+COUNTIF(BL80:BM81,"L")+COUNTIF(BO80:BP81,"L")+COUNTIF(BR80:BS81,"L")+COUNTIF(BU80:BV81,"L")+COUNTIF(BX80:BY81,"L")</f>
        <v>0</v>
      </c>
      <c r="CD80" s="995">
        <f>COUNTIF($J80:AZ81,"B")+COUNTIF(BC80:BD81,"B")+COUNTIF(BF80:BG81,"B")+COUNTIF(BI80:BJ81,"B")+COUNTIF(BL80:BM81,"B")+COUNTIF(BO80:BP81,"B")+COUNTIF(BR80:BS81,"B")+COUNTIF(BU80:BV81,"B")+COUNTIF(BX80:BY81,"B")</f>
        <v>0</v>
      </c>
      <c r="CE80" s="995">
        <f>COUNTIF(AZ80:BA81,"J")+COUNTIF(BC80:BD81,"J")+COUNTIF(BF80:BG81,"J")+COUNTIF(BI80:BJ81,"J")+COUNTIF(BL80:BM81,"J")+COUNTIF(BO80:BP81,"J")+COUNTIF(BR80:BS81,"J")+COUNTIF(BU80:BV81,"J")+COUNTIF(BX80:BY81,"J")</f>
        <v>0</v>
      </c>
      <c r="CF80" s="995">
        <f>COUNTIF(AZ80:BA81,"N")+COUNTIF(BC80:BD81,"N")+COUNTIF(BF80:BG81,"N")+COUNTIF(BI80:BJ81,"N")+COUNTIF(BL80:BM81,"N")+COUNTIF(BO80:BP81,"N")+COUNTIF(BR80:BS81,"N")+COUNTIF(BU80:BV81,"N")+COUNTIF(BX80:BY81,"N")</f>
        <v>0</v>
      </c>
      <c r="CG80" s="995">
        <f>COUNTIF(AZ80:BA81,"O")+COUNTIF(BC80:BD81,"O")+COUNTIF(BF80:BG81,"O")+COUNTIF(BI80:BJ81,"O")+COUNTIF(BL80:BM81,"O")+COUNTIF(BO80:BP81,"O")+COUNTIF(BR80:BS81,"O")+COUNTIF(BU80:BV81,"O")+COUNTIF(BX80:BY81,"O")</f>
        <v>0</v>
      </c>
      <c r="CH80" s="996">
        <f>COUNTIF(AZ80:BA81,"NOTT")+COUNTIF(BC80:BD81,"NOTT")+COUNTIF(BF80:BG81,"NOTT")+COUNTIF(BI80:BJ81,"NOTT")+COUNTIF(BL80:BM81,"NOTT")+COUNTIF(BO80:BP81,"NOTT")+COUNTIF(BR80:BS81,"NOTT")+COUNTIF(BU80:BV81,"NOTT")+COUNTIF(BX80:BY81,"NOTT")</f>
        <v>0</v>
      </c>
    </row>
    <row r="81" spans="1:86" ht="14.25" customHeight="1">
      <c r="A81" s="988"/>
      <c r="B81" s="1015"/>
      <c r="C81" s="1002"/>
      <c r="D81" s="998"/>
      <c r="E81" s="998"/>
      <c r="F81" s="998"/>
      <c r="G81" s="1013"/>
      <c r="H81" s="1014"/>
      <c r="I81" s="125"/>
      <c r="J81" s="126"/>
      <c r="K81" s="1010"/>
      <c r="L81" s="123"/>
      <c r="M81" s="124"/>
      <c r="N81" s="1010"/>
      <c r="O81" s="123"/>
      <c r="P81" s="124"/>
      <c r="Q81" s="1010"/>
      <c r="R81" s="123"/>
      <c r="S81" s="124"/>
      <c r="T81" s="1010"/>
      <c r="U81" s="123"/>
      <c r="V81" s="124"/>
      <c r="W81" s="1010"/>
      <c r="X81" s="123"/>
      <c r="Y81" s="124"/>
      <c r="Z81" s="1010"/>
      <c r="AA81" s="123"/>
      <c r="AB81" s="124"/>
      <c r="AC81" s="1010"/>
      <c r="AD81" s="123"/>
      <c r="AE81" s="124"/>
      <c r="AF81" s="1010"/>
      <c r="AG81" s="123"/>
      <c r="AH81" s="124"/>
      <c r="AI81" s="1041"/>
      <c r="AJ81" s="1007"/>
      <c r="AK81" s="995"/>
      <c r="AL81" s="1007"/>
      <c r="AM81" s="995"/>
      <c r="AN81" s="995"/>
      <c r="AO81" s="995"/>
      <c r="AP81" s="995"/>
      <c r="AQ81" s="996"/>
      <c r="AR81" s="1011"/>
      <c r="AS81" s="1015"/>
      <c r="AT81" s="1002"/>
      <c r="AU81" s="998"/>
      <c r="AV81" s="998"/>
      <c r="AW81" s="998"/>
      <c r="AX81" s="1013"/>
      <c r="AY81" s="1014"/>
      <c r="AZ81" s="123"/>
      <c r="BA81" s="124"/>
      <c r="BB81" s="1010"/>
      <c r="BC81" s="125"/>
      <c r="BD81" s="126"/>
      <c r="BE81" s="1010"/>
      <c r="BF81" s="125"/>
      <c r="BG81" s="126"/>
      <c r="BH81" s="1010"/>
      <c r="BI81" s="125"/>
      <c r="BJ81" s="126"/>
      <c r="BK81" s="1010"/>
      <c r="BL81" s="125"/>
      <c r="BM81" s="126"/>
      <c r="BN81" s="1010"/>
      <c r="BO81" s="125"/>
      <c r="BP81" s="126"/>
      <c r="BQ81" s="1010"/>
      <c r="BR81" s="125"/>
      <c r="BS81" s="126"/>
      <c r="BT81" s="1010"/>
      <c r="BU81" s="125"/>
      <c r="BV81" s="126"/>
      <c r="BW81" s="1010"/>
      <c r="BX81" s="125"/>
      <c r="BY81" s="126"/>
      <c r="BZ81" s="1041"/>
      <c r="CA81" s="1007"/>
      <c r="CB81" s="995"/>
      <c r="CC81" s="1007"/>
      <c r="CD81" s="995"/>
      <c r="CE81" s="995"/>
      <c r="CF81" s="995"/>
      <c r="CG81" s="995"/>
      <c r="CH81" s="996"/>
    </row>
    <row r="82" spans="1:86" ht="14.25" customHeight="1">
      <c r="A82" s="999">
        <v>6</v>
      </c>
      <c r="B82" s="1008" t="s">
        <v>511</v>
      </c>
      <c r="C82" s="999"/>
      <c r="D82" s="1000" t="s">
        <v>293</v>
      </c>
      <c r="E82" s="1000" t="s">
        <v>293</v>
      </c>
      <c r="F82" s="1000"/>
      <c r="G82" s="1001"/>
      <c r="H82" s="1002">
        <v>4</v>
      </c>
      <c r="I82" s="128"/>
      <c r="J82" s="126"/>
      <c r="K82" s="998"/>
      <c r="L82" s="127"/>
      <c r="M82" s="124"/>
      <c r="N82" s="998"/>
      <c r="O82" s="127"/>
      <c r="P82" s="124"/>
      <c r="Q82" s="998"/>
      <c r="R82" s="127"/>
      <c r="S82" s="124"/>
      <c r="T82" s="998"/>
      <c r="U82" s="127"/>
      <c r="V82" s="124"/>
      <c r="W82" s="998"/>
      <c r="X82" s="127"/>
      <c r="Y82" s="124"/>
      <c r="Z82" s="998"/>
      <c r="AA82" s="127"/>
      <c r="AB82" s="124"/>
      <c r="AC82" s="998"/>
      <c r="AD82" s="127"/>
      <c r="AE82" s="124"/>
      <c r="AF82" s="998"/>
      <c r="AG82" s="127"/>
      <c r="AH82" s="124"/>
      <c r="AI82" s="1005">
        <f>IF(ISBLANK(A82),"",IF(ISBLANK(G82),SUM(H82,K82,N82,Q82,T82,W82,Z82,AC82,AF82),0))</f>
        <v>4</v>
      </c>
      <c r="AJ82" s="1007">
        <f>IF(AI82="","",AI82+AJ80)</f>
        <v>63</v>
      </c>
      <c r="AK82" s="995">
        <f>IF(G82="X",0,COUNT(H82,K82,N82,Q82,T82,W82,Z82,AC82,AF82))</f>
        <v>1</v>
      </c>
      <c r="AL82" s="1007">
        <f>COUNTIF(I82:J83,"L")+COUNTIF(L82:M83,"L")+COUNTIF(O82:P83,"L")+COUNTIF(R82:S83,"L")+COUNTIF(U82:V83,"L")+COUNTIF(X82:Y83,"L")+COUNTIF(AA82:AB83,"L")+COUNTIF(AD82:AE83,"L")+COUNTIF(AG82:AH83,"L")</f>
        <v>0</v>
      </c>
      <c r="AM82" s="995">
        <f>COUNTIF(I82:$J83,"B")+COUNTIF(L82:M83,"B")+COUNTIF(O82:P83,"B")+COUNTIF(R82:S83,"B")+COUNTIF(U82:V83,"B")+COUNTIF(X82:Y83,"B")+COUNTIF(AA82:AB83,"B")+COUNTIF(AD82:AE83,"B")+COUNTIF(AG82:AH83,"B")</f>
        <v>0</v>
      </c>
      <c r="AN82" s="995">
        <f>COUNTIF(I82:J83,"J")+COUNTIF(L82:M83,"J")+COUNTIF(O82:P83,"J")+COUNTIF(R82:S83,"J")+COUNTIF(U82:V83,"J")+COUNTIF(X82:Y83,"J")+COUNTIF(AA82:AB83,"J")+COUNTIF(AD82:AE83,"J")+COUNTIF(AG82:AH83,"J")</f>
        <v>0</v>
      </c>
      <c r="AO82" s="995">
        <f>COUNTIF(I82:J83,"N")+COUNTIF(L82:M83,"N")+COUNTIF(O82:P83,"N")+COUNTIF(R82:S83,"N")+COUNTIF(U82:V83,"N")+COUNTIF(X82:Y83,"N")+COUNTIF(AA82:AB83,"N")+COUNTIF(AD82:AE83,"N")+COUNTIF(AG82:AH83,"N")</f>
        <v>0</v>
      </c>
      <c r="AP82" s="995">
        <f>COUNTIF(I82:J83,"O")+COUNTIF(L82:M83,"O")+COUNTIF(O82:P83,"O")+COUNTIF(R82:S83,"O")+COUNTIF(U82:V83,"O")+COUNTIF(X82:Y83,"O")+COUNTIF(AA82:AB83,"O")+COUNTIF(AD82:AE83,"O")+COUNTIF(AG82:AH83,"O")</f>
        <v>0</v>
      </c>
      <c r="AQ82" s="996">
        <f>COUNTIF(I82:J83,"NOTT")+COUNTIF(L82:M83,"NOTT")+COUNTIF(O82:P83,"NOTT")+COUNTIF(R82:S83,"NOTT")+COUNTIF(U82:V83,"NOTT")+COUNTIF(X82:Y83,"NOTT")+COUNTIF(AA82:AB83,"NOTT")+COUNTIF(AD82:AE83,"NOTT")+COUNTIF(AG82:AH83,"NOTT")</f>
        <v>0</v>
      </c>
      <c r="AR82" s="1003">
        <v>6</v>
      </c>
      <c r="AS82" s="1008" t="s">
        <v>525</v>
      </c>
      <c r="AT82" s="999"/>
      <c r="AU82" s="1000"/>
      <c r="AV82" s="1000"/>
      <c r="AW82" s="1000"/>
      <c r="AX82" s="1001" t="s">
        <v>293</v>
      </c>
      <c r="AY82" s="1002"/>
      <c r="AZ82" s="127"/>
      <c r="BA82" s="124"/>
      <c r="BB82" s="998"/>
      <c r="BC82" s="128"/>
      <c r="BD82" s="126"/>
      <c r="BE82" s="998"/>
      <c r="BF82" s="128"/>
      <c r="BG82" s="126"/>
      <c r="BH82" s="998"/>
      <c r="BI82" s="128"/>
      <c r="BJ82" s="126"/>
      <c r="BK82" s="998"/>
      <c r="BL82" s="128"/>
      <c r="BM82" s="126"/>
      <c r="BN82" s="998"/>
      <c r="BO82" s="128"/>
      <c r="BP82" s="126"/>
      <c r="BQ82" s="998"/>
      <c r="BR82" s="128"/>
      <c r="BS82" s="126"/>
      <c r="BT82" s="998"/>
      <c r="BU82" s="128"/>
      <c r="BV82" s="126"/>
      <c r="BW82" s="998"/>
      <c r="BX82" s="128"/>
      <c r="BY82" s="126"/>
      <c r="BZ82" s="1005">
        <f>IF(ISBLANK(AR82),"",IF(ISBLANK(AX82),SUM(AY82,BB82,BE82,BH82,BK82,BN82,BQ82,BT82,BW82),0))</f>
        <v>0</v>
      </c>
      <c r="CA82" s="1007">
        <f>IF(BZ82="","",BZ82+CA80)</f>
        <v>71</v>
      </c>
      <c r="CB82" s="995">
        <f>IF(AX82="X",0,COUNT(AY82,BB82,BE82,BH82,BK82,BN82,BQ82,BT82,BW82))</f>
        <v>0</v>
      </c>
      <c r="CC82" s="1007">
        <f>COUNTIF(AZ82:BA83,"L")+COUNTIF(BC82:BD83,"L")+COUNTIF(BF82:BG83,"L")+COUNTIF(BI82:BJ83,"L")+COUNTIF(BL82:BM83,"L")+COUNTIF(BO82:BP83,"L")+COUNTIF(BR82:BS83,"L")+COUNTIF(BU82:BV83,"L")+COUNTIF(BX82:BY83,"L")</f>
        <v>0</v>
      </c>
      <c r="CD82" s="995">
        <f>COUNTIF($J82:AZ83,"B")+COUNTIF(BC82:BD83,"B")+COUNTIF(BF82:BG83,"B")+COUNTIF(BI82:BJ83,"B")+COUNTIF(BL82:BM83,"B")+COUNTIF(BO82:BP83,"B")+COUNTIF(BR82:BS83,"B")+COUNTIF(BU82:BV83,"B")+COUNTIF(BX82:BY83,"B")</f>
        <v>0</v>
      </c>
      <c r="CE82" s="995">
        <f>COUNTIF(AZ82:BA83,"J")+COUNTIF(BC82:BD83,"J")+COUNTIF(BF82:BG83,"J")+COUNTIF(BI82:BJ83,"J")+COUNTIF(BL82:BM83,"J")+COUNTIF(BO82:BP83,"J")+COUNTIF(BR82:BS83,"J")+COUNTIF(BU82:BV83,"J")+COUNTIF(BX82:BY83,"J")</f>
        <v>0</v>
      </c>
      <c r="CF82" s="995">
        <f>COUNTIF(AZ82:BA83,"N")+COUNTIF(BC82:BD83,"N")+COUNTIF(BF82:BG83,"N")+COUNTIF(BI82:BJ83,"N")+COUNTIF(BL82:BM83,"N")+COUNTIF(BO82:BP83,"N")+COUNTIF(BR82:BS83,"N")+COUNTIF(BU82:BV83,"N")+COUNTIF(BX82:BY83,"N")</f>
        <v>0</v>
      </c>
      <c r="CG82" s="995">
        <f>COUNTIF(AZ82:BA83,"O")+COUNTIF(BC82:BD83,"O")+COUNTIF(BF82:BG83,"O")+COUNTIF(BI82:BJ83,"O")+COUNTIF(BL82:BM83,"O")+COUNTIF(BO82:BP83,"O")+COUNTIF(BR82:BS83,"O")+COUNTIF(BU82:BV83,"O")+COUNTIF(BX82:BY83,"O")</f>
        <v>0</v>
      </c>
      <c r="CH82" s="996">
        <f>COUNTIF(AZ82:BA83,"NOTT")+COUNTIF(BC82:BD83,"NOTT")+COUNTIF(BF82:BG83,"NOTT")+COUNTIF(BI82:BJ83,"NOTT")+COUNTIF(BL82:BM83,"NOTT")+COUNTIF(BO82:BP83,"NOTT")+COUNTIF(BR82:BS83,"NOTT")+COUNTIF(BU82:BV83,"NOTT")+COUNTIF(BX82:BY83,"NOTT")</f>
        <v>0</v>
      </c>
    </row>
    <row r="83" spans="1:86" ht="14.25" customHeight="1">
      <c r="A83" s="1042"/>
      <c r="B83" s="1008"/>
      <c r="C83" s="999"/>
      <c r="D83" s="1000"/>
      <c r="E83" s="1000"/>
      <c r="F83" s="1000"/>
      <c r="G83" s="1001"/>
      <c r="H83" s="1002"/>
      <c r="I83" s="128"/>
      <c r="J83" s="126"/>
      <c r="K83" s="998"/>
      <c r="L83" s="127"/>
      <c r="M83" s="124"/>
      <c r="N83" s="998"/>
      <c r="O83" s="127"/>
      <c r="P83" s="124"/>
      <c r="Q83" s="998"/>
      <c r="R83" s="127"/>
      <c r="S83" s="124"/>
      <c r="T83" s="998"/>
      <c r="U83" s="127"/>
      <c r="V83" s="124"/>
      <c r="W83" s="998"/>
      <c r="X83" s="127"/>
      <c r="Y83" s="124"/>
      <c r="Z83" s="998"/>
      <c r="AA83" s="127"/>
      <c r="AB83" s="124"/>
      <c r="AC83" s="998"/>
      <c r="AD83" s="127"/>
      <c r="AE83" s="124"/>
      <c r="AF83" s="998"/>
      <c r="AG83" s="127"/>
      <c r="AH83" s="124"/>
      <c r="AI83" s="1006"/>
      <c r="AJ83" s="1007"/>
      <c r="AK83" s="995"/>
      <c r="AL83" s="1007"/>
      <c r="AM83" s="995"/>
      <c r="AN83" s="995"/>
      <c r="AO83" s="995"/>
      <c r="AP83" s="995"/>
      <c r="AQ83" s="996"/>
      <c r="AR83" s="1003"/>
      <c r="AS83" s="1008"/>
      <c r="AT83" s="999"/>
      <c r="AU83" s="1000"/>
      <c r="AV83" s="1000"/>
      <c r="AW83" s="1000"/>
      <c r="AX83" s="1001"/>
      <c r="AY83" s="1002"/>
      <c r="AZ83" s="127"/>
      <c r="BA83" s="124"/>
      <c r="BB83" s="998"/>
      <c r="BC83" s="128"/>
      <c r="BD83" s="126"/>
      <c r="BE83" s="998"/>
      <c r="BF83" s="128"/>
      <c r="BG83" s="126"/>
      <c r="BH83" s="998"/>
      <c r="BI83" s="128"/>
      <c r="BJ83" s="126"/>
      <c r="BK83" s="998"/>
      <c r="BL83" s="128"/>
      <c r="BM83" s="126"/>
      <c r="BN83" s="998"/>
      <c r="BO83" s="128"/>
      <c r="BP83" s="126"/>
      <c r="BQ83" s="998"/>
      <c r="BR83" s="128"/>
      <c r="BS83" s="126"/>
      <c r="BT83" s="998"/>
      <c r="BU83" s="128"/>
      <c r="BV83" s="126"/>
      <c r="BW83" s="998"/>
      <c r="BX83" s="128"/>
      <c r="BY83" s="126"/>
      <c r="BZ83" s="1006"/>
      <c r="CA83" s="1007"/>
      <c r="CB83" s="995"/>
      <c r="CC83" s="1007"/>
      <c r="CD83" s="995"/>
      <c r="CE83" s="995"/>
      <c r="CF83" s="995"/>
      <c r="CG83" s="995"/>
      <c r="CH83" s="996"/>
    </row>
    <row r="84" spans="1:86" ht="14.25" customHeight="1" thickBot="1">
      <c r="A84" s="1043">
        <v>7</v>
      </c>
      <c r="B84" s="1015" t="s">
        <v>490</v>
      </c>
      <c r="C84" s="1002" t="s">
        <v>293</v>
      </c>
      <c r="D84" s="998"/>
      <c r="E84" s="998"/>
      <c r="F84" s="998"/>
      <c r="G84" s="1013"/>
      <c r="H84" s="1014">
        <v>0</v>
      </c>
      <c r="I84" s="125"/>
      <c r="J84" s="126"/>
      <c r="K84" s="1010"/>
      <c r="L84" s="123"/>
      <c r="M84" s="124"/>
      <c r="N84" s="1010"/>
      <c r="O84" s="123"/>
      <c r="P84" s="124"/>
      <c r="Q84" s="1010"/>
      <c r="R84" s="123"/>
      <c r="S84" s="124"/>
      <c r="T84" s="1010"/>
      <c r="U84" s="123"/>
      <c r="V84" s="124"/>
      <c r="W84" s="1010"/>
      <c r="X84" s="123"/>
      <c r="Y84" s="124"/>
      <c r="Z84" s="1010"/>
      <c r="AA84" s="123"/>
      <c r="AB84" s="124"/>
      <c r="AC84" s="1010"/>
      <c r="AD84" s="123"/>
      <c r="AE84" s="124"/>
      <c r="AF84" s="1010"/>
      <c r="AG84" s="123"/>
      <c r="AH84" s="124"/>
      <c r="AI84" s="1044">
        <f>IF(ISBLANK(A84),"",IF(ISBLANK(G84),SUM(H84,K84,N84,Q84,T84,W84,Z84,AC84,AF84),0))</f>
        <v>0</v>
      </c>
      <c r="AJ84" s="1007">
        <f>IF(AI84="","",AI84+AJ82)</f>
        <v>63</v>
      </c>
      <c r="AK84" s="995">
        <f>IF(G84="X",0,COUNT(H84,K84,N84,Q84,T84,W84,Z84,AC84,AF84))</f>
        <v>1</v>
      </c>
      <c r="AL84" s="1007">
        <f>COUNTIF(I84:J85,"L")+COUNTIF(L84:M85,"L")+COUNTIF(O84:P85,"L")+COUNTIF(R84:S85,"L")+COUNTIF(U84:V85,"L")+COUNTIF(X84:Y85,"L")+COUNTIF(AA84:AB85,"L")+COUNTIF(AD84:AE85,"L")+COUNTIF(AG84:AH85,"L")</f>
        <v>0</v>
      </c>
      <c r="AM84" s="995">
        <f>COUNTIF(I84:$J85,"B")+COUNTIF(L84:M85,"B")+COUNTIF(O84:P85,"B")+COUNTIF(R84:S85,"B")+COUNTIF(U84:V85,"B")+COUNTIF(X84:Y85,"B")+COUNTIF(AA84:AB85,"B")+COUNTIF(AD84:AE85,"B")+COUNTIF(AG84:AH85,"B")</f>
        <v>0</v>
      </c>
      <c r="AN84" s="995">
        <f>COUNTIF(I84:J85,"J")+COUNTIF(L84:M85,"J")+COUNTIF(O84:P85,"J")+COUNTIF(R84:S85,"J")+COUNTIF(U84:V85,"J")+COUNTIF(X84:Y85,"J")+COUNTIF(AA84:AB85,"J")+COUNTIF(AD84:AE85,"J")+COUNTIF(AG84:AH85,"J")</f>
        <v>0</v>
      </c>
      <c r="AO84" s="995">
        <f>COUNTIF(I84:J85,"N")+COUNTIF(L84:M85,"N")+COUNTIF(O84:P85,"N")+COUNTIF(R84:S85,"N")+COUNTIF(U84:V85,"N")+COUNTIF(X84:Y85,"N")+COUNTIF(AA84:AB85,"N")+COUNTIF(AD84:AE85,"N")+COUNTIF(AG84:AH85,"N")</f>
        <v>0</v>
      </c>
      <c r="AP84" s="995">
        <f>COUNTIF(I84:J85,"O")+COUNTIF(L84:M85,"O")+COUNTIF(O84:P85,"O")+COUNTIF(R84:S85,"O")+COUNTIF(U84:V85,"O")+COUNTIF(X84:Y85,"O")+COUNTIF(AA84:AB85,"O")+COUNTIF(AD84:AE85,"O")+COUNTIF(AG84:AH85,"O")</f>
        <v>0</v>
      </c>
      <c r="AQ84" s="996">
        <f>COUNTIF(I84:J85,"NOTT")+COUNTIF(L84:M85,"NOTT")+COUNTIF(O84:P85,"NOTT")+COUNTIF(R84:S85,"NOTT")+COUNTIF(U84:V85,"NOTT")+COUNTIF(X84:Y85,"NOTT")+COUNTIF(AA84:AB85,"NOTT")+COUNTIF(AD84:AE85,"NOTT")+COUNTIF(AG84:AH85,"NOTT")</f>
        <v>0</v>
      </c>
      <c r="AR84" s="1011">
        <v>7</v>
      </c>
      <c r="AS84" s="1015" t="s">
        <v>539</v>
      </c>
      <c r="AT84" s="1002"/>
      <c r="AU84" s="998" t="s">
        <v>293</v>
      </c>
      <c r="AV84" s="998"/>
      <c r="AW84" s="998"/>
      <c r="AX84" s="1013"/>
      <c r="AY84" s="1014">
        <v>5</v>
      </c>
      <c r="AZ84" s="123"/>
      <c r="BA84" s="124"/>
      <c r="BB84" s="1010">
        <v>5</v>
      </c>
      <c r="BC84" s="125"/>
      <c r="BD84" s="126"/>
      <c r="BE84" s="1010">
        <v>5</v>
      </c>
      <c r="BF84" s="125"/>
      <c r="BG84" s="126"/>
      <c r="BH84" s="1010"/>
      <c r="BI84" s="125"/>
      <c r="BJ84" s="126"/>
      <c r="BK84" s="1010"/>
      <c r="BL84" s="125"/>
      <c r="BM84" s="126"/>
      <c r="BN84" s="1010"/>
      <c r="BO84" s="125"/>
      <c r="BP84" s="126"/>
      <c r="BQ84" s="1010"/>
      <c r="BR84" s="125"/>
      <c r="BS84" s="126"/>
      <c r="BT84" s="1010"/>
      <c r="BU84" s="125"/>
      <c r="BV84" s="126"/>
      <c r="BW84" s="1010"/>
      <c r="BX84" s="125"/>
      <c r="BY84" s="126"/>
      <c r="BZ84" s="1044">
        <f>IF(ISBLANK(AR84),"",IF(ISBLANK(AX84),SUM(AY84,BB84,BE84,BH84,BK84,BN84,BQ84,BT84,BW84),0))</f>
        <v>15</v>
      </c>
      <c r="CA84" s="1007">
        <f>IF(BZ84="","",BZ84+CA82)</f>
        <v>86</v>
      </c>
      <c r="CB84" s="995">
        <f>IF(AX84="X",0,COUNT(AY84,BB84,BE84,BH84,BK84,BN84,BQ84,BT84,BW84))</f>
        <v>3</v>
      </c>
      <c r="CC84" s="1007">
        <f>COUNTIF(AZ84:BA85,"L")+COUNTIF(BC84:BD85,"L")+COUNTIF(BF84:BG85,"L")+COUNTIF(BI84:BJ85,"L")+COUNTIF(BL84:BM85,"L")+COUNTIF(BO84:BP85,"L")+COUNTIF(BR84:BS85,"L")+COUNTIF(BU84:BV85,"L")+COUNTIF(BX84:BY85,"L")</f>
        <v>0</v>
      </c>
      <c r="CD84" s="995">
        <f>COUNTIF($J84:AZ85,"B")+COUNTIF(BC84:BD85,"B")+COUNTIF(BF84:BG85,"B")+COUNTIF(BI84:BJ85,"B")+COUNTIF(BL84:BM85,"B")+COUNTIF(BO84:BP85,"B")+COUNTIF(BR84:BS85,"B")+COUNTIF(BU84:BV85,"B")+COUNTIF(BX84:BY85,"B")</f>
        <v>0</v>
      </c>
      <c r="CE84" s="995">
        <f>COUNTIF(AZ84:BA85,"J")+COUNTIF(BC84:BD85,"J")+COUNTIF(BF84:BG85,"J")+COUNTIF(BI84:BJ85,"J")+COUNTIF(BL84:BM85,"J")+COUNTIF(BO84:BP85,"J")+COUNTIF(BR84:BS85,"J")+COUNTIF(BU84:BV85,"J")+COUNTIF(BX84:BY85,"J")</f>
        <v>0</v>
      </c>
      <c r="CF84" s="995">
        <f>COUNTIF(AZ84:BA85,"N")+COUNTIF(BC84:BD85,"N")+COUNTIF(BF84:BG85,"N")+COUNTIF(BI84:BJ85,"N")+COUNTIF(BL84:BM85,"N")+COUNTIF(BO84:BP85,"N")+COUNTIF(BR84:BS85,"N")+COUNTIF(BU84:BV85,"N")+COUNTIF(BX84:BY85,"N")</f>
        <v>0</v>
      </c>
      <c r="CG84" s="995">
        <f>COUNTIF(AZ84:BA85,"O")+COUNTIF(BC84:BD85,"O")+COUNTIF(BF84:BG85,"O")+COUNTIF(BI84:BJ85,"O")+COUNTIF(BL84:BM85,"O")+COUNTIF(BO84:BP85,"O")+COUNTIF(BR84:BS85,"O")+COUNTIF(BU84:BV85,"O")+COUNTIF(BX84:BY85,"O")</f>
        <v>0</v>
      </c>
      <c r="CH84" s="996">
        <f>COUNTIF(AZ84:BA85,"NOTT")+COUNTIF(BC84:BD85,"NOTT")+COUNTIF(BF84:BG85,"NOTT")+COUNTIF(BI84:BJ85,"NOTT")+COUNTIF(BL84:BM85,"NOTT")+COUNTIF(BO84:BP85,"NOTT")+COUNTIF(BR84:BS85,"NOTT")+COUNTIF(BU84:BV85,"NOTT")+COUNTIF(BX84:BY85,"NOTT")</f>
        <v>0</v>
      </c>
    </row>
    <row r="85" spans="1:86" ht="14.25" customHeight="1">
      <c r="A85" s="988"/>
      <c r="B85" s="1015"/>
      <c r="C85" s="1002"/>
      <c r="D85" s="998"/>
      <c r="E85" s="998"/>
      <c r="F85" s="998"/>
      <c r="G85" s="1013"/>
      <c r="H85" s="1014"/>
      <c r="I85" s="125"/>
      <c r="J85" s="126"/>
      <c r="K85" s="1010"/>
      <c r="L85" s="123"/>
      <c r="M85" s="124"/>
      <c r="N85" s="1010"/>
      <c r="O85" s="123"/>
      <c r="P85" s="124"/>
      <c r="Q85" s="1010"/>
      <c r="R85" s="123"/>
      <c r="S85" s="124"/>
      <c r="T85" s="1010"/>
      <c r="U85" s="123"/>
      <c r="V85" s="124"/>
      <c r="W85" s="1010"/>
      <c r="X85" s="123"/>
      <c r="Y85" s="124"/>
      <c r="Z85" s="1010"/>
      <c r="AA85" s="123"/>
      <c r="AB85" s="124"/>
      <c r="AC85" s="1010"/>
      <c r="AD85" s="123"/>
      <c r="AE85" s="124"/>
      <c r="AF85" s="1010"/>
      <c r="AG85" s="123"/>
      <c r="AH85" s="124"/>
      <c r="AI85" s="1041"/>
      <c r="AJ85" s="1007"/>
      <c r="AK85" s="995"/>
      <c r="AL85" s="1007"/>
      <c r="AM85" s="995"/>
      <c r="AN85" s="995"/>
      <c r="AO85" s="995"/>
      <c r="AP85" s="995"/>
      <c r="AQ85" s="996"/>
      <c r="AR85" s="1011"/>
      <c r="AS85" s="1015"/>
      <c r="AT85" s="1002"/>
      <c r="AU85" s="998"/>
      <c r="AV85" s="998"/>
      <c r="AW85" s="998"/>
      <c r="AX85" s="1013"/>
      <c r="AY85" s="1014"/>
      <c r="AZ85" s="123"/>
      <c r="BA85" s="124"/>
      <c r="BB85" s="1010"/>
      <c r="BC85" s="125"/>
      <c r="BD85" s="126"/>
      <c r="BE85" s="1010"/>
      <c r="BF85" s="125"/>
      <c r="BG85" s="126"/>
      <c r="BH85" s="1010"/>
      <c r="BI85" s="125"/>
      <c r="BJ85" s="126"/>
      <c r="BK85" s="1010"/>
      <c r="BL85" s="125"/>
      <c r="BM85" s="126"/>
      <c r="BN85" s="1010"/>
      <c r="BO85" s="125"/>
      <c r="BP85" s="126"/>
      <c r="BQ85" s="1010"/>
      <c r="BR85" s="125"/>
      <c r="BS85" s="126"/>
      <c r="BT85" s="1010"/>
      <c r="BU85" s="125"/>
      <c r="BV85" s="126"/>
      <c r="BW85" s="1010"/>
      <c r="BX85" s="125"/>
      <c r="BY85" s="126"/>
      <c r="BZ85" s="1041"/>
      <c r="CA85" s="1007"/>
      <c r="CB85" s="995"/>
      <c r="CC85" s="1007"/>
      <c r="CD85" s="995"/>
      <c r="CE85" s="995"/>
      <c r="CF85" s="995"/>
      <c r="CG85" s="995"/>
      <c r="CH85" s="996"/>
    </row>
    <row r="86" spans="1:86" ht="14.25" customHeight="1">
      <c r="A86" s="999">
        <v>8</v>
      </c>
      <c r="B86" s="1008" t="s">
        <v>490</v>
      </c>
      <c r="C86" s="999"/>
      <c r="D86" s="1000"/>
      <c r="E86" s="1000"/>
      <c r="F86" s="1000"/>
      <c r="G86" s="1001" t="s">
        <v>293</v>
      </c>
      <c r="H86" s="1002"/>
      <c r="I86" s="128"/>
      <c r="J86" s="126"/>
      <c r="K86" s="998"/>
      <c r="L86" s="127"/>
      <c r="M86" s="124"/>
      <c r="N86" s="998"/>
      <c r="O86" s="127"/>
      <c r="P86" s="124"/>
      <c r="Q86" s="998"/>
      <c r="R86" s="127"/>
      <c r="S86" s="124"/>
      <c r="T86" s="998"/>
      <c r="U86" s="127"/>
      <c r="V86" s="124"/>
      <c r="W86" s="998"/>
      <c r="X86" s="127"/>
      <c r="Y86" s="124"/>
      <c r="Z86" s="998"/>
      <c r="AA86" s="127"/>
      <c r="AB86" s="124"/>
      <c r="AC86" s="998"/>
      <c r="AD86" s="127"/>
      <c r="AE86" s="124"/>
      <c r="AF86" s="998"/>
      <c r="AG86" s="127"/>
      <c r="AH86" s="124"/>
      <c r="AI86" s="1005">
        <f>IF(ISBLANK(A86),"",IF(ISBLANK(G86),SUM(H86,K86,N86,Q86,T86,W86,Z86,AC86,AF86),0))</f>
        <v>0</v>
      </c>
      <c r="AJ86" s="1007">
        <f>IF(AI86="","",AI86+AJ84)</f>
        <v>63</v>
      </c>
      <c r="AK86" s="995">
        <f>IF(G86="X",0,COUNT(H86,K86,N86,Q86,T86,W86,Z86,AC86,AF86))</f>
        <v>0</v>
      </c>
      <c r="AL86" s="1007">
        <f>COUNTIF(I86:J87,"L")+COUNTIF(L86:M87,"L")+COUNTIF(O86:P87,"L")+COUNTIF(R86:S87,"L")+COUNTIF(U86:V87,"L")+COUNTIF(X86:Y87,"L")+COUNTIF(AA86:AB87,"L")+COUNTIF(AD86:AE87,"L")+COUNTIF(AG86:AH87,"L")</f>
        <v>0</v>
      </c>
      <c r="AM86" s="995">
        <f>COUNTIF(I86:$J87,"B")+COUNTIF(L86:M87,"B")+COUNTIF(O86:P87,"B")+COUNTIF(R86:S87,"B")+COUNTIF(U86:V87,"B")+COUNTIF(X86:Y87,"B")+COUNTIF(AA86:AB87,"B")+COUNTIF(AD86:AE87,"B")+COUNTIF(AG86:AH87,"B")</f>
        <v>0</v>
      </c>
      <c r="AN86" s="995">
        <f>COUNTIF(I86:J87,"J")+COUNTIF(L86:M87,"J")+COUNTIF(O86:P87,"J")+COUNTIF(R86:S87,"J")+COUNTIF(U86:V87,"J")+COUNTIF(X86:Y87,"J")+COUNTIF(AA86:AB87,"J")+COUNTIF(AD86:AE87,"J")+COUNTIF(AG86:AH87,"J")</f>
        <v>0</v>
      </c>
      <c r="AO86" s="995">
        <f>COUNTIF(I86:J87,"N")+COUNTIF(L86:M87,"N")+COUNTIF(O86:P87,"N")+COUNTIF(R86:S87,"N")+COUNTIF(U86:V87,"N")+COUNTIF(X86:Y87,"N")+COUNTIF(AA86:AB87,"N")+COUNTIF(AD86:AE87,"N")+COUNTIF(AG86:AH87,"N")</f>
        <v>0</v>
      </c>
      <c r="AP86" s="995">
        <f>COUNTIF(I86:J87,"O")+COUNTIF(L86:M87,"O")+COUNTIF(O86:P87,"O")+COUNTIF(R86:S87,"O")+COUNTIF(U86:V87,"O")+COUNTIF(X86:Y87,"O")+COUNTIF(AA86:AB87,"O")+COUNTIF(AD86:AE87,"O")+COUNTIF(AG86:AH87,"O")</f>
        <v>0</v>
      </c>
      <c r="AQ86" s="996">
        <f>COUNTIF(I86:J87,"NOTT")+COUNTIF(L86:M87,"NOTT")+COUNTIF(O86:P87,"NOTT")+COUNTIF(R86:S87,"NOTT")+COUNTIF(U86:V87,"NOTT")+COUNTIF(X86:Y87,"NOTT")+COUNTIF(AA86:AB87,"NOTT")+COUNTIF(AD86:AE87,"NOTT")+COUNTIF(AG86:AH87,"NOTT")</f>
        <v>0</v>
      </c>
      <c r="AR86" s="1003">
        <v>8</v>
      </c>
      <c r="AS86" s="1008" t="s">
        <v>531</v>
      </c>
      <c r="AT86" s="999"/>
      <c r="AU86" s="1000" t="s">
        <v>293</v>
      </c>
      <c r="AV86" s="1000" t="s">
        <v>293</v>
      </c>
      <c r="AW86" s="1000"/>
      <c r="AX86" s="1001"/>
      <c r="AY86" s="1002">
        <v>5</v>
      </c>
      <c r="AZ86" s="127"/>
      <c r="BA86" s="124"/>
      <c r="BB86" s="998">
        <v>3</v>
      </c>
      <c r="BC86" s="128"/>
      <c r="BD86" s="126"/>
      <c r="BE86" s="998"/>
      <c r="BF86" s="128"/>
      <c r="BG86" s="126"/>
      <c r="BH86" s="998"/>
      <c r="BI86" s="128"/>
      <c r="BJ86" s="126"/>
      <c r="BK86" s="998"/>
      <c r="BL86" s="128"/>
      <c r="BM86" s="126"/>
      <c r="BN86" s="998"/>
      <c r="BO86" s="128"/>
      <c r="BP86" s="126"/>
      <c r="BQ86" s="998"/>
      <c r="BR86" s="128"/>
      <c r="BS86" s="126"/>
      <c r="BT86" s="998"/>
      <c r="BU86" s="128"/>
      <c r="BV86" s="126"/>
      <c r="BW86" s="998"/>
      <c r="BX86" s="128"/>
      <c r="BY86" s="126"/>
      <c r="BZ86" s="1005">
        <f>IF(ISBLANK(AR86),"",IF(ISBLANK(AX86),SUM(AY86,BB86,BE86,BH86,BK86,BN86,BQ86,BT86,BW86),0))</f>
        <v>8</v>
      </c>
      <c r="CA86" s="1007">
        <f>IF(BZ86="","",BZ86+CA84)</f>
        <v>94</v>
      </c>
      <c r="CB86" s="995">
        <f>IF(AX86="X",0,COUNT(AY86,BB86,BE86,BH86,BK86,BN86,BQ86,BT86,BW86))</f>
        <v>2</v>
      </c>
      <c r="CC86" s="1007">
        <f>COUNTIF(AZ86:BA87,"L")+COUNTIF(BC86:BD87,"L")+COUNTIF(BF86:BG87,"L")+COUNTIF(BI86:BJ87,"L")+COUNTIF(BL86:BM87,"L")+COUNTIF(BO86:BP87,"L")+COUNTIF(BR86:BS87,"L")+COUNTIF(BU86:BV87,"L")+COUNTIF(BX86:BY87,"L")</f>
        <v>0</v>
      </c>
      <c r="CD86" s="995">
        <f>COUNTIF($J86:AZ87,"B")+COUNTIF(BC86:BD87,"B")+COUNTIF(BF86:BG87,"B")+COUNTIF(BI86:BJ87,"B")+COUNTIF(BL86:BM87,"B")+COUNTIF(BO86:BP87,"B")+COUNTIF(BR86:BS87,"B")+COUNTIF(BU86:BV87,"B")+COUNTIF(BX86:BY87,"B")</f>
        <v>0</v>
      </c>
      <c r="CE86" s="995">
        <f>COUNTIF(AZ86:BA87,"J")+COUNTIF(BC86:BD87,"J")+COUNTIF(BF86:BG87,"J")+COUNTIF(BI86:BJ87,"J")+COUNTIF(BL86:BM87,"J")+COUNTIF(BO86:BP87,"J")+COUNTIF(BR86:BS87,"J")+COUNTIF(BU86:BV87,"J")+COUNTIF(BX86:BY87,"J")</f>
        <v>0</v>
      </c>
      <c r="CF86" s="995">
        <f>COUNTIF(AZ86:BA87,"N")+COUNTIF(BC86:BD87,"N")+COUNTIF(BF86:BG87,"N")+COUNTIF(BI86:BJ87,"N")+COUNTIF(BL86:BM87,"N")+COUNTIF(BO86:BP87,"N")+COUNTIF(BR86:BS87,"N")+COUNTIF(BU86:BV87,"N")+COUNTIF(BX86:BY87,"N")</f>
        <v>0</v>
      </c>
      <c r="CG86" s="995">
        <f>COUNTIF(AZ86:BA87,"O")+COUNTIF(BC86:BD87,"O")+COUNTIF(BF86:BG87,"O")+COUNTIF(BI86:BJ87,"O")+COUNTIF(BL86:BM87,"O")+COUNTIF(BO86:BP87,"O")+COUNTIF(BR86:BS87,"O")+COUNTIF(BU86:BV87,"O")+COUNTIF(BX86:BY87,"O")</f>
        <v>0</v>
      </c>
      <c r="CH86" s="996">
        <f>COUNTIF(AZ86:BA87,"NOTT")+COUNTIF(BC86:BD87,"NOTT")+COUNTIF(BF86:BG87,"NOTT")+COUNTIF(BI86:BJ87,"NOTT")+COUNTIF(BL86:BM87,"NOTT")+COUNTIF(BO86:BP87,"NOTT")+COUNTIF(BR86:BS87,"NOTT")+COUNTIF(BU86:BV87,"NOTT")+COUNTIF(BX86:BY87,"NOTT")</f>
        <v>0</v>
      </c>
    </row>
    <row r="87" spans="1:86" ht="14.25" customHeight="1">
      <c r="A87" s="1042"/>
      <c r="B87" s="1008"/>
      <c r="C87" s="999"/>
      <c r="D87" s="1000"/>
      <c r="E87" s="1000"/>
      <c r="F87" s="1000"/>
      <c r="G87" s="1001"/>
      <c r="H87" s="1002"/>
      <c r="I87" s="128"/>
      <c r="J87" s="126"/>
      <c r="K87" s="998"/>
      <c r="L87" s="127"/>
      <c r="M87" s="124"/>
      <c r="N87" s="998"/>
      <c r="O87" s="127"/>
      <c r="P87" s="124"/>
      <c r="Q87" s="998"/>
      <c r="R87" s="127"/>
      <c r="S87" s="124"/>
      <c r="T87" s="998"/>
      <c r="U87" s="127"/>
      <c r="V87" s="124"/>
      <c r="W87" s="998"/>
      <c r="X87" s="127"/>
      <c r="Y87" s="124"/>
      <c r="Z87" s="998"/>
      <c r="AA87" s="127"/>
      <c r="AB87" s="124"/>
      <c r="AC87" s="998"/>
      <c r="AD87" s="127"/>
      <c r="AE87" s="124"/>
      <c r="AF87" s="998"/>
      <c r="AG87" s="127"/>
      <c r="AH87" s="124"/>
      <c r="AI87" s="1006"/>
      <c r="AJ87" s="1007"/>
      <c r="AK87" s="995"/>
      <c r="AL87" s="1007"/>
      <c r="AM87" s="995"/>
      <c r="AN87" s="995"/>
      <c r="AO87" s="995"/>
      <c r="AP87" s="995"/>
      <c r="AQ87" s="996"/>
      <c r="AR87" s="1003"/>
      <c r="AS87" s="1008"/>
      <c r="AT87" s="999"/>
      <c r="AU87" s="1000"/>
      <c r="AV87" s="1000"/>
      <c r="AW87" s="1000"/>
      <c r="AX87" s="1001"/>
      <c r="AY87" s="1002"/>
      <c r="AZ87" s="127"/>
      <c r="BA87" s="124"/>
      <c r="BB87" s="998"/>
      <c r="BC87" s="128"/>
      <c r="BD87" s="126"/>
      <c r="BE87" s="998"/>
      <c r="BF87" s="128"/>
      <c r="BG87" s="126"/>
      <c r="BH87" s="998"/>
      <c r="BI87" s="128"/>
      <c r="BJ87" s="126"/>
      <c r="BK87" s="998"/>
      <c r="BL87" s="128"/>
      <c r="BM87" s="126"/>
      <c r="BN87" s="998"/>
      <c r="BO87" s="128"/>
      <c r="BP87" s="126"/>
      <c r="BQ87" s="998"/>
      <c r="BR87" s="128"/>
      <c r="BS87" s="126"/>
      <c r="BT87" s="998"/>
      <c r="BU87" s="128"/>
      <c r="BV87" s="126"/>
      <c r="BW87" s="998"/>
      <c r="BX87" s="128"/>
      <c r="BY87" s="126"/>
      <c r="BZ87" s="1006"/>
      <c r="CA87" s="1007"/>
      <c r="CB87" s="995"/>
      <c r="CC87" s="1007"/>
      <c r="CD87" s="995"/>
      <c r="CE87" s="995"/>
      <c r="CF87" s="995"/>
      <c r="CG87" s="995"/>
      <c r="CH87" s="996"/>
    </row>
    <row r="88" spans="1:86" ht="14.25" customHeight="1" thickBot="1">
      <c r="A88" s="1043">
        <v>9</v>
      </c>
      <c r="B88" s="1015" t="s">
        <v>507</v>
      </c>
      <c r="C88" s="1002"/>
      <c r="D88" s="998"/>
      <c r="E88" s="998"/>
      <c r="F88" s="998"/>
      <c r="G88" s="1013"/>
      <c r="H88" s="1014">
        <v>0</v>
      </c>
      <c r="I88" s="125"/>
      <c r="J88" s="126"/>
      <c r="K88" s="1010"/>
      <c r="L88" s="123"/>
      <c r="M88" s="124"/>
      <c r="N88" s="1010"/>
      <c r="O88" s="123"/>
      <c r="P88" s="124"/>
      <c r="Q88" s="1010"/>
      <c r="R88" s="123"/>
      <c r="S88" s="124"/>
      <c r="T88" s="1010"/>
      <c r="U88" s="123"/>
      <c r="V88" s="124"/>
      <c r="W88" s="1010"/>
      <c r="X88" s="123"/>
      <c r="Y88" s="124"/>
      <c r="Z88" s="1010"/>
      <c r="AA88" s="123"/>
      <c r="AB88" s="124"/>
      <c r="AC88" s="1010"/>
      <c r="AD88" s="123"/>
      <c r="AE88" s="124"/>
      <c r="AF88" s="1010"/>
      <c r="AG88" s="123"/>
      <c r="AH88" s="124"/>
      <c r="AI88" s="1044">
        <f>IF(ISBLANK(A88),"",IF(ISBLANK(G88),SUM(H88,K88,N88,Q88,T88,W88,Z88,AC88,AF88),0))</f>
        <v>0</v>
      </c>
      <c r="AJ88" s="1007">
        <f>IF(AI88="","",AI88+AJ86)</f>
        <v>63</v>
      </c>
      <c r="AK88" s="995">
        <f>IF(G88="X",0,COUNT(H88,K88,N88,Q88,T88,W88,Z88,AC88,AF88))</f>
        <v>1</v>
      </c>
      <c r="AL88" s="1007">
        <f>COUNTIF(I88:J89,"L")+COUNTIF(L88:M89,"L")+COUNTIF(O88:P89,"L")+COUNTIF(R88:S89,"L")+COUNTIF(U88:V89,"L")+COUNTIF(X88:Y89,"L")+COUNTIF(AA88:AB89,"L")+COUNTIF(AD88:AE89,"L")+COUNTIF(AG88:AH89,"L")</f>
        <v>0</v>
      </c>
      <c r="AM88" s="995">
        <f>COUNTIF(I88:$J89,"B")+COUNTIF(L88:M89,"B")+COUNTIF(O88:P89,"B")+COUNTIF(R88:S89,"B")+COUNTIF(U88:V89,"B")+COUNTIF(X88:Y89,"B")+COUNTIF(AA88:AB89,"B")+COUNTIF(AD88:AE89,"B")+COUNTIF(AG88:AH89,"B")</f>
        <v>0</v>
      </c>
      <c r="AN88" s="995">
        <f>COUNTIF(I88:J89,"J")+COUNTIF(L88:M89,"J")+COUNTIF(O88:P89,"J")+COUNTIF(R88:S89,"J")+COUNTIF(U88:V89,"J")+COUNTIF(X88:Y89,"J")+COUNTIF(AA88:AB89,"J")+COUNTIF(AD88:AE89,"J")+COUNTIF(AG88:AH89,"J")</f>
        <v>0</v>
      </c>
      <c r="AO88" s="995">
        <f>COUNTIF(I88:J89,"N")+COUNTIF(L88:M89,"N")+COUNTIF(O88:P89,"N")+COUNTIF(R88:S89,"N")+COUNTIF(U88:V89,"N")+COUNTIF(X88:Y89,"N")+COUNTIF(AA88:AB89,"N")+COUNTIF(AD88:AE89,"N")+COUNTIF(AG88:AH89,"N")</f>
        <v>0</v>
      </c>
      <c r="AP88" s="995">
        <f>COUNTIF(I88:J89,"O")+COUNTIF(L88:M89,"O")+COUNTIF(O88:P89,"O")+COUNTIF(R88:S89,"O")+COUNTIF(U88:V89,"O")+COUNTIF(X88:Y89,"O")+COUNTIF(AA88:AB89,"O")+COUNTIF(AD88:AE89,"O")+COUNTIF(AG88:AH89,"O")</f>
        <v>0</v>
      </c>
      <c r="AQ88" s="996">
        <f>COUNTIF(I88:J89,"NOTT")+COUNTIF(L88:M89,"NOTT")+COUNTIF(O88:P89,"NOTT")+COUNTIF(R88:S89,"NOTT")+COUNTIF(U88:V89,"NOTT")+COUNTIF(X88:Y89,"NOTT")+COUNTIF(AA88:AB89,"NOTT")+COUNTIF(AD88:AE89,"NOTT")+COUNTIF(AG88:AH89,"NOTT")</f>
        <v>0</v>
      </c>
      <c r="AR88" s="1011">
        <v>9</v>
      </c>
      <c r="AS88" s="1015" t="s">
        <v>539</v>
      </c>
      <c r="AT88" s="1002"/>
      <c r="AU88" s="998" t="s">
        <v>293</v>
      </c>
      <c r="AV88" s="998" t="s">
        <v>293</v>
      </c>
      <c r="AW88" s="998"/>
      <c r="AX88" s="1013"/>
      <c r="AY88" s="1014">
        <v>5</v>
      </c>
      <c r="AZ88" s="123"/>
      <c r="BA88" s="124"/>
      <c r="BB88" s="1010">
        <v>2</v>
      </c>
      <c r="BC88" s="125"/>
      <c r="BD88" s="126"/>
      <c r="BE88" s="1010"/>
      <c r="BF88" s="125"/>
      <c r="BG88" s="126"/>
      <c r="BH88" s="1010"/>
      <c r="BI88" s="125"/>
      <c r="BJ88" s="126"/>
      <c r="BK88" s="1010"/>
      <c r="BL88" s="125"/>
      <c r="BM88" s="126"/>
      <c r="BN88" s="1010"/>
      <c r="BO88" s="125"/>
      <c r="BP88" s="126"/>
      <c r="BQ88" s="1010"/>
      <c r="BR88" s="125"/>
      <c r="BS88" s="126"/>
      <c r="BT88" s="1010"/>
      <c r="BU88" s="125"/>
      <c r="BV88" s="126"/>
      <c r="BW88" s="1010"/>
      <c r="BX88" s="125"/>
      <c r="BY88" s="126"/>
      <c r="BZ88" s="1044">
        <f>IF(ISBLANK(AR88),"",IF(ISBLANK(AX88),SUM(AY88,BB88,BE88,BH88,BK88,BN88,BQ88,BT88,BW88),0))</f>
        <v>7</v>
      </c>
      <c r="CA88" s="1007">
        <f>IF(BZ88="","",BZ88+CA86)</f>
        <v>101</v>
      </c>
      <c r="CB88" s="995">
        <f>IF(AX88="X",0,COUNT(AY88,BB88,BE88,BH88,BK88,BN88,BQ88,BT88,BW88))</f>
        <v>2</v>
      </c>
      <c r="CC88" s="1007">
        <f>COUNTIF(AZ88:BA89,"L")+COUNTIF(BC88:BD89,"L")+COUNTIF(BF88:BG89,"L")+COUNTIF(BI88:BJ89,"L")+COUNTIF(BL88:BM89,"L")+COUNTIF(BO88:BP89,"L")+COUNTIF(BR88:BS89,"L")+COUNTIF(BU88:BV89,"L")+COUNTIF(BX88:BY89,"L")</f>
        <v>0</v>
      </c>
      <c r="CD88" s="995">
        <f>COUNTIF($J88:AZ89,"B")+COUNTIF(BC88:BD89,"B")+COUNTIF(BF88:BG89,"B")+COUNTIF(BI88:BJ89,"B")+COUNTIF(BL88:BM89,"B")+COUNTIF(BO88:BP89,"B")+COUNTIF(BR88:BS89,"B")+COUNTIF(BU88:BV89,"B")+COUNTIF(BX88:BY89,"B")</f>
        <v>0</v>
      </c>
      <c r="CE88" s="995">
        <f>COUNTIF(AZ88:BA89,"J")+COUNTIF(BC88:BD89,"J")+COUNTIF(BF88:BG89,"J")+COUNTIF(BI88:BJ89,"J")+COUNTIF(BL88:BM89,"J")+COUNTIF(BO88:BP89,"J")+COUNTIF(BR88:BS89,"J")+COUNTIF(BU88:BV89,"J")+COUNTIF(BX88:BY89,"J")</f>
        <v>0</v>
      </c>
      <c r="CF88" s="995">
        <f>COUNTIF(AZ88:BA89,"N")+COUNTIF(BC88:BD89,"N")+COUNTIF(BF88:BG89,"N")+COUNTIF(BI88:BJ89,"N")+COUNTIF(BL88:BM89,"N")+COUNTIF(BO88:BP89,"N")+COUNTIF(BR88:BS89,"N")+COUNTIF(BU88:BV89,"N")+COUNTIF(BX88:BY89,"N")</f>
        <v>0</v>
      </c>
      <c r="CG88" s="995">
        <f>COUNTIF(AZ88:BA89,"O")+COUNTIF(BC88:BD89,"O")+COUNTIF(BF88:BG89,"O")+COUNTIF(BI88:BJ89,"O")+COUNTIF(BL88:BM89,"O")+COUNTIF(BO88:BP89,"O")+COUNTIF(BR88:BS89,"O")+COUNTIF(BU88:BV89,"O")+COUNTIF(BX88:BY89,"O")</f>
        <v>0</v>
      </c>
      <c r="CH88" s="996">
        <f>COUNTIF(AZ88:BA89,"NOTT")+COUNTIF(BC88:BD89,"NOTT")+COUNTIF(BF88:BG89,"NOTT")+COUNTIF(BI88:BJ89,"NOTT")+COUNTIF(BL88:BM89,"NOTT")+COUNTIF(BO88:BP89,"NOTT")+COUNTIF(BR88:BS89,"NOTT")+COUNTIF(BU88:BV89,"NOTT")+COUNTIF(BX88:BY89,"NOTT")</f>
        <v>0</v>
      </c>
    </row>
    <row r="89" spans="1:86" ht="14.25" customHeight="1">
      <c r="A89" s="988"/>
      <c r="B89" s="1015"/>
      <c r="C89" s="1002"/>
      <c r="D89" s="998"/>
      <c r="E89" s="998"/>
      <c r="F89" s="998"/>
      <c r="G89" s="1013"/>
      <c r="H89" s="1014"/>
      <c r="I89" s="125"/>
      <c r="J89" s="126"/>
      <c r="K89" s="1010"/>
      <c r="L89" s="123"/>
      <c r="M89" s="124"/>
      <c r="N89" s="1010"/>
      <c r="O89" s="123"/>
      <c r="P89" s="124"/>
      <c r="Q89" s="1010"/>
      <c r="R89" s="123"/>
      <c r="S89" s="124"/>
      <c r="T89" s="1010"/>
      <c r="U89" s="123"/>
      <c r="V89" s="124"/>
      <c r="W89" s="1010"/>
      <c r="X89" s="123"/>
      <c r="Y89" s="124"/>
      <c r="Z89" s="1010"/>
      <c r="AA89" s="123"/>
      <c r="AB89" s="124"/>
      <c r="AC89" s="1010"/>
      <c r="AD89" s="123"/>
      <c r="AE89" s="124"/>
      <c r="AF89" s="1010"/>
      <c r="AG89" s="123"/>
      <c r="AH89" s="124"/>
      <c r="AI89" s="1041"/>
      <c r="AJ89" s="1007"/>
      <c r="AK89" s="995"/>
      <c r="AL89" s="1007"/>
      <c r="AM89" s="995"/>
      <c r="AN89" s="995"/>
      <c r="AO89" s="995"/>
      <c r="AP89" s="995"/>
      <c r="AQ89" s="996"/>
      <c r="AR89" s="1011"/>
      <c r="AS89" s="1015"/>
      <c r="AT89" s="1002"/>
      <c r="AU89" s="998"/>
      <c r="AV89" s="998"/>
      <c r="AW89" s="998"/>
      <c r="AX89" s="1013"/>
      <c r="AY89" s="1014"/>
      <c r="AZ89" s="123"/>
      <c r="BA89" s="124"/>
      <c r="BB89" s="1010"/>
      <c r="BC89" s="125"/>
      <c r="BD89" s="126"/>
      <c r="BE89" s="1010"/>
      <c r="BF89" s="125"/>
      <c r="BG89" s="126"/>
      <c r="BH89" s="1010"/>
      <c r="BI89" s="125"/>
      <c r="BJ89" s="126"/>
      <c r="BK89" s="1010"/>
      <c r="BL89" s="125"/>
      <c r="BM89" s="126"/>
      <c r="BN89" s="1010"/>
      <c r="BO89" s="125"/>
      <c r="BP89" s="126"/>
      <c r="BQ89" s="1010"/>
      <c r="BR89" s="125"/>
      <c r="BS89" s="126"/>
      <c r="BT89" s="1010"/>
      <c r="BU89" s="125"/>
      <c r="BV89" s="126"/>
      <c r="BW89" s="1010"/>
      <c r="BX89" s="125"/>
      <c r="BY89" s="126"/>
      <c r="BZ89" s="1041"/>
      <c r="CA89" s="1007"/>
      <c r="CB89" s="995"/>
      <c r="CC89" s="1007"/>
      <c r="CD89" s="995"/>
      <c r="CE89" s="995"/>
      <c r="CF89" s="995"/>
      <c r="CG89" s="995"/>
      <c r="CH89" s="996"/>
    </row>
    <row r="90" spans="1:86" ht="14.25" customHeight="1">
      <c r="A90" s="999">
        <v>10</v>
      </c>
      <c r="B90" s="1008" t="s">
        <v>511</v>
      </c>
      <c r="C90" s="999" t="s">
        <v>293</v>
      </c>
      <c r="D90" s="1000"/>
      <c r="E90" s="1000"/>
      <c r="F90" s="1000"/>
      <c r="G90" s="1001"/>
      <c r="H90" s="1002">
        <v>0</v>
      </c>
      <c r="I90" s="128"/>
      <c r="J90" s="126"/>
      <c r="K90" s="998"/>
      <c r="L90" s="127"/>
      <c r="M90" s="124"/>
      <c r="N90" s="998"/>
      <c r="O90" s="127"/>
      <c r="P90" s="124"/>
      <c r="Q90" s="998"/>
      <c r="R90" s="127"/>
      <c r="S90" s="124"/>
      <c r="T90" s="998"/>
      <c r="U90" s="127"/>
      <c r="V90" s="124"/>
      <c r="W90" s="998"/>
      <c r="X90" s="127"/>
      <c r="Y90" s="124"/>
      <c r="Z90" s="998"/>
      <c r="AA90" s="127"/>
      <c r="AB90" s="124"/>
      <c r="AC90" s="998"/>
      <c r="AD90" s="127"/>
      <c r="AE90" s="124"/>
      <c r="AF90" s="998"/>
      <c r="AG90" s="127"/>
      <c r="AH90" s="124"/>
      <c r="AI90" s="1005">
        <f>IF(ISBLANK(A90),"",IF(ISBLANK(G90),SUM(H90,K90,N90,Q90,T90,W90,Z90,AC90,AF90),0))</f>
        <v>0</v>
      </c>
      <c r="AJ90" s="1007">
        <f>IF(AI90="","",AI90+AJ88)</f>
        <v>63</v>
      </c>
      <c r="AK90" s="995">
        <f>IF(G90="X",0,COUNT(H90,K90,N90,Q90,T90,W90,Z90,AC90,AF90))</f>
        <v>1</v>
      </c>
      <c r="AL90" s="1007">
        <f>COUNTIF(I90:J91,"L")+COUNTIF(L90:M91,"L")+COUNTIF(O90:P91,"L")+COUNTIF(R90:S91,"L")+COUNTIF(U90:V91,"L")+COUNTIF(X90:Y91,"L")+COUNTIF(AA90:AB91,"L")+COUNTIF(AD90:AE91,"L")+COUNTIF(AG90:AH91,"L")</f>
        <v>0</v>
      </c>
      <c r="AM90" s="995">
        <f>COUNTIF(I90:$J91,"B")+COUNTIF(L90:M91,"B")+COUNTIF(O90:P91,"B")+COUNTIF(R90:S91,"B")+COUNTIF(U90:V91,"B")+COUNTIF(X90:Y91,"B")+COUNTIF(AA90:AB91,"B")+COUNTIF(AD90:AE91,"B")+COUNTIF(AG90:AH91,"B")</f>
        <v>0</v>
      </c>
      <c r="AN90" s="995">
        <f>COUNTIF(I90:J91,"J")+COUNTIF(L90:M91,"J")+COUNTIF(O90:P91,"J")+COUNTIF(R90:S91,"J")+COUNTIF(U90:V91,"J")+COUNTIF(X90:Y91,"J")+COUNTIF(AA90:AB91,"J")+COUNTIF(AD90:AE91,"J")+COUNTIF(AG90:AH91,"J")</f>
        <v>0</v>
      </c>
      <c r="AO90" s="995">
        <f>COUNTIF(I90:J91,"N")+COUNTIF(L90:M91,"N")+COUNTIF(O90:P91,"N")+COUNTIF(R90:S91,"N")+COUNTIF(U90:V91,"N")+COUNTIF(X90:Y91,"N")+COUNTIF(AA90:AB91,"N")+COUNTIF(AD90:AE91,"N")+COUNTIF(AG90:AH91,"N")</f>
        <v>0</v>
      </c>
      <c r="AP90" s="995">
        <f>COUNTIF(I90:J91,"O")+COUNTIF(L90:M91,"O")+COUNTIF(O90:P91,"O")+COUNTIF(R90:S91,"O")+COUNTIF(U90:V91,"O")+COUNTIF(X90:Y91,"O")+COUNTIF(AA90:AB91,"O")+COUNTIF(AD90:AE91,"O")+COUNTIF(AG90:AH91,"O")</f>
        <v>0</v>
      </c>
      <c r="AQ90" s="996">
        <f>COUNTIF(I90:J91,"NOTT")+COUNTIF(L90:M91,"NOTT")+COUNTIF(O90:P91,"NOTT")+COUNTIF(R90:S91,"NOTT")+COUNTIF(U90:V91,"NOTT")+COUNTIF(X90:Y91,"NOTT")+COUNTIF(AA90:AB91,"NOTT")+COUNTIF(AD90:AE91,"NOTT")+COUNTIF(AG90:AH91,"NOTT")</f>
        <v>0</v>
      </c>
      <c r="AR90" s="1003">
        <v>10</v>
      </c>
      <c r="AS90" s="1008" t="s">
        <v>545</v>
      </c>
      <c r="AT90" s="999"/>
      <c r="AU90" s="1000" t="s">
        <v>293</v>
      </c>
      <c r="AV90" s="1000"/>
      <c r="AW90" s="1000"/>
      <c r="AX90" s="1001"/>
      <c r="AY90" s="1002">
        <v>5</v>
      </c>
      <c r="AZ90" s="127"/>
      <c r="BA90" s="124"/>
      <c r="BB90" s="998">
        <v>5</v>
      </c>
      <c r="BC90" s="128"/>
      <c r="BD90" s="126"/>
      <c r="BE90" s="998">
        <v>5</v>
      </c>
      <c r="BF90" s="128"/>
      <c r="BG90" s="126"/>
      <c r="BH90" s="998">
        <v>1</v>
      </c>
      <c r="BI90" s="128"/>
      <c r="BJ90" s="126"/>
      <c r="BK90" s="998"/>
      <c r="BL90" s="128"/>
      <c r="BM90" s="126"/>
      <c r="BN90" s="998"/>
      <c r="BO90" s="128"/>
      <c r="BP90" s="126"/>
      <c r="BQ90" s="998"/>
      <c r="BR90" s="128"/>
      <c r="BS90" s="126"/>
      <c r="BT90" s="998"/>
      <c r="BU90" s="128"/>
      <c r="BV90" s="126"/>
      <c r="BW90" s="998"/>
      <c r="BX90" s="128"/>
      <c r="BY90" s="126"/>
      <c r="BZ90" s="1005">
        <f>IF(ISBLANK(AR90),"",IF(ISBLANK(AX90),SUM(AY90,BB90,BE90,BH90,BK90,BN90,BQ90,BT90,BW90),0))</f>
        <v>16</v>
      </c>
      <c r="CA90" s="1007">
        <f>IF(BZ90="","",BZ90+CA88)</f>
        <v>117</v>
      </c>
      <c r="CB90" s="995">
        <f>IF(AX90="X",0,COUNT(AY90,BB90,BE90,BH90,BK90,BN90,BQ90,BT90,BW90))</f>
        <v>4</v>
      </c>
      <c r="CC90" s="1007">
        <f>COUNTIF(AZ90:BA91,"L")+COUNTIF(BC90:BD91,"L")+COUNTIF(BF90:BG91,"L")+COUNTIF(BI90:BJ91,"L")+COUNTIF(BL90:BM91,"L")+COUNTIF(BO90:BP91,"L")+COUNTIF(BR90:BS91,"L")+COUNTIF(BU90:BV91,"L")+COUNTIF(BX90:BY91,"L")</f>
        <v>0</v>
      </c>
      <c r="CD90" s="995">
        <f>COUNTIF($J90:AZ91,"B")+COUNTIF(BC90:BD91,"B")+COUNTIF(BF90:BG91,"B")+COUNTIF(BI90:BJ91,"B")+COUNTIF(BL90:BM91,"B")+COUNTIF(BO90:BP91,"B")+COUNTIF(BR90:BS91,"B")+COUNTIF(BU90:BV91,"B")+COUNTIF(BX90:BY91,"B")</f>
        <v>0</v>
      </c>
      <c r="CE90" s="995">
        <f>COUNTIF(AZ90:BA91,"J")+COUNTIF(BC90:BD91,"J")+COUNTIF(BF90:BG91,"J")+COUNTIF(BI90:BJ91,"J")+COUNTIF(BL90:BM91,"J")+COUNTIF(BO90:BP91,"J")+COUNTIF(BR90:BS91,"J")+COUNTIF(BU90:BV91,"J")+COUNTIF(BX90:BY91,"J")</f>
        <v>0</v>
      </c>
      <c r="CF90" s="995">
        <f>COUNTIF(AZ90:BA91,"N")+COUNTIF(BC90:BD91,"N")+COUNTIF(BF90:BG91,"N")+COUNTIF(BI90:BJ91,"N")+COUNTIF(BL90:BM91,"N")+COUNTIF(BO90:BP91,"N")+COUNTIF(BR90:BS91,"N")+COUNTIF(BU90:BV91,"N")+COUNTIF(BX90:BY91,"N")</f>
        <v>0</v>
      </c>
      <c r="CG90" s="995">
        <f>COUNTIF(AZ90:BA91,"O")+COUNTIF(BC90:BD91,"O")+COUNTIF(BF90:BG91,"O")+COUNTIF(BI90:BJ91,"O")+COUNTIF(BL90:BM91,"O")+COUNTIF(BO90:BP91,"O")+COUNTIF(BR90:BS91,"O")+COUNTIF(BU90:BV91,"O")+COUNTIF(BX90:BY91,"O")</f>
        <v>0</v>
      </c>
      <c r="CH90" s="996">
        <f>COUNTIF(AZ90:BA91,"NOTT")+COUNTIF(BC90:BD91,"NOTT")+COUNTIF(BF90:BG91,"NOTT")+COUNTIF(BI90:BJ91,"NOTT")+COUNTIF(BL90:BM91,"NOTT")+COUNTIF(BO90:BP91,"NOTT")+COUNTIF(BR90:BS91,"NOTT")+COUNTIF(BU90:BV91,"NOTT")+COUNTIF(BX90:BY91,"NOTT")</f>
        <v>0</v>
      </c>
    </row>
    <row r="91" spans="1:86" ht="14.25" customHeight="1">
      <c r="A91" s="1042"/>
      <c r="B91" s="1008"/>
      <c r="C91" s="999"/>
      <c r="D91" s="1000"/>
      <c r="E91" s="1000"/>
      <c r="F91" s="1000"/>
      <c r="G91" s="1001"/>
      <c r="H91" s="1002"/>
      <c r="I91" s="128"/>
      <c r="J91" s="126"/>
      <c r="K91" s="998"/>
      <c r="L91" s="127"/>
      <c r="M91" s="124"/>
      <c r="N91" s="998"/>
      <c r="O91" s="127"/>
      <c r="P91" s="124"/>
      <c r="Q91" s="998"/>
      <c r="R91" s="127"/>
      <c r="S91" s="124"/>
      <c r="T91" s="998"/>
      <c r="U91" s="127"/>
      <c r="V91" s="124"/>
      <c r="W91" s="998"/>
      <c r="X91" s="127"/>
      <c r="Y91" s="124"/>
      <c r="Z91" s="998"/>
      <c r="AA91" s="127"/>
      <c r="AB91" s="124"/>
      <c r="AC91" s="998"/>
      <c r="AD91" s="127"/>
      <c r="AE91" s="124"/>
      <c r="AF91" s="998"/>
      <c r="AG91" s="127"/>
      <c r="AH91" s="124"/>
      <c r="AI91" s="1006"/>
      <c r="AJ91" s="1007"/>
      <c r="AK91" s="995"/>
      <c r="AL91" s="1007"/>
      <c r="AM91" s="995"/>
      <c r="AN91" s="995"/>
      <c r="AO91" s="995"/>
      <c r="AP91" s="995"/>
      <c r="AQ91" s="996"/>
      <c r="AR91" s="1003"/>
      <c r="AS91" s="1008"/>
      <c r="AT91" s="999"/>
      <c r="AU91" s="1000"/>
      <c r="AV91" s="1000"/>
      <c r="AW91" s="1000"/>
      <c r="AX91" s="1001"/>
      <c r="AY91" s="1002"/>
      <c r="AZ91" s="127"/>
      <c r="BA91" s="124"/>
      <c r="BB91" s="998"/>
      <c r="BC91" s="128"/>
      <c r="BD91" s="126"/>
      <c r="BE91" s="998"/>
      <c r="BF91" s="128"/>
      <c r="BG91" s="126"/>
      <c r="BH91" s="998"/>
      <c r="BI91" s="128"/>
      <c r="BJ91" s="126"/>
      <c r="BK91" s="998"/>
      <c r="BL91" s="128"/>
      <c r="BM91" s="126"/>
      <c r="BN91" s="998"/>
      <c r="BO91" s="128"/>
      <c r="BP91" s="126"/>
      <c r="BQ91" s="998"/>
      <c r="BR91" s="128"/>
      <c r="BS91" s="126"/>
      <c r="BT91" s="998"/>
      <c r="BU91" s="128"/>
      <c r="BV91" s="126"/>
      <c r="BW91" s="998"/>
      <c r="BX91" s="128"/>
      <c r="BY91" s="126"/>
      <c r="BZ91" s="1006"/>
      <c r="CA91" s="1007"/>
      <c r="CB91" s="995"/>
      <c r="CC91" s="1007"/>
      <c r="CD91" s="995"/>
      <c r="CE91" s="995"/>
      <c r="CF91" s="995"/>
      <c r="CG91" s="995"/>
      <c r="CH91" s="996"/>
    </row>
    <row r="92" spans="1:86" ht="14.25" customHeight="1" thickBot="1">
      <c r="A92" s="1043">
        <v>11</v>
      </c>
      <c r="B92" s="1015" t="s">
        <v>490</v>
      </c>
      <c r="C92" s="1002"/>
      <c r="D92" s="998" t="s">
        <v>293</v>
      </c>
      <c r="E92" s="998" t="s">
        <v>293</v>
      </c>
      <c r="F92" s="998"/>
      <c r="G92" s="1013"/>
      <c r="H92" s="1014">
        <v>5</v>
      </c>
      <c r="I92" s="125"/>
      <c r="J92" s="126"/>
      <c r="K92" s="1010"/>
      <c r="L92" s="123"/>
      <c r="M92" s="124"/>
      <c r="N92" s="1010"/>
      <c r="O92" s="123"/>
      <c r="P92" s="124"/>
      <c r="Q92" s="1010"/>
      <c r="R92" s="123"/>
      <c r="S92" s="124"/>
      <c r="T92" s="1010"/>
      <c r="U92" s="123"/>
      <c r="V92" s="124"/>
      <c r="W92" s="1010"/>
      <c r="X92" s="123"/>
      <c r="Y92" s="124"/>
      <c r="Z92" s="1010"/>
      <c r="AA92" s="123"/>
      <c r="AB92" s="124"/>
      <c r="AC92" s="1010"/>
      <c r="AD92" s="123"/>
      <c r="AE92" s="124"/>
      <c r="AF92" s="1010"/>
      <c r="AG92" s="123"/>
      <c r="AH92" s="124"/>
      <c r="AI92" s="1044">
        <f>IF(ISBLANK(A92),"",IF(ISBLANK(G92),SUM(H92,K92,N92,Q92,T92,W92,Z92,AC92,AF92),0))</f>
        <v>5</v>
      </c>
      <c r="AJ92" s="1007">
        <f>IF(AI92="","",AI92+AJ90)</f>
        <v>68</v>
      </c>
      <c r="AK92" s="995">
        <f>IF(G92="X",0,COUNT(H92,K92,N92,Q92,T92,W92,Z92,AC92,AF92))</f>
        <v>1</v>
      </c>
      <c r="AL92" s="1007">
        <f>COUNTIF(I92:J93,"L")+COUNTIF(L92:M93,"L")+COUNTIF(O92:P93,"L")+COUNTIF(R92:S93,"L")+COUNTIF(U92:V93,"L")+COUNTIF(X92:Y93,"L")+COUNTIF(AA92:AB93,"L")+COUNTIF(AD92:AE93,"L")+COUNTIF(AG92:AH93,"L")</f>
        <v>0</v>
      </c>
      <c r="AM92" s="995">
        <f>COUNTIF(I92:$J93,"B")+COUNTIF(L92:M93,"B")+COUNTIF(O92:P93,"B")+COUNTIF(R92:S93,"B")+COUNTIF(U92:V93,"B")+COUNTIF(X92:Y93,"B")+COUNTIF(AA92:AB93,"B")+COUNTIF(AD92:AE93,"B")+COUNTIF(AG92:AH93,"B")</f>
        <v>0</v>
      </c>
      <c r="AN92" s="995">
        <f>COUNTIF(I92:J93,"J")+COUNTIF(L92:M93,"J")+COUNTIF(O92:P93,"J")+COUNTIF(R92:S93,"J")+COUNTIF(U92:V93,"J")+COUNTIF(X92:Y93,"J")+COUNTIF(AA92:AB93,"J")+COUNTIF(AD92:AE93,"J")+COUNTIF(AG92:AH93,"J")</f>
        <v>0</v>
      </c>
      <c r="AO92" s="995">
        <f>COUNTIF(I92:J93,"N")+COUNTIF(L92:M93,"N")+COUNTIF(O92:P93,"N")+COUNTIF(R92:S93,"N")+COUNTIF(U92:V93,"N")+COUNTIF(X92:Y93,"N")+COUNTIF(AA92:AB93,"N")+COUNTIF(AD92:AE93,"N")+COUNTIF(AG92:AH93,"N")</f>
        <v>0</v>
      </c>
      <c r="AP92" s="995">
        <f>COUNTIF(I92:J93,"O")+COUNTIF(L92:M93,"O")+COUNTIF(O92:P93,"O")+COUNTIF(R92:S93,"O")+COUNTIF(U92:V93,"O")+COUNTIF(X92:Y93,"O")+COUNTIF(AA92:AB93,"O")+COUNTIF(AD92:AE93,"O")+COUNTIF(AG92:AH93,"O")</f>
        <v>0</v>
      </c>
      <c r="AQ92" s="996">
        <f>COUNTIF(I92:J93,"NOTT")+COUNTIF(L92:M93,"NOTT")+COUNTIF(O92:P93,"NOTT")+COUNTIF(R92:S93,"NOTT")+COUNTIF(U92:V93,"NOTT")+COUNTIF(X92:Y93,"NOTT")+COUNTIF(AA92:AB93,"NOTT")+COUNTIF(AD92:AE93,"NOTT")+COUNTIF(AG92:AH93,"NOTT")</f>
        <v>0</v>
      </c>
      <c r="AR92" s="1011">
        <v>11</v>
      </c>
      <c r="AS92" s="1015" t="s">
        <v>531</v>
      </c>
      <c r="AT92" s="1002"/>
      <c r="AU92" s="998"/>
      <c r="AV92" s="998"/>
      <c r="AW92" s="998"/>
      <c r="AX92" s="1013" t="s">
        <v>293</v>
      </c>
      <c r="AY92" s="1014"/>
      <c r="AZ92" s="123"/>
      <c r="BA92" s="124"/>
      <c r="BB92" s="1010"/>
      <c r="BC92" s="125"/>
      <c r="BD92" s="126"/>
      <c r="BE92" s="1010"/>
      <c r="BF92" s="125"/>
      <c r="BG92" s="126"/>
      <c r="BH92" s="1010"/>
      <c r="BI92" s="125"/>
      <c r="BJ92" s="126"/>
      <c r="BK92" s="1010"/>
      <c r="BL92" s="125"/>
      <c r="BM92" s="126"/>
      <c r="BN92" s="1010"/>
      <c r="BO92" s="125"/>
      <c r="BP92" s="126"/>
      <c r="BQ92" s="1010"/>
      <c r="BR92" s="125"/>
      <c r="BS92" s="126"/>
      <c r="BT92" s="1010"/>
      <c r="BU92" s="125"/>
      <c r="BV92" s="126"/>
      <c r="BW92" s="1010"/>
      <c r="BX92" s="125"/>
      <c r="BY92" s="126"/>
      <c r="BZ92" s="1044">
        <f>IF(ISBLANK(AR92),"",IF(ISBLANK(AX92),SUM(AY92,BB92,BE92,BH92,BK92,BN92,BQ92,BT92,BW92),0))</f>
        <v>0</v>
      </c>
      <c r="CA92" s="1007">
        <f>IF(BZ92="","",BZ92+CA90)</f>
        <v>117</v>
      </c>
      <c r="CB92" s="995">
        <f>IF(AX92="X",0,COUNT(AY92,BB92,BE92,BH92,BK92,BN92,BQ92,BT92,BW92))</f>
        <v>0</v>
      </c>
      <c r="CC92" s="1007">
        <f>COUNTIF(AZ92:BA93,"L")+COUNTIF(BC92:BD93,"L")+COUNTIF(BF92:BG93,"L")+COUNTIF(BI92:BJ93,"L")+COUNTIF(BL92:BM93,"L")+COUNTIF(BO92:BP93,"L")+COUNTIF(BR92:BS93,"L")+COUNTIF(BU92:BV93,"L")+COUNTIF(BX92:BY93,"L")</f>
        <v>0</v>
      </c>
      <c r="CD92" s="995">
        <f>COUNTIF($J92:AZ93,"B")+COUNTIF(BC92:BD93,"B")+COUNTIF(BF92:BG93,"B")+COUNTIF(BI92:BJ93,"B")+COUNTIF(BL92:BM93,"B")+COUNTIF(BO92:BP93,"B")+COUNTIF(BR92:BS93,"B")+COUNTIF(BU92:BV93,"B")+COUNTIF(BX92:BY93,"B")</f>
        <v>0</v>
      </c>
      <c r="CE92" s="995">
        <f>COUNTIF(AZ92:BA93,"J")+COUNTIF(BC92:BD93,"J")+COUNTIF(BF92:BG93,"J")+COUNTIF(BI92:BJ93,"J")+COUNTIF(BL92:BM93,"J")+COUNTIF(BO92:BP93,"J")+COUNTIF(BR92:BS93,"J")+COUNTIF(BU92:BV93,"J")+COUNTIF(BX92:BY93,"J")</f>
        <v>0</v>
      </c>
      <c r="CF92" s="995">
        <f>COUNTIF(AZ92:BA93,"N")+COUNTIF(BC92:BD93,"N")+COUNTIF(BF92:BG93,"N")+COUNTIF(BI92:BJ93,"N")+COUNTIF(BL92:BM93,"N")+COUNTIF(BO92:BP93,"N")+COUNTIF(BR92:BS93,"N")+COUNTIF(BU92:BV93,"N")+COUNTIF(BX92:BY93,"N")</f>
        <v>0</v>
      </c>
      <c r="CG92" s="995">
        <f>COUNTIF(AZ92:BA93,"O")+COUNTIF(BC92:BD93,"O")+COUNTIF(BF92:BG93,"O")+COUNTIF(BI92:BJ93,"O")+COUNTIF(BL92:BM93,"O")+COUNTIF(BO92:BP93,"O")+COUNTIF(BR92:BS93,"O")+COUNTIF(BU92:BV93,"O")+COUNTIF(BX92:BY93,"O")</f>
        <v>0</v>
      </c>
      <c r="CH92" s="996">
        <f>COUNTIF(AZ92:BA93,"NOTT")+COUNTIF(BC92:BD93,"NOTT")+COUNTIF(BF92:BG93,"NOTT")+COUNTIF(BI92:BJ93,"NOTT")+COUNTIF(BL92:BM93,"NOTT")+COUNTIF(BO92:BP93,"NOTT")+COUNTIF(BR92:BS93,"NOTT")+COUNTIF(BU92:BV93,"NOTT")+COUNTIF(BX92:BY93,"NOTT")</f>
        <v>0</v>
      </c>
    </row>
    <row r="93" spans="1:86" ht="14.25" customHeight="1">
      <c r="A93" s="988"/>
      <c r="B93" s="1015"/>
      <c r="C93" s="1002"/>
      <c r="D93" s="998"/>
      <c r="E93" s="998"/>
      <c r="F93" s="998"/>
      <c r="G93" s="1013"/>
      <c r="H93" s="1014"/>
      <c r="I93" s="125"/>
      <c r="J93" s="126"/>
      <c r="K93" s="1010"/>
      <c r="L93" s="123"/>
      <c r="M93" s="124"/>
      <c r="N93" s="1010"/>
      <c r="O93" s="123"/>
      <c r="P93" s="124"/>
      <c r="Q93" s="1010"/>
      <c r="R93" s="123"/>
      <c r="S93" s="124"/>
      <c r="T93" s="1010"/>
      <c r="U93" s="123"/>
      <c r="V93" s="124"/>
      <c r="W93" s="1010"/>
      <c r="X93" s="123"/>
      <c r="Y93" s="124"/>
      <c r="Z93" s="1010"/>
      <c r="AA93" s="123"/>
      <c r="AB93" s="124"/>
      <c r="AC93" s="1010"/>
      <c r="AD93" s="123"/>
      <c r="AE93" s="124"/>
      <c r="AF93" s="1010"/>
      <c r="AG93" s="123"/>
      <c r="AH93" s="124"/>
      <c r="AI93" s="1041"/>
      <c r="AJ93" s="1007"/>
      <c r="AK93" s="995"/>
      <c r="AL93" s="1007"/>
      <c r="AM93" s="995"/>
      <c r="AN93" s="995"/>
      <c r="AO93" s="995"/>
      <c r="AP93" s="995"/>
      <c r="AQ93" s="996"/>
      <c r="AR93" s="1011"/>
      <c r="AS93" s="1015"/>
      <c r="AT93" s="1002"/>
      <c r="AU93" s="998"/>
      <c r="AV93" s="998"/>
      <c r="AW93" s="998"/>
      <c r="AX93" s="1013"/>
      <c r="AY93" s="1014"/>
      <c r="AZ93" s="123"/>
      <c r="BA93" s="124"/>
      <c r="BB93" s="1010"/>
      <c r="BC93" s="125"/>
      <c r="BD93" s="126"/>
      <c r="BE93" s="1010"/>
      <c r="BF93" s="125"/>
      <c r="BG93" s="126"/>
      <c r="BH93" s="1010"/>
      <c r="BI93" s="125"/>
      <c r="BJ93" s="126"/>
      <c r="BK93" s="1010"/>
      <c r="BL93" s="125"/>
      <c r="BM93" s="126"/>
      <c r="BN93" s="1010"/>
      <c r="BO93" s="125"/>
      <c r="BP93" s="126"/>
      <c r="BQ93" s="1010"/>
      <c r="BR93" s="125"/>
      <c r="BS93" s="126"/>
      <c r="BT93" s="1010"/>
      <c r="BU93" s="125"/>
      <c r="BV93" s="126"/>
      <c r="BW93" s="1010"/>
      <c r="BX93" s="125"/>
      <c r="BY93" s="126"/>
      <c r="BZ93" s="1041"/>
      <c r="CA93" s="1007"/>
      <c r="CB93" s="995"/>
      <c r="CC93" s="1007"/>
      <c r="CD93" s="995"/>
      <c r="CE93" s="995"/>
      <c r="CF93" s="995"/>
      <c r="CG93" s="995"/>
      <c r="CH93" s="996"/>
    </row>
    <row r="94" spans="1:86" ht="14.25" customHeight="1">
      <c r="A94" s="999">
        <v>12</v>
      </c>
      <c r="B94" s="1008" t="s">
        <v>507</v>
      </c>
      <c r="C94" s="999"/>
      <c r="D94" s="1000"/>
      <c r="E94" s="1000"/>
      <c r="F94" s="1000"/>
      <c r="G94" s="1001"/>
      <c r="H94" s="1002">
        <v>0</v>
      </c>
      <c r="I94" s="128"/>
      <c r="J94" s="126"/>
      <c r="K94" s="998"/>
      <c r="L94" s="127"/>
      <c r="M94" s="124"/>
      <c r="N94" s="998"/>
      <c r="O94" s="127"/>
      <c r="P94" s="124"/>
      <c r="Q94" s="998"/>
      <c r="R94" s="127"/>
      <c r="S94" s="124"/>
      <c r="T94" s="998"/>
      <c r="U94" s="127"/>
      <c r="V94" s="124"/>
      <c r="W94" s="998"/>
      <c r="X94" s="127"/>
      <c r="Y94" s="124"/>
      <c r="Z94" s="998"/>
      <c r="AA94" s="127"/>
      <c r="AB94" s="124"/>
      <c r="AC94" s="998"/>
      <c r="AD94" s="127"/>
      <c r="AE94" s="124"/>
      <c r="AF94" s="998"/>
      <c r="AG94" s="127"/>
      <c r="AH94" s="124"/>
      <c r="AI94" s="1005">
        <f>IF(ISBLANK(A94),"",IF(ISBLANK(G94),SUM(H94,K94,N94,Q94,T94,W94,Z94,AC94,AF94),0))</f>
        <v>0</v>
      </c>
      <c r="AJ94" s="1007">
        <f>IF(AI94="","",AI94+AJ92)</f>
        <v>68</v>
      </c>
      <c r="AK94" s="995">
        <f>IF(G94="X",0,COUNT(H94,K94,N94,Q94,T94,W94,Z94,AC94,AF94))</f>
        <v>1</v>
      </c>
      <c r="AL94" s="1007">
        <f>COUNTIF(I94:J95,"L")+COUNTIF(L94:M95,"L")+COUNTIF(O94:P95,"L")+COUNTIF(R94:S95,"L")+COUNTIF(U94:V95,"L")+COUNTIF(X94:Y95,"L")+COUNTIF(AA94:AB95,"L")+COUNTIF(AD94:AE95,"L")+COUNTIF(AG94:AH95,"L")</f>
        <v>0</v>
      </c>
      <c r="AM94" s="995">
        <f>COUNTIF(I94:$J95,"B")+COUNTIF(L94:M95,"B")+COUNTIF(O94:P95,"B")+COUNTIF(R94:S95,"B")+COUNTIF(U94:V95,"B")+COUNTIF(X94:Y95,"B")+COUNTIF(AA94:AB95,"B")+COUNTIF(AD94:AE95,"B")+COUNTIF(AG94:AH95,"B")</f>
        <v>0</v>
      </c>
      <c r="AN94" s="995">
        <f>COUNTIF(I94:J95,"J")+COUNTIF(L94:M95,"J")+COUNTIF(O94:P95,"J")+COUNTIF(R94:S95,"J")+COUNTIF(U94:V95,"J")+COUNTIF(X94:Y95,"J")+COUNTIF(AA94:AB95,"J")+COUNTIF(AD94:AE95,"J")+COUNTIF(AG94:AH95,"J")</f>
        <v>0</v>
      </c>
      <c r="AO94" s="995">
        <f>COUNTIF(I94:J95,"N")+COUNTIF(L94:M95,"N")+COUNTIF(O94:P95,"N")+COUNTIF(R94:S95,"N")+COUNTIF(U94:V95,"N")+COUNTIF(X94:Y95,"N")+COUNTIF(AA94:AB95,"N")+COUNTIF(AD94:AE95,"N")+COUNTIF(AG94:AH95,"N")</f>
        <v>0</v>
      </c>
      <c r="AP94" s="995">
        <f>COUNTIF(I94:J95,"O")+COUNTIF(L94:M95,"O")+COUNTIF(O94:P95,"O")+COUNTIF(R94:S95,"O")+COUNTIF(U94:V95,"O")+COUNTIF(X94:Y95,"O")+COUNTIF(AA94:AB95,"O")+COUNTIF(AD94:AE95,"O")+COUNTIF(AG94:AH95,"O")</f>
        <v>0</v>
      </c>
      <c r="AQ94" s="996">
        <f>COUNTIF(I94:J95,"NOTT")+COUNTIF(L94:M95,"NOTT")+COUNTIF(O94:P95,"NOTT")+COUNTIF(R94:S95,"NOTT")+COUNTIF(U94:V95,"NOTT")+COUNTIF(X94:Y95,"NOTT")+COUNTIF(AA94:AB95,"NOTT")+COUNTIF(AD94:AE95,"NOTT")+COUNTIF(AG94:AH95,"NOTT")</f>
        <v>0</v>
      </c>
      <c r="AR94" s="1003">
        <v>12</v>
      </c>
      <c r="AS94" s="1008" t="s">
        <v>539</v>
      </c>
      <c r="AT94" s="999"/>
      <c r="AU94" s="1000" t="s">
        <v>293</v>
      </c>
      <c r="AV94" s="1000"/>
      <c r="AW94" s="1000"/>
      <c r="AX94" s="1001"/>
      <c r="AY94" s="1002">
        <v>5</v>
      </c>
      <c r="AZ94" s="127"/>
      <c r="BA94" s="124"/>
      <c r="BB94" s="998"/>
      <c r="BC94" s="128"/>
      <c r="BD94" s="126"/>
      <c r="BE94" s="998"/>
      <c r="BF94" s="128"/>
      <c r="BG94" s="126"/>
      <c r="BH94" s="998"/>
      <c r="BI94" s="128"/>
      <c r="BJ94" s="126"/>
      <c r="BK94" s="998"/>
      <c r="BL94" s="128"/>
      <c r="BM94" s="126"/>
      <c r="BN94" s="998"/>
      <c r="BO94" s="128"/>
      <c r="BP94" s="126"/>
      <c r="BQ94" s="998"/>
      <c r="BR94" s="128"/>
      <c r="BS94" s="126"/>
      <c r="BT94" s="998"/>
      <c r="BU94" s="128"/>
      <c r="BV94" s="126"/>
      <c r="BW94" s="998"/>
      <c r="BX94" s="128"/>
      <c r="BY94" s="126"/>
      <c r="BZ94" s="1005">
        <f>IF(ISBLANK(AR94),"",IF(ISBLANK(AX94),SUM(AY94,BB94,BE94,BH94,BK94,BN94,BQ94,BT94,BW94),0))</f>
        <v>5</v>
      </c>
      <c r="CA94" s="1007">
        <f>IF(BZ94="","",BZ94+CA92)</f>
        <v>122</v>
      </c>
      <c r="CB94" s="995">
        <f>IF(AX94="X",0,COUNT(AY94,BB94,BE94,BH94,BK94,BN94,BQ94,BT94,BW94))</f>
        <v>1</v>
      </c>
      <c r="CC94" s="1007">
        <f>COUNTIF(AZ94:BA95,"L")+COUNTIF(BC94:BD95,"L")+COUNTIF(BF94:BG95,"L")+COUNTIF(BI94:BJ95,"L")+COUNTIF(BL94:BM95,"L")+COUNTIF(BO94:BP95,"L")+COUNTIF(BR94:BS95,"L")+COUNTIF(BU94:BV95,"L")+COUNTIF(BX94:BY95,"L")</f>
        <v>0</v>
      </c>
      <c r="CD94" s="995">
        <f>COUNTIF($J94:AZ95,"B")+COUNTIF(BC94:BD95,"B")+COUNTIF(BF94:BG95,"B")+COUNTIF(BI94:BJ95,"B")+COUNTIF(BL94:BM95,"B")+COUNTIF(BO94:BP95,"B")+COUNTIF(BR94:BS95,"B")+COUNTIF(BU94:BV95,"B")+COUNTIF(BX94:BY95,"B")</f>
        <v>0</v>
      </c>
      <c r="CE94" s="995">
        <f>COUNTIF(AZ94:BA95,"J")+COUNTIF(BC94:BD95,"J")+COUNTIF(BF94:BG95,"J")+COUNTIF(BI94:BJ95,"J")+COUNTIF(BL94:BM95,"J")+COUNTIF(BO94:BP95,"J")+COUNTIF(BR94:BS95,"J")+COUNTIF(BU94:BV95,"J")+COUNTIF(BX94:BY95,"J")</f>
        <v>0</v>
      </c>
      <c r="CF94" s="995">
        <f>COUNTIF(AZ94:BA95,"N")+COUNTIF(BC94:BD95,"N")+COUNTIF(BF94:BG95,"N")+COUNTIF(BI94:BJ95,"N")+COUNTIF(BL94:BM95,"N")+COUNTIF(BO94:BP95,"N")+COUNTIF(BR94:BS95,"N")+COUNTIF(BU94:BV95,"N")+COUNTIF(BX94:BY95,"N")</f>
        <v>0</v>
      </c>
      <c r="CG94" s="995">
        <f>COUNTIF(AZ94:BA95,"O")+COUNTIF(BC94:BD95,"O")+COUNTIF(BF94:BG95,"O")+COUNTIF(BI94:BJ95,"O")+COUNTIF(BL94:BM95,"O")+COUNTIF(BO94:BP95,"O")+COUNTIF(BR94:BS95,"O")+COUNTIF(BU94:BV95,"O")+COUNTIF(BX94:BY95,"O")</f>
        <v>0</v>
      </c>
      <c r="CH94" s="996">
        <f>COUNTIF(AZ94:BA95,"NOTT")+COUNTIF(BC94:BD95,"NOTT")+COUNTIF(BF94:BG95,"NOTT")+COUNTIF(BI94:BJ95,"NOTT")+COUNTIF(BL94:BM95,"NOTT")+COUNTIF(BO94:BP95,"NOTT")+COUNTIF(BR94:BS95,"NOTT")+COUNTIF(BU94:BV95,"NOTT")+COUNTIF(BX94:BY95,"NOTT")</f>
        <v>0</v>
      </c>
    </row>
    <row r="95" spans="1:86" ht="14.25" customHeight="1">
      <c r="A95" s="1042"/>
      <c r="B95" s="1008"/>
      <c r="C95" s="999"/>
      <c r="D95" s="1000"/>
      <c r="E95" s="1000"/>
      <c r="F95" s="1000"/>
      <c r="G95" s="1001"/>
      <c r="H95" s="1002"/>
      <c r="I95" s="128"/>
      <c r="J95" s="126"/>
      <c r="K95" s="998"/>
      <c r="L95" s="127"/>
      <c r="M95" s="124"/>
      <c r="N95" s="998"/>
      <c r="O95" s="127"/>
      <c r="P95" s="124"/>
      <c r="Q95" s="998"/>
      <c r="R95" s="127"/>
      <c r="S95" s="124"/>
      <c r="T95" s="998"/>
      <c r="U95" s="127"/>
      <c r="V95" s="124"/>
      <c r="W95" s="998"/>
      <c r="X95" s="127"/>
      <c r="Y95" s="124"/>
      <c r="Z95" s="998"/>
      <c r="AA95" s="127"/>
      <c r="AB95" s="124"/>
      <c r="AC95" s="998"/>
      <c r="AD95" s="127"/>
      <c r="AE95" s="124"/>
      <c r="AF95" s="998"/>
      <c r="AG95" s="127"/>
      <c r="AH95" s="124"/>
      <c r="AI95" s="1006"/>
      <c r="AJ95" s="1007"/>
      <c r="AK95" s="995"/>
      <c r="AL95" s="1007"/>
      <c r="AM95" s="995"/>
      <c r="AN95" s="995"/>
      <c r="AO95" s="995"/>
      <c r="AP95" s="995"/>
      <c r="AQ95" s="996"/>
      <c r="AR95" s="1003"/>
      <c r="AS95" s="1008"/>
      <c r="AT95" s="999"/>
      <c r="AU95" s="1000"/>
      <c r="AV95" s="1000"/>
      <c r="AW95" s="1000"/>
      <c r="AX95" s="1001"/>
      <c r="AY95" s="1002"/>
      <c r="AZ95" s="127"/>
      <c r="BA95" s="124"/>
      <c r="BB95" s="998"/>
      <c r="BC95" s="128"/>
      <c r="BD95" s="126"/>
      <c r="BE95" s="998"/>
      <c r="BF95" s="128"/>
      <c r="BG95" s="126"/>
      <c r="BH95" s="998"/>
      <c r="BI95" s="128"/>
      <c r="BJ95" s="126"/>
      <c r="BK95" s="998"/>
      <c r="BL95" s="128"/>
      <c r="BM95" s="126"/>
      <c r="BN95" s="998"/>
      <c r="BO95" s="128"/>
      <c r="BP95" s="126"/>
      <c r="BQ95" s="998"/>
      <c r="BR95" s="128"/>
      <c r="BS95" s="126"/>
      <c r="BT95" s="998"/>
      <c r="BU95" s="128"/>
      <c r="BV95" s="126"/>
      <c r="BW95" s="998"/>
      <c r="BX95" s="128"/>
      <c r="BY95" s="126"/>
      <c r="BZ95" s="1006"/>
      <c r="CA95" s="1007"/>
      <c r="CB95" s="995"/>
      <c r="CC95" s="1007"/>
      <c r="CD95" s="995"/>
      <c r="CE95" s="995"/>
      <c r="CF95" s="995"/>
      <c r="CG95" s="995"/>
      <c r="CH95" s="996"/>
    </row>
    <row r="96" spans="1:86" ht="14.25" customHeight="1" thickBot="1">
      <c r="A96" s="1043">
        <v>13</v>
      </c>
      <c r="B96" s="1015" t="s">
        <v>511</v>
      </c>
      <c r="C96" s="1002" t="s">
        <v>293</v>
      </c>
      <c r="D96" s="998"/>
      <c r="E96" s="998"/>
      <c r="F96" s="998"/>
      <c r="G96" s="1013"/>
      <c r="H96" s="1014">
        <v>0</v>
      </c>
      <c r="I96" s="125"/>
      <c r="J96" s="126"/>
      <c r="K96" s="1010"/>
      <c r="L96" s="123"/>
      <c r="M96" s="124"/>
      <c r="N96" s="1010"/>
      <c r="O96" s="123"/>
      <c r="P96" s="124"/>
      <c r="Q96" s="1010"/>
      <c r="R96" s="123"/>
      <c r="S96" s="124"/>
      <c r="T96" s="1010"/>
      <c r="U96" s="123"/>
      <c r="V96" s="124"/>
      <c r="W96" s="1010"/>
      <c r="X96" s="123"/>
      <c r="Y96" s="124"/>
      <c r="Z96" s="1010"/>
      <c r="AA96" s="123"/>
      <c r="AB96" s="124"/>
      <c r="AC96" s="1010"/>
      <c r="AD96" s="123"/>
      <c r="AE96" s="124"/>
      <c r="AF96" s="1010"/>
      <c r="AG96" s="123"/>
      <c r="AH96" s="124"/>
      <c r="AI96" s="1044">
        <f>IF(ISBLANK(A96),"",IF(ISBLANK(G96),SUM(H96,K96,N96,Q96,T96,W96,Z96,AC96,AF96),0))</f>
        <v>0</v>
      </c>
      <c r="AJ96" s="1007">
        <f>IF(AI96="","",AI96+AJ94)</f>
        <v>68</v>
      </c>
      <c r="AK96" s="995">
        <f>IF(G96="X",0,COUNT(H96,K96,N96,Q96,T96,W96,Z96,AC96,AF96))</f>
        <v>1</v>
      </c>
      <c r="AL96" s="1007">
        <f>COUNTIF(I96:J97,"L")+COUNTIF(L96:M97,"L")+COUNTIF(O96:P97,"L")+COUNTIF(R96:S97,"L")+COUNTIF(U96:V97,"L")+COUNTIF(X96:Y97,"L")+COUNTIF(AA96:AB97,"L")+COUNTIF(AD96:AE97,"L")+COUNTIF(AG96:AH97,"L")</f>
        <v>0</v>
      </c>
      <c r="AM96" s="995">
        <f>COUNTIF(I96:$J97,"B")+COUNTIF(L96:M97,"B")+COUNTIF(O96:P97,"B")+COUNTIF(R96:S97,"B")+COUNTIF(U96:V97,"B")+COUNTIF(X96:Y97,"B")+COUNTIF(AA96:AB97,"B")+COUNTIF(AD96:AE97,"B")+COUNTIF(AG96:AH97,"B")</f>
        <v>0</v>
      </c>
      <c r="AN96" s="995">
        <f>COUNTIF(I96:J97,"J")+COUNTIF(L96:M97,"J")+COUNTIF(O96:P97,"J")+COUNTIF(R96:S97,"J")+COUNTIF(U96:V97,"J")+COUNTIF(X96:Y97,"J")+COUNTIF(AA96:AB97,"J")+COUNTIF(AD96:AE97,"J")+COUNTIF(AG96:AH97,"J")</f>
        <v>0</v>
      </c>
      <c r="AO96" s="995">
        <f>COUNTIF(I96:J97,"N")+COUNTIF(L96:M97,"N")+COUNTIF(O96:P97,"N")+COUNTIF(R96:S97,"N")+COUNTIF(U96:V97,"N")+COUNTIF(X96:Y97,"N")+COUNTIF(AA96:AB97,"N")+COUNTIF(AD96:AE97,"N")+COUNTIF(AG96:AH97,"N")</f>
        <v>0</v>
      </c>
      <c r="AP96" s="995">
        <f>COUNTIF(I96:J97,"O")+COUNTIF(L96:M97,"O")+COUNTIF(O96:P97,"O")+COUNTIF(R96:S97,"O")+COUNTIF(U96:V97,"O")+COUNTIF(X96:Y97,"O")+COUNTIF(AA96:AB97,"O")+COUNTIF(AD96:AE97,"O")+COUNTIF(AG96:AH97,"O")</f>
        <v>0</v>
      </c>
      <c r="AQ96" s="996">
        <f>COUNTIF(I96:J97,"NOTT")+COUNTIF(L96:M97,"NOTT")+COUNTIF(O96:P97,"NOTT")+COUNTIF(R96:S97,"NOTT")+COUNTIF(U96:V97,"NOTT")+COUNTIF(X96:Y97,"NOTT")+COUNTIF(AA96:AB97,"NOTT")+COUNTIF(AD96:AE97,"NOTT")+COUNTIF(AG96:AH97,"NOTT")</f>
        <v>0</v>
      </c>
      <c r="AR96" s="1011">
        <v>13</v>
      </c>
      <c r="AS96" s="1015" t="s">
        <v>525</v>
      </c>
      <c r="AT96" s="1002"/>
      <c r="AU96" s="998" t="s">
        <v>293</v>
      </c>
      <c r="AV96" s="998"/>
      <c r="AW96" s="998"/>
      <c r="AX96" s="1013"/>
      <c r="AY96" s="1014">
        <v>5</v>
      </c>
      <c r="AZ96" s="123"/>
      <c r="BA96" s="124"/>
      <c r="BB96" s="1010">
        <v>5</v>
      </c>
      <c r="BC96" s="125"/>
      <c r="BD96" s="126"/>
      <c r="BE96" s="1010">
        <v>0</v>
      </c>
      <c r="BF96" s="125"/>
      <c r="BG96" s="126"/>
      <c r="BH96" s="1010"/>
      <c r="BI96" s="125"/>
      <c r="BJ96" s="126"/>
      <c r="BK96" s="1010"/>
      <c r="BL96" s="125"/>
      <c r="BM96" s="126"/>
      <c r="BN96" s="1010"/>
      <c r="BO96" s="125"/>
      <c r="BP96" s="126"/>
      <c r="BQ96" s="1010"/>
      <c r="BR96" s="125"/>
      <c r="BS96" s="126"/>
      <c r="BT96" s="1010"/>
      <c r="BU96" s="125"/>
      <c r="BV96" s="126"/>
      <c r="BW96" s="1010"/>
      <c r="BX96" s="125"/>
      <c r="BY96" s="126"/>
      <c r="BZ96" s="1044">
        <f>IF(ISBLANK(AR96),"",IF(ISBLANK(AX96),SUM(AY96,BB96,BE96,BH96,BK96,BN96,BQ96,BT96,BW96),0))</f>
        <v>10</v>
      </c>
      <c r="CA96" s="1007">
        <f>IF(BZ96="","",BZ96+CA94)</f>
        <v>132</v>
      </c>
      <c r="CB96" s="995">
        <f>IF(AX96="X",0,COUNT(AY96,BB96,BE96,BH96,BK96,BN96,BQ96,BT96,BW96))</f>
        <v>3</v>
      </c>
      <c r="CC96" s="1007">
        <f>COUNTIF(AZ96:BA97,"L")+COUNTIF(BC96:BD97,"L")+COUNTIF(BF96:BG97,"L")+COUNTIF(BI96:BJ97,"L")+COUNTIF(BL96:BM97,"L")+COUNTIF(BO96:BP97,"L")+COUNTIF(BR96:BS97,"L")+COUNTIF(BU96:BV97,"L")+COUNTIF(BX96:BY97,"L")</f>
        <v>0</v>
      </c>
      <c r="CD96" s="995">
        <f>COUNTIF($J96:AZ97,"B")+COUNTIF(BC96:BD97,"B")+COUNTIF(BF96:BG97,"B")+COUNTIF(BI96:BJ97,"B")+COUNTIF(BL96:BM97,"B")+COUNTIF(BO96:BP97,"B")+COUNTIF(BR96:BS97,"B")+COUNTIF(BU96:BV97,"B")+COUNTIF(BX96:BY97,"B")</f>
        <v>0</v>
      </c>
      <c r="CE96" s="995">
        <f>COUNTIF(AZ96:BA97,"J")+COUNTIF(BC96:BD97,"J")+COUNTIF(BF96:BG97,"J")+COUNTIF(BI96:BJ97,"J")+COUNTIF(BL96:BM97,"J")+COUNTIF(BO96:BP97,"J")+COUNTIF(BR96:BS97,"J")+COUNTIF(BU96:BV97,"J")+COUNTIF(BX96:BY97,"J")</f>
        <v>0</v>
      </c>
      <c r="CF96" s="995">
        <f>COUNTIF(AZ96:BA97,"N")+COUNTIF(BC96:BD97,"N")+COUNTIF(BF96:BG97,"N")+COUNTIF(BI96:BJ97,"N")+COUNTIF(BL96:BM97,"N")+COUNTIF(BO96:BP97,"N")+COUNTIF(BR96:BS97,"N")+COUNTIF(BU96:BV97,"N")+COUNTIF(BX96:BY97,"N")</f>
        <v>0</v>
      </c>
      <c r="CG96" s="995">
        <f>COUNTIF(AZ96:BA97,"O")+COUNTIF(BC96:BD97,"O")+COUNTIF(BF96:BG97,"O")+COUNTIF(BI96:BJ97,"O")+COUNTIF(BL96:BM97,"O")+COUNTIF(BO96:BP97,"O")+COUNTIF(BR96:BS97,"O")+COUNTIF(BU96:BV97,"O")+COUNTIF(BX96:BY97,"O")</f>
        <v>0</v>
      </c>
      <c r="CH96" s="996">
        <f>COUNTIF(AZ96:BA97,"NOTT")+COUNTIF(BC96:BD97,"NOTT")+COUNTIF(BF96:BG97,"NOTT")+COUNTIF(BI96:BJ97,"NOTT")+COUNTIF(BL96:BM97,"NOTT")+COUNTIF(BO96:BP97,"NOTT")+COUNTIF(BR96:BS97,"NOTT")+COUNTIF(BU96:BV97,"NOTT")+COUNTIF(BX96:BY97,"NOTT")</f>
        <v>0</v>
      </c>
    </row>
    <row r="97" spans="1:86" ht="14.25" customHeight="1">
      <c r="A97" s="988"/>
      <c r="B97" s="1015"/>
      <c r="C97" s="1002"/>
      <c r="D97" s="998"/>
      <c r="E97" s="998"/>
      <c r="F97" s="998"/>
      <c r="G97" s="1013"/>
      <c r="H97" s="1014"/>
      <c r="I97" s="125"/>
      <c r="J97" s="126"/>
      <c r="K97" s="1010"/>
      <c r="L97" s="123"/>
      <c r="M97" s="124"/>
      <c r="N97" s="1010"/>
      <c r="O97" s="123"/>
      <c r="P97" s="124"/>
      <c r="Q97" s="1010"/>
      <c r="R97" s="123"/>
      <c r="S97" s="124"/>
      <c r="T97" s="1010"/>
      <c r="U97" s="123"/>
      <c r="V97" s="124"/>
      <c r="W97" s="1010"/>
      <c r="X97" s="123"/>
      <c r="Y97" s="124"/>
      <c r="Z97" s="1010"/>
      <c r="AA97" s="123"/>
      <c r="AB97" s="124"/>
      <c r="AC97" s="1010"/>
      <c r="AD97" s="123"/>
      <c r="AE97" s="124"/>
      <c r="AF97" s="1010"/>
      <c r="AG97" s="123"/>
      <c r="AH97" s="124"/>
      <c r="AI97" s="1041"/>
      <c r="AJ97" s="1007"/>
      <c r="AK97" s="995"/>
      <c r="AL97" s="1007"/>
      <c r="AM97" s="995"/>
      <c r="AN97" s="995"/>
      <c r="AO97" s="995"/>
      <c r="AP97" s="995"/>
      <c r="AQ97" s="996"/>
      <c r="AR97" s="1011"/>
      <c r="AS97" s="1015"/>
      <c r="AT97" s="1002"/>
      <c r="AU97" s="998"/>
      <c r="AV97" s="998"/>
      <c r="AW97" s="998"/>
      <c r="AX97" s="1013"/>
      <c r="AY97" s="1014"/>
      <c r="AZ97" s="123"/>
      <c r="BA97" s="124"/>
      <c r="BB97" s="1010"/>
      <c r="BC97" s="125"/>
      <c r="BD97" s="126"/>
      <c r="BE97" s="1010"/>
      <c r="BF97" s="125"/>
      <c r="BG97" s="126"/>
      <c r="BH97" s="1010"/>
      <c r="BI97" s="125"/>
      <c r="BJ97" s="126"/>
      <c r="BK97" s="1010"/>
      <c r="BL97" s="125"/>
      <c r="BM97" s="126"/>
      <c r="BN97" s="1010"/>
      <c r="BO97" s="125"/>
      <c r="BP97" s="126"/>
      <c r="BQ97" s="1010"/>
      <c r="BR97" s="125"/>
      <c r="BS97" s="126"/>
      <c r="BT97" s="1010"/>
      <c r="BU97" s="125"/>
      <c r="BV97" s="126"/>
      <c r="BW97" s="1010"/>
      <c r="BX97" s="125"/>
      <c r="BY97" s="126"/>
      <c r="BZ97" s="1041"/>
      <c r="CA97" s="1007"/>
      <c r="CB97" s="995"/>
      <c r="CC97" s="1007"/>
      <c r="CD97" s="995"/>
      <c r="CE97" s="995"/>
      <c r="CF97" s="995"/>
      <c r="CG97" s="995"/>
      <c r="CH97" s="996"/>
    </row>
    <row r="98" spans="1:86" ht="14.25" customHeight="1">
      <c r="A98" s="999">
        <v>14</v>
      </c>
      <c r="B98" s="1008" t="s">
        <v>490</v>
      </c>
      <c r="C98" s="999"/>
      <c r="D98" s="1000"/>
      <c r="E98" s="1000"/>
      <c r="F98" s="1000"/>
      <c r="G98" s="1001"/>
      <c r="H98" s="1002">
        <v>0</v>
      </c>
      <c r="I98" s="128"/>
      <c r="J98" s="126"/>
      <c r="K98" s="998"/>
      <c r="L98" s="127"/>
      <c r="M98" s="124"/>
      <c r="N98" s="998"/>
      <c r="O98" s="127"/>
      <c r="P98" s="124"/>
      <c r="Q98" s="998"/>
      <c r="R98" s="127"/>
      <c r="S98" s="124"/>
      <c r="T98" s="998"/>
      <c r="U98" s="127"/>
      <c r="V98" s="124"/>
      <c r="W98" s="998"/>
      <c r="X98" s="127"/>
      <c r="Y98" s="124"/>
      <c r="Z98" s="998"/>
      <c r="AA98" s="127"/>
      <c r="AB98" s="124"/>
      <c r="AC98" s="998"/>
      <c r="AD98" s="127"/>
      <c r="AE98" s="124"/>
      <c r="AF98" s="998"/>
      <c r="AG98" s="127"/>
      <c r="AH98" s="124"/>
      <c r="AI98" s="1005">
        <f>IF(ISBLANK(A98),"",IF(ISBLANK(G98),SUM(H98,K98,N98,Q98,T98,W98,Z98,AC98,AF98),0))</f>
        <v>0</v>
      </c>
      <c r="AJ98" s="1007">
        <f>IF(AI98="","",AI98+AJ96)</f>
        <v>68</v>
      </c>
      <c r="AK98" s="995">
        <f>IF(G98="X",0,COUNT(H98,K98,N98,Q98,T98,W98,Z98,AC98,AF98))</f>
        <v>1</v>
      </c>
      <c r="AL98" s="1007">
        <f>COUNTIF(I98:J99,"L")+COUNTIF(L98:M99,"L")+COUNTIF(O98:P99,"L")+COUNTIF(R98:S99,"L")+COUNTIF(U98:V99,"L")+COUNTIF(X98:Y99,"L")+COUNTIF(AA98:AB99,"L")+COUNTIF(AD98:AE99,"L")+COUNTIF(AG98:AH99,"L")</f>
        <v>0</v>
      </c>
      <c r="AM98" s="995">
        <f>COUNTIF(I98:$J99,"B")+COUNTIF(L98:M99,"B")+COUNTIF(O98:P99,"B")+COUNTIF(R98:S99,"B")+COUNTIF(U98:V99,"B")+COUNTIF(X98:Y99,"B")+COUNTIF(AA98:AB99,"B")+COUNTIF(AD98:AE99,"B")+COUNTIF(AG98:AH99,"B")</f>
        <v>0</v>
      </c>
      <c r="AN98" s="995">
        <f>COUNTIF(I98:J99,"J")+COUNTIF(L98:M99,"J")+COUNTIF(O98:P99,"J")+COUNTIF(R98:S99,"J")+COUNTIF(U98:V99,"J")+COUNTIF(X98:Y99,"J")+COUNTIF(AA98:AB99,"J")+COUNTIF(AD98:AE99,"J")+COUNTIF(AG98:AH99,"J")</f>
        <v>0</v>
      </c>
      <c r="AO98" s="995">
        <f>COUNTIF(I98:J99,"N")+COUNTIF(L98:M99,"N")+COUNTIF(O98:P99,"N")+COUNTIF(R98:S99,"N")+COUNTIF(U98:V99,"N")+COUNTIF(X98:Y99,"N")+COUNTIF(AA98:AB99,"N")+COUNTIF(AD98:AE99,"N")+COUNTIF(AG98:AH99,"N")</f>
        <v>0</v>
      </c>
      <c r="AP98" s="995">
        <f>COUNTIF(I98:J99,"O")+COUNTIF(L98:M99,"O")+COUNTIF(O98:P99,"O")+COUNTIF(R98:S99,"O")+COUNTIF(U98:V99,"O")+COUNTIF(X98:Y99,"O")+COUNTIF(AA98:AB99,"O")+COUNTIF(AD98:AE99,"O")+COUNTIF(AG98:AH99,"O")</f>
        <v>0</v>
      </c>
      <c r="AQ98" s="996">
        <f>COUNTIF(I98:J99,"NOTT")+COUNTIF(L98:M99,"NOTT")+COUNTIF(O98:P99,"NOTT")+COUNTIF(R98:S99,"NOTT")+COUNTIF(U98:V99,"NOTT")+COUNTIF(X98:Y99,"NOTT")+COUNTIF(AA98:AB99,"NOTT")+COUNTIF(AD98:AE99,"NOTT")+COUNTIF(AG98:AH99,"NOTT")</f>
        <v>0</v>
      </c>
      <c r="AR98" s="1003">
        <v>14</v>
      </c>
      <c r="AS98" s="1008" t="s">
        <v>537</v>
      </c>
      <c r="AT98" s="999"/>
      <c r="AU98" s="1000" t="s">
        <v>293</v>
      </c>
      <c r="AV98" s="1000" t="s">
        <v>293</v>
      </c>
      <c r="AW98" s="1000"/>
      <c r="AX98" s="1001"/>
      <c r="AY98" s="1002">
        <v>5</v>
      </c>
      <c r="AZ98" s="127"/>
      <c r="BA98" s="124"/>
      <c r="BB98" s="998">
        <v>0</v>
      </c>
      <c r="BC98" s="128"/>
      <c r="BD98" s="126"/>
      <c r="BE98" s="998"/>
      <c r="BF98" s="128"/>
      <c r="BG98" s="126"/>
      <c r="BH98" s="998"/>
      <c r="BI98" s="128"/>
      <c r="BJ98" s="126"/>
      <c r="BK98" s="998"/>
      <c r="BL98" s="128"/>
      <c r="BM98" s="126"/>
      <c r="BN98" s="998"/>
      <c r="BO98" s="128"/>
      <c r="BP98" s="126"/>
      <c r="BQ98" s="998"/>
      <c r="BR98" s="128"/>
      <c r="BS98" s="126"/>
      <c r="BT98" s="998"/>
      <c r="BU98" s="128"/>
      <c r="BV98" s="126"/>
      <c r="BW98" s="998"/>
      <c r="BX98" s="128"/>
      <c r="BY98" s="126"/>
      <c r="BZ98" s="1005">
        <f>IF(ISBLANK(AR98),"",IF(ISBLANK(AX98),SUM(AY98,BB98,BE98,BH98,BK98,BN98,BQ98,BT98,BW98),0))</f>
        <v>5</v>
      </c>
      <c r="CA98" s="1007">
        <f>IF(BZ98="","",BZ98+CA96)</f>
        <v>137</v>
      </c>
      <c r="CB98" s="995">
        <f>IF(AX98="X",0,COUNT(AY98,BB98,BE98,BH98,BK98,BN98,BQ98,BT98,BW98))</f>
        <v>2</v>
      </c>
      <c r="CC98" s="1007">
        <f>COUNTIF(AZ98:BA99,"L")+COUNTIF(BC98:BD99,"L")+COUNTIF(BF98:BG99,"L")+COUNTIF(BI98:BJ99,"L")+COUNTIF(BL98:BM99,"L")+COUNTIF(BO98:BP99,"L")+COUNTIF(BR98:BS99,"L")+COUNTIF(BU98:BV99,"L")+COUNTIF(BX98:BY99,"L")</f>
        <v>0</v>
      </c>
      <c r="CD98" s="995">
        <f>COUNTIF($J98:AZ99,"B")+COUNTIF(BC98:BD99,"B")+COUNTIF(BF98:BG99,"B")+COUNTIF(BI98:BJ99,"B")+COUNTIF(BL98:BM99,"B")+COUNTIF(BO98:BP99,"B")+COUNTIF(BR98:BS99,"B")+COUNTIF(BU98:BV99,"B")+COUNTIF(BX98:BY99,"B")</f>
        <v>0</v>
      </c>
      <c r="CE98" s="995">
        <f>COUNTIF(AZ98:BA99,"J")+COUNTIF(BC98:BD99,"J")+COUNTIF(BF98:BG99,"J")+COUNTIF(BI98:BJ99,"J")+COUNTIF(BL98:BM99,"J")+COUNTIF(BO98:BP99,"J")+COUNTIF(BR98:BS99,"J")+COUNTIF(BU98:BV99,"J")+COUNTIF(BX98:BY99,"J")</f>
        <v>0</v>
      </c>
      <c r="CF98" s="995">
        <f>COUNTIF(AZ98:BA99,"N")+COUNTIF(BC98:BD99,"N")+COUNTIF(BF98:BG99,"N")+COUNTIF(BI98:BJ99,"N")+COUNTIF(BL98:BM99,"N")+COUNTIF(BO98:BP99,"N")+COUNTIF(BR98:BS99,"N")+COUNTIF(BU98:BV99,"N")+COUNTIF(BX98:BY99,"N")</f>
        <v>0</v>
      </c>
      <c r="CG98" s="995">
        <f>COUNTIF(AZ98:BA99,"O")+COUNTIF(BC98:BD99,"O")+COUNTIF(BF98:BG99,"O")+COUNTIF(BI98:BJ99,"O")+COUNTIF(BL98:BM99,"O")+COUNTIF(BO98:BP99,"O")+COUNTIF(BR98:BS99,"O")+COUNTIF(BU98:BV99,"O")+COUNTIF(BX98:BY99,"O")</f>
        <v>0</v>
      </c>
      <c r="CH98" s="996">
        <f>COUNTIF(AZ98:BA99,"NOTT")+COUNTIF(BC98:BD99,"NOTT")+COUNTIF(BF98:BG99,"NOTT")+COUNTIF(BI98:BJ99,"NOTT")+COUNTIF(BL98:BM99,"NOTT")+COUNTIF(BO98:BP99,"NOTT")+COUNTIF(BR98:BS99,"NOTT")+COUNTIF(BU98:BV99,"NOTT")+COUNTIF(BX98:BY99,"NOTT")</f>
        <v>0</v>
      </c>
    </row>
    <row r="99" spans="1:86" ht="14.25" customHeight="1">
      <c r="A99" s="1042"/>
      <c r="B99" s="1008"/>
      <c r="C99" s="999"/>
      <c r="D99" s="1000"/>
      <c r="E99" s="1000"/>
      <c r="F99" s="1000"/>
      <c r="G99" s="1001"/>
      <c r="H99" s="1002"/>
      <c r="I99" s="128"/>
      <c r="J99" s="126"/>
      <c r="K99" s="998"/>
      <c r="L99" s="127"/>
      <c r="M99" s="124"/>
      <c r="N99" s="998"/>
      <c r="O99" s="127"/>
      <c r="P99" s="124"/>
      <c r="Q99" s="998"/>
      <c r="R99" s="127"/>
      <c r="S99" s="124"/>
      <c r="T99" s="998"/>
      <c r="U99" s="127"/>
      <c r="V99" s="124"/>
      <c r="W99" s="998"/>
      <c r="X99" s="127"/>
      <c r="Y99" s="124"/>
      <c r="Z99" s="998"/>
      <c r="AA99" s="127"/>
      <c r="AB99" s="124"/>
      <c r="AC99" s="998"/>
      <c r="AD99" s="127"/>
      <c r="AE99" s="124"/>
      <c r="AF99" s="998"/>
      <c r="AG99" s="127"/>
      <c r="AH99" s="124"/>
      <c r="AI99" s="1006"/>
      <c r="AJ99" s="1007"/>
      <c r="AK99" s="995"/>
      <c r="AL99" s="1007"/>
      <c r="AM99" s="995"/>
      <c r="AN99" s="995"/>
      <c r="AO99" s="995"/>
      <c r="AP99" s="995"/>
      <c r="AQ99" s="996"/>
      <c r="AR99" s="1003"/>
      <c r="AS99" s="1008"/>
      <c r="AT99" s="999"/>
      <c r="AU99" s="1000"/>
      <c r="AV99" s="1000"/>
      <c r="AW99" s="1000"/>
      <c r="AX99" s="1001"/>
      <c r="AY99" s="1002"/>
      <c r="AZ99" s="127"/>
      <c r="BA99" s="124"/>
      <c r="BB99" s="998"/>
      <c r="BC99" s="128"/>
      <c r="BD99" s="126"/>
      <c r="BE99" s="998"/>
      <c r="BF99" s="128"/>
      <c r="BG99" s="126"/>
      <c r="BH99" s="998"/>
      <c r="BI99" s="128"/>
      <c r="BJ99" s="126"/>
      <c r="BK99" s="998"/>
      <c r="BL99" s="128"/>
      <c r="BM99" s="126"/>
      <c r="BN99" s="998"/>
      <c r="BO99" s="128"/>
      <c r="BP99" s="126"/>
      <c r="BQ99" s="998"/>
      <c r="BR99" s="128"/>
      <c r="BS99" s="126"/>
      <c r="BT99" s="998"/>
      <c r="BU99" s="128"/>
      <c r="BV99" s="126"/>
      <c r="BW99" s="998"/>
      <c r="BX99" s="128"/>
      <c r="BY99" s="126"/>
      <c r="BZ99" s="1006"/>
      <c r="CA99" s="1007"/>
      <c r="CB99" s="995"/>
      <c r="CC99" s="1007"/>
      <c r="CD99" s="995"/>
      <c r="CE99" s="995"/>
      <c r="CF99" s="995"/>
      <c r="CG99" s="995"/>
      <c r="CH99" s="996"/>
    </row>
    <row r="100" spans="1:86" ht="14.25" customHeight="1" thickBot="1">
      <c r="A100" s="1043">
        <v>15</v>
      </c>
      <c r="B100" s="1015" t="s">
        <v>511</v>
      </c>
      <c r="C100" s="1002" t="s">
        <v>293</v>
      </c>
      <c r="D100" s="998"/>
      <c r="E100" s="998"/>
      <c r="F100" s="998"/>
      <c r="G100" s="1013" t="s">
        <v>293</v>
      </c>
      <c r="H100" s="1014">
        <v>0</v>
      </c>
      <c r="I100" s="125"/>
      <c r="J100" s="126"/>
      <c r="K100" s="1010"/>
      <c r="L100" s="123"/>
      <c r="M100" s="124"/>
      <c r="N100" s="1010"/>
      <c r="O100" s="123"/>
      <c r="P100" s="124"/>
      <c r="Q100" s="1010"/>
      <c r="R100" s="123"/>
      <c r="S100" s="124"/>
      <c r="T100" s="1010"/>
      <c r="U100" s="123"/>
      <c r="V100" s="124"/>
      <c r="W100" s="1010"/>
      <c r="X100" s="123"/>
      <c r="Y100" s="124"/>
      <c r="Z100" s="1010"/>
      <c r="AA100" s="123"/>
      <c r="AB100" s="124"/>
      <c r="AC100" s="1010"/>
      <c r="AD100" s="123"/>
      <c r="AE100" s="124"/>
      <c r="AF100" s="1010"/>
      <c r="AG100" s="123"/>
      <c r="AH100" s="124"/>
      <c r="AI100" s="1044">
        <f>IF(ISBLANK(A100),"",IF(ISBLANK(G100),SUM(H100,K100,N100,Q100,T100,W100,Z100,AC100,AF100),0))</f>
        <v>0</v>
      </c>
      <c r="AJ100" s="1007">
        <f>IF(AI100="","",AI100+AJ98)</f>
        <v>68</v>
      </c>
      <c r="AK100" s="995">
        <f>IF(G100="X",0,COUNT(H100,K100,N100,Q100,T100,W100,Z100,AC100,AF100))</f>
        <v>0</v>
      </c>
      <c r="AL100" s="1007">
        <f>COUNTIF(I100:J101,"L")+COUNTIF(L100:M101,"L")+COUNTIF(O100:P101,"L")+COUNTIF(R100:S101,"L")+COUNTIF(U100:V101,"L")+COUNTIF(X100:Y101,"L")+COUNTIF(AA100:AB101,"L")+COUNTIF(AD100:AE101,"L")+COUNTIF(AG100:AH101,"L")</f>
        <v>0</v>
      </c>
      <c r="AM100" s="995">
        <f>COUNTIF(I100:$J101,"B")+COUNTIF(L100:M101,"B")+COUNTIF(O100:P101,"B")+COUNTIF(R100:S101,"B")+COUNTIF(U100:V101,"B")+COUNTIF(X100:Y101,"B")+COUNTIF(AA100:AB101,"B")+COUNTIF(AD100:AE101,"B")+COUNTIF(AG100:AH101,"B")</f>
        <v>0</v>
      </c>
      <c r="AN100" s="995">
        <f>COUNTIF(I100:J101,"J")+COUNTIF(L100:M101,"J")+COUNTIF(O100:P101,"J")+COUNTIF(R100:S101,"J")+COUNTIF(U100:V101,"J")+COUNTIF(X100:Y101,"J")+COUNTIF(AA100:AB101,"J")+COUNTIF(AD100:AE101,"J")+COUNTIF(AG100:AH101,"J")</f>
        <v>0</v>
      </c>
      <c r="AO100" s="995">
        <f>COUNTIF(I100:J101,"N")+COUNTIF(L100:M101,"N")+COUNTIF(O100:P101,"N")+COUNTIF(R100:S101,"N")+COUNTIF(U100:V101,"N")+COUNTIF(X100:Y101,"N")+COUNTIF(AA100:AB101,"N")+COUNTIF(AD100:AE101,"N")+COUNTIF(AG100:AH101,"N")</f>
        <v>0</v>
      </c>
      <c r="AP100" s="995">
        <f>COUNTIF(I100:J101,"O")+COUNTIF(L100:M101,"O")+COUNTIF(O100:P101,"O")+COUNTIF(R100:S101,"O")+COUNTIF(U100:V101,"O")+COUNTIF(X100:Y101,"O")+COUNTIF(AA100:AB101,"O")+COUNTIF(AD100:AE101,"O")+COUNTIF(AG100:AH101,"O")</f>
        <v>0</v>
      </c>
      <c r="AQ100" s="996">
        <f>COUNTIF(I100:J101,"NOTT")+COUNTIF(L100:M101,"NOTT")+COUNTIF(O100:P101,"NOTT")+COUNTIF(R100:S101,"NOTT")+COUNTIF(U100:V101,"NOTT")+COUNTIF(X100:Y101,"NOTT")+COUNTIF(AA100:AB101,"NOTT")+COUNTIF(AD100:AE101,"NOTT")+COUNTIF(AG100:AH101,"NOTT")</f>
        <v>0</v>
      </c>
      <c r="AR100" s="1011">
        <v>15</v>
      </c>
      <c r="AS100" s="1015" t="s">
        <v>533</v>
      </c>
      <c r="AT100" s="1002"/>
      <c r="AU100" s="998"/>
      <c r="AV100" s="998"/>
      <c r="AW100" s="998"/>
      <c r="AX100" s="1013"/>
      <c r="AY100" s="1014">
        <v>5</v>
      </c>
      <c r="AZ100" s="123"/>
      <c r="BA100" s="124"/>
      <c r="BB100" s="1010">
        <v>5</v>
      </c>
      <c r="BC100" s="125"/>
      <c r="BD100" s="126"/>
      <c r="BE100" s="1010">
        <v>5</v>
      </c>
      <c r="BF100" s="125"/>
      <c r="BG100" s="126"/>
      <c r="BH100" s="1010">
        <v>4</v>
      </c>
      <c r="BI100" s="125"/>
      <c r="BJ100" s="126"/>
      <c r="BK100" s="1010"/>
      <c r="BL100" s="125"/>
      <c r="BM100" s="126"/>
      <c r="BN100" s="1010"/>
      <c r="BO100" s="125"/>
      <c r="BP100" s="126"/>
      <c r="BQ100" s="1010"/>
      <c r="BR100" s="125"/>
      <c r="BS100" s="126"/>
      <c r="BT100" s="1010"/>
      <c r="BU100" s="125"/>
      <c r="BV100" s="126"/>
      <c r="BW100" s="1010"/>
      <c r="BX100" s="125"/>
      <c r="BY100" s="126"/>
      <c r="BZ100" s="1044">
        <f>IF(ISBLANK(AR100),"",IF(ISBLANK(AX100),SUM(AY100,BB100,BE100,BH100,BK100,BN100,BQ100,BT100,BW100),0))</f>
        <v>19</v>
      </c>
      <c r="CA100" s="1007">
        <f>IF(BZ100="","",BZ100+CA98)</f>
        <v>156</v>
      </c>
      <c r="CB100" s="995">
        <f>IF(AX100="X",0,COUNT(AY100,BB100,BE100,BH100,BK100,BN100,BQ100,BT100,BW100))</f>
        <v>4</v>
      </c>
      <c r="CC100" s="1007">
        <f>COUNTIF(AZ100:BA101,"L")+COUNTIF(BC100:BD101,"L")+COUNTIF(BF100:BG101,"L")+COUNTIF(BI100:BJ101,"L")+COUNTIF(BL100:BM101,"L")+COUNTIF(BO100:BP101,"L")+COUNTIF(BR100:BS101,"L")+COUNTIF(BU100:BV101,"L")+COUNTIF(BX100:BY101,"L")</f>
        <v>0</v>
      </c>
      <c r="CD100" s="995">
        <f>COUNTIF($J100:AZ101,"B")+COUNTIF(BC100:BD101,"B")+COUNTIF(BF100:BG101,"B")+COUNTIF(BI100:BJ101,"B")+COUNTIF(BL100:BM101,"B")+COUNTIF(BO100:BP101,"B")+COUNTIF(BR100:BS101,"B")+COUNTIF(BU100:BV101,"B")+COUNTIF(BX100:BY101,"B")</f>
        <v>0</v>
      </c>
      <c r="CE100" s="995">
        <f>COUNTIF(AZ100:BA101,"J")+COUNTIF(BC100:BD101,"J")+COUNTIF(BF100:BG101,"J")+COUNTIF(BI100:BJ101,"J")+COUNTIF(BL100:BM101,"J")+COUNTIF(BO100:BP101,"J")+COUNTIF(BR100:BS101,"J")+COUNTIF(BU100:BV101,"J")+COUNTIF(BX100:BY101,"J")</f>
        <v>0</v>
      </c>
      <c r="CF100" s="995">
        <f>COUNTIF(AZ100:BA101,"N")+COUNTIF(BC100:BD101,"N")+COUNTIF(BF100:BG101,"N")+COUNTIF(BI100:BJ101,"N")+COUNTIF(BL100:BM101,"N")+COUNTIF(BO100:BP101,"N")+COUNTIF(BR100:BS101,"N")+COUNTIF(BU100:BV101,"N")+COUNTIF(BX100:BY101,"N")</f>
        <v>0</v>
      </c>
      <c r="CG100" s="995">
        <f>COUNTIF(AZ100:BA101,"O")+COUNTIF(BC100:BD101,"O")+COUNTIF(BF100:BG101,"O")+COUNTIF(BI100:BJ101,"O")+COUNTIF(BL100:BM101,"O")+COUNTIF(BO100:BP101,"O")+COUNTIF(BR100:BS101,"O")+COUNTIF(BU100:BV101,"O")+COUNTIF(BX100:BY101,"O")</f>
        <v>0</v>
      </c>
      <c r="CH100" s="996">
        <f>COUNTIF(AZ100:BA101,"NOTT")+COUNTIF(BC100:BD101,"NOTT")+COUNTIF(BF100:BG101,"NOTT")+COUNTIF(BI100:BJ101,"NOTT")+COUNTIF(BL100:BM101,"NOTT")+COUNTIF(BO100:BP101,"NOTT")+COUNTIF(BR100:BS101,"NOTT")+COUNTIF(BU100:BV101,"NOTT")+COUNTIF(BX100:BY101,"NOTT")</f>
        <v>0</v>
      </c>
    </row>
    <row r="101" spans="1:86" ht="14.25" customHeight="1">
      <c r="A101" s="988"/>
      <c r="B101" s="1015"/>
      <c r="C101" s="1002"/>
      <c r="D101" s="998"/>
      <c r="E101" s="998"/>
      <c r="F101" s="998"/>
      <c r="G101" s="1013"/>
      <c r="H101" s="1014"/>
      <c r="I101" s="125"/>
      <c r="J101" s="126"/>
      <c r="K101" s="1010"/>
      <c r="L101" s="123"/>
      <c r="M101" s="124"/>
      <c r="N101" s="1010"/>
      <c r="O101" s="123"/>
      <c r="P101" s="124"/>
      <c r="Q101" s="1010"/>
      <c r="R101" s="123"/>
      <c r="S101" s="124"/>
      <c r="T101" s="1010"/>
      <c r="U101" s="123"/>
      <c r="V101" s="124"/>
      <c r="W101" s="1010"/>
      <c r="X101" s="123"/>
      <c r="Y101" s="124"/>
      <c r="Z101" s="1010"/>
      <c r="AA101" s="123"/>
      <c r="AB101" s="124"/>
      <c r="AC101" s="1010"/>
      <c r="AD101" s="123"/>
      <c r="AE101" s="124"/>
      <c r="AF101" s="1010"/>
      <c r="AG101" s="123"/>
      <c r="AH101" s="124"/>
      <c r="AI101" s="1041"/>
      <c r="AJ101" s="1007"/>
      <c r="AK101" s="995"/>
      <c r="AL101" s="1007"/>
      <c r="AM101" s="995"/>
      <c r="AN101" s="995"/>
      <c r="AO101" s="995"/>
      <c r="AP101" s="995"/>
      <c r="AQ101" s="996"/>
      <c r="AR101" s="1011"/>
      <c r="AS101" s="1015"/>
      <c r="AT101" s="1002"/>
      <c r="AU101" s="998"/>
      <c r="AV101" s="998"/>
      <c r="AW101" s="998"/>
      <c r="AX101" s="1013"/>
      <c r="AY101" s="1014"/>
      <c r="AZ101" s="123"/>
      <c r="BA101" s="124"/>
      <c r="BB101" s="1010"/>
      <c r="BC101" s="125"/>
      <c r="BD101" s="126"/>
      <c r="BE101" s="1010"/>
      <c r="BF101" s="125"/>
      <c r="BG101" s="126"/>
      <c r="BH101" s="1010"/>
      <c r="BI101" s="125"/>
      <c r="BJ101" s="126"/>
      <c r="BK101" s="1010"/>
      <c r="BL101" s="125"/>
      <c r="BM101" s="126"/>
      <c r="BN101" s="1010"/>
      <c r="BO101" s="125"/>
      <c r="BP101" s="126"/>
      <c r="BQ101" s="1010"/>
      <c r="BR101" s="125"/>
      <c r="BS101" s="126"/>
      <c r="BT101" s="1010"/>
      <c r="BU101" s="125"/>
      <c r="BV101" s="126"/>
      <c r="BW101" s="1010"/>
      <c r="BX101" s="125"/>
      <c r="BY101" s="126"/>
      <c r="BZ101" s="1041"/>
      <c r="CA101" s="1007"/>
      <c r="CB101" s="995"/>
      <c r="CC101" s="1007"/>
      <c r="CD101" s="995"/>
      <c r="CE101" s="995"/>
      <c r="CF101" s="995"/>
      <c r="CG101" s="995"/>
      <c r="CH101" s="996"/>
    </row>
    <row r="102" spans="1:86" ht="14.25" customHeight="1">
      <c r="A102" s="999"/>
      <c r="B102" s="1008"/>
      <c r="C102" s="999"/>
      <c r="D102" s="1000"/>
      <c r="E102" s="1000"/>
      <c r="F102" s="1000"/>
      <c r="G102" s="1001"/>
      <c r="H102" s="1002"/>
      <c r="I102" s="128"/>
      <c r="J102" s="126"/>
      <c r="K102" s="998"/>
      <c r="L102" s="127"/>
      <c r="M102" s="124"/>
      <c r="N102" s="998"/>
      <c r="O102" s="127"/>
      <c r="P102" s="124"/>
      <c r="Q102" s="998"/>
      <c r="R102" s="127"/>
      <c r="S102" s="124"/>
      <c r="T102" s="998"/>
      <c r="U102" s="127"/>
      <c r="V102" s="124"/>
      <c r="W102" s="998"/>
      <c r="X102" s="127"/>
      <c r="Y102" s="124"/>
      <c r="Z102" s="998"/>
      <c r="AA102" s="127"/>
      <c r="AB102" s="124"/>
      <c r="AC102" s="998"/>
      <c r="AD102" s="127"/>
      <c r="AE102" s="124"/>
      <c r="AF102" s="998"/>
      <c r="AG102" s="127"/>
      <c r="AH102" s="124"/>
      <c r="AI102" s="1005" t="str">
        <f>IF(ISBLANK(A102),"",IF(ISBLANK(G102),SUM(H102,K102,N102,Q102,T102,W102,Z102,AC102,AF102),0))</f>
        <v/>
      </c>
      <c r="AJ102" s="1007" t="str">
        <f>IF(AI102="","",AI102+AJ100)</f>
        <v/>
      </c>
      <c r="AK102" s="995">
        <f>IF(G102="X",0,COUNT(H102,K102,N102,Q102,T102,W102,Z102,AC102,AF102))</f>
        <v>0</v>
      </c>
      <c r="AL102" s="1007">
        <f>COUNTIF(I102:J103,"L")+COUNTIF(L102:M103,"L")+COUNTIF(O102:P103,"L")+COUNTIF(R102:S103,"L")+COUNTIF(U102:V103,"L")+COUNTIF(X102:Y103,"L")+COUNTIF(AA102:AB103,"L")+COUNTIF(AD102:AE103,"L")+COUNTIF(AG102:AH103,"L")</f>
        <v>0</v>
      </c>
      <c r="AM102" s="995">
        <f>COUNTIF(I102:$J103,"B")+COUNTIF(L102:M103,"B")+COUNTIF(O102:P103,"B")+COUNTIF(R102:S103,"B")+COUNTIF(U102:V103,"B")+COUNTIF(X102:Y103,"B")+COUNTIF(AA102:AB103,"B")+COUNTIF(AD102:AE103,"B")+COUNTIF(AG102:AH103,"B")</f>
        <v>0</v>
      </c>
      <c r="AN102" s="995">
        <f>COUNTIF(I102:J103,"J")+COUNTIF(L102:M103,"J")+COUNTIF(O102:P103,"J")+COUNTIF(R102:S103,"J")+COUNTIF(U102:V103,"J")+COUNTIF(X102:Y103,"J")+COUNTIF(AA102:AB103,"J")+COUNTIF(AD102:AE103,"J")+COUNTIF(AG102:AH103,"J")</f>
        <v>0</v>
      </c>
      <c r="AO102" s="995">
        <f>COUNTIF(I102:J103,"N")+COUNTIF(L102:M103,"N")+COUNTIF(O102:P103,"N")+COUNTIF(R102:S103,"N")+COUNTIF(U102:V103,"N")+COUNTIF(X102:Y103,"N")+COUNTIF(AA102:AB103,"N")+COUNTIF(AD102:AE103,"N")+COUNTIF(AG102:AH103,"N")</f>
        <v>0</v>
      </c>
      <c r="AP102" s="995">
        <f>COUNTIF(I102:J103,"O")+COUNTIF(L102:M103,"O")+COUNTIF(O102:P103,"O")+COUNTIF(R102:S103,"O")+COUNTIF(U102:V103,"O")+COUNTIF(X102:Y103,"O")+COUNTIF(AA102:AB103,"O")+COUNTIF(AD102:AE103,"O")+COUNTIF(AG102:AH103,"O")</f>
        <v>0</v>
      </c>
      <c r="AQ102" s="996">
        <f>COUNTIF(I102:J103,"NOTT")+COUNTIF(L102:M103,"NOTT")+COUNTIF(O102:P103,"NOTT")+COUNTIF(R102:S103,"NOTT")+COUNTIF(U102:V103,"NOTT")+COUNTIF(X102:Y103,"NOTT")+COUNTIF(AA102:AB103,"NOTT")+COUNTIF(AD102:AE103,"NOTT")+COUNTIF(AG102:AH103,"NOTT")</f>
        <v>0</v>
      </c>
      <c r="AR102" s="1003"/>
      <c r="AS102" s="1008"/>
      <c r="AT102" s="999"/>
      <c r="AU102" s="1000"/>
      <c r="AV102" s="1000"/>
      <c r="AW102" s="1000"/>
      <c r="AX102" s="1001"/>
      <c r="AY102" s="1002"/>
      <c r="AZ102" s="127"/>
      <c r="BA102" s="124"/>
      <c r="BB102" s="998"/>
      <c r="BC102" s="128"/>
      <c r="BD102" s="126"/>
      <c r="BE102" s="998"/>
      <c r="BF102" s="128"/>
      <c r="BG102" s="126"/>
      <c r="BH102" s="998"/>
      <c r="BI102" s="128"/>
      <c r="BJ102" s="126"/>
      <c r="BK102" s="998"/>
      <c r="BL102" s="128"/>
      <c r="BM102" s="126"/>
      <c r="BN102" s="998"/>
      <c r="BO102" s="128"/>
      <c r="BP102" s="126"/>
      <c r="BQ102" s="998"/>
      <c r="BR102" s="128"/>
      <c r="BS102" s="126"/>
      <c r="BT102" s="998"/>
      <c r="BU102" s="128"/>
      <c r="BV102" s="126"/>
      <c r="BW102" s="998"/>
      <c r="BX102" s="128"/>
      <c r="BY102" s="126"/>
      <c r="BZ102" s="1005" t="str">
        <f>IF(ISBLANK(AR102),"",IF(ISBLANK(AX102),SUM(AY102,BB102,BE102,BH102,BK102,BN102,BQ102,BT102,BW102),0))</f>
        <v/>
      </c>
      <c r="CA102" s="1007" t="str">
        <f>IF(BZ102="","",BZ102+CA100)</f>
        <v/>
      </c>
      <c r="CB102" s="995">
        <f>IF(AX102="X",0,COUNT(AY102,BB102,BE102,BH102,BK102,BN102,BQ102,BT102,BW102))</f>
        <v>0</v>
      </c>
      <c r="CC102" s="1007">
        <f>COUNTIF(AZ102:BA103,"L")+COUNTIF(BC102:BD103,"L")+COUNTIF(BF102:BG103,"L")+COUNTIF(BI102:BJ103,"L")+COUNTIF(BL102:BM103,"L")+COUNTIF(BO102:BP103,"L")+COUNTIF(BR102:BS103,"L")+COUNTIF(BU102:BV103,"L")+COUNTIF(BX102:BY103,"L")</f>
        <v>0</v>
      </c>
      <c r="CD102" s="995">
        <f>COUNTIF($J102:AZ103,"B")+COUNTIF(BC102:BD103,"B")+COUNTIF(BF102:BG103,"B")+COUNTIF(BI102:BJ103,"B")+COUNTIF(BL102:BM103,"B")+COUNTIF(BO102:BP103,"B")+COUNTIF(BR102:BS103,"B")+COUNTIF(BU102:BV103,"B")+COUNTIF(BX102:BY103,"B")</f>
        <v>0</v>
      </c>
      <c r="CE102" s="995">
        <f>COUNTIF(AZ102:BA103,"J")+COUNTIF(BC102:BD103,"J")+COUNTIF(BF102:BG103,"J")+COUNTIF(BI102:BJ103,"J")+COUNTIF(BL102:BM103,"J")+COUNTIF(BO102:BP103,"J")+COUNTIF(BR102:BS103,"J")+COUNTIF(BU102:BV103,"J")+COUNTIF(BX102:BY103,"J")</f>
        <v>0</v>
      </c>
      <c r="CF102" s="995">
        <f>COUNTIF(AZ102:BA103,"N")+COUNTIF(BC102:BD103,"N")+COUNTIF(BF102:BG103,"N")+COUNTIF(BI102:BJ103,"N")+COUNTIF(BL102:BM103,"N")+COUNTIF(BO102:BP103,"N")+COUNTIF(BR102:BS103,"N")+COUNTIF(BU102:BV103,"N")+COUNTIF(BX102:BY103,"N")</f>
        <v>0</v>
      </c>
      <c r="CG102" s="995">
        <f>COUNTIF(AZ102:BA103,"O")+COUNTIF(BC102:BD103,"O")+COUNTIF(BF102:BG103,"O")+COUNTIF(BI102:BJ103,"O")+COUNTIF(BL102:BM103,"O")+COUNTIF(BO102:BP103,"O")+COUNTIF(BR102:BS103,"O")+COUNTIF(BU102:BV103,"O")+COUNTIF(BX102:BY103,"O")</f>
        <v>0</v>
      </c>
      <c r="CH102" s="996">
        <f>COUNTIF(AZ102:BA103,"NOTT")+COUNTIF(BC102:BD103,"NOTT")+COUNTIF(BF102:BG103,"NOTT")+COUNTIF(BI102:BJ103,"NOTT")+COUNTIF(BL102:BM103,"NOTT")+COUNTIF(BO102:BP103,"NOTT")+COUNTIF(BR102:BS103,"NOTT")+COUNTIF(BU102:BV103,"NOTT")+COUNTIF(BX102:BY103,"NOTT")</f>
        <v>0</v>
      </c>
    </row>
    <row r="103" spans="1:86" ht="14.25" customHeight="1">
      <c r="A103" s="1042"/>
      <c r="B103" s="1008"/>
      <c r="C103" s="999"/>
      <c r="D103" s="1000"/>
      <c r="E103" s="1000"/>
      <c r="F103" s="1000"/>
      <c r="G103" s="1001"/>
      <c r="H103" s="1002"/>
      <c r="I103" s="128"/>
      <c r="J103" s="126"/>
      <c r="K103" s="998"/>
      <c r="L103" s="127"/>
      <c r="M103" s="124"/>
      <c r="N103" s="998"/>
      <c r="O103" s="127"/>
      <c r="P103" s="124"/>
      <c r="Q103" s="998"/>
      <c r="R103" s="127"/>
      <c r="S103" s="124"/>
      <c r="T103" s="998"/>
      <c r="U103" s="127"/>
      <c r="V103" s="124"/>
      <c r="W103" s="998"/>
      <c r="X103" s="127"/>
      <c r="Y103" s="124"/>
      <c r="Z103" s="998"/>
      <c r="AA103" s="127"/>
      <c r="AB103" s="124"/>
      <c r="AC103" s="998"/>
      <c r="AD103" s="127"/>
      <c r="AE103" s="124"/>
      <c r="AF103" s="998"/>
      <c r="AG103" s="127"/>
      <c r="AH103" s="124"/>
      <c r="AI103" s="1006"/>
      <c r="AJ103" s="1007"/>
      <c r="AK103" s="995"/>
      <c r="AL103" s="1007"/>
      <c r="AM103" s="995"/>
      <c r="AN103" s="995"/>
      <c r="AO103" s="995"/>
      <c r="AP103" s="995"/>
      <c r="AQ103" s="996"/>
      <c r="AR103" s="1003"/>
      <c r="AS103" s="1008"/>
      <c r="AT103" s="999"/>
      <c r="AU103" s="1000"/>
      <c r="AV103" s="1000"/>
      <c r="AW103" s="1000"/>
      <c r="AX103" s="1001"/>
      <c r="AY103" s="1002"/>
      <c r="AZ103" s="127"/>
      <c r="BA103" s="124"/>
      <c r="BB103" s="998"/>
      <c r="BC103" s="128"/>
      <c r="BD103" s="126"/>
      <c r="BE103" s="998"/>
      <c r="BF103" s="128"/>
      <c r="BG103" s="126"/>
      <c r="BH103" s="998"/>
      <c r="BI103" s="128"/>
      <c r="BJ103" s="126"/>
      <c r="BK103" s="998"/>
      <c r="BL103" s="128"/>
      <c r="BM103" s="126"/>
      <c r="BN103" s="998"/>
      <c r="BO103" s="128"/>
      <c r="BP103" s="126"/>
      <c r="BQ103" s="998"/>
      <c r="BR103" s="128"/>
      <c r="BS103" s="126"/>
      <c r="BT103" s="998"/>
      <c r="BU103" s="128"/>
      <c r="BV103" s="126"/>
      <c r="BW103" s="998"/>
      <c r="BX103" s="128"/>
      <c r="BY103" s="126"/>
      <c r="BZ103" s="1006"/>
      <c r="CA103" s="1007"/>
      <c r="CB103" s="995"/>
      <c r="CC103" s="1007"/>
      <c r="CD103" s="995"/>
      <c r="CE103" s="995"/>
      <c r="CF103" s="995"/>
      <c r="CG103" s="995"/>
      <c r="CH103" s="996"/>
    </row>
    <row r="104" spans="1:86" ht="14.25" customHeight="1" thickBot="1">
      <c r="A104" s="1043"/>
      <c r="B104" s="1015"/>
      <c r="C104" s="1002"/>
      <c r="D104" s="998"/>
      <c r="E104" s="998"/>
      <c r="F104" s="998"/>
      <c r="G104" s="1013"/>
      <c r="H104" s="1014"/>
      <c r="I104" s="125"/>
      <c r="J104" s="126"/>
      <c r="K104" s="1010"/>
      <c r="L104" s="123"/>
      <c r="M104" s="124"/>
      <c r="N104" s="1010"/>
      <c r="O104" s="123"/>
      <c r="P104" s="124"/>
      <c r="Q104" s="1010"/>
      <c r="R104" s="123"/>
      <c r="S104" s="124"/>
      <c r="T104" s="1010"/>
      <c r="U104" s="123"/>
      <c r="V104" s="124"/>
      <c r="W104" s="1010"/>
      <c r="X104" s="123"/>
      <c r="Y104" s="124"/>
      <c r="Z104" s="1010"/>
      <c r="AA104" s="123"/>
      <c r="AB104" s="124"/>
      <c r="AC104" s="1010"/>
      <c r="AD104" s="123"/>
      <c r="AE104" s="124"/>
      <c r="AF104" s="1010"/>
      <c r="AG104" s="123"/>
      <c r="AH104" s="124"/>
      <c r="AI104" s="1044" t="str">
        <f>IF(ISBLANK(A104),"",IF(ISBLANK(G104),SUM(H104,K104,N104,Q104,T104,W104,Z104,AC104,AF104),0))</f>
        <v/>
      </c>
      <c r="AJ104" s="1007" t="str">
        <f>IF(AI104="","",AI104+AJ102)</f>
        <v/>
      </c>
      <c r="AK104" s="995">
        <f>IF(G104="X",0,COUNT(H104,K104,N104,Q104,T104,W104,Z104,AC104,AF104))</f>
        <v>0</v>
      </c>
      <c r="AL104" s="1007">
        <f>COUNTIF(I104:J105,"L")+COUNTIF(L104:M105,"L")+COUNTIF(O104:P105,"L")+COUNTIF(R104:S105,"L")+COUNTIF(U104:V105,"L")+COUNTIF(X104:Y105,"L")+COUNTIF(AA104:AB105,"L")+COUNTIF(AD104:AE105,"L")+COUNTIF(AG104:AH105,"L")</f>
        <v>0</v>
      </c>
      <c r="AM104" s="995">
        <f>COUNTIF(I104:$J105,"B")+COUNTIF(L104:M105,"B")+COUNTIF(O104:P105,"B")+COUNTIF(R104:S105,"B")+COUNTIF(U104:V105,"B")+COUNTIF(X104:Y105,"B")+COUNTIF(AA104:AB105,"B")+COUNTIF(AD104:AE105,"B")+COUNTIF(AG104:AH105,"B")</f>
        <v>0</v>
      </c>
      <c r="AN104" s="995">
        <f>COUNTIF(I104:J105,"J")+COUNTIF(L104:M105,"J")+COUNTIF(O104:P105,"J")+COUNTIF(R104:S105,"J")+COUNTIF(U104:V105,"J")+COUNTIF(X104:Y105,"J")+COUNTIF(AA104:AB105,"J")+COUNTIF(AD104:AE105,"J")+COUNTIF(AG104:AH105,"J")</f>
        <v>0</v>
      </c>
      <c r="AO104" s="995">
        <f>COUNTIF(I104:J105,"N")+COUNTIF(L104:M105,"N")+COUNTIF(O104:P105,"N")+COUNTIF(R104:S105,"N")+COUNTIF(U104:V105,"N")+COUNTIF(X104:Y105,"N")+COUNTIF(AA104:AB105,"N")+COUNTIF(AD104:AE105,"N")+COUNTIF(AG104:AH105,"N")</f>
        <v>0</v>
      </c>
      <c r="AP104" s="995">
        <f>COUNTIF(I104:J105,"O")+COUNTIF(L104:M105,"O")+COUNTIF(O104:P105,"O")+COUNTIF(R104:S105,"O")+COUNTIF(U104:V105,"O")+COUNTIF(X104:Y105,"O")+COUNTIF(AA104:AB105,"O")+COUNTIF(AD104:AE105,"O")+COUNTIF(AG104:AH105,"O")</f>
        <v>0</v>
      </c>
      <c r="AQ104" s="996">
        <f>COUNTIF(I104:J105,"NOTT")+COUNTIF(L104:M105,"NOTT")+COUNTIF(O104:P105,"NOTT")+COUNTIF(R104:S105,"NOTT")+COUNTIF(U104:V105,"NOTT")+COUNTIF(X104:Y105,"NOTT")+COUNTIF(AA104:AB105,"NOTT")+COUNTIF(AD104:AE105,"NOTT")+COUNTIF(AG104:AH105,"NOTT")</f>
        <v>0</v>
      </c>
      <c r="AR104" s="1011"/>
      <c r="AS104" s="1015"/>
      <c r="AT104" s="1002"/>
      <c r="AU104" s="998"/>
      <c r="AV104" s="998"/>
      <c r="AW104" s="998"/>
      <c r="AX104" s="1013"/>
      <c r="AY104" s="1014"/>
      <c r="AZ104" s="123"/>
      <c r="BA104" s="124"/>
      <c r="BB104" s="1010"/>
      <c r="BC104" s="125"/>
      <c r="BD104" s="126"/>
      <c r="BE104" s="1010"/>
      <c r="BF104" s="125"/>
      <c r="BG104" s="126"/>
      <c r="BH104" s="1010"/>
      <c r="BI104" s="125"/>
      <c r="BJ104" s="126"/>
      <c r="BK104" s="1010"/>
      <c r="BL104" s="125"/>
      <c r="BM104" s="126"/>
      <c r="BN104" s="1010"/>
      <c r="BO104" s="125"/>
      <c r="BP104" s="126"/>
      <c r="BQ104" s="1010"/>
      <c r="BR104" s="125"/>
      <c r="BS104" s="126"/>
      <c r="BT104" s="1010"/>
      <c r="BU104" s="125"/>
      <c r="BV104" s="126"/>
      <c r="BW104" s="1010"/>
      <c r="BX104" s="125"/>
      <c r="BY104" s="126"/>
      <c r="BZ104" s="1044" t="str">
        <f>IF(ISBLANK(AR104),"",IF(ISBLANK(AX104),SUM(AY104,BB104,BE104,BH104,BK104,BN104,BQ104,BT104,BW104),0))</f>
        <v/>
      </c>
      <c r="CA104" s="1007" t="str">
        <f>IF(BZ104="","",BZ104+CA102)</f>
        <v/>
      </c>
      <c r="CB104" s="995">
        <f>IF(AX104="X",0,COUNT(AY104,BB104,BE104,BH104,BK104,BN104,BQ104,BT104,BW104))</f>
        <v>0</v>
      </c>
      <c r="CC104" s="1007">
        <f>COUNTIF(AZ104:BA105,"L")+COUNTIF(BC104:BD105,"L")+COUNTIF(BF104:BG105,"L")+COUNTIF(BI104:BJ105,"L")+COUNTIF(BL104:BM105,"L")+COUNTIF(BO104:BP105,"L")+COUNTIF(BR104:BS105,"L")+COUNTIF(BU104:BV105,"L")+COUNTIF(BX104:BY105,"L")</f>
        <v>0</v>
      </c>
      <c r="CD104" s="995">
        <f>COUNTIF($J104:AZ105,"B")+COUNTIF(BC104:BD105,"B")+COUNTIF(BF104:BG105,"B")+COUNTIF(BI104:BJ105,"B")+COUNTIF(BL104:BM105,"B")+COUNTIF(BO104:BP105,"B")+COUNTIF(BR104:BS105,"B")+COUNTIF(BU104:BV105,"B")+COUNTIF(BX104:BY105,"B")</f>
        <v>0</v>
      </c>
      <c r="CE104" s="995">
        <f>COUNTIF(AZ104:BA105,"J")+COUNTIF(BC104:BD105,"J")+COUNTIF(BF104:BG105,"J")+COUNTIF(BI104:BJ105,"J")+COUNTIF(BL104:BM105,"J")+COUNTIF(BO104:BP105,"J")+COUNTIF(BR104:BS105,"J")+COUNTIF(BU104:BV105,"J")+COUNTIF(BX104:BY105,"J")</f>
        <v>0</v>
      </c>
      <c r="CF104" s="995">
        <f>COUNTIF(AZ104:BA105,"N")+COUNTIF(BC104:BD105,"N")+COUNTIF(BF104:BG105,"N")+COUNTIF(BI104:BJ105,"N")+COUNTIF(BL104:BM105,"N")+COUNTIF(BO104:BP105,"N")+COUNTIF(BR104:BS105,"N")+COUNTIF(BU104:BV105,"N")+COUNTIF(BX104:BY105,"N")</f>
        <v>0</v>
      </c>
      <c r="CG104" s="995">
        <f>COUNTIF(AZ104:BA105,"O")+COUNTIF(BC104:BD105,"O")+COUNTIF(BF104:BG105,"O")+COUNTIF(BI104:BJ105,"O")+COUNTIF(BL104:BM105,"O")+COUNTIF(BO104:BP105,"O")+COUNTIF(BR104:BS105,"O")+COUNTIF(BU104:BV105,"O")+COUNTIF(BX104:BY105,"O")</f>
        <v>0</v>
      </c>
      <c r="CH104" s="996">
        <f>COUNTIF(AZ104:BA105,"NOTT")+COUNTIF(BC104:BD105,"NOTT")+COUNTIF(BF104:BG105,"NOTT")+COUNTIF(BI104:BJ105,"NOTT")+COUNTIF(BL104:BM105,"NOTT")+COUNTIF(BO104:BP105,"NOTT")+COUNTIF(BR104:BS105,"NOTT")+COUNTIF(BU104:BV105,"NOTT")+COUNTIF(BX104:BY105,"NOTT")</f>
        <v>0</v>
      </c>
    </row>
    <row r="105" spans="1:86" ht="14.25" customHeight="1">
      <c r="A105" s="988"/>
      <c r="B105" s="1015"/>
      <c r="C105" s="1002"/>
      <c r="D105" s="998"/>
      <c r="E105" s="998"/>
      <c r="F105" s="998"/>
      <c r="G105" s="1013"/>
      <c r="H105" s="1014"/>
      <c r="I105" s="125"/>
      <c r="J105" s="126"/>
      <c r="K105" s="1010"/>
      <c r="L105" s="123"/>
      <c r="M105" s="124"/>
      <c r="N105" s="1010"/>
      <c r="O105" s="123"/>
      <c r="P105" s="124"/>
      <c r="Q105" s="1010"/>
      <c r="R105" s="123"/>
      <c r="S105" s="124"/>
      <c r="T105" s="1010"/>
      <c r="U105" s="123"/>
      <c r="V105" s="124"/>
      <c r="W105" s="1010"/>
      <c r="X105" s="123"/>
      <c r="Y105" s="124"/>
      <c r="Z105" s="1010"/>
      <c r="AA105" s="123"/>
      <c r="AB105" s="124"/>
      <c r="AC105" s="1010"/>
      <c r="AD105" s="123"/>
      <c r="AE105" s="124"/>
      <c r="AF105" s="1010"/>
      <c r="AG105" s="123"/>
      <c r="AH105" s="124"/>
      <c r="AI105" s="1041"/>
      <c r="AJ105" s="1007"/>
      <c r="AK105" s="995"/>
      <c r="AL105" s="1007"/>
      <c r="AM105" s="995"/>
      <c r="AN105" s="995"/>
      <c r="AO105" s="995"/>
      <c r="AP105" s="995"/>
      <c r="AQ105" s="996"/>
      <c r="AR105" s="1011"/>
      <c r="AS105" s="1015"/>
      <c r="AT105" s="1002"/>
      <c r="AU105" s="998"/>
      <c r="AV105" s="998"/>
      <c r="AW105" s="998"/>
      <c r="AX105" s="1013"/>
      <c r="AY105" s="1014"/>
      <c r="AZ105" s="123"/>
      <c r="BA105" s="124"/>
      <c r="BB105" s="1010"/>
      <c r="BC105" s="125"/>
      <c r="BD105" s="126"/>
      <c r="BE105" s="1010"/>
      <c r="BF105" s="125"/>
      <c r="BG105" s="126"/>
      <c r="BH105" s="1010"/>
      <c r="BI105" s="125"/>
      <c r="BJ105" s="126"/>
      <c r="BK105" s="1010"/>
      <c r="BL105" s="125"/>
      <c r="BM105" s="126"/>
      <c r="BN105" s="1010"/>
      <c r="BO105" s="125"/>
      <c r="BP105" s="126"/>
      <c r="BQ105" s="1010"/>
      <c r="BR105" s="125"/>
      <c r="BS105" s="126"/>
      <c r="BT105" s="1010"/>
      <c r="BU105" s="125"/>
      <c r="BV105" s="126"/>
      <c r="BW105" s="1010"/>
      <c r="BX105" s="125"/>
      <c r="BY105" s="126"/>
      <c r="BZ105" s="1041"/>
      <c r="CA105" s="1007"/>
      <c r="CB105" s="995"/>
      <c r="CC105" s="1007"/>
      <c r="CD105" s="995"/>
      <c r="CE105" s="995"/>
      <c r="CF105" s="995"/>
      <c r="CG105" s="995"/>
      <c r="CH105" s="996"/>
    </row>
    <row r="106" spans="1:86" ht="14.25" customHeight="1">
      <c r="A106" s="999"/>
      <c r="B106" s="1008"/>
      <c r="C106" s="999"/>
      <c r="D106" s="1000"/>
      <c r="E106" s="1000"/>
      <c r="F106" s="1000"/>
      <c r="G106" s="1001"/>
      <c r="H106" s="1002"/>
      <c r="I106" s="128"/>
      <c r="J106" s="126"/>
      <c r="K106" s="998"/>
      <c r="L106" s="127"/>
      <c r="M106" s="124"/>
      <c r="N106" s="998"/>
      <c r="O106" s="127"/>
      <c r="P106" s="124"/>
      <c r="Q106" s="998"/>
      <c r="R106" s="127"/>
      <c r="S106" s="124"/>
      <c r="T106" s="998"/>
      <c r="U106" s="127"/>
      <c r="V106" s="124"/>
      <c r="W106" s="998"/>
      <c r="X106" s="127"/>
      <c r="Y106" s="124"/>
      <c r="Z106" s="998"/>
      <c r="AA106" s="127"/>
      <c r="AB106" s="124"/>
      <c r="AC106" s="998"/>
      <c r="AD106" s="127"/>
      <c r="AE106" s="124"/>
      <c r="AF106" s="998"/>
      <c r="AG106" s="127"/>
      <c r="AH106" s="124"/>
      <c r="AI106" s="1005" t="str">
        <f>IF(ISBLANK(A106),"",IF(ISBLANK(G106),SUM(H106,K106,N106,Q106,T106,W106,Z106,AC106,AF106),0))</f>
        <v/>
      </c>
      <c r="AJ106" s="1007" t="str">
        <f>IF(AI106="","",AI106+AJ104)</f>
        <v/>
      </c>
      <c r="AK106" s="995">
        <f>IF(G106="X",0,COUNT(H106,K106,N106,Q106,T106,W106,Z106,AC106,AF106))</f>
        <v>0</v>
      </c>
      <c r="AL106" s="1007">
        <f>COUNTIF(I106:J107,"L")+COUNTIF(L106:M107,"L")+COUNTIF(O106:P107,"L")+COUNTIF(R106:S107,"L")+COUNTIF(U106:V107,"L")+COUNTIF(X106:Y107,"L")+COUNTIF(AA106:AB107,"L")+COUNTIF(AD106:AE107,"L")+COUNTIF(AG106:AH107,"L")</f>
        <v>0</v>
      </c>
      <c r="AM106" s="995">
        <f>COUNTIF(I106:$J107,"B")+COUNTIF(L106:M107,"B")+COUNTIF(O106:P107,"B")+COUNTIF(R106:S107,"B")+COUNTIF(U106:V107,"B")+COUNTIF(X106:Y107,"B")+COUNTIF(AA106:AB107,"B")+COUNTIF(AD106:AE107,"B")+COUNTIF(AG106:AH107,"B")</f>
        <v>0</v>
      </c>
      <c r="AN106" s="995">
        <f>COUNTIF(I106:J107,"J")+COUNTIF(L106:M107,"J")+COUNTIF(O106:P107,"J")+COUNTIF(R106:S107,"J")+COUNTIF(U106:V107,"J")+COUNTIF(X106:Y107,"J")+COUNTIF(AA106:AB107,"J")+COUNTIF(AD106:AE107,"J")+COUNTIF(AG106:AH107,"J")</f>
        <v>0</v>
      </c>
      <c r="AO106" s="995">
        <f>COUNTIF(I106:J107,"N")+COUNTIF(L106:M107,"N")+COUNTIF(O106:P107,"N")+COUNTIF(R106:S107,"N")+COUNTIF(U106:V107,"N")+COUNTIF(X106:Y107,"N")+COUNTIF(AA106:AB107,"N")+COUNTIF(AD106:AE107,"N")+COUNTIF(AG106:AH107,"N")</f>
        <v>0</v>
      </c>
      <c r="AP106" s="995">
        <f>COUNTIF(I106:J107,"O")+COUNTIF(L106:M107,"O")+COUNTIF(O106:P107,"O")+COUNTIF(R106:S107,"O")+COUNTIF(U106:V107,"O")+COUNTIF(X106:Y107,"O")+COUNTIF(AA106:AB107,"O")+COUNTIF(AD106:AE107,"O")+COUNTIF(AG106:AH107,"O")</f>
        <v>0</v>
      </c>
      <c r="AQ106" s="996">
        <f>COUNTIF(I106:J107,"NOTT")+COUNTIF(L106:M107,"NOTT")+COUNTIF(O106:P107,"NOTT")+COUNTIF(R106:S107,"NOTT")+COUNTIF(U106:V107,"NOTT")+COUNTIF(X106:Y107,"NOTT")+COUNTIF(AA106:AB107,"NOTT")+COUNTIF(AD106:AE107,"NOTT")+COUNTIF(AG106:AH107,"NOTT")</f>
        <v>0</v>
      </c>
      <c r="AR106" s="1003"/>
      <c r="AS106" s="1008"/>
      <c r="AT106" s="999"/>
      <c r="AU106" s="1000"/>
      <c r="AV106" s="1000"/>
      <c r="AW106" s="1000"/>
      <c r="AX106" s="1001"/>
      <c r="AY106" s="1002"/>
      <c r="AZ106" s="127"/>
      <c r="BA106" s="124"/>
      <c r="BB106" s="998"/>
      <c r="BC106" s="128"/>
      <c r="BD106" s="126"/>
      <c r="BE106" s="998"/>
      <c r="BF106" s="128"/>
      <c r="BG106" s="126"/>
      <c r="BH106" s="998"/>
      <c r="BI106" s="128"/>
      <c r="BJ106" s="126"/>
      <c r="BK106" s="998"/>
      <c r="BL106" s="128"/>
      <c r="BM106" s="126"/>
      <c r="BN106" s="998"/>
      <c r="BO106" s="128"/>
      <c r="BP106" s="126"/>
      <c r="BQ106" s="998"/>
      <c r="BR106" s="128"/>
      <c r="BS106" s="126"/>
      <c r="BT106" s="998"/>
      <c r="BU106" s="128"/>
      <c r="BV106" s="126"/>
      <c r="BW106" s="998"/>
      <c r="BX106" s="128"/>
      <c r="BY106" s="126"/>
      <c r="BZ106" s="1005" t="str">
        <f>IF(ISBLANK(AR106),"",IF(ISBLANK(AX106),SUM(AY106,BB106,BE106,BH106,BK106,BN106,BQ106,BT106,BW106),0))</f>
        <v/>
      </c>
      <c r="CA106" s="1007" t="str">
        <f>IF(BZ106="","",BZ106+CA104)</f>
        <v/>
      </c>
      <c r="CB106" s="995">
        <f>IF(AX106="X",0,COUNT(AY106,BB106,BE106,BH106,BK106,BN106,BQ106,BT106,BW106))</f>
        <v>0</v>
      </c>
      <c r="CC106" s="1007">
        <f>COUNTIF(AZ106:BA107,"L")+COUNTIF(BC106:BD107,"L")+COUNTIF(BF106:BG107,"L")+COUNTIF(BI106:BJ107,"L")+COUNTIF(BL106:BM107,"L")+COUNTIF(BO106:BP107,"L")+COUNTIF(BR106:BS107,"L")+COUNTIF(BU106:BV107,"L")+COUNTIF(BX106:BY107,"L")</f>
        <v>0</v>
      </c>
      <c r="CD106" s="995">
        <f>COUNTIF($J106:AZ107,"B")+COUNTIF(BC106:BD107,"B")+COUNTIF(BF106:BG107,"B")+COUNTIF(BI106:BJ107,"B")+COUNTIF(BL106:BM107,"B")+COUNTIF(BO106:BP107,"B")+COUNTIF(BR106:BS107,"B")+COUNTIF(BU106:BV107,"B")+COUNTIF(BX106:BY107,"B")</f>
        <v>0</v>
      </c>
      <c r="CE106" s="995">
        <f>COUNTIF(AZ106:BA107,"J")+COUNTIF(BC106:BD107,"J")+COUNTIF(BF106:BG107,"J")+COUNTIF(BI106:BJ107,"J")+COUNTIF(BL106:BM107,"J")+COUNTIF(BO106:BP107,"J")+COUNTIF(BR106:BS107,"J")+COUNTIF(BU106:BV107,"J")+COUNTIF(BX106:BY107,"J")</f>
        <v>0</v>
      </c>
      <c r="CF106" s="995">
        <f>COUNTIF(AZ106:BA107,"N")+COUNTIF(BC106:BD107,"N")+COUNTIF(BF106:BG107,"N")+COUNTIF(BI106:BJ107,"N")+COUNTIF(BL106:BM107,"N")+COUNTIF(BO106:BP107,"N")+COUNTIF(BR106:BS107,"N")+COUNTIF(BU106:BV107,"N")+COUNTIF(BX106:BY107,"N")</f>
        <v>0</v>
      </c>
      <c r="CG106" s="995">
        <f>COUNTIF(AZ106:BA107,"O")+COUNTIF(BC106:BD107,"O")+COUNTIF(BF106:BG107,"O")+COUNTIF(BI106:BJ107,"O")+COUNTIF(BL106:BM107,"O")+COUNTIF(BO106:BP107,"O")+COUNTIF(BR106:BS107,"O")+COUNTIF(BU106:BV107,"O")+COUNTIF(BX106:BY107,"O")</f>
        <v>0</v>
      </c>
      <c r="CH106" s="996">
        <f>COUNTIF(AZ106:BA107,"NOTT")+COUNTIF(BC106:BD107,"NOTT")+COUNTIF(BF106:BG107,"NOTT")+COUNTIF(BI106:BJ107,"NOTT")+COUNTIF(BL106:BM107,"NOTT")+COUNTIF(BO106:BP107,"NOTT")+COUNTIF(BR106:BS107,"NOTT")+COUNTIF(BU106:BV107,"NOTT")+COUNTIF(BX106:BY107,"NOTT")</f>
        <v>0</v>
      </c>
    </row>
    <row r="107" spans="1:86" ht="14.25" customHeight="1">
      <c r="A107" s="1042"/>
      <c r="B107" s="1008"/>
      <c r="C107" s="999"/>
      <c r="D107" s="1000"/>
      <c r="E107" s="1000"/>
      <c r="F107" s="1000"/>
      <c r="G107" s="1001"/>
      <c r="H107" s="1002"/>
      <c r="I107" s="128"/>
      <c r="J107" s="126"/>
      <c r="K107" s="998"/>
      <c r="L107" s="127"/>
      <c r="M107" s="124"/>
      <c r="N107" s="998"/>
      <c r="O107" s="127"/>
      <c r="P107" s="124"/>
      <c r="Q107" s="998"/>
      <c r="R107" s="127"/>
      <c r="S107" s="124"/>
      <c r="T107" s="998"/>
      <c r="U107" s="127"/>
      <c r="V107" s="124"/>
      <c r="W107" s="998"/>
      <c r="X107" s="127"/>
      <c r="Y107" s="124"/>
      <c r="Z107" s="998"/>
      <c r="AA107" s="127"/>
      <c r="AB107" s="124"/>
      <c r="AC107" s="998"/>
      <c r="AD107" s="127"/>
      <c r="AE107" s="124"/>
      <c r="AF107" s="998"/>
      <c r="AG107" s="127"/>
      <c r="AH107" s="124"/>
      <c r="AI107" s="1006"/>
      <c r="AJ107" s="1007"/>
      <c r="AK107" s="995"/>
      <c r="AL107" s="1007"/>
      <c r="AM107" s="995"/>
      <c r="AN107" s="995"/>
      <c r="AO107" s="995"/>
      <c r="AP107" s="995"/>
      <c r="AQ107" s="996"/>
      <c r="AR107" s="1003"/>
      <c r="AS107" s="1008"/>
      <c r="AT107" s="999"/>
      <c r="AU107" s="1000"/>
      <c r="AV107" s="1000"/>
      <c r="AW107" s="1000"/>
      <c r="AX107" s="1001"/>
      <c r="AY107" s="1002"/>
      <c r="AZ107" s="127"/>
      <c r="BA107" s="124"/>
      <c r="BB107" s="998"/>
      <c r="BC107" s="128"/>
      <c r="BD107" s="126"/>
      <c r="BE107" s="998"/>
      <c r="BF107" s="128"/>
      <c r="BG107" s="126"/>
      <c r="BH107" s="998"/>
      <c r="BI107" s="128"/>
      <c r="BJ107" s="126"/>
      <c r="BK107" s="998"/>
      <c r="BL107" s="128"/>
      <c r="BM107" s="126"/>
      <c r="BN107" s="998"/>
      <c r="BO107" s="128"/>
      <c r="BP107" s="126"/>
      <c r="BQ107" s="998"/>
      <c r="BR107" s="128"/>
      <c r="BS107" s="126"/>
      <c r="BT107" s="998"/>
      <c r="BU107" s="128"/>
      <c r="BV107" s="126"/>
      <c r="BW107" s="998"/>
      <c r="BX107" s="128"/>
      <c r="BY107" s="126"/>
      <c r="BZ107" s="1006"/>
      <c r="CA107" s="1007"/>
      <c r="CB107" s="995"/>
      <c r="CC107" s="1007"/>
      <c r="CD107" s="995"/>
      <c r="CE107" s="995"/>
      <c r="CF107" s="995"/>
      <c r="CG107" s="995"/>
      <c r="CH107" s="996"/>
    </row>
    <row r="108" spans="1:86" ht="14.25" customHeight="1" thickBot="1">
      <c r="A108" s="1043"/>
      <c r="B108" s="1015"/>
      <c r="C108" s="1002"/>
      <c r="D108" s="998"/>
      <c r="E108" s="998"/>
      <c r="F108" s="998"/>
      <c r="G108" s="1013"/>
      <c r="H108" s="1014"/>
      <c r="I108" s="125"/>
      <c r="J108" s="126"/>
      <c r="K108" s="1010"/>
      <c r="L108" s="123"/>
      <c r="M108" s="124"/>
      <c r="N108" s="1010"/>
      <c r="O108" s="123"/>
      <c r="P108" s="124"/>
      <c r="Q108" s="1010"/>
      <c r="R108" s="123"/>
      <c r="S108" s="124"/>
      <c r="T108" s="1010"/>
      <c r="U108" s="123"/>
      <c r="V108" s="124"/>
      <c r="W108" s="1010"/>
      <c r="X108" s="123"/>
      <c r="Y108" s="124"/>
      <c r="Z108" s="1010"/>
      <c r="AA108" s="123"/>
      <c r="AB108" s="124"/>
      <c r="AC108" s="1010"/>
      <c r="AD108" s="123"/>
      <c r="AE108" s="124"/>
      <c r="AF108" s="1010"/>
      <c r="AG108" s="123"/>
      <c r="AH108" s="124"/>
      <c r="AI108" s="1044" t="str">
        <f>IF(ISBLANK(A108),"",IF(ISBLANK(G108),SUM(H108,K108,N108,Q108,T108,W108,Z108,AC108,AF108),0))</f>
        <v/>
      </c>
      <c r="AJ108" s="1007" t="str">
        <f>IF(AI108="","",AI108+AJ106)</f>
        <v/>
      </c>
      <c r="AK108" s="995">
        <f>IF(G108="X",0,COUNT(H108,K108,N108,Q108,T108,W108,Z108,AC108,AF108))</f>
        <v>0</v>
      </c>
      <c r="AL108" s="1007">
        <f>COUNTIF(I108:J109,"L")+COUNTIF(L108:M109,"L")+COUNTIF(O108:P109,"L")+COUNTIF(R108:S109,"L")+COUNTIF(U108:V109,"L")+COUNTIF(X108:Y109,"L")+COUNTIF(AA108:AB109,"L")+COUNTIF(AD108:AE109,"L")+COUNTIF(AG108:AH109,"L")</f>
        <v>0</v>
      </c>
      <c r="AM108" s="995">
        <f>COUNTIF(I108:$J109,"B")+COUNTIF(L108:M109,"B")+COUNTIF(O108:P109,"B")+COUNTIF(R108:S109,"B")+COUNTIF(U108:V109,"B")+COUNTIF(X108:Y109,"B")+COUNTIF(AA108:AB109,"B")+COUNTIF(AD108:AE109,"B")+COUNTIF(AG108:AH109,"B")</f>
        <v>0</v>
      </c>
      <c r="AN108" s="995">
        <f>COUNTIF(I108:J109,"J")+COUNTIF(L108:M109,"J")+COUNTIF(O108:P109,"J")+COUNTIF(R108:S109,"J")+COUNTIF(U108:V109,"J")+COUNTIF(X108:Y109,"J")+COUNTIF(AA108:AB109,"J")+COUNTIF(AD108:AE109,"J")+COUNTIF(AG108:AH109,"J")</f>
        <v>0</v>
      </c>
      <c r="AO108" s="995">
        <f>COUNTIF(I108:J109,"N")+COUNTIF(L108:M109,"N")+COUNTIF(O108:P109,"N")+COUNTIF(R108:S109,"N")+COUNTIF(U108:V109,"N")+COUNTIF(X108:Y109,"N")+COUNTIF(AA108:AB109,"N")+COUNTIF(AD108:AE109,"N")+COUNTIF(AG108:AH109,"N")</f>
        <v>0</v>
      </c>
      <c r="AP108" s="995">
        <f>COUNTIF(I108:J109,"O")+COUNTIF(L108:M109,"O")+COUNTIF(O108:P109,"O")+COUNTIF(R108:S109,"O")+COUNTIF(U108:V109,"O")+COUNTIF(X108:Y109,"O")+COUNTIF(AA108:AB109,"O")+COUNTIF(AD108:AE109,"O")+COUNTIF(AG108:AH109,"O")</f>
        <v>0</v>
      </c>
      <c r="AQ108" s="996">
        <f>COUNTIF(I108:J109,"NOTT")+COUNTIF(L108:M109,"NOTT")+COUNTIF(O108:P109,"NOTT")+COUNTIF(R108:S109,"NOTT")+COUNTIF(U108:V109,"NOTT")+COUNTIF(X108:Y109,"NOTT")+COUNTIF(AA108:AB109,"NOTT")+COUNTIF(AD108:AE109,"NOTT")+COUNTIF(AG108:AH109,"NOTT")</f>
        <v>0</v>
      </c>
      <c r="AR108" s="1002"/>
      <c r="AS108" s="1015"/>
      <c r="AT108" s="1002"/>
      <c r="AU108" s="998"/>
      <c r="AV108" s="998"/>
      <c r="AW108" s="998"/>
      <c r="AX108" s="1013"/>
      <c r="AY108" s="1014"/>
      <c r="AZ108" s="123"/>
      <c r="BA108" s="124"/>
      <c r="BB108" s="1010"/>
      <c r="BC108" s="125"/>
      <c r="BD108" s="126"/>
      <c r="BE108" s="1010"/>
      <c r="BF108" s="125"/>
      <c r="BG108" s="126"/>
      <c r="BH108" s="1010"/>
      <c r="BI108" s="125"/>
      <c r="BJ108" s="126"/>
      <c r="BK108" s="1010"/>
      <c r="BL108" s="125"/>
      <c r="BM108" s="126"/>
      <c r="BN108" s="1010"/>
      <c r="BO108" s="125"/>
      <c r="BP108" s="126"/>
      <c r="BQ108" s="1010"/>
      <c r="BR108" s="125"/>
      <c r="BS108" s="126"/>
      <c r="BT108" s="1010"/>
      <c r="BU108" s="125"/>
      <c r="BV108" s="126"/>
      <c r="BW108" s="1010"/>
      <c r="BX108" s="125"/>
      <c r="BY108" s="126"/>
      <c r="BZ108" s="1044" t="str">
        <f>IF(ISBLANK(AR108),"",IF(ISBLANK(AX108),SUM(AY108,BB108,BE108,BH108,BK108,BN108,BQ108,BT108,BW108),0))</f>
        <v/>
      </c>
      <c r="CA108" s="1007" t="str">
        <f>IF(BZ108="","",BZ108+CA106)</f>
        <v/>
      </c>
      <c r="CB108" s="995">
        <f>IF(AX108="X",0,COUNT(AY108,BB108,BE108,BH108,BK108,BN108,BQ108,BT108,BW108))</f>
        <v>0</v>
      </c>
      <c r="CC108" s="1007">
        <f>COUNTIF(AZ108:BA109,"L")+COUNTIF(BC108:BD109,"L")+COUNTIF(BF108:BG109,"L")+COUNTIF(BI108:BJ109,"L")+COUNTIF(BL108:BM109,"L")+COUNTIF(BO108:BP109,"L")+COUNTIF(BR108:BS109,"L")+COUNTIF(BU108:BV109,"L")+COUNTIF(BX108:BY109,"L")</f>
        <v>0</v>
      </c>
      <c r="CD108" s="995">
        <f>COUNTIF($J108:AZ109,"B")+COUNTIF(BC108:BD109,"B")+COUNTIF(BF108:BG109,"B")+COUNTIF(BI108:BJ109,"B")+COUNTIF(BL108:BM109,"B")+COUNTIF(BO108:BP109,"B")+COUNTIF(BR108:BS109,"B")+COUNTIF(BU108:BV109,"B")+COUNTIF(BX108:BY109,"B")</f>
        <v>0</v>
      </c>
      <c r="CE108" s="995">
        <f>COUNTIF(AZ108:BA109,"J")+COUNTIF(BC108:BD109,"J")+COUNTIF(BF108:BG109,"J")+COUNTIF(BI108:BJ109,"J")+COUNTIF(BL108:BM109,"J")+COUNTIF(BO108:BP109,"J")+COUNTIF(BR108:BS109,"J")+COUNTIF(BU108:BV109,"J")+COUNTIF(BX108:BY109,"J")</f>
        <v>0</v>
      </c>
      <c r="CF108" s="995">
        <f>COUNTIF(AZ108:BA109,"N")+COUNTIF(BC108:BD109,"N")+COUNTIF(BF108:BG109,"N")+COUNTIF(BI108:BJ109,"N")+COUNTIF(BL108:BM109,"N")+COUNTIF(BO108:BP109,"N")+COUNTIF(BR108:BS109,"N")+COUNTIF(BU108:BV109,"N")+COUNTIF(BX108:BY109,"N")</f>
        <v>0</v>
      </c>
      <c r="CG108" s="995">
        <f>COUNTIF(AZ108:BA109,"O")+COUNTIF(BC108:BD109,"O")+COUNTIF(BF108:BG109,"O")+COUNTIF(BI108:BJ109,"O")+COUNTIF(BL108:BM109,"O")+COUNTIF(BO108:BP109,"O")+COUNTIF(BR108:BS109,"O")+COUNTIF(BU108:BV109,"O")+COUNTIF(BX108:BY109,"O")</f>
        <v>0</v>
      </c>
      <c r="CH108" s="996">
        <f>COUNTIF(AZ108:BA109,"NOTT")+COUNTIF(BC108:BD109,"NOTT")+COUNTIF(BF108:BG109,"NOTT")+COUNTIF(BI108:BJ109,"NOTT")+COUNTIF(BL108:BM109,"NOTT")+COUNTIF(BO108:BP109,"NOTT")+COUNTIF(BR108:BS109,"NOTT")+COUNTIF(BU108:BV109,"NOTT")+COUNTIF(BX108:BY109,"NOTT")</f>
        <v>0</v>
      </c>
    </row>
    <row r="109" spans="1:86" ht="14.25" customHeight="1">
      <c r="A109" s="988"/>
      <c r="B109" s="1015"/>
      <c r="C109" s="1002"/>
      <c r="D109" s="998"/>
      <c r="E109" s="998"/>
      <c r="F109" s="998"/>
      <c r="G109" s="1013"/>
      <c r="H109" s="1014"/>
      <c r="I109" s="125"/>
      <c r="J109" s="126"/>
      <c r="K109" s="1010"/>
      <c r="L109" s="123"/>
      <c r="M109" s="124"/>
      <c r="N109" s="1010"/>
      <c r="O109" s="123"/>
      <c r="P109" s="124"/>
      <c r="Q109" s="1010"/>
      <c r="R109" s="123"/>
      <c r="S109" s="124"/>
      <c r="T109" s="1010"/>
      <c r="U109" s="123"/>
      <c r="V109" s="124"/>
      <c r="W109" s="1010"/>
      <c r="X109" s="123"/>
      <c r="Y109" s="124"/>
      <c r="Z109" s="1010"/>
      <c r="AA109" s="123"/>
      <c r="AB109" s="124"/>
      <c r="AC109" s="1010"/>
      <c r="AD109" s="123"/>
      <c r="AE109" s="124"/>
      <c r="AF109" s="1010"/>
      <c r="AG109" s="123"/>
      <c r="AH109" s="124"/>
      <c r="AI109" s="1041"/>
      <c r="AJ109" s="1007"/>
      <c r="AK109" s="995"/>
      <c r="AL109" s="1007"/>
      <c r="AM109" s="995"/>
      <c r="AN109" s="995"/>
      <c r="AO109" s="995"/>
      <c r="AP109" s="995"/>
      <c r="AQ109" s="996"/>
      <c r="AR109" s="1002"/>
      <c r="AS109" s="1015"/>
      <c r="AT109" s="1002"/>
      <c r="AU109" s="998"/>
      <c r="AV109" s="998"/>
      <c r="AW109" s="998"/>
      <c r="AX109" s="1013"/>
      <c r="AY109" s="1014"/>
      <c r="AZ109" s="123"/>
      <c r="BA109" s="124"/>
      <c r="BB109" s="1010"/>
      <c r="BC109" s="125"/>
      <c r="BD109" s="126"/>
      <c r="BE109" s="1010"/>
      <c r="BF109" s="125"/>
      <c r="BG109" s="126"/>
      <c r="BH109" s="1010"/>
      <c r="BI109" s="125"/>
      <c r="BJ109" s="126"/>
      <c r="BK109" s="1010"/>
      <c r="BL109" s="125"/>
      <c r="BM109" s="126"/>
      <c r="BN109" s="1010"/>
      <c r="BO109" s="125"/>
      <c r="BP109" s="126"/>
      <c r="BQ109" s="1010"/>
      <c r="BR109" s="125"/>
      <c r="BS109" s="126"/>
      <c r="BT109" s="1010"/>
      <c r="BU109" s="125"/>
      <c r="BV109" s="126"/>
      <c r="BW109" s="1010"/>
      <c r="BX109" s="125"/>
      <c r="BY109" s="126"/>
      <c r="BZ109" s="1041"/>
      <c r="CA109" s="1007"/>
      <c r="CB109" s="995"/>
      <c r="CC109" s="1007"/>
      <c r="CD109" s="995"/>
      <c r="CE109" s="995"/>
      <c r="CF109" s="995"/>
      <c r="CG109" s="995"/>
      <c r="CH109" s="996"/>
    </row>
    <row r="110" spans="1:86" ht="14.25" customHeight="1">
      <c r="A110" s="999"/>
      <c r="B110" s="1008"/>
      <c r="C110" s="999"/>
      <c r="D110" s="1000"/>
      <c r="E110" s="1000"/>
      <c r="F110" s="1000"/>
      <c r="G110" s="1001"/>
      <c r="H110" s="1002"/>
      <c r="I110" s="128"/>
      <c r="J110" s="126"/>
      <c r="K110" s="998"/>
      <c r="L110" s="127"/>
      <c r="M110" s="124"/>
      <c r="N110" s="998"/>
      <c r="O110" s="127"/>
      <c r="P110" s="124"/>
      <c r="Q110" s="998"/>
      <c r="R110" s="127"/>
      <c r="S110" s="124"/>
      <c r="T110" s="998"/>
      <c r="U110" s="127"/>
      <c r="V110" s="124"/>
      <c r="W110" s="998"/>
      <c r="X110" s="127"/>
      <c r="Y110" s="124"/>
      <c r="Z110" s="998"/>
      <c r="AA110" s="127"/>
      <c r="AB110" s="124"/>
      <c r="AC110" s="998"/>
      <c r="AD110" s="127"/>
      <c r="AE110" s="124"/>
      <c r="AF110" s="998"/>
      <c r="AG110" s="127"/>
      <c r="AH110" s="124"/>
      <c r="AI110" s="1005" t="str">
        <f>IF(ISBLANK(A110),"",IF(ISBLANK(G110),SUM(H110,K110,N110,Q110,T110,W110,Z110,AC110,AF110),0))</f>
        <v/>
      </c>
      <c r="AJ110" s="1007" t="str">
        <f>IF(AI110="","",AI110+AJ108)</f>
        <v/>
      </c>
      <c r="AK110" s="995">
        <f>IF(G110="X",0,COUNT(H110,K110,N110,Q110,T110,W110,Z110,AC110,AF110))</f>
        <v>0</v>
      </c>
      <c r="AL110" s="1007">
        <f>COUNTIF(I110:J111,"L")+COUNTIF(L110:M111,"L")+COUNTIF(O110:P111,"L")+COUNTIF(R110:S111,"L")+COUNTIF(U110:V111,"L")+COUNTIF(X110:Y111,"L")+COUNTIF(AA110:AB111,"L")+COUNTIF(AD110:AE111,"L")+COUNTIF(AG110:AH111,"L")</f>
        <v>0</v>
      </c>
      <c r="AM110" s="995">
        <f>COUNTIF(I110:$J111,"B")+COUNTIF(L110:M111,"B")+COUNTIF(O110:P111,"B")+COUNTIF(R110:S111,"B")+COUNTIF(U110:V111,"B")+COUNTIF(X110:Y111,"B")+COUNTIF(AA110:AB111,"B")+COUNTIF(AD110:AE111,"B")+COUNTIF(AG110:AH111,"B")</f>
        <v>0</v>
      </c>
      <c r="AN110" s="995">
        <f>COUNTIF(I110:J111,"J")+COUNTIF(L110:M111,"J")+COUNTIF(O110:P111,"J")+COUNTIF(R110:S111,"J")+COUNTIF(U110:V111,"J")+COUNTIF(X110:Y111,"J")+COUNTIF(AA110:AB111,"J")+COUNTIF(AD110:AE111,"J")+COUNTIF(AG110:AH111,"J")</f>
        <v>0</v>
      </c>
      <c r="AO110" s="995">
        <f>COUNTIF(I110:J111,"N")+COUNTIF(L110:M111,"N")+COUNTIF(O110:P111,"N")+COUNTIF(R110:S111,"N")+COUNTIF(U110:V111,"N")+COUNTIF(X110:Y111,"N")+COUNTIF(AA110:AB111,"N")+COUNTIF(AD110:AE111,"N")+COUNTIF(AG110:AH111,"N")</f>
        <v>0</v>
      </c>
      <c r="AP110" s="995">
        <f>COUNTIF(I110:J111,"O")+COUNTIF(L110:M111,"O")+COUNTIF(O110:P111,"O")+COUNTIF(R110:S111,"O")+COUNTIF(U110:V111,"O")+COUNTIF(X110:Y111,"O")+COUNTIF(AA110:AB111,"O")+COUNTIF(AD110:AE111,"O")+COUNTIF(AG110:AH111,"O")</f>
        <v>0</v>
      </c>
      <c r="AQ110" s="996">
        <f>COUNTIF(I110:J111,"NOTT")+COUNTIF(L110:M111,"NOTT")+COUNTIF(O110:P111,"NOTT")+COUNTIF(R110:S111,"NOTT")+COUNTIF(U110:V111,"NOTT")+COUNTIF(X110:Y111,"NOTT")+COUNTIF(AA110:AB111,"NOTT")+COUNTIF(AD110:AE111,"NOTT")+COUNTIF(AG110:AH111,"NOTT")</f>
        <v>0</v>
      </c>
      <c r="AR110" s="1003"/>
      <c r="AS110" s="1008"/>
      <c r="AT110" s="999"/>
      <c r="AU110" s="1000"/>
      <c r="AV110" s="1000"/>
      <c r="AW110" s="1000"/>
      <c r="AX110" s="1001"/>
      <c r="AY110" s="1002"/>
      <c r="AZ110" s="127"/>
      <c r="BA110" s="124"/>
      <c r="BB110" s="998"/>
      <c r="BC110" s="128"/>
      <c r="BD110" s="126"/>
      <c r="BE110" s="998"/>
      <c r="BF110" s="128"/>
      <c r="BG110" s="126"/>
      <c r="BH110" s="998"/>
      <c r="BI110" s="128"/>
      <c r="BJ110" s="126"/>
      <c r="BK110" s="998"/>
      <c r="BL110" s="128"/>
      <c r="BM110" s="126"/>
      <c r="BN110" s="998"/>
      <c r="BO110" s="128"/>
      <c r="BP110" s="126"/>
      <c r="BQ110" s="998"/>
      <c r="BR110" s="128"/>
      <c r="BS110" s="126"/>
      <c r="BT110" s="998"/>
      <c r="BU110" s="128"/>
      <c r="BV110" s="126"/>
      <c r="BW110" s="998"/>
      <c r="BX110" s="128"/>
      <c r="BY110" s="126"/>
      <c r="BZ110" s="1005" t="str">
        <f>IF(ISBLANK(AR110),"",IF(ISBLANK(AX110),SUM(AY110,BB110,BE110,BH110,BK110,BN110,BQ110,BT110,BW110),0))</f>
        <v/>
      </c>
      <c r="CA110" s="1007" t="str">
        <f>IF(BZ110="","",BZ110+CA108)</f>
        <v/>
      </c>
      <c r="CB110" s="995">
        <f>IF(AX110="X",0,COUNT(AY110,BB110,BE110,BH110,BK110,BN110,BQ110,BT110,BW110))</f>
        <v>0</v>
      </c>
      <c r="CC110" s="1007">
        <f>COUNTIF(AZ110:BA111,"L")+COUNTIF(BC110:BD111,"L")+COUNTIF(BF110:BG111,"L")+COUNTIF(BI110:BJ111,"L")+COUNTIF(BL110:BM111,"L")+COUNTIF(BO110:BP111,"L")+COUNTIF(BR110:BS111,"L")+COUNTIF(BU110:BV111,"L")+COUNTIF(BX110:BY111,"L")</f>
        <v>0</v>
      </c>
      <c r="CD110" s="995">
        <f>COUNTIF($J110:AZ111,"B")+COUNTIF(BC110:BD111,"B")+COUNTIF(BF110:BG111,"B")+COUNTIF(BI110:BJ111,"B")+COUNTIF(BL110:BM111,"B")+COUNTIF(BO110:BP111,"B")+COUNTIF(BR110:BS111,"B")+COUNTIF(BU110:BV111,"B")+COUNTIF(BX110:BY111,"B")</f>
        <v>0</v>
      </c>
      <c r="CE110" s="995">
        <f>COUNTIF(AZ110:BA111,"J")+COUNTIF(BC110:BD111,"J")+COUNTIF(BF110:BG111,"J")+COUNTIF(BI110:BJ111,"J")+COUNTIF(BL110:BM111,"J")+COUNTIF(BO110:BP111,"J")+COUNTIF(BR110:BS111,"J")+COUNTIF(BU110:BV111,"J")+COUNTIF(BX110:BY111,"J")</f>
        <v>0</v>
      </c>
      <c r="CF110" s="995">
        <f>COUNTIF(AZ110:BA111,"N")+COUNTIF(BC110:BD111,"N")+COUNTIF(BF110:BG111,"N")+COUNTIF(BI110:BJ111,"N")+COUNTIF(BL110:BM111,"N")+COUNTIF(BO110:BP111,"N")+COUNTIF(BR110:BS111,"N")+COUNTIF(BU110:BV111,"N")+COUNTIF(BX110:BY111,"N")</f>
        <v>0</v>
      </c>
      <c r="CG110" s="995">
        <f>COUNTIF(AZ110:BA111,"O")+COUNTIF(BC110:BD111,"O")+COUNTIF(BF110:BG111,"O")+COUNTIF(BI110:BJ111,"O")+COUNTIF(BL110:BM111,"O")+COUNTIF(BO110:BP111,"O")+COUNTIF(BR110:BS111,"O")+COUNTIF(BU110:BV111,"O")+COUNTIF(BX110:BY111,"O")</f>
        <v>0</v>
      </c>
      <c r="CH110" s="996">
        <f>COUNTIF(AZ110:BA111,"NOTT")+COUNTIF(BC110:BD111,"NOTT")+COUNTIF(BF110:BG111,"NOTT")+COUNTIF(BI110:BJ111,"NOTT")+COUNTIF(BL110:BM111,"NOTT")+COUNTIF(BO110:BP111,"NOTT")+COUNTIF(BR110:BS111,"NOTT")+COUNTIF(BU110:BV111,"NOTT")+COUNTIF(BX110:BY111,"NOTT")</f>
        <v>0</v>
      </c>
    </row>
    <row r="111" spans="1:86" ht="14.25" customHeight="1">
      <c r="A111" s="1042"/>
      <c r="B111" s="1008"/>
      <c r="C111" s="999"/>
      <c r="D111" s="1000"/>
      <c r="E111" s="1000"/>
      <c r="F111" s="1000"/>
      <c r="G111" s="1001"/>
      <c r="H111" s="1002"/>
      <c r="I111" s="128"/>
      <c r="J111" s="126"/>
      <c r="K111" s="998"/>
      <c r="L111" s="127"/>
      <c r="M111" s="124"/>
      <c r="N111" s="998"/>
      <c r="O111" s="127"/>
      <c r="P111" s="124"/>
      <c r="Q111" s="998"/>
      <c r="R111" s="127"/>
      <c r="S111" s="124"/>
      <c r="T111" s="998"/>
      <c r="U111" s="127"/>
      <c r="V111" s="124"/>
      <c r="W111" s="998"/>
      <c r="X111" s="127"/>
      <c r="Y111" s="124"/>
      <c r="Z111" s="998"/>
      <c r="AA111" s="127"/>
      <c r="AB111" s="124"/>
      <c r="AC111" s="998"/>
      <c r="AD111" s="127"/>
      <c r="AE111" s="124"/>
      <c r="AF111" s="998"/>
      <c r="AG111" s="127"/>
      <c r="AH111" s="124"/>
      <c r="AI111" s="1006"/>
      <c r="AJ111" s="1007"/>
      <c r="AK111" s="995"/>
      <c r="AL111" s="1007"/>
      <c r="AM111" s="995"/>
      <c r="AN111" s="995"/>
      <c r="AO111" s="995"/>
      <c r="AP111" s="995"/>
      <c r="AQ111" s="996"/>
      <c r="AR111" s="1003"/>
      <c r="AS111" s="1008"/>
      <c r="AT111" s="999"/>
      <c r="AU111" s="1000"/>
      <c r="AV111" s="1000"/>
      <c r="AW111" s="1000"/>
      <c r="AX111" s="1001"/>
      <c r="AY111" s="1002"/>
      <c r="AZ111" s="127"/>
      <c r="BA111" s="124"/>
      <c r="BB111" s="998"/>
      <c r="BC111" s="128"/>
      <c r="BD111" s="126"/>
      <c r="BE111" s="998"/>
      <c r="BF111" s="128"/>
      <c r="BG111" s="126"/>
      <c r="BH111" s="998"/>
      <c r="BI111" s="128"/>
      <c r="BJ111" s="126"/>
      <c r="BK111" s="998"/>
      <c r="BL111" s="128"/>
      <c r="BM111" s="126"/>
      <c r="BN111" s="998"/>
      <c r="BO111" s="128"/>
      <c r="BP111" s="126"/>
      <c r="BQ111" s="998"/>
      <c r="BR111" s="128"/>
      <c r="BS111" s="126"/>
      <c r="BT111" s="998"/>
      <c r="BU111" s="128"/>
      <c r="BV111" s="126"/>
      <c r="BW111" s="998"/>
      <c r="BX111" s="128"/>
      <c r="BY111" s="126"/>
      <c r="BZ111" s="1006"/>
      <c r="CA111" s="1007"/>
      <c r="CB111" s="995"/>
      <c r="CC111" s="1007"/>
      <c r="CD111" s="995"/>
      <c r="CE111" s="995"/>
      <c r="CF111" s="995"/>
      <c r="CG111" s="995"/>
      <c r="CH111" s="996"/>
    </row>
    <row r="112" spans="1:86" ht="14.25" customHeight="1" thickBot="1">
      <c r="A112" s="1043"/>
      <c r="B112" s="1015"/>
      <c r="C112" s="1002"/>
      <c r="D112" s="998"/>
      <c r="E112" s="998"/>
      <c r="F112" s="998"/>
      <c r="G112" s="1013"/>
      <c r="H112" s="1014"/>
      <c r="I112" s="125"/>
      <c r="J112" s="126"/>
      <c r="K112" s="1010"/>
      <c r="L112" s="123"/>
      <c r="M112" s="124"/>
      <c r="N112" s="1010"/>
      <c r="O112" s="123"/>
      <c r="P112" s="124"/>
      <c r="Q112" s="1010"/>
      <c r="R112" s="123"/>
      <c r="S112" s="124"/>
      <c r="T112" s="1010"/>
      <c r="U112" s="123"/>
      <c r="V112" s="124"/>
      <c r="W112" s="1010"/>
      <c r="X112" s="123"/>
      <c r="Y112" s="124"/>
      <c r="Z112" s="1010"/>
      <c r="AA112" s="123"/>
      <c r="AB112" s="124"/>
      <c r="AC112" s="1010"/>
      <c r="AD112" s="123"/>
      <c r="AE112" s="124"/>
      <c r="AF112" s="1010"/>
      <c r="AG112" s="123"/>
      <c r="AH112" s="124"/>
      <c r="AI112" s="1044" t="str">
        <f>IF(ISBLANK(A112),"",IF(ISBLANK(G112),SUM(H112,K112,N112,Q112,T112,W112,Z112,AC112,AF112),0))</f>
        <v/>
      </c>
      <c r="AJ112" s="1007" t="str">
        <f>IF(AI112="","",AI112+AJ110)</f>
        <v/>
      </c>
      <c r="AK112" s="995">
        <f>IF(G112="X",0,COUNT(H112,K112,N112,Q112,T112,W112,Z112,AC112,AF112))</f>
        <v>0</v>
      </c>
      <c r="AL112" s="1007">
        <f>COUNTIF(I112:J113,"L")+COUNTIF(L112:M113,"L")+COUNTIF(O112:P113,"L")+COUNTIF(R112:S113,"L")+COUNTIF(U112:V113,"L")+COUNTIF(X112:Y113,"L")+COUNTIF(AA112:AB113,"L")+COUNTIF(AD112:AE113,"L")+COUNTIF(AG112:AH113,"L")</f>
        <v>0</v>
      </c>
      <c r="AM112" s="995">
        <f>COUNTIF(I112:$J113,"B")+COUNTIF(L112:M113,"B")+COUNTIF(O112:P113,"B")+COUNTIF(R112:S113,"B")+COUNTIF(U112:V113,"B")+COUNTIF(X112:Y113,"B")+COUNTIF(AA112:AB113,"B")+COUNTIF(AD112:AE113,"B")+COUNTIF(AG112:AH113,"B")</f>
        <v>0</v>
      </c>
      <c r="AN112" s="995">
        <f>COUNTIF(I112:J113,"J")+COUNTIF(L112:M113,"J")+COUNTIF(O112:P113,"J")+COUNTIF(R112:S113,"J")+COUNTIF(U112:V113,"J")+COUNTIF(X112:Y113,"J")+COUNTIF(AA112:AB113,"J")+COUNTIF(AD112:AE113,"J")+COUNTIF(AG112:AH113,"J")</f>
        <v>0</v>
      </c>
      <c r="AO112" s="995">
        <f>COUNTIF(I112:J113,"N")+COUNTIF(L112:M113,"N")+COUNTIF(O112:P113,"N")+COUNTIF(R112:S113,"N")+COUNTIF(U112:V113,"N")+COUNTIF(X112:Y113,"N")+COUNTIF(AA112:AB113,"N")+COUNTIF(AD112:AE113,"N")+COUNTIF(AG112:AH113,"N")</f>
        <v>0</v>
      </c>
      <c r="AP112" s="995">
        <f>COUNTIF(I112:J113,"O")+COUNTIF(L112:M113,"O")+COUNTIF(O112:P113,"O")+COUNTIF(R112:S113,"O")+COUNTIF(U112:V113,"O")+COUNTIF(X112:Y113,"O")+COUNTIF(AA112:AB113,"O")+COUNTIF(AD112:AE113,"O")+COUNTIF(AG112:AH113,"O")</f>
        <v>0</v>
      </c>
      <c r="AQ112" s="996">
        <f>COUNTIF(I112:J113,"NOTT")+COUNTIF(L112:M113,"NOTT")+COUNTIF(O112:P113,"NOTT")+COUNTIF(R112:S113,"NOTT")+COUNTIF(U112:V113,"NOTT")+COUNTIF(X112:Y113,"NOTT")+COUNTIF(AA112:AB113,"NOTT")+COUNTIF(AD112:AE113,"NOTT")+COUNTIF(AG112:AH113,"NOTT")</f>
        <v>0</v>
      </c>
      <c r="AR112" s="1011"/>
      <c r="AS112" s="1015"/>
      <c r="AT112" s="1002"/>
      <c r="AU112" s="998"/>
      <c r="AV112" s="998"/>
      <c r="AW112" s="998"/>
      <c r="AX112" s="1013"/>
      <c r="AY112" s="1014"/>
      <c r="AZ112" s="123"/>
      <c r="BA112" s="124"/>
      <c r="BB112" s="1010"/>
      <c r="BC112" s="125"/>
      <c r="BD112" s="126"/>
      <c r="BE112" s="1010"/>
      <c r="BF112" s="125"/>
      <c r="BG112" s="126"/>
      <c r="BH112" s="1010"/>
      <c r="BI112" s="125"/>
      <c r="BJ112" s="126"/>
      <c r="BK112" s="1010"/>
      <c r="BL112" s="125"/>
      <c r="BM112" s="126"/>
      <c r="BN112" s="1010"/>
      <c r="BO112" s="125"/>
      <c r="BP112" s="126"/>
      <c r="BQ112" s="1010"/>
      <c r="BR112" s="125"/>
      <c r="BS112" s="126"/>
      <c r="BT112" s="1010"/>
      <c r="BU112" s="125"/>
      <c r="BV112" s="126"/>
      <c r="BW112" s="1010"/>
      <c r="BX112" s="125"/>
      <c r="BY112" s="126"/>
      <c r="BZ112" s="1044" t="str">
        <f>IF(ISBLANK(AR112),"",IF(ISBLANK(AX112),SUM(AY112,BB112,BE112,BH112,BK112,BN112,BQ112,BT112,BW112),0))</f>
        <v/>
      </c>
      <c r="CA112" s="1007" t="str">
        <f>IF(BZ112="","",BZ112+CA110)</f>
        <v/>
      </c>
      <c r="CB112" s="995">
        <f>IF(AX112="X",0,COUNT(AY112,BB112,BE112,BH112,BK112,BN112,BQ112,BT112,BW112))</f>
        <v>0</v>
      </c>
      <c r="CC112" s="1007">
        <f>COUNTIF(AZ112:BA113,"L")+COUNTIF(BC112:BD113,"L")+COUNTIF(BF112:BG113,"L")+COUNTIF(BI112:BJ113,"L")+COUNTIF(BL112:BM113,"L")+COUNTIF(BO112:BP113,"L")+COUNTIF(BR112:BS113,"L")+COUNTIF(BU112:BV113,"L")+COUNTIF(BX112:BY113,"L")</f>
        <v>0</v>
      </c>
      <c r="CD112" s="995">
        <f>COUNTIF($J112:AZ113,"B")+COUNTIF(BC112:BD113,"B")+COUNTIF(BF112:BG113,"B")+COUNTIF(BI112:BJ113,"B")+COUNTIF(BL112:BM113,"B")+COUNTIF(BO112:BP113,"B")+COUNTIF(BR112:BS113,"B")+COUNTIF(BU112:BV113,"B")+COUNTIF(BX112:BY113,"B")</f>
        <v>0</v>
      </c>
      <c r="CE112" s="995">
        <f>COUNTIF(AZ112:BA113,"J")+COUNTIF(BC112:BD113,"J")+COUNTIF(BF112:BG113,"J")+COUNTIF(BI112:BJ113,"J")+COUNTIF(BL112:BM113,"J")+COUNTIF(BO112:BP113,"J")+COUNTIF(BR112:BS113,"J")+COUNTIF(BU112:BV113,"J")+COUNTIF(BX112:BY113,"J")</f>
        <v>0</v>
      </c>
      <c r="CF112" s="995">
        <f>COUNTIF(AZ112:BA113,"N")+COUNTIF(BC112:BD113,"N")+COUNTIF(BF112:BG113,"N")+COUNTIF(BI112:BJ113,"N")+COUNTIF(BL112:BM113,"N")+COUNTIF(BO112:BP113,"N")+COUNTIF(BR112:BS113,"N")+COUNTIF(BU112:BV113,"N")+COUNTIF(BX112:BY113,"N")</f>
        <v>0</v>
      </c>
      <c r="CG112" s="995">
        <f>COUNTIF(AZ112:BA113,"O")+COUNTIF(BC112:BD113,"O")+COUNTIF(BF112:BG113,"O")+COUNTIF(BI112:BJ113,"O")+COUNTIF(BL112:BM113,"O")+COUNTIF(BO112:BP113,"O")+COUNTIF(BR112:BS113,"O")+COUNTIF(BU112:BV113,"O")+COUNTIF(BX112:BY113,"O")</f>
        <v>0</v>
      </c>
      <c r="CH112" s="996">
        <f>COUNTIF(AZ112:BA113,"NOTT")+COUNTIF(BC112:BD113,"NOTT")+COUNTIF(BF112:BG113,"NOTT")+COUNTIF(BI112:BJ113,"NOTT")+COUNTIF(BL112:BM113,"NOTT")+COUNTIF(BO112:BP113,"NOTT")+COUNTIF(BR112:BS113,"NOTT")+COUNTIF(BU112:BV113,"NOTT")+COUNTIF(BX112:BY113,"NOTT")</f>
        <v>0</v>
      </c>
    </row>
    <row r="113" spans="1:86" ht="14.25" customHeight="1">
      <c r="A113" s="988"/>
      <c r="B113" s="1015"/>
      <c r="C113" s="1002"/>
      <c r="D113" s="998"/>
      <c r="E113" s="998"/>
      <c r="F113" s="998"/>
      <c r="G113" s="1013"/>
      <c r="H113" s="1014"/>
      <c r="I113" s="125"/>
      <c r="J113" s="126"/>
      <c r="K113" s="1010"/>
      <c r="L113" s="123"/>
      <c r="M113" s="124"/>
      <c r="N113" s="1010"/>
      <c r="O113" s="123"/>
      <c r="P113" s="124"/>
      <c r="Q113" s="1010"/>
      <c r="R113" s="123"/>
      <c r="S113" s="124"/>
      <c r="T113" s="1010"/>
      <c r="U113" s="123"/>
      <c r="V113" s="124"/>
      <c r="W113" s="1010"/>
      <c r="X113" s="123"/>
      <c r="Y113" s="124"/>
      <c r="Z113" s="1010"/>
      <c r="AA113" s="123"/>
      <c r="AB113" s="124"/>
      <c r="AC113" s="1010"/>
      <c r="AD113" s="123"/>
      <c r="AE113" s="124"/>
      <c r="AF113" s="1010"/>
      <c r="AG113" s="123"/>
      <c r="AH113" s="124"/>
      <c r="AI113" s="1041"/>
      <c r="AJ113" s="1007"/>
      <c r="AK113" s="995"/>
      <c r="AL113" s="1007"/>
      <c r="AM113" s="995"/>
      <c r="AN113" s="995"/>
      <c r="AO113" s="995"/>
      <c r="AP113" s="995"/>
      <c r="AQ113" s="996"/>
      <c r="AR113" s="1011"/>
      <c r="AS113" s="1015"/>
      <c r="AT113" s="1002"/>
      <c r="AU113" s="998"/>
      <c r="AV113" s="998"/>
      <c r="AW113" s="998"/>
      <c r="AX113" s="1013"/>
      <c r="AY113" s="1014"/>
      <c r="AZ113" s="123"/>
      <c r="BA113" s="124"/>
      <c r="BB113" s="1010"/>
      <c r="BC113" s="125"/>
      <c r="BD113" s="126"/>
      <c r="BE113" s="1010"/>
      <c r="BF113" s="125"/>
      <c r="BG113" s="126"/>
      <c r="BH113" s="1010"/>
      <c r="BI113" s="125"/>
      <c r="BJ113" s="126"/>
      <c r="BK113" s="1010"/>
      <c r="BL113" s="125"/>
      <c r="BM113" s="126"/>
      <c r="BN113" s="1010"/>
      <c r="BO113" s="125"/>
      <c r="BP113" s="126"/>
      <c r="BQ113" s="1010"/>
      <c r="BR113" s="125"/>
      <c r="BS113" s="126"/>
      <c r="BT113" s="1010"/>
      <c r="BU113" s="125"/>
      <c r="BV113" s="126"/>
      <c r="BW113" s="1010"/>
      <c r="BX113" s="125"/>
      <c r="BY113" s="126"/>
      <c r="BZ113" s="1041"/>
      <c r="CA113" s="1007"/>
      <c r="CB113" s="995"/>
      <c r="CC113" s="1007"/>
      <c r="CD113" s="995"/>
      <c r="CE113" s="995"/>
      <c r="CF113" s="995"/>
      <c r="CG113" s="995"/>
      <c r="CH113" s="996"/>
    </row>
    <row r="114" spans="1:86" ht="14.25" customHeight="1">
      <c r="A114" s="999"/>
      <c r="B114" s="1008"/>
      <c r="C114" s="999"/>
      <c r="D114" s="1000"/>
      <c r="E114" s="1000"/>
      <c r="F114" s="1000"/>
      <c r="G114" s="1001"/>
      <c r="H114" s="1002"/>
      <c r="I114" s="128"/>
      <c r="J114" s="126"/>
      <c r="K114" s="998"/>
      <c r="L114" s="127"/>
      <c r="M114" s="124"/>
      <c r="N114" s="998"/>
      <c r="O114" s="127"/>
      <c r="P114" s="124"/>
      <c r="Q114" s="998"/>
      <c r="R114" s="127"/>
      <c r="S114" s="124"/>
      <c r="T114" s="998"/>
      <c r="U114" s="127"/>
      <c r="V114" s="124"/>
      <c r="W114" s="998"/>
      <c r="X114" s="127"/>
      <c r="Y114" s="124"/>
      <c r="Z114" s="998"/>
      <c r="AA114" s="127"/>
      <c r="AB114" s="124"/>
      <c r="AC114" s="998"/>
      <c r="AD114" s="127"/>
      <c r="AE114" s="124"/>
      <c r="AF114" s="998"/>
      <c r="AG114" s="127"/>
      <c r="AH114" s="124"/>
      <c r="AI114" s="1005" t="str">
        <f>IF(ISBLANK(A114),"",IF(ISBLANK(G114),SUM(H114,K114,N114,Q114,T114,W114,Z114,AC114,AF114),0))</f>
        <v/>
      </c>
      <c r="AJ114" s="1007" t="str">
        <f>IF(AI114="","",AI114+AJ112)</f>
        <v/>
      </c>
      <c r="AK114" s="995">
        <f>IF(G114="X",0,COUNT(H114,K114,N114,Q114,T114,W114,Z114,AC114,AF114))</f>
        <v>0</v>
      </c>
      <c r="AL114" s="1007">
        <f>COUNTIF(I114:J115,"L")+COUNTIF(L114:M115,"L")+COUNTIF(O114:P115,"L")+COUNTIF(R114:S115,"L")+COUNTIF(U114:V115,"L")+COUNTIF(X114:Y115,"L")+COUNTIF(AA114:AB115,"L")+COUNTIF(AD114:AE115,"L")+COUNTIF(AG114:AH115,"L")</f>
        <v>0</v>
      </c>
      <c r="AM114" s="995">
        <f>COUNTIF(I114:$J115,"B")+COUNTIF(L114:M115,"B")+COUNTIF(O114:P115,"B")+COUNTIF(R114:S115,"B")+COUNTIF(U114:V115,"B")+COUNTIF(X114:Y115,"B")+COUNTIF(AA114:AB115,"B")+COUNTIF(AD114:AE115,"B")+COUNTIF(AG114:AH115,"B")</f>
        <v>0</v>
      </c>
      <c r="AN114" s="995">
        <f>COUNTIF(I114:J115,"J")+COUNTIF(L114:M115,"J")+COUNTIF(O114:P115,"J")+COUNTIF(R114:S115,"J")+COUNTIF(U114:V115,"J")+COUNTIF(X114:Y115,"J")+COUNTIF(AA114:AB115,"J")+COUNTIF(AD114:AE115,"J")+COUNTIF(AG114:AH115,"J")</f>
        <v>0</v>
      </c>
      <c r="AO114" s="995">
        <f>COUNTIF(I114:J115,"N")+COUNTIF(L114:M115,"N")+COUNTIF(O114:P115,"N")+COUNTIF(R114:S115,"N")+COUNTIF(U114:V115,"N")+COUNTIF(X114:Y115,"N")+COUNTIF(AA114:AB115,"N")+COUNTIF(AD114:AE115,"N")+COUNTIF(AG114:AH115,"N")</f>
        <v>0</v>
      </c>
      <c r="AP114" s="995">
        <f>COUNTIF(I114:J115,"O")+COUNTIF(L114:M115,"O")+COUNTIF(O114:P115,"O")+COUNTIF(R114:S115,"O")+COUNTIF(U114:V115,"O")+COUNTIF(X114:Y115,"O")+COUNTIF(AA114:AB115,"O")+COUNTIF(AD114:AE115,"O")+COUNTIF(AG114:AH115,"O")</f>
        <v>0</v>
      </c>
      <c r="AQ114" s="996">
        <f>COUNTIF(I114:J115,"NOTT")+COUNTIF(L114:M115,"NOTT")+COUNTIF(O114:P115,"NOTT")+COUNTIF(R114:S115,"NOTT")+COUNTIF(U114:V115,"NOTT")+COUNTIF(X114:Y115,"NOTT")+COUNTIF(AA114:AB115,"NOTT")+COUNTIF(AD114:AE115,"NOTT")+COUNTIF(AG114:AH115,"NOTT")</f>
        <v>0</v>
      </c>
      <c r="AR114" s="1003"/>
      <c r="AS114" s="1008"/>
      <c r="AT114" s="999"/>
      <c r="AU114" s="1000"/>
      <c r="AV114" s="1000"/>
      <c r="AW114" s="1000"/>
      <c r="AX114" s="1001"/>
      <c r="AY114" s="1002"/>
      <c r="AZ114" s="127"/>
      <c r="BA114" s="124"/>
      <c r="BB114" s="998"/>
      <c r="BC114" s="128"/>
      <c r="BD114" s="126"/>
      <c r="BE114" s="998"/>
      <c r="BF114" s="128"/>
      <c r="BG114" s="126"/>
      <c r="BH114" s="998"/>
      <c r="BI114" s="128"/>
      <c r="BJ114" s="126"/>
      <c r="BK114" s="998"/>
      <c r="BL114" s="128"/>
      <c r="BM114" s="126"/>
      <c r="BN114" s="998"/>
      <c r="BO114" s="128"/>
      <c r="BP114" s="126"/>
      <c r="BQ114" s="998"/>
      <c r="BR114" s="128"/>
      <c r="BS114" s="126"/>
      <c r="BT114" s="998"/>
      <c r="BU114" s="128"/>
      <c r="BV114" s="126"/>
      <c r="BW114" s="998"/>
      <c r="BX114" s="128"/>
      <c r="BY114" s="126"/>
      <c r="BZ114" s="1005" t="str">
        <f>IF(ISBLANK(AR114),"",IF(ISBLANK(AX114),SUM(AY114,BB114,BE114,BH114,BK114,BN114,BQ114,BT114,BW114),0))</f>
        <v/>
      </c>
      <c r="CA114" s="1007" t="str">
        <f>IF(BZ114="","",BZ114+CA112)</f>
        <v/>
      </c>
      <c r="CB114" s="995">
        <f>IF(AX114="X",0,COUNT(AY114,BB114,BE114,BH114,BK114,BN114,BQ114,BT114,BW114))</f>
        <v>0</v>
      </c>
      <c r="CC114" s="1007">
        <f>COUNTIF(AZ114:BA115,"L")+COUNTIF(BC114:BD115,"L")+COUNTIF(BF114:BG115,"L")+COUNTIF(BI114:BJ115,"L")+COUNTIF(BL114:BM115,"L")+COUNTIF(BO114:BP115,"L")+COUNTIF(BR114:BS115,"L")+COUNTIF(BU114:BV115,"L")+COUNTIF(BX114:BY115,"L")</f>
        <v>0</v>
      </c>
      <c r="CD114" s="995">
        <f>COUNTIF($J114:AZ115,"B")+COUNTIF(BC114:BD115,"B")+COUNTIF(BF114:BG115,"B")+COUNTIF(BI114:BJ115,"B")+COUNTIF(BL114:BM115,"B")+COUNTIF(BO114:BP115,"B")+COUNTIF(BR114:BS115,"B")+COUNTIF(BU114:BV115,"B")+COUNTIF(BX114:BY115,"B")</f>
        <v>0</v>
      </c>
      <c r="CE114" s="995">
        <f>COUNTIF(AZ114:BA115,"J")+COUNTIF(BC114:BD115,"J")+COUNTIF(BF114:BG115,"J")+COUNTIF(BI114:BJ115,"J")+COUNTIF(BL114:BM115,"J")+COUNTIF(BO114:BP115,"J")+COUNTIF(BR114:BS115,"J")+COUNTIF(BU114:BV115,"J")+COUNTIF(BX114:BY115,"J")</f>
        <v>0</v>
      </c>
      <c r="CF114" s="995">
        <f>COUNTIF(AZ114:BA115,"N")+COUNTIF(BC114:BD115,"N")+COUNTIF(BF114:BG115,"N")+COUNTIF(BI114:BJ115,"N")+COUNTIF(BL114:BM115,"N")+COUNTIF(BO114:BP115,"N")+COUNTIF(BR114:BS115,"N")+COUNTIF(BU114:BV115,"N")+COUNTIF(BX114:BY115,"N")</f>
        <v>0</v>
      </c>
      <c r="CG114" s="995">
        <f>COUNTIF(AZ114:BA115,"O")+COUNTIF(BC114:BD115,"O")+COUNTIF(BF114:BG115,"O")+COUNTIF(BI114:BJ115,"O")+COUNTIF(BL114:BM115,"O")+COUNTIF(BO114:BP115,"O")+COUNTIF(BR114:BS115,"O")+COUNTIF(BU114:BV115,"O")+COUNTIF(BX114:BY115,"O")</f>
        <v>0</v>
      </c>
      <c r="CH114" s="996">
        <f>COUNTIF(AZ114:BA115,"NOTT")+COUNTIF(BC114:BD115,"NOTT")+COUNTIF(BF114:BG115,"NOTT")+COUNTIF(BI114:BJ115,"NOTT")+COUNTIF(BL114:BM115,"NOTT")+COUNTIF(BO114:BP115,"NOTT")+COUNTIF(BR114:BS115,"NOTT")+COUNTIF(BU114:BV115,"NOTT")+COUNTIF(BX114:BY115,"NOTT")</f>
        <v>0</v>
      </c>
    </row>
    <row r="115" spans="1:86" ht="14.25" customHeight="1">
      <c r="A115" s="1042"/>
      <c r="B115" s="1008"/>
      <c r="C115" s="999"/>
      <c r="D115" s="1000"/>
      <c r="E115" s="1000"/>
      <c r="F115" s="1000"/>
      <c r="G115" s="1001"/>
      <c r="H115" s="1002"/>
      <c r="I115" s="128"/>
      <c r="J115" s="126"/>
      <c r="K115" s="998"/>
      <c r="L115" s="127"/>
      <c r="M115" s="124"/>
      <c r="N115" s="998"/>
      <c r="O115" s="127"/>
      <c r="P115" s="124"/>
      <c r="Q115" s="998"/>
      <c r="R115" s="127"/>
      <c r="S115" s="124"/>
      <c r="T115" s="998"/>
      <c r="U115" s="127"/>
      <c r="V115" s="124"/>
      <c r="W115" s="998"/>
      <c r="X115" s="127"/>
      <c r="Y115" s="124"/>
      <c r="Z115" s="998"/>
      <c r="AA115" s="127"/>
      <c r="AB115" s="124"/>
      <c r="AC115" s="998"/>
      <c r="AD115" s="127"/>
      <c r="AE115" s="124"/>
      <c r="AF115" s="998"/>
      <c r="AG115" s="127"/>
      <c r="AH115" s="124"/>
      <c r="AI115" s="1006"/>
      <c r="AJ115" s="1007"/>
      <c r="AK115" s="995"/>
      <c r="AL115" s="1007"/>
      <c r="AM115" s="995"/>
      <c r="AN115" s="995"/>
      <c r="AO115" s="995"/>
      <c r="AP115" s="995"/>
      <c r="AQ115" s="996"/>
      <c r="AR115" s="1003"/>
      <c r="AS115" s="1008"/>
      <c r="AT115" s="999"/>
      <c r="AU115" s="1000"/>
      <c r="AV115" s="1000"/>
      <c r="AW115" s="1000"/>
      <c r="AX115" s="1001"/>
      <c r="AY115" s="1002"/>
      <c r="AZ115" s="127"/>
      <c r="BA115" s="124"/>
      <c r="BB115" s="998"/>
      <c r="BC115" s="128"/>
      <c r="BD115" s="126"/>
      <c r="BE115" s="998"/>
      <c r="BF115" s="128"/>
      <c r="BG115" s="126"/>
      <c r="BH115" s="998"/>
      <c r="BI115" s="128"/>
      <c r="BJ115" s="126"/>
      <c r="BK115" s="998"/>
      <c r="BL115" s="128"/>
      <c r="BM115" s="126"/>
      <c r="BN115" s="998"/>
      <c r="BO115" s="128"/>
      <c r="BP115" s="126"/>
      <c r="BQ115" s="998"/>
      <c r="BR115" s="128"/>
      <c r="BS115" s="126"/>
      <c r="BT115" s="998"/>
      <c r="BU115" s="128"/>
      <c r="BV115" s="126"/>
      <c r="BW115" s="998"/>
      <c r="BX115" s="128"/>
      <c r="BY115" s="126"/>
      <c r="BZ115" s="1006"/>
      <c r="CA115" s="1007"/>
      <c r="CB115" s="995"/>
      <c r="CC115" s="1007"/>
      <c r="CD115" s="995"/>
      <c r="CE115" s="995"/>
      <c r="CF115" s="995"/>
      <c r="CG115" s="995"/>
      <c r="CH115" s="996"/>
    </row>
    <row r="116" spans="1:86" ht="14.25" customHeight="1" thickBot="1">
      <c r="A116" s="1043"/>
      <c r="B116" s="1015"/>
      <c r="C116" s="1002"/>
      <c r="D116" s="998"/>
      <c r="E116" s="998"/>
      <c r="F116" s="998"/>
      <c r="G116" s="1013"/>
      <c r="H116" s="1014"/>
      <c r="I116" s="125"/>
      <c r="J116" s="126"/>
      <c r="K116" s="1010"/>
      <c r="L116" s="123"/>
      <c r="M116" s="124"/>
      <c r="N116" s="1010"/>
      <c r="O116" s="123"/>
      <c r="P116" s="124"/>
      <c r="Q116" s="1010"/>
      <c r="R116" s="123"/>
      <c r="S116" s="124"/>
      <c r="T116" s="1010"/>
      <c r="U116" s="123"/>
      <c r="V116" s="124"/>
      <c r="W116" s="1010"/>
      <c r="X116" s="123"/>
      <c r="Y116" s="124"/>
      <c r="Z116" s="1010"/>
      <c r="AA116" s="123"/>
      <c r="AB116" s="124"/>
      <c r="AC116" s="1010"/>
      <c r="AD116" s="123"/>
      <c r="AE116" s="124"/>
      <c r="AF116" s="1010"/>
      <c r="AG116" s="123"/>
      <c r="AH116" s="124"/>
      <c r="AI116" s="1044" t="str">
        <f>IF(ISBLANK(A116),"",IF(ISBLANK(G116),SUM(H116,K116,N116,Q116,T116,W116,Z116,AC116,AF116),0))</f>
        <v/>
      </c>
      <c r="AJ116" s="1007" t="str">
        <f>IF(AI116="","",AI116+AJ114)</f>
        <v/>
      </c>
      <c r="AK116" s="995">
        <f>IF(G116="X",0,COUNT(H116,K116,N116,Q116,T116,W116,Z116,AC116,AF116))</f>
        <v>0</v>
      </c>
      <c r="AL116" s="1007">
        <f>COUNTIF(I116:J117,"L")+COUNTIF(L116:M117,"L")+COUNTIF(O116:P117,"L")+COUNTIF(R116:S117,"L")+COUNTIF(U116:V117,"L")+COUNTIF(X116:Y117,"L")+COUNTIF(AA116:AB117,"L")+COUNTIF(AD116:AE117,"L")+COUNTIF(AG116:AH117,"L")</f>
        <v>0</v>
      </c>
      <c r="AM116" s="995">
        <f>COUNTIF(I116:$J117,"B")+COUNTIF(L116:M117,"B")+COUNTIF(O116:P117,"B")+COUNTIF(R116:S117,"B")+COUNTIF(U116:V117,"B")+COUNTIF(X116:Y117,"B")+COUNTIF(AA116:AB117,"B")+COUNTIF(AD116:AE117,"B")+COUNTIF(AG116:AH117,"B")</f>
        <v>0</v>
      </c>
      <c r="AN116" s="995">
        <f>COUNTIF(I116:J117,"J")+COUNTIF(L116:M117,"J")+COUNTIF(O116:P117,"J")+COUNTIF(R116:S117,"J")+COUNTIF(U116:V117,"J")+COUNTIF(X116:Y117,"J")+COUNTIF(AA116:AB117,"J")+COUNTIF(AD116:AE117,"J")+COUNTIF(AG116:AH117,"J")</f>
        <v>0</v>
      </c>
      <c r="AO116" s="995">
        <f>COUNTIF(I116:J117,"N")+COUNTIF(L116:M117,"N")+COUNTIF(O116:P117,"N")+COUNTIF(R116:S117,"N")+COUNTIF(U116:V117,"N")+COUNTIF(X116:Y117,"N")+COUNTIF(AA116:AB117,"N")+COUNTIF(AD116:AE117,"N")+COUNTIF(AG116:AH117,"N")</f>
        <v>0</v>
      </c>
      <c r="AP116" s="995">
        <f>COUNTIF(I116:J117,"O")+COUNTIF(L116:M117,"O")+COUNTIF(O116:P117,"O")+COUNTIF(R116:S117,"O")+COUNTIF(U116:V117,"O")+COUNTIF(X116:Y117,"O")+COUNTIF(AA116:AB117,"O")+COUNTIF(AD116:AE117,"O")+COUNTIF(AG116:AH117,"O")</f>
        <v>0</v>
      </c>
      <c r="AQ116" s="996">
        <f>COUNTIF(I116:J117,"NOTT")+COUNTIF(L116:M117,"NOTT")+COUNTIF(O116:P117,"NOTT")+COUNTIF(R116:S117,"NOTT")+COUNTIF(U116:V117,"NOTT")+COUNTIF(X116:Y117,"NOTT")+COUNTIF(AA116:AB117,"NOTT")+COUNTIF(AD116:AE117,"NOTT")+COUNTIF(AG116:AH117,"NOTT")</f>
        <v>0</v>
      </c>
      <c r="AR116" s="1011"/>
      <c r="AS116" s="1015"/>
      <c r="AT116" s="1002"/>
      <c r="AU116" s="998"/>
      <c r="AV116" s="998"/>
      <c r="AW116" s="998"/>
      <c r="AX116" s="1013"/>
      <c r="AY116" s="1014"/>
      <c r="AZ116" s="123"/>
      <c r="BA116" s="124"/>
      <c r="BB116" s="1010"/>
      <c r="BC116" s="125"/>
      <c r="BD116" s="126"/>
      <c r="BE116" s="1010"/>
      <c r="BF116" s="125"/>
      <c r="BG116" s="126"/>
      <c r="BH116" s="1010"/>
      <c r="BI116" s="125"/>
      <c r="BJ116" s="126"/>
      <c r="BK116" s="1010"/>
      <c r="BL116" s="125"/>
      <c r="BM116" s="126"/>
      <c r="BN116" s="1010"/>
      <c r="BO116" s="125"/>
      <c r="BP116" s="126"/>
      <c r="BQ116" s="1010"/>
      <c r="BR116" s="125"/>
      <c r="BS116" s="126"/>
      <c r="BT116" s="1010"/>
      <c r="BU116" s="125"/>
      <c r="BV116" s="126"/>
      <c r="BW116" s="1010"/>
      <c r="BX116" s="125"/>
      <c r="BY116" s="126"/>
      <c r="BZ116" s="1044" t="str">
        <f>IF(ISBLANK(AR116),"",IF(ISBLANK(AX116),SUM(AY116,BB116,BE116,BH116,BK116,BN116,BQ116,BT116,BW116),0))</f>
        <v/>
      </c>
      <c r="CA116" s="1007" t="str">
        <f>IF(BZ116="","",BZ116+CA114)</f>
        <v/>
      </c>
      <c r="CB116" s="995">
        <f>IF(AX116="X",0,COUNT(AY116,BB116,BE116,BH116,BK116,BN116,BQ116,BT116,BW116))</f>
        <v>0</v>
      </c>
      <c r="CC116" s="1007">
        <f>COUNTIF(AZ116:BA117,"L")+COUNTIF(BC116:BD117,"L")+COUNTIF(BF116:BG117,"L")+COUNTIF(BI116:BJ117,"L")+COUNTIF(BL116:BM117,"L")+COUNTIF(BO116:BP117,"L")+COUNTIF(BR116:BS117,"L")+COUNTIF(BU116:BV117,"L")+COUNTIF(BX116:BY117,"L")</f>
        <v>0</v>
      </c>
      <c r="CD116" s="995">
        <f>COUNTIF($J116:AZ117,"B")+COUNTIF(BC116:BD117,"B")+COUNTIF(BF116:BG117,"B")+COUNTIF(BI116:BJ117,"B")+COUNTIF(BL116:BM117,"B")+COUNTIF(BO116:BP117,"B")+COUNTIF(BR116:BS117,"B")+COUNTIF(BU116:BV117,"B")+COUNTIF(BX116:BY117,"B")</f>
        <v>0</v>
      </c>
      <c r="CE116" s="995">
        <f>COUNTIF(AZ116:BA117,"J")+COUNTIF(BC116:BD117,"J")+COUNTIF(BF116:BG117,"J")+COUNTIF(BI116:BJ117,"J")+COUNTIF(BL116:BM117,"J")+COUNTIF(BO116:BP117,"J")+COUNTIF(BR116:BS117,"J")+COUNTIF(BU116:BV117,"J")+COUNTIF(BX116:BY117,"J")</f>
        <v>0</v>
      </c>
      <c r="CF116" s="995">
        <f>COUNTIF(AZ116:BA117,"N")+COUNTIF(BC116:BD117,"N")+COUNTIF(BF116:BG117,"N")+COUNTIF(BI116:BJ117,"N")+COUNTIF(BL116:BM117,"N")+COUNTIF(BO116:BP117,"N")+COUNTIF(BR116:BS117,"N")+COUNTIF(BU116:BV117,"N")+COUNTIF(BX116:BY117,"N")</f>
        <v>0</v>
      </c>
      <c r="CG116" s="995">
        <f>COUNTIF(AZ116:BA117,"O")+COUNTIF(BC116:BD117,"O")+COUNTIF(BF116:BG117,"O")+COUNTIF(BI116:BJ117,"O")+COUNTIF(BL116:BM117,"O")+COUNTIF(BO116:BP117,"O")+COUNTIF(BR116:BS117,"O")+COUNTIF(BU116:BV117,"O")+COUNTIF(BX116:BY117,"O")</f>
        <v>0</v>
      </c>
      <c r="CH116" s="996">
        <f>COUNTIF(AZ116:BA117,"NOTT")+COUNTIF(BC116:BD117,"NOTT")+COUNTIF(BF116:BG117,"NOTT")+COUNTIF(BI116:BJ117,"NOTT")+COUNTIF(BL116:BM117,"NOTT")+COUNTIF(BO116:BP117,"NOTT")+COUNTIF(BR116:BS117,"NOTT")+COUNTIF(BU116:BV117,"NOTT")+COUNTIF(BX116:BY117,"NOTT")</f>
        <v>0</v>
      </c>
    </row>
    <row r="117" spans="1:86" ht="14.25" customHeight="1">
      <c r="A117" s="988"/>
      <c r="B117" s="1015"/>
      <c r="C117" s="1002"/>
      <c r="D117" s="998"/>
      <c r="E117" s="998"/>
      <c r="F117" s="998"/>
      <c r="G117" s="1013"/>
      <c r="H117" s="1014"/>
      <c r="I117" s="125"/>
      <c r="J117" s="126"/>
      <c r="K117" s="1010"/>
      <c r="L117" s="123"/>
      <c r="M117" s="124"/>
      <c r="N117" s="1010"/>
      <c r="O117" s="123"/>
      <c r="P117" s="124"/>
      <c r="Q117" s="1010"/>
      <c r="R117" s="123"/>
      <c r="S117" s="124"/>
      <c r="T117" s="1010"/>
      <c r="U117" s="123"/>
      <c r="V117" s="124"/>
      <c r="W117" s="1010"/>
      <c r="X117" s="123"/>
      <c r="Y117" s="124"/>
      <c r="Z117" s="1010"/>
      <c r="AA117" s="123"/>
      <c r="AB117" s="124"/>
      <c r="AC117" s="1010"/>
      <c r="AD117" s="123"/>
      <c r="AE117" s="124"/>
      <c r="AF117" s="1010"/>
      <c r="AG117" s="123"/>
      <c r="AH117" s="124"/>
      <c r="AI117" s="1041"/>
      <c r="AJ117" s="1007"/>
      <c r="AK117" s="995"/>
      <c r="AL117" s="1007"/>
      <c r="AM117" s="995"/>
      <c r="AN117" s="995"/>
      <c r="AO117" s="995"/>
      <c r="AP117" s="995"/>
      <c r="AQ117" s="996"/>
      <c r="AR117" s="1011"/>
      <c r="AS117" s="1015"/>
      <c r="AT117" s="1002"/>
      <c r="AU117" s="998"/>
      <c r="AV117" s="998"/>
      <c r="AW117" s="998"/>
      <c r="AX117" s="1013"/>
      <c r="AY117" s="1014"/>
      <c r="AZ117" s="123"/>
      <c r="BA117" s="124"/>
      <c r="BB117" s="1010"/>
      <c r="BC117" s="125"/>
      <c r="BD117" s="126"/>
      <c r="BE117" s="1010"/>
      <c r="BF117" s="125"/>
      <c r="BG117" s="126"/>
      <c r="BH117" s="1010"/>
      <c r="BI117" s="125"/>
      <c r="BJ117" s="126"/>
      <c r="BK117" s="1010"/>
      <c r="BL117" s="125"/>
      <c r="BM117" s="126"/>
      <c r="BN117" s="1010"/>
      <c r="BO117" s="125"/>
      <c r="BP117" s="126"/>
      <c r="BQ117" s="1010"/>
      <c r="BR117" s="125"/>
      <c r="BS117" s="126"/>
      <c r="BT117" s="1010"/>
      <c r="BU117" s="125"/>
      <c r="BV117" s="126"/>
      <c r="BW117" s="1010"/>
      <c r="BX117" s="125"/>
      <c r="BY117" s="126"/>
      <c r="BZ117" s="1041"/>
      <c r="CA117" s="1007"/>
      <c r="CB117" s="995"/>
      <c r="CC117" s="1007"/>
      <c r="CD117" s="995"/>
      <c r="CE117" s="995"/>
      <c r="CF117" s="995"/>
      <c r="CG117" s="995"/>
      <c r="CH117" s="996"/>
    </row>
    <row r="118" spans="1:86" ht="14.25" customHeight="1">
      <c r="A118" s="999"/>
      <c r="B118" s="1008"/>
      <c r="C118" s="999"/>
      <c r="D118" s="1000"/>
      <c r="E118" s="1000"/>
      <c r="F118" s="1000"/>
      <c r="G118" s="1001"/>
      <c r="H118" s="1002"/>
      <c r="I118" s="128"/>
      <c r="J118" s="126"/>
      <c r="K118" s="998"/>
      <c r="L118" s="127"/>
      <c r="M118" s="124"/>
      <c r="N118" s="998"/>
      <c r="O118" s="127"/>
      <c r="P118" s="124"/>
      <c r="Q118" s="998"/>
      <c r="R118" s="127"/>
      <c r="S118" s="124"/>
      <c r="T118" s="998"/>
      <c r="U118" s="127"/>
      <c r="V118" s="124"/>
      <c r="W118" s="998"/>
      <c r="X118" s="127"/>
      <c r="Y118" s="124"/>
      <c r="Z118" s="998"/>
      <c r="AA118" s="127"/>
      <c r="AB118" s="124"/>
      <c r="AC118" s="998"/>
      <c r="AD118" s="127"/>
      <c r="AE118" s="124"/>
      <c r="AF118" s="998"/>
      <c r="AG118" s="127"/>
      <c r="AH118" s="124"/>
      <c r="AI118" s="1005" t="str">
        <f>IF(ISBLANK(A118),"",IF(ISBLANK(G118),SUM(H118,K118,N118,Q118,T118,W118,Z118,AC118,AF118),0))</f>
        <v/>
      </c>
      <c r="AJ118" s="1007" t="str">
        <f>IF(AI118="","",AI118+AJ116)</f>
        <v/>
      </c>
      <c r="AK118" s="995">
        <f>IF(G118="X",0,COUNT(H118,K118,N118,Q118,T118,W118,Z118,AC118,AF118))</f>
        <v>0</v>
      </c>
      <c r="AL118" s="1007">
        <f>COUNTIF(I118:J119,"L")+COUNTIF(L118:M119,"L")+COUNTIF(O118:P119,"L")+COUNTIF(R118:S119,"L")+COUNTIF(U118:V119,"L")+COUNTIF(X118:Y119,"L")+COUNTIF(AA118:AB119,"L")+COUNTIF(AD118:AE119,"L")+COUNTIF(AG118:AH119,"L")</f>
        <v>0</v>
      </c>
      <c r="AM118" s="995">
        <f>COUNTIF(I118:$J119,"B")+COUNTIF(L118:M119,"B")+COUNTIF(O118:P119,"B")+COUNTIF(R118:S119,"B")+COUNTIF(U118:V119,"B")+COUNTIF(X118:Y119,"B")+COUNTIF(AA118:AB119,"B")+COUNTIF(AD118:AE119,"B")+COUNTIF(AG118:AH119,"B")</f>
        <v>0</v>
      </c>
      <c r="AN118" s="995">
        <f>COUNTIF(I118:J119,"J")+COUNTIF(L118:M119,"J")+COUNTIF(O118:P119,"J")+COUNTIF(R118:S119,"J")+COUNTIF(U118:V119,"J")+COUNTIF(X118:Y119,"J")+COUNTIF(AA118:AB119,"J")+COUNTIF(AD118:AE119,"J")+COUNTIF(AG118:AH119,"J")</f>
        <v>0</v>
      </c>
      <c r="AO118" s="995">
        <f>COUNTIF(I118:J119,"N")+COUNTIF(L118:M119,"N")+COUNTIF(O118:P119,"N")+COUNTIF(R118:S119,"N")+COUNTIF(U118:V119,"N")+COUNTIF(X118:Y119,"N")+COUNTIF(AA118:AB119,"N")+COUNTIF(AD118:AE119,"N")+COUNTIF(AG118:AH119,"N")</f>
        <v>0</v>
      </c>
      <c r="AP118" s="995">
        <f>COUNTIF(I118:J119,"O")+COUNTIF(L118:M119,"O")+COUNTIF(O118:P119,"O")+COUNTIF(R118:S119,"O")+COUNTIF(U118:V119,"O")+COUNTIF(X118:Y119,"O")+COUNTIF(AA118:AB119,"O")+COUNTIF(AD118:AE119,"O")+COUNTIF(AG118:AH119,"O")</f>
        <v>0</v>
      </c>
      <c r="AQ118" s="996">
        <f>COUNTIF(I118:J119,"NOTT")+COUNTIF(L118:M119,"NOTT")+COUNTIF(O118:P119,"NOTT")+COUNTIF(R118:S119,"NOTT")+COUNTIF(U118:V119,"NOTT")+COUNTIF(X118:Y119,"NOTT")+COUNTIF(AA118:AB119,"NOTT")+COUNTIF(AD118:AE119,"NOTT")+COUNTIF(AG118:AH119,"NOTT")</f>
        <v>0</v>
      </c>
      <c r="AR118" s="1003"/>
      <c r="AS118" s="1008"/>
      <c r="AT118" s="999"/>
      <c r="AU118" s="1000"/>
      <c r="AV118" s="1000"/>
      <c r="AW118" s="1000"/>
      <c r="AX118" s="1001"/>
      <c r="AY118" s="1002"/>
      <c r="AZ118" s="127"/>
      <c r="BA118" s="124"/>
      <c r="BB118" s="998"/>
      <c r="BC118" s="128"/>
      <c r="BD118" s="126"/>
      <c r="BE118" s="998"/>
      <c r="BF118" s="128"/>
      <c r="BG118" s="126"/>
      <c r="BH118" s="998"/>
      <c r="BI118" s="128"/>
      <c r="BJ118" s="126"/>
      <c r="BK118" s="998"/>
      <c r="BL118" s="128"/>
      <c r="BM118" s="126"/>
      <c r="BN118" s="998"/>
      <c r="BO118" s="128"/>
      <c r="BP118" s="126"/>
      <c r="BQ118" s="998"/>
      <c r="BR118" s="128"/>
      <c r="BS118" s="126"/>
      <c r="BT118" s="998"/>
      <c r="BU118" s="128"/>
      <c r="BV118" s="126"/>
      <c r="BW118" s="998"/>
      <c r="BX118" s="128"/>
      <c r="BY118" s="126"/>
      <c r="BZ118" s="1005" t="str">
        <f>IF(ISBLANK(AR118),"",IF(ISBLANK(AX118),SUM(AY118,BB118,BE118,BH118,BK118,BN118,BQ118,BT118,BW118),0))</f>
        <v/>
      </c>
      <c r="CA118" s="1007" t="str">
        <f>IF(BZ118="","",BZ118+CA116)</f>
        <v/>
      </c>
      <c r="CB118" s="995">
        <f>IF(AX118="X",0,COUNT(AY118,BB118,BE118,BH118,BK118,BN118,BQ118,BT118,BW118))</f>
        <v>0</v>
      </c>
      <c r="CC118" s="1007">
        <f>COUNTIF(AZ118:BA119,"L")+COUNTIF(BC118:BD119,"L")+COUNTIF(BF118:BG119,"L")+COUNTIF(BI118:BJ119,"L")+COUNTIF(BL118:BM119,"L")+COUNTIF(BO118:BP119,"L")+COUNTIF(BR118:BS119,"L")+COUNTIF(BU118:BV119,"L")+COUNTIF(BX118:BY119,"L")</f>
        <v>0</v>
      </c>
      <c r="CD118" s="995">
        <f>COUNTIF($J118:AZ119,"B")+COUNTIF(BC118:BD119,"B")+COUNTIF(BF118:BG119,"B")+COUNTIF(BI118:BJ119,"B")+COUNTIF(BL118:BM119,"B")+COUNTIF(BO118:BP119,"B")+COUNTIF(BR118:BS119,"B")+COUNTIF(BU118:BV119,"B")+COUNTIF(BX118:BY119,"B")</f>
        <v>0</v>
      </c>
      <c r="CE118" s="995">
        <f>COUNTIF(AZ118:BA119,"J")+COUNTIF(BC118:BD119,"J")+COUNTIF(BF118:BG119,"J")+COUNTIF(BI118:BJ119,"J")+COUNTIF(BL118:BM119,"J")+COUNTIF(BO118:BP119,"J")+COUNTIF(BR118:BS119,"J")+COUNTIF(BU118:BV119,"J")+COUNTIF(BX118:BY119,"J")</f>
        <v>0</v>
      </c>
      <c r="CF118" s="995">
        <f>COUNTIF(AZ118:BA119,"N")+COUNTIF(BC118:BD119,"N")+COUNTIF(BF118:BG119,"N")+COUNTIF(BI118:BJ119,"N")+COUNTIF(BL118:BM119,"N")+COUNTIF(BO118:BP119,"N")+COUNTIF(BR118:BS119,"N")+COUNTIF(BU118:BV119,"N")+COUNTIF(BX118:BY119,"N")</f>
        <v>0</v>
      </c>
      <c r="CG118" s="995">
        <f>COUNTIF(AZ118:BA119,"O")+COUNTIF(BC118:BD119,"O")+COUNTIF(BF118:BG119,"O")+COUNTIF(BI118:BJ119,"O")+COUNTIF(BL118:BM119,"O")+COUNTIF(BO118:BP119,"O")+COUNTIF(BR118:BS119,"O")+COUNTIF(BU118:BV119,"O")+COUNTIF(BX118:BY119,"O")</f>
        <v>0</v>
      </c>
      <c r="CH118" s="996">
        <f>COUNTIF(AZ118:BA119,"NOTT")+COUNTIF(BC118:BD119,"NOTT")+COUNTIF(BF118:BG119,"NOTT")+COUNTIF(BI118:BJ119,"NOTT")+COUNTIF(BL118:BM119,"NOTT")+COUNTIF(BO118:BP119,"NOTT")+COUNTIF(BR118:BS119,"NOTT")+COUNTIF(BU118:BV119,"NOTT")+COUNTIF(BX118:BY119,"NOTT")</f>
        <v>0</v>
      </c>
    </row>
    <row r="119" spans="1:86" ht="14.25" customHeight="1">
      <c r="A119" s="1042"/>
      <c r="B119" s="1008"/>
      <c r="C119" s="999"/>
      <c r="D119" s="1000"/>
      <c r="E119" s="1000"/>
      <c r="F119" s="1000"/>
      <c r="G119" s="1001"/>
      <c r="H119" s="1002"/>
      <c r="I119" s="128"/>
      <c r="J119" s="126"/>
      <c r="K119" s="998"/>
      <c r="L119" s="127"/>
      <c r="M119" s="124"/>
      <c r="N119" s="998"/>
      <c r="O119" s="127"/>
      <c r="P119" s="124"/>
      <c r="Q119" s="998"/>
      <c r="R119" s="127"/>
      <c r="S119" s="124"/>
      <c r="T119" s="998"/>
      <c r="U119" s="127"/>
      <c r="V119" s="124"/>
      <c r="W119" s="998"/>
      <c r="X119" s="127"/>
      <c r="Y119" s="124"/>
      <c r="Z119" s="998"/>
      <c r="AA119" s="127"/>
      <c r="AB119" s="124"/>
      <c r="AC119" s="998"/>
      <c r="AD119" s="127"/>
      <c r="AE119" s="124"/>
      <c r="AF119" s="998"/>
      <c r="AG119" s="127"/>
      <c r="AH119" s="124"/>
      <c r="AI119" s="1006"/>
      <c r="AJ119" s="1007"/>
      <c r="AK119" s="995"/>
      <c r="AL119" s="1007"/>
      <c r="AM119" s="995"/>
      <c r="AN119" s="995"/>
      <c r="AO119" s="995"/>
      <c r="AP119" s="995"/>
      <c r="AQ119" s="996"/>
      <c r="AR119" s="1003"/>
      <c r="AS119" s="1008"/>
      <c r="AT119" s="999"/>
      <c r="AU119" s="1000"/>
      <c r="AV119" s="1000"/>
      <c r="AW119" s="1000"/>
      <c r="AX119" s="1001"/>
      <c r="AY119" s="1002"/>
      <c r="AZ119" s="127"/>
      <c r="BA119" s="124"/>
      <c r="BB119" s="998"/>
      <c r="BC119" s="128"/>
      <c r="BD119" s="126"/>
      <c r="BE119" s="998"/>
      <c r="BF119" s="128"/>
      <c r="BG119" s="126"/>
      <c r="BH119" s="998"/>
      <c r="BI119" s="128"/>
      <c r="BJ119" s="126"/>
      <c r="BK119" s="998"/>
      <c r="BL119" s="128"/>
      <c r="BM119" s="126"/>
      <c r="BN119" s="998"/>
      <c r="BO119" s="128"/>
      <c r="BP119" s="126"/>
      <c r="BQ119" s="998"/>
      <c r="BR119" s="128"/>
      <c r="BS119" s="126"/>
      <c r="BT119" s="998"/>
      <c r="BU119" s="128"/>
      <c r="BV119" s="126"/>
      <c r="BW119" s="998"/>
      <c r="BX119" s="128"/>
      <c r="BY119" s="126"/>
      <c r="BZ119" s="1006"/>
      <c r="CA119" s="1007"/>
      <c r="CB119" s="995"/>
      <c r="CC119" s="1007"/>
      <c r="CD119" s="995"/>
      <c r="CE119" s="995"/>
      <c r="CF119" s="995"/>
      <c r="CG119" s="995"/>
      <c r="CH119" s="996"/>
    </row>
    <row r="120" spans="1:86" ht="14.25" customHeight="1" thickBot="1">
      <c r="A120" s="1043"/>
      <c r="B120" s="1015"/>
      <c r="C120" s="1002"/>
      <c r="D120" s="998"/>
      <c r="E120" s="998"/>
      <c r="F120" s="998"/>
      <c r="G120" s="1013"/>
      <c r="H120" s="1014"/>
      <c r="I120" s="125"/>
      <c r="J120" s="126"/>
      <c r="K120" s="1010"/>
      <c r="L120" s="123"/>
      <c r="M120" s="124"/>
      <c r="N120" s="1010"/>
      <c r="O120" s="123"/>
      <c r="P120" s="124"/>
      <c r="Q120" s="1010"/>
      <c r="R120" s="123"/>
      <c r="S120" s="124"/>
      <c r="T120" s="1010"/>
      <c r="U120" s="123"/>
      <c r="V120" s="124"/>
      <c r="W120" s="1010"/>
      <c r="X120" s="123"/>
      <c r="Y120" s="124"/>
      <c r="Z120" s="1010"/>
      <c r="AA120" s="123"/>
      <c r="AB120" s="124"/>
      <c r="AC120" s="1010"/>
      <c r="AD120" s="123"/>
      <c r="AE120" s="124"/>
      <c r="AF120" s="1010"/>
      <c r="AG120" s="123"/>
      <c r="AH120" s="124"/>
      <c r="AI120" s="1044" t="str">
        <f>IF(ISBLANK(A120),"",IF(ISBLANK(G120),SUM(H120,K120,N120,Q120,T120,W120,Z120,AC120,AF120),0))</f>
        <v/>
      </c>
      <c r="AJ120" s="1007" t="str">
        <f>IF(AI120="","",AI120+AJ118)</f>
        <v/>
      </c>
      <c r="AK120" s="995">
        <f>IF(G120="X",0,COUNT(H120,K120,N120,Q120,T120,W120,Z120,AC120,AF120))</f>
        <v>0</v>
      </c>
      <c r="AL120" s="1007">
        <f>COUNTIF(I120:J121,"L")+COUNTIF(L120:M121,"L")+COUNTIF(O120:P121,"L")+COUNTIF(R120:S121,"L")+COUNTIF(U120:V121,"L")+COUNTIF(X120:Y121,"L")+COUNTIF(AA120:AB121,"L")+COUNTIF(AD120:AE121,"L")+COUNTIF(AG120:AH121,"L")</f>
        <v>0</v>
      </c>
      <c r="AM120" s="995">
        <f>COUNTIF(I120:$J121,"B")+COUNTIF(L120:M121,"B")+COUNTIF(O120:P121,"B")+COUNTIF(R120:S121,"B")+COUNTIF(U120:V121,"B")+COUNTIF(X120:Y121,"B")+COUNTIF(AA120:AB121,"B")+COUNTIF(AD120:AE121,"B")+COUNTIF(AG120:AH121,"B")</f>
        <v>0</v>
      </c>
      <c r="AN120" s="995">
        <f>COUNTIF(I120:J121,"J")+COUNTIF(L120:M121,"J")+COUNTIF(O120:P121,"J")+COUNTIF(R120:S121,"J")+COUNTIF(U120:V121,"J")+COUNTIF(X120:Y121,"J")+COUNTIF(AA120:AB121,"J")+COUNTIF(AD120:AE121,"J")+COUNTIF(AG120:AH121,"J")</f>
        <v>0</v>
      </c>
      <c r="AO120" s="995">
        <f>COUNTIF(I120:J121,"N")+COUNTIF(L120:M121,"N")+COUNTIF(O120:P121,"N")+COUNTIF(R120:S121,"N")+COUNTIF(U120:V121,"N")+COUNTIF(X120:Y121,"N")+COUNTIF(AA120:AB121,"N")+COUNTIF(AD120:AE121,"N")+COUNTIF(AG120:AH121,"N")</f>
        <v>0</v>
      </c>
      <c r="AP120" s="995">
        <f>COUNTIF(I120:J121,"O")+COUNTIF(L120:M121,"O")+COUNTIF(O120:P121,"O")+COUNTIF(R120:S121,"O")+COUNTIF(U120:V121,"O")+COUNTIF(X120:Y121,"O")+COUNTIF(AA120:AB121,"O")+COUNTIF(AD120:AE121,"O")+COUNTIF(AG120:AH121,"O")</f>
        <v>0</v>
      </c>
      <c r="AQ120" s="996">
        <f>COUNTIF(I120:J121,"NOTT")+COUNTIF(L120:M121,"NOTT")+COUNTIF(O120:P121,"NOTT")+COUNTIF(R120:S121,"NOTT")+COUNTIF(U120:V121,"NOTT")+COUNTIF(X120:Y121,"NOTT")+COUNTIF(AA120:AB121,"NOTT")+COUNTIF(AD120:AE121,"NOTT")+COUNTIF(AG120:AH121,"NOTT")</f>
        <v>0</v>
      </c>
      <c r="AR120" s="1011"/>
      <c r="AS120" s="1015"/>
      <c r="AT120" s="1002"/>
      <c r="AU120" s="998"/>
      <c r="AV120" s="998"/>
      <c r="AW120" s="998"/>
      <c r="AX120" s="1013"/>
      <c r="AY120" s="1014"/>
      <c r="AZ120" s="123"/>
      <c r="BA120" s="124"/>
      <c r="BB120" s="1010"/>
      <c r="BC120" s="125"/>
      <c r="BD120" s="126"/>
      <c r="BE120" s="1010"/>
      <c r="BF120" s="125"/>
      <c r="BG120" s="126"/>
      <c r="BH120" s="1010"/>
      <c r="BI120" s="125"/>
      <c r="BJ120" s="126"/>
      <c r="BK120" s="1010"/>
      <c r="BL120" s="125"/>
      <c r="BM120" s="126"/>
      <c r="BN120" s="1010"/>
      <c r="BO120" s="125"/>
      <c r="BP120" s="126"/>
      <c r="BQ120" s="1010"/>
      <c r="BR120" s="125"/>
      <c r="BS120" s="126"/>
      <c r="BT120" s="1010"/>
      <c r="BU120" s="125"/>
      <c r="BV120" s="126"/>
      <c r="BW120" s="1010"/>
      <c r="BX120" s="125"/>
      <c r="BY120" s="126"/>
      <c r="BZ120" s="1044" t="str">
        <f>IF(ISBLANK(AR120),"",IF(ISBLANK(AX120),SUM(AY120,BB120,BE120,BH120,BK120,BN120,BQ120,BT120,BW120),0))</f>
        <v/>
      </c>
      <c r="CA120" s="1007" t="str">
        <f>IF(BZ120="","",BZ120+CA118)</f>
        <v/>
      </c>
      <c r="CB120" s="995">
        <f>IF(AX120="X",0,COUNT(AY120,BB120,BE120,BH120,BK120,BN120,BQ120,BT120,BW120))</f>
        <v>0</v>
      </c>
      <c r="CC120" s="1007">
        <f>COUNTIF(AZ120:BA121,"L")+COUNTIF(BC120:BD121,"L")+COUNTIF(BF120:BG121,"L")+COUNTIF(BI120:BJ121,"L")+COUNTIF(BL120:BM121,"L")+COUNTIF(BO120:BP121,"L")+COUNTIF(BR120:BS121,"L")+COUNTIF(BU120:BV121,"L")+COUNTIF(BX120:BY121,"L")</f>
        <v>0</v>
      </c>
      <c r="CD120" s="995">
        <f>COUNTIF($J120:AZ121,"B")+COUNTIF(BC120:BD121,"B")+COUNTIF(BF120:BG121,"B")+COUNTIF(BI120:BJ121,"B")+COUNTIF(BL120:BM121,"B")+COUNTIF(BO120:BP121,"B")+COUNTIF(BR120:BS121,"B")+COUNTIF(BU120:BV121,"B")+COUNTIF(BX120:BY121,"B")</f>
        <v>0</v>
      </c>
      <c r="CE120" s="995">
        <f>COUNTIF(AZ120:BA121,"J")+COUNTIF(BC120:BD121,"J")+COUNTIF(BF120:BG121,"J")+COUNTIF(BI120:BJ121,"J")+COUNTIF(BL120:BM121,"J")+COUNTIF(BO120:BP121,"J")+COUNTIF(BR120:BS121,"J")+COUNTIF(BU120:BV121,"J")+COUNTIF(BX120:BY121,"J")</f>
        <v>0</v>
      </c>
      <c r="CF120" s="995">
        <f>COUNTIF(AZ120:BA121,"N")+COUNTIF(BC120:BD121,"N")+COUNTIF(BF120:BG121,"N")+COUNTIF(BI120:BJ121,"N")+COUNTIF(BL120:BM121,"N")+COUNTIF(BO120:BP121,"N")+COUNTIF(BR120:BS121,"N")+COUNTIF(BU120:BV121,"N")+COUNTIF(BX120:BY121,"N")</f>
        <v>0</v>
      </c>
      <c r="CG120" s="995">
        <f>COUNTIF(AZ120:BA121,"O")+COUNTIF(BC120:BD121,"O")+COUNTIF(BF120:BG121,"O")+COUNTIF(BI120:BJ121,"O")+COUNTIF(BL120:BM121,"O")+COUNTIF(BO120:BP121,"O")+COUNTIF(BR120:BS121,"O")+COUNTIF(BU120:BV121,"O")+COUNTIF(BX120:BY121,"O")</f>
        <v>0</v>
      </c>
      <c r="CH120" s="996">
        <f>COUNTIF(AZ120:BA121,"NOTT")+COUNTIF(BC120:BD121,"NOTT")+COUNTIF(BF120:BG121,"NOTT")+COUNTIF(BI120:BJ121,"NOTT")+COUNTIF(BL120:BM121,"NOTT")+COUNTIF(BO120:BP121,"NOTT")+COUNTIF(BR120:BS121,"NOTT")+COUNTIF(BU120:BV121,"NOTT")+COUNTIF(BX120:BY121,"NOTT")</f>
        <v>0</v>
      </c>
    </row>
    <row r="121" spans="1:86" ht="14.25" customHeight="1">
      <c r="A121" s="988"/>
      <c r="B121" s="1015"/>
      <c r="C121" s="1002"/>
      <c r="D121" s="998"/>
      <c r="E121" s="998"/>
      <c r="F121" s="998"/>
      <c r="G121" s="1013"/>
      <c r="H121" s="1014"/>
      <c r="I121" s="125"/>
      <c r="J121" s="126"/>
      <c r="K121" s="1010"/>
      <c r="L121" s="123"/>
      <c r="M121" s="124"/>
      <c r="N121" s="1010"/>
      <c r="O121" s="123"/>
      <c r="P121" s="124"/>
      <c r="Q121" s="1010"/>
      <c r="R121" s="123"/>
      <c r="S121" s="124"/>
      <c r="T121" s="1010"/>
      <c r="U121" s="123"/>
      <c r="V121" s="124"/>
      <c r="W121" s="1010"/>
      <c r="X121" s="123"/>
      <c r="Y121" s="124"/>
      <c r="Z121" s="1010"/>
      <c r="AA121" s="123"/>
      <c r="AB121" s="124"/>
      <c r="AC121" s="1010"/>
      <c r="AD121" s="123"/>
      <c r="AE121" s="124"/>
      <c r="AF121" s="1010"/>
      <c r="AG121" s="123"/>
      <c r="AH121" s="124"/>
      <c r="AI121" s="1041"/>
      <c r="AJ121" s="1007"/>
      <c r="AK121" s="995"/>
      <c r="AL121" s="1007"/>
      <c r="AM121" s="995"/>
      <c r="AN121" s="995"/>
      <c r="AO121" s="995"/>
      <c r="AP121" s="995"/>
      <c r="AQ121" s="996"/>
      <c r="AR121" s="1011"/>
      <c r="AS121" s="1015"/>
      <c r="AT121" s="1002"/>
      <c r="AU121" s="998"/>
      <c r="AV121" s="998"/>
      <c r="AW121" s="998"/>
      <c r="AX121" s="1013"/>
      <c r="AY121" s="1014"/>
      <c r="AZ121" s="123"/>
      <c r="BA121" s="124"/>
      <c r="BB121" s="1010"/>
      <c r="BC121" s="125"/>
      <c r="BD121" s="126"/>
      <c r="BE121" s="1010"/>
      <c r="BF121" s="125"/>
      <c r="BG121" s="126"/>
      <c r="BH121" s="1010"/>
      <c r="BI121" s="125"/>
      <c r="BJ121" s="126"/>
      <c r="BK121" s="1010"/>
      <c r="BL121" s="125"/>
      <c r="BM121" s="126"/>
      <c r="BN121" s="1010"/>
      <c r="BO121" s="125"/>
      <c r="BP121" s="126"/>
      <c r="BQ121" s="1010"/>
      <c r="BR121" s="125"/>
      <c r="BS121" s="126"/>
      <c r="BT121" s="1010"/>
      <c r="BU121" s="125"/>
      <c r="BV121" s="126"/>
      <c r="BW121" s="1010"/>
      <c r="BX121" s="125"/>
      <c r="BY121" s="126"/>
      <c r="BZ121" s="1041"/>
      <c r="CA121" s="1007"/>
      <c r="CB121" s="995"/>
      <c r="CC121" s="1007"/>
      <c r="CD121" s="995"/>
      <c r="CE121" s="995"/>
      <c r="CF121" s="995"/>
      <c r="CG121" s="995"/>
      <c r="CH121" s="996"/>
    </row>
    <row r="122" spans="1:86" ht="14.25" customHeight="1">
      <c r="A122" s="999"/>
      <c r="B122" s="1008"/>
      <c r="C122" s="999"/>
      <c r="D122" s="1000"/>
      <c r="E122" s="1000"/>
      <c r="F122" s="1000"/>
      <c r="G122" s="1001"/>
      <c r="H122" s="1002"/>
      <c r="I122" s="128"/>
      <c r="J122" s="126"/>
      <c r="K122" s="998"/>
      <c r="L122" s="127"/>
      <c r="M122" s="124"/>
      <c r="N122" s="998"/>
      <c r="O122" s="127"/>
      <c r="P122" s="124"/>
      <c r="Q122" s="998"/>
      <c r="R122" s="127"/>
      <c r="S122" s="124"/>
      <c r="T122" s="998"/>
      <c r="U122" s="127"/>
      <c r="V122" s="124"/>
      <c r="W122" s="998"/>
      <c r="X122" s="127"/>
      <c r="Y122" s="124"/>
      <c r="Z122" s="998"/>
      <c r="AA122" s="127"/>
      <c r="AB122" s="124"/>
      <c r="AC122" s="998"/>
      <c r="AD122" s="127"/>
      <c r="AE122" s="124"/>
      <c r="AF122" s="998"/>
      <c r="AG122" s="127"/>
      <c r="AH122" s="124"/>
      <c r="AI122" s="1005" t="str">
        <f>IF(ISBLANK(A122),"",IF(ISBLANK(G122),SUM(H122,K122,N122,Q122,T122,W122,Z122,AC122,AF122),0))</f>
        <v/>
      </c>
      <c r="AJ122" s="1007" t="str">
        <f>IF(AI122="","",AI122+AJ120)</f>
        <v/>
      </c>
      <c r="AK122" s="995">
        <f>IF(G122="X",0,COUNT(H122,K122,N122,Q122,T122,W122,Z122,AC122,AF122))</f>
        <v>0</v>
      </c>
      <c r="AL122" s="1007">
        <f>COUNTIF(I122:J123,"L")+COUNTIF(L122:M123,"L")+COUNTIF(O122:P123,"L")+COUNTIF(R122:S123,"L")+COUNTIF(U122:V123,"L")+COUNTIF(X122:Y123,"L")+COUNTIF(AA122:AB123,"L")+COUNTIF(AD122:AE123,"L")+COUNTIF(AG122:AH123,"L")</f>
        <v>0</v>
      </c>
      <c r="AM122" s="995">
        <f>COUNTIF(I122:$J123,"B")+COUNTIF(L122:M123,"B")+COUNTIF(O122:P123,"B")+COUNTIF(R122:S123,"B")+COUNTIF(U122:V123,"B")+COUNTIF(X122:Y123,"B")+COUNTIF(AA122:AB123,"B")+COUNTIF(AD122:AE123,"B")+COUNTIF(AG122:AH123,"B")</f>
        <v>0</v>
      </c>
      <c r="AN122" s="995">
        <f>COUNTIF(I122:J123,"J")+COUNTIF(L122:M123,"J")+COUNTIF(O122:P123,"J")+COUNTIF(R122:S123,"J")+COUNTIF(U122:V123,"J")+COUNTIF(X122:Y123,"J")+COUNTIF(AA122:AB123,"J")+COUNTIF(AD122:AE123,"J")+COUNTIF(AG122:AH123,"J")</f>
        <v>0</v>
      </c>
      <c r="AO122" s="995">
        <f>COUNTIF(I122:J123,"N")+COUNTIF(L122:M123,"N")+COUNTIF(O122:P123,"N")+COUNTIF(R122:S123,"N")+COUNTIF(U122:V123,"N")+COUNTIF(X122:Y123,"N")+COUNTIF(AA122:AB123,"N")+COUNTIF(AD122:AE123,"N")+COUNTIF(AG122:AH123,"N")</f>
        <v>0</v>
      </c>
      <c r="AP122" s="995">
        <f>COUNTIF(I122:J123,"O")+COUNTIF(L122:M123,"O")+COUNTIF(O122:P123,"O")+COUNTIF(R122:S123,"O")+COUNTIF(U122:V123,"O")+COUNTIF(X122:Y123,"O")+COUNTIF(AA122:AB123,"O")+COUNTIF(AD122:AE123,"O")+COUNTIF(AG122:AH123,"O")</f>
        <v>0</v>
      </c>
      <c r="AQ122" s="996">
        <f>COUNTIF(I122:J123,"NOTT")+COUNTIF(L122:M123,"NOTT")+COUNTIF(O122:P123,"NOTT")+COUNTIF(R122:S123,"NOTT")+COUNTIF(U122:V123,"NOTT")+COUNTIF(X122:Y123,"NOTT")+COUNTIF(AA122:AB123,"NOTT")+COUNTIF(AD122:AE123,"NOTT")+COUNTIF(AG122:AH123,"NOTT")</f>
        <v>0</v>
      </c>
      <c r="AR122" s="1003"/>
      <c r="AS122" s="1008"/>
      <c r="AT122" s="999"/>
      <c r="AU122" s="1000"/>
      <c r="AV122" s="1000"/>
      <c r="AW122" s="1000"/>
      <c r="AX122" s="1001"/>
      <c r="AY122" s="1002"/>
      <c r="AZ122" s="127"/>
      <c r="BA122" s="124"/>
      <c r="BB122" s="998"/>
      <c r="BC122" s="128"/>
      <c r="BD122" s="126"/>
      <c r="BE122" s="998"/>
      <c r="BF122" s="128"/>
      <c r="BG122" s="126"/>
      <c r="BH122" s="998"/>
      <c r="BI122" s="128"/>
      <c r="BJ122" s="126"/>
      <c r="BK122" s="998"/>
      <c r="BL122" s="128"/>
      <c r="BM122" s="126"/>
      <c r="BN122" s="998"/>
      <c r="BO122" s="128"/>
      <c r="BP122" s="126"/>
      <c r="BQ122" s="998"/>
      <c r="BR122" s="128"/>
      <c r="BS122" s="126"/>
      <c r="BT122" s="998"/>
      <c r="BU122" s="128"/>
      <c r="BV122" s="126"/>
      <c r="BW122" s="998"/>
      <c r="BX122" s="128"/>
      <c r="BY122" s="126"/>
      <c r="BZ122" s="1005" t="str">
        <f>IF(ISBLANK(AR122),"",IF(ISBLANK(AX122),SUM(AY122,BB122,BE122,BH122,BK122,BN122,BQ122,BT122,BW122),0))</f>
        <v/>
      </c>
      <c r="CA122" s="1007" t="str">
        <f>IF(BZ122="","",BZ122+CA120)</f>
        <v/>
      </c>
      <c r="CB122" s="995">
        <f>IF(AX122="X",0,COUNT(AY122,BB122,BE122,BH122,BK122,BN122,BQ122,BT122,BW122))</f>
        <v>0</v>
      </c>
      <c r="CC122" s="1007">
        <f>COUNTIF(AZ122:BA123,"L")+COUNTIF(BC122:BD123,"L")+COUNTIF(BF122:BG123,"L")+COUNTIF(BI122:BJ123,"L")+COUNTIF(BL122:BM123,"L")+COUNTIF(BO122:BP123,"L")+COUNTIF(BR122:BS123,"L")+COUNTIF(BU122:BV123,"L")+COUNTIF(BX122:BY123,"L")</f>
        <v>0</v>
      </c>
      <c r="CD122" s="995">
        <f>COUNTIF($J122:AZ123,"B")+COUNTIF(BC122:BD123,"B")+COUNTIF(BF122:BG123,"B")+COUNTIF(BI122:BJ123,"B")+COUNTIF(BL122:BM123,"B")+COUNTIF(BO122:BP123,"B")+COUNTIF(BR122:BS123,"B")+COUNTIF(BU122:BV123,"B")+COUNTIF(BX122:BY123,"B")</f>
        <v>0</v>
      </c>
      <c r="CE122" s="995">
        <f>COUNTIF(AZ122:BA123,"J")+COUNTIF(BC122:BD123,"J")+COUNTIF(BF122:BG123,"J")+COUNTIF(BI122:BJ123,"J")+COUNTIF(BL122:BM123,"J")+COUNTIF(BO122:BP123,"J")+COUNTIF(BR122:BS123,"J")+COUNTIF(BU122:BV123,"J")+COUNTIF(BX122:BY123,"J")</f>
        <v>0</v>
      </c>
      <c r="CF122" s="995">
        <f>COUNTIF(AZ122:BA123,"N")+COUNTIF(BC122:BD123,"N")+COUNTIF(BF122:BG123,"N")+COUNTIF(BI122:BJ123,"N")+COUNTIF(BL122:BM123,"N")+COUNTIF(BO122:BP123,"N")+COUNTIF(BR122:BS123,"N")+COUNTIF(BU122:BV123,"N")+COUNTIF(BX122:BY123,"N")</f>
        <v>0</v>
      </c>
      <c r="CG122" s="995">
        <f>COUNTIF(AZ122:BA123,"O")+COUNTIF(BC122:BD123,"O")+COUNTIF(BF122:BG123,"O")+COUNTIF(BI122:BJ123,"O")+COUNTIF(BL122:BM123,"O")+COUNTIF(BO122:BP123,"O")+COUNTIF(BR122:BS123,"O")+COUNTIF(BU122:BV123,"O")+COUNTIF(BX122:BY123,"O")</f>
        <v>0</v>
      </c>
      <c r="CH122" s="996">
        <f>COUNTIF(AZ122:BA123,"NOTT")+COUNTIF(BC122:BD123,"NOTT")+COUNTIF(BF122:BG123,"NOTT")+COUNTIF(BI122:BJ123,"NOTT")+COUNTIF(BL122:BM123,"NOTT")+COUNTIF(BO122:BP123,"NOTT")+COUNTIF(BR122:BS123,"NOTT")+COUNTIF(BU122:BV123,"NOTT")+COUNTIF(BX122:BY123,"NOTT")</f>
        <v>0</v>
      </c>
    </row>
    <row r="123" spans="1:86" ht="14.25" customHeight="1">
      <c r="A123" s="1042"/>
      <c r="B123" s="1008"/>
      <c r="C123" s="999"/>
      <c r="D123" s="1000"/>
      <c r="E123" s="1000"/>
      <c r="F123" s="1000"/>
      <c r="G123" s="1001"/>
      <c r="H123" s="1002"/>
      <c r="I123" s="128"/>
      <c r="J123" s="126"/>
      <c r="K123" s="998"/>
      <c r="L123" s="127"/>
      <c r="M123" s="124"/>
      <c r="N123" s="998"/>
      <c r="O123" s="127"/>
      <c r="P123" s="124"/>
      <c r="Q123" s="998"/>
      <c r="R123" s="127"/>
      <c r="S123" s="124"/>
      <c r="T123" s="998"/>
      <c r="U123" s="127"/>
      <c r="V123" s="124"/>
      <c r="W123" s="998"/>
      <c r="X123" s="127"/>
      <c r="Y123" s="124"/>
      <c r="Z123" s="998"/>
      <c r="AA123" s="127"/>
      <c r="AB123" s="124"/>
      <c r="AC123" s="998"/>
      <c r="AD123" s="127"/>
      <c r="AE123" s="124"/>
      <c r="AF123" s="998"/>
      <c r="AG123" s="127"/>
      <c r="AH123" s="124"/>
      <c r="AI123" s="1006"/>
      <c r="AJ123" s="1007"/>
      <c r="AK123" s="995"/>
      <c r="AL123" s="1007"/>
      <c r="AM123" s="995"/>
      <c r="AN123" s="995"/>
      <c r="AO123" s="995"/>
      <c r="AP123" s="995"/>
      <c r="AQ123" s="996"/>
      <c r="AR123" s="1003"/>
      <c r="AS123" s="1008"/>
      <c r="AT123" s="999"/>
      <c r="AU123" s="1000"/>
      <c r="AV123" s="1000"/>
      <c r="AW123" s="1000"/>
      <c r="AX123" s="1001"/>
      <c r="AY123" s="1002"/>
      <c r="AZ123" s="127"/>
      <c r="BA123" s="124"/>
      <c r="BB123" s="998"/>
      <c r="BC123" s="128"/>
      <c r="BD123" s="126"/>
      <c r="BE123" s="998"/>
      <c r="BF123" s="128"/>
      <c r="BG123" s="126"/>
      <c r="BH123" s="998"/>
      <c r="BI123" s="128"/>
      <c r="BJ123" s="126"/>
      <c r="BK123" s="998"/>
      <c r="BL123" s="128"/>
      <c r="BM123" s="126"/>
      <c r="BN123" s="998"/>
      <c r="BO123" s="128"/>
      <c r="BP123" s="126"/>
      <c r="BQ123" s="998"/>
      <c r="BR123" s="128"/>
      <c r="BS123" s="126"/>
      <c r="BT123" s="998"/>
      <c r="BU123" s="128"/>
      <c r="BV123" s="126"/>
      <c r="BW123" s="998"/>
      <c r="BX123" s="128"/>
      <c r="BY123" s="126"/>
      <c r="BZ123" s="1006"/>
      <c r="CA123" s="1007"/>
      <c r="CB123" s="995"/>
      <c r="CC123" s="1007"/>
      <c r="CD123" s="995"/>
      <c r="CE123" s="995"/>
      <c r="CF123" s="995"/>
      <c r="CG123" s="995"/>
      <c r="CH123" s="996"/>
    </row>
    <row r="124" spans="1:86" ht="14.25" customHeight="1" thickBot="1">
      <c r="A124" s="1043"/>
      <c r="B124" s="1015"/>
      <c r="C124" s="1002"/>
      <c r="D124" s="998"/>
      <c r="E124" s="998"/>
      <c r="F124" s="998"/>
      <c r="G124" s="1013"/>
      <c r="H124" s="1014"/>
      <c r="I124" s="125"/>
      <c r="J124" s="126"/>
      <c r="K124" s="1010"/>
      <c r="L124" s="123"/>
      <c r="M124" s="124"/>
      <c r="N124" s="1010"/>
      <c r="O124" s="123"/>
      <c r="P124" s="124"/>
      <c r="Q124" s="1010"/>
      <c r="R124" s="123"/>
      <c r="S124" s="124"/>
      <c r="T124" s="1010"/>
      <c r="U124" s="123"/>
      <c r="V124" s="124"/>
      <c r="W124" s="1010"/>
      <c r="X124" s="123"/>
      <c r="Y124" s="124"/>
      <c r="Z124" s="1010"/>
      <c r="AA124" s="123"/>
      <c r="AB124" s="124"/>
      <c r="AC124" s="1010"/>
      <c r="AD124" s="123"/>
      <c r="AE124" s="124"/>
      <c r="AF124" s="1010"/>
      <c r="AG124" s="123"/>
      <c r="AH124" s="124"/>
      <c r="AI124" s="1044" t="str">
        <f>IF(ISBLANK(A124),"",IF(ISBLANK(G124),SUM(H124,K124,N124,Q124,T124,W124,Z124,AC124,AF124),0))</f>
        <v/>
      </c>
      <c r="AJ124" s="1007" t="str">
        <f>IF(AI124="","",AI124+AJ122)</f>
        <v/>
      </c>
      <c r="AK124" s="995">
        <f>IF(G124="X",0,COUNT(H124,K124,N124,Q124,T124,W124,Z124,AC124,AF124))</f>
        <v>0</v>
      </c>
      <c r="AL124" s="1007">
        <f>COUNTIF(I124:J125,"L")+COUNTIF(L124:M125,"L")+COUNTIF(O124:P125,"L")+COUNTIF(R124:S125,"L")+COUNTIF(U124:V125,"L")+COUNTIF(X124:Y125,"L")+COUNTIF(AA124:AB125,"L")+COUNTIF(AD124:AE125,"L")+COUNTIF(AG124:AH125,"L")</f>
        <v>0</v>
      </c>
      <c r="AM124" s="995">
        <f>COUNTIF(I124:$J125,"B")+COUNTIF(L124:M125,"B")+COUNTIF(O124:P125,"B")+COUNTIF(R124:S125,"B")+COUNTIF(U124:V125,"B")+COUNTIF(X124:Y125,"B")+COUNTIF(AA124:AB125,"B")+COUNTIF(AD124:AE125,"B")+COUNTIF(AG124:AH125,"B")</f>
        <v>0</v>
      </c>
      <c r="AN124" s="995">
        <f>COUNTIF(I124:J125,"J")+COUNTIF(L124:M125,"J")+COUNTIF(O124:P125,"J")+COUNTIF(R124:S125,"J")+COUNTIF(U124:V125,"J")+COUNTIF(X124:Y125,"J")+COUNTIF(AA124:AB125,"J")+COUNTIF(AD124:AE125,"J")+COUNTIF(AG124:AH125,"J")</f>
        <v>0</v>
      </c>
      <c r="AO124" s="995">
        <f>COUNTIF(I124:J125,"N")+COUNTIF(L124:M125,"N")+COUNTIF(O124:P125,"N")+COUNTIF(R124:S125,"N")+COUNTIF(U124:V125,"N")+COUNTIF(X124:Y125,"N")+COUNTIF(AA124:AB125,"N")+COUNTIF(AD124:AE125,"N")+COUNTIF(AG124:AH125,"N")</f>
        <v>0</v>
      </c>
      <c r="AP124" s="995">
        <f>COUNTIF(I124:J125,"O")+COUNTIF(L124:M125,"O")+COUNTIF(O124:P125,"O")+COUNTIF(R124:S125,"O")+COUNTIF(U124:V125,"O")+COUNTIF(X124:Y125,"O")+COUNTIF(AA124:AB125,"O")+COUNTIF(AD124:AE125,"O")+COUNTIF(AG124:AH125,"O")</f>
        <v>0</v>
      </c>
      <c r="AQ124" s="996">
        <f>COUNTIF(I124:J125,"NOTT")+COUNTIF(L124:M125,"NOTT")+COUNTIF(O124:P125,"NOTT")+COUNTIF(R124:S125,"NOTT")+COUNTIF(U124:V125,"NOTT")+COUNTIF(X124:Y125,"NOTT")+COUNTIF(AA124:AB125,"NOTT")+COUNTIF(AD124:AE125,"NOTT")+COUNTIF(AG124:AH125,"NOTT")</f>
        <v>0</v>
      </c>
      <c r="AR124" s="1002"/>
      <c r="AS124" s="1015"/>
      <c r="AT124" s="1002"/>
      <c r="AU124" s="998"/>
      <c r="AV124" s="998"/>
      <c r="AW124" s="998"/>
      <c r="AX124" s="1013"/>
      <c r="AY124" s="1014"/>
      <c r="AZ124" s="123"/>
      <c r="BA124" s="124"/>
      <c r="BB124" s="1010"/>
      <c r="BC124" s="125"/>
      <c r="BD124" s="126"/>
      <c r="BE124" s="1010"/>
      <c r="BF124" s="125"/>
      <c r="BG124" s="126"/>
      <c r="BH124" s="1010"/>
      <c r="BI124" s="125"/>
      <c r="BJ124" s="126"/>
      <c r="BK124" s="1010"/>
      <c r="BL124" s="125"/>
      <c r="BM124" s="126"/>
      <c r="BN124" s="1010"/>
      <c r="BO124" s="125"/>
      <c r="BP124" s="126"/>
      <c r="BQ124" s="1010"/>
      <c r="BR124" s="125"/>
      <c r="BS124" s="126"/>
      <c r="BT124" s="1010"/>
      <c r="BU124" s="125"/>
      <c r="BV124" s="126"/>
      <c r="BW124" s="1010"/>
      <c r="BX124" s="125"/>
      <c r="BY124" s="126"/>
      <c r="BZ124" s="1044" t="str">
        <f>IF(ISBLANK(AR124),"",IF(ISBLANK(AX124),SUM(AY124,BB124,BE124,BH124,BK124,BN124,BQ124,BT124,BW124),0))</f>
        <v/>
      </c>
      <c r="CA124" s="1007" t="str">
        <f>IF(BZ124="","",BZ124+CA122)</f>
        <v/>
      </c>
      <c r="CB124" s="995">
        <f>IF(AX124="X",0,COUNT(AY124,BB124,BE124,BH124,BK124,BN124,BQ124,BT124,BW124))</f>
        <v>0</v>
      </c>
      <c r="CC124" s="1007">
        <f>COUNTIF(AZ124:BA125,"L")+COUNTIF(BC124:BD125,"L")+COUNTIF(BF124:BG125,"L")+COUNTIF(BI124:BJ125,"L")+COUNTIF(BL124:BM125,"L")+COUNTIF(BO124:BP125,"L")+COUNTIF(BR124:BS125,"L")+COUNTIF(BU124:BV125,"L")+COUNTIF(BX124:BY125,"L")</f>
        <v>0</v>
      </c>
      <c r="CD124" s="995">
        <f>COUNTIF($J124:AZ125,"B")+COUNTIF(BC124:BD125,"B")+COUNTIF(BF124:BG125,"B")+COUNTIF(BI124:BJ125,"B")+COUNTIF(BL124:BM125,"B")+COUNTIF(BO124:BP125,"B")+COUNTIF(BR124:BS125,"B")+COUNTIF(BU124:BV125,"B")+COUNTIF(BX124:BY125,"B")</f>
        <v>0</v>
      </c>
      <c r="CE124" s="995">
        <f>COUNTIF(AZ124:BA125,"J")+COUNTIF(BC124:BD125,"J")+COUNTIF(BF124:BG125,"J")+COUNTIF(BI124:BJ125,"J")+COUNTIF(BL124:BM125,"J")+COUNTIF(BO124:BP125,"J")+COUNTIF(BR124:BS125,"J")+COUNTIF(BU124:BV125,"J")+COUNTIF(BX124:BY125,"J")</f>
        <v>0</v>
      </c>
      <c r="CF124" s="995">
        <f>COUNTIF(AZ124:BA125,"N")+COUNTIF(BC124:BD125,"N")+COUNTIF(BF124:BG125,"N")+COUNTIF(BI124:BJ125,"N")+COUNTIF(BL124:BM125,"N")+COUNTIF(BO124:BP125,"N")+COUNTIF(BR124:BS125,"N")+COUNTIF(BU124:BV125,"N")+COUNTIF(BX124:BY125,"N")</f>
        <v>0</v>
      </c>
      <c r="CG124" s="995">
        <f>COUNTIF(AZ124:BA125,"O")+COUNTIF(BC124:BD125,"O")+COUNTIF(BF124:BG125,"O")+COUNTIF(BI124:BJ125,"O")+COUNTIF(BL124:BM125,"O")+COUNTIF(BO124:BP125,"O")+COUNTIF(BR124:BS125,"O")+COUNTIF(BU124:BV125,"O")+COUNTIF(BX124:BY125,"O")</f>
        <v>0</v>
      </c>
      <c r="CH124" s="996">
        <f>COUNTIF(AZ124:BA125,"NOTT")+COUNTIF(BC124:BD125,"NOTT")+COUNTIF(BF124:BG125,"NOTT")+COUNTIF(BI124:BJ125,"NOTT")+COUNTIF(BL124:BM125,"NOTT")+COUNTIF(BO124:BP125,"NOTT")+COUNTIF(BR124:BS125,"NOTT")+COUNTIF(BU124:BV125,"NOTT")+COUNTIF(BX124:BY125,"NOTT")</f>
        <v>0</v>
      </c>
    </row>
    <row r="125" spans="1:86" ht="14.25" customHeight="1">
      <c r="A125" s="988"/>
      <c r="B125" s="1015"/>
      <c r="C125" s="1002"/>
      <c r="D125" s="998"/>
      <c r="E125" s="998"/>
      <c r="F125" s="998"/>
      <c r="G125" s="1013"/>
      <c r="H125" s="1014"/>
      <c r="I125" s="125"/>
      <c r="J125" s="126"/>
      <c r="K125" s="1010"/>
      <c r="L125" s="123"/>
      <c r="M125" s="124"/>
      <c r="N125" s="1010"/>
      <c r="O125" s="123"/>
      <c r="P125" s="124"/>
      <c r="Q125" s="1010"/>
      <c r="R125" s="123"/>
      <c r="S125" s="124"/>
      <c r="T125" s="1010"/>
      <c r="U125" s="123"/>
      <c r="V125" s="124"/>
      <c r="W125" s="1010"/>
      <c r="X125" s="123"/>
      <c r="Y125" s="124"/>
      <c r="Z125" s="1010"/>
      <c r="AA125" s="123"/>
      <c r="AB125" s="124"/>
      <c r="AC125" s="1010"/>
      <c r="AD125" s="123"/>
      <c r="AE125" s="124"/>
      <c r="AF125" s="1010"/>
      <c r="AG125" s="123"/>
      <c r="AH125" s="124"/>
      <c r="AI125" s="1041"/>
      <c r="AJ125" s="1007"/>
      <c r="AK125" s="995"/>
      <c r="AL125" s="1007"/>
      <c r="AM125" s="995"/>
      <c r="AN125" s="995"/>
      <c r="AO125" s="995"/>
      <c r="AP125" s="995"/>
      <c r="AQ125" s="996"/>
      <c r="AR125" s="1002"/>
      <c r="AS125" s="1015"/>
      <c r="AT125" s="1002"/>
      <c r="AU125" s="998"/>
      <c r="AV125" s="998"/>
      <c r="AW125" s="998"/>
      <c r="AX125" s="1013"/>
      <c r="AY125" s="1014"/>
      <c r="AZ125" s="123"/>
      <c r="BA125" s="124"/>
      <c r="BB125" s="1010"/>
      <c r="BC125" s="125"/>
      <c r="BD125" s="126"/>
      <c r="BE125" s="1010"/>
      <c r="BF125" s="125"/>
      <c r="BG125" s="126"/>
      <c r="BH125" s="1010"/>
      <c r="BI125" s="125"/>
      <c r="BJ125" s="126"/>
      <c r="BK125" s="1010"/>
      <c r="BL125" s="125"/>
      <c r="BM125" s="126"/>
      <c r="BN125" s="1010"/>
      <c r="BO125" s="125"/>
      <c r="BP125" s="126"/>
      <c r="BQ125" s="1010"/>
      <c r="BR125" s="125"/>
      <c r="BS125" s="126"/>
      <c r="BT125" s="1010"/>
      <c r="BU125" s="125"/>
      <c r="BV125" s="126"/>
      <c r="BW125" s="1010"/>
      <c r="BX125" s="125"/>
      <c r="BY125" s="126"/>
      <c r="BZ125" s="1041"/>
      <c r="CA125" s="1007"/>
      <c r="CB125" s="995"/>
      <c r="CC125" s="1007"/>
      <c r="CD125" s="995"/>
      <c r="CE125" s="995"/>
      <c r="CF125" s="995"/>
      <c r="CG125" s="995"/>
      <c r="CH125" s="996"/>
    </row>
    <row r="126" spans="1:86" ht="14.25" customHeight="1">
      <c r="A126" s="999"/>
      <c r="B126" s="1008"/>
      <c r="C126" s="999"/>
      <c r="D126" s="1000"/>
      <c r="E126" s="1000"/>
      <c r="F126" s="1000"/>
      <c r="G126" s="1001"/>
      <c r="H126" s="1002"/>
      <c r="I126" s="128"/>
      <c r="J126" s="126"/>
      <c r="K126" s="998"/>
      <c r="L126" s="127"/>
      <c r="M126" s="124"/>
      <c r="N126" s="998"/>
      <c r="O126" s="127"/>
      <c r="P126" s="124"/>
      <c r="Q126" s="998"/>
      <c r="R126" s="127"/>
      <c r="S126" s="124"/>
      <c r="T126" s="998"/>
      <c r="U126" s="127"/>
      <c r="V126" s="124"/>
      <c r="W126" s="998"/>
      <c r="X126" s="127"/>
      <c r="Y126" s="124"/>
      <c r="Z126" s="998"/>
      <c r="AA126" s="127"/>
      <c r="AB126" s="124"/>
      <c r="AC126" s="998"/>
      <c r="AD126" s="127"/>
      <c r="AE126" s="124"/>
      <c r="AF126" s="998"/>
      <c r="AG126" s="127"/>
      <c r="AH126" s="124"/>
      <c r="AI126" s="1005" t="str">
        <f>IF(ISBLANK(A126),"",IF(ISBLANK(G126),SUM(H126,K126,N126,Q126,T126,W126,Z126,AC126,AF126),0))</f>
        <v/>
      </c>
      <c r="AJ126" s="1007" t="str">
        <f>IF(AI126="","",AI126+AJ124)</f>
        <v/>
      </c>
      <c r="AK126" s="995">
        <f>IF(G126="X",0,COUNT(H126,K126,N126,Q126,T126,W126,Z126,AC126,AF126))</f>
        <v>0</v>
      </c>
      <c r="AL126" s="1007">
        <f>COUNTIF(I126:J127,"L")+COUNTIF(L126:M127,"L")+COUNTIF(O126:P127,"L")+COUNTIF(R126:S127,"L")+COUNTIF(U126:V127,"L")+COUNTIF(X126:Y127,"L")+COUNTIF(AA126:AB127,"L")+COUNTIF(AD126:AE127,"L")+COUNTIF(AG126:AH127,"L")</f>
        <v>0</v>
      </c>
      <c r="AM126" s="995">
        <f>COUNTIF(I126:$J127,"B")+COUNTIF(L126:M127,"B")+COUNTIF(O126:P127,"B")+COUNTIF(R126:S127,"B")+COUNTIF(U126:V127,"B")+COUNTIF(X126:Y127,"B")+COUNTIF(AA126:AB127,"B")+COUNTIF(AD126:AE127,"B")+COUNTIF(AG126:AH127,"B")</f>
        <v>0</v>
      </c>
      <c r="AN126" s="995">
        <f>COUNTIF(I126:J127,"J")+COUNTIF(L126:M127,"J")+COUNTIF(O126:P127,"J")+COUNTIF(R126:S127,"J")+COUNTIF(U126:V127,"J")+COUNTIF(X126:Y127,"J")+COUNTIF(AA126:AB127,"J")+COUNTIF(AD126:AE127,"J")+COUNTIF(AG126:AH127,"J")</f>
        <v>0</v>
      </c>
      <c r="AO126" s="995">
        <f>COUNTIF(I126:J127,"N")+COUNTIF(L126:M127,"N")+COUNTIF(O126:P127,"N")+COUNTIF(R126:S127,"N")+COUNTIF(U126:V127,"N")+COUNTIF(X126:Y127,"N")+COUNTIF(AA126:AB127,"N")+COUNTIF(AD126:AE127,"N")+COUNTIF(AG126:AH127,"N")</f>
        <v>0</v>
      </c>
      <c r="AP126" s="995">
        <f>COUNTIF(I126:J127,"O")+COUNTIF(L126:M127,"O")+COUNTIF(O126:P127,"O")+COUNTIF(R126:S127,"O")+COUNTIF(U126:V127,"O")+COUNTIF(X126:Y127,"O")+COUNTIF(AA126:AB127,"O")+COUNTIF(AD126:AE127,"O")+COUNTIF(AG126:AH127,"O")</f>
        <v>0</v>
      </c>
      <c r="AQ126" s="996">
        <f>COUNTIF(I126:J127,"NOTT")+COUNTIF(L126:M127,"NOTT")+COUNTIF(O126:P127,"NOTT")+COUNTIF(R126:S127,"NOTT")+COUNTIF(U126:V127,"NOTT")+COUNTIF(X126:Y127,"NOTT")+COUNTIF(AA126:AB127,"NOTT")+COUNTIF(AD126:AE127,"NOTT")+COUNTIF(AG126:AH127,"NOTT")</f>
        <v>0</v>
      </c>
      <c r="AR126" s="1003"/>
      <c r="AS126" s="1008"/>
      <c r="AT126" s="999"/>
      <c r="AU126" s="1000"/>
      <c r="AV126" s="1000"/>
      <c r="AW126" s="1000"/>
      <c r="AX126" s="1001"/>
      <c r="AY126" s="1002"/>
      <c r="AZ126" s="127"/>
      <c r="BA126" s="124"/>
      <c r="BB126" s="998"/>
      <c r="BC126" s="128"/>
      <c r="BD126" s="126"/>
      <c r="BE126" s="998"/>
      <c r="BF126" s="128"/>
      <c r="BG126" s="126"/>
      <c r="BH126" s="998"/>
      <c r="BI126" s="128"/>
      <c r="BJ126" s="126"/>
      <c r="BK126" s="998"/>
      <c r="BL126" s="128"/>
      <c r="BM126" s="126"/>
      <c r="BN126" s="998"/>
      <c r="BO126" s="128"/>
      <c r="BP126" s="126"/>
      <c r="BQ126" s="998"/>
      <c r="BR126" s="128"/>
      <c r="BS126" s="126"/>
      <c r="BT126" s="998"/>
      <c r="BU126" s="128"/>
      <c r="BV126" s="126"/>
      <c r="BW126" s="998"/>
      <c r="BX126" s="128"/>
      <c r="BY126" s="126"/>
      <c r="BZ126" s="1005" t="str">
        <f>IF(ISBLANK(AR126),"",IF(ISBLANK(AX126),SUM(AY126,BB126,BE126,BH126,BK126,BN126,BQ126,BT126,BW126),0))</f>
        <v/>
      </c>
      <c r="CA126" s="1007" t="str">
        <f>IF(BZ126="","",BZ126+CA124)</f>
        <v/>
      </c>
      <c r="CB126" s="995">
        <f>IF(AX126="X",0,COUNT(AY126,BB126,BE126,BH126,BK126,BN126,BQ126,BT126,BW126))</f>
        <v>0</v>
      </c>
      <c r="CC126" s="1007">
        <f>COUNTIF(AZ126:BA127,"L")+COUNTIF(BC126:BD127,"L")+COUNTIF(BF126:BG127,"L")+COUNTIF(BI126:BJ127,"L")+COUNTIF(BL126:BM127,"L")+COUNTIF(BO126:BP127,"L")+COUNTIF(BR126:BS127,"L")+COUNTIF(BU126:BV127,"L")+COUNTIF(BX126:BY127,"L")</f>
        <v>0</v>
      </c>
      <c r="CD126" s="995">
        <f>COUNTIF($J126:AZ127,"B")+COUNTIF(BC126:BD127,"B")+COUNTIF(BF126:BG127,"B")+COUNTIF(BI126:BJ127,"B")+COUNTIF(BL126:BM127,"B")+COUNTIF(BO126:BP127,"B")+COUNTIF(BR126:BS127,"B")+COUNTIF(BU126:BV127,"B")+COUNTIF(BX126:BY127,"B")</f>
        <v>0</v>
      </c>
      <c r="CE126" s="995">
        <f>COUNTIF(AZ126:BA127,"J")+COUNTIF(BC126:BD127,"J")+COUNTIF(BF126:BG127,"J")+COUNTIF(BI126:BJ127,"J")+COUNTIF(BL126:BM127,"J")+COUNTIF(BO126:BP127,"J")+COUNTIF(BR126:BS127,"J")+COUNTIF(BU126:BV127,"J")+COUNTIF(BX126:BY127,"J")</f>
        <v>0</v>
      </c>
      <c r="CF126" s="995">
        <f>COUNTIF(AZ126:BA127,"N")+COUNTIF(BC126:BD127,"N")+COUNTIF(BF126:BG127,"N")+COUNTIF(BI126:BJ127,"N")+COUNTIF(BL126:BM127,"N")+COUNTIF(BO126:BP127,"N")+COUNTIF(BR126:BS127,"N")+COUNTIF(BU126:BV127,"N")+COUNTIF(BX126:BY127,"N")</f>
        <v>0</v>
      </c>
      <c r="CG126" s="995">
        <f>COUNTIF(AZ126:BA127,"O")+COUNTIF(BC126:BD127,"O")+COUNTIF(BF126:BG127,"O")+COUNTIF(BI126:BJ127,"O")+COUNTIF(BL126:BM127,"O")+COUNTIF(BO126:BP127,"O")+COUNTIF(BR126:BS127,"O")+COUNTIF(BU126:BV127,"O")+COUNTIF(BX126:BY127,"O")</f>
        <v>0</v>
      </c>
      <c r="CH126" s="996">
        <f>COUNTIF(AZ126:BA127,"NOTT")+COUNTIF(BC126:BD127,"NOTT")+COUNTIF(BF126:BG127,"NOTT")+COUNTIF(BI126:BJ127,"NOTT")+COUNTIF(BL126:BM127,"NOTT")+COUNTIF(BO126:BP127,"NOTT")+COUNTIF(BR126:BS127,"NOTT")+COUNTIF(BU126:BV127,"NOTT")+COUNTIF(BX126:BY127,"NOTT")</f>
        <v>0</v>
      </c>
    </row>
    <row r="127" spans="1:86" ht="14.25" customHeight="1">
      <c r="A127" s="1042"/>
      <c r="B127" s="1008"/>
      <c r="C127" s="999"/>
      <c r="D127" s="1000"/>
      <c r="E127" s="1000"/>
      <c r="F127" s="1000"/>
      <c r="G127" s="1001"/>
      <c r="H127" s="1002"/>
      <c r="I127" s="128"/>
      <c r="J127" s="126"/>
      <c r="K127" s="998"/>
      <c r="L127" s="127"/>
      <c r="M127" s="124"/>
      <c r="N127" s="998"/>
      <c r="O127" s="127"/>
      <c r="P127" s="124"/>
      <c r="Q127" s="998"/>
      <c r="R127" s="127"/>
      <c r="S127" s="124"/>
      <c r="T127" s="998"/>
      <c r="U127" s="127"/>
      <c r="V127" s="124"/>
      <c r="W127" s="998"/>
      <c r="X127" s="127"/>
      <c r="Y127" s="124"/>
      <c r="Z127" s="998"/>
      <c r="AA127" s="127"/>
      <c r="AB127" s="124"/>
      <c r="AC127" s="998"/>
      <c r="AD127" s="127"/>
      <c r="AE127" s="124"/>
      <c r="AF127" s="998"/>
      <c r="AG127" s="127"/>
      <c r="AH127" s="124"/>
      <c r="AI127" s="1006"/>
      <c r="AJ127" s="1007"/>
      <c r="AK127" s="995"/>
      <c r="AL127" s="1007"/>
      <c r="AM127" s="995"/>
      <c r="AN127" s="995"/>
      <c r="AO127" s="995"/>
      <c r="AP127" s="995"/>
      <c r="AQ127" s="996"/>
      <c r="AR127" s="1003"/>
      <c r="AS127" s="1008"/>
      <c r="AT127" s="999"/>
      <c r="AU127" s="1000"/>
      <c r="AV127" s="1000"/>
      <c r="AW127" s="1000"/>
      <c r="AX127" s="1001"/>
      <c r="AY127" s="1002"/>
      <c r="AZ127" s="127"/>
      <c r="BA127" s="124"/>
      <c r="BB127" s="998"/>
      <c r="BC127" s="128"/>
      <c r="BD127" s="126"/>
      <c r="BE127" s="998"/>
      <c r="BF127" s="128"/>
      <c r="BG127" s="126"/>
      <c r="BH127" s="998"/>
      <c r="BI127" s="128"/>
      <c r="BJ127" s="126"/>
      <c r="BK127" s="998"/>
      <c r="BL127" s="128"/>
      <c r="BM127" s="126"/>
      <c r="BN127" s="998"/>
      <c r="BO127" s="128"/>
      <c r="BP127" s="126"/>
      <c r="BQ127" s="998"/>
      <c r="BR127" s="128"/>
      <c r="BS127" s="126"/>
      <c r="BT127" s="998"/>
      <c r="BU127" s="128"/>
      <c r="BV127" s="126"/>
      <c r="BW127" s="998"/>
      <c r="BX127" s="128"/>
      <c r="BY127" s="126"/>
      <c r="BZ127" s="1006"/>
      <c r="CA127" s="1007"/>
      <c r="CB127" s="995"/>
      <c r="CC127" s="1007"/>
      <c r="CD127" s="995"/>
      <c r="CE127" s="995"/>
      <c r="CF127" s="995"/>
      <c r="CG127" s="995"/>
      <c r="CH127" s="996"/>
    </row>
    <row r="128" spans="1:86" ht="14.25" customHeight="1" thickBot="1">
      <c r="A128" s="1043"/>
      <c r="B128" s="1015"/>
      <c r="C128" s="1002"/>
      <c r="D128" s="998"/>
      <c r="E128" s="998"/>
      <c r="F128" s="998"/>
      <c r="G128" s="1013"/>
      <c r="H128" s="1014"/>
      <c r="I128" s="125"/>
      <c r="J128" s="126"/>
      <c r="K128" s="1010"/>
      <c r="L128" s="123"/>
      <c r="M128" s="124"/>
      <c r="N128" s="1010"/>
      <c r="O128" s="123"/>
      <c r="P128" s="124"/>
      <c r="Q128" s="1010"/>
      <c r="R128" s="123"/>
      <c r="S128" s="124"/>
      <c r="T128" s="1010"/>
      <c r="U128" s="123"/>
      <c r="V128" s="124"/>
      <c r="W128" s="1010"/>
      <c r="X128" s="123"/>
      <c r="Y128" s="124"/>
      <c r="Z128" s="1010"/>
      <c r="AA128" s="123"/>
      <c r="AB128" s="124"/>
      <c r="AC128" s="1010"/>
      <c r="AD128" s="123"/>
      <c r="AE128" s="124"/>
      <c r="AF128" s="1010"/>
      <c r="AG128" s="123"/>
      <c r="AH128" s="124"/>
      <c r="AI128" s="1044" t="str">
        <f>IF(ISBLANK(A128),"",IF(ISBLANK(G128),SUM(H128,K128,N128,Q128,T128,W128,Z128,AC128,AF128),0))</f>
        <v/>
      </c>
      <c r="AJ128" s="1007" t="str">
        <f>IF(AI128="","",AI128+AJ126)</f>
        <v/>
      </c>
      <c r="AK128" s="995">
        <f>IF(G128="X",0,COUNT(H128,K128,N128,Q128,T128,W128,Z128,AC128,AF128))</f>
        <v>0</v>
      </c>
      <c r="AL128" s="1007">
        <f>COUNTIF(I128:J129,"L")+COUNTIF(L128:M129,"L")+COUNTIF(O128:P129,"L")+COUNTIF(R128:S129,"L")+COUNTIF(U128:V129,"L")+COUNTIF(X128:Y129,"L")+COUNTIF(AA128:AB129,"L")+COUNTIF(AD128:AE129,"L")+COUNTIF(AG128:AH129,"L")</f>
        <v>0</v>
      </c>
      <c r="AM128" s="995">
        <f>COUNTIF(I128:$J129,"B")+COUNTIF(L128:M129,"B")+COUNTIF(O128:P129,"B")+COUNTIF(R128:S129,"B")+COUNTIF(U128:V129,"B")+COUNTIF(X128:Y129,"B")+COUNTIF(AA128:AB129,"B")+COUNTIF(AD128:AE129,"B")+COUNTIF(AG128:AH129,"B")</f>
        <v>0</v>
      </c>
      <c r="AN128" s="995">
        <f>COUNTIF(I128:J129,"J")+COUNTIF(L128:M129,"J")+COUNTIF(O128:P129,"J")+COUNTIF(R128:S129,"J")+COUNTIF(U128:V129,"J")+COUNTIF(X128:Y129,"J")+COUNTIF(AA128:AB129,"J")+COUNTIF(AD128:AE129,"J")+COUNTIF(AG128:AH129,"J")</f>
        <v>0</v>
      </c>
      <c r="AO128" s="995">
        <f>COUNTIF(I128:J129,"N")+COUNTIF(L128:M129,"N")+COUNTIF(O128:P129,"N")+COUNTIF(R128:S129,"N")+COUNTIF(U128:V129,"N")+COUNTIF(X128:Y129,"N")+COUNTIF(AA128:AB129,"N")+COUNTIF(AD128:AE129,"N")+COUNTIF(AG128:AH129,"N")</f>
        <v>0</v>
      </c>
      <c r="AP128" s="995">
        <f>COUNTIF(I128:J129,"O")+COUNTIF(L128:M129,"O")+COUNTIF(O128:P129,"O")+COUNTIF(R128:S129,"O")+COUNTIF(U128:V129,"O")+COUNTIF(X128:Y129,"O")+COUNTIF(AA128:AB129,"O")+COUNTIF(AD128:AE129,"O")+COUNTIF(AG128:AH129,"O")</f>
        <v>0</v>
      </c>
      <c r="AQ128" s="996">
        <f>COUNTIF(I128:J129,"NOTT")+COUNTIF(L128:M129,"NOTT")+COUNTIF(O128:P129,"NOTT")+COUNTIF(R128:S129,"NOTT")+COUNTIF(U128:V129,"NOTT")+COUNTIF(X128:Y129,"NOTT")+COUNTIF(AA128:AB129,"NOTT")+COUNTIF(AD128:AE129,"NOTT")+COUNTIF(AG128:AH129,"NOTT")</f>
        <v>0</v>
      </c>
      <c r="AR128" s="1011"/>
      <c r="AS128" s="1015"/>
      <c r="AT128" s="1002"/>
      <c r="AU128" s="998"/>
      <c r="AV128" s="998"/>
      <c r="AW128" s="998"/>
      <c r="AX128" s="1013"/>
      <c r="AY128" s="1014"/>
      <c r="AZ128" s="123"/>
      <c r="BA128" s="124"/>
      <c r="BB128" s="1010"/>
      <c r="BC128" s="125"/>
      <c r="BD128" s="126"/>
      <c r="BE128" s="1010"/>
      <c r="BF128" s="125"/>
      <c r="BG128" s="126"/>
      <c r="BH128" s="1010"/>
      <c r="BI128" s="125"/>
      <c r="BJ128" s="126"/>
      <c r="BK128" s="1010"/>
      <c r="BL128" s="125"/>
      <c r="BM128" s="126"/>
      <c r="BN128" s="1010"/>
      <c r="BO128" s="125"/>
      <c r="BP128" s="126"/>
      <c r="BQ128" s="1010"/>
      <c r="BR128" s="125"/>
      <c r="BS128" s="126"/>
      <c r="BT128" s="1010"/>
      <c r="BU128" s="125"/>
      <c r="BV128" s="126"/>
      <c r="BW128" s="1010"/>
      <c r="BX128" s="125"/>
      <c r="BY128" s="126"/>
      <c r="BZ128" s="1044" t="str">
        <f>IF(ISBLANK(AR128),"",IF(ISBLANK(AX128),SUM(AY128,BB128,BE128,BH128,BK128,BN128,BQ128,BT128,BW128),0))</f>
        <v/>
      </c>
      <c r="CA128" s="1007" t="str">
        <f>IF(BZ128="","",BZ128+CA126)</f>
        <v/>
      </c>
      <c r="CB128" s="995">
        <f>IF(AX128="X",0,COUNT(AY128,BB128,BE128,BH128,BK128,BN128,BQ128,BT128,BW128))</f>
        <v>0</v>
      </c>
      <c r="CC128" s="1007">
        <f>COUNTIF(AZ128:BA129,"L")+COUNTIF(BC128:BD129,"L")+COUNTIF(BF128:BG129,"L")+COUNTIF(BI128:BJ129,"L")+COUNTIF(BL128:BM129,"L")+COUNTIF(BO128:BP129,"L")+COUNTIF(BR128:BS129,"L")+COUNTIF(BU128:BV129,"L")+COUNTIF(BX128:BY129,"L")</f>
        <v>0</v>
      </c>
      <c r="CD128" s="995">
        <f>COUNTIF($J128:AZ129,"B")+COUNTIF(BC128:BD129,"B")+COUNTIF(BF128:BG129,"B")+COUNTIF(BI128:BJ129,"B")+COUNTIF(BL128:BM129,"B")+COUNTIF(BO128:BP129,"B")+COUNTIF(BR128:BS129,"B")+COUNTIF(BU128:BV129,"B")+COUNTIF(BX128:BY129,"B")</f>
        <v>0</v>
      </c>
      <c r="CE128" s="995">
        <f>COUNTIF(AZ128:BA129,"J")+COUNTIF(BC128:BD129,"J")+COUNTIF(BF128:BG129,"J")+COUNTIF(BI128:BJ129,"J")+COUNTIF(BL128:BM129,"J")+COUNTIF(BO128:BP129,"J")+COUNTIF(BR128:BS129,"J")+COUNTIF(BU128:BV129,"J")+COUNTIF(BX128:BY129,"J")</f>
        <v>0</v>
      </c>
      <c r="CF128" s="995">
        <f>COUNTIF(AZ128:BA129,"N")+COUNTIF(BC128:BD129,"N")+COUNTIF(BF128:BG129,"N")+COUNTIF(BI128:BJ129,"N")+COUNTIF(BL128:BM129,"N")+COUNTIF(BO128:BP129,"N")+COUNTIF(BR128:BS129,"N")+COUNTIF(BU128:BV129,"N")+COUNTIF(BX128:BY129,"N")</f>
        <v>0</v>
      </c>
      <c r="CG128" s="995">
        <f>COUNTIF(AZ128:BA129,"O")+COUNTIF(BC128:BD129,"O")+COUNTIF(BF128:BG129,"O")+COUNTIF(BI128:BJ129,"O")+COUNTIF(BL128:BM129,"O")+COUNTIF(BO128:BP129,"O")+COUNTIF(BR128:BS129,"O")+COUNTIF(BU128:BV129,"O")+COUNTIF(BX128:BY129,"O")</f>
        <v>0</v>
      </c>
      <c r="CH128" s="996">
        <f>COUNTIF(AZ128:BA129,"NOTT")+COUNTIF(BC128:BD129,"NOTT")+COUNTIF(BF128:BG129,"NOTT")+COUNTIF(BI128:BJ129,"NOTT")+COUNTIF(BL128:BM129,"NOTT")+COUNTIF(BO128:BP129,"NOTT")+COUNTIF(BR128:BS129,"NOTT")+COUNTIF(BU128:BV129,"NOTT")+COUNTIF(BX128:BY129,"NOTT")</f>
        <v>0</v>
      </c>
    </row>
    <row r="129" spans="1:87" ht="14.25" customHeight="1">
      <c r="A129" s="988"/>
      <c r="B129" s="1015"/>
      <c r="C129" s="1002"/>
      <c r="D129" s="998"/>
      <c r="E129" s="998"/>
      <c r="F129" s="998"/>
      <c r="G129" s="1013"/>
      <c r="H129" s="1014"/>
      <c r="I129" s="125"/>
      <c r="J129" s="126"/>
      <c r="K129" s="1010"/>
      <c r="L129" s="123"/>
      <c r="M129" s="124"/>
      <c r="N129" s="1010"/>
      <c r="O129" s="123"/>
      <c r="P129" s="124"/>
      <c r="Q129" s="1010"/>
      <c r="R129" s="123"/>
      <c r="S129" s="124"/>
      <c r="T129" s="1010"/>
      <c r="U129" s="123"/>
      <c r="V129" s="124"/>
      <c r="W129" s="1010"/>
      <c r="X129" s="123"/>
      <c r="Y129" s="124"/>
      <c r="Z129" s="1010"/>
      <c r="AA129" s="123"/>
      <c r="AB129" s="124"/>
      <c r="AC129" s="1010"/>
      <c r="AD129" s="123"/>
      <c r="AE129" s="124"/>
      <c r="AF129" s="1010"/>
      <c r="AG129" s="123"/>
      <c r="AH129" s="124"/>
      <c r="AI129" s="1041"/>
      <c r="AJ129" s="1007"/>
      <c r="AK129" s="995"/>
      <c r="AL129" s="1007"/>
      <c r="AM129" s="995"/>
      <c r="AN129" s="995"/>
      <c r="AO129" s="995"/>
      <c r="AP129" s="995"/>
      <c r="AQ129" s="996"/>
      <c r="AR129" s="1011"/>
      <c r="AS129" s="1015"/>
      <c r="AT129" s="1002"/>
      <c r="AU129" s="998"/>
      <c r="AV129" s="998"/>
      <c r="AW129" s="998"/>
      <c r="AX129" s="1013"/>
      <c r="AY129" s="1014"/>
      <c r="AZ129" s="123"/>
      <c r="BA129" s="124"/>
      <c r="BB129" s="1010"/>
      <c r="BC129" s="125"/>
      <c r="BD129" s="126"/>
      <c r="BE129" s="1010"/>
      <c r="BF129" s="125"/>
      <c r="BG129" s="126"/>
      <c r="BH129" s="1010"/>
      <c r="BI129" s="125"/>
      <c r="BJ129" s="126"/>
      <c r="BK129" s="1010"/>
      <c r="BL129" s="125"/>
      <c r="BM129" s="126"/>
      <c r="BN129" s="1010"/>
      <c r="BO129" s="125"/>
      <c r="BP129" s="126"/>
      <c r="BQ129" s="1010"/>
      <c r="BR129" s="125"/>
      <c r="BS129" s="126"/>
      <c r="BT129" s="1010"/>
      <c r="BU129" s="125"/>
      <c r="BV129" s="126"/>
      <c r="BW129" s="1010"/>
      <c r="BX129" s="125"/>
      <c r="BY129" s="126"/>
      <c r="BZ129" s="1041"/>
      <c r="CA129" s="1007"/>
      <c r="CB129" s="995"/>
      <c r="CC129" s="1007"/>
      <c r="CD129" s="995"/>
      <c r="CE129" s="995"/>
      <c r="CF129" s="995"/>
      <c r="CG129" s="995"/>
      <c r="CH129" s="996"/>
    </row>
    <row r="130" spans="1:87" ht="14.25" customHeight="1">
      <c r="A130" s="999"/>
      <c r="B130" s="1008"/>
      <c r="C130" s="999"/>
      <c r="D130" s="1000"/>
      <c r="E130" s="1000"/>
      <c r="F130" s="1000"/>
      <c r="G130" s="1001"/>
      <c r="H130" s="1002"/>
      <c r="I130" s="128"/>
      <c r="J130" s="126"/>
      <c r="K130" s="998"/>
      <c r="L130" s="127"/>
      <c r="M130" s="124"/>
      <c r="N130" s="998"/>
      <c r="O130" s="127"/>
      <c r="P130" s="124"/>
      <c r="Q130" s="998"/>
      <c r="R130" s="127"/>
      <c r="S130" s="124"/>
      <c r="T130" s="998"/>
      <c r="U130" s="127"/>
      <c r="V130" s="124"/>
      <c r="W130" s="998"/>
      <c r="X130" s="127"/>
      <c r="Y130" s="124"/>
      <c r="Z130" s="998"/>
      <c r="AA130" s="127"/>
      <c r="AB130" s="124"/>
      <c r="AC130" s="998"/>
      <c r="AD130" s="127"/>
      <c r="AE130" s="124"/>
      <c r="AF130" s="998"/>
      <c r="AG130" s="127"/>
      <c r="AH130" s="124"/>
      <c r="AI130" s="1005" t="str">
        <f>IF(ISBLANK(A130),"",IF(ISBLANK(G130),SUM(H130,K130,N130,Q130,T130,W130,Z130,AC130,AF130),0))</f>
        <v/>
      </c>
      <c r="AJ130" s="1007" t="str">
        <f>IF(AI130="","",AI130+AJ128)</f>
        <v/>
      </c>
      <c r="AK130" s="995">
        <f>IF(G130="X",0,COUNT(H130,K130,N130,Q130,T130,W130,Z130,AC130,AF130))</f>
        <v>0</v>
      </c>
      <c r="AL130" s="1007">
        <f>COUNTIF(I130:J131,"L")+COUNTIF(L130:M131,"L")+COUNTIF(O130:P131,"L")+COUNTIF(R130:S131,"L")+COUNTIF(U130:V131,"L")+COUNTIF(X130:Y131,"L")+COUNTIF(AA130:AB131,"L")+COUNTIF(AD130:AE131,"L")+COUNTIF(AG130:AH131,"L")</f>
        <v>0</v>
      </c>
      <c r="AM130" s="995">
        <f>COUNTIF(I130:$J131,"B")+COUNTIF(L130:M131,"B")+COUNTIF(O130:P131,"B")+COUNTIF(R130:S131,"B")+COUNTIF(U130:V131,"B")+COUNTIF(X130:Y131,"B")+COUNTIF(AA130:AB131,"B")+COUNTIF(AD130:AE131,"B")+COUNTIF(AG130:AH131,"B")</f>
        <v>0</v>
      </c>
      <c r="AN130" s="995">
        <f>COUNTIF(I130:J131,"J")+COUNTIF(L130:M131,"J")+COUNTIF(O130:P131,"J")+COUNTIF(R130:S131,"J")+COUNTIF(U130:V131,"J")+COUNTIF(X130:Y131,"J")+COUNTIF(AA130:AB131,"J")+COUNTIF(AD130:AE131,"J")+COUNTIF(AG130:AH131,"J")</f>
        <v>0</v>
      </c>
      <c r="AO130" s="995">
        <f>COUNTIF(I130:J131,"N")+COUNTIF(L130:M131,"N")+COUNTIF(O130:P131,"N")+COUNTIF(R130:S131,"N")+COUNTIF(U130:V131,"N")+COUNTIF(X130:Y131,"N")+COUNTIF(AA130:AB131,"N")+COUNTIF(AD130:AE131,"N")+COUNTIF(AG130:AH131,"N")</f>
        <v>0</v>
      </c>
      <c r="AP130" s="995">
        <f>COUNTIF(I130:J131,"O")+COUNTIF(L130:M131,"O")+COUNTIF(O130:P131,"O")+COUNTIF(R130:S131,"O")+COUNTIF(U130:V131,"O")+COUNTIF(X130:Y131,"O")+COUNTIF(AA130:AB131,"O")+COUNTIF(AD130:AE131,"O")+COUNTIF(AG130:AH131,"O")</f>
        <v>0</v>
      </c>
      <c r="AQ130" s="996">
        <f>COUNTIF(I130:J131,"NOTT")+COUNTIF(L130:M131,"NOTT")+COUNTIF(O130:P131,"NOTT")+COUNTIF(R130:S131,"NOTT")+COUNTIF(U130:V131,"NOTT")+COUNTIF(X130:Y131,"NOTT")+COUNTIF(AA130:AB131,"NOTT")+COUNTIF(AD130:AE131,"NOTT")+COUNTIF(AG130:AH131,"NOTT")</f>
        <v>0</v>
      </c>
      <c r="AR130" s="1003"/>
      <c r="AS130" s="1008"/>
      <c r="AT130" s="999"/>
      <c r="AU130" s="1000"/>
      <c r="AV130" s="1000"/>
      <c r="AW130" s="1000"/>
      <c r="AX130" s="1001"/>
      <c r="AY130" s="1002"/>
      <c r="AZ130" s="127"/>
      <c r="BA130" s="124"/>
      <c r="BB130" s="998"/>
      <c r="BC130" s="128"/>
      <c r="BD130" s="126"/>
      <c r="BE130" s="998"/>
      <c r="BF130" s="128"/>
      <c r="BG130" s="126"/>
      <c r="BH130" s="998"/>
      <c r="BI130" s="128"/>
      <c r="BJ130" s="126"/>
      <c r="BK130" s="998"/>
      <c r="BL130" s="128"/>
      <c r="BM130" s="126"/>
      <c r="BN130" s="998"/>
      <c r="BO130" s="128"/>
      <c r="BP130" s="126"/>
      <c r="BQ130" s="998"/>
      <c r="BR130" s="128"/>
      <c r="BS130" s="126"/>
      <c r="BT130" s="998"/>
      <c r="BU130" s="128"/>
      <c r="BV130" s="126"/>
      <c r="BW130" s="998"/>
      <c r="BX130" s="128"/>
      <c r="BY130" s="126"/>
      <c r="BZ130" s="1005" t="str">
        <f>IF(ISBLANK(AR130),"",IF(ISBLANK(AX130),SUM(AY130,BB130,BE130,BH130,BK130,BN130,BQ130,BT130,BW130),0))</f>
        <v/>
      </c>
      <c r="CA130" s="1007" t="str">
        <f>IF(BZ130="","",BZ130+CA128)</f>
        <v/>
      </c>
      <c r="CB130" s="995">
        <f>IF(AX130="X",0,COUNT(AY130,BB130,BE130,BH130,BK130,BN130,BQ130,BT130,BW130))</f>
        <v>0</v>
      </c>
      <c r="CC130" s="1007">
        <f>COUNTIF(AZ130:BA131,"L")+COUNTIF(BC130:BD131,"L")+COUNTIF(BF130:BG131,"L")+COUNTIF(BI130:BJ131,"L")+COUNTIF(BL130:BM131,"L")+COUNTIF(BO130:BP131,"L")+COUNTIF(BR130:BS131,"L")+COUNTIF(BU130:BV131,"L")+COUNTIF(BX130:BY131,"L")</f>
        <v>0</v>
      </c>
      <c r="CD130" s="995">
        <f>COUNTIF($J130:AZ131,"B")+COUNTIF(BC130:BD131,"B")+COUNTIF(BF130:BG131,"B")+COUNTIF(BI130:BJ131,"B")+COUNTIF(BL130:BM131,"B")+COUNTIF(BO130:BP131,"B")+COUNTIF(BR130:BS131,"B")+COUNTIF(BU130:BV131,"B")+COUNTIF(BX130:BY131,"B")</f>
        <v>0</v>
      </c>
      <c r="CE130" s="995">
        <f>COUNTIF(AZ130:BA131,"J")+COUNTIF(BC130:BD131,"J")+COUNTIF(BF130:BG131,"J")+COUNTIF(BI130:BJ131,"J")+COUNTIF(BL130:BM131,"J")+COUNTIF(BO130:BP131,"J")+COUNTIF(BR130:BS131,"J")+COUNTIF(BU130:BV131,"J")+COUNTIF(BX130:BY131,"J")</f>
        <v>0</v>
      </c>
      <c r="CF130" s="995">
        <f>COUNTIF(AZ130:BA131,"N")+COUNTIF(BC130:BD131,"N")+COUNTIF(BF130:BG131,"N")+COUNTIF(BI130:BJ131,"N")+COUNTIF(BL130:BM131,"N")+COUNTIF(BO130:BP131,"N")+COUNTIF(BR130:BS131,"N")+COUNTIF(BU130:BV131,"N")+COUNTIF(BX130:BY131,"N")</f>
        <v>0</v>
      </c>
      <c r="CG130" s="995">
        <f>COUNTIF(AZ130:BA131,"O")+COUNTIF(BC130:BD131,"O")+COUNTIF(BF130:BG131,"O")+COUNTIF(BI130:BJ131,"O")+COUNTIF(BL130:BM131,"O")+COUNTIF(BO130:BP131,"O")+COUNTIF(BR130:BS131,"O")+COUNTIF(BU130:BV131,"O")+COUNTIF(BX130:BY131,"O")</f>
        <v>0</v>
      </c>
      <c r="CH130" s="996">
        <f>COUNTIF(AZ130:BA131,"NOTT")+COUNTIF(BC130:BD131,"NOTT")+COUNTIF(BF130:BG131,"NOTT")+COUNTIF(BI130:BJ131,"NOTT")+COUNTIF(BL130:BM131,"NOTT")+COUNTIF(BO130:BP131,"NOTT")+COUNTIF(BR130:BS131,"NOTT")+COUNTIF(BU130:BV131,"NOTT")+COUNTIF(BX130:BY131,"NOTT")</f>
        <v>0</v>
      </c>
    </row>
    <row r="131" spans="1:87" ht="14.25" customHeight="1" thickBot="1">
      <c r="A131" s="1019"/>
      <c r="B131" s="1008"/>
      <c r="C131" s="1019"/>
      <c r="D131" s="1020"/>
      <c r="E131" s="1020"/>
      <c r="F131" s="1020"/>
      <c r="G131" s="1021"/>
      <c r="H131" s="1022"/>
      <c r="I131" s="692"/>
      <c r="J131" s="693"/>
      <c r="K131" s="1023"/>
      <c r="L131" s="690"/>
      <c r="M131" s="691"/>
      <c r="N131" s="1023"/>
      <c r="O131" s="690"/>
      <c r="P131" s="691"/>
      <c r="Q131" s="1023"/>
      <c r="R131" s="690"/>
      <c r="S131" s="691"/>
      <c r="T131" s="1023"/>
      <c r="U131" s="690"/>
      <c r="V131" s="691"/>
      <c r="W131" s="1023"/>
      <c r="X131" s="690"/>
      <c r="Y131" s="691"/>
      <c r="Z131" s="1023"/>
      <c r="AA131" s="690"/>
      <c r="AB131" s="691"/>
      <c r="AC131" s="1023"/>
      <c r="AD131" s="690"/>
      <c r="AE131" s="691"/>
      <c r="AF131" s="1023"/>
      <c r="AG131" s="690"/>
      <c r="AH131" s="691"/>
      <c r="AI131" s="1024"/>
      <c r="AJ131" s="1025"/>
      <c r="AK131" s="995"/>
      <c r="AL131" s="1007"/>
      <c r="AM131" s="995"/>
      <c r="AN131" s="995"/>
      <c r="AO131" s="995"/>
      <c r="AP131" s="995"/>
      <c r="AQ131" s="996"/>
      <c r="AR131" s="1018"/>
      <c r="AS131" s="1008"/>
      <c r="AT131" s="1019"/>
      <c r="AU131" s="1020"/>
      <c r="AV131" s="1020"/>
      <c r="AW131" s="1020"/>
      <c r="AX131" s="1021"/>
      <c r="AY131" s="1022"/>
      <c r="AZ131" s="690"/>
      <c r="BA131" s="691"/>
      <c r="BB131" s="1023"/>
      <c r="BC131" s="692"/>
      <c r="BD131" s="693"/>
      <c r="BE131" s="1023"/>
      <c r="BF131" s="692"/>
      <c r="BG131" s="693"/>
      <c r="BH131" s="1023"/>
      <c r="BI131" s="692"/>
      <c r="BJ131" s="693"/>
      <c r="BK131" s="1023"/>
      <c r="BL131" s="692"/>
      <c r="BM131" s="693"/>
      <c r="BN131" s="1023"/>
      <c r="BO131" s="692"/>
      <c r="BP131" s="693"/>
      <c r="BQ131" s="1023"/>
      <c r="BR131" s="692"/>
      <c r="BS131" s="693"/>
      <c r="BT131" s="1023"/>
      <c r="BU131" s="692"/>
      <c r="BV131" s="693"/>
      <c r="BW131" s="1023"/>
      <c r="BX131" s="692"/>
      <c r="BY131" s="693"/>
      <c r="BZ131" s="1006"/>
      <c r="CA131" s="1025"/>
      <c r="CB131" s="995"/>
      <c r="CC131" s="1007"/>
      <c r="CD131" s="995"/>
      <c r="CE131" s="995"/>
      <c r="CF131" s="995"/>
      <c r="CG131" s="995"/>
      <c r="CH131" s="996"/>
    </row>
    <row r="132" spans="1:87" ht="14.25" customHeight="1" thickBot="1">
      <c r="A132" s="1028">
        <f>IF(COUNT(A72:A131),COUNT(A72:A131),"")</f>
        <v>15</v>
      </c>
      <c r="B132" s="1030" t="s">
        <v>274</v>
      </c>
      <c r="C132" s="1032">
        <f ca="1">IF(A132="","",SK!G132)</f>
        <v>4</v>
      </c>
      <c r="D132" s="1037">
        <f ca="1">IF(A132="","",SK!H132)</f>
        <v>5</v>
      </c>
      <c r="E132" s="1037">
        <f ca="1">IF(A132="","",SK!J132)</f>
        <v>4</v>
      </c>
      <c r="F132" s="1037">
        <f ca="1">IF(A132="","",SK!K132)</f>
        <v>0</v>
      </c>
      <c r="G132" s="1037">
        <f ca="1">IF(A132="","",SUM(SK!L132,SK!L133))</f>
        <v>2</v>
      </c>
      <c r="H132" s="1028">
        <f>IF(COUNT(H72:H131),SUM(H72:H131),"")</f>
        <v>20</v>
      </c>
      <c r="I132" s="129"/>
      <c r="J132" s="129"/>
      <c r="K132" s="1033">
        <f>IF(COUNT(K72:K131),SUM(K72:K131),"")</f>
        <v>10</v>
      </c>
      <c r="L132" s="129"/>
      <c r="M132" s="129"/>
      <c r="N132" s="1033">
        <f>IF(COUNT(N72:N131),SUM(N72:N131),"")</f>
        <v>10</v>
      </c>
      <c r="O132" s="129"/>
      <c r="P132" s="129"/>
      <c r="Q132" s="1033">
        <f>IF(COUNT(Q72:Q131),SUM(Q72:Q131),"")</f>
        <v>6</v>
      </c>
      <c r="R132" s="129"/>
      <c r="S132" s="129"/>
      <c r="T132" s="1033" t="str">
        <f>IF(COUNT(T72:T131),SUM(T72:T131),"")</f>
        <v/>
      </c>
      <c r="U132" s="129"/>
      <c r="V132" s="129"/>
      <c r="W132" s="1033" t="str">
        <f>IF(COUNT(W72:W131),SUM(W72:W131),"")</f>
        <v/>
      </c>
      <c r="X132" s="129"/>
      <c r="Y132" s="130"/>
      <c r="Z132" s="1033" t="str">
        <f>IF(COUNT(Z72:Z131),SUM(Z72:Z131),"")</f>
        <v/>
      </c>
      <c r="AA132" s="129"/>
      <c r="AB132" s="129"/>
      <c r="AC132" s="1033" t="str">
        <f>IF(COUNT(AC72:AC131),SUM(AC72:AC131),"")</f>
        <v/>
      </c>
      <c r="AD132" s="129"/>
      <c r="AE132" s="130"/>
      <c r="AF132" s="1033" t="str">
        <f>IF(COUNT(AF72:AF131),SUM(AF72:AF131),"")</f>
        <v/>
      </c>
      <c r="AG132" s="129"/>
      <c r="AH132" s="129"/>
      <c r="AI132" s="1034">
        <f>IF(COUNT(AI72:AI131),SUM(AI72:AI131),"")</f>
        <v>46</v>
      </c>
      <c r="AJ132" s="1034">
        <f>IF(A132="","",MAX(AJ72:AJ131))</f>
        <v>68</v>
      </c>
      <c r="AK132" s="1045"/>
      <c r="AL132" s="1045"/>
      <c r="AM132" s="1045"/>
      <c r="AN132" s="1045"/>
      <c r="AO132" s="1045"/>
      <c r="AP132" s="1045"/>
      <c r="AQ132" s="146"/>
      <c r="AR132" s="1028">
        <f>IF(COUNT(AR72:AR131),COUNT(AR72:AR131),"")</f>
        <v>15</v>
      </c>
      <c r="AS132" s="1030" t="s">
        <v>274</v>
      </c>
      <c r="AT132" s="1032">
        <f ca="1">IF(AR132="","",SK!AF132)</f>
        <v>1</v>
      </c>
      <c r="AU132" s="1037">
        <f ca="1">IF(AR132="","",SK!AG132)</f>
        <v>9</v>
      </c>
      <c r="AV132" s="1037">
        <f ca="1">IF(AR132="","",SK!AI132)</f>
        <v>4</v>
      </c>
      <c r="AW132" s="1037">
        <f ca="1">IF(AR132="","",SK!AJ132)</f>
        <v>0</v>
      </c>
      <c r="AX132" s="1037">
        <f ca="1">IF(AR132="","",SUM(SK!AK132,SK!AK133))</f>
        <v>5</v>
      </c>
      <c r="AY132" s="1028">
        <f>IF(COUNT(AY72:AY131),SUM(AY72:AY131),"")</f>
        <v>49</v>
      </c>
      <c r="AZ132" s="129"/>
      <c r="BA132" s="129"/>
      <c r="BB132" s="1033">
        <f>IF(COUNT(BB72:BB131),SUM(BB72:BB131),"")</f>
        <v>30</v>
      </c>
      <c r="BC132" s="129"/>
      <c r="BD132" s="129"/>
      <c r="BE132" s="1033">
        <f>IF(COUNT(BE72:BE131),SUM(BE72:BE131),"")</f>
        <v>20</v>
      </c>
      <c r="BF132" s="129"/>
      <c r="BG132" s="129"/>
      <c r="BH132" s="1033">
        <f>IF(COUNT(BH72:BH131),SUM(BH72:BH131),"")</f>
        <v>8</v>
      </c>
      <c r="BI132" s="129"/>
      <c r="BJ132" s="129"/>
      <c r="BK132" s="1033" t="str">
        <f>IF(COUNT(BK72:BK131),SUM(BK72:BK131),"")</f>
        <v/>
      </c>
      <c r="BL132" s="129"/>
      <c r="BM132" s="129"/>
      <c r="BN132" s="679"/>
      <c r="BO132" s="694"/>
      <c r="BP132" s="694"/>
      <c r="BQ132" s="679"/>
      <c r="BR132" s="694"/>
      <c r="BS132" s="694"/>
      <c r="BT132" s="1033" t="str">
        <f>IF(COUNT(BT72:BT131),SUM(BT72:BT131),"")</f>
        <v/>
      </c>
      <c r="BU132" s="129"/>
      <c r="BV132" s="130"/>
      <c r="BW132" s="1033" t="str">
        <f>IF(COUNT(BW72:BW131),SUM(BW72:BW131),"")</f>
        <v/>
      </c>
      <c r="BX132" s="129"/>
      <c r="BY132" s="129"/>
      <c r="BZ132" s="1034">
        <f>IF(COUNT(BZ72:BZ131),SUM(BZ72:BZ131),"")</f>
        <v>107</v>
      </c>
      <c r="CA132" s="1034">
        <f>IF(AR132="","",MAX(CA72:CA131))</f>
        <v>156</v>
      </c>
      <c r="CB132" s="1045"/>
      <c r="CC132" s="1045"/>
      <c r="CD132" s="1045"/>
      <c r="CE132" s="1045"/>
      <c r="CF132" s="1045"/>
      <c r="CG132" s="1045"/>
      <c r="CH132" s="147"/>
    </row>
    <row r="133" spans="1:87" ht="14.25" customHeight="1" thickBot="1">
      <c r="A133" s="1029"/>
      <c r="B133" s="1031"/>
      <c r="C133" s="1032"/>
      <c r="D133" s="1037"/>
      <c r="E133" s="1037"/>
      <c r="F133" s="1037"/>
      <c r="G133" s="1037"/>
      <c r="H133" s="1028"/>
      <c r="I133" s="133"/>
      <c r="J133" s="133"/>
      <c r="K133" s="1033"/>
      <c r="L133" s="133"/>
      <c r="M133" s="133"/>
      <c r="N133" s="1033"/>
      <c r="O133" s="133"/>
      <c r="P133" s="133"/>
      <c r="Q133" s="1033"/>
      <c r="R133" s="133"/>
      <c r="S133" s="133"/>
      <c r="T133" s="1033"/>
      <c r="U133" s="133"/>
      <c r="V133" s="133"/>
      <c r="W133" s="1033"/>
      <c r="X133" s="133"/>
      <c r="Y133" s="134"/>
      <c r="Z133" s="1033"/>
      <c r="AA133" s="133"/>
      <c r="AB133" s="133"/>
      <c r="AC133" s="1033"/>
      <c r="AD133" s="133"/>
      <c r="AE133" s="134"/>
      <c r="AF133" s="1033"/>
      <c r="AG133" s="133"/>
      <c r="AH133" s="133"/>
      <c r="AI133" s="1034"/>
      <c r="AJ133" s="1034"/>
      <c r="AK133" s="1045"/>
      <c r="AL133" s="1045"/>
      <c r="AM133" s="1045"/>
      <c r="AN133" s="1045"/>
      <c r="AO133" s="1045"/>
      <c r="AP133" s="1045"/>
      <c r="AQ133" s="148"/>
      <c r="AR133" s="1029"/>
      <c r="AS133" s="1031"/>
      <c r="AT133" s="1032"/>
      <c r="AU133" s="1037"/>
      <c r="AV133" s="1037"/>
      <c r="AW133" s="1037"/>
      <c r="AX133" s="1037"/>
      <c r="AY133" s="1028"/>
      <c r="AZ133" s="133"/>
      <c r="BA133" s="133"/>
      <c r="BB133" s="1033"/>
      <c r="BC133" s="133"/>
      <c r="BD133" s="133"/>
      <c r="BE133" s="1033"/>
      <c r="BF133" s="133"/>
      <c r="BG133" s="133"/>
      <c r="BH133" s="1033"/>
      <c r="BI133" s="133"/>
      <c r="BJ133" s="133"/>
      <c r="BK133" s="1033"/>
      <c r="BL133" s="133"/>
      <c r="BM133" s="133"/>
      <c r="BN133" s="678"/>
      <c r="BO133" s="678"/>
      <c r="BP133" s="678"/>
      <c r="BQ133" s="678"/>
      <c r="BR133" s="678"/>
      <c r="BS133" s="678"/>
      <c r="BT133" s="1033"/>
      <c r="BU133" s="133"/>
      <c r="BV133" s="134"/>
      <c r="BW133" s="1033"/>
      <c r="BX133" s="133"/>
      <c r="BY133" s="133"/>
      <c r="BZ133" s="1034"/>
      <c r="CA133" s="1034"/>
      <c r="CB133" s="1045"/>
      <c r="CC133" s="1045"/>
      <c r="CD133" s="1045"/>
      <c r="CE133" s="1045"/>
      <c r="CF133" s="1045"/>
      <c r="CG133" s="1045"/>
      <c r="CH133" s="147"/>
    </row>
    <row r="134" spans="1:87" ht="12" customHeight="1">
      <c r="A134" s="1036" t="s">
        <v>275</v>
      </c>
      <c r="B134" s="1036"/>
      <c r="C134" s="1036"/>
      <c r="D134" s="1036"/>
      <c r="E134" s="1036"/>
      <c r="F134" s="1036"/>
      <c r="G134" s="1036"/>
      <c r="H134" s="1036"/>
      <c r="I134" s="1036"/>
      <c r="J134" s="1036"/>
      <c r="K134" s="1036"/>
      <c r="L134" s="1036"/>
      <c r="M134" s="1036"/>
      <c r="N134" s="1036"/>
      <c r="O134" s="1036"/>
      <c r="P134" s="1036"/>
      <c r="Q134" s="1036"/>
      <c r="R134" s="1036"/>
      <c r="S134" s="1036"/>
      <c r="T134" s="1036"/>
      <c r="U134" s="1036"/>
      <c r="V134" s="1036"/>
      <c r="W134" s="1036"/>
      <c r="X134" s="1036"/>
      <c r="Y134" s="1036"/>
      <c r="Z134" s="1036"/>
      <c r="AA134" s="1036"/>
      <c r="AB134" s="1036"/>
      <c r="AC134" s="1036"/>
      <c r="AD134" s="1036"/>
      <c r="AE134" s="1036"/>
      <c r="AF134" s="1036"/>
      <c r="AG134" s="1036"/>
      <c r="AH134" s="1036"/>
      <c r="AI134" s="1036"/>
      <c r="AJ134" s="1036"/>
      <c r="AK134" s="149"/>
      <c r="AL134" s="149"/>
      <c r="AM134" s="149"/>
      <c r="AN134" s="149"/>
      <c r="AO134" s="149"/>
      <c r="AP134" s="149"/>
      <c r="AQ134" s="149"/>
      <c r="AR134" s="1036" t="s">
        <v>275</v>
      </c>
      <c r="AS134" s="1036"/>
      <c r="AT134" s="1036"/>
      <c r="AU134" s="1036"/>
      <c r="AV134" s="1036"/>
      <c r="AW134" s="1036"/>
      <c r="AX134" s="1036"/>
      <c r="AY134" s="1036"/>
      <c r="AZ134" s="1036"/>
      <c r="BA134" s="1036"/>
      <c r="BB134" s="1036"/>
      <c r="BC134" s="1036"/>
      <c r="BD134" s="1036"/>
      <c r="BE134" s="1036"/>
      <c r="BF134" s="1036"/>
      <c r="BG134" s="1036"/>
      <c r="BH134" s="1036"/>
      <c r="BI134" s="1036"/>
      <c r="BJ134" s="1036"/>
      <c r="BK134" s="1036"/>
      <c r="BL134" s="1036"/>
      <c r="BM134" s="1036"/>
      <c r="BN134" s="1036"/>
      <c r="BO134" s="1036"/>
      <c r="BP134" s="1036"/>
      <c r="BQ134" s="1036"/>
      <c r="BR134" s="1036"/>
      <c r="BS134" s="1036"/>
      <c r="BT134" s="1036"/>
      <c r="BU134" s="1036"/>
      <c r="BV134" s="1036"/>
      <c r="BW134" s="1036"/>
      <c r="BX134" s="1036"/>
      <c r="BY134" s="1036"/>
      <c r="BZ134" s="1036"/>
      <c r="CA134" s="1036"/>
      <c r="CB134" s="136"/>
      <c r="CC134" s="137"/>
      <c r="CD134" s="137"/>
      <c r="CE134" s="137"/>
      <c r="CF134" s="137"/>
      <c r="CG134" s="137"/>
      <c r="CH134" s="138"/>
      <c r="CI134" s="137"/>
    </row>
    <row r="135" spans="1:87" ht="12" customHeight="1">
      <c r="A135" s="1038" t="s">
        <v>276</v>
      </c>
      <c r="B135" s="1038"/>
      <c r="C135" s="1038"/>
      <c r="D135" s="1038"/>
      <c r="E135" s="1038"/>
      <c r="F135" s="1038"/>
      <c r="G135" s="1038"/>
      <c r="H135" s="1038"/>
      <c r="I135" s="1038"/>
      <c r="J135" s="1038"/>
      <c r="K135" s="1038"/>
      <c r="L135" s="1038"/>
      <c r="M135" s="1038"/>
      <c r="N135" s="1038"/>
      <c r="O135" s="1038"/>
      <c r="P135" s="1038"/>
      <c r="Q135" s="1038"/>
      <c r="R135" s="1038"/>
      <c r="S135" s="1038"/>
      <c r="T135" s="1038"/>
      <c r="U135" s="1038"/>
      <c r="V135" s="1038"/>
      <c r="W135" s="1038"/>
      <c r="X135" s="1038"/>
      <c r="Y135" s="1038"/>
      <c r="Z135" s="1038"/>
      <c r="AA135" s="1038"/>
      <c r="AB135" s="1038"/>
      <c r="AC135" s="1038"/>
      <c r="AD135" s="1038"/>
      <c r="AE135" s="1038"/>
      <c r="AF135" s="1038"/>
      <c r="AG135" s="1038"/>
      <c r="AH135" s="1038"/>
      <c r="AI135" s="1038"/>
      <c r="AJ135" s="1038"/>
      <c r="AK135" s="135"/>
      <c r="AL135" s="135"/>
      <c r="AM135" s="135"/>
      <c r="AN135" s="135"/>
      <c r="AO135" s="135"/>
      <c r="AP135" s="135"/>
      <c r="AQ135" s="135"/>
      <c r="AR135" s="1038" t="s">
        <v>276</v>
      </c>
      <c r="AS135" s="1038"/>
      <c r="AT135" s="1038"/>
      <c r="AU135" s="1038"/>
      <c r="AV135" s="1038"/>
      <c r="AW135" s="1038"/>
      <c r="AX135" s="1038"/>
      <c r="AY135" s="1038"/>
      <c r="AZ135" s="1038"/>
      <c r="BA135" s="1038"/>
      <c r="BB135" s="1038"/>
      <c r="BC135" s="1038"/>
      <c r="BD135" s="1038"/>
      <c r="BE135" s="1038"/>
      <c r="BF135" s="1038"/>
      <c r="BG135" s="1038"/>
      <c r="BH135" s="1038"/>
      <c r="BI135" s="1038"/>
      <c r="BJ135" s="1038"/>
      <c r="BK135" s="1038"/>
      <c r="BL135" s="1038"/>
      <c r="BM135" s="1038"/>
      <c r="BN135" s="1038"/>
      <c r="BO135" s="1038"/>
      <c r="BP135" s="1038"/>
      <c r="BQ135" s="1038"/>
      <c r="BR135" s="1038"/>
      <c r="BS135" s="1038"/>
      <c r="BT135" s="1038"/>
      <c r="BU135" s="1038"/>
      <c r="BV135" s="1038"/>
      <c r="BW135" s="1038"/>
      <c r="BX135" s="1038"/>
      <c r="BY135" s="1038"/>
      <c r="BZ135" s="1038"/>
      <c r="CA135" s="1038"/>
      <c r="CB135" s="136"/>
      <c r="CC135" s="137"/>
      <c r="CD135" s="137"/>
      <c r="CE135" s="137"/>
      <c r="CF135" s="137"/>
      <c r="CG135" s="137"/>
      <c r="CH135" s="138"/>
      <c r="CI135" s="137"/>
    </row>
    <row r="136" spans="1:87" ht="12" customHeight="1">
      <c r="A136" s="1038" t="s">
        <v>277</v>
      </c>
      <c r="B136" s="1038"/>
      <c r="C136" s="1038"/>
      <c r="D136" s="1038"/>
      <c r="E136" s="1038"/>
      <c r="F136" s="1038"/>
      <c r="G136" s="1038"/>
      <c r="H136" s="1038"/>
      <c r="I136" s="1038"/>
      <c r="J136" s="1038"/>
      <c r="K136" s="1038"/>
      <c r="L136" s="1038"/>
      <c r="M136" s="1038"/>
      <c r="N136" s="1038"/>
      <c r="O136" s="1038"/>
      <c r="P136" s="1038"/>
      <c r="Q136" s="1038"/>
      <c r="R136" s="1038"/>
      <c r="S136" s="1038"/>
      <c r="T136" s="1038"/>
      <c r="U136" s="1038"/>
      <c r="V136" s="1038"/>
      <c r="W136" s="1038"/>
      <c r="X136" s="1038"/>
      <c r="Y136" s="1038"/>
      <c r="Z136" s="1038"/>
      <c r="AA136" s="1038"/>
      <c r="AB136" s="1038"/>
      <c r="AC136" s="1038"/>
      <c r="AD136" s="1038"/>
      <c r="AE136" s="1038"/>
      <c r="AF136" s="1038"/>
      <c r="AG136" s="1038"/>
      <c r="AH136" s="1038"/>
      <c r="AI136" s="1038"/>
      <c r="AJ136" s="1038"/>
      <c r="AK136" s="135"/>
      <c r="AL136" s="135"/>
      <c r="AM136" s="135"/>
      <c r="AN136" s="135"/>
      <c r="AO136" s="135"/>
      <c r="AP136" s="135"/>
      <c r="AQ136" s="135"/>
      <c r="AR136" s="1038" t="s">
        <v>277</v>
      </c>
      <c r="AS136" s="1038"/>
      <c r="AT136" s="1038"/>
      <c r="AU136" s="1038"/>
      <c r="AV136" s="1038"/>
      <c r="AW136" s="1038"/>
      <c r="AX136" s="1038"/>
      <c r="AY136" s="1038"/>
      <c r="AZ136" s="1038"/>
      <c r="BA136" s="1038"/>
      <c r="BB136" s="1038"/>
      <c r="BC136" s="1038"/>
      <c r="BD136" s="1038"/>
      <c r="BE136" s="1038"/>
      <c r="BF136" s="1038"/>
      <c r="BG136" s="1038"/>
      <c r="BH136" s="1038"/>
      <c r="BI136" s="1038"/>
      <c r="BJ136" s="1038"/>
      <c r="BK136" s="1038"/>
      <c r="BL136" s="1038"/>
      <c r="BM136" s="1038"/>
      <c r="BN136" s="1038"/>
      <c r="BO136" s="1038"/>
      <c r="BP136" s="1038"/>
      <c r="BQ136" s="1038"/>
      <c r="BR136" s="1038"/>
      <c r="BS136" s="1038"/>
      <c r="BT136" s="1038"/>
      <c r="BU136" s="1038"/>
      <c r="BV136" s="1038"/>
      <c r="BW136" s="1038"/>
      <c r="BX136" s="1038"/>
      <c r="BY136" s="1038"/>
      <c r="BZ136" s="1038"/>
      <c r="CA136" s="1038"/>
      <c r="CB136" s="136"/>
      <c r="CC136" s="137"/>
      <c r="CD136" s="137"/>
      <c r="CE136" s="137"/>
      <c r="CF136" s="137"/>
      <c r="CG136" s="137"/>
      <c r="CH136" s="138"/>
      <c r="CI136" s="137"/>
    </row>
    <row r="137" spans="1:87" ht="12" customHeight="1">
      <c r="A137" s="1039" t="s">
        <v>278</v>
      </c>
      <c r="B137" s="1039"/>
      <c r="C137" s="1039"/>
      <c r="D137" s="1039"/>
      <c r="E137" s="1039"/>
      <c r="F137" s="1039"/>
      <c r="G137" s="1039"/>
      <c r="H137" s="1039"/>
      <c r="I137" s="1039"/>
      <c r="J137" s="1039"/>
      <c r="K137" s="1039"/>
      <c r="L137" s="1039"/>
      <c r="M137" s="1039"/>
      <c r="N137" s="1039"/>
      <c r="O137" s="1039"/>
      <c r="P137" s="1039"/>
      <c r="Q137" s="1039"/>
      <c r="R137" s="1039"/>
      <c r="S137" s="1039"/>
      <c r="T137" s="1039"/>
      <c r="U137" s="1039"/>
      <c r="V137" s="1039"/>
      <c r="W137" s="1039"/>
      <c r="X137" s="1039"/>
      <c r="Y137" s="1039"/>
      <c r="Z137" s="1039"/>
      <c r="AA137" s="1039"/>
      <c r="AB137" s="1039"/>
      <c r="AC137" s="1039"/>
      <c r="AD137" s="1039"/>
      <c r="AE137" s="1039"/>
      <c r="AF137" s="1039"/>
      <c r="AG137" s="1039"/>
      <c r="AH137" s="1039"/>
      <c r="AI137" s="1039"/>
      <c r="AJ137" s="1039"/>
      <c r="AK137" s="139"/>
      <c r="AL137" s="139"/>
      <c r="AM137" s="139"/>
      <c r="AN137" s="139"/>
      <c r="AO137" s="139"/>
      <c r="AP137" s="139"/>
      <c r="AQ137" s="139"/>
      <c r="AR137" s="1039" t="s">
        <v>278</v>
      </c>
      <c r="AS137" s="1039"/>
      <c r="AT137" s="1039"/>
      <c r="AU137" s="1039"/>
      <c r="AV137" s="1039"/>
      <c r="AW137" s="1039"/>
      <c r="AX137" s="1039"/>
      <c r="AY137" s="1039"/>
      <c r="AZ137" s="1039"/>
      <c r="BA137" s="1039"/>
      <c r="BB137" s="1039"/>
      <c r="BC137" s="1039"/>
      <c r="BD137" s="1039"/>
      <c r="BE137" s="1039"/>
      <c r="BF137" s="1039"/>
      <c r="BG137" s="1039"/>
      <c r="BH137" s="1039"/>
      <c r="BI137" s="1039"/>
      <c r="BJ137" s="1039"/>
      <c r="BK137" s="1039"/>
      <c r="BL137" s="1039"/>
      <c r="BM137" s="1039"/>
      <c r="BN137" s="1039"/>
      <c r="BO137" s="1039"/>
      <c r="BP137" s="1039"/>
      <c r="BQ137" s="1039"/>
      <c r="BR137" s="1039"/>
      <c r="BS137" s="1039"/>
      <c r="BT137" s="1039"/>
      <c r="BU137" s="1039"/>
      <c r="BV137" s="1039"/>
      <c r="BW137" s="1039"/>
      <c r="BX137" s="1039"/>
      <c r="BY137" s="1039"/>
      <c r="BZ137" s="1039"/>
      <c r="CA137" s="1039"/>
      <c r="CB137" s="136"/>
      <c r="CC137" s="137"/>
      <c r="CD137" s="137"/>
      <c r="CE137" s="137"/>
      <c r="CF137" s="137"/>
      <c r="CG137" s="137"/>
      <c r="CH137" s="138"/>
      <c r="CI137" s="137"/>
    </row>
    <row r="138" spans="1:87" ht="12" customHeight="1" thickBot="1">
      <c r="A138" s="1040" t="s">
        <v>1</v>
      </c>
      <c r="B138" s="1040"/>
      <c r="C138" s="1040"/>
      <c r="D138" s="1040"/>
      <c r="E138" s="1040"/>
      <c r="F138" s="1040"/>
      <c r="G138" s="1040"/>
      <c r="H138" s="1040"/>
      <c r="I138" s="1040"/>
      <c r="J138" s="1040"/>
      <c r="K138" s="1040"/>
      <c r="L138" s="1040"/>
      <c r="M138" s="1040"/>
      <c r="N138" s="1040"/>
      <c r="O138" s="1040"/>
      <c r="P138" s="1040"/>
      <c r="Q138" s="1040"/>
      <c r="R138" s="1040"/>
      <c r="S138" s="1040"/>
      <c r="T138" s="1040"/>
      <c r="U138" s="1040"/>
      <c r="V138" s="1040"/>
      <c r="W138" s="1040"/>
      <c r="X138" s="1040"/>
      <c r="Y138" s="1040"/>
      <c r="Z138" s="1040"/>
      <c r="AA138" s="1040"/>
      <c r="AB138" s="1040"/>
      <c r="AC138" s="1040"/>
      <c r="AD138" s="1040"/>
      <c r="AE138" s="1040"/>
      <c r="AF138" s="1040"/>
      <c r="AG138" s="1040"/>
      <c r="AH138" s="1040"/>
      <c r="AI138" s="1040"/>
      <c r="AJ138" s="1040"/>
      <c r="AK138" s="140"/>
      <c r="AL138" s="140"/>
      <c r="AM138" s="140"/>
      <c r="AN138" s="140"/>
      <c r="AO138" s="140"/>
      <c r="AP138" s="140"/>
      <c r="AQ138" s="140"/>
      <c r="AR138" s="1040" t="s">
        <v>1</v>
      </c>
      <c r="AS138" s="1040"/>
      <c r="AT138" s="1040"/>
      <c r="AU138" s="1040"/>
      <c r="AV138" s="1040"/>
      <c r="AW138" s="1040"/>
      <c r="AX138" s="1040"/>
      <c r="AY138" s="1040"/>
      <c r="AZ138" s="1040"/>
      <c r="BA138" s="1040"/>
      <c r="BB138" s="1040"/>
      <c r="BC138" s="1040"/>
      <c r="BD138" s="1040"/>
      <c r="BE138" s="1040"/>
      <c r="BF138" s="1040"/>
      <c r="BG138" s="1040"/>
      <c r="BH138" s="1040"/>
      <c r="BI138" s="1040"/>
      <c r="BJ138" s="1040"/>
      <c r="BK138" s="1040"/>
      <c r="BL138" s="1040"/>
      <c r="BM138" s="1040"/>
      <c r="BN138" s="1040"/>
      <c r="BO138" s="1040"/>
      <c r="BP138" s="1040"/>
      <c r="BQ138" s="1040"/>
      <c r="BR138" s="1040"/>
      <c r="BS138" s="1040"/>
      <c r="BT138" s="1040"/>
      <c r="BU138" s="1040"/>
      <c r="BV138" s="1040"/>
      <c r="BW138" s="1040"/>
      <c r="BX138" s="1040"/>
      <c r="BY138" s="1040"/>
      <c r="BZ138" s="1040"/>
      <c r="CA138" s="1040"/>
      <c r="CB138" s="136"/>
      <c r="CC138" s="137"/>
      <c r="CD138" s="137"/>
      <c r="CE138" s="137"/>
      <c r="CF138" s="137"/>
      <c r="CG138" s="137"/>
      <c r="CH138" s="138"/>
      <c r="CI138" s="137"/>
    </row>
  </sheetData>
  <sheetProtection selectLockedCells="1" selectUnlockedCells="1"/>
  <mergeCells count="3183">
    <mergeCell ref="CC47:CC48"/>
    <mergeCell ref="CD47:CD48"/>
    <mergeCell ref="CE47:CE48"/>
    <mergeCell ref="CF47:CF48"/>
    <mergeCell ref="CG47:CG48"/>
    <mergeCell ref="CH47:CH48"/>
    <mergeCell ref="BC70:BJ70"/>
    <mergeCell ref="BL70:BS70"/>
    <mergeCell ref="L70:S70"/>
    <mergeCell ref="U70:AB70"/>
    <mergeCell ref="CB116:CB117"/>
    <mergeCell ref="CC116:CC117"/>
    <mergeCell ref="CD116:CD117"/>
    <mergeCell ref="CE116:CE117"/>
    <mergeCell ref="CF116:CF117"/>
    <mergeCell ref="CG116:CG117"/>
    <mergeCell ref="CH116:CH117"/>
    <mergeCell ref="CH59:CH60"/>
    <mergeCell ref="CE57:CE58"/>
    <mergeCell ref="CF57:CF58"/>
    <mergeCell ref="CG57:CG58"/>
    <mergeCell ref="CH57:CH58"/>
    <mergeCell ref="CD57:CD58"/>
    <mergeCell ref="CF110:CF111"/>
    <mergeCell ref="CG110:CG111"/>
    <mergeCell ref="CH110:CH111"/>
    <mergeCell ref="CF106:CF107"/>
    <mergeCell ref="CH102:CH103"/>
    <mergeCell ref="CC106:CC107"/>
    <mergeCell ref="CD106:CD107"/>
    <mergeCell ref="CE106:CE107"/>
    <mergeCell ref="CB49:CB50"/>
    <mergeCell ref="CB118:CB119"/>
    <mergeCell ref="CC118:CC119"/>
    <mergeCell ref="CD118:CD119"/>
    <mergeCell ref="CE118:CE119"/>
    <mergeCell ref="CF118:CF119"/>
    <mergeCell ref="CG118:CG119"/>
    <mergeCell ref="CH118:CH119"/>
    <mergeCell ref="CB120:CB121"/>
    <mergeCell ref="CC120:CC121"/>
    <mergeCell ref="CD120:CD121"/>
    <mergeCell ref="CE120:CE121"/>
    <mergeCell ref="CF120:CF121"/>
    <mergeCell ref="CG120:CG121"/>
    <mergeCell ref="CH120:CH121"/>
    <mergeCell ref="CB114:CB115"/>
    <mergeCell ref="CC114:CC115"/>
    <mergeCell ref="CD114:CD115"/>
    <mergeCell ref="CE114:CE115"/>
    <mergeCell ref="CF114:CF115"/>
    <mergeCell ref="CG114:CG115"/>
    <mergeCell ref="CH114:CH115"/>
    <mergeCell ref="CC49:CC50"/>
    <mergeCell ref="CD49:CD50"/>
    <mergeCell ref="CE49:CE50"/>
    <mergeCell ref="CF49:CF50"/>
    <mergeCell ref="CG49:CG50"/>
    <mergeCell ref="CH49:CH50"/>
    <mergeCell ref="CB112:CB113"/>
    <mergeCell ref="CC112:CC113"/>
    <mergeCell ref="CD112:CD113"/>
    <mergeCell ref="CE112:CE113"/>
    <mergeCell ref="CF112:CF113"/>
    <mergeCell ref="CG112:CG113"/>
    <mergeCell ref="CH112:CH113"/>
    <mergeCell ref="CH108:CH109"/>
    <mergeCell ref="CH106:CH107"/>
    <mergeCell ref="CE51:CE52"/>
    <mergeCell ref="CF51:CF52"/>
    <mergeCell ref="CG51:CG52"/>
    <mergeCell ref="CH51:CH52"/>
    <mergeCell ref="CF108:CF109"/>
    <mergeCell ref="CG108:CG109"/>
    <mergeCell ref="CG106:CG107"/>
    <mergeCell ref="CC110:CC111"/>
    <mergeCell ref="CD110:CD111"/>
    <mergeCell ref="CE110:CE111"/>
    <mergeCell ref="CD55:CD56"/>
    <mergeCell ref="CE55:CE56"/>
    <mergeCell ref="CF55:CF56"/>
    <mergeCell ref="CG55:CG56"/>
    <mergeCell ref="BN63:BN64"/>
    <mergeCell ref="BQ63:BQ64"/>
    <mergeCell ref="BN59:BN60"/>
    <mergeCell ref="BO71:BP71"/>
    <mergeCell ref="BN55:BN56"/>
    <mergeCell ref="BQ55:BQ56"/>
    <mergeCell ref="BN120:BN121"/>
    <mergeCell ref="BQ120:BQ121"/>
    <mergeCell ref="BN122:BN123"/>
    <mergeCell ref="BQ122:BQ123"/>
    <mergeCell ref="CB41:CB42"/>
    <mergeCell ref="CC41:CC42"/>
    <mergeCell ref="CD41:CD42"/>
    <mergeCell ref="CE41:CE42"/>
    <mergeCell ref="CF41:CF42"/>
    <mergeCell ref="CG41:CG42"/>
    <mergeCell ref="CH41:CH42"/>
    <mergeCell ref="CB43:CB44"/>
    <mergeCell ref="CC43:CC44"/>
    <mergeCell ref="CD43:CD44"/>
    <mergeCell ref="CE43:CE44"/>
    <mergeCell ref="CF43:CF44"/>
    <mergeCell ref="CG43:CG44"/>
    <mergeCell ref="CH43:CH44"/>
    <mergeCell ref="CB45:CB46"/>
    <mergeCell ref="CC45:CC46"/>
    <mergeCell ref="CD45:CD46"/>
    <mergeCell ref="CE45:CE46"/>
    <mergeCell ref="CF45:CF46"/>
    <mergeCell ref="CG45:CG46"/>
    <mergeCell ref="CH45:CH46"/>
    <mergeCell ref="CB47:CB48"/>
    <mergeCell ref="W122:W123"/>
    <mergeCell ref="Z122:Z123"/>
    <mergeCell ref="W124:W125"/>
    <mergeCell ref="Z124:Z125"/>
    <mergeCell ref="BO2:BP2"/>
    <mergeCell ref="BN47:BN48"/>
    <mergeCell ref="AI112:AI113"/>
    <mergeCell ref="AJ112:AJ113"/>
    <mergeCell ref="AK112:AK113"/>
    <mergeCell ref="AL112:AL113"/>
    <mergeCell ref="AX114:AX115"/>
    <mergeCell ref="AY114:AY115"/>
    <mergeCell ref="AN114:AN115"/>
    <mergeCell ref="AO114:AO115"/>
    <mergeCell ref="AP114:AP115"/>
    <mergeCell ref="AQ114:AQ115"/>
    <mergeCell ref="AR114:AR115"/>
    <mergeCell ref="AS114:AS115"/>
    <mergeCell ref="AF114:AF115"/>
    <mergeCell ref="AI114:AI115"/>
    <mergeCell ref="AJ114:AJ115"/>
    <mergeCell ref="W5:W6"/>
    <mergeCell ref="BN49:BN50"/>
    <mergeCell ref="BN51:BN52"/>
    <mergeCell ref="BN45:BN46"/>
    <mergeCell ref="AA71:AB71"/>
    <mergeCell ref="AU112:AU113"/>
    <mergeCell ref="AV112:AV113"/>
    <mergeCell ref="AW112:AW113"/>
    <mergeCell ref="AX112:AX113"/>
    <mergeCell ref="AU116:AU117"/>
    <mergeCell ref="AV116:AV117"/>
    <mergeCell ref="A43:A44"/>
    <mergeCell ref="B43:B44"/>
    <mergeCell ref="C43:C44"/>
    <mergeCell ref="D43:D44"/>
    <mergeCell ref="E43:E44"/>
    <mergeCell ref="F43:F44"/>
    <mergeCell ref="W43:W44"/>
    <mergeCell ref="W74:W75"/>
    <mergeCell ref="Z74:Z75"/>
    <mergeCell ref="W112:W113"/>
    <mergeCell ref="Z112:Z113"/>
    <mergeCell ref="W114:W115"/>
    <mergeCell ref="Z114:Z115"/>
    <mergeCell ref="W116:W117"/>
    <mergeCell ref="Z116:Z117"/>
    <mergeCell ref="W120:W121"/>
    <mergeCell ref="Z120:Z121"/>
    <mergeCell ref="W45:W46"/>
    <mergeCell ref="Z45:Z46"/>
    <mergeCell ref="W47:W48"/>
    <mergeCell ref="Z47:Z48"/>
    <mergeCell ref="W49:W50"/>
    <mergeCell ref="Z49:Z50"/>
    <mergeCell ref="X71:Y71"/>
    <mergeCell ref="W72:W73"/>
    <mergeCell ref="A45:A46"/>
    <mergeCell ref="B45:B46"/>
    <mergeCell ref="C45:C46"/>
    <mergeCell ref="D45:D46"/>
    <mergeCell ref="Z72:Z73"/>
    <mergeCell ref="E45:E46"/>
    <mergeCell ref="F45:F46"/>
    <mergeCell ref="G45:G46"/>
    <mergeCell ref="H45:H46"/>
    <mergeCell ref="K45:K46"/>
    <mergeCell ref="N45:N46"/>
    <mergeCell ref="Q45:Q46"/>
    <mergeCell ref="T45:T46"/>
    <mergeCell ref="AO112:AO113"/>
    <mergeCell ref="AP112:AP113"/>
    <mergeCell ref="AQ112:AQ113"/>
    <mergeCell ref="AR112:AR113"/>
    <mergeCell ref="AC112:AC113"/>
    <mergeCell ref="AF112:AF113"/>
    <mergeCell ref="G112:G113"/>
    <mergeCell ref="H112:H113"/>
    <mergeCell ref="K112:K113"/>
    <mergeCell ref="N112:N113"/>
    <mergeCell ref="Q112:Q113"/>
    <mergeCell ref="T112:T113"/>
    <mergeCell ref="AM112:AM113"/>
    <mergeCell ref="AN112:AN113"/>
    <mergeCell ref="AO47:AO48"/>
    <mergeCell ref="AP47:AP48"/>
    <mergeCell ref="AQ47:AQ48"/>
    <mergeCell ref="AR47:AR48"/>
    <mergeCell ref="AL110:AL111"/>
    <mergeCell ref="AM110:AM111"/>
    <mergeCell ref="AN110:AN111"/>
    <mergeCell ref="AO110:AO111"/>
    <mergeCell ref="AP110:AP111"/>
    <mergeCell ref="AQ110:AQ111"/>
    <mergeCell ref="AR110:AR111"/>
    <mergeCell ref="AJ106:AJ107"/>
    <mergeCell ref="A112:A113"/>
    <mergeCell ref="B112:B113"/>
    <mergeCell ref="C112:C113"/>
    <mergeCell ref="D112:D113"/>
    <mergeCell ref="E112:E113"/>
    <mergeCell ref="F112:F113"/>
    <mergeCell ref="K116:K117"/>
    <mergeCell ref="N116:N117"/>
    <mergeCell ref="Q116:Q117"/>
    <mergeCell ref="T116:T117"/>
    <mergeCell ref="AC116:AC117"/>
    <mergeCell ref="AF116:AF117"/>
    <mergeCell ref="BW112:BW113"/>
    <mergeCell ref="BZ112:BZ113"/>
    <mergeCell ref="CA112:CA113"/>
    <mergeCell ref="A114:A115"/>
    <mergeCell ref="B114:B115"/>
    <mergeCell ref="C114:C115"/>
    <mergeCell ref="D114:D115"/>
    <mergeCell ref="E114:E115"/>
    <mergeCell ref="F114:F115"/>
    <mergeCell ref="G114:G115"/>
    <mergeCell ref="AY112:AY113"/>
    <mergeCell ref="BB112:BB113"/>
    <mergeCell ref="BE112:BE113"/>
    <mergeCell ref="BH112:BH113"/>
    <mergeCell ref="BK112:BK113"/>
    <mergeCell ref="BT112:BT113"/>
    <mergeCell ref="BN112:BN113"/>
    <mergeCell ref="BQ112:BQ113"/>
    <mergeCell ref="AS112:AS113"/>
    <mergeCell ref="AT112:AT113"/>
    <mergeCell ref="A116:A117"/>
    <mergeCell ref="B116:B117"/>
    <mergeCell ref="C116:C117"/>
    <mergeCell ref="D116:D117"/>
    <mergeCell ref="E116:E117"/>
    <mergeCell ref="F116:F117"/>
    <mergeCell ref="G116:G117"/>
    <mergeCell ref="H116:H117"/>
    <mergeCell ref="BB114:BB115"/>
    <mergeCell ref="BE114:BE115"/>
    <mergeCell ref="BH114:BH115"/>
    <mergeCell ref="BK114:BK115"/>
    <mergeCell ref="BT114:BT115"/>
    <mergeCell ref="BW114:BW115"/>
    <mergeCell ref="BN114:BN115"/>
    <mergeCell ref="BQ114:BQ115"/>
    <mergeCell ref="AT114:AT115"/>
    <mergeCell ref="AU114:AU115"/>
    <mergeCell ref="AV114:AV115"/>
    <mergeCell ref="AW114:AW115"/>
    <mergeCell ref="AK114:AK115"/>
    <mergeCell ref="AL114:AL115"/>
    <mergeCell ref="AM114:AM115"/>
    <mergeCell ref="H114:H115"/>
    <mergeCell ref="K114:K115"/>
    <mergeCell ref="N114:N115"/>
    <mergeCell ref="Q114:Q115"/>
    <mergeCell ref="T114:T115"/>
    <mergeCell ref="AC114:AC115"/>
    <mergeCell ref="AK116:AK117"/>
    <mergeCell ref="AL116:AL117"/>
    <mergeCell ref="AM116:AM117"/>
    <mergeCell ref="AW116:AW117"/>
    <mergeCell ref="AX116:AX117"/>
    <mergeCell ref="AY116:AY117"/>
    <mergeCell ref="BB116:BB117"/>
    <mergeCell ref="AO116:AO117"/>
    <mergeCell ref="AP116:AP117"/>
    <mergeCell ref="AQ116:AQ117"/>
    <mergeCell ref="AR116:AR117"/>
    <mergeCell ref="AS116:AS117"/>
    <mergeCell ref="AT116:AT117"/>
    <mergeCell ref="AI116:AI117"/>
    <mergeCell ref="AJ116:AJ117"/>
    <mergeCell ref="AX118:AX119"/>
    <mergeCell ref="BZ114:BZ115"/>
    <mergeCell ref="CA114:CA115"/>
    <mergeCell ref="CA116:CA117"/>
    <mergeCell ref="AN116:AN117"/>
    <mergeCell ref="AJ118:AJ119"/>
    <mergeCell ref="AK118:AK119"/>
    <mergeCell ref="AL118:AL119"/>
    <mergeCell ref="AM118:AM119"/>
    <mergeCell ref="AN118:AN119"/>
    <mergeCell ref="AO118:AO119"/>
    <mergeCell ref="BH118:BH119"/>
    <mergeCell ref="BK118:BK119"/>
    <mergeCell ref="BT118:BT119"/>
    <mergeCell ref="BW118:BW119"/>
    <mergeCell ref="BZ118:BZ119"/>
    <mergeCell ref="BN118:BN119"/>
    <mergeCell ref="BQ118:BQ119"/>
    <mergeCell ref="AV118:AV119"/>
    <mergeCell ref="AW118:AW119"/>
    <mergeCell ref="AJ120:AJ121"/>
    <mergeCell ref="AK120:AK121"/>
    <mergeCell ref="AL120:AL121"/>
    <mergeCell ref="G120:G121"/>
    <mergeCell ref="H120:H121"/>
    <mergeCell ref="K120:K121"/>
    <mergeCell ref="N120:N121"/>
    <mergeCell ref="Q120:Q121"/>
    <mergeCell ref="T120:T121"/>
    <mergeCell ref="A120:A121"/>
    <mergeCell ref="B120:B121"/>
    <mergeCell ref="C120:C121"/>
    <mergeCell ref="D120:D121"/>
    <mergeCell ref="E120:E121"/>
    <mergeCell ref="F120:F121"/>
    <mergeCell ref="N118:N119"/>
    <mergeCell ref="Q118:Q119"/>
    <mergeCell ref="T118:T119"/>
    <mergeCell ref="AC118:AC119"/>
    <mergeCell ref="AF118:AF119"/>
    <mergeCell ref="AI118:AI119"/>
    <mergeCell ref="W118:W119"/>
    <mergeCell ref="Z118:Z119"/>
    <mergeCell ref="A118:A119"/>
    <mergeCell ref="B118:B119"/>
    <mergeCell ref="C118:C119"/>
    <mergeCell ref="D118:D119"/>
    <mergeCell ref="E118:E119"/>
    <mergeCell ref="F118:F119"/>
    <mergeCell ref="G118:G119"/>
    <mergeCell ref="H118:H119"/>
    <mergeCell ref="K118:K119"/>
    <mergeCell ref="AY118:AY119"/>
    <mergeCell ref="BB118:BB119"/>
    <mergeCell ref="BE118:BE119"/>
    <mergeCell ref="AP118:AP119"/>
    <mergeCell ref="AQ118:AQ119"/>
    <mergeCell ref="AR118:AR119"/>
    <mergeCell ref="AS118:AS119"/>
    <mergeCell ref="AT118:AT119"/>
    <mergeCell ref="AU118:AU119"/>
    <mergeCell ref="AY49:AY50"/>
    <mergeCell ref="BB49:BB50"/>
    <mergeCell ref="BE49:BE50"/>
    <mergeCell ref="BH49:BH50"/>
    <mergeCell ref="BK49:BK50"/>
    <mergeCell ref="BT49:BT50"/>
    <mergeCell ref="BW49:BW50"/>
    <mergeCell ref="BZ49:BZ50"/>
    <mergeCell ref="BK104:BK105"/>
    <mergeCell ref="BT104:BT105"/>
    <mergeCell ref="BW104:BW105"/>
    <mergeCell ref="BZ104:BZ105"/>
    <mergeCell ref="BN104:BN105"/>
    <mergeCell ref="BQ104:BQ105"/>
    <mergeCell ref="BE102:BE103"/>
    <mergeCell ref="BH102:BH103"/>
    <mergeCell ref="BK102:BK103"/>
    <mergeCell ref="BT102:BT103"/>
    <mergeCell ref="BW102:BW103"/>
    <mergeCell ref="BZ102:BZ103"/>
    <mergeCell ref="BN102:BN103"/>
    <mergeCell ref="BQ102:BQ103"/>
    <mergeCell ref="AQ102:AQ103"/>
    <mergeCell ref="CA49:CA50"/>
    <mergeCell ref="AY120:AY121"/>
    <mergeCell ref="BB120:BB121"/>
    <mergeCell ref="BE120:BE121"/>
    <mergeCell ref="BH120:BH121"/>
    <mergeCell ref="BK120:BK121"/>
    <mergeCell ref="BT120:BT121"/>
    <mergeCell ref="BW120:BW121"/>
    <mergeCell ref="BZ120:BZ121"/>
    <mergeCell ref="CA120:CA121"/>
    <mergeCell ref="CA118:CA119"/>
    <mergeCell ref="BE116:BE117"/>
    <mergeCell ref="BH116:BH117"/>
    <mergeCell ref="BK116:BK117"/>
    <mergeCell ref="BT116:BT117"/>
    <mergeCell ref="BW116:BW117"/>
    <mergeCell ref="BZ116:BZ117"/>
    <mergeCell ref="BN116:BN117"/>
    <mergeCell ref="BQ116:BQ117"/>
    <mergeCell ref="BR71:BS71"/>
    <mergeCell ref="BE110:BE111"/>
    <mergeCell ref="BQ49:BQ50"/>
    <mergeCell ref="BQ51:BQ52"/>
    <mergeCell ref="BH110:BH111"/>
    <mergeCell ref="BE108:BE109"/>
    <mergeCell ref="BH108:BH109"/>
    <mergeCell ref="BK108:BK109"/>
    <mergeCell ref="BT108:BT109"/>
    <mergeCell ref="BW108:BW109"/>
    <mergeCell ref="BZ108:BZ109"/>
    <mergeCell ref="BN108:BN109"/>
    <mergeCell ref="BQ108:BQ109"/>
    <mergeCell ref="BZ47:BZ48"/>
    <mergeCell ref="CA47:CA48"/>
    <mergeCell ref="A49:A50"/>
    <mergeCell ref="B49:B50"/>
    <mergeCell ref="C49:C50"/>
    <mergeCell ref="D49:D50"/>
    <mergeCell ref="E49:E50"/>
    <mergeCell ref="F49:F50"/>
    <mergeCell ref="G49:G50"/>
    <mergeCell ref="H49:H50"/>
    <mergeCell ref="K49:K50"/>
    <mergeCell ref="N49:N50"/>
    <mergeCell ref="Q49:Q50"/>
    <mergeCell ref="T49:T50"/>
    <mergeCell ref="AC49:AC50"/>
    <mergeCell ref="AF49:AF50"/>
    <mergeCell ref="AI49:AI50"/>
    <mergeCell ref="AJ49:AJ50"/>
    <mergeCell ref="AK49:AK50"/>
    <mergeCell ref="AL49:AL50"/>
    <mergeCell ref="AM49:AM50"/>
    <mergeCell ref="AN49:AN50"/>
    <mergeCell ref="AO49:AO50"/>
    <mergeCell ref="AP49:AP50"/>
    <mergeCell ref="AQ49:AQ50"/>
    <mergeCell ref="AR49:AR50"/>
    <mergeCell ref="AS49:AS50"/>
    <mergeCell ref="AT49:AT50"/>
    <mergeCell ref="AU49:AU50"/>
    <mergeCell ref="AV49:AV50"/>
    <mergeCell ref="AW49:AW50"/>
    <mergeCell ref="AX49:AX50"/>
    <mergeCell ref="AU47:AU48"/>
    <mergeCell ref="AV47:AV48"/>
    <mergeCell ref="AW47:AW48"/>
    <mergeCell ref="AX47:AX48"/>
    <mergeCell ref="AY47:AY48"/>
    <mergeCell ref="BB47:BB48"/>
    <mergeCell ref="BE47:BE48"/>
    <mergeCell ref="BH47:BH48"/>
    <mergeCell ref="BK47:BK48"/>
    <mergeCell ref="BT47:BT48"/>
    <mergeCell ref="BW47:BW48"/>
    <mergeCell ref="BQ47:BQ48"/>
    <mergeCell ref="BH43:BH44"/>
    <mergeCell ref="BK43:BK44"/>
    <mergeCell ref="AV43:AV44"/>
    <mergeCell ref="AY45:AY46"/>
    <mergeCell ref="BB45:BB46"/>
    <mergeCell ref="BE45:BE46"/>
    <mergeCell ref="BH45:BH46"/>
    <mergeCell ref="BK45:BK46"/>
    <mergeCell ref="BT45:BT46"/>
    <mergeCell ref="BW45:BW46"/>
    <mergeCell ref="AX43:AX44"/>
    <mergeCell ref="AY43:AY44"/>
    <mergeCell ref="BB43:BB44"/>
    <mergeCell ref="BE43:BE44"/>
    <mergeCell ref="BT43:BT44"/>
    <mergeCell ref="BW43:BW44"/>
    <mergeCell ref="BQ45:BQ46"/>
    <mergeCell ref="BN43:BN44"/>
    <mergeCell ref="BZ45:BZ46"/>
    <mergeCell ref="CA45:CA46"/>
    <mergeCell ref="A47:A48"/>
    <mergeCell ref="B47:B48"/>
    <mergeCell ref="C47:C48"/>
    <mergeCell ref="D47:D48"/>
    <mergeCell ref="E47:E48"/>
    <mergeCell ref="F47:F48"/>
    <mergeCell ref="G47:G48"/>
    <mergeCell ref="H47:H48"/>
    <mergeCell ref="K47:K48"/>
    <mergeCell ref="N47:N48"/>
    <mergeCell ref="Q47:Q48"/>
    <mergeCell ref="T47:T48"/>
    <mergeCell ref="AC47:AC48"/>
    <mergeCell ref="AF47:AF48"/>
    <mergeCell ref="AI47:AI48"/>
    <mergeCell ref="AJ47:AJ48"/>
    <mergeCell ref="AK47:AK48"/>
    <mergeCell ref="AL47:AL48"/>
    <mergeCell ref="AM47:AM48"/>
    <mergeCell ref="AN47:AN48"/>
    <mergeCell ref="AC45:AC46"/>
    <mergeCell ref="AF45:AF46"/>
    <mergeCell ref="AI45:AI46"/>
    <mergeCell ref="AJ45:AJ46"/>
    <mergeCell ref="AK45:AK46"/>
    <mergeCell ref="AV45:AV46"/>
    <mergeCell ref="AW45:AW46"/>
    <mergeCell ref="AX45:AX46"/>
    <mergeCell ref="AS47:AS48"/>
    <mergeCell ref="AT47:AT48"/>
    <mergeCell ref="AP43:AP44"/>
    <mergeCell ref="AQ43:AQ44"/>
    <mergeCell ref="AR43:AR44"/>
    <mergeCell ref="AS43:AS44"/>
    <mergeCell ref="AT43:AT44"/>
    <mergeCell ref="AL45:AL46"/>
    <mergeCell ref="AM45:AM46"/>
    <mergeCell ref="AN45:AN46"/>
    <mergeCell ref="AO45:AO46"/>
    <mergeCell ref="AP45:AP46"/>
    <mergeCell ref="AQ45:AQ46"/>
    <mergeCell ref="AR45:AR46"/>
    <mergeCell ref="AS45:AS46"/>
    <mergeCell ref="AT45:AT46"/>
    <mergeCell ref="AU45:AU46"/>
    <mergeCell ref="AC43:AC44"/>
    <mergeCell ref="AF43:AF44"/>
    <mergeCell ref="AI43:AI44"/>
    <mergeCell ref="AJ43:AJ44"/>
    <mergeCell ref="AK43:AK44"/>
    <mergeCell ref="AL43:AL44"/>
    <mergeCell ref="AM43:AM44"/>
    <mergeCell ref="AN43:AN44"/>
    <mergeCell ref="AO43:AO44"/>
    <mergeCell ref="BZ43:BZ44"/>
    <mergeCell ref="CA43:CA44"/>
    <mergeCell ref="BN41:BN42"/>
    <mergeCell ref="BQ41:BQ42"/>
    <mergeCell ref="CA41:CA42"/>
    <mergeCell ref="BT41:BT42"/>
    <mergeCell ref="BW41:BW42"/>
    <mergeCell ref="BZ41:BZ42"/>
    <mergeCell ref="G43:G44"/>
    <mergeCell ref="H43:H44"/>
    <mergeCell ref="K43:K44"/>
    <mergeCell ref="BE41:BE42"/>
    <mergeCell ref="BH41:BH42"/>
    <mergeCell ref="BK41:BK42"/>
    <mergeCell ref="AO41:AO42"/>
    <mergeCell ref="AP41:AP42"/>
    <mergeCell ref="AQ41:AQ42"/>
    <mergeCell ref="AR41:AR42"/>
    <mergeCell ref="AW43:AW44"/>
    <mergeCell ref="AT41:AT42"/>
    <mergeCell ref="AI41:AI42"/>
    <mergeCell ref="AJ41:AJ42"/>
    <mergeCell ref="AK41:AK42"/>
    <mergeCell ref="AL41:AL42"/>
    <mergeCell ref="AM41:AM42"/>
    <mergeCell ref="AN41:AN42"/>
    <mergeCell ref="BQ43:BQ44"/>
    <mergeCell ref="N43:N44"/>
    <mergeCell ref="Q43:Q44"/>
    <mergeCell ref="T43:T44"/>
    <mergeCell ref="Z43:Z44"/>
    <mergeCell ref="AU43:AU44"/>
    <mergeCell ref="AU41:AU42"/>
    <mergeCell ref="AV41:AV42"/>
    <mergeCell ref="AW41:AW42"/>
    <mergeCell ref="AX41:AX42"/>
    <mergeCell ref="AY41:AY42"/>
    <mergeCell ref="BB41:BB42"/>
    <mergeCell ref="BE39:BE40"/>
    <mergeCell ref="BH39:BH40"/>
    <mergeCell ref="A41:A42"/>
    <mergeCell ref="B41:B42"/>
    <mergeCell ref="C41:C42"/>
    <mergeCell ref="D41:D42"/>
    <mergeCell ref="E41:E42"/>
    <mergeCell ref="F41:F42"/>
    <mergeCell ref="G41:G42"/>
    <mergeCell ref="H41:H42"/>
    <mergeCell ref="K41:K42"/>
    <mergeCell ref="N41:N42"/>
    <mergeCell ref="Q41:Q42"/>
    <mergeCell ref="T41:T42"/>
    <mergeCell ref="AC41:AC42"/>
    <mergeCell ref="AF41:AF42"/>
    <mergeCell ref="W41:W42"/>
    <mergeCell ref="Z41:Z42"/>
    <mergeCell ref="AS41:AS42"/>
    <mergeCell ref="AN39:AN40"/>
    <mergeCell ref="AO39:AO40"/>
    <mergeCell ref="AP39:AP40"/>
    <mergeCell ref="AQ39:AQ40"/>
    <mergeCell ref="AR39:AR40"/>
    <mergeCell ref="AV39:AV40"/>
    <mergeCell ref="AW39:AW40"/>
    <mergeCell ref="A137:AJ137"/>
    <mergeCell ref="AR137:CA137"/>
    <mergeCell ref="A138:AJ138"/>
    <mergeCell ref="AR138:CA138"/>
    <mergeCell ref="A134:AJ134"/>
    <mergeCell ref="AR134:CA134"/>
    <mergeCell ref="A135:AJ135"/>
    <mergeCell ref="AR135:CA135"/>
    <mergeCell ref="A136:AJ136"/>
    <mergeCell ref="AR136:CA136"/>
    <mergeCell ref="AL132:AL133"/>
    <mergeCell ref="AM132:AM133"/>
    <mergeCell ref="AN132:AN133"/>
    <mergeCell ref="AO132:AO133"/>
    <mergeCell ref="AP132:AP133"/>
    <mergeCell ref="AR132:AR133"/>
    <mergeCell ref="AS132:AS133"/>
    <mergeCell ref="AT132:AT133"/>
    <mergeCell ref="AU132:AU133"/>
    <mergeCell ref="AV132:AV133"/>
    <mergeCell ref="AW132:AW133"/>
    <mergeCell ref="AX132:AX133"/>
    <mergeCell ref="AY132:AY133"/>
    <mergeCell ref="BB132:BB133"/>
    <mergeCell ref="BE132:BE133"/>
    <mergeCell ref="BH132:BH133"/>
    <mergeCell ref="BK132:BK133"/>
    <mergeCell ref="BT132:BT133"/>
    <mergeCell ref="BW132:BW133"/>
    <mergeCell ref="BZ132:BZ133"/>
    <mergeCell ref="CA132:CA133"/>
    <mergeCell ref="CB132:CB133"/>
    <mergeCell ref="CC132:CC133"/>
    <mergeCell ref="CD132:CD133"/>
    <mergeCell ref="CE132:CE133"/>
    <mergeCell ref="CF132:CF133"/>
    <mergeCell ref="CG132:CG133"/>
    <mergeCell ref="CH130:CH131"/>
    <mergeCell ref="A132:A133"/>
    <mergeCell ref="B132:B133"/>
    <mergeCell ref="C132:C133"/>
    <mergeCell ref="D132:D133"/>
    <mergeCell ref="E132:E133"/>
    <mergeCell ref="F132:F133"/>
    <mergeCell ref="G132:G133"/>
    <mergeCell ref="H132:H133"/>
    <mergeCell ref="K132:K133"/>
    <mergeCell ref="N132:N133"/>
    <mergeCell ref="Q132:Q133"/>
    <mergeCell ref="T132:T133"/>
    <mergeCell ref="AC132:AC133"/>
    <mergeCell ref="AF132:AF133"/>
    <mergeCell ref="W132:W133"/>
    <mergeCell ref="Z132:Z133"/>
    <mergeCell ref="AI132:AI133"/>
    <mergeCell ref="AJ132:AJ133"/>
    <mergeCell ref="AK132:AK133"/>
    <mergeCell ref="AM130:AM131"/>
    <mergeCell ref="AN130:AN131"/>
    <mergeCell ref="AO130:AO131"/>
    <mergeCell ref="AP130:AP131"/>
    <mergeCell ref="AQ130:AQ131"/>
    <mergeCell ref="AR130:AR131"/>
    <mergeCell ref="CC128:CC129"/>
    <mergeCell ref="CD128:CD129"/>
    <mergeCell ref="CE128:CE129"/>
    <mergeCell ref="CF128:CF129"/>
    <mergeCell ref="CG128:CG129"/>
    <mergeCell ref="AY128:AY129"/>
    <mergeCell ref="BB128:BB129"/>
    <mergeCell ref="BE128:BE129"/>
    <mergeCell ref="BH128:BH129"/>
    <mergeCell ref="BK128:BK129"/>
    <mergeCell ref="BT128:BT129"/>
    <mergeCell ref="BT130:BT131"/>
    <mergeCell ref="BW130:BW131"/>
    <mergeCell ref="BZ130:BZ131"/>
    <mergeCell ref="BN130:BN131"/>
    <mergeCell ref="BQ130:BQ131"/>
    <mergeCell ref="CA130:CA131"/>
    <mergeCell ref="CB130:CB131"/>
    <mergeCell ref="CC130:CC131"/>
    <mergeCell ref="CD130:CD131"/>
    <mergeCell ref="CE130:CE131"/>
    <mergeCell ref="CF130:CF131"/>
    <mergeCell ref="CG130:CG131"/>
    <mergeCell ref="AY130:AY131"/>
    <mergeCell ref="BB130:BB131"/>
    <mergeCell ref="BE130:BE131"/>
    <mergeCell ref="BH130:BH131"/>
    <mergeCell ref="BK130:BK131"/>
    <mergeCell ref="AO128:AO129"/>
    <mergeCell ref="AP128:AP129"/>
    <mergeCell ref="AQ128:AQ129"/>
    <mergeCell ref="AR128:AR129"/>
    <mergeCell ref="AS128:AS129"/>
    <mergeCell ref="AT128:AT129"/>
    <mergeCell ref="AU128:AU129"/>
    <mergeCell ref="AV128:AV129"/>
    <mergeCell ref="AW128:AW129"/>
    <mergeCell ref="AX128:AX129"/>
    <mergeCell ref="AS130:AS131"/>
    <mergeCell ref="AT130:AT131"/>
    <mergeCell ref="AU130:AU131"/>
    <mergeCell ref="AV130:AV131"/>
    <mergeCell ref="AW130:AW131"/>
    <mergeCell ref="AX130:AX131"/>
    <mergeCell ref="CB128:CB129"/>
    <mergeCell ref="AI128:AI129"/>
    <mergeCell ref="AJ128:AJ129"/>
    <mergeCell ref="AK128:AK129"/>
    <mergeCell ref="AL128:AL129"/>
    <mergeCell ref="AM128:AM129"/>
    <mergeCell ref="CH128:CH129"/>
    <mergeCell ref="BW128:BW129"/>
    <mergeCell ref="BZ128:BZ129"/>
    <mergeCell ref="BN128:BN129"/>
    <mergeCell ref="BQ128:BQ129"/>
    <mergeCell ref="CA128:CA129"/>
    <mergeCell ref="A130:A131"/>
    <mergeCell ref="B130:B131"/>
    <mergeCell ref="C130:C131"/>
    <mergeCell ref="D130:D131"/>
    <mergeCell ref="E130:E131"/>
    <mergeCell ref="F130:F131"/>
    <mergeCell ref="G130:G131"/>
    <mergeCell ref="H130:H131"/>
    <mergeCell ref="K130:K131"/>
    <mergeCell ref="N130:N131"/>
    <mergeCell ref="Q130:Q131"/>
    <mergeCell ref="T130:T131"/>
    <mergeCell ref="AC130:AC131"/>
    <mergeCell ref="AF130:AF131"/>
    <mergeCell ref="W130:W131"/>
    <mergeCell ref="Z130:Z131"/>
    <mergeCell ref="AI130:AI131"/>
    <mergeCell ref="AJ130:AJ131"/>
    <mergeCell ref="AK130:AK131"/>
    <mergeCell ref="AL130:AL131"/>
    <mergeCell ref="AN128:AN129"/>
    <mergeCell ref="BE126:BE127"/>
    <mergeCell ref="BH126:BH127"/>
    <mergeCell ref="BK126:BK127"/>
    <mergeCell ref="BT126:BT127"/>
    <mergeCell ref="BW126:BW127"/>
    <mergeCell ref="BZ126:BZ127"/>
    <mergeCell ref="BN126:BN127"/>
    <mergeCell ref="BQ126:BQ127"/>
    <mergeCell ref="CA126:CA127"/>
    <mergeCell ref="CB126:CB127"/>
    <mergeCell ref="CC126:CC127"/>
    <mergeCell ref="CD126:CD127"/>
    <mergeCell ref="CE126:CE127"/>
    <mergeCell ref="CF126:CF127"/>
    <mergeCell ref="CG126:CG127"/>
    <mergeCell ref="CH126:CH127"/>
    <mergeCell ref="A128:A129"/>
    <mergeCell ref="B128:B129"/>
    <mergeCell ref="C128:C129"/>
    <mergeCell ref="D128:D129"/>
    <mergeCell ref="E128:E129"/>
    <mergeCell ref="F128:F129"/>
    <mergeCell ref="G128:G129"/>
    <mergeCell ref="H128:H129"/>
    <mergeCell ref="K128:K129"/>
    <mergeCell ref="N128:N129"/>
    <mergeCell ref="Q128:Q129"/>
    <mergeCell ref="T128:T129"/>
    <mergeCell ref="AC128:AC129"/>
    <mergeCell ref="AF128:AF129"/>
    <mergeCell ref="W128:W129"/>
    <mergeCell ref="Z128:Z129"/>
    <mergeCell ref="AJ126:AJ127"/>
    <mergeCell ref="AK126:AK127"/>
    <mergeCell ref="AL126:AL127"/>
    <mergeCell ref="AM126:AM127"/>
    <mergeCell ref="AN126:AN127"/>
    <mergeCell ref="AO126:AO127"/>
    <mergeCell ref="AP126:AP127"/>
    <mergeCell ref="AQ126:AQ127"/>
    <mergeCell ref="AR126:AR127"/>
    <mergeCell ref="AS126:AS127"/>
    <mergeCell ref="AT126:AT127"/>
    <mergeCell ref="AU126:AU127"/>
    <mergeCell ref="AV126:AV127"/>
    <mergeCell ref="AW126:AW127"/>
    <mergeCell ref="AX126:AX127"/>
    <mergeCell ref="AY126:AY127"/>
    <mergeCell ref="BB126:BB127"/>
    <mergeCell ref="BH124:BH125"/>
    <mergeCell ref="BK124:BK125"/>
    <mergeCell ref="BT124:BT125"/>
    <mergeCell ref="BN124:BN125"/>
    <mergeCell ref="BQ124:BQ125"/>
    <mergeCell ref="BW124:BW125"/>
    <mergeCell ref="BZ124:BZ125"/>
    <mergeCell ref="CA124:CA125"/>
    <mergeCell ref="CB124:CB125"/>
    <mergeCell ref="CC124:CC125"/>
    <mergeCell ref="CD124:CD125"/>
    <mergeCell ref="CE124:CE125"/>
    <mergeCell ref="CF124:CF125"/>
    <mergeCell ref="CG124:CG125"/>
    <mergeCell ref="CH124:CH125"/>
    <mergeCell ref="A126:A127"/>
    <mergeCell ref="B126:B127"/>
    <mergeCell ref="C126:C127"/>
    <mergeCell ref="D126:D127"/>
    <mergeCell ref="E126:E127"/>
    <mergeCell ref="F126:F127"/>
    <mergeCell ref="G126:G127"/>
    <mergeCell ref="H126:H127"/>
    <mergeCell ref="K126:K127"/>
    <mergeCell ref="N126:N127"/>
    <mergeCell ref="Q126:Q127"/>
    <mergeCell ref="T126:T127"/>
    <mergeCell ref="AC126:AC127"/>
    <mergeCell ref="AF126:AF127"/>
    <mergeCell ref="W126:W127"/>
    <mergeCell ref="Z126:Z127"/>
    <mergeCell ref="AI126:AI127"/>
    <mergeCell ref="AK124:AK125"/>
    <mergeCell ref="AL124:AL125"/>
    <mergeCell ref="AM124:AM125"/>
    <mergeCell ref="AN124:AN125"/>
    <mergeCell ref="AO124:AO125"/>
    <mergeCell ref="AP124:AP125"/>
    <mergeCell ref="AQ124:AQ125"/>
    <mergeCell ref="AR124:AR125"/>
    <mergeCell ref="AS124:AS125"/>
    <mergeCell ref="AT124:AT125"/>
    <mergeCell ref="AU124:AU125"/>
    <mergeCell ref="AV124:AV125"/>
    <mergeCell ref="AW124:AW125"/>
    <mergeCell ref="AX124:AX125"/>
    <mergeCell ref="AY124:AY125"/>
    <mergeCell ref="BB124:BB125"/>
    <mergeCell ref="BE124:BE125"/>
    <mergeCell ref="AY122:AY123"/>
    <mergeCell ref="BB122:BB123"/>
    <mergeCell ref="BE122:BE123"/>
    <mergeCell ref="BH122:BH123"/>
    <mergeCell ref="BK122:BK123"/>
    <mergeCell ref="BT122:BT123"/>
    <mergeCell ref="BW122:BW123"/>
    <mergeCell ref="BZ122:BZ123"/>
    <mergeCell ref="CA122:CA123"/>
    <mergeCell ref="CB122:CB123"/>
    <mergeCell ref="CC122:CC123"/>
    <mergeCell ref="CD122:CD123"/>
    <mergeCell ref="CE122:CE123"/>
    <mergeCell ref="CF122:CF123"/>
    <mergeCell ref="CG122:CG123"/>
    <mergeCell ref="CH122:CH123"/>
    <mergeCell ref="A124:A125"/>
    <mergeCell ref="B124:B125"/>
    <mergeCell ref="C124:C125"/>
    <mergeCell ref="D124:D125"/>
    <mergeCell ref="E124:E125"/>
    <mergeCell ref="F124:F125"/>
    <mergeCell ref="G124:G125"/>
    <mergeCell ref="H124:H125"/>
    <mergeCell ref="K124:K125"/>
    <mergeCell ref="N124:N125"/>
    <mergeCell ref="Q124:Q125"/>
    <mergeCell ref="T124:T125"/>
    <mergeCell ref="AC124:AC125"/>
    <mergeCell ref="AF124:AF125"/>
    <mergeCell ref="AI124:AI125"/>
    <mergeCell ref="AJ124:AJ125"/>
    <mergeCell ref="G122:G123"/>
    <mergeCell ref="H122:H123"/>
    <mergeCell ref="K122:K123"/>
    <mergeCell ref="N122:N123"/>
    <mergeCell ref="Q122:Q123"/>
    <mergeCell ref="T122:T123"/>
    <mergeCell ref="AC122:AC123"/>
    <mergeCell ref="AF122:AF123"/>
    <mergeCell ref="AI122:AI123"/>
    <mergeCell ref="AJ122:AJ123"/>
    <mergeCell ref="AJ110:AJ111"/>
    <mergeCell ref="AS122:AS123"/>
    <mergeCell ref="AT122:AT123"/>
    <mergeCell ref="AU122:AU123"/>
    <mergeCell ref="AV122:AV123"/>
    <mergeCell ref="AW122:AW123"/>
    <mergeCell ref="AX122:AX123"/>
    <mergeCell ref="AS120:AS121"/>
    <mergeCell ref="AT120:AT121"/>
    <mergeCell ref="AU120:AU121"/>
    <mergeCell ref="AV120:AV121"/>
    <mergeCell ref="AW120:AW121"/>
    <mergeCell ref="AX120:AX121"/>
    <mergeCell ref="AM120:AM121"/>
    <mergeCell ref="AN120:AN121"/>
    <mergeCell ref="AO120:AO121"/>
    <mergeCell ref="AP120:AP121"/>
    <mergeCell ref="AQ120:AQ121"/>
    <mergeCell ref="AR120:AR121"/>
    <mergeCell ref="AC120:AC121"/>
    <mergeCell ref="AF120:AF121"/>
    <mergeCell ref="AI120:AI121"/>
    <mergeCell ref="AK110:AK111"/>
    <mergeCell ref="AK122:AK123"/>
    <mergeCell ref="AL122:AL123"/>
    <mergeCell ref="AM122:AM123"/>
    <mergeCell ref="AN122:AN123"/>
    <mergeCell ref="AO122:AO123"/>
    <mergeCell ref="AP122:AP123"/>
    <mergeCell ref="AQ122:AQ123"/>
    <mergeCell ref="AR122:AR123"/>
    <mergeCell ref="A110:A111"/>
    <mergeCell ref="B110:B111"/>
    <mergeCell ref="C110:C111"/>
    <mergeCell ref="D110:D111"/>
    <mergeCell ref="E110:E111"/>
    <mergeCell ref="F110:F111"/>
    <mergeCell ref="G110:G111"/>
    <mergeCell ref="H110:H111"/>
    <mergeCell ref="K110:K111"/>
    <mergeCell ref="N110:N111"/>
    <mergeCell ref="Q110:Q111"/>
    <mergeCell ref="T110:T111"/>
    <mergeCell ref="AC110:AC111"/>
    <mergeCell ref="AF110:AF111"/>
    <mergeCell ref="W110:W111"/>
    <mergeCell ref="Z110:Z111"/>
    <mergeCell ref="AI110:AI111"/>
    <mergeCell ref="A122:A123"/>
    <mergeCell ref="B122:B123"/>
    <mergeCell ref="C122:C123"/>
    <mergeCell ref="D122:D123"/>
    <mergeCell ref="E122:E123"/>
    <mergeCell ref="F122:F123"/>
    <mergeCell ref="CA108:CA109"/>
    <mergeCell ref="CB108:CB109"/>
    <mergeCell ref="CC108:CC109"/>
    <mergeCell ref="CD108:CD109"/>
    <mergeCell ref="CE108:CE109"/>
    <mergeCell ref="AX106:AX107"/>
    <mergeCell ref="AY106:AY107"/>
    <mergeCell ref="AS110:AS111"/>
    <mergeCell ref="AT110:AT111"/>
    <mergeCell ref="AU110:AU111"/>
    <mergeCell ref="AV110:AV111"/>
    <mergeCell ref="AW110:AW111"/>
    <mergeCell ref="AX110:AX111"/>
    <mergeCell ref="AY110:AY111"/>
    <mergeCell ref="BB110:BB111"/>
    <mergeCell ref="BK110:BK111"/>
    <mergeCell ref="BT110:BT111"/>
    <mergeCell ref="BW110:BW111"/>
    <mergeCell ref="BZ110:BZ111"/>
    <mergeCell ref="BN110:BN111"/>
    <mergeCell ref="BQ110:BQ111"/>
    <mergeCell ref="CA110:CA111"/>
    <mergeCell ref="CB110:CB111"/>
    <mergeCell ref="BE106:BE107"/>
    <mergeCell ref="BK106:BK107"/>
    <mergeCell ref="BT106:BT107"/>
    <mergeCell ref="BW106:BW107"/>
    <mergeCell ref="BZ106:BZ107"/>
    <mergeCell ref="BN106:BN107"/>
    <mergeCell ref="BQ106:BQ107"/>
    <mergeCell ref="CA106:CA107"/>
    <mergeCell ref="CB106:CB107"/>
    <mergeCell ref="C108:C109"/>
    <mergeCell ref="D108:D109"/>
    <mergeCell ref="E108:E109"/>
    <mergeCell ref="F108:F109"/>
    <mergeCell ref="G108:G109"/>
    <mergeCell ref="H108:H109"/>
    <mergeCell ref="K108:K109"/>
    <mergeCell ref="N108:N109"/>
    <mergeCell ref="Q108:Q109"/>
    <mergeCell ref="T108:T109"/>
    <mergeCell ref="AC108:AC109"/>
    <mergeCell ref="AF108:AF109"/>
    <mergeCell ref="W108:W109"/>
    <mergeCell ref="Z108:Z109"/>
    <mergeCell ref="BB108:BB109"/>
    <mergeCell ref="AI108:AI109"/>
    <mergeCell ref="AJ108:AJ109"/>
    <mergeCell ref="AK108:AK109"/>
    <mergeCell ref="AL108:AL109"/>
    <mergeCell ref="AM108:AM109"/>
    <mergeCell ref="AN108:AN109"/>
    <mergeCell ref="AO108:AO109"/>
    <mergeCell ref="AP108:AP109"/>
    <mergeCell ref="AQ108:AQ109"/>
    <mergeCell ref="AR108:AR109"/>
    <mergeCell ref="AS108:AS109"/>
    <mergeCell ref="AT108:AT109"/>
    <mergeCell ref="AU108:AU109"/>
    <mergeCell ref="AV108:AV109"/>
    <mergeCell ref="AW108:AW109"/>
    <mergeCell ref="AX108:AX109"/>
    <mergeCell ref="AY108:AY109"/>
    <mergeCell ref="AO104:AO105"/>
    <mergeCell ref="AP104:AP105"/>
    <mergeCell ref="AQ104:AQ105"/>
    <mergeCell ref="AR104:AR105"/>
    <mergeCell ref="AS104:AS105"/>
    <mergeCell ref="AT104:AT105"/>
    <mergeCell ref="AU104:AU105"/>
    <mergeCell ref="AV104:AV105"/>
    <mergeCell ref="AW104:AW105"/>
    <mergeCell ref="BH106:BH107"/>
    <mergeCell ref="BB106:BB107"/>
    <mergeCell ref="BH104:BH105"/>
    <mergeCell ref="A106:A107"/>
    <mergeCell ref="B106:B107"/>
    <mergeCell ref="C106:C107"/>
    <mergeCell ref="D106:D107"/>
    <mergeCell ref="E106:E107"/>
    <mergeCell ref="F106:F107"/>
    <mergeCell ref="G106:G107"/>
    <mergeCell ref="H106:H107"/>
    <mergeCell ref="K106:K107"/>
    <mergeCell ref="N106:N107"/>
    <mergeCell ref="Q106:Q107"/>
    <mergeCell ref="T106:T107"/>
    <mergeCell ref="AC106:AC107"/>
    <mergeCell ref="AF106:AF107"/>
    <mergeCell ref="W106:W107"/>
    <mergeCell ref="Z106:Z107"/>
    <mergeCell ref="AW106:AW107"/>
    <mergeCell ref="CA104:CA105"/>
    <mergeCell ref="CB104:CB105"/>
    <mergeCell ref="CC104:CC105"/>
    <mergeCell ref="CD104:CD105"/>
    <mergeCell ref="CE104:CE105"/>
    <mergeCell ref="CF104:CF105"/>
    <mergeCell ref="CG104:CG105"/>
    <mergeCell ref="CH104:CH105"/>
    <mergeCell ref="A108:A109"/>
    <mergeCell ref="B108:B109"/>
    <mergeCell ref="AY104:AY105"/>
    <mergeCell ref="AI106:AI107"/>
    <mergeCell ref="AK106:AK107"/>
    <mergeCell ref="AL106:AL107"/>
    <mergeCell ref="AM106:AM107"/>
    <mergeCell ref="AN106:AN107"/>
    <mergeCell ref="AO106:AO107"/>
    <mergeCell ref="AP106:AP107"/>
    <mergeCell ref="AQ106:AQ107"/>
    <mergeCell ref="AR106:AR107"/>
    <mergeCell ref="AS106:AS107"/>
    <mergeCell ref="AT106:AT107"/>
    <mergeCell ref="AU106:AU107"/>
    <mergeCell ref="AV106:AV107"/>
    <mergeCell ref="AX104:AX105"/>
    <mergeCell ref="BB104:BB105"/>
    <mergeCell ref="AI104:AI105"/>
    <mergeCell ref="AJ104:AJ105"/>
    <mergeCell ref="AK104:AK105"/>
    <mergeCell ref="AL104:AL105"/>
    <mergeCell ref="AM104:AM105"/>
    <mergeCell ref="AN104:AN105"/>
    <mergeCell ref="CA102:CA103"/>
    <mergeCell ref="CB102:CB103"/>
    <mergeCell ref="CC102:CC103"/>
    <mergeCell ref="CD102:CD103"/>
    <mergeCell ref="CE102:CE103"/>
    <mergeCell ref="CF102:CF103"/>
    <mergeCell ref="CG102:CG103"/>
    <mergeCell ref="BE104:BE105"/>
    <mergeCell ref="A104:A105"/>
    <mergeCell ref="B104:B105"/>
    <mergeCell ref="C104:C105"/>
    <mergeCell ref="D104:D105"/>
    <mergeCell ref="E104:E105"/>
    <mergeCell ref="F104:F105"/>
    <mergeCell ref="G104:G105"/>
    <mergeCell ref="H104:H105"/>
    <mergeCell ref="K104:K105"/>
    <mergeCell ref="N104:N105"/>
    <mergeCell ref="Q104:Q105"/>
    <mergeCell ref="T104:T105"/>
    <mergeCell ref="AC104:AC105"/>
    <mergeCell ref="AF104:AF105"/>
    <mergeCell ref="W104:W105"/>
    <mergeCell ref="Z104:Z105"/>
    <mergeCell ref="AJ102:AJ103"/>
    <mergeCell ref="AI102:AI103"/>
    <mergeCell ref="AK102:AK103"/>
    <mergeCell ref="AL102:AL103"/>
    <mergeCell ref="AM102:AM103"/>
    <mergeCell ref="AN102:AN103"/>
    <mergeCell ref="AO102:AO103"/>
    <mergeCell ref="AP102:AP103"/>
    <mergeCell ref="AR102:AR103"/>
    <mergeCell ref="AS102:AS103"/>
    <mergeCell ref="AT102:AT103"/>
    <mergeCell ref="AU102:AU103"/>
    <mergeCell ref="AV102:AV103"/>
    <mergeCell ref="AW102:AW103"/>
    <mergeCell ref="AX102:AX103"/>
    <mergeCell ref="AY102:AY103"/>
    <mergeCell ref="BB102:BB103"/>
    <mergeCell ref="A102:A103"/>
    <mergeCell ref="B102:B103"/>
    <mergeCell ref="C102:C103"/>
    <mergeCell ref="D102:D103"/>
    <mergeCell ref="E102:E103"/>
    <mergeCell ref="F102:F103"/>
    <mergeCell ref="G102:G103"/>
    <mergeCell ref="H102:H103"/>
    <mergeCell ref="K102:K103"/>
    <mergeCell ref="N102:N103"/>
    <mergeCell ref="Q102:Q103"/>
    <mergeCell ref="T102:T103"/>
    <mergeCell ref="AC102:AC103"/>
    <mergeCell ref="AF102:AF103"/>
    <mergeCell ref="W102:W103"/>
    <mergeCell ref="Z102:Z103"/>
    <mergeCell ref="BB100:BB101"/>
    <mergeCell ref="BE100:BE101"/>
    <mergeCell ref="BH100:BH101"/>
    <mergeCell ref="BK100:BK101"/>
    <mergeCell ref="BT100:BT101"/>
    <mergeCell ref="BW100:BW101"/>
    <mergeCell ref="BZ100:BZ101"/>
    <mergeCell ref="BN100:BN101"/>
    <mergeCell ref="BQ100:BQ101"/>
    <mergeCell ref="CA100:CA101"/>
    <mergeCell ref="CB100:CB101"/>
    <mergeCell ref="CC100:CC101"/>
    <mergeCell ref="CD100:CD101"/>
    <mergeCell ref="CE100:CE101"/>
    <mergeCell ref="CF100:CF101"/>
    <mergeCell ref="CG100:CG101"/>
    <mergeCell ref="CH100:CH101"/>
    <mergeCell ref="AI100:AI101"/>
    <mergeCell ref="AJ100:AJ101"/>
    <mergeCell ref="AK100:AK101"/>
    <mergeCell ref="AL100:AL101"/>
    <mergeCell ref="AM100:AM101"/>
    <mergeCell ref="AN100:AN101"/>
    <mergeCell ref="AO100:AO101"/>
    <mergeCell ref="AP100:AP101"/>
    <mergeCell ref="AQ100:AQ101"/>
    <mergeCell ref="AR100:AR101"/>
    <mergeCell ref="AS100:AS101"/>
    <mergeCell ref="AT100:AT101"/>
    <mergeCell ref="AU100:AU101"/>
    <mergeCell ref="AV100:AV101"/>
    <mergeCell ref="AW100:AW101"/>
    <mergeCell ref="AX100:AX101"/>
    <mergeCell ref="AY100:AY101"/>
    <mergeCell ref="BE98:BE99"/>
    <mergeCell ref="BH98:BH99"/>
    <mergeCell ref="BK98:BK99"/>
    <mergeCell ref="BT98:BT99"/>
    <mergeCell ref="BW98:BW99"/>
    <mergeCell ref="BZ98:BZ99"/>
    <mergeCell ref="BN98:BN99"/>
    <mergeCell ref="BQ98:BQ99"/>
    <mergeCell ref="CA98:CA99"/>
    <mergeCell ref="CB98:CB99"/>
    <mergeCell ref="CC98:CC99"/>
    <mergeCell ref="CD98:CD99"/>
    <mergeCell ref="CE98:CE99"/>
    <mergeCell ref="CF98:CF99"/>
    <mergeCell ref="CG98:CG99"/>
    <mergeCell ref="CH98:CH99"/>
    <mergeCell ref="A100:A101"/>
    <mergeCell ref="B100:B101"/>
    <mergeCell ref="C100:C101"/>
    <mergeCell ref="D100:D101"/>
    <mergeCell ref="E100:E101"/>
    <mergeCell ref="F100:F101"/>
    <mergeCell ref="G100:G101"/>
    <mergeCell ref="H100:H101"/>
    <mergeCell ref="K100:K101"/>
    <mergeCell ref="N100:N101"/>
    <mergeCell ref="Q100:Q101"/>
    <mergeCell ref="T100:T101"/>
    <mergeCell ref="AC100:AC101"/>
    <mergeCell ref="AF100:AF101"/>
    <mergeCell ref="W100:W101"/>
    <mergeCell ref="Z100:Z101"/>
    <mergeCell ref="AJ98:AJ99"/>
    <mergeCell ref="AK98:AK99"/>
    <mergeCell ref="AL98:AL99"/>
    <mergeCell ref="AM98:AM99"/>
    <mergeCell ref="AN98:AN99"/>
    <mergeCell ref="AO98:AO99"/>
    <mergeCell ref="AP98:AP99"/>
    <mergeCell ref="AQ98:AQ99"/>
    <mergeCell ref="AR98:AR99"/>
    <mergeCell ref="AS98:AS99"/>
    <mergeCell ref="AT98:AT99"/>
    <mergeCell ref="AU98:AU99"/>
    <mergeCell ref="AV98:AV99"/>
    <mergeCell ref="AW98:AW99"/>
    <mergeCell ref="AX98:AX99"/>
    <mergeCell ref="AY98:AY99"/>
    <mergeCell ref="BB98:BB99"/>
    <mergeCell ref="A98:A99"/>
    <mergeCell ref="B98:B99"/>
    <mergeCell ref="C98:C99"/>
    <mergeCell ref="D98:D99"/>
    <mergeCell ref="E98:E99"/>
    <mergeCell ref="F98:F99"/>
    <mergeCell ref="G98:G99"/>
    <mergeCell ref="H98:H99"/>
    <mergeCell ref="K98:K99"/>
    <mergeCell ref="N98:N99"/>
    <mergeCell ref="Q98:Q99"/>
    <mergeCell ref="T98:T99"/>
    <mergeCell ref="AC98:AC99"/>
    <mergeCell ref="AF98:AF99"/>
    <mergeCell ref="W98:W99"/>
    <mergeCell ref="Z98:Z99"/>
    <mergeCell ref="AI98:AI99"/>
    <mergeCell ref="BB96:BB97"/>
    <mergeCell ref="BE96:BE97"/>
    <mergeCell ref="BH96:BH97"/>
    <mergeCell ref="BK96:BK97"/>
    <mergeCell ref="BT96:BT97"/>
    <mergeCell ref="BW96:BW97"/>
    <mergeCell ref="BZ96:BZ97"/>
    <mergeCell ref="BN96:BN97"/>
    <mergeCell ref="BQ96:BQ97"/>
    <mergeCell ref="CA96:CA97"/>
    <mergeCell ref="CB96:CB97"/>
    <mergeCell ref="CC96:CC97"/>
    <mergeCell ref="CD96:CD97"/>
    <mergeCell ref="CE96:CE97"/>
    <mergeCell ref="CF96:CF97"/>
    <mergeCell ref="CG96:CG97"/>
    <mergeCell ref="CH96:CH97"/>
    <mergeCell ref="AI96:AI97"/>
    <mergeCell ref="AJ96:AJ97"/>
    <mergeCell ref="AK96:AK97"/>
    <mergeCell ref="AL96:AL97"/>
    <mergeCell ref="AM96:AM97"/>
    <mergeCell ref="AN96:AN97"/>
    <mergeCell ref="AO96:AO97"/>
    <mergeCell ref="AP96:AP97"/>
    <mergeCell ref="AQ96:AQ97"/>
    <mergeCell ref="AR96:AR97"/>
    <mergeCell ref="AS96:AS97"/>
    <mergeCell ref="AT96:AT97"/>
    <mergeCell ref="AU96:AU97"/>
    <mergeCell ref="AV96:AV97"/>
    <mergeCell ref="AW96:AW97"/>
    <mergeCell ref="AX96:AX97"/>
    <mergeCell ref="AY96:AY97"/>
    <mergeCell ref="BE94:BE95"/>
    <mergeCell ref="BH94:BH95"/>
    <mergeCell ref="BK94:BK95"/>
    <mergeCell ref="BT94:BT95"/>
    <mergeCell ref="BW94:BW95"/>
    <mergeCell ref="BZ94:BZ95"/>
    <mergeCell ref="BN94:BN95"/>
    <mergeCell ref="BQ94:BQ95"/>
    <mergeCell ref="CA94:CA95"/>
    <mergeCell ref="CB94:CB95"/>
    <mergeCell ref="CC94:CC95"/>
    <mergeCell ref="CD94:CD95"/>
    <mergeCell ref="CE94:CE95"/>
    <mergeCell ref="CF94:CF95"/>
    <mergeCell ref="CG94:CG95"/>
    <mergeCell ref="CH94:CH95"/>
    <mergeCell ref="A96:A97"/>
    <mergeCell ref="B96:B97"/>
    <mergeCell ref="C96:C97"/>
    <mergeCell ref="D96:D97"/>
    <mergeCell ref="E96:E97"/>
    <mergeCell ref="F96:F97"/>
    <mergeCell ref="G96:G97"/>
    <mergeCell ref="H96:H97"/>
    <mergeCell ref="K96:K97"/>
    <mergeCell ref="N96:N97"/>
    <mergeCell ref="Q96:Q97"/>
    <mergeCell ref="T96:T97"/>
    <mergeCell ref="AC96:AC97"/>
    <mergeCell ref="AF96:AF97"/>
    <mergeCell ref="W96:W97"/>
    <mergeCell ref="Z96:Z97"/>
    <mergeCell ref="AJ94:AJ95"/>
    <mergeCell ref="AK94:AK95"/>
    <mergeCell ref="AL94:AL95"/>
    <mergeCell ref="AM94:AM95"/>
    <mergeCell ref="AN94:AN95"/>
    <mergeCell ref="AO94:AO95"/>
    <mergeCell ref="AP94:AP95"/>
    <mergeCell ref="AQ94:AQ95"/>
    <mergeCell ref="AR94:AR95"/>
    <mergeCell ref="AS94:AS95"/>
    <mergeCell ref="AT94:AT95"/>
    <mergeCell ref="AU94:AU95"/>
    <mergeCell ref="AV94:AV95"/>
    <mergeCell ref="AW94:AW95"/>
    <mergeCell ref="AX94:AX95"/>
    <mergeCell ref="AY94:AY95"/>
    <mergeCell ref="BB94:BB95"/>
    <mergeCell ref="A94:A95"/>
    <mergeCell ref="B94:B95"/>
    <mergeCell ref="C94:C95"/>
    <mergeCell ref="D94:D95"/>
    <mergeCell ref="E94:E95"/>
    <mergeCell ref="F94:F95"/>
    <mergeCell ref="G94:G95"/>
    <mergeCell ref="H94:H95"/>
    <mergeCell ref="K94:K95"/>
    <mergeCell ref="N94:N95"/>
    <mergeCell ref="Q94:Q95"/>
    <mergeCell ref="T94:T95"/>
    <mergeCell ref="AC94:AC95"/>
    <mergeCell ref="AF94:AF95"/>
    <mergeCell ref="W94:W95"/>
    <mergeCell ref="Z94:Z95"/>
    <mergeCell ref="AI94:AI95"/>
    <mergeCell ref="BB92:BB93"/>
    <mergeCell ref="BE92:BE93"/>
    <mergeCell ref="BH92:BH93"/>
    <mergeCell ref="BK92:BK93"/>
    <mergeCell ref="BT92:BT93"/>
    <mergeCell ref="BW92:BW93"/>
    <mergeCell ref="BZ92:BZ93"/>
    <mergeCell ref="BN92:BN93"/>
    <mergeCell ref="BQ92:BQ93"/>
    <mergeCell ref="CA92:CA93"/>
    <mergeCell ref="CB92:CB93"/>
    <mergeCell ref="CC92:CC93"/>
    <mergeCell ref="CD92:CD93"/>
    <mergeCell ref="CE92:CE93"/>
    <mergeCell ref="CF92:CF93"/>
    <mergeCell ref="CG92:CG93"/>
    <mergeCell ref="CH92:CH93"/>
    <mergeCell ref="AI92:AI93"/>
    <mergeCell ref="AJ92:AJ93"/>
    <mergeCell ref="AK92:AK93"/>
    <mergeCell ref="AL92:AL93"/>
    <mergeCell ref="AM92:AM93"/>
    <mergeCell ref="AN92:AN93"/>
    <mergeCell ref="AO92:AO93"/>
    <mergeCell ref="AP92:AP93"/>
    <mergeCell ref="AQ92:AQ93"/>
    <mergeCell ref="AR92:AR93"/>
    <mergeCell ref="AS92:AS93"/>
    <mergeCell ref="AT92:AT93"/>
    <mergeCell ref="AU92:AU93"/>
    <mergeCell ref="AV92:AV93"/>
    <mergeCell ref="AW92:AW93"/>
    <mergeCell ref="AX92:AX93"/>
    <mergeCell ref="AY92:AY93"/>
    <mergeCell ref="BE90:BE91"/>
    <mergeCell ref="BH90:BH91"/>
    <mergeCell ref="BK90:BK91"/>
    <mergeCell ref="BT90:BT91"/>
    <mergeCell ref="BW90:BW91"/>
    <mergeCell ref="BZ90:BZ91"/>
    <mergeCell ref="BN90:BN91"/>
    <mergeCell ref="BQ90:BQ91"/>
    <mergeCell ref="CA90:CA91"/>
    <mergeCell ref="CB90:CB91"/>
    <mergeCell ref="CC90:CC91"/>
    <mergeCell ref="CD90:CD91"/>
    <mergeCell ref="CE90:CE91"/>
    <mergeCell ref="CF90:CF91"/>
    <mergeCell ref="CG90:CG91"/>
    <mergeCell ref="CH90:CH91"/>
    <mergeCell ref="A92:A93"/>
    <mergeCell ref="B92:B93"/>
    <mergeCell ref="C92:C93"/>
    <mergeCell ref="D92:D93"/>
    <mergeCell ref="E92:E93"/>
    <mergeCell ref="F92:F93"/>
    <mergeCell ref="G92:G93"/>
    <mergeCell ref="H92:H93"/>
    <mergeCell ref="K92:K93"/>
    <mergeCell ref="N92:N93"/>
    <mergeCell ref="Q92:Q93"/>
    <mergeCell ref="T92:T93"/>
    <mergeCell ref="AC92:AC93"/>
    <mergeCell ref="AF92:AF93"/>
    <mergeCell ref="W92:W93"/>
    <mergeCell ref="Z92:Z93"/>
    <mergeCell ref="AJ90:AJ91"/>
    <mergeCell ref="AK90:AK91"/>
    <mergeCell ref="AL90:AL91"/>
    <mergeCell ref="AM90:AM91"/>
    <mergeCell ref="AN90:AN91"/>
    <mergeCell ref="AO90:AO91"/>
    <mergeCell ref="AP90:AP91"/>
    <mergeCell ref="AQ90:AQ91"/>
    <mergeCell ref="AR90:AR91"/>
    <mergeCell ref="AS90:AS91"/>
    <mergeCell ref="AT90:AT91"/>
    <mergeCell ref="AU90:AU91"/>
    <mergeCell ref="AV90:AV91"/>
    <mergeCell ref="AW90:AW91"/>
    <mergeCell ref="AX90:AX91"/>
    <mergeCell ref="AY90:AY91"/>
    <mergeCell ref="BB90:BB91"/>
    <mergeCell ref="A90:A91"/>
    <mergeCell ref="B90:B91"/>
    <mergeCell ref="C90:C91"/>
    <mergeCell ref="D90:D91"/>
    <mergeCell ref="E90:E91"/>
    <mergeCell ref="F90:F91"/>
    <mergeCell ref="G90:G91"/>
    <mergeCell ref="H90:H91"/>
    <mergeCell ref="K90:K91"/>
    <mergeCell ref="N90:N91"/>
    <mergeCell ref="Q90:Q91"/>
    <mergeCell ref="T90:T91"/>
    <mergeCell ref="AC90:AC91"/>
    <mergeCell ref="AF90:AF91"/>
    <mergeCell ref="W90:W91"/>
    <mergeCell ref="Z90:Z91"/>
    <mergeCell ref="AI90:AI91"/>
    <mergeCell ref="BB88:BB89"/>
    <mergeCell ref="BE88:BE89"/>
    <mergeCell ref="BH88:BH89"/>
    <mergeCell ref="BK88:BK89"/>
    <mergeCell ref="BT88:BT89"/>
    <mergeCell ref="BW88:BW89"/>
    <mergeCell ref="BZ88:BZ89"/>
    <mergeCell ref="BN88:BN89"/>
    <mergeCell ref="BQ88:BQ89"/>
    <mergeCell ref="CA88:CA89"/>
    <mergeCell ref="CB88:CB89"/>
    <mergeCell ref="CC88:CC89"/>
    <mergeCell ref="CD88:CD89"/>
    <mergeCell ref="CE88:CE89"/>
    <mergeCell ref="CF88:CF89"/>
    <mergeCell ref="CG88:CG89"/>
    <mergeCell ref="CH88:CH89"/>
    <mergeCell ref="AI88:AI89"/>
    <mergeCell ref="AJ88:AJ89"/>
    <mergeCell ref="AK88:AK89"/>
    <mergeCell ref="AL88:AL89"/>
    <mergeCell ref="AM88:AM89"/>
    <mergeCell ref="AN88:AN89"/>
    <mergeCell ref="AO88:AO89"/>
    <mergeCell ref="AP88:AP89"/>
    <mergeCell ref="AQ88:AQ89"/>
    <mergeCell ref="AR88:AR89"/>
    <mergeCell ref="AS88:AS89"/>
    <mergeCell ref="AT88:AT89"/>
    <mergeCell ref="AU88:AU89"/>
    <mergeCell ref="AV88:AV89"/>
    <mergeCell ref="AW88:AW89"/>
    <mergeCell ref="AX88:AX89"/>
    <mergeCell ref="AY88:AY89"/>
    <mergeCell ref="BE86:BE87"/>
    <mergeCell ref="BH86:BH87"/>
    <mergeCell ref="BK86:BK87"/>
    <mergeCell ref="BT86:BT87"/>
    <mergeCell ref="BW86:BW87"/>
    <mergeCell ref="BZ86:BZ87"/>
    <mergeCell ref="BN86:BN87"/>
    <mergeCell ref="BQ86:BQ87"/>
    <mergeCell ref="CA86:CA87"/>
    <mergeCell ref="CB86:CB87"/>
    <mergeCell ref="CC86:CC87"/>
    <mergeCell ref="CD86:CD87"/>
    <mergeCell ref="CE86:CE87"/>
    <mergeCell ref="CF86:CF87"/>
    <mergeCell ref="CG86:CG87"/>
    <mergeCell ref="CH86:CH87"/>
    <mergeCell ref="A88:A89"/>
    <mergeCell ref="B88:B89"/>
    <mergeCell ref="C88:C89"/>
    <mergeCell ref="D88:D89"/>
    <mergeCell ref="E88:E89"/>
    <mergeCell ref="F88:F89"/>
    <mergeCell ref="G88:G89"/>
    <mergeCell ref="H88:H89"/>
    <mergeCell ref="K88:K89"/>
    <mergeCell ref="N88:N89"/>
    <mergeCell ref="Q88:Q89"/>
    <mergeCell ref="T88:T89"/>
    <mergeCell ref="AC88:AC89"/>
    <mergeCell ref="AF88:AF89"/>
    <mergeCell ref="W88:W89"/>
    <mergeCell ref="Z88:Z89"/>
    <mergeCell ref="AJ86:AJ87"/>
    <mergeCell ref="AK86:AK87"/>
    <mergeCell ref="AL86:AL87"/>
    <mergeCell ref="AM86:AM87"/>
    <mergeCell ref="AN86:AN87"/>
    <mergeCell ref="AO86:AO87"/>
    <mergeCell ref="AP86:AP87"/>
    <mergeCell ref="AQ86:AQ87"/>
    <mergeCell ref="AR86:AR87"/>
    <mergeCell ref="AS86:AS87"/>
    <mergeCell ref="AT86:AT87"/>
    <mergeCell ref="AU86:AU87"/>
    <mergeCell ref="AV86:AV87"/>
    <mergeCell ref="AW86:AW87"/>
    <mergeCell ref="AX86:AX87"/>
    <mergeCell ref="AY86:AY87"/>
    <mergeCell ref="BB86:BB87"/>
    <mergeCell ref="A86:A87"/>
    <mergeCell ref="B86:B87"/>
    <mergeCell ref="C86:C87"/>
    <mergeCell ref="D86:D87"/>
    <mergeCell ref="E86:E87"/>
    <mergeCell ref="F86:F87"/>
    <mergeCell ref="G86:G87"/>
    <mergeCell ref="H86:H87"/>
    <mergeCell ref="K86:K87"/>
    <mergeCell ref="N86:N87"/>
    <mergeCell ref="Q86:Q87"/>
    <mergeCell ref="T86:T87"/>
    <mergeCell ref="AC86:AC87"/>
    <mergeCell ref="AF86:AF87"/>
    <mergeCell ref="W86:W87"/>
    <mergeCell ref="Z86:Z87"/>
    <mergeCell ref="AI86:AI87"/>
    <mergeCell ref="BB84:BB85"/>
    <mergeCell ref="BE84:BE85"/>
    <mergeCell ref="BH84:BH85"/>
    <mergeCell ref="BK84:BK85"/>
    <mergeCell ref="BT84:BT85"/>
    <mergeCell ref="BW84:BW85"/>
    <mergeCell ref="BZ84:BZ85"/>
    <mergeCell ref="BN84:BN85"/>
    <mergeCell ref="BQ84:BQ85"/>
    <mergeCell ref="CA84:CA85"/>
    <mergeCell ref="CB84:CB85"/>
    <mergeCell ref="CC84:CC85"/>
    <mergeCell ref="CD84:CD85"/>
    <mergeCell ref="CE84:CE85"/>
    <mergeCell ref="CF84:CF85"/>
    <mergeCell ref="CG84:CG85"/>
    <mergeCell ref="CH84:CH85"/>
    <mergeCell ref="AI84:AI85"/>
    <mergeCell ref="AJ84:AJ85"/>
    <mergeCell ref="AK84:AK85"/>
    <mergeCell ref="AL84:AL85"/>
    <mergeCell ref="AM84:AM85"/>
    <mergeCell ref="AN84:AN85"/>
    <mergeCell ref="AO84:AO85"/>
    <mergeCell ref="AP84:AP85"/>
    <mergeCell ref="AQ84:AQ85"/>
    <mergeCell ref="AR84:AR85"/>
    <mergeCell ref="AS84:AS85"/>
    <mergeCell ref="AT84:AT85"/>
    <mergeCell ref="AU84:AU85"/>
    <mergeCell ref="AV84:AV85"/>
    <mergeCell ref="AW84:AW85"/>
    <mergeCell ref="AX84:AX85"/>
    <mergeCell ref="AY84:AY85"/>
    <mergeCell ref="BE82:BE83"/>
    <mergeCell ref="BH82:BH83"/>
    <mergeCell ref="BK82:BK83"/>
    <mergeCell ref="BT82:BT83"/>
    <mergeCell ref="BW82:BW83"/>
    <mergeCell ref="BZ82:BZ83"/>
    <mergeCell ref="BN82:BN83"/>
    <mergeCell ref="BQ82:BQ83"/>
    <mergeCell ref="CA82:CA83"/>
    <mergeCell ref="CB82:CB83"/>
    <mergeCell ref="CC82:CC83"/>
    <mergeCell ref="CD82:CD83"/>
    <mergeCell ref="CE82:CE83"/>
    <mergeCell ref="CF82:CF83"/>
    <mergeCell ref="CG82:CG83"/>
    <mergeCell ref="CH82:CH83"/>
    <mergeCell ref="A84:A85"/>
    <mergeCell ref="B84:B85"/>
    <mergeCell ref="C84:C85"/>
    <mergeCell ref="D84:D85"/>
    <mergeCell ref="E84:E85"/>
    <mergeCell ref="F84:F85"/>
    <mergeCell ref="G84:G85"/>
    <mergeCell ref="H84:H85"/>
    <mergeCell ref="K84:K85"/>
    <mergeCell ref="N84:N85"/>
    <mergeCell ref="Q84:Q85"/>
    <mergeCell ref="T84:T85"/>
    <mergeCell ref="AC84:AC85"/>
    <mergeCell ref="AF84:AF85"/>
    <mergeCell ref="W84:W85"/>
    <mergeCell ref="Z84:Z85"/>
    <mergeCell ref="AJ82:AJ83"/>
    <mergeCell ref="AK82:AK83"/>
    <mergeCell ref="AL82:AL83"/>
    <mergeCell ref="AM82:AM83"/>
    <mergeCell ref="AN82:AN83"/>
    <mergeCell ref="AO82:AO83"/>
    <mergeCell ref="AP82:AP83"/>
    <mergeCell ref="AQ82:AQ83"/>
    <mergeCell ref="AR82:AR83"/>
    <mergeCell ref="AS82:AS83"/>
    <mergeCell ref="AT82:AT83"/>
    <mergeCell ref="AU82:AU83"/>
    <mergeCell ref="AV82:AV83"/>
    <mergeCell ref="AW82:AW83"/>
    <mergeCell ref="AX82:AX83"/>
    <mergeCell ref="AY82:AY83"/>
    <mergeCell ref="BB82:BB83"/>
    <mergeCell ref="BH80:BH81"/>
    <mergeCell ref="BK80:BK81"/>
    <mergeCell ref="BT80:BT81"/>
    <mergeCell ref="BW80:BW81"/>
    <mergeCell ref="BZ80:BZ81"/>
    <mergeCell ref="BN80:BN81"/>
    <mergeCell ref="BQ80:BQ81"/>
    <mergeCell ref="CA80:CA81"/>
    <mergeCell ref="CB80:CB81"/>
    <mergeCell ref="CC80:CC81"/>
    <mergeCell ref="CD80:CD81"/>
    <mergeCell ref="CE80:CE81"/>
    <mergeCell ref="CF80:CF81"/>
    <mergeCell ref="CG80:CG81"/>
    <mergeCell ref="CH80:CH81"/>
    <mergeCell ref="A82:A83"/>
    <mergeCell ref="B82:B83"/>
    <mergeCell ref="C82:C83"/>
    <mergeCell ref="D82:D83"/>
    <mergeCell ref="E82:E83"/>
    <mergeCell ref="F82:F83"/>
    <mergeCell ref="G82:G83"/>
    <mergeCell ref="H82:H83"/>
    <mergeCell ref="K82:K83"/>
    <mergeCell ref="N82:N83"/>
    <mergeCell ref="Q82:Q83"/>
    <mergeCell ref="T82:T83"/>
    <mergeCell ref="AC82:AC83"/>
    <mergeCell ref="AF82:AF83"/>
    <mergeCell ref="W82:W83"/>
    <mergeCell ref="Z82:Z83"/>
    <mergeCell ref="AI82:AI83"/>
    <mergeCell ref="AK80:AK81"/>
    <mergeCell ref="AL80:AL81"/>
    <mergeCell ref="AM80:AM81"/>
    <mergeCell ref="AN80:AN81"/>
    <mergeCell ref="AO80:AO81"/>
    <mergeCell ref="AP80:AP81"/>
    <mergeCell ref="AQ80:AQ81"/>
    <mergeCell ref="AR80:AR81"/>
    <mergeCell ref="AS80:AS81"/>
    <mergeCell ref="AT80:AT81"/>
    <mergeCell ref="AU80:AU81"/>
    <mergeCell ref="AV80:AV81"/>
    <mergeCell ref="AW80:AW81"/>
    <mergeCell ref="AX80:AX81"/>
    <mergeCell ref="AY80:AY81"/>
    <mergeCell ref="BB80:BB81"/>
    <mergeCell ref="BE80:BE81"/>
    <mergeCell ref="BK78:BK79"/>
    <mergeCell ref="BT78:BT79"/>
    <mergeCell ref="BW78:BW79"/>
    <mergeCell ref="BZ78:BZ79"/>
    <mergeCell ref="BN78:BN79"/>
    <mergeCell ref="BQ78:BQ79"/>
    <mergeCell ref="CA78:CA79"/>
    <mergeCell ref="CB78:CB79"/>
    <mergeCell ref="CC78:CC79"/>
    <mergeCell ref="CD78:CD79"/>
    <mergeCell ref="CE78:CE79"/>
    <mergeCell ref="CF78:CF79"/>
    <mergeCell ref="CG78:CG79"/>
    <mergeCell ref="CH78:CH79"/>
    <mergeCell ref="A80:A81"/>
    <mergeCell ref="B80:B81"/>
    <mergeCell ref="C80:C81"/>
    <mergeCell ref="D80:D81"/>
    <mergeCell ref="E80:E81"/>
    <mergeCell ref="F80:F81"/>
    <mergeCell ref="G80:G81"/>
    <mergeCell ref="H80:H81"/>
    <mergeCell ref="K80:K81"/>
    <mergeCell ref="N80:N81"/>
    <mergeCell ref="Q80:Q81"/>
    <mergeCell ref="T80:T81"/>
    <mergeCell ref="AC80:AC81"/>
    <mergeCell ref="AF80:AF81"/>
    <mergeCell ref="W80:W81"/>
    <mergeCell ref="Z80:Z81"/>
    <mergeCell ref="AI80:AI81"/>
    <mergeCell ref="AJ80:AJ81"/>
    <mergeCell ref="AL78:AL79"/>
    <mergeCell ref="AM78:AM79"/>
    <mergeCell ref="AN78:AN79"/>
    <mergeCell ref="AO78:AO79"/>
    <mergeCell ref="AP78:AP79"/>
    <mergeCell ref="AQ78:AQ79"/>
    <mergeCell ref="AR78:AR79"/>
    <mergeCell ref="AS78:AS79"/>
    <mergeCell ref="AT78:AT79"/>
    <mergeCell ref="AU78:AU79"/>
    <mergeCell ref="AV78:AV79"/>
    <mergeCell ref="AW78:AW79"/>
    <mergeCell ref="AX78:AX79"/>
    <mergeCell ref="AY78:AY79"/>
    <mergeCell ref="BB78:BB79"/>
    <mergeCell ref="BE78:BE79"/>
    <mergeCell ref="BH78:BH79"/>
    <mergeCell ref="BT76:BT77"/>
    <mergeCell ref="BW76:BW77"/>
    <mergeCell ref="BZ76:BZ77"/>
    <mergeCell ref="BN76:BN77"/>
    <mergeCell ref="BQ76:BQ77"/>
    <mergeCell ref="CA76:CA77"/>
    <mergeCell ref="CB76:CB77"/>
    <mergeCell ref="CC76:CC77"/>
    <mergeCell ref="CD76:CD77"/>
    <mergeCell ref="CE76:CE77"/>
    <mergeCell ref="CF76:CF77"/>
    <mergeCell ref="CG76:CG77"/>
    <mergeCell ref="CH76:CH77"/>
    <mergeCell ref="A78:A79"/>
    <mergeCell ref="B78:B79"/>
    <mergeCell ref="C78:C79"/>
    <mergeCell ref="D78:D79"/>
    <mergeCell ref="E78:E79"/>
    <mergeCell ref="F78:F79"/>
    <mergeCell ref="G78:G79"/>
    <mergeCell ref="H78:H79"/>
    <mergeCell ref="K78:K79"/>
    <mergeCell ref="N78:N79"/>
    <mergeCell ref="Q78:Q79"/>
    <mergeCell ref="T78:T79"/>
    <mergeCell ref="AC78:AC79"/>
    <mergeCell ref="AF78:AF79"/>
    <mergeCell ref="W78:W79"/>
    <mergeCell ref="Z78:Z79"/>
    <mergeCell ref="AI78:AI79"/>
    <mergeCell ref="AJ78:AJ79"/>
    <mergeCell ref="AK78:AK79"/>
    <mergeCell ref="AM76:AM77"/>
    <mergeCell ref="AN76:AN77"/>
    <mergeCell ref="AO76:AO77"/>
    <mergeCell ref="AP76:AP77"/>
    <mergeCell ref="AQ76:AQ77"/>
    <mergeCell ref="AR76:AR77"/>
    <mergeCell ref="AS76:AS77"/>
    <mergeCell ref="AT76:AT77"/>
    <mergeCell ref="AU76:AU77"/>
    <mergeCell ref="AV76:AV77"/>
    <mergeCell ref="AW76:AW77"/>
    <mergeCell ref="AX76:AX77"/>
    <mergeCell ref="AY76:AY77"/>
    <mergeCell ref="BB76:BB77"/>
    <mergeCell ref="BE76:BE77"/>
    <mergeCell ref="BH76:BH77"/>
    <mergeCell ref="BK76:BK77"/>
    <mergeCell ref="BW74:BW75"/>
    <mergeCell ref="BZ74:BZ75"/>
    <mergeCell ref="BN74:BN75"/>
    <mergeCell ref="BQ74:BQ75"/>
    <mergeCell ref="CA74:CA75"/>
    <mergeCell ref="CB74:CB75"/>
    <mergeCell ref="CC74:CC75"/>
    <mergeCell ref="CD74:CD75"/>
    <mergeCell ref="CE74:CE75"/>
    <mergeCell ref="CF74:CF75"/>
    <mergeCell ref="CG74:CG75"/>
    <mergeCell ref="CH74:CH75"/>
    <mergeCell ref="A76:A77"/>
    <mergeCell ref="B76:B77"/>
    <mergeCell ref="C76:C77"/>
    <mergeCell ref="D76:D77"/>
    <mergeCell ref="E76:E77"/>
    <mergeCell ref="F76:F77"/>
    <mergeCell ref="G76:G77"/>
    <mergeCell ref="H76:H77"/>
    <mergeCell ref="K76:K77"/>
    <mergeCell ref="N76:N77"/>
    <mergeCell ref="Q76:Q77"/>
    <mergeCell ref="T76:T77"/>
    <mergeCell ref="AC76:AC77"/>
    <mergeCell ref="AF76:AF77"/>
    <mergeCell ref="W76:W77"/>
    <mergeCell ref="Z76:Z77"/>
    <mergeCell ref="AI76:AI77"/>
    <mergeCell ref="AJ76:AJ77"/>
    <mergeCell ref="AK76:AK77"/>
    <mergeCell ref="AL76:AL77"/>
    <mergeCell ref="AN74:AN75"/>
    <mergeCell ref="AO74:AO75"/>
    <mergeCell ref="AP74:AP75"/>
    <mergeCell ref="AQ74:AQ75"/>
    <mergeCell ref="AR74:AR75"/>
    <mergeCell ref="AS74:AS75"/>
    <mergeCell ref="AT74:AT75"/>
    <mergeCell ref="AU74:AU75"/>
    <mergeCell ref="AV74:AV75"/>
    <mergeCell ref="AW74:AW75"/>
    <mergeCell ref="AX74:AX75"/>
    <mergeCell ref="AY74:AY75"/>
    <mergeCell ref="BB74:BB75"/>
    <mergeCell ref="BE74:BE75"/>
    <mergeCell ref="BH74:BH75"/>
    <mergeCell ref="BK74:BK75"/>
    <mergeCell ref="BT74:BT75"/>
    <mergeCell ref="BT72:BT73"/>
    <mergeCell ref="BW72:BW73"/>
    <mergeCell ref="BZ72:BZ73"/>
    <mergeCell ref="BN72:BN73"/>
    <mergeCell ref="BQ72:BQ73"/>
    <mergeCell ref="CA72:CA73"/>
    <mergeCell ref="CB72:CB73"/>
    <mergeCell ref="CC72:CC73"/>
    <mergeCell ref="CD72:CD73"/>
    <mergeCell ref="CE72:CE73"/>
    <mergeCell ref="CF72:CF73"/>
    <mergeCell ref="CG72:CG73"/>
    <mergeCell ref="CH72:CH73"/>
    <mergeCell ref="A74:A75"/>
    <mergeCell ref="B74:B75"/>
    <mergeCell ref="C74:C75"/>
    <mergeCell ref="D74:D75"/>
    <mergeCell ref="E74:E75"/>
    <mergeCell ref="F74:F75"/>
    <mergeCell ref="G74:G75"/>
    <mergeCell ref="H74:H75"/>
    <mergeCell ref="K74:K75"/>
    <mergeCell ref="N74:N75"/>
    <mergeCell ref="Q74:Q75"/>
    <mergeCell ref="T74:T75"/>
    <mergeCell ref="AC74:AC75"/>
    <mergeCell ref="AF74:AF75"/>
    <mergeCell ref="AI74:AI75"/>
    <mergeCell ref="AJ74:AJ75"/>
    <mergeCell ref="AK74:AK75"/>
    <mergeCell ref="AL74:AL75"/>
    <mergeCell ref="AM74:AM75"/>
    <mergeCell ref="AM72:AM73"/>
    <mergeCell ref="AN72:AN73"/>
    <mergeCell ref="AO72:AO73"/>
    <mergeCell ref="AP72:AP73"/>
    <mergeCell ref="AQ72:AQ73"/>
    <mergeCell ref="AR72:AR73"/>
    <mergeCell ref="AS72:AS73"/>
    <mergeCell ref="AT72:AT73"/>
    <mergeCell ref="AU72:AU73"/>
    <mergeCell ref="AV72:AV73"/>
    <mergeCell ref="AW72:AW73"/>
    <mergeCell ref="AX72:AX73"/>
    <mergeCell ref="AY72:AY73"/>
    <mergeCell ref="BB72:BB73"/>
    <mergeCell ref="BE72:BE73"/>
    <mergeCell ref="BH72:BH73"/>
    <mergeCell ref="BK72:BK73"/>
    <mergeCell ref="I71:J71"/>
    <mergeCell ref="L71:M71"/>
    <mergeCell ref="O71:P71"/>
    <mergeCell ref="R71:S71"/>
    <mergeCell ref="U71:V71"/>
    <mergeCell ref="AD71:AE71"/>
    <mergeCell ref="AG71:AH71"/>
    <mergeCell ref="AZ71:BA71"/>
    <mergeCell ref="BC71:BD71"/>
    <mergeCell ref="BF71:BG71"/>
    <mergeCell ref="BI71:BJ71"/>
    <mergeCell ref="BL71:BM71"/>
    <mergeCell ref="BU71:BV71"/>
    <mergeCell ref="BX71:BY71"/>
    <mergeCell ref="A72:A73"/>
    <mergeCell ref="B72:B73"/>
    <mergeCell ref="C72:C73"/>
    <mergeCell ref="D72:D73"/>
    <mergeCell ref="E72:E73"/>
    <mergeCell ref="F72:F73"/>
    <mergeCell ref="G72:G73"/>
    <mergeCell ref="H72:H73"/>
    <mergeCell ref="K72:K73"/>
    <mergeCell ref="N72:N73"/>
    <mergeCell ref="Q72:Q73"/>
    <mergeCell ref="T72:T73"/>
    <mergeCell ref="AC72:AC73"/>
    <mergeCell ref="AF72:AF73"/>
    <mergeCell ref="AI72:AI73"/>
    <mergeCell ref="AJ72:AJ73"/>
    <mergeCell ref="AK72:AK73"/>
    <mergeCell ref="AL72:AL73"/>
    <mergeCell ref="A66:AJ66"/>
    <mergeCell ref="AR66:CA66"/>
    <mergeCell ref="A67:AJ67"/>
    <mergeCell ref="AR67:CA67"/>
    <mergeCell ref="CA63:CA64"/>
    <mergeCell ref="CB63:CB64"/>
    <mergeCell ref="CC63:CC64"/>
    <mergeCell ref="A68:AJ68"/>
    <mergeCell ref="AR68:CA68"/>
    <mergeCell ref="A69:AJ69"/>
    <mergeCell ref="AR69:CA69"/>
    <mergeCell ref="B70:H70"/>
    <mergeCell ref="I70:K70"/>
    <mergeCell ref="AD70:AE70"/>
    <mergeCell ref="AF70:AH70"/>
    <mergeCell ref="AI70:AJ70"/>
    <mergeCell ref="AK70:AQ70"/>
    <mergeCell ref="AS70:AY70"/>
    <mergeCell ref="AZ70:BB70"/>
    <mergeCell ref="BU70:BV70"/>
    <mergeCell ref="BW70:BY70"/>
    <mergeCell ref="BZ70:CA70"/>
    <mergeCell ref="CB70:CH70"/>
    <mergeCell ref="AU63:AU64"/>
    <mergeCell ref="AV63:AV64"/>
    <mergeCell ref="AW63:AW64"/>
    <mergeCell ref="AX63:AX64"/>
    <mergeCell ref="AY63:AY64"/>
    <mergeCell ref="BB63:BB64"/>
    <mergeCell ref="CD63:CD64"/>
    <mergeCell ref="CE63:CE64"/>
    <mergeCell ref="CF63:CF64"/>
    <mergeCell ref="BE63:BE64"/>
    <mergeCell ref="BH63:BH64"/>
    <mergeCell ref="BK63:BK64"/>
    <mergeCell ref="BT63:BT64"/>
    <mergeCell ref="BW63:BW64"/>
    <mergeCell ref="BZ63:BZ64"/>
    <mergeCell ref="CG63:CG64"/>
    <mergeCell ref="A65:AJ65"/>
    <mergeCell ref="AR65:CA65"/>
    <mergeCell ref="CE61:CE62"/>
    <mergeCell ref="CF61:CF62"/>
    <mergeCell ref="CG61:CG62"/>
    <mergeCell ref="CH61:CH62"/>
    <mergeCell ref="A63:A64"/>
    <mergeCell ref="B63:B64"/>
    <mergeCell ref="C63:C64"/>
    <mergeCell ref="D63:D64"/>
    <mergeCell ref="E63:E64"/>
    <mergeCell ref="F63:F64"/>
    <mergeCell ref="G63:G64"/>
    <mergeCell ref="H63:H64"/>
    <mergeCell ref="K63:K64"/>
    <mergeCell ref="N63:N64"/>
    <mergeCell ref="Q63:Q64"/>
    <mergeCell ref="T63:T64"/>
    <mergeCell ref="AC63:AC64"/>
    <mergeCell ref="AF63:AF64"/>
    <mergeCell ref="W63:W64"/>
    <mergeCell ref="Z63:Z64"/>
    <mergeCell ref="AI63:AI64"/>
    <mergeCell ref="AJ63:AJ64"/>
    <mergeCell ref="AK63:AK64"/>
    <mergeCell ref="AL63:AL64"/>
    <mergeCell ref="AM63:AM64"/>
    <mergeCell ref="AN63:AN64"/>
    <mergeCell ref="AO63:AO64"/>
    <mergeCell ref="AP63:AP64"/>
    <mergeCell ref="AQ63:AQ64"/>
    <mergeCell ref="AR63:AR64"/>
    <mergeCell ref="AS63:AS64"/>
    <mergeCell ref="AT63:AT64"/>
    <mergeCell ref="AT61:AT62"/>
    <mergeCell ref="AU61:AU62"/>
    <mergeCell ref="AV61:AV62"/>
    <mergeCell ref="AW61:AW62"/>
    <mergeCell ref="AJ61:AJ62"/>
    <mergeCell ref="AK61:AK62"/>
    <mergeCell ref="AL61:AL62"/>
    <mergeCell ref="AM61:AM62"/>
    <mergeCell ref="AN61:AN62"/>
    <mergeCell ref="AO61:AO62"/>
    <mergeCell ref="AP61:AP62"/>
    <mergeCell ref="AQ61:AQ62"/>
    <mergeCell ref="AR61:AR62"/>
    <mergeCell ref="AS61:AS62"/>
    <mergeCell ref="AX61:AX62"/>
    <mergeCell ref="AY61:AY62"/>
    <mergeCell ref="BB61:BB62"/>
    <mergeCell ref="BE61:BE62"/>
    <mergeCell ref="BH61:BH62"/>
    <mergeCell ref="BK61:BK62"/>
    <mergeCell ref="BT61:BT62"/>
    <mergeCell ref="BW61:BW62"/>
    <mergeCell ref="BZ61:BZ62"/>
    <mergeCell ref="CA61:CA62"/>
    <mergeCell ref="CB61:CB62"/>
    <mergeCell ref="CC61:CC62"/>
    <mergeCell ref="CD61:CD62"/>
    <mergeCell ref="CD59:CD60"/>
    <mergeCell ref="CE59:CE60"/>
    <mergeCell ref="CF59:CF60"/>
    <mergeCell ref="CG59:CG60"/>
    <mergeCell ref="BB59:BB60"/>
    <mergeCell ref="BQ59:BQ60"/>
    <mergeCell ref="BN61:BN62"/>
    <mergeCell ref="BQ61:BQ62"/>
    <mergeCell ref="A61:A62"/>
    <mergeCell ref="B61:B62"/>
    <mergeCell ref="C61:C62"/>
    <mergeCell ref="D61:D62"/>
    <mergeCell ref="E61:E62"/>
    <mergeCell ref="F61:F62"/>
    <mergeCell ref="G61:G62"/>
    <mergeCell ref="H61:H62"/>
    <mergeCell ref="K61:K62"/>
    <mergeCell ref="N61:N62"/>
    <mergeCell ref="Q61:Q62"/>
    <mergeCell ref="T61:T62"/>
    <mergeCell ref="AC61:AC62"/>
    <mergeCell ref="AF61:AF62"/>
    <mergeCell ref="W61:W62"/>
    <mergeCell ref="Z61:Z62"/>
    <mergeCell ref="AI61:AI62"/>
    <mergeCell ref="BE57:BE58"/>
    <mergeCell ref="BH57:BH58"/>
    <mergeCell ref="BE59:BE60"/>
    <mergeCell ref="BH59:BH60"/>
    <mergeCell ref="BK59:BK60"/>
    <mergeCell ref="BT59:BT60"/>
    <mergeCell ref="BW59:BW60"/>
    <mergeCell ref="BZ59:BZ60"/>
    <mergeCell ref="CA59:CA60"/>
    <mergeCell ref="CB59:CB60"/>
    <mergeCell ref="CC59:CC60"/>
    <mergeCell ref="BB57:BB58"/>
    <mergeCell ref="BK57:BK58"/>
    <mergeCell ref="BT57:BT58"/>
    <mergeCell ref="BW57:BW58"/>
    <mergeCell ref="BZ57:BZ58"/>
    <mergeCell ref="CA57:CA58"/>
    <mergeCell ref="CB57:CB58"/>
    <mergeCell ref="CC57:CC58"/>
    <mergeCell ref="BN57:BN58"/>
    <mergeCell ref="BQ57:BQ58"/>
    <mergeCell ref="AY57:AY58"/>
    <mergeCell ref="A59:A60"/>
    <mergeCell ref="B59:B60"/>
    <mergeCell ref="C59:C60"/>
    <mergeCell ref="D59:D60"/>
    <mergeCell ref="E59:E60"/>
    <mergeCell ref="F59:F60"/>
    <mergeCell ref="G59:G60"/>
    <mergeCell ref="H59:H60"/>
    <mergeCell ref="K59:K60"/>
    <mergeCell ref="N59:N60"/>
    <mergeCell ref="Q59:Q60"/>
    <mergeCell ref="T59:T60"/>
    <mergeCell ref="AC59:AC60"/>
    <mergeCell ref="AF59:AF60"/>
    <mergeCell ref="W59:W60"/>
    <mergeCell ref="Z59:Z60"/>
    <mergeCell ref="AI59:AI60"/>
    <mergeCell ref="AU59:AU60"/>
    <mergeCell ref="AV59:AV60"/>
    <mergeCell ref="AW59:AW60"/>
    <mergeCell ref="AX59:AX60"/>
    <mergeCell ref="AY59:AY60"/>
    <mergeCell ref="AI57:AI58"/>
    <mergeCell ref="AJ57:AJ58"/>
    <mergeCell ref="AK57:AK58"/>
    <mergeCell ref="AL57:AL58"/>
    <mergeCell ref="AM57:AM58"/>
    <mergeCell ref="AN57:AN58"/>
    <mergeCell ref="AO57:AO58"/>
    <mergeCell ref="AP57:AP58"/>
    <mergeCell ref="AQ57:AQ58"/>
    <mergeCell ref="AJ59:AJ60"/>
    <mergeCell ref="AK59:AK60"/>
    <mergeCell ref="AL59:AL60"/>
    <mergeCell ref="AM59:AM60"/>
    <mergeCell ref="AN59:AN60"/>
    <mergeCell ref="AO59:AO60"/>
    <mergeCell ref="AP59:AP60"/>
    <mergeCell ref="AQ59:AQ60"/>
    <mergeCell ref="AR59:AR60"/>
    <mergeCell ref="AS59:AS60"/>
    <mergeCell ref="AT59:AT60"/>
    <mergeCell ref="AT57:AT58"/>
    <mergeCell ref="AU57:AU58"/>
    <mergeCell ref="AV57:AV58"/>
    <mergeCell ref="AW57:AW58"/>
    <mergeCell ref="AX57:AX58"/>
    <mergeCell ref="AJ55:AJ56"/>
    <mergeCell ref="AK55:AK56"/>
    <mergeCell ref="AL55:AL56"/>
    <mergeCell ref="AM55:AM56"/>
    <mergeCell ref="AN55:AN56"/>
    <mergeCell ref="AO55:AO56"/>
    <mergeCell ref="AP55:AP56"/>
    <mergeCell ref="AQ55:AQ56"/>
    <mergeCell ref="AR55:AR56"/>
    <mergeCell ref="AS55:AS56"/>
    <mergeCell ref="AT55:AT56"/>
    <mergeCell ref="BZ55:BZ56"/>
    <mergeCell ref="CA55:CA56"/>
    <mergeCell ref="CB55:CB56"/>
    <mergeCell ref="CC55:CC56"/>
    <mergeCell ref="CE53:CE54"/>
    <mergeCell ref="CF53:CF54"/>
    <mergeCell ref="CG53:CG54"/>
    <mergeCell ref="CH53:CH54"/>
    <mergeCell ref="BZ53:BZ54"/>
    <mergeCell ref="CA53:CA54"/>
    <mergeCell ref="CB53:CB54"/>
    <mergeCell ref="CC53:CC54"/>
    <mergeCell ref="CD53:CD54"/>
    <mergeCell ref="CH55:CH56"/>
    <mergeCell ref="A57:A58"/>
    <mergeCell ref="B57:B58"/>
    <mergeCell ref="C57:C58"/>
    <mergeCell ref="D57:D58"/>
    <mergeCell ref="E57:E58"/>
    <mergeCell ref="F57:F58"/>
    <mergeCell ref="G57:G58"/>
    <mergeCell ref="H57:H58"/>
    <mergeCell ref="K57:K58"/>
    <mergeCell ref="N57:N58"/>
    <mergeCell ref="Q57:Q58"/>
    <mergeCell ref="T57:T58"/>
    <mergeCell ref="AC57:AC58"/>
    <mergeCell ref="AF57:AF58"/>
    <mergeCell ref="W57:W58"/>
    <mergeCell ref="Z57:Z58"/>
    <mergeCell ref="AR57:AR58"/>
    <mergeCell ref="AS57:AS58"/>
    <mergeCell ref="A55:A56"/>
    <mergeCell ref="B55:B56"/>
    <mergeCell ref="C55:C56"/>
    <mergeCell ref="D55:D56"/>
    <mergeCell ref="E55:E56"/>
    <mergeCell ref="F55:F56"/>
    <mergeCell ref="G55:G56"/>
    <mergeCell ref="H55:H56"/>
    <mergeCell ref="K55:K56"/>
    <mergeCell ref="N55:N56"/>
    <mergeCell ref="Q55:Q56"/>
    <mergeCell ref="T55:T56"/>
    <mergeCell ref="AC55:AC56"/>
    <mergeCell ref="AF55:AF56"/>
    <mergeCell ref="W55:W56"/>
    <mergeCell ref="Z55:Z56"/>
    <mergeCell ref="AI55:AI56"/>
    <mergeCell ref="BK53:BK54"/>
    <mergeCell ref="BT53:BT54"/>
    <mergeCell ref="BW53:BW54"/>
    <mergeCell ref="AU53:AU54"/>
    <mergeCell ref="AV53:AV54"/>
    <mergeCell ref="AW53:AW54"/>
    <mergeCell ref="AX53:AX54"/>
    <mergeCell ref="AY53:AY54"/>
    <mergeCell ref="BB53:BB54"/>
    <mergeCell ref="BN53:BN54"/>
    <mergeCell ref="BQ53:BQ54"/>
    <mergeCell ref="AY55:AY56"/>
    <mergeCell ref="BB55:BB56"/>
    <mergeCell ref="BE53:BE54"/>
    <mergeCell ref="BH53:BH54"/>
    <mergeCell ref="BE55:BE56"/>
    <mergeCell ref="BH55:BH56"/>
    <mergeCell ref="BK55:BK56"/>
    <mergeCell ref="BT55:BT56"/>
    <mergeCell ref="BW55:BW56"/>
    <mergeCell ref="AU55:AU56"/>
    <mergeCell ref="AV55:AV56"/>
    <mergeCell ref="AW55:AW56"/>
    <mergeCell ref="AX55:AX56"/>
    <mergeCell ref="A53:A54"/>
    <mergeCell ref="B53:B54"/>
    <mergeCell ref="C53:C54"/>
    <mergeCell ref="D53:D54"/>
    <mergeCell ref="E53:E54"/>
    <mergeCell ref="F53:F54"/>
    <mergeCell ref="G53:G54"/>
    <mergeCell ref="H53:H54"/>
    <mergeCell ref="K53:K54"/>
    <mergeCell ref="N53:N54"/>
    <mergeCell ref="Q53:Q54"/>
    <mergeCell ref="T53:T54"/>
    <mergeCell ref="AC53:AC54"/>
    <mergeCell ref="AF53:AF54"/>
    <mergeCell ref="W53:W54"/>
    <mergeCell ref="Z53:Z54"/>
    <mergeCell ref="AI53:AI54"/>
    <mergeCell ref="AJ53:AJ54"/>
    <mergeCell ref="AK53:AK54"/>
    <mergeCell ref="AL53:AL54"/>
    <mergeCell ref="AM53:AM54"/>
    <mergeCell ref="AN53:AN54"/>
    <mergeCell ref="AO53:AO54"/>
    <mergeCell ref="AP53:AP54"/>
    <mergeCell ref="AQ53:AQ54"/>
    <mergeCell ref="AT51:AT52"/>
    <mergeCell ref="AU51:AU52"/>
    <mergeCell ref="AV51:AV52"/>
    <mergeCell ref="AW51:AW52"/>
    <mergeCell ref="AX51:AX52"/>
    <mergeCell ref="AY51:AY52"/>
    <mergeCell ref="BB51:BB52"/>
    <mergeCell ref="BE51:BE52"/>
    <mergeCell ref="BH51:BH52"/>
    <mergeCell ref="AL51:AL52"/>
    <mergeCell ref="AM51:AM52"/>
    <mergeCell ref="AN51:AN52"/>
    <mergeCell ref="AO51:AO52"/>
    <mergeCell ref="AP51:AP52"/>
    <mergeCell ref="AQ51:AQ52"/>
    <mergeCell ref="AR51:AR52"/>
    <mergeCell ref="AS51:AS52"/>
    <mergeCell ref="AR53:AR54"/>
    <mergeCell ref="AS53:AS54"/>
    <mergeCell ref="AT53:AT54"/>
    <mergeCell ref="BK51:BK52"/>
    <mergeCell ref="BT51:BT52"/>
    <mergeCell ref="BW51:BW52"/>
    <mergeCell ref="BZ51:BZ52"/>
    <mergeCell ref="CA51:CA52"/>
    <mergeCell ref="CB51:CB52"/>
    <mergeCell ref="CC51:CC52"/>
    <mergeCell ref="CD51:CD52"/>
    <mergeCell ref="CD39:CD40"/>
    <mergeCell ref="CE39:CE40"/>
    <mergeCell ref="CF39:CF40"/>
    <mergeCell ref="CG39:CG40"/>
    <mergeCell ref="CH39:CH40"/>
    <mergeCell ref="A51:A52"/>
    <mergeCell ref="B51:B52"/>
    <mergeCell ref="C51:C52"/>
    <mergeCell ref="D51:D52"/>
    <mergeCell ref="E51:E52"/>
    <mergeCell ref="F51:F52"/>
    <mergeCell ref="G51:G52"/>
    <mergeCell ref="H51:H52"/>
    <mergeCell ref="K51:K52"/>
    <mergeCell ref="N51:N52"/>
    <mergeCell ref="Q51:Q52"/>
    <mergeCell ref="T51:T52"/>
    <mergeCell ref="AC51:AC52"/>
    <mergeCell ref="AF51:AF52"/>
    <mergeCell ref="W51:W52"/>
    <mergeCell ref="Z51:Z52"/>
    <mergeCell ref="AI51:AI52"/>
    <mergeCell ref="AJ51:AJ52"/>
    <mergeCell ref="AK51:AK52"/>
    <mergeCell ref="AX39:AX40"/>
    <mergeCell ref="AY39:AY40"/>
    <mergeCell ref="BB39:BB40"/>
    <mergeCell ref="BK39:BK40"/>
    <mergeCell ref="BT39:BT40"/>
    <mergeCell ref="BW39:BW40"/>
    <mergeCell ref="BZ39:BZ40"/>
    <mergeCell ref="BT37:BT38"/>
    <mergeCell ref="BW37:BW38"/>
    <mergeCell ref="BZ37:BZ38"/>
    <mergeCell ref="CA37:CA38"/>
    <mergeCell ref="CB37:CB38"/>
    <mergeCell ref="CA39:CA40"/>
    <mergeCell ref="CB39:CB40"/>
    <mergeCell ref="CC39:CC40"/>
    <mergeCell ref="BN39:BN40"/>
    <mergeCell ref="BQ39:BQ40"/>
    <mergeCell ref="CE37:CE38"/>
    <mergeCell ref="CF37:CF38"/>
    <mergeCell ref="CG37:CG38"/>
    <mergeCell ref="CH37:CH38"/>
    <mergeCell ref="A39:A40"/>
    <mergeCell ref="B39:B40"/>
    <mergeCell ref="C39:C40"/>
    <mergeCell ref="D39:D40"/>
    <mergeCell ref="E39:E40"/>
    <mergeCell ref="F39:F40"/>
    <mergeCell ref="G39:G40"/>
    <mergeCell ref="H39:H40"/>
    <mergeCell ref="K39:K40"/>
    <mergeCell ref="N39:N40"/>
    <mergeCell ref="Q39:Q40"/>
    <mergeCell ref="T39:T40"/>
    <mergeCell ref="AC39:AC40"/>
    <mergeCell ref="AF39:AF40"/>
    <mergeCell ref="W39:W40"/>
    <mergeCell ref="Z39:Z40"/>
    <mergeCell ref="AI39:AI40"/>
    <mergeCell ref="AJ39:AJ40"/>
    <mergeCell ref="AK39:AK40"/>
    <mergeCell ref="AL39:AL40"/>
    <mergeCell ref="AM39:AM40"/>
    <mergeCell ref="AQ37:AQ38"/>
    <mergeCell ref="AR37:AR38"/>
    <mergeCell ref="AS37:AS38"/>
    <mergeCell ref="AT37:AT38"/>
    <mergeCell ref="AS39:AS40"/>
    <mergeCell ref="AT39:AT40"/>
    <mergeCell ref="AU39:AU40"/>
    <mergeCell ref="AW37:AW38"/>
    <mergeCell ref="AX37:AX38"/>
    <mergeCell ref="AY37:AY38"/>
    <mergeCell ref="BB37:BB38"/>
    <mergeCell ref="BE35:BE36"/>
    <mergeCell ref="BH35:BH36"/>
    <mergeCell ref="BE37:BE38"/>
    <mergeCell ref="BH37:BH38"/>
    <mergeCell ref="BK37:BK38"/>
    <mergeCell ref="BN37:BN38"/>
    <mergeCell ref="BQ37:BQ38"/>
    <mergeCell ref="CA35:CA36"/>
    <mergeCell ref="CB35:CB36"/>
    <mergeCell ref="CC37:CC38"/>
    <mergeCell ref="CD37:CD38"/>
    <mergeCell ref="CC35:CC36"/>
    <mergeCell ref="CD35:CD36"/>
    <mergeCell ref="BT35:BT36"/>
    <mergeCell ref="BW35:BW36"/>
    <mergeCell ref="BZ35:BZ36"/>
    <mergeCell ref="CG35:CG36"/>
    <mergeCell ref="CH35:CH36"/>
    <mergeCell ref="A37:A38"/>
    <mergeCell ref="B37:B38"/>
    <mergeCell ref="C37:C38"/>
    <mergeCell ref="D37:D38"/>
    <mergeCell ref="E37:E38"/>
    <mergeCell ref="F37:F38"/>
    <mergeCell ref="G37:G38"/>
    <mergeCell ref="H37:H38"/>
    <mergeCell ref="K37:K38"/>
    <mergeCell ref="N37:N38"/>
    <mergeCell ref="Q37:Q38"/>
    <mergeCell ref="T37:T38"/>
    <mergeCell ref="AC37:AC38"/>
    <mergeCell ref="AF37:AF38"/>
    <mergeCell ref="W37:W38"/>
    <mergeCell ref="Z37:Z38"/>
    <mergeCell ref="AI37:AI38"/>
    <mergeCell ref="AJ37:AJ38"/>
    <mergeCell ref="AK37:AK38"/>
    <mergeCell ref="AL37:AL38"/>
    <mergeCell ref="AM37:AM38"/>
    <mergeCell ref="AN37:AN38"/>
    <mergeCell ref="AO37:AO38"/>
    <mergeCell ref="AP37:AP38"/>
    <mergeCell ref="AN35:AN36"/>
    <mergeCell ref="AO35:AO36"/>
    <mergeCell ref="AR35:AR36"/>
    <mergeCell ref="AS35:AS36"/>
    <mergeCell ref="AU37:AU38"/>
    <mergeCell ref="AV37:AV38"/>
    <mergeCell ref="AI35:AI36"/>
    <mergeCell ref="AT33:AT34"/>
    <mergeCell ref="BN35:BN36"/>
    <mergeCell ref="BQ35:BQ36"/>
    <mergeCell ref="AU33:AU34"/>
    <mergeCell ref="AV33:AV34"/>
    <mergeCell ref="AW33:AW34"/>
    <mergeCell ref="AX33:AX34"/>
    <mergeCell ref="AY33:AY34"/>
    <mergeCell ref="BB33:BB34"/>
    <mergeCell ref="CE35:CE36"/>
    <mergeCell ref="CF35:CF36"/>
    <mergeCell ref="AJ35:AJ36"/>
    <mergeCell ref="AK35:AK36"/>
    <mergeCell ref="AL35:AL36"/>
    <mergeCell ref="AM35:AM36"/>
    <mergeCell ref="AQ33:AQ34"/>
    <mergeCell ref="AR33:AR34"/>
    <mergeCell ref="AS33:AS34"/>
    <mergeCell ref="AP35:AP36"/>
    <mergeCell ref="AQ35:AQ36"/>
    <mergeCell ref="AT35:AT36"/>
    <mergeCell ref="AU35:AU36"/>
    <mergeCell ref="AV35:AV36"/>
    <mergeCell ref="AW35:AW36"/>
    <mergeCell ref="AX35:AX36"/>
    <mergeCell ref="AY35:AY36"/>
    <mergeCell ref="BB35:BB36"/>
    <mergeCell ref="BK35:BK36"/>
    <mergeCell ref="BE33:BE34"/>
    <mergeCell ref="BH33:BH34"/>
    <mergeCell ref="BK33:BK34"/>
    <mergeCell ref="CA31:CA32"/>
    <mergeCell ref="CB31:CB32"/>
    <mergeCell ref="CA33:CA34"/>
    <mergeCell ref="CB33:CB34"/>
    <mergeCell ref="CC31:CC32"/>
    <mergeCell ref="CD31:CD32"/>
    <mergeCell ref="CE31:CE32"/>
    <mergeCell ref="CF31:CF32"/>
    <mergeCell ref="CG31:CG32"/>
    <mergeCell ref="CH31:CH32"/>
    <mergeCell ref="CC33:CC34"/>
    <mergeCell ref="CD33:CD34"/>
    <mergeCell ref="CE33:CE34"/>
    <mergeCell ref="CF33:CF34"/>
    <mergeCell ref="CG33:CG34"/>
    <mergeCell ref="CH33:CH34"/>
    <mergeCell ref="A35:A36"/>
    <mergeCell ref="B35:B36"/>
    <mergeCell ref="C35:C36"/>
    <mergeCell ref="D35:D36"/>
    <mergeCell ref="E35:E36"/>
    <mergeCell ref="F35:F36"/>
    <mergeCell ref="G35:G36"/>
    <mergeCell ref="H35:H36"/>
    <mergeCell ref="K35:K36"/>
    <mergeCell ref="N35:N36"/>
    <mergeCell ref="Q35:Q36"/>
    <mergeCell ref="T35:T36"/>
    <mergeCell ref="AC35:AC36"/>
    <mergeCell ref="AF35:AF36"/>
    <mergeCell ref="W35:W36"/>
    <mergeCell ref="Z35:Z36"/>
    <mergeCell ref="BK31:BK32"/>
    <mergeCell ref="BT31:BT32"/>
    <mergeCell ref="BW31:BW32"/>
    <mergeCell ref="BZ31:BZ32"/>
    <mergeCell ref="BT33:BT34"/>
    <mergeCell ref="BW33:BW34"/>
    <mergeCell ref="BZ33:BZ34"/>
    <mergeCell ref="AJ31:AJ32"/>
    <mergeCell ref="AK31:AK32"/>
    <mergeCell ref="AL31:AL32"/>
    <mergeCell ref="AM31:AM32"/>
    <mergeCell ref="A33:A34"/>
    <mergeCell ref="B33:B34"/>
    <mergeCell ref="C33:C34"/>
    <mergeCell ref="D33:D34"/>
    <mergeCell ref="E33:E34"/>
    <mergeCell ref="F33:F34"/>
    <mergeCell ref="G33:G34"/>
    <mergeCell ref="H33:H34"/>
    <mergeCell ref="K33:K34"/>
    <mergeCell ref="N33:N34"/>
    <mergeCell ref="Q33:Q34"/>
    <mergeCell ref="T33:T34"/>
    <mergeCell ref="AC33:AC34"/>
    <mergeCell ref="AF33:AF34"/>
    <mergeCell ref="W33:W34"/>
    <mergeCell ref="Z33:Z34"/>
    <mergeCell ref="AI33:AI34"/>
    <mergeCell ref="BB31:BB32"/>
    <mergeCell ref="AI31:AI32"/>
    <mergeCell ref="BQ33:BQ34"/>
    <mergeCell ref="BN33:BN34"/>
    <mergeCell ref="CE29:CE30"/>
    <mergeCell ref="CF29:CF30"/>
    <mergeCell ref="CG29:CG30"/>
    <mergeCell ref="CH29:CH30"/>
    <mergeCell ref="BQ29:BQ30"/>
    <mergeCell ref="BE31:BE32"/>
    <mergeCell ref="BH31:BH32"/>
    <mergeCell ref="AP31:AP32"/>
    <mergeCell ref="AQ31:AQ32"/>
    <mergeCell ref="AU29:AU30"/>
    <mergeCell ref="AV29:AV30"/>
    <mergeCell ref="AW29:AW30"/>
    <mergeCell ref="AX29:AX30"/>
    <mergeCell ref="AY29:AY30"/>
    <mergeCell ref="BB29:BB30"/>
    <mergeCell ref="AJ33:AJ34"/>
    <mergeCell ref="AK33:AK34"/>
    <mergeCell ref="AL33:AL34"/>
    <mergeCell ref="AM33:AM34"/>
    <mergeCell ref="AN33:AN34"/>
    <mergeCell ref="AO33:AO34"/>
    <mergeCell ref="AP33:AP34"/>
    <mergeCell ref="AN31:AN32"/>
    <mergeCell ref="AO31:AO32"/>
    <mergeCell ref="AR31:AR32"/>
    <mergeCell ref="AS31:AS32"/>
    <mergeCell ref="AT31:AT32"/>
    <mergeCell ref="AU31:AU32"/>
    <mergeCell ref="AV31:AV32"/>
    <mergeCell ref="AW31:AW32"/>
    <mergeCell ref="AX31:AX32"/>
    <mergeCell ref="AY31:AY32"/>
    <mergeCell ref="AO29:AO30"/>
    <mergeCell ref="AP29:AP30"/>
    <mergeCell ref="AN27:AN28"/>
    <mergeCell ref="AO27:AO28"/>
    <mergeCell ref="AR27:AR28"/>
    <mergeCell ref="AS27:AS28"/>
    <mergeCell ref="AT27:AT28"/>
    <mergeCell ref="AU27:AU28"/>
    <mergeCell ref="BT29:BT30"/>
    <mergeCell ref="BW29:BW30"/>
    <mergeCell ref="BZ29:BZ30"/>
    <mergeCell ref="AT29:AT30"/>
    <mergeCell ref="BN31:BN32"/>
    <mergeCell ref="BQ31:BQ32"/>
    <mergeCell ref="CC29:CC30"/>
    <mergeCell ref="CD29:CD30"/>
    <mergeCell ref="A31:A32"/>
    <mergeCell ref="B31:B32"/>
    <mergeCell ref="C31:C32"/>
    <mergeCell ref="D31:D32"/>
    <mergeCell ref="E31:E32"/>
    <mergeCell ref="F31:F32"/>
    <mergeCell ref="G31:G32"/>
    <mergeCell ref="H31:H32"/>
    <mergeCell ref="K31:K32"/>
    <mergeCell ref="N31:N32"/>
    <mergeCell ref="Q31:Q32"/>
    <mergeCell ref="T31:T32"/>
    <mergeCell ref="AC31:AC32"/>
    <mergeCell ref="AF31:AF32"/>
    <mergeCell ref="W31:W32"/>
    <mergeCell ref="Z31:Z32"/>
    <mergeCell ref="CA27:CA28"/>
    <mergeCell ref="CB27:CB28"/>
    <mergeCell ref="CA29:CA30"/>
    <mergeCell ref="CB29:CB30"/>
    <mergeCell ref="CC27:CC28"/>
    <mergeCell ref="CD27:CD28"/>
    <mergeCell ref="CE27:CE28"/>
    <mergeCell ref="CF27:CF28"/>
    <mergeCell ref="CG27:CG28"/>
    <mergeCell ref="CH27:CH28"/>
    <mergeCell ref="A29:A30"/>
    <mergeCell ref="B29:B30"/>
    <mergeCell ref="C29:C30"/>
    <mergeCell ref="D29:D30"/>
    <mergeCell ref="E29:E30"/>
    <mergeCell ref="F29:F30"/>
    <mergeCell ref="G29:G30"/>
    <mergeCell ref="H29:H30"/>
    <mergeCell ref="K29:K30"/>
    <mergeCell ref="N29:N30"/>
    <mergeCell ref="Q29:Q30"/>
    <mergeCell ref="T29:T30"/>
    <mergeCell ref="AC29:AC30"/>
    <mergeCell ref="AF29:AF30"/>
    <mergeCell ref="W29:W30"/>
    <mergeCell ref="Z29:Z30"/>
    <mergeCell ref="AI29:AI30"/>
    <mergeCell ref="AJ29:AJ30"/>
    <mergeCell ref="AK29:AK30"/>
    <mergeCell ref="AL29:AL30"/>
    <mergeCell ref="AM29:AM30"/>
    <mergeCell ref="AN29:AN30"/>
    <mergeCell ref="AV27:AV28"/>
    <mergeCell ref="AW27:AW28"/>
    <mergeCell ref="AX27:AX28"/>
    <mergeCell ref="AY27:AY28"/>
    <mergeCell ref="BB27:BB28"/>
    <mergeCell ref="BK27:BK28"/>
    <mergeCell ref="BT27:BT28"/>
    <mergeCell ref="BW27:BW28"/>
    <mergeCell ref="BZ27:BZ28"/>
    <mergeCell ref="AQ29:AQ30"/>
    <mergeCell ref="AR29:AR30"/>
    <mergeCell ref="AS29:AS30"/>
    <mergeCell ref="BT25:BT26"/>
    <mergeCell ref="BW25:BW26"/>
    <mergeCell ref="BZ25:BZ26"/>
    <mergeCell ref="AT25:AT26"/>
    <mergeCell ref="BN27:BN28"/>
    <mergeCell ref="BQ27:BQ28"/>
    <mergeCell ref="AU25:AU26"/>
    <mergeCell ref="AV25:AV26"/>
    <mergeCell ref="AW25:AW26"/>
    <mergeCell ref="AX25:AX26"/>
    <mergeCell ref="AY25:AY26"/>
    <mergeCell ref="BB25:BB26"/>
    <mergeCell ref="BN25:BN26"/>
    <mergeCell ref="BQ25:BQ26"/>
    <mergeCell ref="BE27:BE28"/>
    <mergeCell ref="BH27:BH28"/>
    <mergeCell ref="BE29:BE30"/>
    <mergeCell ref="BH29:BH30"/>
    <mergeCell ref="BK29:BK30"/>
    <mergeCell ref="BN29:BN30"/>
    <mergeCell ref="CC25:CC26"/>
    <mergeCell ref="CD25:CD26"/>
    <mergeCell ref="CE25:CE26"/>
    <mergeCell ref="CF25:CF26"/>
    <mergeCell ref="CG25:CG26"/>
    <mergeCell ref="CH25:CH26"/>
    <mergeCell ref="A27:A28"/>
    <mergeCell ref="B27:B28"/>
    <mergeCell ref="C27:C28"/>
    <mergeCell ref="D27:D28"/>
    <mergeCell ref="E27:E28"/>
    <mergeCell ref="F27:F28"/>
    <mergeCell ref="G27:G28"/>
    <mergeCell ref="H27:H28"/>
    <mergeCell ref="K27:K28"/>
    <mergeCell ref="N27:N28"/>
    <mergeCell ref="Q27:Q28"/>
    <mergeCell ref="T27:T28"/>
    <mergeCell ref="AC27:AC28"/>
    <mergeCell ref="AF27:AF28"/>
    <mergeCell ref="W27:W28"/>
    <mergeCell ref="Z27:Z28"/>
    <mergeCell ref="AI27:AI28"/>
    <mergeCell ref="AJ27:AJ28"/>
    <mergeCell ref="AK27:AK28"/>
    <mergeCell ref="AL27:AL28"/>
    <mergeCell ref="AM27:AM28"/>
    <mergeCell ref="AQ25:AQ26"/>
    <mergeCell ref="AR25:AR26"/>
    <mergeCell ref="AS25:AS26"/>
    <mergeCell ref="AP27:AP28"/>
    <mergeCell ref="AQ27:AQ28"/>
    <mergeCell ref="BH23:BH24"/>
    <mergeCell ref="BE25:BE26"/>
    <mergeCell ref="BH25:BH26"/>
    <mergeCell ref="BK25:BK26"/>
    <mergeCell ref="AM25:AM26"/>
    <mergeCell ref="AN25:AN26"/>
    <mergeCell ref="AO25:AO26"/>
    <mergeCell ref="AP25:AP26"/>
    <mergeCell ref="AN23:AN24"/>
    <mergeCell ref="AO23:AO24"/>
    <mergeCell ref="AR23:AR24"/>
    <mergeCell ref="AS23:AS24"/>
    <mergeCell ref="AT23:AT24"/>
    <mergeCell ref="AU23:AU24"/>
    <mergeCell ref="AV23:AV24"/>
    <mergeCell ref="AW23:AW24"/>
    <mergeCell ref="AX23:AX24"/>
    <mergeCell ref="AY23:AY24"/>
    <mergeCell ref="BB23:BB24"/>
    <mergeCell ref="CA23:CA24"/>
    <mergeCell ref="CB23:CB24"/>
    <mergeCell ref="CA25:CA26"/>
    <mergeCell ref="CB25:CB26"/>
    <mergeCell ref="CC23:CC24"/>
    <mergeCell ref="CD23:CD24"/>
    <mergeCell ref="CE23:CE24"/>
    <mergeCell ref="CF23:CF24"/>
    <mergeCell ref="CG23:CG24"/>
    <mergeCell ref="CH23:CH24"/>
    <mergeCell ref="A25:A26"/>
    <mergeCell ref="B25:B26"/>
    <mergeCell ref="C25:C26"/>
    <mergeCell ref="D25:D26"/>
    <mergeCell ref="E25:E26"/>
    <mergeCell ref="F25:F26"/>
    <mergeCell ref="G25:G26"/>
    <mergeCell ref="H25:H26"/>
    <mergeCell ref="K25:K26"/>
    <mergeCell ref="N25:N26"/>
    <mergeCell ref="Q25:Q26"/>
    <mergeCell ref="T25:T26"/>
    <mergeCell ref="AC25:AC26"/>
    <mergeCell ref="AF25:AF26"/>
    <mergeCell ref="W25:W26"/>
    <mergeCell ref="Z25:Z26"/>
    <mergeCell ref="AI25:AI26"/>
    <mergeCell ref="AJ25:AJ26"/>
    <mergeCell ref="AK25:AK26"/>
    <mergeCell ref="AL25:AL26"/>
    <mergeCell ref="BK23:BK24"/>
    <mergeCell ref="BT23:BT24"/>
    <mergeCell ref="BW23:BW24"/>
    <mergeCell ref="BZ23:BZ24"/>
    <mergeCell ref="BT21:BT22"/>
    <mergeCell ref="BW21:BW22"/>
    <mergeCell ref="BZ21:BZ22"/>
    <mergeCell ref="AT21:AT22"/>
    <mergeCell ref="BN23:BN24"/>
    <mergeCell ref="BQ23:BQ24"/>
    <mergeCell ref="CC21:CC22"/>
    <mergeCell ref="CD21:CD22"/>
    <mergeCell ref="CE21:CE22"/>
    <mergeCell ref="CF21:CF22"/>
    <mergeCell ref="CG21:CG22"/>
    <mergeCell ref="CH21:CH22"/>
    <mergeCell ref="A23:A24"/>
    <mergeCell ref="B23:B24"/>
    <mergeCell ref="C23:C24"/>
    <mergeCell ref="D23:D24"/>
    <mergeCell ref="E23:E24"/>
    <mergeCell ref="F23:F24"/>
    <mergeCell ref="G23:G24"/>
    <mergeCell ref="H23:H24"/>
    <mergeCell ref="K23:K24"/>
    <mergeCell ref="N23:N24"/>
    <mergeCell ref="Q23:Q24"/>
    <mergeCell ref="T23:T24"/>
    <mergeCell ref="AC23:AC24"/>
    <mergeCell ref="AF23:AF24"/>
    <mergeCell ref="W23:W24"/>
    <mergeCell ref="Z23:Z24"/>
    <mergeCell ref="AI23:AI24"/>
    <mergeCell ref="AJ23:AJ24"/>
    <mergeCell ref="AK23:AK24"/>
    <mergeCell ref="AL23:AL24"/>
    <mergeCell ref="AM23:AM24"/>
    <mergeCell ref="AQ21:AQ22"/>
    <mergeCell ref="AR21:AR22"/>
    <mergeCell ref="AS21:AS22"/>
    <mergeCell ref="AP23:AP24"/>
    <mergeCell ref="AQ23:AQ24"/>
    <mergeCell ref="AU21:AU22"/>
    <mergeCell ref="AV21:AV22"/>
    <mergeCell ref="AW21:AW22"/>
    <mergeCell ref="AX21:AX22"/>
    <mergeCell ref="AY21:AY22"/>
    <mergeCell ref="BB21:BB22"/>
    <mergeCell ref="BE19:BE20"/>
    <mergeCell ref="AI21:AI22"/>
    <mergeCell ref="AJ21:AJ22"/>
    <mergeCell ref="AK21:AK22"/>
    <mergeCell ref="AL21:AL22"/>
    <mergeCell ref="AM21:AM22"/>
    <mergeCell ref="AN21:AN22"/>
    <mergeCell ref="AO21:AO22"/>
    <mergeCell ref="AP21:AP22"/>
    <mergeCell ref="AN19:AN20"/>
    <mergeCell ref="AO19:AO20"/>
    <mergeCell ref="AR19:AR20"/>
    <mergeCell ref="AS19:AS20"/>
    <mergeCell ref="AT19:AT20"/>
    <mergeCell ref="AU19:AU20"/>
    <mergeCell ref="AV19:AV20"/>
    <mergeCell ref="BE23:BE24"/>
    <mergeCell ref="CF19:CF20"/>
    <mergeCell ref="CG19:CG20"/>
    <mergeCell ref="CH19:CH20"/>
    <mergeCell ref="A21:A22"/>
    <mergeCell ref="B21:B22"/>
    <mergeCell ref="C21:C22"/>
    <mergeCell ref="D21:D22"/>
    <mergeCell ref="E21:E22"/>
    <mergeCell ref="F21:F22"/>
    <mergeCell ref="G21:G22"/>
    <mergeCell ref="H21:H22"/>
    <mergeCell ref="K21:K22"/>
    <mergeCell ref="N21:N22"/>
    <mergeCell ref="Q21:Q22"/>
    <mergeCell ref="T21:T22"/>
    <mergeCell ref="AC21:AC22"/>
    <mergeCell ref="AF21:AF22"/>
    <mergeCell ref="W21:W22"/>
    <mergeCell ref="Z21:Z22"/>
    <mergeCell ref="BT19:BT20"/>
    <mergeCell ref="BW19:BW20"/>
    <mergeCell ref="BZ19:BZ20"/>
    <mergeCell ref="AJ19:AJ20"/>
    <mergeCell ref="AK19:AK20"/>
    <mergeCell ref="AL19:AL20"/>
    <mergeCell ref="AM19:AM20"/>
    <mergeCell ref="AP19:AP20"/>
    <mergeCell ref="AQ19:AQ20"/>
    <mergeCell ref="BB19:BB20"/>
    <mergeCell ref="BK19:BK20"/>
    <mergeCell ref="A19:A20"/>
    <mergeCell ref="B19:B20"/>
    <mergeCell ref="BT17:BT18"/>
    <mergeCell ref="BW17:BW18"/>
    <mergeCell ref="BZ17:BZ18"/>
    <mergeCell ref="AT17:AT18"/>
    <mergeCell ref="BN19:BN20"/>
    <mergeCell ref="BQ19:BQ20"/>
    <mergeCell ref="CC17:CC18"/>
    <mergeCell ref="CD17:CD18"/>
    <mergeCell ref="CE17:CE18"/>
    <mergeCell ref="AX17:AX18"/>
    <mergeCell ref="AY17:AY18"/>
    <mergeCell ref="BB17:BB18"/>
    <mergeCell ref="BH19:BH20"/>
    <mergeCell ref="BE21:BE22"/>
    <mergeCell ref="BH21:BH22"/>
    <mergeCell ref="BK21:BK22"/>
    <mergeCell ref="BN21:BN22"/>
    <mergeCell ref="BQ21:BQ22"/>
    <mergeCell ref="CA19:CA20"/>
    <mergeCell ref="CB19:CB20"/>
    <mergeCell ref="CA21:CA22"/>
    <mergeCell ref="CB21:CB22"/>
    <mergeCell ref="CC19:CC20"/>
    <mergeCell ref="CD19:CD20"/>
    <mergeCell ref="CE19:CE20"/>
    <mergeCell ref="BQ17:BQ18"/>
    <mergeCell ref="AU17:AU18"/>
    <mergeCell ref="AV17:AV18"/>
    <mergeCell ref="AW17:AW18"/>
    <mergeCell ref="AW19:AW20"/>
    <mergeCell ref="AX19:AX20"/>
    <mergeCell ref="AY19:AY20"/>
    <mergeCell ref="C19:C20"/>
    <mergeCell ref="D19:D20"/>
    <mergeCell ref="E19:E20"/>
    <mergeCell ref="F19:F20"/>
    <mergeCell ref="G19:G20"/>
    <mergeCell ref="H19:H20"/>
    <mergeCell ref="K19:K20"/>
    <mergeCell ref="N19:N20"/>
    <mergeCell ref="Q19:Q20"/>
    <mergeCell ref="T19:T20"/>
    <mergeCell ref="AC19:AC20"/>
    <mergeCell ref="AF19:AF20"/>
    <mergeCell ref="W19:W20"/>
    <mergeCell ref="Z19:Z20"/>
    <mergeCell ref="AI19:AI20"/>
    <mergeCell ref="AM17:AM18"/>
    <mergeCell ref="AN17:AN18"/>
    <mergeCell ref="CA17:CA18"/>
    <mergeCell ref="CB17:CB18"/>
    <mergeCell ref="CD15:CD16"/>
    <mergeCell ref="CE15:CE16"/>
    <mergeCell ref="CF15:CF16"/>
    <mergeCell ref="CG15:CG16"/>
    <mergeCell ref="CH15:CH16"/>
    <mergeCell ref="A17:A18"/>
    <mergeCell ref="B17:B18"/>
    <mergeCell ref="C17:C18"/>
    <mergeCell ref="D17:D18"/>
    <mergeCell ref="E17:E18"/>
    <mergeCell ref="F17:F18"/>
    <mergeCell ref="G17:G18"/>
    <mergeCell ref="H17:H18"/>
    <mergeCell ref="K17:K18"/>
    <mergeCell ref="N17:N18"/>
    <mergeCell ref="Q17:Q18"/>
    <mergeCell ref="T17:T18"/>
    <mergeCell ref="AC17:AC18"/>
    <mergeCell ref="AF17:AF18"/>
    <mergeCell ref="W17:W18"/>
    <mergeCell ref="Z17:Z18"/>
    <mergeCell ref="CF17:CF18"/>
    <mergeCell ref="CG17:CG18"/>
    <mergeCell ref="CH17:CH18"/>
    <mergeCell ref="AI17:AI18"/>
    <mergeCell ref="AJ17:AJ18"/>
    <mergeCell ref="AK17:AK18"/>
    <mergeCell ref="AL17:AL18"/>
    <mergeCell ref="AQ17:AQ18"/>
    <mergeCell ref="AR17:AR18"/>
    <mergeCell ref="AO17:AO18"/>
    <mergeCell ref="AP17:AP18"/>
    <mergeCell ref="AN15:AN16"/>
    <mergeCell ref="AO15:AO16"/>
    <mergeCell ref="BN15:BN16"/>
    <mergeCell ref="AS15:AS16"/>
    <mergeCell ref="AT15:AT16"/>
    <mergeCell ref="AU15:AU16"/>
    <mergeCell ref="AV15:AV16"/>
    <mergeCell ref="AW15:AW16"/>
    <mergeCell ref="AX15:AX16"/>
    <mergeCell ref="AY15:AY16"/>
    <mergeCell ref="BB15:BB16"/>
    <mergeCell ref="BK15:BK16"/>
    <mergeCell ref="AK15:AK16"/>
    <mergeCell ref="AL15:AL16"/>
    <mergeCell ref="AM15:AM16"/>
    <mergeCell ref="BE15:BE16"/>
    <mergeCell ref="BH15:BH16"/>
    <mergeCell ref="BE17:BE18"/>
    <mergeCell ref="BH17:BH18"/>
    <mergeCell ref="BK17:BK18"/>
    <mergeCell ref="BN17:BN18"/>
    <mergeCell ref="AP15:AP16"/>
    <mergeCell ref="AQ15:AQ16"/>
    <mergeCell ref="AR15:AR16"/>
    <mergeCell ref="AS17:AS18"/>
    <mergeCell ref="CC15:CC16"/>
    <mergeCell ref="BQ15:BQ16"/>
    <mergeCell ref="CD13:CD14"/>
    <mergeCell ref="CE13:CE14"/>
    <mergeCell ref="CF13:CF14"/>
    <mergeCell ref="CG13:CG14"/>
    <mergeCell ref="CH13:CH14"/>
    <mergeCell ref="A15:A16"/>
    <mergeCell ref="B15:B16"/>
    <mergeCell ref="C15:C16"/>
    <mergeCell ref="D15:D16"/>
    <mergeCell ref="E15:E16"/>
    <mergeCell ref="F15:F16"/>
    <mergeCell ref="G15:G16"/>
    <mergeCell ref="H15:H16"/>
    <mergeCell ref="K15:K16"/>
    <mergeCell ref="N15:N16"/>
    <mergeCell ref="Q15:Q16"/>
    <mergeCell ref="T15:T16"/>
    <mergeCell ref="AC15:AC16"/>
    <mergeCell ref="AF15:AF16"/>
    <mergeCell ref="W15:W16"/>
    <mergeCell ref="Z15:Z16"/>
    <mergeCell ref="AI15:AI16"/>
    <mergeCell ref="AJ15:AJ16"/>
    <mergeCell ref="CA15:CA16"/>
    <mergeCell ref="CB15:CB16"/>
    <mergeCell ref="BN13:BN14"/>
    <mergeCell ref="AP13:AP14"/>
    <mergeCell ref="AP11:AP12"/>
    <mergeCell ref="AQ11:AQ12"/>
    <mergeCell ref="BN11:BN12"/>
    <mergeCell ref="AS11:AS12"/>
    <mergeCell ref="AT11:AT12"/>
    <mergeCell ref="AV11:AV12"/>
    <mergeCell ref="AW11:AW12"/>
    <mergeCell ref="AX11:AX12"/>
    <mergeCell ref="AY11:AY12"/>
    <mergeCell ref="BB11:BB12"/>
    <mergeCell ref="BK11:BK12"/>
    <mergeCell ref="BT15:BT16"/>
    <mergeCell ref="BW15:BW16"/>
    <mergeCell ref="BZ15:BZ16"/>
    <mergeCell ref="BT13:BT14"/>
    <mergeCell ref="BW13:BW14"/>
    <mergeCell ref="BZ13:BZ14"/>
    <mergeCell ref="AT13:AT14"/>
    <mergeCell ref="BT11:BT12"/>
    <mergeCell ref="BW11:BW12"/>
    <mergeCell ref="BZ11:BZ12"/>
    <mergeCell ref="BQ13:BQ14"/>
    <mergeCell ref="CF11:CF12"/>
    <mergeCell ref="CG11:CG12"/>
    <mergeCell ref="CH11:CH12"/>
    <mergeCell ref="A13:A14"/>
    <mergeCell ref="B13:B14"/>
    <mergeCell ref="C13:C14"/>
    <mergeCell ref="D13:D14"/>
    <mergeCell ref="E13:E14"/>
    <mergeCell ref="F13:F14"/>
    <mergeCell ref="G13:G14"/>
    <mergeCell ref="H13:H14"/>
    <mergeCell ref="K13:K14"/>
    <mergeCell ref="N13:N14"/>
    <mergeCell ref="Q13:Q14"/>
    <mergeCell ref="T13:T14"/>
    <mergeCell ref="AC13:AC14"/>
    <mergeCell ref="AF13:AF14"/>
    <mergeCell ref="W13:W14"/>
    <mergeCell ref="Z13:Z14"/>
    <mergeCell ref="AI13:AI14"/>
    <mergeCell ref="AJ13:AJ14"/>
    <mergeCell ref="AK13:AK14"/>
    <mergeCell ref="AL13:AL14"/>
    <mergeCell ref="AM13:AM14"/>
    <mergeCell ref="AN13:AN14"/>
    <mergeCell ref="AO13:AO14"/>
    <mergeCell ref="AQ13:AQ14"/>
    <mergeCell ref="AR13:AR14"/>
    <mergeCell ref="AS13:AS14"/>
    <mergeCell ref="BQ11:BQ12"/>
    <mergeCell ref="AU13:AU14"/>
    <mergeCell ref="AU11:AU12"/>
    <mergeCell ref="CA11:CA12"/>
    <mergeCell ref="CB11:CB12"/>
    <mergeCell ref="CA13:CA14"/>
    <mergeCell ref="CB13:CB14"/>
    <mergeCell ref="CC13:CC14"/>
    <mergeCell ref="BT9:BT10"/>
    <mergeCell ref="BW9:BW10"/>
    <mergeCell ref="AV13:AV14"/>
    <mergeCell ref="AW13:AW14"/>
    <mergeCell ref="AX13:AX14"/>
    <mergeCell ref="AY13:AY14"/>
    <mergeCell ref="BB13:BB14"/>
    <mergeCell ref="BE11:BE12"/>
    <mergeCell ref="BH11:BH12"/>
    <mergeCell ref="BE13:BE14"/>
    <mergeCell ref="BH13:BH14"/>
    <mergeCell ref="BK13:BK14"/>
    <mergeCell ref="CB9:CB10"/>
    <mergeCell ref="CC9:CC10"/>
    <mergeCell ref="BE9:BE10"/>
    <mergeCell ref="A11:A12"/>
    <mergeCell ref="B11:B12"/>
    <mergeCell ref="C11:C12"/>
    <mergeCell ref="D11:D12"/>
    <mergeCell ref="E11:E12"/>
    <mergeCell ref="F11:F12"/>
    <mergeCell ref="G11:G12"/>
    <mergeCell ref="H11:H12"/>
    <mergeCell ref="K11:K12"/>
    <mergeCell ref="N11:N12"/>
    <mergeCell ref="Q11:Q12"/>
    <mergeCell ref="T11:T12"/>
    <mergeCell ref="AC11:AC12"/>
    <mergeCell ref="AF11:AF12"/>
    <mergeCell ref="W11:W12"/>
    <mergeCell ref="Z11:Z12"/>
    <mergeCell ref="AI11:AI12"/>
    <mergeCell ref="AJ9:AJ10"/>
    <mergeCell ref="W7:W8"/>
    <mergeCell ref="Z7:Z8"/>
    <mergeCell ref="AK9:AK10"/>
    <mergeCell ref="AL9:AL10"/>
    <mergeCell ref="AM9:AM10"/>
    <mergeCell ref="AN9:AN10"/>
    <mergeCell ref="AO9:AO10"/>
    <mergeCell ref="AP9:AP10"/>
    <mergeCell ref="AQ9:AQ10"/>
    <mergeCell ref="AR9:AR10"/>
    <mergeCell ref="AR7:AR8"/>
    <mergeCell ref="CD11:CD12"/>
    <mergeCell ref="CE11:CE12"/>
    <mergeCell ref="CE9:CE10"/>
    <mergeCell ref="CF9:CF10"/>
    <mergeCell ref="CG9:CG10"/>
    <mergeCell ref="AJ11:AJ12"/>
    <mergeCell ref="AK11:AK12"/>
    <mergeCell ref="AL11:AL12"/>
    <mergeCell ref="AM11:AM12"/>
    <mergeCell ref="AN11:AN12"/>
    <mergeCell ref="AO11:AO12"/>
    <mergeCell ref="AS9:AS10"/>
    <mergeCell ref="AT9:AT10"/>
    <mergeCell ref="AR11:AR12"/>
    <mergeCell ref="BN9:BN10"/>
    <mergeCell ref="BQ9:BQ10"/>
    <mergeCell ref="BZ9:BZ10"/>
    <mergeCell ref="CA9:CA10"/>
    <mergeCell ref="CC11:CC12"/>
    <mergeCell ref="AU9:AU10"/>
    <mergeCell ref="A9:A10"/>
    <mergeCell ref="B9:B10"/>
    <mergeCell ref="C9:C10"/>
    <mergeCell ref="D9:D10"/>
    <mergeCell ref="E9:E10"/>
    <mergeCell ref="F9:F10"/>
    <mergeCell ref="G9:G10"/>
    <mergeCell ref="H9:H10"/>
    <mergeCell ref="K9:K10"/>
    <mergeCell ref="N9:N10"/>
    <mergeCell ref="Q9:Q10"/>
    <mergeCell ref="T9:T10"/>
    <mergeCell ref="AC9:AC10"/>
    <mergeCell ref="AF9:AF10"/>
    <mergeCell ref="W9:W10"/>
    <mergeCell ref="Z9:Z10"/>
    <mergeCell ref="AI9:AI10"/>
    <mergeCell ref="AY7:AY8"/>
    <mergeCell ref="BB7:BB8"/>
    <mergeCell ref="BK7:BK8"/>
    <mergeCell ref="AK7:AK8"/>
    <mergeCell ref="AL7:AL8"/>
    <mergeCell ref="AM7:AM8"/>
    <mergeCell ref="AN7:AN8"/>
    <mergeCell ref="AO7:AO8"/>
    <mergeCell ref="AP7:AP8"/>
    <mergeCell ref="AQ7:AQ8"/>
    <mergeCell ref="BE7:BE8"/>
    <mergeCell ref="BH7:BH8"/>
    <mergeCell ref="CD9:CD10"/>
    <mergeCell ref="CG7:CG8"/>
    <mergeCell ref="CH7:CH8"/>
    <mergeCell ref="CH9:CH10"/>
    <mergeCell ref="AV9:AV10"/>
    <mergeCell ref="AW9:AW10"/>
    <mergeCell ref="AX9:AX10"/>
    <mergeCell ref="AY9:AY10"/>
    <mergeCell ref="BB9:BB10"/>
    <mergeCell ref="AU7:AU8"/>
    <mergeCell ref="AV7:AV8"/>
    <mergeCell ref="CE7:CE8"/>
    <mergeCell ref="CF7:CF8"/>
    <mergeCell ref="CE5:CE6"/>
    <mergeCell ref="CF5:CF6"/>
    <mergeCell ref="CG5:CG6"/>
    <mergeCell ref="CH5:CH6"/>
    <mergeCell ref="A7:A8"/>
    <mergeCell ref="B7:B8"/>
    <mergeCell ref="C7:C8"/>
    <mergeCell ref="D7:D8"/>
    <mergeCell ref="E7:E8"/>
    <mergeCell ref="F7:F8"/>
    <mergeCell ref="G7:G8"/>
    <mergeCell ref="H7:H8"/>
    <mergeCell ref="K7:K8"/>
    <mergeCell ref="N7:N8"/>
    <mergeCell ref="Q7:Q8"/>
    <mergeCell ref="T7:T8"/>
    <mergeCell ref="AC7:AC8"/>
    <mergeCell ref="AF7:AF8"/>
    <mergeCell ref="AI7:AI8"/>
    <mergeCell ref="AJ7:AJ8"/>
    <mergeCell ref="Z5:Z6"/>
    <mergeCell ref="AT7:AT8"/>
    <mergeCell ref="CC7:CC8"/>
    <mergeCell ref="CD7:CD8"/>
    <mergeCell ref="BE5:BE6"/>
    <mergeCell ref="BH5:BH6"/>
    <mergeCell ref="AS7:AS8"/>
    <mergeCell ref="BN7:BN8"/>
    <mergeCell ref="BT7:BT8"/>
    <mergeCell ref="BW7:BW8"/>
    <mergeCell ref="AW7:AW8"/>
    <mergeCell ref="AX7:AX8"/>
    <mergeCell ref="CA3:CA4"/>
    <mergeCell ref="CB3:CB4"/>
    <mergeCell ref="CC5:CC6"/>
    <mergeCell ref="BZ7:BZ8"/>
    <mergeCell ref="BN5:BN6"/>
    <mergeCell ref="BQ5:BQ6"/>
    <mergeCell ref="CA7:CA8"/>
    <mergeCell ref="CB7:CB8"/>
    <mergeCell ref="BZ5:BZ6"/>
    <mergeCell ref="CA5:CA6"/>
    <mergeCell ref="CB5:CB6"/>
    <mergeCell ref="CD5:CD6"/>
    <mergeCell ref="CC3:CC4"/>
    <mergeCell ref="CD3:CD4"/>
    <mergeCell ref="BH9:BH10"/>
    <mergeCell ref="BK9:BK10"/>
    <mergeCell ref="BQ7:BQ8"/>
    <mergeCell ref="CE3:CE4"/>
    <mergeCell ref="CF3:CF4"/>
    <mergeCell ref="CG3:CG4"/>
    <mergeCell ref="CH3:CH4"/>
    <mergeCell ref="A5:A6"/>
    <mergeCell ref="B5:B6"/>
    <mergeCell ref="C5:C6"/>
    <mergeCell ref="D5:D6"/>
    <mergeCell ref="E5:E6"/>
    <mergeCell ref="F5:F6"/>
    <mergeCell ref="G5:G6"/>
    <mergeCell ref="H5:H6"/>
    <mergeCell ref="K5:K6"/>
    <mergeCell ref="N5:N6"/>
    <mergeCell ref="Q5:Q6"/>
    <mergeCell ref="T5:T6"/>
    <mergeCell ref="AC5:AC6"/>
    <mergeCell ref="AF5:AF6"/>
    <mergeCell ref="AI5:AI6"/>
    <mergeCell ref="AJ5:AJ6"/>
    <mergeCell ref="AK5:AK6"/>
    <mergeCell ref="AL5:AL6"/>
    <mergeCell ref="AM5:AM6"/>
    <mergeCell ref="AN5:AN6"/>
    <mergeCell ref="AO5:AO6"/>
    <mergeCell ref="AS5:AS6"/>
    <mergeCell ref="AP5:AP6"/>
    <mergeCell ref="AQ5:AQ6"/>
    <mergeCell ref="AR5:AR6"/>
    <mergeCell ref="AL3:AL4"/>
    <mergeCell ref="AM3:AM4"/>
    <mergeCell ref="AN3:AN4"/>
    <mergeCell ref="BB3:BB4"/>
    <mergeCell ref="AO3:AO4"/>
    <mergeCell ref="AP3:AP4"/>
    <mergeCell ref="AQ3:AQ4"/>
    <mergeCell ref="AR3:AR4"/>
    <mergeCell ref="AS3:AS4"/>
    <mergeCell ref="AT3:AT4"/>
    <mergeCell ref="BK3:BK4"/>
    <mergeCell ref="BT3:BT4"/>
    <mergeCell ref="BW3:BW4"/>
    <mergeCell ref="BZ3:BZ4"/>
    <mergeCell ref="BW5:BW6"/>
    <mergeCell ref="AT5:AT6"/>
    <mergeCell ref="BR2:BS2"/>
    <mergeCell ref="AU3:AU4"/>
    <mergeCell ref="AV3:AV4"/>
    <mergeCell ref="AW3:AW4"/>
    <mergeCell ref="AX3:AX4"/>
    <mergeCell ref="AY3:AY4"/>
    <mergeCell ref="BN3:BN4"/>
    <mergeCell ref="BQ3:BQ4"/>
    <mergeCell ref="AU5:AU6"/>
    <mergeCell ref="AV5:AV6"/>
    <mergeCell ref="AW5:AW6"/>
    <mergeCell ref="AX5:AX6"/>
    <mergeCell ref="AY5:AY6"/>
    <mergeCell ref="BB5:BB6"/>
    <mergeCell ref="BE3:BE4"/>
    <mergeCell ref="BH3:BH4"/>
    <mergeCell ref="BK5:BK6"/>
    <mergeCell ref="BT5:BT6"/>
    <mergeCell ref="A3:A4"/>
    <mergeCell ref="B3:B4"/>
    <mergeCell ref="C3:C4"/>
    <mergeCell ref="D3:D4"/>
    <mergeCell ref="E3:E4"/>
    <mergeCell ref="F3:F4"/>
    <mergeCell ref="G3:G4"/>
    <mergeCell ref="H3:H4"/>
    <mergeCell ref="K3:K4"/>
    <mergeCell ref="N3:N4"/>
    <mergeCell ref="Q3:Q4"/>
    <mergeCell ref="T3:T4"/>
    <mergeCell ref="AC3:AC4"/>
    <mergeCell ref="AF3:AF4"/>
    <mergeCell ref="AI3:AI4"/>
    <mergeCell ref="AJ3:AJ4"/>
    <mergeCell ref="AK3:AK4"/>
    <mergeCell ref="W3:W4"/>
    <mergeCell ref="Z3:Z4"/>
    <mergeCell ref="B1:H1"/>
    <mergeCell ref="I1:K1"/>
    <mergeCell ref="AD1:AE1"/>
    <mergeCell ref="AF1:AH1"/>
    <mergeCell ref="AI1:AJ1"/>
    <mergeCell ref="AK1:AQ1"/>
    <mergeCell ref="AS1:AY1"/>
    <mergeCell ref="AZ1:BB1"/>
    <mergeCell ref="BU1:BV1"/>
    <mergeCell ref="BW1:BY1"/>
    <mergeCell ref="BZ1:CA1"/>
    <mergeCell ref="CB1:CH1"/>
    <mergeCell ref="L2:M2"/>
    <mergeCell ref="O2:P2"/>
    <mergeCell ref="R2:S2"/>
    <mergeCell ref="U2:V2"/>
    <mergeCell ref="AD2:AE2"/>
    <mergeCell ref="X2:Y2"/>
    <mergeCell ref="AG2:AH2"/>
    <mergeCell ref="AZ2:BA2"/>
    <mergeCell ref="BC2:BD2"/>
    <mergeCell ref="BF2:BG2"/>
    <mergeCell ref="BI2:BJ2"/>
    <mergeCell ref="BL2:BM2"/>
    <mergeCell ref="BU2:BV2"/>
    <mergeCell ref="BX2:BY2"/>
    <mergeCell ref="I2:J2"/>
    <mergeCell ref="AA2:AB2"/>
    <mergeCell ref="L1:S1"/>
    <mergeCell ref="U1:AB1"/>
    <mergeCell ref="BC1:BJ1"/>
    <mergeCell ref="BL1:BS1"/>
  </mergeCells>
  <phoneticPr fontId="61" type="noConversion"/>
  <printOptions verticalCentered="1"/>
  <pageMargins left="0.75" right="0.25" top="0.25" bottom="0.25" header="0.51" footer="0.51"/>
  <pageSetup scale="56" firstPageNumber="0" orientation="landscape" horizontalDpi="4294967294" verticalDpi="4294967294" r:id="rId1"/>
  <headerFooter alignWithMargins="0"/>
  <rowBreaks count="1" manualBreakCount="1">
    <brk id="69" max="16383" man="1"/>
  </rowBreaks>
  <colBreaks count="1" manualBreakCount="1">
    <brk id="36"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5"/>
  </sheetPr>
  <dimension ref="A1:BZ95"/>
  <sheetViews>
    <sheetView zoomScaleNormal="100" workbookViewId="0">
      <selection activeCell="BS9" sqref="BS9"/>
    </sheetView>
  </sheetViews>
  <sheetFormatPr defaultRowHeight="12.75"/>
  <cols>
    <col min="1" max="1" width="6.42578125" style="100" customWidth="1"/>
    <col min="2" max="29" width="3.42578125" style="100" customWidth="1"/>
    <col min="30" max="30" width="5.85546875" style="100" customWidth="1"/>
    <col min="31" max="37" width="3.42578125" style="100" customWidth="1"/>
    <col min="38" max="38" width="7.140625" style="100" customWidth="1"/>
    <col min="39" max="39" width="9.42578125" style="150" customWidth="1"/>
    <col min="40" max="40" width="6.42578125" style="100" customWidth="1"/>
    <col min="41" max="68" width="3.42578125" style="100" customWidth="1"/>
    <col min="69" max="69" width="5.85546875" style="100" customWidth="1"/>
    <col min="70" max="76" width="3.42578125" style="100" customWidth="1"/>
    <col min="77" max="77" width="7.140625" style="100" customWidth="1"/>
    <col min="78" max="78" width="9.28515625" style="150" customWidth="1"/>
    <col min="79" max="256" width="11.42578125" style="100" customWidth="1"/>
    <col min="257" max="16384" width="9.140625" style="100"/>
  </cols>
  <sheetData>
    <row r="1" spans="1:78" ht="13.5" thickBot="1">
      <c r="A1" s="762" t="s">
        <v>373</v>
      </c>
      <c r="B1" s="1055" t="str">
        <f>Score!B1</f>
        <v>Hoover Damned</v>
      </c>
      <c r="C1" s="1055"/>
      <c r="D1" s="1055"/>
      <c r="E1" s="1055"/>
      <c r="F1" s="1055"/>
      <c r="G1" s="1055"/>
      <c r="H1" s="1055"/>
      <c r="I1" s="1055"/>
      <c r="J1" s="1055"/>
      <c r="K1" s="1055"/>
      <c r="L1" s="1055"/>
      <c r="M1" s="1055"/>
      <c r="N1" s="1055"/>
      <c r="O1" s="1046" t="s">
        <v>281</v>
      </c>
      <c r="P1" s="1046"/>
      <c r="Q1" s="1046"/>
      <c r="R1" s="1046"/>
      <c r="S1" s="1046"/>
      <c r="T1" s="1047" t="str">
        <f>IBRF!A62</f>
        <v>Jennifer Parker  (Sugar Solution)</v>
      </c>
      <c r="U1" s="1047"/>
      <c r="V1" s="1047"/>
      <c r="W1" s="1047"/>
      <c r="X1" s="1047"/>
      <c r="Y1" s="1047"/>
      <c r="Z1" s="1047"/>
      <c r="AA1" s="1047"/>
      <c r="AB1" s="1047"/>
      <c r="AC1" s="1047"/>
      <c r="AD1" s="1056">
        <f>IF(IBRF!$B$5="","",IBRF!$B$5)</f>
        <v>41209</v>
      </c>
      <c r="AE1" s="1056"/>
      <c r="AF1" s="1056"/>
      <c r="AG1" s="1056"/>
      <c r="AH1" s="1049" t="s">
        <v>352</v>
      </c>
      <c r="AI1" s="1049"/>
      <c r="AJ1" s="1049"/>
      <c r="AK1" s="1050" t="str">
        <f>IF(IBRF!K3="","",CONCATENATE("Bout ",IBRF!K3))</f>
        <v>Bout B</v>
      </c>
      <c r="AL1" s="1050"/>
      <c r="AM1" s="763"/>
      <c r="AN1" s="762" t="s">
        <v>373</v>
      </c>
      <c r="AO1" s="1055" t="str">
        <f>B1</f>
        <v>Hoover Damned</v>
      </c>
      <c r="AP1" s="1055"/>
      <c r="AQ1" s="1055"/>
      <c r="AR1" s="1055"/>
      <c r="AS1" s="1055"/>
      <c r="AT1" s="1055"/>
      <c r="AU1" s="1055"/>
      <c r="AV1" s="1055"/>
      <c r="AW1" s="1055"/>
      <c r="AX1" s="1055"/>
      <c r="AY1" s="1055"/>
      <c r="AZ1" s="1055"/>
      <c r="BA1" s="1055"/>
      <c r="BB1" s="1046" t="s">
        <v>281</v>
      </c>
      <c r="BC1" s="1046"/>
      <c r="BD1" s="1046"/>
      <c r="BE1" s="1046"/>
      <c r="BF1" s="1046"/>
      <c r="BG1" s="1047" t="str">
        <f>T1</f>
        <v>Jennifer Parker  (Sugar Solution)</v>
      </c>
      <c r="BH1" s="1047"/>
      <c r="BI1" s="1047"/>
      <c r="BJ1" s="1047"/>
      <c r="BK1" s="1047"/>
      <c r="BL1" s="1047"/>
      <c r="BM1" s="1047"/>
      <c r="BN1" s="1047"/>
      <c r="BO1" s="1047"/>
      <c r="BP1" s="1047"/>
      <c r="BQ1" s="1048">
        <f>AD1</f>
        <v>41209</v>
      </c>
      <c r="BR1" s="1048"/>
      <c r="BS1" s="1048"/>
      <c r="BT1" s="1048"/>
      <c r="BU1" s="1049" t="s">
        <v>354</v>
      </c>
      <c r="BV1" s="1049"/>
      <c r="BW1" s="1049"/>
      <c r="BX1" s="1050" t="str">
        <f>AK1</f>
        <v>Bout B</v>
      </c>
      <c r="BY1" s="1050"/>
      <c r="BZ1" s="763"/>
    </row>
    <row r="2" spans="1:78" ht="13.5" customHeight="1" thickBot="1">
      <c r="A2" s="765" t="s">
        <v>282</v>
      </c>
      <c r="B2" s="1061" t="s">
        <v>283</v>
      </c>
      <c r="C2" s="1061"/>
      <c r="D2" s="1061"/>
      <c r="E2" s="1061"/>
      <c r="F2" s="1062" t="s">
        <v>283</v>
      </c>
      <c r="G2" s="1062"/>
      <c r="H2" s="1062"/>
      <c r="I2" s="1062"/>
      <c r="J2" s="1063" t="s">
        <v>283</v>
      </c>
      <c r="K2" s="1063"/>
      <c r="L2" s="1063"/>
      <c r="M2" s="1063"/>
      <c r="N2" s="1064" t="s">
        <v>283</v>
      </c>
      <c r="O2" s="1064"/>
      <c r="P2" s="1064"/>
      <c r="Q2" s="1064"/>
      <c r="R2" s="1064" t="s">
        <v>283</v>
      </c>
      <c r="S2" s="1064"/>
      <c r="T2" s="1064"/>
      <c r="U2" s="1064"/>
      <c r="V2" s="1063" t="s">
        <v>283</v>
      </c>
      <c r="W2" s="1063"/>
      <c r="X2" s="1063"/>
      <c r="Y2" s="1063"/>
      <c r="Z2" s="1065" t="s">
        <v>283</v>
      </c>
      <c r="AA2" s="1065"/>
      <c r="AB2" s="1065"/>
      <c r="AC2" s="1065"/>
      <c r="AD2" s="707" t="s">
        <v>284</v>
      </c>
      <c r="AE2" s="1066" t="s">
        <v>285</v>
      </c>
      <c r="AF2" s="1066"/>
      <c r="AG2" s="1066"/>
      <c r="AH2" s="1066"/>
      <c r="AI2" s="1066"/>
      <c r="AJ2" s="1066"/>
      <c r="AK2" s="1066"/>
      <c r="AL2" s="154" t="s">
        <v>286</v>
      </c>
      <c r="AM2" s="825" t="s">
        <v>287</v>
      </c>
      <c r="AN2" s="764" t="s">
        <v>282</v>
      </c>
      <c r="AO2" s="1051" t="s">
        <v>283</v>
      </c>
      <c r="AP2" s="1051"/>
      <c r="AQ2" s="1051"/>
      <c r="AR2" s="1051"/>
      <c r="AS2" s="1052" t="s">
        <v>283</v>
      </c>
      <c r="AT2" s="1052"/>
      <c r="AU2" s="1052"/>
      <c r="AV2" s="1052"/>
      <c r="AW2" s="1053" t="s">
        <v>283</v>
      </c>
      <c r="AX2" s="1053"/>
      <c r="AY2" s="1053"/>
      <c r="AZ2" s="1053"/>
      <c r="BA2" s="1053" t="s">
        <v>283</v>
      </c>
      <c r="BB2" s="1053"/>
      <c r="BC2" s="1053"/>
      <c r="BD2" s="1053"/>
      <c r="BE2" s="1053" t="s">
        <v>283</v>
      </c>
      <c r="BF2" s="1053"/>
      <c r="BG2" s="1053"/>
      <c r="BH2" s="1053"/>
      <c r="BI2" s="1053" t="s">
        <v>283</v>
      </c>
      <c r="BJ2" s="1053"/>
      <c r="BK2" s="1053"/>
      <c r="BL2" s="1053"/>
      <c r="BM2" s="1065" t="s">
        <v>283</v>
      </c>
      <c r="BN2" s="1065"/>
      <c r="BO2" s="1065"/>
      <c r="BP2" s="1065"/>
      <c r="BQ2" s="706" t="s">
        <v>284</v>
      </c>
      <c r="BR2" s="1054" t="s">
        <v>285</v>
      </c>
      <c r="BS2" s="1054"/>
      <c r="BT2" s="1054"/>
      <c r="BU2" s="1054"/>
      <c r="BV2" s="1054"/>
      <c r="BW2" s="1054"/>
      <c r="BX2" s="1054"/>
      <c r="BY2" s="154" t="s">
        <v>286</v>
      </c>
      <c r="BZ2" s="825" t="s">
        <v>287</v>
      </c>
    </row>
    <row r="3" spans="1:78" ht="18.75" customHeight="1" thickBot="1">
      <c r="A3" s="1057" t="str">
        <f>IF(IBRF!B11="","",IBRF!B11)</f>
        <v>010</v>
      </c>
      <c r="B3" s="709"/>
      <c r="C3" s="710"/>
      <c r="D3" s="710"/>
      <c r="E3" s="159"/>
      <c r="F3" s="709"/>
      <c r="G3" s="710"/>
      <c r="H3" s="710"/>
      <c r="I3" s="159"/>
      <c r="J3" s="160"/>
      <c r="K3" s="710"/>
      <c r="L3" s="710"/>
      <c r="M3" s="161"/>
      <c r="N3" s="709"/>
      <c r="O3" s="710"/>
      <c r="P3" s="710"/>
      <c r="Q3" s="159"/>
      <c r="R3" s="709"/>
      <c r="S3" s="710"/>
      <c r="T3" s="710"/>
      <c r="U3" s="159"/>
      <c r="V3" s="709"/>
      <c r="W3" s="710"/>
      <c r="X3" s="710"/>
      <c r="Y3" s="159"/>
      <c r="Z3" s="160"/>
      <c r="AA3" s="710"/>
      <c r="AB3" s="162"/>
      <c r="AC3" s="161"/>
      <c r="AD3" s="1058">
        <f>IF(OR(A3="",LU!$D$3=0),"",COUNTA(B3:AC3))</f>
        <v>0</v>
      </c>
      <c r="AE3" s="709"/>
      <c r="AF3" s="710"/>
      <c r="AG3" s="710"/>
      <c r="AH3" s="710"/>
      <c r="AI3" s="710"/>
      <c r="AJ3" s="162"/>
      <c r="AK3" s="163"/>
      <c r="AL3" s="748"/>
      <c r="AM3" s="826" t="s">
        <v>288</v>
      </c>
      <c r="AN3" s="1059" t="str">
        <f>A3</f>
        <v>010</v>
      </c>
      <c r="AO3" s="160" t="s">
        <v>311</v>
      </c>
      <c r="AP3" s="710" t="s">
        <v>295</v>
      </c>
      <c r="AQ3" s="710"/>
      <c r="AR3" s="159"/>
      <c r="AS3" s="709"/>
      <c r="AT3" s="710"/>
      <c r="AU3" s="710"/>
      <c r="AV3" s="159"/>
      <c r="AW3" s="160"/>
      <c r="AX3" s="710"/>
      <c r="AY3" s="710"/>
      <c r="AZ3" s="161"/>
      <c r="BA3" s="709"/>
      <c r="BB3" s="710"/>
      <c r="BC3" s="710"/>
      <c r="BD3" s="159"/>
      <c r="BE3" s="709"/>
      <c r="BF3" s="710"/>
      <c r="BG3" s="710"/>
      <c r="BH3" s="159"/>
      <c r="BI3" s="709"/>
      <c r="BJ3" s="710"/>
      <c r="BK3" s="710"/>
      <c r="BL3" s="159"/>
      <c r="BM3" s="160"/>
      <c r="BN3" s="710"/>
      <c r="BO3" s="162"/>
      <c r="BP3" s="161"/>
      <c r="BQ3" s="1058">
        <f>IF(OR(AN3="",LU!$D$3=0),"",COUNTA(AO3:BP3))</f>
        <v>2</v>
      </c>
      <c r="BR3" s="709"/>
      <c r="BS3" s="710"/>
      <c r="BT3" s="710"/>
      <c r="BU3" s="710"/>
      <c r="BV3" s="710"/>
      <c r="BW3" s="710"/>
      <c r="BX3" s="163"/>
      <c r="BY3" s="748"/>
      <c r="BZ3" s="826" t="s">
        <v>288</v>
      </c>
    </row>
    <row r="4" spans="1:78" ht="18.75" customHeight="1" thickBot="1">
      <c r="A4" s="1057"/>
      <c r="B4" s="166"/>
      <c r="C4" s="167"/>
      <c r="D4" s="167"/>
      <c r="E4" s="168"/>
      <c r="F4" s="166"/>
      <c r="G4" s="167"/>
      <c r="H4" s="167"/>
      <c r="I4" s="168"/>
      <c r="J4" s="169"/>
      <c r="K4" s="167"/>
      <c r="L4" s="167"/>
      <c r="M4" s="170"/>
      <c r="N4" s="166"/>
      <c r="O4" s="167"/>
      <c r="P4" s="167"/>
      <c r="Q4" s="168"/>
      <c r="R4" s="166"/>
      <c r="S4" s="167"/>
      <c r="T4" s="167"/>
      <c r="U4" s="168"/>
      <c r="V4" s="166"/>
      <c r="W4" s="167"/>
      <c r="X4" s="167"/>
      <c r="Y4" s="168"/>
      <c r="Z4" s="169"/>
      <c r="AA4" s="167"/>
      <c r="AB4" s="171"/>
      <c r="AC4" s="170"/>
      <c r="AD4" s="1058"/>
      <c r="AE4" s="166"/>
      <c r="AF4" s="167"/>
      <c r="AG4" s="167"/>
      <c r="AH4" s="167"/>
      <c r="AI4" s="167"/>
      <c r="AJ4" s="171"/>
      <c r="AK4" s="172"/>
      <c r="AL4" s="749"/>
      <c r="AM4" s="827" t="s">
        <v>289</v>
      </c>
      <c r="AN4" s="1060"/>
      <c r="AO4" s="169">
        <v>10</v>
      </c>
      <c r="AP4" s="167">
        <v>10</v>
      </c>
      <c r="AQ4" s="167"/>
      <c r="AR4" s="168"/>
      <c r="AS4" s="166"/>
      <c r="AT4" s="167"/>
      <c r="AU4" s="167"/>
      <c r="AV4" s="168"/>
      <c r="AW4" s="169"/>
      <c r="AX4" s="167"/>
      <c r="AY4" s="167"/>
      <c r="AZ4" s="170"/>
      <c r="BA4" s="166"/>
      <c r="BB4" s="167"/>
      <c r="BC4" s="167"/>
      <c r="BD4" s="168"/>
      <c r="BE4" s="166"/>
      <c r="BF4" s="167"/>
      <c r="BG4" s="167"/>
      <c r="BH4" s="168"/>
      <c r="BI4" s="166"/>
      <c r="BJ4" s="167"/>
      <c r="BK4" s="167"/>
      <c r="BL4" s="168"/>
      <c r="BM4" s="169"/>
      <c r="BN4" s="167"/>
      <c r="BO4" s="171"/>
      <c r="BP4" s="170"/>
      <c r="BQ4" s="1058"/>
      <c r="BR4" s="166"/>
      <c r="BS4" s="167"/>
      <c r="BT4" s="167"/>
      <c r="BU4" s="167"/>
      <c r="BV4" s="167"/>
      <c r="BW4" s="167"/>
      <c r="BX4" s="172"/>
      <c r="BY4" s="749"/>
      <c r="BZ4" s="827" t="s">
        <v>289</v>
      </c>
    </row>
    <row r="5" spans="1:78" ht="18.75" customHeight="1" thickBot="1">
      <c r="A5" s="1067" t="str">
        <f>IF(IBRF!B12="","",IBRF!B12)</f>
        <v>1949</v>
      </c>
      <c r="B5" s="175"/>
      <c r="C5" s="176"/>
      <c r="D5" s="176"/>
      <c r="E5" s="159"/>
      <c r="F5" s="175"/>
      <c r="G5" s="176"/>
      <c r="H5" s="176"/>
      <c r="I5" s="159"/>
      <c r="J5" s="177"/>
      <c r="K5" s="176"/>
      <c r="L5" s="176"/>
      <c r="M5" s="161"/>
      <c r="N5" s="175"/>
      <c r="O5" s="176"/>
      <c r="P5" s="176"/>
      <c r="Q5" s="159"/>
      <c r="R5" s="175"/>
      <c r="S5" s="176"/>
      <c r="T5" s="176"/>
      <c r="U5" s="159"/>
      <c r="V5" s="175"/>
      <c r="W5" s="176"/>
      <c r="X5" s="176"/>
      <c r="Y5" s="159"/>
      <c r="Z5" s="177"/>
      <c r="AA5" s="176"/>
      <c r="AB5" s="178"/>
      <c r="AC5" s="161"/>
      <c r="AD5" s="1058">
        <f>IF(OR(A5="",LU!$D$3=0),"",COUNTA(B5:AC5))</f>
        <v>0</v>
      </c>
      <c r="AE5" s="175"/>
      <c r="AF5" s="176"/>
      <c r="AG5" s="176"/>
      <c r="AH5" s="176"/>
      <c r="AI5" s="176"/>
      <c r="AJ5" s="178"/>
      <c r="AK5" s="179"/>
      <c r="AL5" s="748"/>
      <c r="AM5" s="828" t="s">
        <v>290</v>
      </c>
      <c r="AN5" s="1068" t="str">
        <f>A5</f>
        <v>1949</v>
      </c>
      <c r="AO5" s="177"/>
      <c r="AP5" s="176"/>
      <c r="AQ5" s="176"/>
      <c r="AR5" s="159"/>
      <c r="AS5" s="175"/>
      <c r="AT5" s="176"/>
      <c r="AU5" s="176"/>
      <c r="AV5" s="159"/>
      <c r="AW5" s="177"/>
      <c r="AX5" s="176"/>
      <c r="AY5" s="176"/>
      <c r="AZ5" s="161"/>
      <c r="BA5" s="175"/>
      <c r="BB5" s="176"/>
      <c r="BC5" s="176"/>
      <c r="BD5" s="159"/>
      <c r="BE5" s="175"/>
      <c r="BF5" s="176"/>
      <c r="BG5" s="176"/>
      <c r="BH5" s="159"/>
      <c r="BI5" s="175"/>
      <c r="BJ5" s="176"/>
      <c r="BK5" s="176"/>
      <c r="BL5" s="159"/>
      <c r="BM5" s="177"/>
      <c r="BN5" s="176"/>
      <c r="BO5" s="178"/>
      <c r="BP5" s="161"/>
      <c r="BQ5" s="1058">
        <f>IF(OR(AN5="",LU!$D$3=0),"",COUNTA(AO5:BP5))</f>
        <v>0</v>
      </c>
      <c r="BR5" s="175" t="s">
        <v>289</v>
      </c>
      <c r="BS5" s="176" t="s">
        <v>295</v>
      </c>
      <c r="BT5" s="176"/>
      <c r="BU5" s="176"/>
      <c r="BV5" s="176"/>
      <c r="BW5" s="176"/>
      <c r="BX5" s="179"/>
      <c r="BY5" s="748"/>
      <c r="BZ5" s="828" t="s">
        <v>290</v>
      </c>
    </row>
    <row r="6" spans="1:78" ht="18.75" customHeight="1" thickBot="1">
      <c r="A6" s="1067"/>
      <c r="B6" s="180"/>
      <c r="C6" s="181"/>
      <c r="D6" s="181"/>
      <c r="E6" s="168"/>
      <c r="F6" s="180"/>
      <c r="G6" s="181"/>
      <c r="H6" s="181"/>
      <c r="I6" s="168"/>
      <c r="J6" s="182"/>
      <c r="K6" s="181"/>
      <c r="L6" s="181"/>
      <c r="M6" s="170"/>
      <c r="N6" s="180"/>
      <c r="O6" s="181"/>
      <c r="P6" s="181"/>
      <c r="Q6" s="168"/>
      <c r="R6" s="180"/>
      <c r="S6" s="181"/>
      <c r="T6" s="181"/>
      <c r="U6" s="168"/>
      <c r="V6" s="180"/>
      <c r="W6" s="181"/>
      <c r="X6" s="181"/>
      <c r="Y6" s="168"/>
      <c r="Z6" s="182"/>
      <c r="AA6" s="181"/>
      <c r="AB6" s="183"/>
      <c r="AC6" s="170"/>
      <c r="AD6" s="1058"/>
      <c r="AE6" s="180"/>
      <c r="AF6" s="181"/>
      <c r="AG6" s="181"/>
      <c r="AH6" s="181"/>
      <c r="AI6" s="181"/>
      <c r="AJ6" s="183"/>
      <c r="AK6" s="184"/>
      <c r="AL6" s="749"/>
      <c r="AM6" s="829" t="s">
        <v>291</v>
      </c>
      <c r="AN6" s="1069"/>
      <c r="AO6" s="182"/>
      <c r="AP6" s="181"/>
      <c r="AQ6" s="181"/>
      <c r="AR6" s="168"/>
      <c r="AS6" s="180"/>
      <c r="AT6" s="181"/>
      <c r="AU6" s="181"/>
      <c r="AV6" s="168"/>
      <c r="AW6" s="182"/>
      <c r="AX6" s="181"/>
      <c r="AY6" s="181"/>
      <c r="AZ6" s="170"/>
      <c r="BA6" s="180"/>
      <c r="BB6" s="181"/>
      <c r="BC6" s="181"/>
      <c r="BD6" s="168"/>
      <c r="BE6" s="180"/>
      <c r="BF6" s="181"/>
      <c r="BG6" s="181"/>
      <c r="BH6" s="168"/>
      <c r="BI6" s="180"/>
      <c r="BJ6" s="181"/>
      <c r="BK6" s="181"/>
      <c r="BL6" s="168"/>
      <c r="BM6" s="182"/>
      <c r="BN6" s="181"/>
      <c r="BO6" s="183"/>
      <c r="BP6" s="170"/>
      <c r="BQ6" s="1058"/>
      <c r="BR6" s="180">
        <v>1</v>
      </c>
      <c r="BS6" s="181">
        <v>15</v>
      </c>
      <c r="BT6" s="181"/>
      <c r="BU6" s="181"/>
      <c r="BV6" s="181"/>
      <c r="BW6" s="181"/>
      <c r="BX6" s="184"/>
      <c r="BY6" s="749"/>
      <c r="BZ6" s="829" t="s">
        <v>291</v>
      </c>
    </row>
    <row r="7" spans="1:78" ht="18.75" customHeight="1" thickBot="1">
      <c r="A7" s="1057" t="str">
        <f>IF(IBRF!B13="","",IBRF!B13)</f>
        <v>23</v>
      </c>
      <c r="B7" s="709" t="s">
        <v>297</v>
      </c>
      <c r="C7" s="710" t="s">
        <v>289</v>
      </c>
      <c r="D7" s="710" t="s">
        <v>309</v>
      </c>
      <c r="E7" s="159" t="s">
        <v>293</v>
      </c>
      <c r="F7" s="709"/>
      <c r="G7" s="710"/>
      <c r="H7" s="710"/>
      <c r="I7" s="159"/>
      <c r="J7" s="160"/>
      <c r="K7" s="710"/>
      <c r="L7" s="710"/>
      <c r="M7" s="161"/>
      <c r="N7" s="709"/>
      <c r="O7" s="710"/>
      <c r="P7" s="710"/>
      <c r="Q7" s="159"/>
      <c r="R7" s="709"/>
      <c r="S7" s="710"/>
      <c r="T7" s="710"/>
      <c r="U7" s="159"/>
      <c r="V7" s="709"/>
      <c r="W7" s="710"/>
      <c r="X7" s="710"/>
      <c r="Y7" s="159"/>
      <c r="Z7" s="160"/>
      <c r="AA7" s="710"/>
      <c r="AB7" s="162"/>
      <c r="AC7" s="161"/>
      <c r="AD7" s="1058">
        <f>IF(OR(A7="",LU!$D$3=0),"",COUNTA(B7:AC7))</f>
        <v>4</v>
      </c>
      <c r="AE7" s="709">
        <v>4</v>
      </c>
      <c r="AF7" s="710"/>
      <c r="AG7" s="710"/>
      <c r="AH7" s="710"/>
      <c r="AI7" s="710"/>
      <c r="AJ7" s="162"/>
      <c r="AK7" s="163"/>
      <c r="AL7" s="748"/>
      <c r="AM7" s="830" t="s">
        <v>292</v>
      </c>
      <c r="AN7" s="1059" t="str">
        <f>A7</f>
        <v>23</v>
      </c>
      <c r="AO7" s="760"/>
      <c r="AP7" s="710"/>
      <c r="AQ7" s="710"/>
      <c r="AR7" s="159"/>
      <c r="AS7" s="709" t="s">
        <v>311</v>
      </c>
      <c r="AT7" s="710"/>
      <c r="AU7" s="710"/>
      <c r="AV7" s="159"/>
      <c r="AW7" s="160"/>
      <c r="AX7" s="710"/>
      <c r="AY7" s="710"/>
      <c r="AZ7" s="161"/>
      <c r="BA7" s="709"/>
      <c r="BB7" s="710"/>
      <c r="BC7" s="710"/>
      <c r="BD7" s="159"/>
      <c r="BE7" s="709"/>
      <c r="BF7" s="710"/>
      <c r="BG7" s="710"/>
      <c r="BH7" s="159"/>
      <c r="BI7" s="709"/>
      <c r="BJ7" s="710"/>
      <c r="BK7" s="710"/>
      <c r="BL7" s="159"/>
      <c r="BM7" s="160"/>
      <c r="BN7" s="710"/>
      <c r="BO7" s="162"/>
      <c r="BP7" s="161"/>
      <c r="BQ7" s="1058">
        <f>IF(OR(AN7="",LU!$D$3=0),"",COUNTA(AO7:BP7))</f>
        <v>1</v>
      </c>
      <c r="BR7" s="709"/>
      <c r="BS7" s="710" t="s">
        <v>311</v>
      </c>
      <c r="BT7" s="710"/>
      <c r="BU7" s="710"/>
      <c r="BV7" s="710"/>
      <c r="BW7" s="710"/>
      <c r="BX7" s="163"/>
      <c r="BY7" s="748"/>
      <c r="BZ7" s="830" t="s">
        <v>292</v>
      </c>
    </row>
    <row r="8" spans="1:78" ht="18.75" customHeight="1" thickBot="1">
      <c r="A8" s="1057"/>
      <c r="B8" s="166"/>
      <c r="C8" s="167"/>
      <c r="D8" s="167"/>
      <c r="E8" s="168"/>
      <c r="F8" s="166"/>
      <c r="G8" s="167"/>
      <c r="H8" s="167"/>
      <c r="I8" s="168"/>
      <c r="J8" s="169"/>
      <c r="K8" s="167"/>
      <c r="L8" s="167"/>
      <c r="M8" s="170"/>
      <c r="N8" s="166"/>
      <c r="O8" s="167"/>
      <c r="P8" s="167"/>
      <c r="Q8" s="168"/>
      <c r="R8" s="166"/>
      <c r="S8" s="167"/>
      <c r="T8" s="167"/>
      <c r="U8" s="168"/>
      <c r="V8" s="166"/>
      <c r="W8" s="167"/>
      <c r="X8" s="167"/>
      <c r="Y8" s="168"/>
      <c r="Z8" s="169"/>
      <c r="AA8" s="167"/>
      <c r="AB8" s="171"/>
      <c r="AC8" s="170"/>
      <c r="AD8" s="1058"/>
      <c r="AE8" s="166">
        <v>9</v>
      </c>
      <c r="AF8" s="167"/>
      <c r="AG8" s="167"/>
      <c r="AH8" s="167"/>
      <c r="AI8" s="167"/>
      <c r="AJ8" s="171"/>
      <c r="AK8" s="172"/>
      <c r="AL8" s="749"/>
      <c r="AM8" s="829" t="s">
        <v>293</v>
      </c>
      <c r="AN8" s="1060"/>
      <c r="AO8" s="761"/>
      <c r="AP8" s="167"/>
      <c r="AQ8" s="167"/>
      <c r="AR8" s="168"/>
      <c r="AS8" s="166">
        <v>15</v>
      </c>
      <c r="AT8" s="167"/>
      <c r="AU8" s="167"/>
      <c r="AV8" s="168"/>
      <c r="AW8" s="169"/>
      <c r="AX8" s="167"/>
      <c r="AY8" s="167"/>
      <c r="AZ8" s="170"/>
      <c r="BA8" s="166"/>
      <c r="BB8" s="167"/>
      <c r="BC8" s="167"/>
      <c r="BD8" s="168"/>
      <c r="BE8" s="166"/>
      <c r="BF8" s="167"/>
      <c r="BG8" s="167"/>
      <c r="BH8" s="168"/>
      <c r="BI8" s="166"/>
      <c r="BJ8" s="167"/>
      <c r="BK8" s="167"/>
      <c r="BL8" s="168"/>
      <c r="BM8" s="169"/>
      <c r="BN8" s="167"/>
      <c r="BO8" s="171"/>
      <c r="BP8" s="170"/>
      <c r="BQ8" s="1058"/>
      <c r="BR8" s="166"/>
      <c r="BS8" s="167">
        <v>13</v>
      </c>
      <c r="BT8" s="167"/>
      <c r="BU8" s="167"/>
      <c r="BV8" s="167"/>
      <c r="BW8" s="167"/>
      <c r="BX8" s="172"/>
      <c r="BY8" s="749"/>
      <c r="BZ8" s="829" t="s">
        <v>293</v>
      </c>
    </row>
    <row r="9" spans="1:78" ht="18.75" customHeight="1" thickBot="1">
      <c r="A9" s="1067" t="str">
        <f>IF(IBRF!B14="","",IBRF!B14)</f>
        <v>314</v>
      </c>
      <c r="B9" s="175"/>
      <c r="C9" s="176"/>
      <c r="D9" s="176"/>
      <c r="E9" s="159"/>
      <c r="F9" s="175"/>
      <c r="G9" s="176"/>
      <c r="H9" s="176"/>
      <c r="I9" s="159"/>
      <c r="J9" s="177"/>
      <c r="K9" s="176"/>
      <c r="L9" s="176"/>
      <c r="M9" s="161"/>
      <c r="N9" s="175"/>
      <c r="O9" s="176"/>
      <c r="P9" s="176"/>
      <c r="Q9" s="159"/>
      <c r="R9" s="175"/>
      <c r="S9" s="176"/>
      <c r="T9" s="176"/>
      <c r="U9" s="159"/>
      <c r="V9" s="175"/>
      <c r="W9" s="176"/>
      <c r="X9" s="176"/>
      <c r="Y9" s="159"/>
      <c r="Z9" s="177"/>
      <c r="AA9" s="176"/>
      <c r="AB9" s="178"/>
      <c r="AC9" s="161"/>
      <c r="AD9" s="1058">
        <f>IF(OR(A9="",LU!$D$3=0),"",COUNTA(B9:AC9))</f>
        <v>0</v>
      </c>
      <c r="AE9" s="175"/>
      <c r="AF9" s="176"/>
      <c r="AG9" s="176"/>
      <c r="AH9" s="176"/>
      <c r="AI9" s="176"/>
      <c r="AJ9" s="178"/>
      <c r="AK9" s="179"/>
      <c r="AL9" s="748"/>
      <c r="AM9" s="828" t="s">
        <v>294</v>
      </c>
      <c r="AN9" s="1068" t="str">
        <f>A9</f>
        <v>314</v>
      </c>
      <c r="AO9" s="177"/>
      <c r="AP9" s="176"/>
      <c r="AQ9" s="176"/>
      <c r="AR9" s="159"/>
      <c r="AS9" s="175"/>
      <c r="AT9" s="176"/>
      <c r="AU9" s="176"/>
      <c r="AV9" s="159"/>
      <c r="AW9" s="175"/>
      <c r="AX9" s="176"/>
      <c r="AY9" s="176"/>
      <c r="AZ9" s="161"/>
      <c r="BA9" s="175"/>
      <c r="BB9" s="176"/>
      <c r="BC9" s="176"/>
      <c r="BD9" s="159"/>
      <c r="BE9" s="175"/>
      <c r="BF9" s="176"/>
      <c r="BG9" s="176"/>
      <c r="BH9" s="159"/>
      <c r="BI9" s="175"/>
      <c r="BJ9" s="176"/>
      <c r="BK9" s="176"/>
      <c r="BL9" s="159"/>
      <c r="BM9" s="177"/>
      <c r="BN9" s="176"/>
      <c r="BO9" s="178"/>
      <c r="BP9" s="161"/>
      <c r="BQ9" s="1058">
        <f>IF(OR(AN9="",LU!$D$3=0),"",COUNTA(AO9:BP9))</f>
        <v>0</v>
      </c>
      <c r="BR9" s="175"/>
      <c r="BS9" s="176"/>
      <c r="BT9" s="176"/>
      <c r="BU9" s="176"/>
      <c r="BV9" s="176"/>
      <c r="BW9" s="176"/>
      <c r="BX9" s="179"/>
      <c r="BY9" s="748"/>
      <c r="BZ9" s="828" t="s">
        <v>294</v>
      </c>
    </row>
    <row r="10" spans="1:78" ht="18.75" customHeight="1" thickBot="1">
      <c r="A10" s="1067"/>
      <c r="B10" s="180"/>
      <c r="C10" s="181"/>
      <c r="D10" s="181"/>
      <c r="E10" s="168"/>
      <c r="F10" s="180"/>
      <c r="G10" s="181"/>
      <c r="H10" s="181"/>
      <c r="I10" s="168"/>
      <c r="J10" s="182"/>
      <c r="K10" s="181"/>
      <c r="L10" s="181"/>
      <c r="M10" s="170"/>
      <c r="N10" s="180"/>
      <c r="O10" s="181"/>
      <c r="P10" s="181"/>
      <c r="Q10" s="168"/>
      <c r="R10" s="180"/>
      <c r="S10" s="181"/>
      <c r="T10" s="181"/>
      <c r="U10" s="168"/>
      <c r="V10" s="180"/>
      <c r="W10" s="181"/>
      <c r="X10" s="181"/>
      <c r="Y10" s="168"/>
      <c r="Z10" s="182"/>
      <c r="AA10" s="181"/>
      <c r="AB10" s="183"/>
      <c r="AC10" s="170"/>
      <c r="AD10" s="1058"/>
      <c r="AE10" s="180"/>
      <c r="AF10" s="181"/>
      <c r="AG10" s="181"/>
      <c r="AH10" s="181"/>
      <c r="AI10" s="181"/>
      <c r="AJ10" s="183"/>
      <c r="AK10" s="184"/>
      <c r="AL10" s="749"/>
      <c r="AM10" s="829" t="s">
        <v>295</v>
      </c>
      <c r="AN10" s="1069"/>
      <c r="AO10" s="182"/>
      <c r="AP10" s="181"/>
      <c r="AQ10" s="181"/>
      <c r="AR10" s="168"/>
      <c r="AS10" s="180"/>
      <c r="AT10" s="181"/>
      <c r="AU10" s="181"/>
      <c r="AV10" s="168"/>
      <c r="AW10" s="180"/>
      <c r="AX10" s="181"/>
      <c r="AY10" s="181"/>
      <c r="AZ10" s="170"/>
      <c r="BA10" s="180"/>
      <c r="BB10" s="181"/>
      <c r="BC10" s="181"/>
      <c r="BD10" s="168"/>
      <c r="BE10" s="180"/>
      <c r="BF10" s="181"/>
      <c r="BG10" s="181"/>
      <c r="BH10" s="168"/>
      <c r="BI10" s="180"/>
      <c r="BJ10" s="181"/>
      <c r="BK10" s="181"/>
      <c r="BL10" s="168"/>
      <c r="BM10" s="182"/>
      <c r="BN10" s="181"/>
      <c r="BO10" s="183"/>
      <c r="BP10" s="170"/>
      <c r="BQ10" s="1058"/>
      <c r="BR10" s="180"/>
      <c r="BS10" s="181"/>
      <c r="BT10" s="181"/>
      <c r="BU10" s="181"/>
      <c r="BV10" s="181"/>
      <c r="BW10" s="181"/>
      <c r="BX10" s="184"/>
      <c r="BY10" s="749"/>
      <c r="BZ10" s="829" t="s">
        <v>295</v>
      </c>
    </row>
    <row r="11" spans="1:78" ht="18.75" customHeight="1" thickBot="1">
      <c r="A11" s="1057" t="str">
        <f>IF(IBRF!B15="","",IBRF!B15)</f>
        <v>415</v>
      </c>
      <c r="B11" s="709" t="s">
        <v>311</v>
      </c>
      <c r="C11" s="710"/>
      <c r="D11" s="710"/>
      <c r="E11" s="159"/>
      <c r="F11" s="709"/>
      <c r="G11" s="710"/>
      <c r="H11" s="710"/>
      <c r="I11" s="159"/>
      <c r="J11" s="160"/>
      <c r="K11" s="710"/>
      <c r="L11" s="710"/>
      <c r="M11" s="161"/>
      <c r="N11" s="709"/>
      <c r="O11" s="710"/>
      <c r="P11" s="710"/>
      <c r="Q11" s="159"/>
      <c r="R11" s="709"/>
      <c r="S11" s="710"/>
      <c r="T11" s="710"/>
      <c r="U11" s="159"/>
      <c r="V11" s="709"/>
      <c r="W11" s="710"/>
      <c r="X11" s="710"/>
      <c r="Y11" s="159"/>
      <c r="Z11" s="160"/>
      <c r="AA11" s="710"/>
      <c r="AB11" s="162"/>
      <c r="AC11" s="161"/>
      <c r="AD11" s="1058">
        <f>IF(OR(A11="",LU!$D$3=0),"",COUNTA(B11:AC11))</f>
        <v>1</v>
      </c>
      <c r="AE11" s="709"/>
      <c r="AF11" s="710"/>
      <c r="AG11" s="710"/>
      <c r="AH11" s="710"/>
      <c r="AI11" s="710"/>
      <c r="AJ11" s="162"/>
      <c r="AK11" s="163"/>
      <c r="AL11" s="748"/>
      <c r="AM11" s="828" t="s">
        <v>296</v>
      </c>
      <c r="AN11" s="1059" t="str">
        <f>A11</f>
        <v>415</v>
      </c>
      <c r="AO11" s="760"/>
      <c r="AP11" s="710" t="s">
        <v>297</v>
      </c>
      <c r="AQ11" s="710"/>
      <c r="AR11" s="159"/>
      <c r="AS11" s="709"/>
      <c r="AT11" s="710"/>
      <c r="AU11" s="710"/>
      <c r="AV11" s="159"/>
      <c r="AW11" s="709"/>
      <c r="AX11" s="710"/>
      <c r="AY11" s="710"/>
      <c r="AZ11" s="161"/>
      <c r="BA11" s="709"/>
      <c r="BB11" s="710"/>
      <c r="BC11" s="710"/>
      <c r="BD11" s="159"/>
      <c r="BE11" s="709"/>
      <c r="BF11" s="710"/>
      <c r="BG11" s="710"/>
      <c r="BH11" s="159"/>
      <c r="BI11" s="709"/>
      <c r="BJ11" s="710"/>
      <c r="BK11" s="710"/>
      <c r="BL11" s="159"/>
      <c r="BM11" s="160"/>
      <c r="BN11" s="710"/>
      <c r="BO11" s="162"/>
      <c r="BP11" s="161"/>
      <c r="BQ11" s="1058">
        <f>IF(OR(AN11="",LU!$D$3=0),"",COUNTA(AO11:BP11))</f>
        <v>1</v>
      </c>
      <c r="BR11" s="709"/>
      <c r="BS11" s="710"/>
      <c r="BT11" s="710"/>
      <c r="BU11" s="710"/>
      <c r="BV11" s="710"/>
      <c r="BW11" s="710"/>
      <c r="BX11" s="163"/>
      <c r="BY11" s="748"/>
      <c r="BZ11" s="828" t="s">
        <v>296</v>
      </c>
    </row>
    <row r="12" spans="1:78" ht="18.75" customHeight="1" thickBot="1">
      <c r="A12" s="1057"/>
      <c r="B12" s="166"/>
      <c r="C12" s="167"/>
      <c r="D12" s="167"/>
      <c r="E12" s="168"/>
      <c r="F12" s="166"/>
      <c r="G12" s="167"/>
      <c r="H12" s="167"/>
      <c r="I12" s="168"/>
      <c r="J12" s="169"/>
      <c r="K12" s="167"/>
      <c r="L12" s="167"/>
      <c r="M12" s="170"/>
      <c r="N12" s="166"/>
      <c r="O12" s="167"/>
      <c r="P12" s="167"/>
      <c r="Q12" s="168"/>
      <c r="R12" s="166"/>
      <c r="S12" s="167"/>
      <c r="T12" s="167"/>
      <c r="U12" s="168"/>
      <c r="V12" s="166"/>
      <c r="W12" s="167"/>
      <c r="X12" s="167"/>
      <c r="Y12" s="168"/>
      <c r="Z12" s="169"/>
      <c r="AA12" s="167"/>
      <c r="AB12" s="171"/>
      <c r="AC12" s="170"/>
      <c r="AD12" s="1058"/>
      <c r="AE12" s="166"/>
      <c r="AF12" s="167"/>
      <c r="AG12" s="167"/>
      <c r="AH12" s="167"/>
      <c r="AI12" s="167"/>
      <c r="AJ12" s="171"/>
      <c r="AK12" s="172"/>
      <c r="AL12" s="749"/>
      <c r="AM12" s="829" t="s">
        <v>297</v>
      </c>
      <c r="AN12" s="1060"/>
      <c r="AO12" s="761"/>
      <c r="AP12" s="167">
        <v>13</v>
      </c>
      <c r="AQ12" s="167"/>
      <c r="AR12" s="168"/>
      <c r="AS12" s="166"/>
      <c r="AT12" s="167"/>
      <c r="AU12" s="167"/>
      <c r="AV12" s="168"/>
      <c r="AW12" s="166"/>
      <c r="AX12" s="167"/>
      <c r="AY12" s="167"/>
      <c r="AZ12" s="170"/>
      <c r="BA12" s="166"/>
      <c r="BB12" s="167"/>
      <c r="BC12" s="167"/>
      <c r="BD12" s="168"/>
      <c r="BE12" s="166"/>
      <c r="BF12" s="167"/>
      <c r="BG12" s="167"/>
      <c r="BH12" s="168"/>
      <c r="BI12" s="166"/>
      <c r="BJ12" s="167"/>
      <c r="BK12" s="167"/>
      <c r="BL12" s="168"/>
      <c r="BM12" s="169"/>
      <c r="BN12" s="167"/>
      <c r="BO12" s="171"/>
      <c r="BP12" s="170"/>
      <c r="BQ12" s="1058"/>
      <c r="BR12" s="166"/>
      <c r="BS12" s="167"/>
      <c r="BT12" s="167"/>
      <c r="BU12" s="167"/>
      <c r="BV12" s="167"/>
      <c r="BW12" s="167"/>
      <c r="BX12" s="172"/>
      <c r="BY12" s="749"/>
      <c r="BZ12" s="829" t="s">
        <v>297</v>
      </c>
    </row>
    <row r="13" spans="1:78" ht="18.75" customHeight="1" thickBot="1">
      <c r="A13" s="1067" t="str">
        <f>IF(IBRF!B16="","",IBRF!B16)</f>
        <v>475</v>
      </c>
      <c r="B13" s="175"/>
      <c r="C13" s="176"/>
      <c r="D13" s="176"/>
      <c r="E13" s="159"/>
      <c r="F13" s="175"/>
      <c r="G13" s="176"/>
      <c r="H13" s="176"/>
      <c r="I13" s="159"/>
      <c r="J13" s="177"/>
      <c r="K13" s="176"/>
      <c r="L13" s="176"/>
      <c r="M13" s="161"/>
      <c r="N13" s="175"/>
      <c r="O13" s="176"/>
      <c r="P13" s="176"/>
      <c r="Q13" s="159"/>
      <c r="R13" s="175"/>
      <c r="S13" s="176"/>
      <c r="T13" s="176"/>
      <c r="U13" s="159"/>
      <c r="V13" s="175"/>
      <c r="W13" s="176"/>
      <c r="X13" s="176"/>
      <c r="Y13" s="159"/>
      <c r="Z13" s="177"/>
      <c r="AA13" s="176"/>
      <c r="AB13" s="178"/>
      <c r="AC13" s="161"/>
      <c r="AD13" s="1058">
        <f>IF(OR(A13="",LU!$D$3=0),"",COUNTA(B13:AC13))</f>
        <v>0</v>
      </c>
      <c r="AE13" s="175" t="s">
        <v>293</v>
      </c>
      <c r="AF13" s="176"/>
      <c r="AG13" s="176"/>
      <c r="AH13" s="176"/>
      <c r="AI13" s="176"/>
      <c r="AJ13" s="178"/>
      <c r="AK13" s="179"/>
      <c r="AL13" s="748"/>
      <c r="AM13" s="828" t="s">
        <v>298</v>
      </c>
      <c r="AN13" s="1068" t="str">
        <f>A13</f>
        <v>475</v>
      </c>
      <c r="AO13" s="177"/>
      <c r="AP13" s="176"/>
      <c r="AQ13" s="176"/>
      <c r="AR13" s="159"/>
      <c r="AS13" s="175"/>
      <c r="AT13" s="176"/>
      <c r="AU13" s="176"/>
      <c r="AV13" s="159"/>
      <c r="AW13" s="177"/>
      <c r="AX13" s="176"/>
      <c r="AY13" s="176"/>
      <c r="AZ13" s="161"/>
      <c r="BA13" s="175"/>
      <c r="BB13" s="176"/>
      <c r="BC13" s="176"/>
      <c r="BD13" s="159"/>
      <c r="BE13" s="175"/>
      <c r="BF13" s="176"/>
      <c r="BG13" s="176"/>
      <c r="BH13" s="159"/>
      <c r="BI13" s="175"/>
      <c r="BJ13" s="176"/>
      <c r="BK13" s="176"/>
      <c r="BL13" s="159"/>
      <c r="BM13" s="177"/>
      <c r="BN13" s="176"/>
      <c r="BO13" s="178"/>
      <c r="BP13" s="161"/>
      <c r="BQ13" s="1058">
        <f>IF(OR(AN13="",LU!$D$3=0),"",COUNTA(AO13:BP13))</f>
        <v>0</v>
      </c>
      <c r="BR13" s="175"/>
      <c r="BS13" s="176"/>
      <c r="BT13" s="176"/>
      <c r="BU13" s="176"/>
      <c r="BV13" s="176"/>
      <c r="BW13" s="176"/>
      <c r="BX13" s="179"/>
      <c r="BY13" s="748"/>
      <c r="BZ13" s="828" t="s">
        <v>298</v>
      </c>
    </row>
    <row r="14" spans="1:78" ht="18.75" customHeight="1" thickBot="1">
      <c r="A14" s="1067"/>
      <c r="B14" s="180"/>
      <c r="C14" s="181"/>
      <c r="D14" s="181"/>
      <c r="E14" s="168"/>
      <c r="F14" s="180"/>
      <c r="G14" s="181"/>
      <c r="H14" s="181"/>
      <c r="I14" s="168"/>
      <c r="J14" s="182"/>
      <c r="K14" s="181"/>
      <c r="L14" s="181"/>
      <c r="M14" s="170"/>
      <c r="N14" s="180"/>
      <c r="O14" s="181"/>
      <c r="P14" s="181"/>
      <c r="Q14" s="168"/>
      <c r="R14" s="180"/>
      <c r="S14" s="181"/>
      <c r="T14" s="181"/>
      <c r="U14" s="168"/>
      <c r="V14" s="180"/>
      <c r="W14" s="181"/>
      <c r="X14" s="181"/>
      <c r="Y14" s="168"/>
      <c r="Z14" s="182"/>
      <c r="AA14" s="181"/>
      <c r="AB14" s="183"/>
      <c r="AC14" s="170"/>
      <c r="AD14" s="1058"/>
      <c r="AE14" s="180">
        <v>15</v>
      </c>
      <c r="AF14" s="181"/>
      <c r="AG14" s="181"/>
      <c r="AH14" s="181"/>
      <c r="AI14" s="181"/>
      <c r="AJ14" s="183"/>
      <c r="AK14" s="184"/>
      <c r="AL14" s="749"/>
      <c r="AM14" s="829" t="s">
        <v>299</v>
      </c>
      <c r="AN14" s="1069"/>
      <c r="AO14" s="182"/>
      <c r="AP14" s="181"/>
      <c r="AQ14" s="181"/>
      <c r="AR14" s="168"/>
      <c r="AS14" s="180"/>
      <c r="AT14" s="181"/>
      <c r="AU14" s="181"/>
      <c r="AV14" s="168"/>
      <c r="AW14" s="182"/>
      <c r="AX14" s="181"/>
      <c r="AY14" s="181"/>
      <c r="AZ14" s="170"/>
      <c r="BA14" s="180"/>
      <c r="BB14" s="181"/>
      <c r="BC14" s="181"/>
      <c r="BD14" s="168"/>
      <c r="BE14" s="180"/>
      <c r="BF14" s="181"/>
      <c r="BG14" s="181"/>
      <c r="BH14" s="168"/>
      <c r="BI14" s="180"/>
      <c r="BJ14" s="181"/>
      <c r="BK14" s="181"/>
      <c r="BL14" s="168"/>
      <c r="BM14" s="182"/>
      <c r="BN14" s="181"/>
      <c r="BO14" s="183"/>
      <c r="BP14" s="170"/>
      <c r="BQ14" s="1058"/>
      <c r="BR14" s="180"/>
      <c r="BS14" s="181"/>
      <c r="BT14" s="181"/>
      <c r="BU14" s="181"/>
      <c r="BV14" s="181"/>
      <c r="BW14" s="181"/>
      <c r="BX14" s="184"/>
      <c r="BY14" s="749"/>
      <c r="BZ14" s="829" t="s">
        <v>299</v>
      </c>
    </row>
    <row r="15" spans="1:78" ht="18.75" customHeight="1" thickBot="1">
      <c r="A15" s="1057" t="str">
        <f>IF(IBRF!B17="","",IBRF!B17)</f>
        <v>4N6</v>
      </c>
      <c r="B15" s="709" t="s">
        <v>299</v>
      </c>
      <c r="C15" s="710" t="s">
        <v>299</v>
      </c>
      <c r="D15" s="710" t="s">
        <v>307</v>
      </c>
      <c r="E15" s="159" t="s">
        <v>311</v>
      </c>
      <c r="F15" s="709" t="s">
        <v>303</v>
      </c>
      <c r="G15" s="710"/>
      <c r="H15" s="710"/>
      <c r="I15" s="159"/>
      <c r="J15" s="160"/>
      <c r="K15" s="710"/>
      <c r="L15" s="710"/>
      <c r="M15" s="161"/>
      <c r="N15" s="709"/>
      <c r="O15" s="710"/>
      <c r="P15" s="710"/>
      <c r="Q15" s="159"/>
      <c r="R15" s="709"/>
      <c r="S15" s="710"/>
      <c r="T15" s="710"/>
      <c r="U15" s="159"/>
      <c r="V15" s="709"/>
      <c r="W15" s="710"/>
      <c r="X15" s="710"/>
      <c r="Y15" s="159"/>
      <c r="Z15" s="160"/>
      <c r="AA15" s="710"/>
      <c r="AB15" s="162"/>
      <c r="AC15" s="161"/>
      <c r="AD15" s="1058">
        <f>IF(OR(A15="",LU!$D$3=0),"",COUNTA(B15:AC15))</f>
        <v>5</v>
      </c>
      <c r="AE15" s="709" t="s">
        <v>295</v>
      </c>
      <c r="AF15" s="710" t="s">
        <v>297</v>
      </c>
      <c r="AG15" s="710">
        <v>4</v>
      </c>
      <c r="AH15" s="710"/>
      <c r="AI15" s="710"/>
      <c r="AJ15" s="162"/>
      <c r="AK15" s="163"/>
      <c r="AL15" s="748"/>
      <c r="AM15" s="828" t="s">
        <v>300</v>
      </c>
      <c r="AN15" s="1059" t="str">
        <f>A15</f>
        <v>4N6</v>
      </c>
      <c r="AO15" s="760"/>
      <c r="AP15" s="710"/>
      <c r="AQ15" s="710"/>
      <c r="AR15" s="159"/>
      <c r="AS15" s="709"/>
      <c r="AT15" s="710" t="s">
        <v>293</v>
      </c>
      <c r="AU15" s="710" t="s">
        <v>299</v>
      </c>
      <c r="AV15" s="159"/>
      <c r="AW15" s="160"/>
      <c r="AX15" s="710"/>
      <c r="AY15" s="710"/>
      <c r="AZ15" s="161"/>
      <c r="BA15" s="709"/>
      <c r="BB15" s="710"/>
      <c r="BC15" s="710"/>
      <c r="BD15" s="159"/>
      <c r="BE15" s="709"/>
      <c r="BF15" s="710"/>
      <c r="BG15" s="710"/>
      <c r="BH15" s="159"/>
      <c r="BI15" s="709"/>
      <c r="BJ15" s="710"/>
      <c r="BK15" s="710"/>
      <c r="BL15" s="159"/>
      <c r="BM15" s="160"/>
      <c r="BN15" s="710"/>
      <c r="BO15" s="162"/>
      <c r="BP15" s="161"/>
      <c r="BQ15" s="1058">
        <f>IF(OR(AN15="",LU!$D$3=0),"",COUNTA(AO15:BP15))</f>
        <v>2</v>
      </c>
      <c r="BR15" s="709"/>
      <c r="BS15" s="710"/>
      <c r="BT15" s="710"/>
      <c r="BU15" s="710" t="s">
        <v>305</v>
      </c>
      <c r="BV15" s="710"/>
      <c r="BW15" s="710"/>
      <c r="BX15" s="163"/>
      <c r="BY15" s="748"/>
      <c r="BZ15" s="828" t="s">
        <v>300</v>
      </c>
    </row>
    <row r="16" spans="1:78" ht="18.75" customHeight="1" thickBot="1">
      <c r="A16" s="1057"/>
      <c r="B16" s="166"/>
      <c r="C16" s="167"/>
      <c r="D16" s="167"/>
      <c r="E16" s="168">
        <v>15</v>
      </c>
      <c r="F16" s="166">
        <v>13</v>
      </c>
      <c r="G16" s="167"/>
      <c r="H16" s="167"/>
      <c r="I16" s="168"/>
      <c r="J16" s="169"/>
      <c r="K16" s="167"/>
      <c r="L16" s="167"/>
      <c r="M16" s="170"/>
      <c r="N16" s="166"/>
      <c r="O16" s="167"/>
      <c r="P16" s="167"/>
      <c r="Q16" s="168"/>
      <c r="R16" s="166"/>
      <c r="S16" s="167"/>
      <c r="T16" s="167"/>
      <c r="U16" s="168"/>
      <c r="V16" s="166"/>
      <c r="W16" s="167"/>
      <c r="X16" s="167"/>
      <c r="Y16" s="168"/>
      <c r="Z16" s="169"/>
      <c r="AA16" s="167"/>
      <c r="AB16" s="171"/>
      <c r="AC16" s="170"/>
      <c r="AD16" s="1058"/>
      <c r="AE16" s="166">
        <v>10</v>
      </c>
      <c r="AF16" s="167">
        <v>12</v>
      </c>
      <c r="AG16" s="167">
        <v>15</v>
      </c>
      <c r="AH16" s="167"/>
      <c r="AI16" s="167"/>
      <c r="AJ16" s="171"/>
      <c r="AK16" s="172"/>
      <c r="AL16" s="749"/>
      <c r="AM16" s="829" t="s">
        <v>303</v>
      </c>
      <c r="AN16" s="1060"/>
      <c r="AO16" s="761"/>
      <c r="AP16" s="167"/>
      <c r="AQ16" s="167"/>
      <c r="AR16" s="168"/>
      <c r="AS16" s="166"/>
      <c r="AT16" s="167">
        <v>8</v>
      </c>
      <c r="AU16" s="167">
        <v>14</v>
      </c>
      <c r="AV16" s="168"/>
      <c r="AW16" s="169"/>
      <c r="AX16" s="167"/>
      <c r="AY16" s="167"/>
      <c r="AZ16" s="170"/>
      <c r="BA16" s="166"/>
      <c r="BB16" s="167"/>
      <c r="BC16" s="167"/>
      <c r="BD16" s="168"/>
      <c r="BE16" s="166"/>
      <c r="BF16" s="167"/>
      <c r="BG16" s="167"/>
      <c r="BH16" s="168"/>
      <c r="BI16" s="166"/>
      <c r="BJ16" s="167"/>
      <c r="BK16" s="167"/>
      <c r="BL16" s="168"/>
      <c r="BM16" s="169"/>
      <c r="BN16" s="167"/>
      <c r="BO16" s="171"/>
      <c r="BP16" s="170"/>
      <c r="BQ16" s="1058"/>
      <c r="BR16" s="166"/>
      <c r="BS16" s="167"/>
      <c r="BT16" s="167"/>
      <c r="BU16" s="167">
        <v>7</v>
      </c>
      <c r="BV16" s="167"/>
      <c r="BW16" s="167"/>
      <c r="BX16" s="172"/>
      <c r="BY16" s="749"/>
      <c r="BZ16" s="829" t="s">
        <v>303</v>
      </c>
    </row>
    <row r="17" spans="1:78" ht="18.75" customHeight="1" thickBot="1">
      <c r="A17" s="1067" t="str">
        <f>IF(IBRF!B18="","",IBRF!B18)</f>
        <v>624</v>
      </c>
      <c r="B17" s="175"/>
      <c r="C17" s="176"/>
      <c r="D17" s="176"/>
      <c r="E17" s="159"/>
      <c r="F17" s="175"/>
      <c r="G17" s="176"/>
      <c r="H17" s="176"/>
      <c r="I17" s="159"/>
      <c r="J17" s="177"/>
      <c r="K17" s="176"/>
      <c r="L17" s="176"/>
      <c r="M17" s="161"/>
      <c r="N17" s="175"/>
      <c r="O17" s="176"/>
      <c r="P17" s="176"/>
      <c r="Q17" s="159"/>
      <c r="R17" s="175"/>
      <c r="S17" s="176"/>
      <c r="T17" s="176"/>
      <c r="U17" s="159"/>
      <c r="V17" s="175"/>
      <c r="W17" s="176"/>
      <c r="X17" s="176"/>
      <c r="Y17" s="159"/>
      <c r="Z17" s="177"/>
      <c r="AA17" s="176"/>
      <c r="AB17" s="178"/>
      <c r="AC17" s="161"/>
      <c r="AD17" s="1058">
        <f>IF(OR(A17="",LU!$D$3=0),"",COUNTA(B17:AC17))</f>
        <v>0</v>
      </c>
      <c r="AE17" s="175"/>
      <c r="AF17" s="176"/>
      <c r="AG17" s="176"/>
      <c r="AH17" s="176"/>
      <c r="AI17" s="176"/>
      <c r="AJ17" s="178"/>
      <c r="AK17" s="179"/>
      <c r="AL17" s="748"/>
      <c r="AM17" s="828" t="s">
        <v>304</v>
      </c>
      <c r="AN17" s="1068" t="str">
        <f>A17</f>
        <v>624</v>
      </c>
      <c r="AO17" s="177"/>
      <c r="AP17" s="176"/>
      <c r="AQ17" s="176"/>
      <c r="AR17" s="159"/>
      <c r="AS17" s="175"/>
      <c r="AT17" s="176"/>
      <c r="AU17" s="176"/>
      <c r="AV17" s="159"/>
      <c r="AW17" s="177"/>
      <c r="AX17" s="176"/>
      <c r="AY17" s="176"/>
      <c r="AZ17" s="161"/>
      <c r="BA17" s="175"/>
      <c r="BB17" s="176"/>
      <c r="BC17" s="176"/>
      <c r="BD17" s="159"/>
      <c r="BE17" s="175"/>
      <c r="BF17" s="176"/>
      <c r="BG17" s="176"/>
      <c r="BH17" s="159"/>
      <c r="BI17" s="175"/>
      <c r="BJ17" s="176"/>
      <c r="BK17" s="176"/>
      <c r="BL17" s="159"/>
      <c r="BM17" s="177"/>
      <c r="BN17" s="176"/>
      <c r="BO17" s="178"/>
      <c r="BP17" s="161"/>
      <c r="BQ17" s="1058">
        <f>IF(OR(AN17="",LU!$D$3=0),"",COUNTA(AO17:BP17))</f>
        <v>0</v>
      </c>
      <c r="BR17" s="175"/>
      <c r="BS17" s="176"/>
      <c r="BT17" s="176"/>
      <c r="BU17" s="176"/>
      <c r="BV17" s="176"/>
      <c r="BW17" s="176"/>
      <c r="BX17" s="179"/>
      <c r="BY17" s="748"/>
      <c r="BZ17" s="828" t="s">
        <v>304</v>
      </c>
    </row>
    <row r="18" spans="1:78" ht="18.75" customHeight="1" thickBot="1">
      <c r="A18" s="1067"/>
      <c r="B18" s="180"/>
      <c r="C18" s="181"/>
      <c r="D18" s="181"/>
      <c r="E18" s="168"/>
      <c r="F18" s="180"/>
      <c r="G18" s="181"/>
      <c r="H18" s="181"/>
      <c r="I18" s="168"/>
      <c r="J18" s="182"/>
      <c r="K18" s="181"/>
      <c r="L18" s="181"/>
      <c r="M18" s="170"/>
      <c r="N18" s="180"/>
      <c r="O18" s="181"/>
      <c r="P18" s="181"/>
      <c r="Q18" s="168"/>
      <c r="R18" s="180"/>
      <c r="S18" s="181"/>
      <c r="T18" s="181"/>
      <c r="U18" s="168"/>
      <c r="V18" s="180"/>
      <c r="W18" s="181"/>
      <c r="X18" s="181"/>
      <c r="Y18" s="168"/>
      <c r="Z18" s="182"/>
      <c r="AA18" s="181"/>
      <c r="AB18" s="183"/>
      <c r="AC18" s="170"/>
      <c r="AD18" s="1058"/>
      <c r="AE18" s="180"/>
      <c r="AF18" s="181"/>
      <c r="AG18" s="181"/>
      <c r="AH18" s="181"/>
      <c r="AI18" s="181"/>
      <c r="AJ18" s="183"/>
      <c r="AK18" s="184"/>
      <c r="AL18" s="749"/>
      <c r="AM18" s="831" t="s">
        <v>305</v>
      </c>
      <c r="AN18" s="1069"/>
      <c r="AO18" s="182"/>
      <c r="AP18" s="181"/>
      <c r="AQ18" s="181"/>
      <c r="AR18" s="168"/>
      <c r="AS18" s="180"/>
      <c r="AT18" s="181"/>
      <c r="AU18" s="181"/>
      <c r="AV18" s="168"/>
      <c r="AW18" s="182"/>
      <c r="AX18" s="181"/>
      <c r="AY18" s="181"/>
      <c r="AZ18" s="170"/>
      <c r="BA18" s="180"/>
      <c r="BB18" s="181"/>
      <c r="BC18" s="181"/>
      <c r="BD18" s="168"/>
      <c r="BE18" s="180"/>
      <c r="BF18" s="181"/>
      <c r="BG18" s="181"/>
      <c r="BH18" s="168"/>
      <c r="BI18" s="180"/>
      <c r="BJ18" s="181"/>
      <c r="BK18" s="181"/>
      <c r="BL18" s="168"/>
      <c r="BM18" s="182"/>
      <c r="BN18" s="181"/>
      <c r="BO18" s="183"/>
      <c r="BP18" s="170"/>
      <c r="BQ18" s="1058"/>
      <c r="BR18" s="180"/>
      <c r="BS18" s="181"/>
      <c r="BT18" s="181"/>
      <c r="BU18" s="181"/>
      <c r="BV18" s="181"/>
      <c r="BW18" s="181"/>
      <c r="BX18" s="184"/>
      <c r="BY18" s="749"/>
      <c r="BZ18" s="831" t="s">
        <v>305</v>
      </c>
    </row>
    <row r="19" spans="1:78" ht="18.75" customHeight="1" thickBot="1">
      <c r="A19" s="1057" t="str">
        <f>IF(IBRF!B19="","",IBRF!B19)</f>
        <v>723</v>
      </c>
      <c r="B19" s="709"/>
      <c r="C19" s="710"/>
      <c r="D19" s="710"/>
      <c r="E19" s="159"/>
      <c r="F19" s="709"/>
      <c r="G19" s="710"/>
      <c r="H19" s="710"/>
      <c r="I19" s="159"/>
      <c r="J19" s="160"/>
      <c r="K19" s="710"/>
      <c r="L19" s="710"/>
      <c r="M19" s="161"/>
      <c r="N19" s="709"/>
      <c r="O19" s="710"/>
      <c r="P19" s="710"/>
      <c r="Q19" s="159"/>
      <c r="R19" s="709"/>
      <c r="S19" s="710"/>
      <c r="T19" s="710"/>
      <c r="U19" s="159"/>
      <c r="V19" s="709"/>
      <c r="W19" s="710"/>
      <c r="X19" s="710"/>
      <c r="Y19" s="159"/>
      <c r="Z19" s="160"/>
      <c r="AA19" s="710"/>
      <c r="AB19" s="162"/>
      <c r="AC19" s="161"/>
      <c r="AD19" s="1058">
        <f>IF(OR(A19="",LU!$D$3=0),"",COUNTA(B19:AC19))</f>
        <v>0</v>
      </c>
      <c r="AE19" s="709"/>
      <c r="AF19" s="710"/>
      <c r="AG19" s="710"/>
      <c r="AH19" s="710"/>
      <c r="AI19" s="710"/>
      <c r="AJ19" s="162"/>
      <c r="AK19" s="163"/>
      <c r="AL19" s="748"/>
      <c r="AM19" s="830" t="s">
        <v>306</v>
      </c>
      <c r="AN19" s="1059" t="str">
        <f>A19</f>
        <v>723</v>
      </c>
      <c r="AO19" s="760"/>
      <c r="AP19" s="710"/>
      <c r="AQ19" s="710"/>
      <c r="AR19" s="159"/>
      <c r="AS19" s="709"/>
      <c r="AT19" s="710"/>
      <c r="AU19" s="710"/>
      <c r="AV19" s="159"/>
      <c r="AW19" s="160"/>
      <c r="AX19" s="710"/>
      <c r="AY19" s="710"/>
      <c r="AZ19" s="161"/>
      <c r="BA19" s="709"/>
      <c r="BB19" s="710"/>
      <c r="BC19" s="710"/>
      <c r="BD19" s="159"/>
      <c r="BE19" s="709"/>
      <c r="BF19" s="710"/>
      <c r="BG19" s="710"/>
      <c r="BH19" s="159"/>
      <c r="BI19" s="709"/>
      <c r="BJ19" s="710"/>
      <c r="BK19" s="710"/>
      <c r="BL19" s="159"/>
      <c r="BM19" s="160"/>
      <c r="BN19" s="710"/>
      <c r="BO19" s="162"/>
      <c r="BP19" s="161"/>
      <c r="BQ19" s="1058">
        <f>IF(OR(AN19="",LU!$D$3=0),"",COUNTA(AO19:BP19))</f>
        <v>0</v>
      </c>
      <c r="BR19" s="709"/>
      <c r="BS19" s="710"/>
      <c r="BT19" s="710"/>
      <c r="BU19" s="710"/>
      <c r="BV19" s="710"/>
      <c r="BW19" s="710"/>
      <c r="BX19" s="163"/>
      <c r="BY19" s="748"/>
      <c r="BZ19" s="830" t="s">
        <v>306</v>
      </c>
    </row>
    <row r="20" spans="1:78" ht="18.75" customHeight="1" thickBot="1">
      <c r="A20" s="1057"/>
      <c r="B20" s="166"/>
      <c r="C20" s="167"/>
      <c r="D20" s="167"/>
      <c r="E20" s="168"/>
      <c r="F20" s="166"/>
      <c r="G20" s="167"/>
      <c r="H20" s="167"/>
      <c r="I20" s="168"/>
      <c r="J20" s="169"/>
      <c r="K20" s="167"/>
      <c r="L20" s="167"/>
      <c r="M20" s="170"/>
      <c r="N20" s="166"/>
      <c r="O20" s="167"/>
      <c r="P20" s="167"/>
      <c r="Q20" s="168"/>
      <c r="R20" s="166"/>
      <c r="S20" s="167"/>
      <c r="T20" s="167"/>
      <c r="U20" s="168"/>
      <c r="V20" s="166"/>
      <c r="W20" s="167"/>
      <c r="X20" s="167"/>
      <c r="Y20" s="168"/>
      <c r="Z20" s="169"/>
      <c r="AA20" s="167"/>
      <c r="AB20" s="171"/>
      <c r="AC20" s="170"/>
      <c r="AD20" s="1058"/>
      <c r="AE20" s="166"/>
      <c r="AF20" s="167"/>
      <c r="AG20" s="167"/>
      <c r="AH20" s="167"/>
      <c r="AI20" s="167"/>
      <c r="AJ20" s="171"/>
      <c r="AK20" s="172"/>
      <c r="AL20" s="749"/>
      <c r="AM20" s="829" t="s">
        <v>307</v>
      </c>
      <c r="AN20" s="1060"/>
      <c r="AO20" s="761"/>
      <c r="AP20" s="167"/>
      <c r="AQ20" s="167"/>
      <c r="AR20" s="168"/>
      <c r="AS20" s="166"/>
      <c r="AT20" s="167"/>
      <c r="AU20" s="167"/>
      <c r="AV20" s="168"/>
      <c r="AW20" s="169"/>
      <c r="AX20" s="167"/>
      <c r="AY20" s="167"/>
      <c r="AZ20" s="170"/>
      <c r="BA20" s="166"/>
      <c r="BB20" s="167"/>
      <c r="BC20" s="167"/>
      <c r="BD20" s="168"/>
      <c r="BE20" s="166"/>
      <c r="BF20" s="167"/>
      <c r="BG20" s="167"/>
      <c r="BH20" s="168"/>
      <c r="BI20" s="166"/>
      <c r="BJ20" s="167"/>
      <c r="BK20" s="167"/>
      <c r="BL20" s="168"/>
      <c r="BM20" s="169"/>
      <c r="BN20" s="167"/>
      <c r="BO20" s="171"/>
      <c r="BP20" s="170"/>
      <c r="BQ20" s="1058"/>
      <c r="BR20" s="166"/>
      <c r="BS20" s="167"/>
      <c r="BT20" s="167"/>
      <c r="BU20" s="167"/>
      <c r="BV20" s="167"/>
      <c r="BW20" s="167"/>
      <c r="BX20" s="172"/>
      <c r="BY20" s="749"/>
      <c r="BZ20" s="829" t="s">
        <v>307</v>
      </c>
    </row>
    <row r="21" spans="1:78" ht="18.75" customHeight="1" thickBot="1">
      <c r="A21" s="1067" t="str">
        <f>IF(IBRF!B20="","",IBRF!B20)</f>
        <v>731</v>
      </c>
      <c r="B21" s="175" t="s">
        <v>289</v>
      </c>
      <c r="C21" s="176" t="s">
        <v>305</v>
      </c>
      <c r="D21" s="176" t="s">
        <v>289</v>
      </c>
      <c r="E21" s="159"/>
      <c r="F21" s="175"/>
      <c r="G21" s="176"/>
      <c r="H21" s="176"/>
      <c r="I21" s="159"/>
      <c r="J21" s="177"/>
      <c r="K21" s="176"/>
      <c r="L21" s="176"/>
      <c r="M21" s="161"/>
      <c r="N21" s="175"/>
      <c r="O21" s="176"/>
      <c r="P21" s="176"/>
      <c r="Q21" s="159"/>
      <c r="R21" s="175"/>
      <c r="S21" s="176"/>
      <c r="T21" s="176"/>
      <c r="U21" s="159"/>
      <c r="V21" s="175"/>
      <c r="W21" s="176"/>
      <c r="X21" s="176"/>
      <c r="Y21" s="159"/>
      <c r="Z21" s="177"/>
      <c r="AA21" s="176"/>
      <c r="AB21" s="178"/>
      <c r="AC21" s="161"/>
      <c r="AD21" s="1058">
        <f>IF(OR(A21="",LU!$D$3=0),"",COUNTA(B21:AC21))</f>
        <v>3</v>
      </c>
      <c r="AE21" s="175"/>
      <c r="AF21" s="176"/>
      <c r="AG21" s="176"/>
      <c r="AH21" s="176"/>
      <c r="AI21" s="176"/>
      <c r="AJ21" s="178"/>
      <c r="AK21" s="179"/>
      <c r="AL21" s="748"/>
      <c r="AM21" s="828" t="s">
        <v>308</v>
      </c>
      <c r="AN21" s="1068" t="str">
        <f>A21</f>
        <v>731</v>
      </c>
      <c r="AO21" s="177"/>
      <c r="AP21" s="176"/>
      <c r="AQ21" s="176"/>
      <c r="AR21" s="159" t="s">
        <v>293</v>
      </c>
      <c r="AS21" s="175" t="s">
        <v>289</v>
      </c>
      <c r="AT21" s="176" t="s">
        <v>295</v>
      </c>
      <c r="AU21" s="176" t="s">
        <v>295</v>
      </c>
      <c r="AV21" s="159" t="s">
        <v>299</v>
      </c>
      <c r="AW21" s="177"/>
      <c r="AX21" s="176"/>
      <c r="AY21" s="176"/>
      <c r="AZ21" s="161"/>
      <c r="BA21" s="175"/>
      <c r="BB21" s="176"/>
      <c r="BC21" s="176"/>
      <c r="BD21" s="159"/>
      <c r="BE21" s="175"/>
      <c r="BF21" s="176"/>
      <c r="BG21" s="176"/>
      <c r="BH21" s="159"/>
      <c r="BI21" s="175"/>
      <c r="BJ21" s="176"/>
      <c r="BK21" s="176"/>
      <c r="BL21" s="159"/>
      <c r="BM21" s="177"/>
      <c r="BN21" s="176"/>
      <c r="BO21" s="178"/>
      <c r="BP21" s="161"/>
      <c r="BQ21" s="1058">
        <f>IF(OR(AN21="",LU!$D$3=0),"",COUNTA(AO21:BP21))</f>
        <v>5</v>
      </c>
      <c r="BR21" s="175">
        <v>4</v>
      </c>
      <c r="BS21" s="176">
        <v>4</v>
      </c>
      <c r="BT21" s="176"/>
      <c r="BU21" s="176"/>
      <c r="BV21" s="176"/>
      <c r="BW21" s="176"/>
      <c r="BX21" s="179"/>
      <c r="BY21" s="748"/>
      <c r="BZ21" s="828" t="s">
        <v>308</v>
      </c>
    </row>
    <row r="22" spans="1:78" ht="18.75" customHeight="1" thickBot="1">
      <c r="A22" s="1067"/>
      <c r="B22" s="180"/>
      <c r="C22" s="181"/>
      <c r="D22" s="181"/>
      <c r="E22" s="168"/>
      <c r="F22" s="180"/>
      <c r="G22" s="181"/>
      <c r="H22" s="181"/>
      <c r="I22" s="168"/>
      <c r="J22" s="182"/>
      <c r="K22" s="181"/>
      <c r="L22" s="181"/>
      <c r="M22" s="170"/>
      <c r="N22" s="180"/>
      <c r="O22" s="181"/>
      <c r="P22" s="181"/>
      <c r="Q22" s="168"/>
      <c r="R22" s="180"/>
      <c r="S22" s="181"/>
      <c r="T22" s="181"/>
      <c r="U22" s="168"/>
      <c r="V22" s="180"/>
      <c r="W22" s="181"/>
      <c r="X22" s="181"/>
      <c r="Y22" s="168"/>
      <c r="Z22" s="182"/>
      <c r="AA22" s="181"/>
      <c r="AB22" s="183"/>
      <c r="AC22" s="170"/>
      <c r="AD22" s="1058"/>
      <c r="AE22" s="180"/>
      <c r="AF22" s="181"/>
      <c r="AG22" s="181"/>
      <c r="AH22" s="181"/>
      <c r="AI22" s="181"/>
      <c r="AJ22" s="183"/>
      <c r="AK22" s="184"/>
      <c r="AL22" s="749"/>
      <c r="AM22" s="829" t="s">
        <v>309</v>
      </c>
      <c r="AN22" s="1069"/>
      <c r="AO22" s="182"/>
      <c r="AP22" s="181"/>
      <c r="AQ22" s="181"/>
      <c r="AR22" s="168">
        <v>2</v>
      </c>
      <c r="AS22" s="180">
        <v>3</v>
      </c>
      <c r="AT22" s="181">
        <v>13</v>
      </c>
      <c r="AU22" s="181">
        <v>13</v>
      </c>
      <c r="AV22" s="168">
        <v>15</v>
      </c>
      <c r="AW22" s="182"/>
      <c r="AX22" s="181"/>
      <c r="AY22" s="181"/>
      <c r="AZ22" s="170"/>
      <c r="BA22" s="180"/>
      <c r="BB22" s="181"/>
      <c r="BC22" s="181"/>
      <c r="BD22" s="168"/>
      <c r="BE22" s="180"/>
      <c r="BF22" s="181"/>
      <c r="BG22" s="181"/>
      <c r="BH22" s="168"/>
      <c r="BI22" s="180"/>
      <c r="BJ22" s="181"/>
      <c r="BK22" s="181"/>
      <c r="BL22" s="168"/>
      <c r="BM22" s="182"/>
      <c r="BN22" s="181"/>
      <c r="BO22" s="183"/>
      <c r="BP22" s="170"/>
      <c r="BQ22" s="1058"/>
      <c r="BR22" s="180">
        <v>2</v>
      </c>
      <c r="BS22" s="181">
        <v>15</v>
      </c>
      <c r="BT22" s="181"/>
      <c r="BU22" s="181"/>
      <c r="BV22" s="181"/>
      <c r="BW22" s="181"/>
      <c r="BX22" s="184"/>
      <c r="BY22" s="749"/>
      <c r="BZ22" s="829" t="s">
        <v>309</v>
      </c>
    </row>
    <row r="23" spans="1:78" ht="18.75" customHeight="1" thickBot="1">
      <c r="A23" s="1057" t="str">
        <f>IF(IBRF!B21="","",IBRF!B21)</f>
        <v>762</v>
      </c>
      <c r="B23" s="709" t="s">
        <v>297</v>
      </c>
      <c r="C23" s="710"/>
      <c r="D23" s="710"/>
      <c r="E23" s="159"/>
      <c r="F23" s="709"/>
      <c r="G23" s="710"/>
      <c r="H23" s="710"/>
      <c r="I23" s="159"/>
      <c r="J23" s="160"/>
      <c r="K23" s="710"/>
      <c r="L23" s="710"/>
      <c r="M23" s="161"/>
      <c r="N23" s="709"/>
      <c r="O23" s="710"/>
      <c r="P23" s="710"/>
      <c r="Q23" s="159"/>
      <c r="R23" s="709"/>
      <c r="S23" s="710"/>
      <c r="T23" s="710"/>
      <c r="U23" s="159"/>
      <c r="V23" s="709"/>
      <c r="W23" s="710"/>
      <c r="X23" s="710"/>
      <c r="Y23" s="159"/>
      <c r="Z23" s="160"/>
      <c r="AA23" s="710"/>
      <c r="AB23" s="162"/>
      <c r="AC23" s="161"/>
      <c r="AD23" s="1058">
        <f>IF(OR(A23="",LU!$D$3=0),"",COUNTA(B23:AC23))</f>
        <v>1</v>
      </c>
      <c r="AE23" s="709"/>
      <c r="AF23" s="710"/>
      <c r="AG23" s="710"/>
      <c r="AH23" s="710"/>
      <c r="AI23" s="710"/>
      <c r="AJ23" s="162"/>
      <c r="AK23" s="163"/>
      <c r="AL23" s="748"/>
      <c r="AM23" s="828" t="s">
        <v>310</v>
      </c>
      <c r="AN23" s="1059" t="str">
        <f>A23</f>
        <v>762</v>
      </c>
      <c r="AO23" s="160"/>
      <c r="AP23" s="710" t="s">
        <v>309</v>
      </c>
      <c r="AQ23" s="710"/>
      <c r="AR23" s="159"/>
      <c r="AS23" s="709"/>
      <c r="AT23" s="710"/>
      <c r="AU23" s="710"/>
      <c r="AV23" s="159"/>
      <c r="AW23" s="160"/>
      <c r="AX23" s="710"/>
      <c r="AY23" s="710"/>
      <c r="AZ23" s="161"/>
      <c r="BA23" s="709"/>
      <c r="BB23" s="710"/>
      <c r="BC23" s="710"/>
      <c r="BD23" s="159"/>
      <c r="BE23" s="709"/>
      <c r="BF23" s="710"/>
      <c r="BG23" s="710"/>
      <c r="BH23" s="159"/>
      <c r="BI23" s="709"/>
      <c r="BJ23" s="710"/>
      <c r="BK23" s="710"/>
      <c r="BL23" s="159"/>
      <c r="BM23" s="160"/>
      <c r="BN23" s="710"/>
      <c r="BO23" s="162"/>
      <c r="BP23" s="161"/>
      <c r="BQ23" s="1058">
        <f>IF(OR(AN23="",LU!$D$3=0),"",COUNTA(AO23:BP23))</f>
        <v>1</v>
      </c>
      <c r="BR23" s="709" t="s">
        <v>317</v>
      </c>
      <c r="BS23" s="710"/>
      <c r="BT23" s="710"/>
      <c r="BU23" s="710"/>
      <c r="BV23" s="710"/>
      <c r="BW23" s="710"/>
      <c r="BX23" s="163"/>
      <c r="BY23" s="748"/>
      <c r="BZ23" s="828" t="s">
        <v>310</v>
      </c>
    </row>
    <row r="24" spans="1:78" ht="18.75" customHeight="1" thickBot="1">
      <c r="A24" s="1057"/>
      <c r="B24" s="166"/>
      <c r="C24" s="167"/>
      <c r="D24" s="167"/>
      <c r="E24" s="168"/>
      <c r="F24" s="166"/>
      <c r="G24" s="167"/>
      <c r="H24" s="167"/>
      <c r="I24" s="168"/>
      <c r="J24" s="169"/>
      <c r="K24" s="167"/>
      <c r="L24" s="167"/>
      <c r="M24" s="170"/>
      <c r="N24" s="166"/>
      <c r="O24" s="167"/>
      <c r="P24" s="167"/>
      <c r="Q24" s="168"/>
      <c r="R24" s="166"/>
      <c r="S24" s="167"/>
      <c r="T24" s="167"/>
      <c r="U24" s="168"/>
      <c r="V24" s="166"/>
      <c r="W24" s="167"/>
      <c r="X24" s="167"/>
      <c r="Y24" s="168"/>
      <c r="Z24" s="169"/>
      <c r="AA24" s="167"/>
      <c r="AB24" s="171"/>
      <c r="AC24" s="170"/>
      <c r="AD24" s="1058"/>
      <c r="AE24" s="166"/>
      <c r="AF24" s="167"/>
      <c r="AG24" s="167"/>
      <c r="AH24" s="167"/>
      <c r="AI24" s="167"/>
      <c r="AJ24" s="171"/>
      <c r="AK24" s="172"/>
      <c r="AL24" s="749"/>
      <c r="AM24" s="829" t="s">
        <v>311</v>
      </c>
      <c r="AN24" s="1060"/>
      <c r="AO24" s="169"/>
      <c r="AP24" s="167">
        <v>2</v>
      </c>
      <c r="AQ24" s="167"/>
      <c r="AR24" s="168"/>
      <c r="AS24" s="166"/>
      <c r="AT24" s="167"/>
      <c r="AU24" s="167"/>
      <c r="AV24" s="168"/>
      <c r="AW24" s="169"/>
      <c r="AX24" s="167"/>
      <c r="AY24" s="167"/>
      <c r="AZ24" s="170"/>
      <c r="BA24" s="166"/>
      <c r="BB24" s="167"/>
      <c r="BC24" s="167"/>
      <c r="BD24" s="168"/>
      <c r="BE24" s="166"/>
      <c r="BF24" s="167"/>
      <c r="BG24" s="167"/>
      <c r="BH24" s="168"/>
      <c r="BI24" s="166"/>
      <c r="BJ24" s="167"/>
      <c r="BK24" s="167"/>
      <c r="BL24" s="168"/>
      <c r="BM24" s="169"/>
      <c r="BN24" s="167"/>
      <c r="BO24" s="171"/>
      <c r="BP24" s="170"/>
      <c r="BQ24" s="1058"/>
      <c r="BR24" s="166">
        <v>7</v>
      </c>
      <c r="BS24" s="167"/>
      <c r="BT24" s="167"/>
      <c r="BU24" s="167"/>
      <c r="BV24" s="167"/>
      <c r="BW24" s="167"/>
      <c r="BX24" s="172"/>
      <c r="BY24" s="749"/>
      <c r="BZ24" s="829" t="s">
        <v>311</v>
      </c>
    </row>
    <row r="25" spans="1:78" ht="18.75" customHeight="1" thickBot="1">
      <c r="A25" s="1067" t="str">
        <f>IF(IBRF!B22="","",IBRF!B22)</f>
        <v>88</v>
      </c>
      <c r="B25" s="175" t="s">
        <v>297</v>
      </c>
      <c r="C25" s="176" t="s">
        <v>293</v>
      </c>
      <c r="D25" s="176"/>
      <c r="E25" s="159"/>
      <c r="F25" s="175"/>
      <c r="G25" s="176"/>
      <c r="H25" s="176"/>
      <c r="I25" s="159"/>
      <c r="J25" s="177"/>
      <c r="K25" s="176"/>
      <c r="L25" s="176"/>
      <c r="M25" s="161"/>
      <c r="N25" s="175"/>
      <c r="O25" s="176"/>
      <c r="P25" s="176"/>
      <c r="Q25" s="159"/>
      <c r="R25" s="175"/>
      <c r="S25" s="176"/>
      <c r="T25" s="176"/>
      <c r="U25" s="159"/>
      <c r="V25" s="175"/>
      <c r="W25" s="176"/>
      <c r="X25" s="176"/>
      <c r="Y25" s="159"/>
      <c r="Z25" s="177"/>
      <c r="AA25" s="176"/>
      <c r="AB25" s="178"/>
      <c r="AC25" s="161"/>
      <c r="AD25" s="1058">
        <f>IF(OR(A25="",LU!$D$3=0),"",COUNTA(B25:AC25))</f>
        <v>2</v>
      </c>
      <c r="AE25" s="175"/>
      <c r="AF25" s="176"/>
      <c r="AG25" s="176"/>
      <c r="AH25" s="176"/>
      <c r="AI25" s="176"/>
      <c r="AJ25" s="178"/>
      <c r="AK25" s="179"/>
      <c r="AL25" s="748"/>
      <c r="AM25" s="828" t="s">
        <v>312</v>
      </c>
      <c r="AN25" s="1070" t="str">
        <f>A25</f>
        <v>88</v>
      </c>
      <c r="AO25" s="175"/>
      <c r="AP25" s="176"/>
      <c r="AQ25" s="176" t="s">
        <v>299</v>
      </c>
      <c r="AR25" s="159" t="s">
        <v>293</v>
      </c>
      <c r="AS25" s="175"/>
      <c r="AT25" s="176"/>
      <c r="AU25" s="176"/>
      <c r="AV25" s="159"/>
      <c r="AW25" s="177"/>
      <c r="AX25" s="176"/>
      <c r="AY25" s="176"/>
      <c r="AZ25" s="161"/>
      <c r="BA25" s="175"/>
      <c r="BB25" s="176"/>
      <c r="BC25" s="176"/>
      <c r="BD25" s="159"/>
      <c r="BE25" s="175"/>
      <c r="BF25" s="176"/>
      <c r="BG25" s="176"/>
      <c r="BH25" s="159"/>
      <c r="BI25" s="175"/>
      <c r="BJ25" s="176"/>
      <c r="BK25" s="176"/>
      <c r="BL25" s="159"/>
      <c r="BM25" s="177"/>
      <c r="BN25" s="176"/>
      <c r="BO25" s="178"/>
      <c r="BP25" s="161"/>
      <c r="BQ25" s="1058">
        <f>IF(OR(AN25="",LU!$D$3=0),"",COUNTA(AO25:BP25))</f>
        <v>2</v>
      </c>
      <c r="BR25" s="175">
        <v>4</v>
      </c>
      <c r="BS25" s="176" t="s">
        <v>289</v>
      </c>
      <c r="BT25" s="176" t="s">
        <v>293</v>
      </c>
      <c r="BU25" s="176"/>
      <c r="BV25" s="176"/>
      <c r="BW25" s="176"/>
      <c r="BX25" s="179"/>
      <c r="BY25" s="748"/>
      <c r="BZ25" s="828" t="s">
        <v>312</v>
      </c>
    </row>
    <row r="26" spans="1:78" ht="18.75" customHeight="1" thickBot="1">
      <c r="A26" s="1067"/>
      <c r="B26" s="180"/>
      <c r="C26" s="181"/>
      <c r="D26" s="181"/>
      <c r="E26" s="168"/>
      <c r="F26" s="180"/>
      <c r="G26" s="181"/>
      <c r="H26" s="181"/>
      <c r="I26" s="168"/>
      <c r="J26" s="182"/>
      <c r="K26" s="181"/>
      <c r="L26" s="181"/>
      <c r="M26" s="170"/>
      <c r="N26" s="180"/>
      <c r="O26" s="181"/>
      <c r="P26" s="181"/>
      <c r="Q26" s="168"/>
      <c r="R26" s="180"/>
      <c r="S26" s="181"/>
      <c r="T26" s="181"/>
      <c r="U26" s="168"/>
      <c r="V26" s="180"/>
      <c r="W26" s="181"/>
      <c r="X26" s="181"/>
      <c r="Y26" s="168"/>
      <c r="Z26" s="182"/>
      <c r="AA26" s="181"/>
      <c r="AB26" s="183"/>
      <c r="AC26" s="170"/>
      <c r="AD26" s="1058"/>
      <c r="AE26" s="180"/>
      <c r="AF26" s="181"/>
      <c r="AG26" s="181"/>
      <c r="AH26" s="181"/>
      <c r="AI26" s="181"/>
      <c r="AJ26" s="183"/>
      <c r="AK26" s="184"/>
      <c r="AL26" s="749"/>
      <c r="AM26" s="831" t="s">
        <v>313</v>
      </c>
      <c r="AN26" s="1067"/>
      <c r="AO26" s="180"/>
      <c r="AP26" s="181"/>
      <c r="AQ26" s="181">
        <v>6</v>
      </c>
      <c r="AR26" s="168">
        <v>10</v>
      </c>
      <c r="AS26" s="180"/>
      <c r="AT26" s="181"/>
      <c r="AU26" s="181"/>
      <c r="AV26" s="168"/>
      <c r="AW26" s="182"/>
      <c r="AX26" s="181"/>
      <c r="AY26" s="181"/>
      <c r="AZ26" s="170"/>
      <c r="BA26" s="180"/>
      <c r="BB26" s="181"/>
      <c r="BC26" s="181"/>
      <c r="BD26" s="168"/>
      <c r="BE26" s="180"/>
      <c r="BF26" s="181"/>
      <c r="BG26" s="181"/>
      <c r="BH26" s="168"/>
      <c r="BI26" s="180"/>
      <c r="BJ26" s="181"/>
      <c r="BK26" s="181"/>
      <c r="BL26" s="168"/>
      <c r="BM26" s="182"/>
      <c r="BN26" s="181"/>
      <c r="BO26" s="183"/>
      <c r="BP26" s="170"/>
      <c r="BQ26" s="1058"/>
      <c r="BR26" s="180">
        <v>10</v>
      </c>
      <c r="BS26" s="181">
        <v>13</v>
      </c>
      <c r="BT26" s="181">
        <v>13</v>
      </c>
      <c r="BU26" s="181"/>
      <c r="BV26" s="181"/>
      <c r="BW26" s="181"/>
      <c r="BX26" s="184"/>
      <c r="BY26" s="749"/>
      <c r="BZ26" s="831" t="s">
        <v>313</v>
      </c>
    </row>
    <row r="27" spans="1:78" ht="18.75" customHeight="1" thickBot="1">
      <c r="A27" s="1057" t="str">
        <f>IF(IBRF!B23="","",IBRF!B23)</f>
        <v>CU2</v>
      </c>
      <c r="B27" s="709"/>
      <c r="C27" s="710"/>
      <c r="D27" s="710"/>
      <c r="E27" s="159"/>
      <c r="F27" s="709"/>
      <c r="G27" s="710"/>
      <c r="H27" s="710"/>
      <c r="I27" s="159"/>
      <c r="J27" s="160"/>
      <c r="K27" s="710"/>
      <c r="L27" s="710"/>
      <c r="M27" s="161"/>
      <c r="N27" s="709"/>
      <c r="O27" s="710"/>
      <c r="P27" s="710"/>
      <c r="Q27" s="159"/>
      <c r="R27" s="709"/>
      <c r="S27" s="710"/>
      <c r="T27" s="710"/>
      <c r="U27" s="159"/>
      <c r="V27" s="709"/>
      <c r="W27" s="710"/>
      <c r="X27" s="710"/>
      <c r="Y27" s="159"/>
      <c r="Z27" s="160"/>
      <c r="AA27" s="710"/>
      <c r="AB27" s="162"/>
      <c r="AC27" s="161"/>
      <c r="AD27" s="1058">
        <f>IF(OR(A27="",LU!$D$3=0),"",COUNTA(B27:AC27))</f>
        <v>0</v>
      </c>
      <c r="AE27" s="709"/>
      <c r="AF27" s="710"/>
      <c r="AG27" s="710"/>
      <c r="AH27" s="710"/>
      <c r="AI27" s="710"/>
      <c r="AJ27" s="162"/>
      <c r="AK27" s="163"/>
      <c r="AL27" s="748"/>
      <c r="AM27" s="832" t="s">
        <v>314</v>
      </c>
      <c r="AN27" s="1057" t="str">
        <f>A27</f>
        <v>CU2</v>
      </c>
      <c r="AO27" s="185" t="s">
        <v>313</v>
      </c>
      <c r="AP27" s="710" t="s">
        <v>299</v>
      </c>
      <c r="AQ27" s="710" t="s">
        <v>297</v>
      </c>
      <c r="AR27" s="159"/>
      <c r="AS27" s="709"/>
      <c r="AT27" s="710"/>
      <c r="AU27" s="710"/>
      <c r="AV27" s="159"/>
      <c r="AW27" s="160"/>
      <c r="AX27" s="710"/>
      <c r="AY27" s="710"/>
      <c r="AZ27" s="161"/>
      <c r="BA27" s="709"/>
      <c r="BB27" s="710"/>
      <c r="BC27" s="710"/>
      <c r="BD27" s="159"/>
      <c r="BE27" s="709"/>
      <c r="BF27" s="710"/>
      <c r="BG27" s="710"/>
      <c r="BH27" s="159"/>
      <c r="BI27" s="709"/>
      <c r="BJ27" s="710"/>
      <c r="BK27" s="710"/>
      <c r="BL27" s="159"/>
      <c r="BM27" s="160"/>
      <c r="BN27" s="710"/>
      <c r="BO27" s="162"/>
      <c r="BP27" s="161"/>
      <c r="BQ27" s="1058">
        <f>IF(OR(AN27="",LU!$D$3=0),"",COUNTA(AO27:BP27))</f>
        <v>3</v>
      </c>
      <c r="BR27" s="709"/>
      <c r="BS27" s="710"/>
      <c r="BT27" s="710"/>
      <c r="BU27" s="710"/>
      <c r="BV27" s="710"/>
      <c r="BW27" s="710"/>
      <c r="BX27" s="163"/>
      <c r="BY27" s="748"/>
      <c r="BZ27" s="832" t="s">
        <v>314</v>
      </c>
    </row>
    <row r="28" spans="1:78" ht="18.75" customHeight="1" thickBot="1">
      <c r="A28" s="1057"/>
      <c r="B28" s="166"/>
      <c r="C28" s="167"/>
      <c r="D28" s="167"/>
      <c r="E28" s="168"/>
      <c r="F28" s="166"/>
      <c r="G28" s="167"/>
      <c r="H28" s="167"/>
      <c r="I28" s="168"/>
      <c r="J28" s="169"/>
      <c r="K28" s="167"/>
      <c r="L28" s="167"/>
      <c r="M28" s="170"/>
      <c r="N28" s="166"/>
      <c r="O28" s="167"/>
      <c r="P28" s="167"/>
      <c r="Q28" s="168"/>
      <c r="R28" s="166"/>
      <c r="S28" s="167"/>
      <c r="T28" s="167"/>
      <c r="U28" s="168"/>
      <c r="V28" s="166"/>
      <c r="W28" s="167"/>
      <c r="X28" s="167"/>
      <c r="Y28" s="168"/>
      <c r="Z28" s="169"/>
      <c r="AA28" s="167"/>
      <c r="AB28" s="171"/>
      <c r="AC28" s="170"/>
      <c r="AD28" s="1058"/>
      <c r="AE28" s="166"/>
      <c r="AF28" s="167"/>
      <c r="AG28" s="167"/>
      <c r="AH28" s="167"/>
      <c r="AI28" s="167"/>
      <c r="AJ28" s="171"/>
      <c r="AK28" s="172"/>
      <c r="AL28" s="749"/>
      <c r="AM28" s="833" t="s">
        <v>315</v>
      </c>
      <c r="AN28" s="1071"/>
      <c r="AO28" s="186">
        <v>4</v>
      </c>
      <c r="AP28" s="167">
        <v>9</v>
      </c>
      <c r="AQ28" s="167">
        <v>13</v>
      </c>
      <c r="AR28" s="168"/>
      <c r="AS28" s="166"/>
      <c r="AT28" s="167"/>
      <c r="AU28" s="167"/>
      <c r="AV28" s="168"/>
      <c r="AW28" s="169"/>
      <c r="AX28" s="167"/>
      <c r="AY28" s="167"/>
      <c r="AZ28" s="170"/>
      <c r="BA28" s="166"/>
      <c r="BB28" s="167"/>
      <c r="BC28" s="167"/>
      <c r="BD28" s="168"/>
      <c r="BE28" s="166"/>
      <c r="BF28" s="167"/>
      <c r="BG28" s="167"/>
      <c r="BH28" s="168"/>
      <c r="BI28" s="166"/>
      <c r="BJ28" s="167"/>
      <c r="BK28" s="167"/>
      <c r="BL28" s="168"/>
      <c r="BM28" s="169"/>
      <c r="BN28" s="167"/>
      <c r="BO28" s="171"/>
      <c r="BP28" s="170"/>
      <c r="BQ28" s="1058"/>
      <c r="BR28" s="166"/>
      <c r="BS28" s="167"/>
      <c r="BT28" s="167"/>
      <c r="BU28" s="167"/>
      <c r="BV28" s="167"/>
      <c r="BW28" s="167"/>
      <c r="BX28" s="172"/>
      <c r="BY28" s="749"/>
      <c r="BZ28" s="833" t="s">
        <v>315</v>
      </c>
    </row>
    <row r="29" spans="1:78" ht="18.75" customHeight="1" thickBot="1">
      <c r="A29" s="1067" t="str">
        <f>IF(IBRF!B24="","",IBRF!B24)</f>
        <v>O3</v>
      </c>
      <c r="B29" s="175"/>
      <c r="C29" s="176"/>
      <c r="D29" s="176"/>
      <c r="E29" s="159"/>
      <c r="F29" s="175"/>
      <c r="G29" s="176"/>
      <c r="H29" s="176"/>
      <c r="I29" s="159"/>
      <c r="J29" s="177"/>
      <c r="K29" s="176"/>
      <c r="L29" s="176"/>
      <c r="M29" s="161"/>
      <c r="N29" s="175"/>
      <c r="O29" s="176"/>
      <c r="P29" s="176"/>
      <c r="Q29" s="159"/>
      <c r="R29" s="175"/>
      <c r="S29" s="176"/>
      <c r="T29" s="176"/>
      <c r="U29" s="159"/>
      <c r="V29" s="175"/>
      <c r="W29" s="176"/>
      <c r="X29" s="176"/>
      <c r="Y29" s="159"/>
      <c r="Z29" s="177"/>
      <c r="AA29" s="176"/>
      <c r="AB29" s="178"/>
      <c r="AC29" s="161"/>
      <c r="AD29" s="1058">
        <f>IF(OR(A29="",LU!$D$3=0),"",COUNTA(B29:AC29))</f>
        <v>0</v>
      </c>
      <c r="AE29" s="175" t="s">
        <v>295</v>
      </c>
      <c r="AF29" s="176"/>
      <c r="AG29" s="176"/>
      <c r="AH29" s="176"/>
      <c r="AI29" s="176"/>
      <c r="AJ29" s="178"/>
      <c r="AK29" s="179"/>
      <c r="AL29" s="748"/>
      <c r="AM29" s="834" t="s">
        <v>316</v>
      </c>
      <c r="AN29" s="1068" t="str">
        <f>A29</f>
        <v>O3</v>
      </c>
      <c r="AO29" s="177"/>
      <c r="AP29" s="176"/>
      <c r="AQ29" s="176"/>
      <c r="AR29" s="159"/>
      <c r="AS29" s="175"/>
      <c r="AT29" s="176"/>
      <c r="AU29" s="176"/>
      <c r="AV29" s="159"/>
      <c r="AW29" s="177"/>
      <c r="AX29" s="176"/>
      <c r="AY29" s="176"/>
      <c r="AZ29" s="161"/>
      <c r="BA29" s="175"/>
      <c r="BB29" s="176"/>
      <c r="BC29" s="176"/>
      <c r="BD29" s="159"/>
      <c r="BE29" s="175"/>
      <c r="BF29" s="176"/>
      <c r="BG29" s="176"/>
      <c r="BH29" s="159"/>
      <c r="BI29" s="175"/>
      <c r="BJ29" s="176"/>
      <c r="BK29" s="176"/>
      <c r="BL29" s="159"/>
      <c r="BM29" s="177"/>
      <c r="BN29" s="176"/>
      <c r="BO29" s="178"/>
      <c r="BP29" s="161"/>
      <c r="BQ29" s="1058">
        <f>IF(OR(AN29="",LU!$D$3=0),"",COUNTA(AO29:BP29))</f>
        <v>0</v>
      </c>
      <c r="BR29" s="175"/>
      <c r="BS29" s="176"/>
      <c r="BT29" s="176"/>
      <c r="BU29" s="176"/>
      <c r="BV29" s="176"/>
      <c r="BW29" s="176"/>
      <c r="BX29" s="179"/>
      <c r="BY29" s="748"/>
      <c r="BZ29" s="834" t="s">
        <v>316</v>
      </c>
    </row>
    <row r="30" spans="1:78" ht="18.75" customHeight="1" thickBot="1">
      <c r="A30" s="1067"/>
      <c r="B30" s="180"/>
      <c r="C30" s="181"/>
      <c r="D30" s="181"/>
      <c r="E30" s="168"/>
      <c r="F30" s="180"/>
      <c r="G30" s="181"/>
      <c r="H30" s="181"/>
      <c r="I30" s="168"/>
      <c r="J30" s="182"/>
      <c r="K30" s="181"/>
      <c r="L30" s="181"/>
      <c r="M30" s="170"/>
      <c r="N30" s="180"/>
      <c r="O30" s="181"/>
      <c r="P30" s="181"/>
      <c r="Q30" s="168"/>
      <c r="R30" s="180"/>
      <c r="S30" s="181"/>
      <c r="T30" s="181"/>
      <c r="U30" s="168"/>
      <c r="V30" s="180"/>
      <c r="W30" s="181"/>
      <c r="X30" s="181"/>
      <c r="Y30" s="168"/>
      <c r="Z30" s="182"/>
      <c r="AA30" s="181"/>
      <c r="AB30" s="183"/>
      <c r="AC30" s="170"/>
      <c r="AD30" s="1058"/>
      <c r="AE30" s="180">
        <v>15</v>
      </c>
      <c r="AF30" s="181"/>
      <c r="AG30" s="181"/>
      <c r="AH30" s="181"/>
      <c r="AI30" s="181"/>
      <c r="AJ30" s="183"/>
      <c r="AK30" s="184"/>
      <c r="AL30" s="749"/>
      <c r="AM30" s="835" t="s">
        <v>301</v>
      </c>
      <c r="AN30" s="1069"/>
      <c r="AO30" s="182"/>
      <c r="AP30" s="181"/>
      <c r="AQ30" s="181"/>
      <c r="AR30" s="168"/>
      <c r="AS30" s="180"/>
      <c r="AT30" s="181"/>
      <c r="AU30" s="181"/>
      <c r="AV30" s="168"/>
      <c r="AW30" s="182"/>
      <c r="AX30" s="181"/>
      <c r="AY30" s="181"/>
      <c r="AZ30" s="170"/>
      <c r="BA30" s="180"/>
      <c r="BB30" s="181"/>
      <c r="BC30" s="181"/>
      <c r="BD30" s="168"/>
      <c r="BE30" s="180"/>
      <c r="BF30" s="181"/>
      <c r="BG30" s="181"/>
      <c r="BH30" s="168"/>
      <c r="BI30" s="180"/>
      <c r="BJ30" s="181"/>
      <c r="BK30" s="181"/>
      <c r="BL30" s="168"/>
      <c r="BM30" s="182"/>
      <c r="BN30" s="181"/>
      <c r="BO30" s="183"/>
      <c r="BP30" s="170"/>
      <c r="BQ30" s="1058"/>
      <c r="BR30" s="180"/>
      <c r="BS30" s="181"/>
      <c r="BT30" s="181"/>
      <c r="BU30" s="181"/>
      <c r="BV30" s="181"/>
      <c r="BW30" s="181"/>
      <c r="BX30" s="184"/>
      <c r="BY30" s="749"/>
      <c r="BZ30" s="835" t="s">
        <v>301</v>
      </c>
    </row>
    <row r="31" spans="1:78" ht="18.75" customHeight="1" thickBot="1">
      <c r="A31" s="1057" t="str">
        <f>IF(IBRF!B25="","",IBRF!B25)</f>
        <v>1794</v>
      </c>
      <c r="B31" s="709"/>
      <c r="C31" s="710"/>
      <c r="D31" s="710"/>
      <c r="E31" s="159"/>
      <c r="F31" s="709"/>
      <c r="G31" s="710"/>
      <c r="H31" s="710"/>
      <c r="I31" s="159"/>
      <c r="J31" s="160"/>
      <c r="K31" s="710"/>
      <c r="L31" s="710"/>
      <c r="M31" s="161"/>
      <c r="N31" s="709"/>
      <c r="O31" s="710"/>
      <c r="P31" s="710"/>
      <c r="Q31" s="159"/>
      <c r="R31" s="709"/>
      <c r="S31" s="710"/>
      <c r="T31" s="710"/>
      <c r="U31" s="159"/>
      <c r="V31" s="709"/>
      <c r="W31" s="710"/>
      <c r="X31" s="710"/>
      <c r="Y31" s="159"/>
      <c r="Z31" s="160"/>
      <c r="AA31" s="710"/>
      <c r="AB31" s="162"/>
      <c r="AC31" s="161"/>
      <c r="AD31" s="1058">
        <f>IF(OR(A31="",LU!$D$3=0),"",COUNTA(B31:AC31))</f>
        <v>0</v>
      </c>
      <c r="AE31" s="709"/>
      <c r="AF31" s="710"/>
      <c r="AG31" s="710"/>
      <c r="AH31" s="710"/>
      <c r="AI31" s="710"/>
      <c r="AJ31" s="162"/>
      <c r="AK31" s="163"/>
      <c r="AL31" s="748"/>
      <c r="AM31" s="836" t="s">
        <v>302</v>
      </c>
      <c r="AN31" s="1059" t="str">
        <f>A31</f>
        <v>1794</v>
      </c>
      <c r="AO31" s="160"/>
      <c r="AP31" s="710"/>
      <c r="AQ31" s="710"/>
      <c r="AR31" s="159"/>
      <c r="AS31" s="709"/>
      <c r="AT31" s="710"/>
      <c r="AU31" s="710"/>
      <c r="AV31" s="159"/>
      <c r="AW31" s="160"/>
      <c r="AX31" s="710"/>
      <c r="AY31" s="710"/>
      <c r="AZ31" s="161"/>
      <c r="BA31" s="709"/>
      <c r="BB31" s="710"/>
      <c r="BC31" s="710"/>
      <c r="BD31" s="159"/>
      <c r="BE31" s="709"/>
      <c r="BF31" s="710"/>
      <c r="BG31" s="710"/>
      <c r="BH31" s="159"/>
      <c r="BI31" s="709"/>
      <c r="BJ31" s="710"/>
      <c r="BK31" s="710"/>
      <c r="BL31" s="159"/>
      <c r="BM31" s="160"/>
      <c r="BN31" s="710"/>
      <c r="BO31" s="162"/>
      <c r="BP31" s="161"/>
      <c r="BQ31" s="1058">
        <f>IF(OR(AN31="",LU!$D$3=0),"",COUNTA(AO31:BP31))</f>
        <v>0</v>
      </c>
      <c r="BR31" s="709"/>
      <c r="BS31" s="710"/>
      <c r="BT31" s="710"/>
      <c r="BU31" s="710"/>
      <c r="BV31" s="710"/>
      <c r="BW31" s="710"/>
      <c r="BX31" s="163"/>
      <c r="BY31" s="748"/>
      <c r="BZ31" s="836" t="s">
        <v>302</v>
      </c>
    </row>
    <row r="32" spans="1:78" ht="18.75" customHeight="1" thickBot="1">
      <c r="A32" s="1057"/>
      <c r="B32" s="166"/>
      <c r="C32" s="167"/>
      <c r="D32" s="167"/>
      <c r="E32" s="168"/>
      <c r="F32" s="166"/>
      <c r="G32" s="167"/>
      <c r="H32" s="167"/>
      <c r="I32" s="168"/>
      <c r="J32" s="169"/>
      <c r="K32" s="167"/>
      <c r="L32" s="167"/>
      <c r="M32" s="170"/>
      <c r="N32" s="166"/>
      <c r="O32" s="167"/>
      <c r="P32" s="167"/>
      <c r="Q32" s="168"/>
      <c r="R32" s="166"/>
      <c r="S32" s="167"/>
      <c r="T32" s="167"/>
      <c r="U32" s="168"/>
      <c r="V32" s="166"/>
      <c r="W32" s="167"/>
      <c r="X32" s="167"/>
      <c r="Y32" s="168"/>
      <c r="Z32" s="169"/>
      <c r="AA32" s="167"/>
      <c r="AB32" s="171"/>
      <c r="AC32" s="170"/>
      <c r="AD32" s="1058"/>
      <c r="AE32" s="166"/>
      <c r="AF32" s="167"/>
      <c r="AG32" s="167"/>
      <c r="AH32" s="167"/>
      <c r="AI32" s="167"/>
      <c r="AJ32" s="171"/>
      <c r="AK32" s="172"/>
      <c r="AL32" s="749"/>
      <c r="AM32" s="837" t="s">
        <v>317</v>
      </c>
      <c r="AN32" s="1060"/>
      <c r="AO32" s="169"/>
      <c r="AP32" s="167"/>
      <c r="AQ32" s="167"/>
      <c r="AR32" s="168"/>
      <c r="AS32" s="166"/>
      <c r="AT32" s="167"/>
      <c r="AU32" s="167"/>
      <c r="AV32" s="168"/>
      <c r="AW32" s="169"/>
      <c r="AX32" s="167"/>
      <c r="AY32" s="167"/>
      <c r="AZ32" s="170"/>
      <c r="BA32" s="166"/>
      <c r="BB32" s="167"/>
      <c r="BC32" s="167"/>
      <c r="BD32" s="168"/>
      <c r="BE32" s="166"/>
      <c r="BF32" s="167"/>
      <c r="BG32" s="167"/>
      <c r="BH32" s="168"/>
      <c r="BI32" s="166"/>
      <c r="BJ32" s="167"/>
      <c r="BK32" s="167"/>
      <c r="BL32" s="168"/>
      <c r="BM32" s="169"/>
      <c r="BN32" s="167"/>
      <c r="BO32" s="171"/>
      <c r="BP32" s="170"/>
      <c r="BQ32" s="1058"/>
      <c r="BR32" s="166"/>
      <c r="BS32" s="167"/>
      <c r="BT32" s="167"/>
      <c r="BU32" s="167"/>
      <c r="BV32" s="167"/>
      <c r="BW32" s="167"/>
      <c r="BX32" s="172"/>
      <c r="BY32" s="749"/>
      <c r="BZ32" s="837" t="s">
        <v>317</v>
      </c>
    </row>
    <row r="33" spans="1:78" ht="18.75" customHeight="1" thickBot="1">
      <c r="A33" s="1067" t="str">
        <f>IF(IBRF!B26="","",IBRF!B26)</f>
        <v>81</v>
      </c>
      <c r="B33" s="175"/>
      <c r="C33" s="176"/>
      <c r="D33" s="176"/>
      <c r="E33" s="159"/>
      <c r="F33" s="175"/>
      <c r="G33" s="176"/>
      <c r="H33" s="176"/>
      <c r="I33" s="159"/>
      <c r="J33" s="177"/>
      <c r="K33" s="176"/>
      <c r="L33" s="176"/>
      <c r="M33" s="161"/>
      <c r="N33" s="175"/>
      <c r="O33" s="176"/>
      <c r="P33" s="176"/>
      <c r="Q33" s="159"/>
      <c r="R33" s="175"/>
      <c r="S33" s="176"/>
      <c r="T33" s="176"/>
      <c r="U33" s="159"/>
      <c r="V33" s="175"/>
      <c r="W33" s="176"/>
      <c r="X33" s="176"/>
      <c r="Y33" s="159"/>
      <c r="Z33" s="177"/>
      <c r="AA33" s="176"/>
      <c r="AB33" s="178"/>
      <c r="AC33" s="161"/>
      <c r="AD33" s="1058">
        <f>IF(OR(A33="",LU!$D$3=0),"",COUNTA(B33:AC33))</f>
        <v>0</v>
      </c>
      <c r="AE33" s="175"/>
      <c r="AF33" s="176"/>
      <c r="AG33" s="176"/>
      <c r="AH33" s="176"/>
      <c r="AI33" s="176"/>
      <c r="AJ33" s="178"/>
      <c r="AK33" s="179"/>
      <c r="AL33" s="748"/>
      <c r="AM33" s="828" t="s">
        <v>318</v>
      </c>
      <c r="AN33" s="1068" t="str">
        <f>A33</f>
        <v>81</v>
      </c>
      <c r="AO33" s="177"/>
      <c r="AP33" s="176"/>
      <c r="AQ33" s="176"/>
      <c r="AR33" s="159"/>
      <c r="AS33" s="175"/>
      <c r="AT33" s="176"/>
      <c r="AU33" s="176"/>
      <c r="AV33" s="159"/>
      <c r="AW33" s="177"/>
      <c r="AX33" s="176"/>
      <c r="AY33" s="176"/>
      <c r="AZ33" s="161"/>
      <c r="BA33" s="175"/>
      <c r="BB33" s="176"/>
      <c r="BC33" s="176"/>
      <c r="BD33" s="159"/>
      <c r="BE33" s="175"/>
      <c r="BF33" s="176"/>
      <c r="BG33" s="176"/>
      <c r="BH33" s="159"/>
      <c r="BI33" s="175"/>
      <c r="BJ33" s="176"/>
      <c r="BK33" s="176"/>
      <c r="BL33" s="159"/>
      <c r="BM33" s="177"/>
      <c r="BN33" s="176"/>
      <c r="BO33" s="178"/>
      <c r="BP33" s="161"/>
      <c r="BQ33" s="1058">
        <f>IF(OR(AN33="",LU!$D$3=0),"",COUNTA(AO33:BP33))</f>
        <v>0</v>
      </c>
      <c r="BR33" s="175"/>
      <c r="BS33" s="176"/>
      <c r="BT33" s="176"/>
      <c r="BU33" s="176"/>
      <c r="BV33" s="176"/>
      <c r="BW33" s="176"/>
      <c r="BX33" s="179"/>
      <c r="BY33" s="748"/>
      <c r="BZ33" s="828" t="s">
        <v>318</v>
      </c>
    </row>
    <row r="34" spans="1:78" ht="18.75" customHeight="1" thickBot="1">
      <c r="A34" s="1067"/>
      <c r="B34" s="180"/>
      <c r="C34" s="181"/>
      <c r="D34" s="181"/>
      <c r="E34" s="168"/>
      <c r="F34" s="180"/>
      <c r="G34" s="181"/>
      <c r="H34" s="181"/>
      <c r="I34" s="168"/>
      <c r="J34" s="182"/>
      <c r="K34" s="181"/>
      <c r="L34" s="181"/>
      <c r="M34" s="170"/>
      <c r="N34" s="180"/>
      <c r="O34" s="181"/>
      <c r="P34" s="181"/>
      <c r="Q34" s="168"/>
      <c r="R34" s="180"/>
      <c r="S34" s="181"/>
      <c r="T34" s="181"/>
      <c r="U34" s="168"/>
      <c r="V34" s="180"/>
      <c r="W34" s="181"/>
      <c r="X34" s="181"/>
      <c r="Y34" s="168"/>
      <c r="Z34" s="182"/>
      <c r="AA34" s="181"/>
      <c r="AB34" s="183"/>
      <c r="AC34" s="170"/>
      <c r="AD34" s="1058"/>
      <c r="AE34" s="180"/>
      <c r="AF34" s="181"/>
      <c r="AG34" s="181"/>
      <c r="AH34" s="181"/>
      <c r="AI34" s="181"/>
      <c r="AJ34" s="183"/>
      <c r="AK34" s="184"/>
      <c r="AL34" s="749"/>
      <c r="AM34" s="829" t="s">
        <v>319</v>
      </c>
      <c r="AN34" s="1069"/>
      <c r="AO34" s="182"/>
      <c r="AP34" s="181"/>
      <c r="AQ34" s="181"/>
      <c r="AR34" s="168"/>
      <c r="AS34" s="180"/>
      <c r="AT34" s="181"/>
      <c r="AU34" s="181"/>
      <c r="AV34" s="168"/>
      <c r="AW34" s="182"/>
      <c r="AX34" s="181"/>
      <c r="AY34" s="181"/>
      <c r="AZ34" s="170"/>
      <c r="BA34" s="180"/>
      <c r="BB34" s="181"/>
      <c r="BC34" s="181"/>
      <c r="BD34" s="168"/>
      <c r="BE34" s="180"/>
      <c r="BF34" s="181"/>
      <c r="BG34" s="181"/>
      <c r="BH34" s="168"/>
      <c r="BI34" s="180"/>
      <c r="BJ34" s="181"/>
      <c r="BK34" s="181"/>
      <c r="BL34" s="168"/>
      <c r="BM34" s="182"/>
      <c r="BN34" s="181"/>
      <c r="BO34" s="183"/>
      <c r="BP34" s="170"/>
      <c r="BQ34" s="1058"/>
      <c r="BR34" s="180"/>
      <c r="BS34" s="181"/>
      <c r="BT34" s="181"/>
      <c r="BU34" s="181"/>
      <c r="BV34" s="181"/>
      <c r="BW34" s="181"/>
      <c r="BX34" s="184"/>
      <c r="BY34" s="749"/>
      <c r="BZ34" s="829" t="s">
        <v>319</v>
      </c>
    </row>
    <row r="35" spans="1:78" ht="13.5" hidden="1" thickBot="1">
      <c r="A35" s="1057" t="str">
        <f>IF(IBRF!B27="","",IBRF!B27)</f>
        <v/>
      </c>
      <c r="B35" s="709"/>
      <c r="C35" s="710"/>
      <c r="D35" s="710"/>
      <c r="E35" s="159"/>
      <c r="F35" s="709"/>
      <c r="G35" s="710"/>
      <c r="H35" s="710"/>
      <c r="I35" s="159"/>
      <c r="J35" s="160"/>
      <c r="K35" s="710"/>
      <c r="L35" s="710"/>
      <c r="M35" s="161"/>
      <c r="N35" s="709"/>
      <c r="O35" s="710"/>
      <c r="P35" s="710"/>
      <c r="Q35" s="159"/>
      <c r="R35" s="709"/>
      <c r="S35" s="710"/>
      <c r="T35" s="710"/>
      <c r="U35" s="159"/>
      <c r="V35" s="709"/>
      <c r="W35" s="710"/>
      <c r="X35" s="710"/>
      <c r="Y35" s="159"/>
      <c r="Z35" s="160"/>
      <c r="AA35" s="710"/>
      <c r="AB35" s="162"/>
      <c r="AC35" s="161"/>
      <c r="AD35" s="1058" t="str">
        <f>IF(OR(A35="",LU!$D$3=0),"",COUNTA(B35:AC35))</f>
        <v/>
      </c>
      <c r="AE35" s="709"/>
      <c r="AF35" s="710"/>
      <c r="AG35" s="710"/>
      <c r="AH35" s="710"/>
      <c r="AI35" s="710"/>
      <c r="AJ35" s="162"/>
      <c r="AK35" s="163"/>
      <c r="AL35" s="164"/>
      <c r="AM35" s="830"/>
      <c r="AN35" s="1072" t="str">
        <f>A35</f>
        <v/>
      </c>
      <c r="AO35" s="185"/>
      <c r="AP35" s="710"/>
      <c r="AQ35" s="710"/>
      <c r="AR35" s="159"/>
      <c r="AS35" s="709"/>
      <c r="AT35" s="710"/>
      <c r="AU35" s="710"/>
      <c r="AV35" s="159"/>
      <c r="AW35" s="160"/>
      <c r="AX35" s="710"/>
      <c r="AY35" s="710"/>
      <c r="AZ35" s="161"/>
      <c r="BA35" s="709"/>
      <c r="BB35" s="710"/>
      <c r="BC35" s="710"/>
      <c r="BD35" s="159"/>
      <c r="BE35" s="709"/>
      <c r="BF35" s="710"/>
      <c r="BG35" s="710"/>
      <c r="BH35" s="159"/>
      <c r="BI35" s="709"/>
      <c r="BJ35" s="710"/>
      <c r="BK35" s="710"/>
      <c r="BL35" s="159"/>
      <c r="BM35" s="160"/>
      <c r="BN35" s="710"/>
      <c r="BO35" s="162"/>
      <c r="BP35" s="161"/>
      <c r="BQ35" s="1058" t="str">
        <f>IF(OR(AN35="",LU!$D$3=0),"",COUNTA(AO35:BP35))</f>
        <v/>
      </c>
      <c r="BR35" s="709"/>
      <c r="BS35" s="710"/>
      <c r="BT35" s="710"/>
      <c r="BU35" s="710"/>
      <c r="BV35" s="710"/>
      <c r="BW35" s="710"/>
      <c r="BX35" s="163"/>
      <c r="BY35" s="708"/>
      <c r="BZ35" s="830"/>
    </row>
    <row r="36" spans="1:78" ht="13.5" hidden="1" thickBot="1">
      <c r="A36" s="1057"/>
      <c r="B36" s="166"/>
      <c r="C36" s="167"/>
      <c r="D36" s="167"/>
      <c r="E36" s="168"/>
      <c r="F36" s="166"/>
      <c r="G36" s="167"/>
      <c r="H36" s="167"/>
      <c r="I36" s="168"/>
      <c r="J36" s="169"/>
      <c r="K36" s="167"/>
      <c r="L36" s="167"/>
      <c r="M36" s="170"/>
      <c r="N36" s="166"/>
      <c r="O36" s="167"/>
      <c r="P36" s="167"/>
      <c r="Q36" s="168"/>
      <c r="R36" s="166"/>
      <c r="S36" s="167"/>
      <c r="T36" s="167"/>
      <c r="U36" s="168"/>
      <c r="V36" s="166"/>
      <c r="W36" s="167"/>
      <c r="X36" s="167"/>
      <c r="Y36" s="168"/>
      <c r="Z36" s="169"/>
      <c r="AA36" s="167"/>
      <c r="AB36" s="171"/>
      <c r="AC36" s="170"/>
      <c r="AD36" s="1058"/>
      <c r="AE36" s="166"/>
      <c r="AF36" s="167"/>
      <c r="AG36" s="167"/>
      <c r="AH36" s="167"/>
      <c r="AI36" s="167"/>
      <c r="AJ36" s="171"/>
      <c r="AK36" s="172"/>
      <c r="AL36" s="173"/>
      <c r="AM36" s="830"/>
      <c r="AN36" s="1057"/>
      <c r="AO36" s="186"/>
      <c r="AP36" s="167"/>
      <c r="AQ36" s="167"/>
      <c r="AR36" s="168"/>
      <c r="AS36" s="166"/>
      <c r="AT36" s="167"/>
      <c r="AU36" s="167"/>
      <c r="AV36" s="168"/>
      <c r="AW36" s="169"/>
      <c r="AX36" s="167"/>
      <c r="AY36" s="167"/>
      <c r="AZ36" s="170"/>
      <c r="BA36" s="166"/>
      <c r="BB36" s="167"/>
      <c r="BC36" s="167"/>
      <c r="BD36" s="168"/>
      <c r="BE36" s="166"/>
      <c r="BF36" s="167"/>
      <c r="BG36" s="167"/>
      <c r="BH36" s="168"/>
      <c r="BI36" s="166"/>
      <c r="BJ36" s="167"/>
      <c r="BK36" s="167"/>
      <c r="BL36" s="168"/>
      <c r="BM36" s="169"/>
      <c r="BN36" s="167"/>
      <c r="BO36" s="171"/>
      <c r="BP36" s="170"/>
      <c r="BQ36" s="1058"/>
      <c r="BR36" s="166"/>
      <c r="BS36" s="167"/>
      <c r="BT36" s="167"/>
      <c r="BU36" s="167"/>
      <c r="BV36" s="167"/>
      <c r="BW36" s="167"/>
      <c r="BX36" s="172"/>
      <c r="BY36" s="174"/>
      <c r="BZ36" s="830"/>
    </row>
    <row r="37" spans="1:78" ht="13.5" hidden="1" thickBot="1">
      <c r="A37" s="1067" t="str">
        <f>IF(IBRF!B28="","",IBRF!B28)</f>
        <v/>
      </c>
      <c r="B37" s="175"/>
      <c r="C37" s="176"/>
      <c r="D37" s="176"/>
      <c r="E37" s="159"/>
      <c r="F37" s="175"/>
      <c r="G37" s="176"/>
      <c r="H37" s="176"/>
      <c r="I37" s="159"/>
      <c r="J37" s="177"/>
      <c r="K37" s="176"/>
      <c r="L37" s="176"/>
      <c r="M37" s="161"/>
      <c r="N37" s="175"/>
      <c r="O37" s="176"/>
      <c r="P37" s="176"/>
      <c r="Q37" s="159"/>
      <c r="R37" s="175"/>
      <c r="S37" s="176"/>
      <c r="T37" s="176"/>
      <c r="U37" s="159"/>
      <c r="V37" s="175"/>
      <c r="W37" s="176"/>
      <c r="X37" s="176"/>
      <c r="Y37" s="159"/>
      <c r="Z37" s="177"/>
      <c r="AA37" s="176"/>
      <c r="AB37" s="178"/>
      <c r="AC37" s="161"/>
      <c r="AD37" s="1058" t="str">
        <f>IF(OR(A37="",LU!$D$3=0),"",COUNTA(B37:AC37))</f>
        <v/>
      </c>
      <c r="AE37" s="175"/>
      <c r="AF37" s="176"/>
      <c r="AG37" s="176"/>
      <c r="AH37" s="176"/>
      <c r="AI37" s="176"/>
      <c r="AJ37" s="178"/>
      <c r="AK37" s="179"/>
      <c r="AL37" s="164"/>
      <c r="AM37" s="830"/>
      <c r="AN37" s="1067" t="str">
        <f>A37</f>
        <v/>
      </c>
      <c r="AO37" s="175"/>
      <c r="AP37" s="176"/>
      <c r="AQ37" s="176"/>
      <c r="AR37" s="159"/>
      <c r="AS37" s="175"/>
      <c r="AT37" s="176"/>
      <c r="AU37" s="176"/>
      <c r="AV37" s="159"/>
      <c r="AW37" s="177"/>
      <c r="AX37" s="176"/>
      <c r="AY37" s="176"/>
      <c r="AZ37" s="161"/>
      <c r="BA37" s="175"/>
      <c r="BB37" s="176"/>
      <c r="BC37" s="176"/>
      <c r="BD37" s="159"/>
      <c r="BE37" s="175"/>
      <c r="BF37" s="176"/>
      <c r="BG37" s="176"/>
      <c r="BH37" s="159"/>
      <c r="BI37" s="175"/>
      <c r="BJ37" s="176"/>
      <c r="BK37" s="176"/>
      <c r="BL37" s="159"/>
      <c r="BM37" s="177"/>
      <c r="BN37" s="176"/>
      <c r="BO37" s="178"/>
      <c r="BP37" s="161"/>
      <c r="BQ37" s="1058" t="str">
        <f>IF(OR(AN37="",LU!$D$3=0),"",COUNTA(AO37:BP37))</f>
        <v/>
      </c>
      <c r="BR37" s="175"/>
      <c r="BS37" s="176"/>
      <c r="BT37" s="176"/>
      <c r="BU37" s="176"/>
      <c r="BV37" s="176"/>
      <c r="BW37" s="176"/>
      <c r="BX37" s="179"/>
      <c r="BY37" s="708"/>
      <c r="BZ37" s="830"/>
    </row>
    <row r="38" spans="1:78" ht="13.5" hidden="1" thickBot="1">
      <c r="A38" s="1067"/>
      <c r="B38" s="180"/>
      <c r="C38" s="181"/>
      <c r="D38" s="181"/>
      <c r="E38" s="168"/>
      <c r="F38" s="180"/>
      <c r="G38" s="181"/>
      <c r="H38" s="181"/>
      <c r="I38" s="168"/>
      <c r="J38" s="182"/>
      <c r="K38" s="181"/>
      <c r="L38" s="181"/>
      <c r="M38" s="170"/>
      <c r="N38" s="180"/>
      <c r="O38" s="181"/>
      <c r="P38" s="181"/>
      <c r="Q38" s="168"/>
      <c r="R38" s="180"/>
      <c r="S38" s="181"/>
      <c r="T38" s="181"/>
      <c r="U38" s="168"/>
      <c r="V38" s="180"/>
      <c r="W38" s="181"/>
      <c r="X38" s="181"/>
      <c r="Y38" s="168"/>
      <c r="Z38" s="182"/>
      <c r="AA38" s="181"/>
      <c r="AB38" s="183"/>
      <c r="AC38" s="170"/>
      <c r="AD38" s="1058"/>
      <c r="AE38" s="180"/>
      <c r="AF38" s="181"/>
      <c r="AG38" s="181"/>
      <c r="AH38" s="181"/>
      <c r="AI38" s="181"/>
      <c r="AJ38" s="183"/>
      <c r="AK38" s="184"/>
      <c r="AL38" s="173"/>
      <c r="AM38" s="830"/>
      <c r="AN38" s="1067"/>
      <c r="AO38" s="180"/>
      <c r="AP38" s="181"/>
      <c r="AQ38" s="181"/>
      <c r="AR38" s="168"/>
      <c r="AS38" s="180"/>
      <c r="AT38" s="181"/>
      <c r="AU38" s="181"/>
      <c r="AV38" s="168"/>
      <c r="AW38" s="182"/>
      <c r="AX38" s="181"/>
      <c r="AY38" s="181"/>
      <c r="AZ38" s="170"/>
      <c r="BA38" s="180"/>
      <c r="BB38" s="181"/>
      <c r="BC38" s="181"/>
      <c r="BD38" s="168"/>
      <c r="BE38" s="180"/>
      <c r="BF38" s="181"/>
      <c r="BG38" s="181"/>
      <c r="BH38" s="168"/>
      <c r="BI38" s="180"/>
      <c r="BJ38" s="181"/>
      <c r="BK38" s="181"/>
      <c r="BL38" s="168"/>
      <c r="BM38" s="182"/>
      <c r="BN38" s="181"/>
      <c r="BO38" s="183"/>
      <c r="BP38" s="170"/>
      <c r="BQ38" s="1058"/>
      <c r="BR38" s="180"/>
      <c r="BS38" s="181"/>
      <c r="BT38" s="181"/>
      <c r="BU38" s="181"/>
      <c r="BV38" s="181"/>
      <c r="BW38" s="181"/>
      <c r="BX38" s="184"/>
      <c r="BY38" s="174"/>
      <c r="BZ38" s="830"/>
    </row>
    <row r="39" spans="1:78" ht="13.5" hidden="1" thickBot="1">
      <c r="A39" s="1057" t="str">
        <f>IF(IBRF!B29="","",IBRF!B29)</f>
        <v/>
      </c>
      <c r="B39" s="709"/>
      <c r="C39" s="710"/>
      <c r="D39" s="710"/>
      <c r="E39" s="159"/>
      <c r="F39" s="709"/>
      <c r="G39" s="710"/>
      <c r="H39" s="710"/>
      <c r="I39" s="159"/>
      <c r="J39" s="160"/>
      <c r="K39" s="710"/>
      <c r="L39" s="710"/>
      <c r="M39" s="161"/>
      <c r="N39" s="709"/>
      <c r="O39" s="710"/>
      <c r="P39" s="710"/>
      <c r="Q39" s="159"/>
      <c r="R39" s="709"/>
      <c r="S39" s="710"/>
      <c r="T39" s="710"/>
      <c r="U39" s="159"/>
      <c r="V39" s="709"/>
      <c r="W39" s="710"/>
      <c r="X39" s="710"/>
      <c r="Y39" s="159"/>
      <c r="Z39" s="160"/>
      <c r="AA39" s="710"/>
      <c r="AB39" s="162"/>
      <c r="AC39" s="161"/>
      <c r="AD39" s="1058" t="str">
        <f>IF(OR(A39="",LU!$D$3=0),"",COUNTA(B39:AC39))</f>
        <v/>
      </c>
      <c r="AE39" s="709"/>
      <c r="AF39" s="710"/>
      <c r="AG39" s="710"/>
      <c r="AH39" s="710"/>
      <c r="AI39" s="710"/>
      <c r="AJ39" s="162"/>
      <c r="AK39" s="163"/>
      <c r="AL39" s="164"/>
      <c r="AM39" s="830"/>
      <c r="AN39" s="1057" t="str">
        <f>A39</f>
        <v/>
      </c>
      <c r="AO39" s="709"/>
      <c r="AP39" s="710"/>
      <c r="AQ39" s="710"/>
      <c r="AR39" s="159"/>
      <c r="AS39" s="709"/>
      <c r="AT39" s="710"/>
      <c r="AU39" s="710"/>
      <c r="AV39" s="159"/>
      <c r="AW39" s="160"/>
      <c r="AX39" s="710"/>
      <c r="AY39" s="710"/>
      <c r="AZ39" s="161"/>
      <c r="BA39" s="709"/>
      <c r="BB39" s="710"/>
      <c r="BC39" s="710"/>
      <c r="BD39" s="159"/>
      <c r="BE39" s="709"/>
      <c r="BF39" s="710"/>
      <c r="BG39" s="710"/>
      <c r="BH39" s="159"/>
      <c r="BI39" s="709"/>
      <c r="BJ39" s="710"/>
      <c r="BK39" s="710"/>
      <c r="BL39" s="159"/>
      <c r="BM39" s="160"/>
      <c r="BN39" s="710"/>
      <c r="BO39" s="162"/>
      <c r="BP39" s="161"/>
      <c r="BQ39" s="1058" t="str">
        <f>IF(OR(AN39="",LU!$D$3=0),"",COUNTA(AO39:BP39))</f>
        <v/>
      </c>
      <c r="BR39" s="709"/>
      <c r="BS39" s="710"/>
      <c r="BT39" s="710"/>
      <c r="BU39" s="710"/>
      <c r="BV39" s="710"/>
      <c r="BW39" s="710"/>
      <c r="BX39" s="163"/>
      <c r="BY39" s="708"/>
      <c r="BZ39" s="830"/>
    </row>
    <row r="40" spans="1:78" ht="13.5" hidden="1" thickBot="1">
      <c r="A40" s="1057"/>
      <c r="B40" s="166"/>
      <c r="C40" s="167"/>
      <c r="D40" s="167"/>
      <c r="E40" s="168"/>
      <c r="F40" s="166"/>
      <c r="G40" s="167"/>
      <c r="H40" s="167"/>
      <c r="I40" s="168"/>
      <c r="J40" s="169"/>
      <c r="K40" s="167"/>
      <c r="L40" s="167"/>
      <c r="M40" s="170"/>
      <c r="N40" s="166"/>
      <c r="O40" s="167"/>
      <c r="P40" s="167"/>
      <c r="Q40" s="168"/>
      <c r="R40" s="166"/>
      <c r="S40" s="167"/>
      <c r="T40" s="167"/>
      <c r="U40" s="168"/>
      <c r="V40" s="166"/>
      <c r="W40" s="167"/>
      <c r="X40" s="167"/>
      <c r="Y40" s="168"/>
      <c r="Z40" s="169"/>
      <c r="AA40" s="167"/>
      <c r="AB40" s="171"/>
      <c r="AC40" s="170"/>
      <c r="AD40" s="1058"/>
      <c r="AE40" s="166"/>
      <c r="AF40" s="167"/>
      <c r="AG40" s="167"/>
      <c r="AH40" s="167"/>
      <c r="AI40" s="167"/>
      <c r="AJ40" s="171"/>
      <c r="AK40" s="172"/>
      <c r="AL40" s="173"/>
      <c r="AM40" s="830"/>
      <c r="AN40" s="1057"/>
      <c r="AO40" s="166"/>
      <c r="AP40" s="167"/>
      <c r="AQ40" s="167"/>
      <c r="AR40" s="168"/>
      <c r="AS40" s="166"/>
      <c r="AT40" s="167"/>
      <c r="AU40" s="167"/>
      <c r="AV40" s="168"/>
      <c r="AW40" s="169"/>
      <c r="AX40" s="167"/>
      <c r="AY40" s="167"/>
      <c r="AZ40" s="170"/>
      <c r="BA40" s="166"/>
      <c r="BB40" s="167"/>
      <c r="BC40" s="167"/>
      <c r="BD40" s="168"/>
      <c r="BE40" s="166"/>
      <c r="BF40" s="167"/>
      <c r="BG40" s="167"/>
      <c r="BH40" s="168"/>
      <c r="BI40" s="166"/>
      <c r="BJ40" s="167"/>
      <c r="BK40" s="167"/>
      <c r="BL40" s="168"/>
      <c r="BM40" s="169"/>
      <c r="BN40" s="167"/>
      <c r="BO40" s="171"/>
      <c r="BP40" s="170"/>
      <c r="BQ40" s="1058"/>
      <c r="BR40" s="166"/>
      <c r="BS40" s="167"/>
      <c r="BT40" s="167"/>
      <c r="BU40" s="167"/>
      <c r="BV40" s="167"/>
      <c r="BW40" s="167"/>
      <c r="BX40" s="172"/>
      <c r="BY40" s="174"/>
      <c r="BZ40" s="830"/>
    </row>
    <row r="41" spans="1:78" ht="13.5" hidden="1" thickBot="1">
      <c r="A41" s="1067" t="str">
        <f>IF(IBRF!B30="","",IBRF!B30)</f>
        <v/>
      </c>
      <c r="B41" s="175"/>
      <c r="C41" s="176"/>
      <c r="D41" s="176"/>
      <c r="E41" s="159"/>
      <c r="F41" s="175"/>
      <c r="G41" s="176"/>
      <c r="H41" s="176"/>
      <c r="I41" s="159"/>
      <c r="J41" s="177"/>
      <c r="K41" s="176"/>
      <c r="L41" s="176"/>
      <c r="M41" s="161"/>
      <c r="N41" s="175"/>
      <c r="O41" s="176"/>
      <c r="P41" s="176"/>
      <c r="Q41" s="159"/>
      <c r="R41" s="175"/>
      <c r="S41" s="176"/>
      <c r="T41" s="176"/>
      <c r="U41" s="159"/>
      <c r="V41" s="175"/>
      <c r="W41" s="176"/>
      <c r="X41" s="176"/>
      <c r="Y41" s="159"/>
      <c r="Z41" s="177"/>
      <c r="AA41" s="176"/>
      <c r="AB41" s="178"/>
      <c r="AC41" s="161"/>
      <c r="AD41" s="1058" t="str">
        <f>IF(OR(A41="",LU!$D$3=0),"",COUNTA(B41:AC41))</f>
        <v/>
      </c>
      <c r="AE41" s="175"/>
      <c r="AF41" s="176"/>
      <c r="AG41" s="176"/>
      <c r="AH41" s="176"/>
      <c r="AI41" s="176"/>
      <c r="AJ41" s="178"/>
      <c r="AK41" s="179"/>
      <c r="AL41" s="164"/>
      <c r="AM41" s="830"/>
      <c r="AN41" s="1067" t="str">
        <f>A41</f>
        <v/>
      </c>
      <c r="AO41" s="175"/>
      <c r="AP41" s="176"/>
      <c r="AQ41" s="176"/>
      <c r="AR41" s="159"/>
      <c r="AS41" s="175"/>
      <c r="AT41" s="176"/>
      <c r="AU41" s="176"/>
      <c r="AV41" s="159"/>
      <c r="AW41" s="177"/>
      <c r="AX41" s="176"/>
      <c r="AY41" s="176"/>
      <c r="AZ41" s="161"/>
      <c r="BA41" s="175"/>
      <c r="BB41" s="176"/>
      <c r="BC41" s="176"/>
      <c r="BD41" s="159"/>
      <c r="BE41" s="175"/>
      <c r="BF41" s="176"/>
      <c r="BG41" s="176"/>
      <c r="BH41" s="159"/>
      <c r="BI41" s="175"/>
      <c r="BJ41" s="176"/>
      <c r="BK41" s="176"/>
      <c r="BL41" s="159"/>
      <c r="BM41" s="177"/>
      <c r="BN41" s="176"/>
      <c r="BO41" s="178"/>
      <c r="BP41" s="161"/>
      <c r="BQ41" s="1058" t="str">
        <f>IF(OR(AN41="",LU!$D$3=0),"",COUNTA(AO41:BP41))</f>
        <v/>
      </c>
      <c r="BR41" s="175"/>
      <c r="BS41" s="176"/>
      <c r="BT41" s="176"/>
      <c r="BU41" s="176"/>
      <c r="BV41" s="176"/>
      <c r="BW41" s="176"/>
      <c r="BX41" s="179"/>
      <c r="BY41" s="708"/>
      <c r="BZ41" s="830"/>
    </row>
    <row r="42" spans="1:78" ht="13.5" hidden="1" thickBot="1">
      <c r="A42" s="1073"/>
      <c r="B42" s="746"/>
      <c r="C42" s="750"/>
      <c r="D42" s="750"/>
      <c r="E42" s="751"/>
      <c r="F42" s="746"/>
      <c r="G42" s="750"/>
      <c r="H42" s="750"/>
      <c r="I42" s="751"/>
      <c r="J42" s="752"/>
      <c r="K42" s="750"/>
      <c r="L42" s="750"/>
      <c r="M42" s="753"/>
      <c r="N42" s="746"/>
      <c r="O42" s="750"/>
      <c r="P42" s="750"/>
      <c r="Q42" s="751"/>
      <c r="R42" s="746"/>
      <c r="S42" s="750"/>
      <c r="T42" s="750"/>
      <c r="U42" s="751"/>
      <c r="V42" s="746"/>
      <c r="W42" s="750"/>
      <c r="X42" s="750"/>
      <c r="Y42" s="751"/>
      <c r="Z42" s="752"/>
      <c r="AA42" s="750"/>
      <c r="AB42" s="754"/>
      <c r="AC42" s="753"/>
      <c r="AD42" s="1074"/>
      <c r="AE42" s="746"/>
      <c r="AF42" s="750"/>
      <c r="AG42" s="750"/>
      <c r="AH42" s="750"/>
      <c r="AI42" s="750"/>
      <c r="AJ42" s="754"/>
      <c r="AK42" s="747"/>
      <c r="AL42" s="755"/>
      <c r="AM42" s="830"/>
      <c r="AN42" s="1073"/>
      <c r="AO42" s="746"/>
      <c r="AP42" s="750"/>
      <c r="AQ42" s="750"/>
      <c r="AR42" s="751"/>
      <c r="AS42" s="746"/>
      <c r="AT42" s="750"/>
      <c r="AU42" s="750"/>
      <c r="AV42" s="751"/>
      <c r="AW42" s="752"/>
      <c r="AX42" s="750"/>
      <c r="AY42" s="750"/>
      <c r="AZ42" s="753"/>
      <c r="BA42" s="746"/>
      <c r="BB42" s="750"/>
      <c r="BC42" s="750"/>
      <c r="BD42" s="751"/>
      <c r="BE42" s="746"/>
      <c r="BF42" s="750"/>
      <c r="BG42" s="750"/>
      <c r="BH42" s="751"/>
      <c r="BI42" s="746"/>
      <c r="BJ42" s="750"/>
      <c r="BK42" s="750"/>
      <c r="BL42" s="751"/>
      <c r="BM42" s="752"/>
      <c r="BN42" s="750"/>
      <c r="BO42" s="754"/>
      <c r="BP42" s="753"/>
      <c r="BQ42" s="1074"/>
      <c r="BR42" s="746"/>
      <c r="BS42" s="750"/>
      <c r="BT42" s="750"/>
      <c r="BU42" s="750"/>
      <c r="BV42" s="750"/>
      <c r="BW42" s="750"/>
      <c r="BX42" s="747"/>
      <c r="BY42" s="759"/>
      <c r="BZ42" s="830"/>
    </row>
    <row r="43" spans="1:78" ht="13.5" customHeight="1">
      <c r="A43" s="1075" t="s">
        <v>321</v>
      </c>
      <c r="B43" s="1076"/>
      <c r="C43" s="1076"/>
      <c r="D43" s="1076"/>
      <c r="E43" s="1076"/>
      <c r="F43" s="1076"/>
      <c r="G43" s="1076"/>
      <c r="H43" s="1076"/>
      <c r="I43" s="1076"/>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838" t="s">
        <v>320</v>
      </c>
      <c r="AN43" s="1075" t="s">
        <v>321</v>
      </c>
      <c r="AO43" s="1076"/>
      <c r="AP43" s="1076"/>
      <c r="AQ43" s="1076"/>
      <c r="AR43" s="1076"/>
      <c r="AS43" s="1076"/>
      <c r="AT43" s="1076"/>
      <c r="AU43" s="1076"/>
      <c r="AV43" s="1076"/>
      <c r="AW43" s="1076"/>
      <c r="AX43" s="1076"/>
      <c r="AY43" s="1076"/>
      <c r="AZ43" s="1076"/>
      <c r="BA43" s="1076"/>
      <c r="BB43" s="1076"/>
      <c r="BC43" s="1076"/>
      <c r="BD43" s="1076"/>
      <c r="BE43" s="1076"/>
      <c r="BF43" s="1076"/>
      <c r="BG43" s="1076"/>
      <c r="BH43" s="1076"/>
      <c r="BI43" s="1076"/>
      <c r="BJ43" s="1076"/>
      <c r="BK43" s="1076"/>
      <c r="BL43" s="1076"/>
      <c r="BM43" s="1076"/>
      <c r="BN43" s="1076"/>
      <c r="BO43" s="1076"/>
      <c r="BP43" s="1076"/>
      <c r="BQ43" s="1076"/>
      <c r="BR43" s="1076"/>
      <c r="BS43" s="1076"/>
      <c r="BT43" s="1076"/>
      <c r="BU43" s="1076"/>
      <c r="BV43" s="1076"/>
      <c r="BW43" s="1076"/>
      <c r="BX43" s="1076"/>
      <c r="BY43" s="1077"/>
      <c r="BZ43" s="838" t="s">
        <v>320</v>
      </c>
    </row>
    <row r="44" spans="1:78">
      <c r="A44" s="1100" t="s">
        <v>241</v>
      </c>
      <c r="B44" s="1101"/>
      <c r="C44" s="1101"/>
      <c r="D44" s="1101"/>
      <c r="E44" s="1101"/>
      <c r="F44" s="1101"/>
      <c r="G44" s="1101"/>
      <c r="H44" s="1101"/>
      <c r="I44" s="1101"/>
      <c r="J44" s="1101"/>
      <c r="K44" s="1101"/>
      <c r="L44" s="1101"/>
      <c r="M44" s="1101"/>
      <c r="N44" s="1101"/>
      <c r="O44" s="1101"/>
      <c r="P44" s="1101"/>
      <c r="Q44" s="1101"/>
      <c r="R44" s="1101"/>
      <c r="S44" s="1101"/>
      <c r="T44" s="1101"/>
      <c r="U44" s="1101"/>
      <c r="V44" s="1101"/>
      <c r="W44" s="1101"/>
      <c r="X44" s="1101"/>
      <c r="Y44" s="1101"/>
      <c r="Z44" s="1101"/>
      <c r="AA44" s="1101"/>
      <c r="AB44" s="1101"/>
      <c r="AC44" s="1101"/>
      <c r="AD44" s="1101"/>
      <c r="AE44" s="1101"/>
      <c r="AF44" s="1101"/>
      <c r="AG44" s="1101"/>
      <c r="AH44" s="1101"/>
      <c r="AI44" s="1101"/>
      <c r="AJ44" s="1101"/>
      <c r="AK44" s="1101"/>
      <c r="AL44" s="1101"/>
      <c r="AM44" s="838" t="s">
        <v>240</v>
      </c>
      <c r="AN44" s="1100" t="s">
        <v>241</v>
      </c>
      <c r="AO44" s="1101"/>
      <c r="AP44" s="1101"/>
      <c r="AQ44" s="1101"/>
      <c r="AR44" s="1101"/>
      <c r="AS44" s="1101"/>
      <c r="AT44" s="1101"/>
      <c r="AU44" s="1101"/>
      <c r="AV44" s="1101"/>
      <c r="AW44" s="1101"/>
      <c r="AX44" s="1101"/>
      <c r="AY44" s="1101"/>
      <c r="AZ44" s="1101"/>
      <c r="BA44" s="1101"/>
      <c r="BB44" s="1101"/>
      <c r="BC44" s="1101"/>
      <c r="BD44" s="1101"/>
      <c r="BE44" s="1101"/>
      <c r="BF44" s="1101"/>
      <c r="BG44" s="1101"/>
      <c r="BH44" s="1101"/>
      <c r="BI44" s="1101"/>
      <c r="BJ44" s="1101"/>
      <c r="BK44" s="1101"/>
      <c r="BL44" s="1101"/>
      <c r="BM44" s="1101"/>
      <c r="BN44" s="1101"/>
      <c r="BO44" s="1101"/>
      <c r="BP44" s="1101"/>
      <c r="BQ44" s="1101"/>
      <c r="BR44" s="1101"/>
      <c r="BS44" s="1101"/>
      <c r="BT44" s="1101"/>
      <c r="BU44" s="1101"/>
      <c r="BV44" s="1101"/>
      <c r="BW44" s="1101"/>
      <c r="BX44" s="1101"/>
      <c r="BY44" s="1103"/>
      <c r="BZ44" s="838" t="s">
        <v>240</v>
      </c>
    </row>
    <row r="45" spans="1:78" ht="13.5" thickBot="1">
      <c r="A45" s="1078" t="s">
        <v>465</v>
      </c>
      <c r="B45" s="1079"/>
      <c r="C45" s="1079"/>
      <c r="D45" s="1079"/>
      <c r="E45" s="1079"/>
      <c r="F45" s="1079"/>
      <c r="G45" s="1079"/>
      <c r="H45" s="1079"/>
      <c r="I45" s="1079"/>
      <c r="J45" s="1079"/>
      <c r="K45" s="1079"/>
      <c r="L45" s="1079"/>
      <c r="M45" s="1079"/>
      <c r="N45" s="1079"/>
      <c r="O45" s="1079"/>
      <c r="P45" s="1079"/>
      <c r="Q45" s="1079"/>
      <c r="R45" s="1079"/>
      <c r="S45" s="1079"/>
      <c r="T45" s="1079"/>
      <c r="U45" s="1079"/>
      <c r="V45" s="1079"/>
      <c r="W45" s="1079"/>
      <c r="X45" s="1079"/>
      <c r="Y45" s="1079"/>
      <c r="Z45" s="1079"/>
      <c r="AA45" s="1079"/>
      <c r="AB45" s="1079"/>
      <c r="AC45" s="1079"/>
      <c r="AD45" s="1079"/>
      <c r="AE45" s="1079"/>
      <c r="AF45" s="1079"/>
      <c r="AG45" s="1079"/>
      <c r="AH45" s="1079"/>
      <c r="AI45" s="1079"/>
      <c r="AJ45" s="1079"/>
      <c r="AK45" s="1079"/>
      <c r="AL45" s="1079"/>
      <c r="AM45" s="839"/>
      <c r="AN45" s="1078" t="s">
        <v>465</v>
      </c>
      <c r="AO45" s="1079"/>
      <c r="AP45" s="1079"/>
      <c r="AQ45" s="1079"/>
      <c r="AR45" s="1079"/>
      <c r="AS45" s="1079"/>
      <c r="AT45" s="1079"/>
      <c r="AU45" s="1079"/>
      <c r="AV45" s="1079"/>
      <c r="AW45" s="1079"/>
      <c r="AX45" s="1079"/>
      <c r="AY45" s="1079"/>
      <c r="AZ45" s="1079"/>
      <c r="BA45" s="1079"/>
      <c r="BB45" s="1079"/>
      <c r="BC45" s="1079"/>
      <c r="BD45" s="1079"/>
      <c r="BE45" s="1079"/>
      <c r="BF45" s="1079"/>
      <c r="BG45" s="1079"/>
      <c r="BH45" s="1079"/>
      <c r="BI45" s="1079"/>
      <c r="BJ45" s="1079"/>
      <c r="BK45" s="1079"/>
      <c r="BL45" s="1079"/>
      <c r="BM45" s="1079"/>
      <c r="BN45" s="1079"/>
      <c r="BO45" s="1079"/>
      <c r="BP45" s="1079"/>
      <c r="BQ45" s="1079"/>
      <c r="BR45" s="1079"/>
      <c r="BS45" s="1079"/>
      <c r="BT45" s="1079"/>
      <c r="BU45" s="1079"/>
      <c r="BV45" s="1079"/>
      <c r="BW45" s="1079"/>
      <c r="BX45" s="1079"/>
      <c r="BY45" s="1080"/>
      <c r="BZ45" s="839"/>
    </row>
    <row r="46" spans="1:78" ht="11.25" customHeight="1" thickBot="1">
      <c r="A46" s="1102" t="s">
        <v>466</v>
      </c>
      <c r="B46" s="1102"/>
      <c r="C46" s="1102"/>
      <c r="D46" s="1102"/>
      <c r="E46" s="1102"/>
      <c r="F46" s="1102"/>
      <c r="G46" s="1102"/>
      <c r="H46" s="1102"/>
      <c r="I46" s="1102"/>
      <c r="J46" s="1102"/>
      <c r="K46" s="1102"/>
      <c r="L46" s="1102"/>
      <c r="M46" s="1102"/>
      <c r="N46" s="1102"/>
      <c r="O46" s="1102"/>
      <c r="P46" s="1102"/>
      <c r="Q46" s="1102"/>
      <c r="R46" s="1102"/>
      <c r="S46" s="1102"/>
      <c r="T46" s="1102"/>
      <c r="U46" s="1102"/>
      <c r="V46" s="1102"/>
      <c r="W46" s="1102"/>
      <c r="X46" s="1102"/>
      <c r="Y46" s="1102"/>
      <c r="Z46" s="1102"/>
      <c r="AA46" s="1102"/>
      <c r="AB46" s="1102"/>
      <c r="AC46" s="1102"/>
      <c r="AD46" s="1102"/>
      <c r="AE46" s="1102"/>
      <c r="AF46" s="1102"/>
      <c r="AG46" s="1102"/>
      <c r="AH46" s="1102"/>
      <c r="AI46" s="1102"/>
      <c r="AJ46" s="1102"/>
      <c r="AK46" s="1102"/>
      <c r="AL46" s="1102"/>
      <c r="AM46" s="1102"/>
      <c r="AN46" s="1102" t="s">
        <v>466</v>
      </c>
      <c r="AO46" s="1102"/>
      <c r="AP46" s="1102"/>
      <c r="AQ46" s="1102"/>
      <c r="AR46" s="1102"/>
      <c r="AS46" s="1102"/>
      <c r="AT46" s="1102"/>
      <c r="AU46" s="1102"/>
      <c r="AV46" s="1102"/>
      <c r="AW46" s="1102"/>
      <c r="AX46" s="1102"/>
      <c r="AY46" s="1102"/>
      <c r="AZ46" s="1102"/>
      <c r="BA46" s="1102"/>
      <c r="BB46" s="1102"/>
      <c r="BC46" s="1102"/>
      <c r="BD46" s="1102"/>
      <c r="BE46" s="1102"/>
      <c r="BF46" s="1102"/>
      <c r="BG46" s="1102"/>
      <c r="BH46" s="1102"/>
      <c r="BI46" s="1102"/>
      <c r="BJ46" s="1102"/>
      <c r="BK46" s="1102"/>
      <c r="BL46" s="1102"/>
      <c r="BM46" s="1102"/>
      <c r="BN46" s="1102"/>
      <c r="BO46" s="1102"/>
      <c r="BP46" s="1102"/>
      <c r="BQ46" s="1102"/>
      <c r="BR46" s="1102"/>
      <c r="BS46" s="1102"/>
      <c r="BT46" s="1102"/>
      <c r="BU46" s="1102"/>
      <c r="BV46" s="1102"/>
      <c r="BW46" s="1102"/>
      <c r="BX46" s="1102"/>
      <c r="BY46" s="1102"/>
      <c r="BZ46" s="1102"/>
    </row>
    <row r="47" spans="1:78" ht="13.5" thickBot="1">
      <c r="A47" s="757" t="s">
        <v>373</v>
      </c>
      <c r="B47" s="1081" t="str">
        <f>Score!AS1</f>
        <v>Tommy Gun Terrors</v>
      </c>
      <c r="C47" s="1081"/>
      <c r="D47" s="1081"/>
      <c r="E47" s="1081"/>
      <c r="F47" s="1081"/>
      <c r="G47" s="1081"/>
      <c r="H47" s="1081"/>
      <c r="I47" s="1081"/>
      <c r="J47" s="1081"/>
      <c r="K47" s="1081"/>
      <c r="L47" s="1081"/>
      <c r="M47" s="1081"/>
      <c r="N47" s="1081"/>
      <c r="O47" s="1082" t="s">
        <v>281</v>
      </c>
      <c r="P47" s="1082"/>
      <c r="Q47" s="1082"/>
      <c r="R47" s="1082"/>
      <c r="S47" s="1082"/>
      <c r="T47" s="1083" t="str">
        <f>IBRF!A74</f>
        <v>Tina Villareal  (Tina the Brawlerina)</v>
      </c>
      <c r="U47" s="1083"/>
      <c r="V47" s="1083"/>
      <c r="W47" s="1083"/>
      <c r="X47" s="1083"/>
      <c r="Y47" s="1083"/>
      <c r="Z47" s="1083"/>
      <c r="AA47" s="1083"/>
      <c r="AB47" s="1083"/>
      <c r="AC47" s="1083"/>
      <c r="AD47" s="1084">
        <f>IF(IBRF!$B$5="","",IBRF!$B$5)</f>
        <v>41209</v>
      </c>
      <c r="AE47" s="1084"/>
      <c r="AF47" s="1084"/>
      <c r="AG47" s="1084"/>
      <c r="AH47" s="1085" t="s">
        <v>352</v>
      </c>
      <c r="AI47" s="1085"/>
      <c r="AJ47" s="1085"/>
      <c r="AK47" s="1086" t="str">
        <f>AK1</f>
        <v>Bout B</v>
      </c>
      <c r="AL47" s="1086"/>
      <c r="AM47" s="758"/>
      <c r="AN47" s="757" t="s">
        <v>373</v>
      </c>
      <c r="AO47" s="1081" t="str">
        <f>B47</f>
        <v>Tommy Gun Terrors</v>
      </c>
      <c r="AP47" s="1081"/>
      <c r="AQ47" s="1081"/>
      <c r="AR47" s="1081"/>
      <c r="AS47" s="1081"/>
      <c r="AT47" s="1081"/>
      <c r="AU47" s="1081"/>
      <c r="AV47" s="1081"/>
      <c r="AW47" s="1081"/>
      <c r="AX47" s="1081"/>
      <c r="AY47" s="1081"/>
      <c r="AZ47" s="1081"/>
      <c r="BA47" s="1081"/>
      <c r="BB47" s="1082" t="s">
        <v>281</v>
      </c>
      <c r="BC47" s="1082"/>
      <c r="BD47" s="1082"/>
      <c r="BE47" s="1082"/>
      <c r="BF47" s="1082"/>
      <c r="BG47" s="1083" t="str">
        <f>T47</f>
        <v>Tina Villareal  (Tina the Brawlerina)</v>
      </c>
      <c r="BH47" s="1083"/>
      <c r="BI47" s="1083"/>
      <c r="BJ47" s="1083"/>
      <c r="BK47" s="1083"/>
      <c r="BL47" s="1083"/>
      <c r="BM47" s="1083"/>
      <c r="BN47" s="1083"/>
      <c r="BO47" s="1083"/>
      <c r="BP47" s="1083"/>
      <c r="BQ47" s="1087">
        <f>AD1</f>
        <v>41209</v>
      </c>
      <c r="BR47" s="1087"/>
      <c r="BS47" s="1087"/>
      <c r="BT47" s="1087"/>
      <c r="BU47" s="1085" t="s">
        <v>354</v>
      </c>
      <c r="BV47" s="1085"/>
      <c r="BW47" s="1085"/>
      <c r="BX47" s="1086" t="str">
        <f>AK1</f>
        <v>Bout B</v>
      </c>
      <c r="BY47" s="1086"/>
      <c r="BZ47" s="758"/>
    </row>
    <row r="48" spans="1:78" ht="13.5" customHeight="1" thickBot="1">
      <c r="A48" s="764" t="s">
        <v>282</v>
      </c>
      <c r="B48" s="1051" t="s">
        <v>283</v>
      </c>
      <c r="C48" s="1051"/>
      <c r="D48" s="1051"/>
      <c r="E48" s="1051"/>
      <c r="F48" s="1052" t="s">
        <v>283</v>
      </c>
      <c r="G48" s="1052"/>
      <c r="H48" s="1052"/>
      <c r="I48" s="1052"/>
      <c r="J48" s="1053" t="s">
        <v>283</v>
      </c>
      <c r="K48" s="1053"/>
      <c r="L48" s="1053"/>
      <c r="M48" s="1053"/>
      <c r="N48" s="1091" t="s">
        <v>283</v>
      </c>
      <c r="O48" s="1091"/>
      <c r="P48" s="1091"/>
      <c r="Q48" s="1091"/>
      <c r="R48" s="1091" t="s">
        <v>283</v>
      </c>
      <c r="S48" s="1091"/>
      <c r="T48" s="1091"/>
      <c r="U48" s="1091"/>
      <c r="V48" s="1053" t="s">
        <v>283</v>
      </c>
      <c r="W48" s="1053"/>
      <c r="X48" s="1053"/>
      <c r="Y48" s="1053"/>
      <c r="Z48" s="1088" t="s">
        <v>283</v>
      </c>
      <c r="AA48" s="1088"/>
      <c r="AB48" s="1088"/>
      <c r="AC48" s="1088"/>
      <c r="AD48" s="706" t="s">
        <v>284</v>
      </c>
      <c r="AE48" s="1054" t="s">
        <v>285</v>
      </c>
      <c r="AF48" s="1054"/>
      <c r="AG48" s="1054"/>
      <c r="AH48" s="1054"/>
      <c r="AI48" s="1054"/>
      <c r="AJ48" s="1054"/>
      <c r="AK48" s="1054"/>
      <c r="AL48" s="756" t="s">
        <v>286</v>
      </c>
      <c r="AM48" s="825" t="s">
        <v>287</v>
      </c>
      <c r="AN48" s="766" t="s">
        <v>282</v>
      </c>
      <c r="AO48" s="1051" t="s">
        <v>283</v>
      </c>
      <c r="AP48" s="1051"/>
      <c r="AQ48" s="1051"/>
      <c r="AR48" s="1051"/>
      <c r="AS48" s="1052" t="s">
        <v>283</v>
      </c>
      <c r="AT48" s="1052"/>
      <c r="AU48" s="1052"/>
      <c r="AV48" s="1052"/>
      <c r="AW48" s="1053" t="s">
        <v>283</v>
      </c>
      <c r="AX48" s="1053"/>
      <c r="AY48" s="1053"/>
      <c r="AZ48" s="1053"/>
      <c r="BA48" s="1053" t="s">
        <v>283</v>
      </c>
      <c r="BB48" s="1053"/>
      <c r="BC48" s="1053"/>
      <c r="BD48" s="1053"/>
      <c r="BE48" s="1053" t="s">
        <v>283</v>
      </c>
      <c r="BF48" s="1053"/>
      <c r="BG48" s="1053"/>
      <c r="BH48" s="1053"/>
      <c r="BI48" s="1053" t="s">
        <v>283</v>
      </c>
      <c r="BJ48" s="1053"/>
      <c r="BK48" s="1053"/>
      <c r="BL48" s="1053"/>
      <c r="BM48" s="1088" t="s">
        <v>283</v>
      </c>
      <c r="BN48" s="1088"/>
      <c r="BO48" s="1088"/>
      <c r="BP48" s="1088"/>
      <c r="BQ48" s="706" t="s">
        <v>284</v>
      </c>
      <c r="BR48" s="1054" t="s">
        <v>285</v>
      </c>
      <c r="BS48" s="1054"/>
      <c r="BT48" s="1054"/>
      <c r="BU48" s="1054"/>
      <c r="BV48" s="1054"/>
      <c r="BW48" s="1054"/>
      <c r="BX48" s="1054"/>
      <c r="BY48" s="756" t="s">
        <v>286</v>
      </c>
      <c r="BZ48" s="825" t="s">
        <v>287</v>
      </c>
    </row>
    <row r="49" spans="1:78" ht="18.75" customHeight="1" thickBot="1">
      <c r="A49" s="1089" t="str">
        <f>IF(IBRF!H11="","",IBRF!H11)</f>
        <v>011</v>
      </c>
      <c r="B49" s="160" t="s">
        <v>311</v>
      </c>
      <c r="C49" s="710" t="s">
        <v>297</v>
      </c>
      <c r="D49" s="710"/>
      <c r="E49" s="159"/>
      <c r="F49" s="709"/>
      <c r="G49" s="710"/>
      <c r="H49" s="710"/>
      <c r="I49" s="159"/>
      <c r="J49" s="160"/>
      <c r="K49" s="710"/>
      <c r="L49" s="710"/>
      <c r="M49" s="161"/>
      <c r="N49" s="709"/>
      <c r="O49" s="710"/>
      <c r="P49" s="710"/>
      <c r="Q49" s="159"/>
      <c r="R49" s="709"/>
      <c r="S49" s="710"/>
      <c r="T49" s="710"/>
      <c r="U49" s="159"/>
      <c r="V49" s="709"/>
      <c r="W49" s="710"/>
      <c r="X49" s="710"/>
      <c r="Y49" s="159"/>
      <c r="Z49" s="160"/>
      <c r="AA49" s="710"/>
      <c r="AB49" s="162"/>
      <c r="AC49" s="161"/>
      <c r="AD49" s="1058">
        <f>IF(OR(A49="",LU!$D$3=0),"",COUNTA(B49:AC49))</f>
        <v>2</v>
      </c>
      <c r="AE49" s="709"/>
      <c r="AF49" s="710"/>
      <c r="AG49" s="710"/>
      <c r="AH49" s="710"/>
      <c r="AI49" s="710"/>
      <c r="AJ49" s="162"/>
      <c r="AK49" s="163"/>
      <c r="AL49" s="748"/>
      <c r="AM49" s="826" t="s">
        <v>288</v>
      </c>
      <c r="AN49" s="1090" t="str">
        <f>A49</f>
        <v>011</v>
      </c>
      <c r="AO49" s="709"/>
      <c r="AP49" s="710"/>
      <c r="AQ49" s="710" t="s">
        <v>311</v>
      </c>
      <c r="AR49" s="159"/>
      <c r="AS49" s="709"/>
      <c r="AT49" s="710"/>
      <c r="AU49" s="710"/>
      <c r="AV49" s="159"/>
      <c r="AW49" s="160"/>
      <c r="AX49" s="710"/>
      <c r="AY49" s="710"/>
      <c r="AZ49" s="161"/>
      <c r="BA49" s="709"/>
      <c r="BB49" s="710"/>
      <c r="BC49" s="710"/>
      <c r="BD49" s="159"/>
      <c r="BE49" s="709"/>
      <c r="BF49" s="710"/>
      <c r="BG49" s="710"/>
      <c r="BH49" s="159"/>
      <c r="BI49" s="709"/>
      <c r="BJ49" s="710"/>
      <c r="BK49" s="710"/>
      <c r="BL49" s="159"/>
      <c r="BM49" s="160"/>
      <c r="BN49" s="710"/>
      <c r="BO49" s="162"/>
      <c r="BP49" s="161"/>
      <c r="BQ49" s="1058">
        <f>IF(OR(AN49="",LU!$D$3=0),"",COUNTA(AO49:BP49))</f>
        <v>1</v>
      </c>
      <c r="BR49" s="709" t="s">
        <v>307</v>
      </c>
      <c r="BS49" s="710"/>
      <c r="BT49" s="710"/>
      <c r="BU49" s="710"/>
      <c r="BV49" s="710"/>
      <c r="BW49" s="710"/>
      <c r="BX49" s="163"/>
      <c r="BY49" s="164"/>
      <c r="BZ49" s="826" t="s">
        <v>288</v>
      </c>
    </row>
    <row r="50" spans="1:78" ht="18.75" customHeight="1" thickBot="1">
      <c r="A50" s="1089"/>
      <c r="B50" s="169">
        <v>3</v>
      </c>
      <c r="C50" s="167">
        <v>7</v>
      </c>
      <c r="D50" s="167"/>
      <c r="E50" s="168"/>
      <c r="F50" s="166"/>
      <c r="G50" s="167"/>
      <c r="H50" s="167"/>
      <c r="I50" s="168"/>
      <c r="J50" s="169"/>
      <c r="K50" s="167"/>
      <c r="L50" s="167"/>
      <c r="M50" s="170"/>
      <c r="N50" s="166"/>
      <c r="O50" s="167"/>
      <c r="P50" s="167"/>
      <c r="Q50" s="168"/>
      <c r="R50" s="166"/>
      <c r="S50" s="167"/>
      <c r="T50" s="167"/>
      <c r="U50" s="168"/>
      <c r="V50" s="166"/>
      <c r="W50" s="167"/>
      <c r="X50" s="167"/>
      <c r="Y50" s="168"/>
      <c r="Z50" s="169"/>
      <c r="AA50" s="167"/>
      <c r="AB50" s="171"/>
      <c r="AC50" s="170"/>
      <c r="AD50" s="1058"/>
      <c r="AE50" s="166"/>
      <c r="AF50" s="167"/>
      <c r="AG50" s="167"/>
      <c r="AH50" s="167"/>
      <c r="AI50" s="167"/>
      <c r="AJ50" s="171"/>
      <c r="AK50" s="172"/>
      <c r="AL50" s="749"/>
      <c r="AM50" s="827" t="s">
        <v>289</v>
      </c>
      <c r="AN50" s="1090"/>
      <c r="AO50" s="166"/>
      <c r="AP50" s="167"/>
      <c r="AQ50" s="167">
        <v>3</v>
      </c>
      <c r="AR50" s="168"/>
      <c r="AS50" s="166"/>
      <c r="AT50" s="167"/>
      <c r="AU50" s="167"/>
      <c r="AV50" s="168"/>
      <c r="AW50" s="169"/>
      <c r="AX50" s="167"/>
      <c r="AY50" s="167"/>
      <c r="AZ50" s="170"/>
      <c r="BA50" s="166"/>
      <c r="BB50" s="167"/>
      <c r="BC50" s="167"/>
      <c r="BD50" s="168"/>
      <c r="BE50" s="166"/>
      <c r="BF50" s="167"/>
      <c r="BG50" s="167"/>
      <c r="BH50" s="168"/>
      <c r="BI50" s="166"/>
      <c r="BJ50" s="167"/>
      <c r="BK50" s="167"/>
      <c r="BL50" s="168"/>
      <c r="BM50" s="169"/>
      <c r="BN50" s="167"/>
      <c r="BO50" s="171"/>
      <c r="BP50" s="170"/>
      <c r="BQ50" s="1058"/>
      <c r="BR50" s="166">
        <v>3</v>
      </c>
      <c r="BS50" s="167"/>
      <c r="BT50" s="167"/>
      <c r="BU50" s="167"/>
      <c r="BV50" s="167"/>
      <c r="BW50" s="167"/>
      <c r="BX50" s="172"/>
      <c r="BY50" s="173"/>
      <c r="BZ50" s="827" t="s">
        <v>289</v>
      </c>
    </row>
    <row r="51" spans="1:78" ht="18.75" customHeight="1" thickBot="1">
      <c r="A51" s="1092" t="str">
        <f>IF(IBRF!H12="","",IBRF!H12)</f>
        <v>1170</v>
      </c>
      <c r="B51" s="177"/>
      <c r="C51" s="176"/>
      <c r="D51" s="176"/>
      <c r="E51" s="159"/>
      <c r="F51" s="175"/>
      <c r="G51" s="176"/>
      <c r="H51" s="176"/>
      <c r="I51" s="159"/>
      <c r="J51" s="177"/>
      <c r="K51" s="176"/>
      <c r="L51" s="176"/>
      <c r="M51" s="161"/>
      <c r="N51" s="175"/>
      <c r="O51" s="176"/>
      <c r="P51" s="176"/>
      <c r="Q51" s="159"/>
      <c r="R51" s="175"/>
      <c r="S51" s="176"/>
      <c r="T51" s="176"/>
      <c r="U51" s="159"/>
      <c r="V51" s="175"/>
      <c r="W51" s="176"/>
      <c r="X51" s="176"/>
      <c r="Y51" s="159"/>
      <c r="Z51" s="177"/>
      <c r="AA51" s="176"/>
      <c r="AB51" s="178"/>
      <c r="AC51" s="161"/>
      <c r="AD51" s="1058">
        <f>IF(OR(A51="",LU!$D$3=0),"",COUNTA(B51:AC51))</f>
        <v>0</v>
      </c>
      <c r="AE51" s="175"/>
      <c r="AF51" s="176"/>
      <c r="AG51" s="176"/>
      <c r="AH51" s="176"/>
      <c r="AI51" s="176"/>
      <c r="AJ51" s="178"/>
      <c r="AK51" s="179"/>
      <c r="AL51" s="748"/>
      <c r="AM51" s="828" t="s">
        <v>290</v>
      </c>
      <c r="AN51" s="1093" t="str">
        <f>A51</f>
        <v>1170</v>
      </c>
      <c r="AO51" s="175" t="s">
        <v>311</v>
      </c>
      <c r="AP51" s="176" t="s">
        <v>295</v>
      </c>
      <c r="AQ51" s="176"/>
      <c r="AR51" s="159"/>
      <c r="AS51" s="175"/>
      <c r="AT51" s="176"/>
      <c r="AU51" s="176"/>
      <c r="AV51" s="159"/>
      <c r="AW51" s="177"/>
      <c r="AX51" s="176"/>
      <c r="AY51" s="176"/>
      <c r="AZ51" s="161"/>
      <c r="BA51" s="175"/>
      <c r="BB51" s="176"/>
      <c r="BC51" s="176"/>
      <c r="BD51" s="159"/>
      <c r="BE51" s="175"/>
      <c r="BF51" s="176"/>
      <c r="BG51" s="176"/>
      <c r="BH51" s="159"/>
      <c r="BI51" s="175"/>
      <c r="BJ51" s="176"/>
      <c r="BK51" s="176"/>
      <c r="BL51" s="159"/>
      <c r="BM51" s="177"/>
      <c r="BN51" s="176"/>
      <c r="BO51" s="178"/>
      <c r="BP51" s="161"/>
      <c r="BQ51" s="1058">
        <f>IF(OR(AN51="",LU!$D$3=0),"",COUNTA(AO51:BP51))</f>
        <v>2</v>
      </c>
      <c r="BR51" s="175"/>
      <c r="BS51" s="176"/>
      <c r="BT51" s="176"/>
      <c r="BU51" s="176"/>
      <c r="BV51" s="176"/>
      <c r="BW51" s="176"/>
      <c r="BX51" s="179"/>
      <c r="BY51" s="164"/>
      <c r="BZ51" s="828" t="s">
        <v>290</v>
      </c>
    </row>
    <row r="52" spans="1:78" ht="18.75" customHeight="1" thickBot="1">
      <c r="A52" s="1092"/>
      <c r="B52" s="182"/>
      <c r="C52" s="181"/>
      <c r="D52" s="181"/>
      <c r="E52" s="168"/>
      <c r="F52" s="180"/>
      <c r="G52" s="181"/>
      <c r="H52" s="181"/>
      <c r="I52" s="168"/>
      <c r="J52" s="182"/>
      <c r="K52" s="181"/>
      <c r="L52" s="181"/>
      <c r="M52" s="170"/>
      <c r="N52" s="180"/>
      <c r="O52" s="181"/>
      <c r="P52" s="181"/>
      <c r="Q52" s="168"/>
      <c r="R52" s="180"/>
      <c r="S52" s="181"/>
      <c r="T52" s="181"/>
      <c r="U52" s="168"/>
      <c r="V52" s="180"/>
      <c r="W52" s="181"/>
      <c r="X52" s="181"/>
      <c r="Y52" s="168"/>
      <c r="Z52" s="182"/>
      <c r="AA52" s="181"/>
      <c r="AB52" s="183"/>
      <c r="AC52" s="170"/>
      <c r="AD52" s="1058"/>
      <c r="AE52" s="180"/>
      <c r="AF52" s="181"/>
      <c r="AG52" s="181"/>
      <c r="AH52" s="181"/>
      <c r="AI52" s="181"/>
      <c r="AJ52" s="183"/>
      <c r="AK52" s="184"/>
      <c r="AL52" s="749"/>
      <c r="AM52" s="829" t="s">
        <v>291</v>
      </c>
      <c r="AN52" s="1093"/>
      <c r="AO52" s="180">
        <v>5</v>
      </c>
      <c r="AP52" s="181">
        <v>6</v>
      </c>
      <c r="AQ52" s="181"/>
      <c r="AR52" s="168"/>
      <c r="AS52" s="180"/>
      <c r="AT52" s="181"/>
      <c r="AU52" s="181"/>
      <c r="AV52" s="168"/>
      <c r="AW52" s="182"/>
      <c r="AX52" s="181"/>
      <c r="AY52" s="181"/>
      <c r="AZ52" s="170"/>
      <c r="BA52" s="180"/>
      <c r="BB52" s="181"/>
      <c r="BC52" s="181"/>
      <c r="BD52" s="168"/>
      <c r="BE52" s="180"/>
      <c r="BF52" s="181"/>
      <c r="BG52" s="181"/>
      <c r="BH52" s="168"/>
      <c r="BI52" s="180"/>
      <c r="BJ52" s="181"/>
      <c r="BK52" s="181"/>
      <c r="BL52" s="168"/>
      <c r="BM52" s="182"/>
      <c r="BN52" s="181"/>
      <c r="BO52" s="183"/>
      <c r="BP52" s="170"/>
      <c r="BQ52" s="1058"/>
      <c r="BR52" s="180"/>
      <c r="BS52" s="181"/>
      <c r="BT52" s="181"/>
      <c r="BU52" s="181"/>
      <c r="BV52" s="181"/>
      <c r="BW52" s="181"/>
      <c r="BX52" s="184"/>
      <c r="BY52" s="173"/>
      <c r="BZ52" s="829" t="s">
        <v>291</v>
      </c>
    </row>
    <row r="53" spans="1:78" ht="18.75" customHeight="1" thickBot="1">
      <c r="A53" s="1094" t="str">
        <f>IF(IBRF!H13="","",IBRF!H13)</f>
        <v>120</v>
      </c>
      <c r="B53" s="160"/>
      <c r="C53" s="710"/>
      <c r="D53" s="710"/>
      <c r="E53" s="159"/>
      <c r="F53" s="709"/>
      <c r="G53" s="710"/>
      <c r="H53" s="710"/>
      <c r="I53" s="159"/>
      <c r="J53" s="160"/>
      <c r="K53" s="710"/>
      <c r="L53" s="710"/>
      <c r="M53" s="161"/>
      <c r="N53" s="709"/>
      <c r="O53" s="710"/>
      <c r="P53" s="710"/>
      <c r="Q53" s="159"/>
      <c r="R53" s="709"/>
      <c r="S53" s="710"/>
      <c r="T53" s="710"/>
      <c r="U53" s="159"/>
      <c r="V53" s="709"/>
      <c r="W53" s="710"/>
      <c r="X53" s="710"/>
      <c r="Y53" s="159"/>
      <c r="Z53" s="160"/>
      <c r="AA53" s="710"/>
      <c r="AB53" s="162"/>
      <c r="AC53" s="161"/>
      <c r="AD53" s="1058">
        <f>IF(OR(A53="",LU!$D$3=0),"",COUNTA(B53:AC53))</f>
        <v>0</v>
      </c>
      <c r="AE53" s="709"/>
      <c r="AF53" s="710"/>
      <c r="AG53" s="710"/>
      <c r="AH53" s="710"/>
      <c r="AI53" s="710"/>
      <c r="AJ53" s="162"/>
      <c r="AK53" s="163"/>
      <c r="AL53" s="748"/>
      <c r="AM53" s="830" t="s">
        <v>292</v>
      </c>
      <c r="AN53" s="1095" t="str">
        <f>A53</f>
        <v>120</v>
      </c>
      <c r="AO53" s="709" t="s">
        <v>303</v>
      </c>
      <c r="AP53" s="710"/>
      <c r="AQ53" s="710"/>
      <c r="AR53" s="159"/>
      <c r="AS53" s="709"/>
      <c r="AT53" s="710"/>
      <c r="AU53" s="710"/>
      <c r="AV53" s="159"/>
      <c r="AW53" s="709"/>
      <c r="AX53" s="710"/>
      <c r="AY53" s="710"/>
      <c r="AZ53" s="161"/>
      <c r="BA53" s="709"/>
      <c r="BB53" s="710"/>
      <c r="BC53" s="710"/>
      <c r="BD53" s="159"/>
      <c r="BE53" s="709"/>
      <c r="BF53" s="710"/>
      <c r="BG53" s="710"/>
      <c r="BH53" s="159"/>
      <c r="BI53" s="709"/>
      <c r="BJ53" s="710"/>
      <c r="BK53" s="710"/>
      <c r="BL53" s="159"/>
      <c r="BM53" s="160"/>
      <c r="BN53" s="710"/>
      <c r="BO53" s="162"/>
      <c r="BP53" s="161"/>
      <c r="BQ53" s="1058">
        <f>IF(OR(AN53="",LU!$D$3=0),"",COUNTA(AO53:BP53))</f>
        <v>1</v>
      </c>
      <c r="BR53" s="709"/>
      <c r="BS53" s="710"/>
      <c r="BT53" s="710"/>
      <c r="BU53" s="710"/>
      <c r="BV53" s="710"/>
      <c r="BW53" s="710"/>
      <c r="BX53" s="163"/>
      <c r="BY53" s="164"/>
      <c r="BZ53" s="830" t="s">
        <v>292</v>
      </c>
    </row>
    <row r="54" spans="1:78" ht="18.75" customHeight="1" thickBot="1">
      <c r="A54" s="1094"/>
      <c r="B54" s="169"/>
      <c r="C54" s="167"/>
      <c r="D54" s="167"/>
      <c r="E54" s="168"/>
      <c r="F54" s="166"/>
      <c r="G54" s="167"/>
      <c r="H54" s="167"/>
      <c r="I54" s="168"/>
      <c r="J54" s="169"/>
      <c r="K54" s="167"/>
      <c r="L54" s="167"/>
      <c r="M54" s="170"/>
      <c r="N54" s="166"/>
      <c r="O54" s="167"/>
      <c r="P54" s="167"/>
      <c r="Q54" s="168"/>
      <c r="R54" s="166"/>
      <c r="S54" s="167"/>
      <c r="T54" s="167"/>
      <c r="U54" s="168"/>
      <c r="V54" s="166"/>
      <c r="W54" s="167"/>
      <c r="X54" s="167"/>
      <c r="Y54" s="168"/>
      <c r="Z54" s="169"/>
      <c r="AA54" s="167"/>
      <c r="AB54" s="171"/>
      <c r="AC54" s="170"/>
      <c r="AD54" s="1058"/>
      <c r="AE54" s="166"/>
      <c r="AF54" s="167"/>
      <c r="AG54" s="167"/>
      <c r="AH54" s="167"/>
      <c r="AI54" s="167"/>
      <c r="AJ54" s="171"/>
      <c r="AK54" s="172"/>
      <c r="AL54" s="749"/>
      <c r="AM54" s="829" t="s">
        <v>293</v>
      </c>
      <c r="AN54" s="1095"/>
      <c r="AO54" s="166">
        <v>13</v>
      </c>
      <c r="AP54" s="167"/>
      <c r="AQ54" s="167"/>
      <c r="AR54" s="168"/>
      <c r="AS54" s="166"/>
      <c r="AT54" s="167"/>
      <c r="AU54" s="167"/>
      <c r="AV54" s="168"/>
      <c r="AW54" s="166"/>
      <c r="AX54" s="167"/>
      <c r="AY54" s="167"/>
      <c r="AZ54" s="170"/>
      <c r="BA54" s="166"/>
      <c r="BB54" s="167"/>
      <c r="BC54" s="167"/>
      <c r="BD54" s="168"/>
      <c r="BE54" s="166"/>
      <c r="BF54" s="167"/>
      <c r="BG54" s="167"/>
      <c r="BH54" s="168"/>
      <c r="BI54" s="166"/>
      <c r="BJ54" s="167"/>
      <c r="BK54" s="167"/>
      <c r="BL54" s="168"/>
      <c r="BM54" s="169"/>
      <c r="BN54" s="167"/>
      <c r="BO54" s="171"/>
      <c r="BP54" s="170"/>
      <c r="BQ54" s="1058"/>
      <c r="BR54" s="166"/>
      <c r="BS54" s="167"/>
      <c r="BT54" s="167"/>
      <c r="BU54" s="167"/>
      <c r="BV54" s="167"/>
      <c r="BW54" s="167"/>
      <c r="BX54" s="172"/>
      <c r="BY54" s="173"/>
      <c r="BZ54" s="829" t="s">
        <v>293</v>
      </c>
    </row>
    <row r="55" spans="1:78" ht="18.75" customHeight="1" thickBot="1">
      <c r="A55" s="1092" t="str">
        <f>IF(IBRF!H14="","",IBRF!H14)</f>
        <v>1888</v>
      </c>
      <c r="B55" s="177"/>
      <c r="C55" s="176"/>
      <c r="D55" s="176"/>
      <c r="E55" s="159"/>
      <c r="F55" s="175"/>
      <c r="G55" s="176"/>
      <c r="H55" s="176"/>
      <c r="I55" s="159"/>
      <c r="J55" s="177"/>
      <c r="K55" s="176"/>
      <c r="L55" s="176"/>
      <c r="M55" s="161"/>
      <c r="N55" s="175"/>
      <c r="O55" s="176"/>
      <c r="P55" s="176"/>
      <c r="Q55" s="159"/>
      <c r="R55" s="175"/>
      <c r="S55" s="176"/>
      <c r="T55" s="176"/>
      <c r="U55" s="159"/>
      <c r="V55" s="175"/>
      <c r="W55" s="176"/>
      <c r="X55" s="176"/>
      <c r="Y55" s="159"/>
      <c r="Z55" s="177"/>
      <c r="AA55" s="176"/>
      <c r="AB55" s="178"/>
      <c r="AC55" s="161"/>
      <c r="AD55" s="1058">
        <f>IF(OR(A55="",LU!$D$3=0),"",COUNTA(B55:AC55))</f>
        <v>0</v>
      </c>
      <c r="AE55" s="175"/>
      <c r="AF55" s="176"/>
      <c r="AG55" s="176"/>
      <c r="AH55" s="176"/>
      <c r="AI55" s="176"/>
      <c r="AJ55" s="178"/>
      <c r="AK55" s="179"/>
      <c r="AL55" s="748"/>
      <c r="AM55" s="828" t="s">
        <v>294</v>
      </c>
      <c r="AN55" s="1093" t="str">
        <f>A55</f>
        <v>1888</v>
      </c>
      <c r="AO55" s="175"/>
      <c r="AP55" s="176"/>
      <c r="AQ55" s="176"/>
      <c r="AR55" s="159"/>
      <c r="AS55" s="175"/>
      <c r="AT55" s="176"/>
      <c r="AU55" s="176"/>
      <c r="AV55" s="159"/>
      <c r="AW55" s="175"/>
      <c r="AX55" s="176"/>
      <c r="AY55" s="176"/>
      <c r="AZ55" s="161"/>
      <c r="BA55" s="175"/>
      <c r="BB55" s="176"/>
      <c r="BC55" s="176"/>
      <c r="BD55" s="159"/>
      <c r="BE55" s="175"/>
      <c r="BF55" s="176"/>
      <c r="BG55" s="176"/>
      <c r="BH55" s="159"/>
      <c r="BI55" s="175"/>
      <c r="BJ55" s="176"/>
      <c r="BK55" s="176"/>
      <c r="BL55" s="159"/>
      <c r="BM55" s="177"/>
      <c r="BN55" s="176"/>
      <c r="BO55" s="178"/>
      <c r="BP55" s="161"/>
      <c r="BQ55" s="1058">
        <f>IF(OR(AN55="",LU!$D$3=0),"",COUNTA(AO55:BP55))</f>
        <v>0</v>
      </c>
      <c r="BR55" s="175"/>
      <c r="BS55" s="176"/>
      <c r="BT55" s="176"/>
      <c r="BU55" s="176"/>
      <c r="BV55" s="176"/>
      <c r="BW55" s="176"/>
      <c r="BX55" s="179"/>
      <c r="BY55" s="164"/>
      <c r="BZ55" s="828" t="s">
        <v>294</v>
      </c>
    </row>
    <row r="56" spans="1:78" ht="18.75" customHeight="1" thickBot="1">
      <c r="A56" s="1092"/>
      <c r="B56" s="182"/>
      <c r="C56" s="181"/>
      <c r="D56" s="181"/>
      <c r="E56" s="168"/>
      <c r="F56" s="180"/>
      <c r="G56" s="181"/>
      <c r="H56" s="181"/>
      <c r="I56" s="168"/>
      <c r="J56" s="182"/>
      <c r="K56" s="181"/>
      <c r="L56" s="181"/>
      <c r="M56" s="170"/>
      <c r="N56" s="180"/>
      <c r="O56" s="181"/>
      <c r="P56" s="181"/>
      <c r="Q56" s="168"/>
      <c r="R56" s="180"/>
      <c r="S56" s="181"/>
      <c r="T56" s="181"/>
      <c r="U56" s="168"/>
      <c r="V56" s="180"/>
      <c r="W56" s="181"/>
      <c r="X56" s="181"/>
      <c r="Y56" s="168"/>
      <c r="Z56" s="182"/>
      <c r="AA56" s="181"/>
      <c r="AB56" s="183"/>
      <c r="AC56" s="170"/>
      <c r="AD56" s="1058"/>
      <c r="AE56" s="180"/>
      <c r="AF56" s="181"/>
      <c r="AG56" s="181"/>
      <c r="AH56" s="181"/>
      <c r="AI56" s="181"/>
      <c r="AJ56" s="183"/>
      <c r="AK56" s="184"/>
      <c r="AL56" s="749"/>
      <c r="AM56" s="829" t="s">
        <v>295</v>
      </c>
      <c r="AN56" s="1093"/>
      <c r="AO56" s="180"/>
      <c r="AP56" s="181"/>
      <c r="AQ56" s="181"/>
      <c r="AR56" s="168"/>
      <c r="AS56" s="180"/>
      <c r="AT56" s="181"/>
      <c r="AU56" s="181"/>
      <c r="AV56" s="168"/>
      <c r="AW56" s="180"/>
      <c r="AX56" s="181"/>
      <c r="AY56" s="181"/>
      <c r="AZ56" s="170"/>
      <c r="BA56" s="180"/>
      <c r="BB56" s="181"/>
      <c r="BC56" s="181"/>
      <c r="BD56" s="168"/>
      <c r="BE56" s="180"/>
      <c r="BF56" s="181"/>
      <c r="BG56" s="181"/>
      <c r="BH56" s="168"/>
      <c r="BI56" s="180"/>
      <c r="BJ56" s="181"/>
      <c r="BK56" s="181"/>
      <c r="BL56" s="168"/>
      <c r="BM56" s="182"/>
      <c r="BN56" s="181"/>
      <c r="BO56" s="183"/>
      <c r="BP56" s="170"/>
      <c r="BQ56" s="1058"/>
      <c r="BR56" s="180"/>
      <c r="BS56" s="181"/>
      <c r="BT56" s="181"/>
      <c r="BU56" s="181"/>
      <c r="BV56" s="181"/>
      <c r="BW56" s="181"/>
      <c r="BX56" s="184"/>
      <c r="BY56" s="173"/>
      <c r="BZ56" s="829" t="s">
        <v>295</v>
      </c>
    </row>
    <row r="57" spans="1:78" ht="18.75" customHeight="1" thickBot="1">
      <c r="A57" s="1094" t="str">
        <f>IF(IBRF!H15="","",IBRF!H15)</f>
        <v>256</v>
      </c>
      <c r="B57" s="160" t="s">
        <v>299</v>
      </c>
      <c r="C57" s="710"/>
      <c r="D57" s="710"/>
      <c r="E57" s="159"/>
      <c r="F57" s="709"/>
      <c r="G57" s="710"/>
      <c r="H57" s="710"/>
      <c r="I57" s="159"/>
      <c r="J57" s="160"/>
      <c r="K57" s="710"/>
      <c r="L57" s="710"/>
      <c r="M57" s="161"/>
      <c r="N57" s="709"/>
      <c r="O57" s="710"/>
      <c r="P57" s="710"/>
      <c r="Q57" s="159"/>
      <c r="R57" s="709"/>
      <c r="S57" s="710"/>
      <c r="T57" s="710"/>
      <c r="U57" s="159"/>
      <c r="V57" s="709"/>
      <c r="W57" s="710"/>
      <c r="X57" s="710"/>
      <c r="Y57" s="159"/>
      <c r="Z57" s="160"/>
      <c r="AA57" s="710"/>
      <c r="AB57" s="162"/>
      <c r="AC57" s="161"/>
      <c r="AD57" s="1058">
        <f>IF(OR(A57="",LU!$D$3=0),"",COUNTA(B57:AC57))</f>
        <v>1</v>
      </c>
      <c r="AE57" s="709"/>
      <c r="AF57" s="710"/>
      <c r="AG57" s="710"/>
      <c r="AH57" s="710"/>
      <c r="AI57" s="710"/>
      <c r="AJ57" s="162"/>
      <c r="AK57" s="163"/>
      <c r="AL57" s="748"/>
      <c r="AM57" s="828" t="s">
        <v>296</v>
      </c>
      <c r="AN57" s="1095" t="str">
        <f>A57</f>
        <v>256</v>
      </c>
      <c r="AO57" s="185"/>
      <c r="AP57" s="710" t="s">
        <v>299</v>
      </c>
      <c r="AQ57" s="710" t="s">
        <v>295</v>
      </c>
      <c r="AR57" s="159"/>
      <c r="AS57" s="709"/>
      <c r="AT57" s="710"/>
      <c r="AU57" s="710"/>
      <c r="AV57" s="159"/>
      <c r="AW57" s="709"/>
      <c r="AX57" s="710"/>
      <c r="AY57" s="710"/>
      <c r="AZ57" s="161"/>
      <c r="BA57" s="709"/>
      <c r="BB57" s="710"/>
      <c r="BC57" s="710"/>
      <c r="BD57" s="159"/>
      <c r="BE57" s="709"/>
      <c r="BF57" s="710"/>
      <c r="BG57" s="710"/>
      <c r="BH57" s="159"/>
      <c r="BI57" s="709"/>
      <c r="BJ57" s="710"/>
      <c r="BK57" s="710"/>
      <c r="BL57" s="159"/>
      <c r="BM57" s="160"/>
      <c r="BN57" s="710"/>
      <c r="BO57" s="162"/>
      <c r="BP57" s="161"/>
      <c r="BQ57" s="1058">
        <f>IF(OR(AN57="",LU!$D$3=0),"",COUNTA(AO57:BP57))</f>
        <v>2</v>
      </c>
      <c r="BR57" s="709" t="s">
        <v>309</v>
      </c>
      <c r="BS57" s="710"/>
      <c r="BT57" s="710"/>
      <c r="BU57" s="710"/>
      <c r="BV57" s="710"/>
      <c r="BW57" s="710"/>
      <c r="BX57" s="163"/>
      <c r="BY57" s="164"/>
      <c r="BZ57" s="828" t="s">
        <v>296</v>
      </c>
    </row>
    <row r="58" spans="1:78" ht="18.75" customHeight="1" thickBot="1">
      <c r="A58" s="1094"/>
      <c r="B58" s="169">
        <v>9</v>
      </c>
      <c r="C58" s="167"/>
      <c r="D58" s="167"/>
      <c r="E58" s="168"/>
      <c r="F58" s="166"/>
      <c r="G58" s="167"/>
      <c r="H58" s="167"/>
      <c r="I58" s="168"/>
      <c r="J58" s="169"/>
      <c r="K58" s="167"/>
      <c r="L58" s="167"/>
      <c r="M58" s="170"/>
      <c r="N58" s="166"/>
      <c r="O58" s="167"/>
      <c r="P58" s="167"/>
      <c r="Q58" s="168"/>
      <c r="R58" s="166"/>
      <c r="S58" s="167"/>
      <c r="T58" s="167"/>
      <c r="U58" s="168"/>
      <c r="V58" s="166"/>
      <c r="W58" s="167"/>
      <c r="X58" s="167"/>
      <c r="Y58" s="168"/>
      <c r="Z58" s="169"/>
      <c r="AA58" s="167"/>
      <c r="AB58" s="171"/>
      <c r="AC58" s="170"/>
      <c r="AD58" s="1058"/>
      <c r="AE58" s="166"/>
      <c r="AF58" s="167"/>
      <c r="AG58" s="167"/>
      <c r="AH58" s="167"/>
      <c r="AI58" s="167"/>
      <c r="AJ58" s="171"/>
      <c r="AK58" s="172"/>
      <c r="AL58" s="749"/>
      <c r="AM58" s="829" t="s">
        <v>297</v>
      </c>
      <c r="AN58" s="1095"/>
      <c r="AO58" s="186"/>
      <c r="AP58" s="167">
        <v>5</v>
      </c>
      <c r="AQ58" s="167">
        <v>9</v>
      </c>
      <c r="AR58" s="168"/>
      <c r="AS58" s="166"/>
      <c r="AT58" s="167"/>
      <c r="AU58" s="167"/>
      <c r="AV58" s="168"/>
      <c r="AW58" s="166"/>
      <c r="AX58" s="167"/>
      <c r="AY58" s="167"/>
      <c r="AZ58" s="170"/>
      <c r="BA58" s="166"/>
      <c r="BB58" s="167"/>
      <c r="BC58" s="167"/>
      <c r="BD58" s="168"/>
      <c r="BE58" s="166"/>
      <c r="BF58" s="167"/>
      <c r="BG58" s="167"/>
      <c r="BH58" s="168"/>
      <c r="BI58" s="166"/>
      <c r="BJ58" s="167"/>
      <c r="BK58" s="167"/>
      <c r="BL58" s="168"/>
      <c r="BM58" s="169"/>
      <c r="BN58" s="167"/>
      <c r="BO58" s="171"/>
      <c r="BP58" s="170"/>
      <c r="BQ58" s="1058"/>
      <c r="BR58" s="166">
        <v>9</v>
      </c>
      <c r="BS58" s="167"/>
      <c r="BT58" s="167"/>
      <c r="BU58" s="167"/>
      <c r="BV58" s="167"/>
      <c r="BW58" s="167"/>
      <c r="BX58" s="172"/>
      <c r="BY58" s="173"/>
      <c r="BZ58" s="829" t="s">
        <v>297</v>
      </c>
    </row>
    <row r="59" spans="1:78" ht="18.75" customHeight="1" thickBot="1">
      <c r="A59" s="1092" t="str">
        <f>IF(IBRF!H16="","",IBRF!H16)</f>
        <v>422</v>
      </c>
      <c r="B59" s="177" t="s">
        <v>293</v>
      </c>
      <c r="C59" s="176" t="s">
        <v>293</v>
      </c>
      <c r="D59" s="176"/>
      <c r="E59" s="159"/>
      <c r="F59" s="175"/>
      <c r="G59" s="176"/>
      <c r="H59" s="176"/>
      <c r="I59" s="159"/>
      <c r="J59" s="177"/>
      <c r="K59" s="176"/>
      <c r="L59" s="176"/>
      <c r="M59" s="161"/>
      <c r="N59" s="175"/>
      <c r="O59" s="176"/>
      <c r="P59" s="176"/>
      <c r="Q59" s="159"/>
      <c r="R59" s="175"/>
      <c r="S59" s="176"/>
      <c r="T59" s="176"/>
      <c r="U59" s="159"/>
      <c r="V59" s="175"/>
      <c r="W59" s="176"/>
      <c r="X59" s="176"/>
      <c r="Y59" s="159"/>
      <c r="Z59" s="177"/>
      <c r="AA59" s="176"/>
      <c r="AB59" s="178"/>
      <c r="AC59" s="161"/>
      <c r="AD59" s="1058">
        <f>IF(OR(A59="",LU!$D$3=0),"",COUNTA(B59:AC59))</f>
        <v>2</v>
      </c>
      <c r="AE59" s="175"/>
      <c r="AF59" s="176"/>
      <c r="AG59" s="176"/>
      <c r="AH59" s="176"/>
      <c r="AI59" s="176"/>
      <c r="AJ59" s="178"/>
      <c r="AK59" s="179"/>
      <c r="AL59" s="748"/>
      <c r="AM59" s="828" t="s">
        <v>298</v>
      </c>
      <c r="AN59" s="1093" t="str">
        <f>A59</f>
        <v>422</v>
      </c>
      <c r="AO59" s="175"/>
      <c r="AP59" s="176"/>
      <c r="AQ59" s="176" t="s">
        <v>293</v>
      </c>
      <c r="AR59" s="159"/>
      <c r="AS59" s="175"/>
      <c r="AT59" s="176"/>
      <c r="AU59" s="176"/>
      <c r="AV59" s="159"/>
      <c r="AW59" s="177"/>
      <c r="AX59" s="176"/>
      <c r="AY59" s="176"/>
      <c r="AZ59" s="161"/>
      <c r="BA59" s="175"/>
      <c r="BB59" s="176"/>
      <c r="BC59" s="176"/>
      <c r="BD59" s="159"/>
      <c r="BE59" s="175"/>
      <c r="BF59" s="176"/>
      <c r="BG59" s="176"/>
      <c r="BH59" s="159"/>
      <c r="BI59" s="175"/>
      <c r="BJ59" s="176"/>
      <c r="BK59" s="176"/>
      <c r="BL59" s="159"/>
      <c r="BM59" s="177"/>
      <c r="BN59" s="176"/>
      <c r="BO59" s="178"/>
      <c r="BP59" s="161"/>
      <c r="BQ59" s="1058">
        <f>IF(OR(AN59="",LU!$D$3=0),"",COUNTA(AO59:BP59))</f>
        <v>1</v>
      </c>
      <c r="BR59" s="175" t="s">
        <v>289</v>
      </c>
      <c r="BS59" s="176"/>
      <c r="BT59" s="176"/>
      <c r="BU59" s="176"/>
      <c r="BV59" s="176"/>
      <c r="BW59" s="176"/>
      <c r="BX59" s="179"/>
      <c r="BY59" s="164"/>
      <c r="BZ59" s="828" t="s">
        <v>298</v>
      </c>
    </row>
    <row r="60" spans="1:78" ht="18.75" customHeight="1" thickBot="1">
      <c r="A60" s="1092"/>
      <c r="B60" s="182">
        <v>6</v>
      </c>
      <c r="C60" s="181">
        <v>12</v>
      </c>
      <c r="D60" s="181"/>
      <c r="E60" s="168"/>
      <c r="F60" s="180"/>
      <c r="G60" s="181"/>
      <c r="H60" s="181"/>
      <c r="I60" s="168"/>
      <c r="J60" s="182"/>
      <c r="K60" s="181"/>
      <c r="L60" s="181"/>
      <c r="M60" s="170"/>
      <c r="N60" s="180"/>
      <c r="O60" s="181"/>
      <c r="P60" s="181"/>
      <c r="Q60" s="168"/>
      <c r="R60" s="180"/>
      <c r="S60" s="181"/>
      <c r="T60" s="181"/>
      <c r="U60" s="168"/>
      <c r="V60" s="180"/>
      <c r="W60" s="181"/>
      <c r="X60" s="181"/>
      <c r="Y60" s="168"/>
      <c r="Z60" s="182"/>
      <c r="AA60" s="181"/>
      <c r="AB60" s="183"/>
      <c r="AC60" s="170"/>
      <c r="AD60" s="1058"/>
      <c r="AE60" s="180"/>
      <c r="AF60" s="181"/>
      <c r="AG60" s="181"/>
      <c r="AH60" s="181"/>
      <c r="AI60" s="181"/>
      <c r="AJ60" s="183"/>
      <c r="AK60" s="184"/>
      <c r="AL60" s="749"/>
      <c r="AM60" s="829" t="s">
        <v>299</v>
      </c>
      <c r="AN60" s="1093"/>
      <c r="AO60" s="180"/>
      <c r="AP60" s="181"/>
      <c r="AQ60" s="181">
        <v>11</v>
      </c>
      <c r="AR60" s="168"/>
      <c r="AS60" s="180"/>
      <c r="AT60" s="181"/>
      <c r="AU60" s="181"/>
      <c r="AV60" s="168"/>
      <c r="AW60" s="182"/>
      <c r="AX60" s="181"/>
      <c r="AY60" s="181"/>
      <c r="AZ60" s="170"/>
      <c r="BA60" s="180"/>
      <c r="BB60" s="181"/>
      <c r="BC60" s="181"/>
      <c r="BD60" s="168"/>
      <c r="BE60" s="180"/>
      <c r="BF60" s="181"/>
      <c r="BG60" s="181"/>
      <c r="BH60" s="168"/>
      <c r="BI60" s="180"/>
      <c r="BJ60" s="181"/>
      <c r="BK60" s="181"/>
      <c r="BL60" s="168"/>
      <c r="BM60" s="182"/>
      <c r="BN60" s="181"/>
      <c r="BO60" s="183"/>
      <c r="BP60" s="170"/>
      <c r="BQ60" s="1058"/>
      <c r="BR60" s="180">
        <v>5</v>
      </c>
      <c r="BS60" s="181"/>
      <c r="BT60" s="181"/>
      <c r="BU60" s="181"/>
      <c r="BV60" s="181"/>
      <c r="BW60" s="181"/>
      <c r="BX60" s="184"/>
      <c r="BY60" s="173"/>
      <c r="BZ60" s="829" t="s">
        <v>299</v>
      </c>
    </row>
    <row r="61" spans="1:78" ht="18.75" customHeight="1" thickBot="1">
      <c r="A61" s="1094" t="str">
        <f>IF(IBRF!H17="","",IBRF!H17)</f>
        <v>42OH</v>
      </c>
      <c r="B61" s="160"/>
      <c r="C61" s="710"/>
      <c r="D61" s="710"/>
      <c r="E61" s="159"/>
      <c r="F61" s="709"/>
      <c r="G61" s="710"/>
      <c r="H61" s="710"/>
      <c r="I61" s="159"/>
      <c r="J61" s="160"/>
      <c r="K61" s="710"/>
      <c r="L61" s="710"/>
      <c r="M61" s="161"/>
      <c r="N61" s="709"/>
      <c r="O61" s="710"/>
      <c r="P61" s="710"/>
      <c r="Q61" s="159"/>
      <c r="R61" s="709"/>
      <c r="S61" s="710"/>
      <c r="T61" s="710"/>
      <c r="U61" s="159"/>
      <c r="V61" s="709"/>
      <c r="W61" s="710"/>
      <c r="X61" s="710"/>
      <c r="Y61" s="159"/>
      <c r="Z61" s="160"/>
      <c r="AA61" s="710"/>
      <c r="AB61" s="162"/>
      <c r="AC61" s="161"/>
      <c r="AD61" s="1058">
        <f>IF(OR(A61="",LU!$D$3=0),"",COUNTA(B61:AC61))</f>
        <v>0</v>
      </c>
      <c r="AE61" s="709"/>
      <c r="AF61" s="710"/>
      <c r="AG61" s="710"/>
      <c r="AH61" s="710"/>
      <c r="AI61" s="710"/>
      <c r="AJ61" s="162"/>
      <c r="AK61" s="163"/>
      <c r="AL61" s="748"/>
      <c r="AM61" s="828" t="s">
        <v>300</v>
      </c>
      <c r="AN61" s="1095" t="str">
        <f>A61</f>
        <v>42OH</v>
      </c>
      <c r="AO61" s="709" t="s">
        <v>295</v>
      </c>
      <c r="AP61" s="710" t="s">
        <v>293</v>
      </c>
      <c r="AQ61" s="710"/>
      <c r="AR61" s="159"/>
      <c r="AS61" s="709"/>
      <c r="AT61" s="710"/>
      <c r="AU61" s="710"/>
      <c r="AV61" s="159"/>
      <c r="AW61" s="160"/>
      <c r="AX61" s="710"/>
      <c r="AY61" s="710"/>
      <c r="AZ61" s="161"/>
      <c r="BA61" s="709"/>
      <c r="BB61" s="710"/>
      <c r="BC61" s="710"/>
      <c r="BD61" s="159"/>
      <c r="BE61" s="709"/>
      <c r="BF61" s="710"/>
      <c r="BG61" s="710"/>
      <c r="BH61" s="159"/>
      <c r="BI61" s="709"/>
      <c r="BJ61" s="710"/>
      <c r="BK61" s="710"/>
      <c r="BL61" s="159"/>
      <c r="BM61" s="160"/>
      <c r="BN61" s="710"/>
      <c r="BO61" s="162"/>
      <c r="BP61" s="161"/>
      <c r="BQ61" s="1058">
        <f>IF(OR(AN61="",LU!$D$3=0),"",COUNTA(AO61:BP61))</f>
        <v>2</v>
      </c>
      <c r="BR61" s="709" t="s">
        <v>303</v>
      </c>
      <c r="BS61" s="710"/>
      <c r="BT61" s="710"/>
      <c r="BU61" s="710"/>
      <c r="BV61" s="710"/>
      <c r="BW61" s="710"/>
      <c r="BX61" s="163"/>
      <c r="BY61" s="164"/>
      <c r="BZ61" s="828" t="s">
        <v>300</v>
      </c>
    </row>
    <row r="62" spans="1:78" ht="18.75" customHeight="1" thickBot="1">
      <c r="A62" s="1094"/>
      <c r="B62" s="169"/>
      <c r="C62" s="167"/>
      <c r="D62" s="167"/>
      <c r="E62" s="168"/>
      <c r="F62" s="166"/>
      <c r="G62" s="167"/>
      <c r="H62" s="167"/>
      <c r="I62" s="168"/>
      <c r="J62" s="169"/>
      <c r="K62" s="167"/>
      <c r="L62" s="167"/>
      <c r="M62" s="170"/>
      <c r="N62" s="166"/>
      <c r="O62" s="167"/>
      <c r="P62" s="167"/>
      <c r="Q62" s="168"/>
      <c r="R62" s="166"/>
      <c r="S62" s="167"/>
      <c r="T62" s="167"/>
      <c r="U62" s="168"/>
      <c r="V62" s="166"/>
      <c r="W62" s="167"/>
      <c r="X62" s="167"/>
      <c r="Y62" s="168"/>
      <c r="Z62" s="169"/>
      <c r="AA62" s="167"/>
      <c r="AB62" s="171"/>
      <c r="AC62" s="170"/>
      <c r="AD62" s="1058"/>
      <c r="AE62" s="166"/>
      <c r="AF62" s="167"/>
      <c r="AG62" s="167"/>
      <c r="AH62" s="167"/>
      <c r="AI62" s="167"/>
      <c r="AJ62" s="171"/>
      <c r="AK62" s="172"/>
      <c r="AL62" s="749"/>
      <c r="AM62" s="829" t="s">
        <v>303</v>
      </c>
      <c r="AN62" s="1095"/>
      <c r="AO62" s="166">
        <v>3</v>
      </c>
      <c r="AP62" s="167">
        <v>15</v>
      </c>
      <c r="AQ62" s="167"/>
      <c r="AR62" s="168"/>
      <c r="AS62" s="166"/>
      <c r="AT62" s="167"/>
      <c r="AU62" s="167"/>
      <c r="AV62" s="168"/>
      <c r="AW62" s="169"/>
      <c r="AX62" s="167"/>
      <c r="AY62" s="167"/>
      <c r="AZ62" s="170"/>
      <c r="BA62" s="166"/>
      <c r="BB62" s="167"/>
      <c r="BC62" s="167"/>
      <c r="BD62" s="168"/>
      <c r="BE62" s="166"/>
      <c r="BF62" s="167"/>
      <c r="BG62" s="167"/>
      <c r="BH62" s="168"/>
      <c r="BI62" s="166"/>
      <c r="BJ62" s="167"/>
      <c r="BK62" s="167"/>
      <c r="BL62" s="168"/>
      <c r="BM62" s="169"/>
      <c r="BN62" s="167"/>
      <c r="BO62" s="171"/>
      <c r="BP62" s="170"/>
      <c r="BQ62" s="1058"/>
      <c r="BR62" s="166">
        <v>15</v>
      </c>
      <c r="BS62" s="167"/>
      <c r="BT62" s="167"/>
      <c r="BU62" s="167"/>
      <c r="BV62" s="167"/>
      <c r="BW62" s="167"/>
      <c r="BX62" s="172"/>
      <c r="BY62" s="173"/>
      <c r="BZ62" s="829" t="s">
        <v>303</v>
      </c>
    </row>
    <row r="63" spans="1:78" ht="18.75" customHeight="1" thickBot="1">
      <c r="A63" s="1092" t="str">
        <f>IF(IBRF!H18="","",IBRF!H18)</f>
        <v>50</v>
      </c>
      <c r="B63" s="177" t="s">
        <v>297</v>
      </c>
      <c r="C63" s="176"/>
      <c r="D63" s="176"/>
      <c r="E63" s="159"/>
      <c r="F63" s="175"/>
      <c r="G63" s="176"/>
      <c r="H63" s="176"/>
      <c r="I63" s="159"/>
      <c r="J63" s="177"/>
      <c r="K63" s="176"/>
      <c r="L63" s="176"/>
      <c r="M63" s="161"/>
      <c r="N63" s="175"/>
      <c r="O63" s="176"/>
      <c r="P63" s="176"/>
      <c r="Q63" s="159"/>
      <c r="R63" s="175"/>
      <c r="S63" s="176"/>
      <c r="T63" s="176"/>
      <c r="U63" s="159"/>
      <c r="V63" s="175"/>
      <c r="W63" s="176"/>
      <c r="X63" s="176"/>
      <c r="Y63" s="159"/>
      <c r="Z63" s="177"/>
      <c r="AA63" s="176"/>
      <c r="AB63" s="178"/>
      <c r="AC63" s="161"/>
      <c r="AD63" s="1058">
        <f>IF(OR(A63="",LU!$D$3=0),"",COUNTA(B63:AC63))</f>
        <v>1</v>
      </c>
      <c r="AE63" s="175"/>
      <c r="AF63" s="176"/>
      <c r="AG63" s="176"/>
      <c r="AH63" s="176"/>
      <c r="AI63" s="176"/>
      <c r="AJ63" s="178"/>
      <c r="AK63" s="179"/>
      <c r="AL63" s="748"/>
      <c r="AM63" s="828" t="s">
        <v>304</v>
      </c>
      <c r="AN63" s="1093" t="str">
        <f>A63</f>
        <v>50</v>
      </c>
      <c r="AO63" s="175"/>
      <c r="AP63" s="176"/>
      <c r="AQ63" s="176"/>
      <c r="AR63" s="159"/>
      <c r="AS63" s="175"/>
      <c r="AT63" s="176"/>
      <c r="AU63" s="176"/>
      <c r="AV63" s="159"/>
      <c r="AW63" s="177"/>
      <c r="AX63" s="176"/>
      <c r="AY63" s="176"/>
      <c r="AZ63" s="161"/>
      <c r="BA63" s="175"/>
      <c r="BB63" s="176"/>
      <c r="BC63" s="176"/>
      <c r="BD63" s="159"/>
      <c r="BE63" s="175"/>
      <c r="BF63" s="176"/>
      <c r="BG63" s="176"/>
      <c r="BH63" s="159"/>
      <c r="BI63" s="175"/>
      <c r="BJ63" s="176"/>
      <c r="BK63" s="176"/>
      <c r="BL63" s="159"/>
      <c r="BM63" s="177"/>
      <c r="BN63" s="176"/>
      <c r="BO63" s="178"/>
      <c r="BP63" s="161"/>
      <c r="BQ63" s="1058">
        <f>IF(OR(AN63="",LU!$D$3=0),"",COUNTA(AO63:BP63))</f>
        <v>0</v>
      </c>
      <c r="BR63" s="175" t="s">
        <v>297</v>
      </c>
      <c r="BS63" s="176"/>
      <c r="BT63" s="176"/>
      <c r="BU63" s="176"/>
      <c r="BV63" s="176"/>
      <c r="BW63" s="176"/>
      <c r="BX63" s="179"/>
      <c r="BY63" s="164"/>
      <c r="BZ63" s="828" t="s">
        <v>304</v>
      </c>
    </row>
    <row r="64" spans="1:78" ht="18.75" customHeight="1" thickBot="1">
      <c r="A64" s="1092"/>
      <c r="B64" s="182">
        <v>7</v>
      </c>
      <c r="C64" s="181"/>
      <c r="D64" s="181"/>
      <c r="E64" s="168"/>
      <c r="F64" s="180"/>
      <c r="G64" s="181"/>
      <c r="H64" s="181"/>
      <c r="I64" s="168"/>
      <c r="J64" s="182"/>
      <c r="K64" s="181"/>
      <c r="L64" s="181"/>
      <c r="M64" s="170"/>
      <c r="N64" s="180"/>
      <c r="O64" s="181"/>
      <c r="P64" s="181"/>
      <c r="Q64" s="168"/>
      <c r="R64" s="180"/>
      <c r="S64" s="181"/>
      <c r="T64" s="181"/>
      <c r="U64" s="168"/>
      <c r="V64" s="180"/>
      <c r="W64" s="181"/>
      <c r="X64" s="181"/>
      <c r="Y64" s="168"/>
      <c r="Z64" s="182"/>
      <c r="AA64" s="181"/>
      <c r="AB64" s="183"/>
      <c r="AC64" s="170"/>
      <c r="AD64" s="1058"/>
      <c r="AE64" s="180"/>
      <c r="AF64" s="181"/>
      <c r="AG64" s="181"/>
      <c r="AH64" s="181"/>
      <c r="AI64" s="181"/>
      <c r="AJ64" s="183"/>
      <c r="AK64" s="184"/>
      <c r="AL64" s="749"/>
      <c r="AM64" s="831" t="s">
        <v>305</v>
      </c>
      <c r="AN64" s="1093"/>
      <c r="AO64" s="180"/>
      <c r="AP64" s="181"/>
      <c r="AQ64" s="181"/>
      <c r="AR64" s="168"/>
      <c r="AS64" s="180"/>
      <c r="AT64" s="181"/>
      <c r="AU64" s="181"/>
      <c r="AV64" s="168"/>
      <c r="AW64" s="182"/>
      <c r="AX64" s="181"/>
      <c r="AY64" s="181"/>
      <c r="AZ64" s="170"/>
      <c r="BA64" s="180"/>
      <c r="BB64" s="181"/>
      <c r="BC64" s="181"/>
      <c r="BD64" s="168"/>
      <c r="BE64" s="180"/>
      <c r="BF64" s="181"/>
      <c r="BG64" s="181"/>
      <c r="BH64" s="168"/>
      <c r="BI64" s="180"/>
      <c r="BJ64" s="181"/>
      <c r="BK64" s="181"/>
      <c r="BL64" s="168"/>
      <c r="BM64" s="182"/>
      <c r="BN64" s="181"/>
      <c r="BO64" s="183"/>
      <c r="BP64" s="170"/>
      <c r="BQ64" s="1058"/>
      <c r="BR64" s="180">
        <v>7</v>
      </c>
      <c r="BS64" s="181"/>
      <c r="BT64" s="181"/>
      <c r="BU64" s="181"/>
      <c r="BV64" s="181"/>
      <c r="BW64" s="181"/>
      <c r="BX64" s="184"/>
      <c r="BY64" s="173"/>
      <c r="BZ64" s="831" t="s">
        <v>305</v>
      </c>
    </row>
    <row r="65" spans="1:78" ht="18.75" customHeight="1" thickBot="1">
      <c r="A65" s="1096" t="str">
        <f>IF(IBRF!H19="","",IBRF!H19)</f>
        <v>55</v>
      </c>
      <c r="B65" s="160"/>
      <c r="C65" s="710"/>
      <c r="D65" s="710"/>
      <c r="E65" s="159"/>
      <c r="F65" s="709"/>
      <c r="G65" s="710"/>
      <c r="H65" s="710"/>
      <c r="I65" s="159"/>
      <c r="J65" s="160"/>
      <c r="K65" s="710"/>
      <c r="L65" s="710"/>
      <c r="M65" s="161"/>
      <c r="N65" s="709"/>
      <c r="O65" s="710"/>
      <c r="P65" s="710"/>
      <c r="Q65" s="159"/>
      <c r="R65" s="709"/>
      <c r="S65" s="710"/>
      <c r="T65" s="710"/>
      <c r="U65" s="159"/>
      <c r="V65" s="709"/>
      <c r="W65" s="710"/>
      <c r="X65" s="710"/>
      <c r="Y65" s="159"/>
      <c r="Z65" s="160"/>
      <c r="AA65" s="710"/>
      <c r="AB65" s="162"/>
      <c r="AC65" s="161"/>
      <c r="AD65" s="1058">
        <f>IF(OR(A65="",LU!$D$3=0),"",COUNTA(B65:AC65))</f>
        <v>0</v>
      </c>
      <c r="AE65" s="709" t="s">
        <v>293</v>
      </c>
      <c r="AF65" s="710" t="s">
        <v>311</v>
      </c>
      <c r="AG65" s="710" t="s">
        <v>311</v>
      </c>
      <c r="AH65" s="710"/>
      <c r="AI65" s="710"/>
      <c r="AJ65" s="162"/>
      <c r="AK65" s="163"/>
      <c r="AL65" s="748"/>
      <c r="AM65" s="830" t="s">
        <v>306</v>
      </c>
      <c r="AN65" s="1097" t="str">
        <f>A65</f>
        <v>55</v>
      </c>
      <c r="AO65" s="185" t="s">
        <v>295</v>
      </c>
      <c r="AP65" s="187" t="s">
        <v>297</v>
      </c>
      <c r="AQ65" s="187" t="s">
        <v>297</v>
      </c>
      <c r="AR65" s="159" t="s">
        <v>313</v>
      </c>
      <c r="AS65" s="709"/>
      <c r="AT65" s="710"/>
      <c r="AU65" s="710"/>
      <c r="AV65" s="159"/>
      <c r="AW65" s="160"/>
      <c r="AX65" s="710"/>
      <c r="AY65" s="710"/>
      <c r="AZ65" s="161"/>
      <c r="BA65" s="709"/>
      <c r="BB65" s="710"/>
      <c r="BC65" s="710"/>
      <c r="BD65" s="159"/>
      <c r="BE65" s="709"/>
      <c r="BF65" s="710"/>
      <c r="BG65" s="710"/>
      <c r="BH65" s="159"/>
      <c r="BI65" s="709"/>
      <c r="BJ65" s="710"/>
      <c r="BK65" s="710"/>
      <c r="BL65" s="159"/>
      <c r="BM65" s="160"/>
      <c r="BN65" s="710"/>
      <c r="BO65" s="162"/>
      <c r="BP65" s="161"/>
      <c r="BQ65" s="1058">
        <f>IF(OR(AN65="",LU!$D$3=0),"",COUNTA(AO65:BP65))</f>
        <v>4</v>
      </c>
      <c r="BR65" s="709"/>
      <c r="BS65" s="710"/>
      <c r="BT65" s="710"/>
      <c r="BU65" s="710"/>
      <c r="BV65" s="710"/>
      <c r="BW65" s="710"/>
      <c r="BX65" s="163">
        <v>4</v>
      </c>
      <c r="BY65" s="164"/>
      <c r="BZ65" s="830" t="s">
        <v>306</v>
      </c>
    </row>
    <row r="66" spans="1:78" ht="18.75" customHeight="1" thickBot="1">
      <c r="A66" s="1096"/>
      <c r="B66" s="169"/>
      <c r="C66" s="167"/>
      <c r="D66" s="167"/>
      <c r="E66" s="168"/>
      <c r="F66" s="166"/>
      <c r="G66" s="167"/>
      <c r="H66" s="167"/>
      <c r="I66" s="168"/>
      <c r="J66" s="169"/>
      <c r="K66" s="167"/>
      <c r="L66" s="167"/>
      <c r="M66" s="170"/>
      <c r="N66" s="166"/>
      <c r="O66" s="167"/>
      <c r="P66" s="167"/>
      <c r="Q66" s="168"/>
      <c r="R66" s="166"/>
      <c r="S66" s="167"/>
      <c r="T66" s="167"/>
      <c r="U66" s="168"/>
      <c r="V66" s="166"/>
      <c r="W66" s="167"/>
      <c r="X66" s="167"/>
      <c r="Y66" s="168"/>
      <c r="Z66" s="169"/>
      <c r="AA66" s="167"/>
      <c r="AB66" s="171"/>
      <c r="AC66" s="170"/>
      <c r="AD66" s="1058"/>
      <c r="AE66" s="166">
        <v>8</v>
      </c>
      <c r="AF66" s="167">
        <v>9</v>
      </c>
      <c r="AG66" s="167">
        <v>15</v>
      </c>
      <c r="AH66" s="167"/>
      <c r="AI66" s="167"/>
      <c r="AJ66" s="171"/>
      <c r="AK66" s="172"/>
      <c r="AL66" s="749"/>
      <c r="AM66" s="829" t="s">
        <v>307</v>
      </c>
      <c r="AN66" s="1097"/>
      <c r="AO66" s="186">
        <v>3</v>
      </c>
      <c r="AP66" s="188">
        <v>3</v>
      </c>
      <c r="AQ66" s="188">
        <v>4</v>
      </c>
      <c r="AR66" s="168">
        <v>11</v>
      </c>
      <c r="AS66" s="166"/>
      <c r="AT66" s="167"/>
      <c r="AU66" s="167"/>
      <c r="AV66" s="168"/>
      <c r="AW66" s="169"/>
      <c r="AX66" s="167"/>
      <c r="AY66" s="167"/>
      <c r="AZ66" s="170"/>
      <c r="BA66" s="166"/>
      <c r="BB66" s="167"/>
      <c r="BC66" s="167"/>
      <c r="BD66" s="168"/>
      <c r="BE66" s="166"/>
      <c r="BF66" s="167"/>
      <c r="BG66" s="167"/>
      <c r="BH66" s="168"/>
      <c r="BI66" s="166"/>
      <c r="BJ66" s="167"/>
      <c r="BK66" s="167"/>
      <c r="BL66" s="168"/>
      <c r="BM66" s="169"/>
      <c r="BN66" s="167"/>
      <c r="BO66" s="171"/>
      <c r="BP66" s="170"/>
      <c r="BQ66" s="1058"/>
      <c r="BR66" s="166"/>
      <c r="BS66" s="167"/>
      <c r="BT66" s="167"/>
      <c r="BU66" s="167"/>
      <c r="BV66" s="167"/>
      <c r="BW66" s="167"/>
      <c r="BX66" s="172">
        <v>11</v>
      </c>
      <c r="BY66" s="173"/>
      <c r="BZ66" s="829" t="s">
        <v>307</v>
      </c>
    </row>
    <row r="67" spans="1:78" ht="18.75" customHeight="1" thickBot="1">
      <c r="A67" s="1098" t="str">
        <f>IF(IBRF!H20="","",IBRF!H20)</f>
        <v>64</v>
      </c>
      <c r="B67" s="177" t="s">
        <v>293</v>
      </c>
      <c r="C67" s="176" t="s">
        <v>293</v>
      </c>
      <c r="D67" s="176" t="s">
        <v>297</v>
      </c>
      <c r="E67" s="159" t="s">
        <v>303</v>
      </c>
      <c r="F67" s="175"/>
      <c r="G67" s="176"/>
      <c r="H67" s="176"/>
      <c r="I67" s="159"/>
      <c r="J67" s="177"/>
      <c r="K67" s="176"/>
      <c r="L67" s="176"/>
      <c r="M67" s="161"/>
      <c r="N67" s="175"/>
      <c r="O67" s="176"/>
      <c r="P67" s="176"/>
      <c r="Q67" s="159"/>
      <c r="R67" s="175"/>
      <c r="S67" s="176"/>
      <c r="T67" s="176"/>
      <c r="U67" s="159"/>
      <c r="V67" s="175"/>
      <c r="W67" s="176"/>
      <c r="X67" s="176"/>
      <c r="Y67" s="159"/>
      <c r="Z67" s="177"/>
      <c r="AA67" s="176"/>
      <c r="AB67" s="178"/>
      <c r="AC67" s="161"/>
      <c r="AD67" s="1058">
        <f>IF(OR(A67="",LU!$D$3=0),"",COUNTA(B67:AC67))</f>
        <v>4</v>
      </c>
      <c r="AE67" s="175"/>
      <c r="AF67" s="176"/>
      <c r="AG67" s="176"/>
      <c r="AH67" s="176"/>
      <c r="AI67" s="176"/>
      <c r="AJ67" s="178"/>
      <c r="AK67" s="179">
        <v>4</v>
      </c>
      <c r="AL67" s="748"/>
      <c r="AM67" s="828" t="s">
        <v>308</v>
      </c>
      <c r="AN67" s="1099" t="str">
        <f>A67</f>
        <v>64</v>
      </c>
      <c r="AO67" s="175"/>
      <c r="AP67" s="176"/>
      <c r="AQ67" s="176"/>
      <c r="AR67" s="159"/>
      <c r="AS67" s="175" t="s">
        <v>293</v>
      </c>
      <c r="AT67" s="176"/>
      <c r="AU67" s="176"/>
      <c r="AV67" s="159"/>
      <c r="AW67" s="177"/>
      <c r="AX67" s="176"/>
      <c r="AY67" s="176"/>
      <c r="AZ67" s="161"/>
      <c r="BA67" s="175"/>
      <c r="BB67" s="176"/>
      <c r="BC67" s="176"/>
      <c r="BD67" s="159"/>
      <c r="BE67" s="175"/>
      <c r="BF67" s="176"/>
      <c r="BG67" s="176"/>
      <c r="BH67" s="159"/>
      <c r="BI67" s="175"/>
      <c r="BJ67" s="176"/>
      <c r="BK67" s="176"/>
      <c r="BL67" s="159"/>
      <c r="BM67" s="177"/>
      <c r="BN67" s="176"/>
      <c r="BO67" s="178"/>
      <c r="BP67" s="161"/>
      <c r="BQ67" s="1058">
        <f>IF(OR(AN67="",LU!$D$3=0),"",COUNTA(AO67:BP67))</f>
        <v>1</v>
      </c>
      <c r="BR67" s="175"/>
      <c r="BS67" s="176"/>
      <c r="BT67" s="176"/>
      <c r="BU67" s="176"/>
      <c r="BV67" s="176"/>
      <c r="BW67" s="176"/>
      <c r="BX67" s="179"/>
      <c r="BY67" s="164"/>
      <c r="BZ67" s="828" t="s">
        <v>308</v>
      </c>
    </row>
    <row r="68" spans="1:78" ht="18.75" customHeight="1" thickBot="1">
      <c r="A68" s="1098"/>
      <c r="B68" s="182">
        <v>1</v>
      </c>
      <c r="C68" s="181">
        <v>5</v>
      </c>
      <c r="D68" s="181">
        <v>8</v>
      </c>
      <c r="E68" s="168">
        <v>11</v>
      </c>
      <c r="F68" s="180"/>
      <c r="G68" s="181"/>
      <c r="H68" s="181"/>
      <c r="I68" s="168"/>
      <c r="J68" s="182"/>
      <c r="K68" s="181"/>
      <c r="L68" s="181"/>
      <c r="M68" s="170"/>
      <c r="N68" s="180"/>
      <c r="O68" s="181"/>
      <c r="P68" s="181"/>
      <c r="Q68" s="168"/>
      <c r="R68" s="180"/>
      <c r="S68" s="181"/>
      <c r="T68" s="181"/>
      <c r="U68" s="168"/>
      <c r="V68" s="180"/>
      <c r="W68" s="181"/>
      <c r="X68" s="181"/>
      <c r="Y68" s="168"/>
      <c r="Z68" s="182"/>
      <c r="AA68" s="181"/>
      <c r="AB68" s="183"/>
      <c r="AC68" s="170"/>
      <c r="AD68" s="1058"/>
      <c r="AE68" s="180"/>
      <c r="AF68" s="181"/>
      <c r="AG68" s="181"/>
      <c r="AH68" s="181"/>
      <c r="AI68" s="181"/>
      <c r="AJ68" s="183"/>
      <c r="AK68" s="184">
        <v>11</v>
      </c>
      <c r="AL68" s="749"/>
      <c r="AM68" s="829" t="s">
        <v>309</v>
      </c>
      <c r="AN68" s="1099"/>
      <c r="AO68" s="180"/>
      <c r="AP68" s="181"/>
      <c r="AQ68" s="181"/>
      <c r="AR68" s="168"/>
      <c r="AS68" s="180">
        <v>1</v>
      </c>
      <c r="AT68" s="181"/>
      <c r="AU68" s="181"/>
      <c r="AV68" s="168"/>
      <c r="AW68" s="182"/>
      <c r="AX68" s="181"/>
      <c r="AY68" s="181"/>
      <c r="AZ68" s="170"/>
      <c r="BA68" s="180"/>
      <c r="BB68" s="181"/>
      <c r="BC68" s="181"/>
      <c r="BD68" s="168"/>
      <c r="BE68" s="180"/>
      <c r="BF68" s="181"/>
      <c r="BG68" s="181"/>
      <c r="BH68" s="168"/>
      <c r="BI68" s="180"/>
      <c r="BJ68" s="181"/>
      <c r="BK68" s="181"/>
      <c r="BL68" s="168"/>
      <c r="BM68" s="182"/>
      <c r="BN68" s="181"/>
      <c r="BO68" s="183"/>
      <c r="BP68" s="170"/>
      <c r="BQ68" s="1058"/>
      <c r="BR68" s="180"/>
      <c r="BS68" s="181"/>
      <c r="BT68" s="181"/>
      <c r="BU68" s="181"/>
      <c r="BV68" s="181"/>
      <c r="BW68" s="181"/>
      <c r="BX68" s="184"/>
      <c r="BY68" s="173"/>
      <c r="BZ68" s="829" t="s">
        <v>309</v>
      </c>
    </row>
    <row r="69" spans="1:78" ht="18.75" customHeight="1" thickBot="1">
      <c r="A69" s="1096" t="str">
        <f>IF(IBRF!H21="","",IBRF!H21)</f>
        <v>777</v>
      </c>
      <c r="B69" s="160" t="s">
        <v>311</v>
      </c>
      <c r="C69" s="710"/>
      <c r="D69" s="710"/>
      <c r="E69" s="159"/>
      <c r="F69" s="709"/>
      <c r="G69" s="710"/>
      <c r="H69" s="710"/>
      <c r="I69" s="159"/>
      <c r="J69" s="160"/>
      <c r="K69" s="710"/>
      <c r="L69" s="710"/>
      <c r="M69" s="161"/>
      <c r="N69" s="709"/>
      <c r="O69" s="710"/>
      <c r="P69" s="710"/>
      <c r="Q69" s="159"/>
      <c r="R69" s="709"/>
      <c r="S69" s="710"/>
      <c r="T69" s="710"/>
      <c r="U69" s="159"/>
      <c r="V69" s="709"/>
      <c r="W69" s="710"/>
      <c r="X69" s="710"/>
      <c r="Y69" s="159"/>
      <c r="Z69" s="160"/>
      <c r="AA69" s="710"/>
      <c r="AB69" s="162"/>
      <c r="AC69" s="161"/>
      <c r="AD69" s="1058">
        <f>IF(OR(A69="",LU!$D$3=0),"",COUNTA(B69:AC69))</f>
        <v>1</v>
      </c>
      <c r="AE69" s="709" t="s">
        <v>311</v>
      </c>
      <c r="AF69" s="710"/>
      <c r="AG69" s="710"/>
      <c r="AH69" s="710"/>
      <c r="AI69" s="710"/>
      <c r="AJ69" s="162"/>
      <c r="AK69" s="163"/>
      <c r="AL69" s="748"/>
      <c r="AM69" s="828" t="s">
        <v>310</v>
      </c>
      <c r="AN69" s="1097" t="str">
        <f>A69</f>
        <v>777</v>
      </c>
      <c r="AO69" s="185"/>
      <c r="AP69" s="187" t="s">
        <v>311</v>
      </c>
      <c r="AQ69" s="710" t="s">
        <v>295</v>
      </c>
      <c r="AR69" s="159" t="s">
        <v>297</v>
      </c>
      <c r="AS69" s="709"/>
      <c r="AT69" s="710"/>
      <c r="AU69" s="710"/>
      <c r="AV69" s="159"/>
      <c r="AW69" s="160"/>
      <c r="AX69" s="710"/>
      <c r="AY69" s="710"/>
      <c r="AZ69" s="161"/>
      <c r="BA69" s="709"/>
      <c r="BB69" s="710"/>
      <c r="BC69" s="710"/>
      <c r="BD69" s="159"/>
      <c r="BE69" s="709"/>
      <c r="BF69" s="710"/>
      <c r="BG69" s="710"/>
      <c r="BH69" s="159"/>
      <c r="BI69" s="709"/>
      <c r="BJ69" s="710"/>
      <c r="BK69" s="710"/>
      <c r="BL69" s="159"/>
      <c r="BM69" s="160"/>
      <c r="BN69" s="710"/>
      <c r="BO69" s="162"/>
      <c r="BP69" s="161"/>
      <c r="BQ69" s="1058">
        <f>IF(OR(AN69="",LU!$D$3=0),"",COUNTA(AO69:BP69))</f>
        <v>3</v>
      </c>
      <c r="BR69" s="709"/>
      <c r="BS69" s="710"/>
      <c r="BT69" s="710"/>
      <c r="BU69" s="710"/>
      <c r="BV69" s="710"/>
      <c r="BW69" s="710"/>
      <c r="BX69" s="163">
        <v>4</v>
      </c>
      <c r="BY69" s="164"/>
      <c r="BZ69" s="828" t="s">
        <v>310</v>
      </c>
    </row>
    <row r="70" spans="1:78" ht="18.75" customHeight="1" thickBot="1">
      <c r="A70" s="1096"/>
      <c r="B70" s="169">
        <v>15</v>
      </c>
      <c r="C70" s="167"/>
      <c r="D70" s="167"/>
      <c r="E70" s="168"/>
      <c r="F70" s="166"/>
      <c r="G70" s="167"/>
      <c r="H70" s="167"/>
      <c r="I70" s="168"/>
      <c r="J70" s="169"/>
      <c r="K70" s="167"/>
      <c r="L70" s="167"/>
      <c r="M70" s="170"/>
      <c r="N70" s="166"/>
      <c r="O70" s="167"/>
      <c r="P70" s="167"/>
      <c r="Q70" s="168"/>
      <c r="R70" s="166"/>
      <c r="S70" s="167"/>
      <c r="T70" s="167"/>
      <c r="U70" s="168"/>
      <c r="V70" s="166"/>
      <c r="W70" s="167"/>
      <c r="X70" s="167"/>
      <c r="Y70" s="168"/>
      <c r="Z70" s="169"/>
      <c r="AA70" s="167"/>
      <c r="AB70" s="171"/>
      <c r="AC70" s="170"/>
      <c r="AD70" s="1058"/>
      <c r="AE70" s="166">
        <v>15</v>
      </c>
      <c r="AF70" s="167"/>
      <c r="AG70" s="167"/>
      <c r="AH70" s="167"/>
      <c r="AI70" s="167"/>
      <c r="AJ70" s="171"/>
      <c r="AK70" s="172"/>
      <c r="AL70" s="749"/>
      <c r="AM70" s="829" t="s">
        <v>311</v>
      </c>
      <c r="AN70" s="1097"/>
      <c r="AO70" s="186"/>
      <c r="AP70" s="188">
        <v>5</v>
      </c>
      <c r="AQ70" s="167">
        <v>6</v>
      </c>
      <c r="AR70" s="168">
        <v>10</v>
      </c>
      <c r="AS70" s="166"/>
      <c r="AT70" s="167"/>
      <c r="AU70" s="167"/>
      <c r="AV70" s="168"/>
      <c r="AW70" s="169"/>
      <c r="AX70" s="167"/>
      <c r="AY70" s="167"/>
      <c r="AZ70" s="170"/>
      <c r="BA70" s="166"/>
      <c r="BB70" s="167"/>
      <c r="BC70" s="167"/>
      <c r="BD70" s="168"/>
      <c r="BE70" s="166"/>
      <c r="BF70" s="167"/>
      <c r="BG70" s="167"/>
      <c r="BH70" s="168"/>
      <c r="BI70" s="166"/>
      <c r="BJ70" s="167"/>
      <c r="BK70" s="167"/>
      <c r="BL70" s="168"/>
      <c r="BM70" s="169"/>
      <c r="BN70" s="167"/>
      <c r="BO70" s="171"/>
      <c r="BP70" s="170"/>
      <c r="BQ70" s="1058"/>
      <c r="BR70" s="166"/>
      <c r="BS70" s="167"/>
      <c r="BT70" s="167"/>
      <c r="BU70" s="167"/>
      <c r="BV70" s="167"/>
      <c r="BW70" s="167"/>
      <c r="BX70" s="172">
        <v>10</v>
      </c>
      <c r="BY70" s="173"/>
      <c r="BZ70" s="829" t="s">
        <v>311</v>
      </c>
    </row>
    <row r="71" spans="1:78" ht="18.75" customHeight="1" thickBot="1">
      <c r="A71" s="1098" t="str">
        <f>IF(IBRF!H22="","",IBRF!H22)</f>
        <v>7962</v>
      </c>
      <c r="B71" s="177" t="s">
        <v>313</v>
      </c>
      <c r="C71" s="176"/>
      <c r="D71" s="176"/>
      <c r="E71" s="159"/>
      <c r="F71" s="175"/>
      <c r="G71" s="176"/>
      <c r="H71" s="176"/>
      <c r="I71" s="159"/>
      <c r="J71" s="177"/>
      <c r="K71" s="176"/>
      <c r="L71" s="176"/>
      <c r="M71" s="161"/>
      <c r="N71" s="175"/>
      <c r="O71" s="176"/>
      <c r="P71" s="176"/>
      <c r="Q71" s="159"/>
      <c r="R71" s="175"/>
      <c r="S71" s="176"/>
      <c r="T71" s="176"/>
      <c r="U71" s="159"/>
      <c r="V71" s="175"/>
      <c r="W71" s="176"/>
      <c r="X71" s="176"/>
      <c r="Y71" s="159"/>
      <c r="Z71" s="177"/>
      <c r="AA71" s="176"/>
      <c r="AB71" s="178"/>
      <c r="AC71" s="161"/>
      <c r="AD71" s="1058">
        <f>IF(OR(A71="",LU!$D$3=0),"",COUNTA(B71:AC71))</f>
        <v>1</v>
      </c>
      <c r="AE71" s="175"/>
      <c r="AF71" s="176"/>
      <c r="AG71" s="176"/>
      <c r="AH71" s="176"/>
      <c r="AI71" s="176"/>
      <c r="AJ71" s="178"/>
      <c r="AK71" s="179"/>
      <c r="AL71" s="748"/>
      <c r="AM71" s="828" t="s">
        <v>312</v>
      </c>
      <c r="AN71" s="1099" t="str">
        <f>A71</f>
        <v>7962</v>
      </c>
      <c r="AO71" s="175"/>
      <c r="AP71" s="176"/>
      <c r="AQ71" s="176"/>
      <c r="AR71" s="159"/>
      <c r="AS71" s="175"/>
      <c r="AT71" s="176"/>
      <c r="AU71" s="176"/>
      <c r="AV71" s="159"/>
      <c r="AW71" s="177"/>
      <c r="AX71" s="176"/>
      <c r="AY71" s="176"/>
      <c r="AZ71" s="161"/>
      <c r="BA71" s="175"/>
      <c r="BB71" s="176"/>
      <c r="BC71" s="176"/>
      <c r="BD71" s="159"/>
      <c r="BE71" s="175"/>
      <c r="BF71" s="176"/>
      <c r="BG71" s="176"/>
      <c r="BH71" s="159"/>
      <c r="BI71" s="175"/>
      <c r="BJ71" s="176"/>
      <c r="BK71" s="176"/>
      <c r="BL71" s="159"/>
      <c r="BM71" s="177"/>
      <c r="BN71" s="176"/>
      <c r="BO71" s="178"/>
      <c r="BP71" s="161"/>
      <c r="BQ71" s="1058">
        <f>IF(OR(AN71="",LU!$D$3=0),"",COUNTA(AO71:BP71))</f>
        <v>0</v>
      </c>
      <c r="BR71" s="175"/>
      <c r="BS71" s="176"/>
      <c r="BT71" s="176"/>
      <c r="BU71" s="176"/>
      <c r="BV71" s="176"/>
      <c r="BW71" s="176"/>
      <c r="BX71" s="179"/>
      <c r="BY71" s="164"/>
      <c r="BZ71" s="828" t="s">
        <v>312</v>
      </c>
    </row>
    <row r="72" spans="1:78" ht="18.75" customHeight="1" thickBot="1">
      <c r="A72" s="1098"/>
      <c r="B72" s="182">
        <v>6</v>
      </c>
      <c r="C72" s="181"/>
      <c r="D72" s="181"/>
      <c r="E72" s="168"/>
      <c r="F72" s="180"/>
      <c r="G72" s="181"/>
      <c r="H72" s="181"/>
      <c r="I72" s="168"/>
      <c r="J72" s="182"/>
      <c r="K72" s="181"/>
      <c r="L72" s="181"/>
      <c r="M72" s="170"/>
      <c r="N72" s="180"/>
      <c r="O72" s="181"/>
      <c r="P72" s="181"/>
      <c r="Q72" s="168"/>
      <c r="R72" s="180"/>
      <c r="S72" s="181"/>
      <c r="T72" s="181"/>
      <c r="U72" s="168"/>
      <c r="V72" s="180"/>
      <c r="W72" s="181"/>
      <c r="X72" s="181"/>
      <c r="Y72" s="168"/>
      <c r="Z72" s="182"/>
      <c r="AA72" s="181"/>
      <c r="AB72" s="183"/>
      <c r="AC72" s="170"/>
      <c r="AD72" s="1058"/>
      <c r="AE72" s="180"/>
      <c r="AF72" s="181"/>
      <c r="AG72" s="181"/>
      <c r="AH72" s="181"/>
      <c r="AI72" s="181"/>
      <c r="AJ72" s="183"/>
      <c r="AK72" s="184"/>
      <c r="AL72" s="749"/>
      <c r="AM72" s="831" t="s">
        <v>313</v>
      </c>
      <c r="AN72" s="1099"/>
      <c r="AO72" s="180"/>
      <c r="AP72" s="181"/>
      <c r="AQ72" s="181"/>
      <c r="AR72" s="168"/>
      <c r="AS72" s="180"/>
      <c r="AT72" s="181"/>
      <c r="AU72" s="181"/>
      <c r="AV72" s="168"/>
      <c r="AW72" s="182"/>
      <c r="AX72" s="181"/>
      <c r="AY72" s="181"/>
      <c r="AZ72" s="170"/>
      <c r="BA72" s="180"/>
      <c r="BB72" s="181"/>
      <c r="BC72" s="181"/>
      <c r="BD72" s="168"/>
      <c r="BE72" s="180"/>
      <c r="BF72" s="181"/>
      <c r="BG72" s="181"/>
      <c r="BH72" s="168"/>
      <c r="BI72" s="180"/>
      <c r="BJ72" s="181"/>
      <c r="BK72" s="181"/>
      <c r="BL72" s="168"/>
      <c r="BM72" s="182"/>
      <c r="BN72" s="181"/>
      <c r="BO72" s="183"/>
      <c r="BP72" s="170"/>
      <c r="BQ72" s="1058"/>
      <c r="BR72" s="180"/>
      <c r="BS72" s="181"/>
      <c r="BT72" s="181"/>
      <c r="BU72" s="181"/>
      <c r="BV72" s="181"/>
      <c r="BW72" s="181"/>
      <c r="BX72" s="184"/>
      <c r="BY72" s="173"/>
      <c r="BZ72" s="831" t="s">
        <v>313</v>
      </c>
    </row>
    <row r="73" spans="1:78" ht="18.75" customHeight="1" thickBot="1">
      <c r="A73" s="1096" t="str">
        <f>IF(IBRF!H23="","",IBRF!H23)</f>
        <v>86</v>
      </c>
      <c r="B73" s="160" t="s">
        <v>297</v>
      </c>
      <c r="C73" s="710"/>
      <c r="D73" s="710"/>
      <c r="E73" s="159"/>
      <c r="F73" s="709"/>
      <c r="G73" s="710"/>
      <c r="H73" s="710"/>
      <c r="I73" s="159"/>
      <c r="J73" s="160"/>
      <c r="K73" s="710"/>
      <c r="L73" s="710"/>
      <c r="M73" s="161"/>
      <c r="N73" s="709"/>
      <c r="O73" s="710"/>
      <c r="P73" s="710"/>
      <c r="Q73" s="159"/>
      <c r="R73" s="709"/>
      <c r="S73" s="710"/>
      <c r="T73" s="710"/>
      <c r="U73" s="159"/>
      <c r="V73" s="709"/>
      <c r="W73" s="710"/>
      <c r="X73" s="710"/>
      <c r="Y73" s="159"/>
      <c r="Z73" s="160"/>
      <c r="AA73" s="710"/>
      <c r="AB73" s="162"/>
      <c r="AC73" s="161"/>
      <c r="AD73" s="1058">
        <f>IF(OR(A73="",LU!$D$3=0),"",COUNTA(B73:AC73))</f>
        <v>1</v>
      </c>
      <c r="AE73" s="709" t="s">
        <v>293</v>
      </c>
      <c r="AF73" s="710"/>
      <c r="AG73" s="710"/>
      <c r="AH73" s="710"/>
      <c r="AI73" s="710"/>
      <c r="AJ73" s="162"/>
      <c r="AK73" s="163"/>
      <c r="AL73" s="748"/>
      <c r="AM73" s="832" t="s">
        <v>314</v>
      </c>
      <c r="AN73" s="1097" t="str">
        <f>A73</f>
        <v>86</v>
      </c>
      <c r="AO73" s="709"/>
      <c r="AP73" s="710"/>
      <c r="AQ73" s="710"/>
      <c r="AR73" s="159"/>
      <c r="AS73" s="709"/>
      <c r="AT73" s="710"/>
      <c r="AU73" s="710"/>
      <c r="AV73" s="159"/>
      <c r="AW73" s="160"/>
      <c r="AX73" s="710"/>
      <c r="AY73" s="710"/>
      <c r="AZ73" s="161"/>
      <c r="BA73" s="709"/>
      <c r="BB73" s="710"/>
      <c r="BC73" s="710"/>
      <c r="BD73" s="159"/>
      <c r="BE73" s="709"/>
      <c r="BF73" s="710"/>
      <c r="BG73" s="710"/>
      <c r="BH73" s="159"/>
      <c r="BI73" s="709"/>
      <c r="BJ73" s="710"/>
      <c r="BK73" s="710"/>
      <c r="BL73" s="159"/>
      <c r="BM73" s="160"/>
      <c r="BN73" s="710"/>
      <c r="BO73" s="162"/>
      <c r="BP73" s="161"/>
      <c r="BQ73" s="1058">
        <f>IF(OR(AN73="",LU!$D$3=0),"",COUNTA(AO73:BP73))</f>
        <v>0</v>
      </c>
      <c r="BR73" s="709"/>
      <c r="BS73" s="710" t="s">
        <v>289</v>
      </c>
      <c r="BT73" s="710"/>
      <c r="BU73" s="710"/>
      <c r="BV73" s="710"/>
      <c r="BW73" s="710"/>
      <c r="BX73" s="163"/>
      <c r="BY73" s="708"/>
      <c r="BZ73" s="832" t="s">
        <v>314</v>
      </c>
    </row>
    <row r="74" spans="1:78" ht="18.75" customHeight="1" thickBot="1">
      <c r="A74" s="1096"/>
      <c r="B74" s="169">
        <v>11</v>
      </c>
      <c r="C74" s="167"/>
      <c r="D74" s="167"/>
      <c r="E74" s="168"/>
      <c r="F74" s="166"/>
      <c r="G74" s="167"/>
      <c r="H74" s="167"/>
      <c r="I74" s="168"/>
      <c r="J74" s="169"/>
      <c r="K74" s="167"/>
      <c r="L74" s="167"/>
      <c r="M74" s="170"/>
      <c r="N74" s="166"/>
      <c r="O74" s="167"/>
      <c r="P74" s="167"/>
      <c r="Q74" s="168"/>
      <c r="R74" s="166"/>
      <c r="S74" s="167"/>
      <c r="T74" s="167"/>
      <c r="U74" s="168"/>
      <c r="V74" s="166"/>
      <c r="W74" s="167"/>
      <c r="X74" s="167"/>
      <c r="Y74" s="168"/>
      <c r="Z74" s="169"/>
      <c r="AA74" s="167"/>
      <c r="AB74" s="171"/>
      <c r="AC74" s="170"/>
      <c r="AD74" s="1058"/>
      <c r="AE74" s="166">
        <v>2</v>
      </c>
      <c r="AF74" s="167"/>
      <c r="AG74" s="167"/>
      <c r="AH74" s="167"/>
      <c r="AI74" s="167"/>
      <c r="AJ74" s="171"/>
      <c r="AK74" s="172"/>
      <c r="AL74" s="749"/>
      <c r="AM74" s="833" t="s">
        <v>315</v>
      </c>
      <c r="AN74" s="1097"/>
      <c r="AO74" s="166"/>
      <c r="AP74" s="167"/>
      <c r="AQ74" s="167"/>
      <c r="AR74" s="168"/>
      <c r="AS74" s="166"/>
      <c r="AT74" s="167"/>
      <c r="AU74" s="167"/>
      <c r="AV74" s="168"/>
      <c r="AW74" s="169"/>
      <c r="AX74" s="167"/>
      <c r="AY74" s="167"/>
      <c r="AZ74" s="170"/>
      <c r="BA74" s="166"/>
      <c r="BB74" s="167"/>
      <c r="BC74" s="167"/>
      <c r="BD74" s="168"/>
      <c r="BE74" s="166"/>
      <c r="BF74" s="167"/>
      <c r="BG74" s="167"/>
      <c r="BH74" s="168"/>
      <c r="BI74" s="166"/>
      <c r="BJ74" s="167"/>
      <c r="BK74" s="167"/>
      <c r="BL74" s="168"/>
      <c r="BM74" s="169"/>
      <c r="BN74" s="167"/>
      <c r="BO74" s="171"/>
      <c r="BP74" s="170"/>
      <c r="BQ74" s="1058"/>
      <c r="BR74" s="166"/>
      <c r="BS74" s="167">
        <v>3</v>
      </c>
      <c r="BT74" s="167"/>
      <c r="BU74" s="167"/>
      <c r="BV74" s="167"/>
      <c r="BW74" s="167"/>
      <c r="BX74" s="172"/>
      <c r="BY74" s="174"/>
      <c r="BZ74" s="833" t="s">
        <v>315</v>
      </c>
    </row>
    <row r="75" spans="1:78" ht="18.75" customHeight="1" thickBot="1">
      <c r="A75" s="1092" t="str">
        <f>IF(IBRF!H24="","",IBRF!H24)</f>
        <v>M60</v>
      </c>
      <c r="B75" s="177"/>
      <c r="C75" s="176"/>
      <c r="D75" s="176"/>
      <c r="E75" s="159"/>
      <c r="F75" s="175"/>
      <c r="G75" s="176"/>
      <c r="H75" s="176"/>
      <c r="I75" s="159"/>
      <c r="J75" s="177"/>
      <c r="K75" s="176"/>
      <c r="L75" s="176"/>
      <c r="M75" s="161"/>
      <c r="N75" s="175"/>
      <c r="O75" s="176"/>
      <c r="P75" s="176"/>
      <c r="Q75" s="159"/>
      <c r="R75" s="175"/>
      <c r="S75" s="176"/>
      <c r="T75" s="176"/>
      <c r="U75" s="159"/>
      <c r="V75" s="175"/>
      <c r="W75" s="176"/>
      <c r="X75" s="176"/>
      <c r="Y75" s="159"/>
      <c r="Z75" s="177"/>
      <c r="AA75" s="176"/>
      <c r="AB75" s="178"/>
      <c r="AC75" s="161"/>
      <c r="AD75" s="1058">
        <f>IF(OR(A75="",LU!$D$3=0),"",COUNTA(B75:AC75))</f>
        <v>0</v>
      </c>
      <c r="AE75" s="175" t="s">
        <v>309</v>
      </c>
      <c r="AF75" s="176"/>
      <c r="AG75" s="176"/>
      <c r="AH75" s="176"/>
      <c r="AI75" s="176"/>
      <c r="AJ75" s="178"/>
      <c r="AK75" s="179"/>
      <c r="AL75" s="748"/>
      <c r="AM75" s="834" t="s">
        <v>316</v>
      </c>
      <c r="AN75" s="1093" t="str">
        <f>A75</f>
        <v>M60</v>
      </c>
      <c r="AO75" s="175" t="s">
        <v>295</v>
      </c>
      <c r="AP75" s="176"/>
      <c r="AQ75" s="176"/>
      <c r="AR75" s="159"/>
      <c r="AS75" s="175"/>
      <c r="AT75" s="176"/>
      <c r="AU75" s="176"/>
      <c r="AV75" s="159"/>
      <c r="AW75" s="177"/>
      <c r="AX75" s="176"/>
      <c r="AY75" s="176"/>
      <c r="AZ75" s="161"/>
      <c r="BA75" s="175"/>
      <c r="BB75" s="176"/>
      <c r="BC75" s="176"/>
      <c r="BD75" s="159"/>
      <c r="BE75" s="175"/>
      <c r="BF75" s="176"/>
      <c r="BG75" s="176"/>
      <c r="BH75" s="159"/>
      <c r="BI75" s="175"/>
      <c r="BJ75" s="176"/>
      <c r="BK75" s="176"/>
      <c r="BL75" s="159"/>
      <c r="BM75" s="177"/>
      <c r="BN75" s="176"/>
      <c r="BO75" s="178"/>
      <c r="BP75" s="161"/>
      <c r="BQ75" s="1058">
        <f>IF(OR(AN75="",LU!$D$3=0),"",COUNTA(AO75:BP75))</f>
        <v>1</v>
      </c>
      <c r="BR75" s="175"/>
      <c r="BS75" s="176"/>
      <c r="BT75" s="176"/>
      <c r="BU75" s="176"/>
      <c r="BV75" s="176"/>
      <c r="BW75" s="176"/>
      <c r="BX75" s="179"/>
      <c r="BY75" s="708"/>
      <c r="BZ75" s="834" t="s">
        <v>316</v>
      </c>
    </row>
    <row r="76" spans="1:78" ht="18.75" customHeight="1" thickBot="1">
      <c r="A76" s="1092"/>
      <c r="B76" s="182"/>
      <c r="C76" s="181"/>
      <c r="D76" s="181"/>
      <c r="E76" s="168"/>
      <c r="F76" s="180"/>
      <c r="G76" s="181"/>
      <c r="H76" s="181"/>
      <c r="I76" s="168"/>
      <c r="J76" s="182"/>
      <c r="K76" s="181"/>
      <c r="L76" s="181"/>
      <c r="M76" s="170"/>
      <c r="N76" s="180"/>
      <c r="O76" s="181"/>
      <c r="P76" s="181"/>
      <c r="Q76" s="168"/>
      <c r="R76" s="180"/>
      <c r="S76" s="181"/>
      <c r="T76" s="181"/>
      <c r="U76" s="168"/>
      <c r="V76" s="180"/>
      <c r="W76" s="181"/>
      <c r="X76" s="181"/>
      <c r="Y76" s="168"/>
      <c r="Z76" s="182"/>
      <c r="AA76" s="181"/>
      <c r="AB76" s="183"/>
      <c r="AC76" s="170"/>
      <c r="AD76" s="1058"/>
      <c r="AE76" s="180">
        <v>9</v>
      </c>
      <c r="AF76" s="181"/>
      <c r="AG76" s="181"/>
      <c r="AH76" s="181"/>
      <c r="AI76" s="181"/>
      <c r="AJ76" s="183"/>
      <c r="AK76" s="184"/>
      <c r="AL76" s="749"/>
      <c r="AM76" s="835" t="s">
        <v>301</v>
      </c>
      <c r="AN76" s="1093"/>
      <c r="AO76" s="180">
        <v>9</v>
      </c>
      <c r="AP76" s="181"/>
      <c r="AQ76" s="181"/>
      <c r="AR76" s="168"/>
      <c r="AS76" s="180"/>
      <c r="AT76" s="181"/>
      <c r="AU76" s="181"/>
      <c r="AV76" s="168"/>
      <c r="AW76" s="182"/>
      <c r="AX76" s="181"/>
      <c r="AY76" s="181"/>
      <c r="AZ76" s="170"/>
      <c r="BA76" s="180"/>
      <c r="BB76" s="181"/>
      <c r="BC76" s="181"/>
      <c r="BD76" s="168"/>
      <c r="BE76" s="180"/>
      <c r="BF76" s="181"/>
      <c r="BG76" s="181"/>
      <c r="BH76" s="168"/>
      <c r="BI76" s="180"/>
      <c r="BJ76" s="181"/>
      <c r="BK76" s="181"/>
      <c r="BL76" s="168"/>
      <c r="BM76" s="182"/>
      <c r="BN76" s="181"/>
      <c r="BO76" s="183"/>
      <c r="BP76" s="170"/>
      <c r="BQ76" s="1058"/>
      <c r="BR76" s="180"/>
      <c r="BS76" s="181"/>
      <c r="BT76" s="181"/>
      <c r="BU76" s="181"/>
      <c r="BV76" s="181"/>
      <c r="BW76" s="181"/>
      <c r="BX76" s="184"/>
      <c r="BY76" s="174"/>
      <c r="BZ76" s="835" t="s">
        <v>301</v>
      </c>
    </row>
    <row r="77" spans="1:78" ht="18.75" customHeight="1" thickBot="1">
      <c r="A77" s="1096" t="str">
        <f>IF(IBRF!H25="","",IBRF!H25)</f>
        <v/>
      </c>
      <c r="B77" s="160"/>
      <c r="C77" s="710"/>
      <c r="D77" s="710"/>
      <c r="E77" s="159"/>
      <c r="F77" s="709"/>
      <c r="G77" s="710"/>
      <c r="H77" s="710"/>
      <c r="I77" s="159"/>
      <c r="J77" s="160"/>
      <c r="K77" s="710"/>
      <c r="L77" s="710"/>
      <c r="M77" s="161"/>
      <c r="N77" s="709"/>
      <c r="O77" s="710"/>
      <c r="P77" s="710"/>
      <c r="Q77" s="159"/>
      <c r="R77" s="709"/>
      <c r="S77" s="710"/>
      <c r="T77" s="710"/>
      <c r="U77" s="159"/>
      <c r="V77" s="709"/>
      <c r="W77" s="710"/>
      <c r="X77" s="710"/>
      <c r="Y77" s="159"/>
      <c r="Z77" s="160"/>
      <c r="AA77" s="710"/>
      <c r="AB77" s="162"/>
      <c r="AC77" s="161"/>
      <c r="AD77" s="1058" t="str">
        <f>IF(OR(A77="",LU!$D$3=0),"",COUNTA(B77:AC77))</f>
        <v/>
      </c>
      <c r="AE77" s="709"/>
      <c r="AF77" s="710"/>
      <c r="AG77" s="710"/>
      <c r="AH77" s="710"/>
      <c r="AI77" s="710"/>
      <c r="AJ77" s="162"/>
      <c r="AK77" s="163"/>
      <c r="AL77" s="748"/>
      <c r="AM77" s="836" t="s">
        <v>302</v>
      </c>
      <c r="AN77" s="1097" t="str">
        <f>A77</f>
        <v/>
      </c>
      <c r="AO77" s="709"/>
      <c r="AP77" s="710"/>
      <c r="AQ77" s="710"/>
      <c r="AR77" s="159"/>
      <c r="AS77" s="709"/>
      <c r="AT77" s="710"/>
      <c r="AU77" s="710"/>
      <c r="AV77" s="159"/>
      <c r="AW77" s="160"/>
      <c r="AX77" s="710"/>
      <c r="AY77" s="710"/>
      <c r="AZ77" s="161"/>
      <c r="BA77" s="709"/>
      <c r="BB77" s="710"/>
      <c r="BC77" s="710"/>
      <c r="BD77" s="159"/>
      <c r="BE77" s="709"/>
      <c r="BF77" s="710"/>
      <c r="BG77" s="710"/>
      <c r="BH77" s="159"/>
      <c r="BI77" s="709"/>
      <c r="BJ77" s="710"/>
      <c r="BK77" s="710"/>
      <c r="BL77" s="159"/>
      <c r="BM77" s="160"/>
      <c r="BN77" s="710"/>
      <c r="BO77" s="162"/>
      <c r="BP77" s="161"/>
      <c r="BQ77" s="1058" t="str">
        <f>IF(OR(AN77="",LU!$D$3=0),"",COUNTA(AO77:BP77))</f>
        <v/>
      </c>
      <c r="BR77" s="709"/>
      <c r="BS77" s="710"/>
      <c r="BT77" s="710"/>
      <c r="BU77" s="710"/>
      <c r="BV77" s="710"/>
      <c r="BW77" s="710"/>
      <c r="BX77" s="163"/>
      <c r="BY77" s="708"/>
      <c r="BZ77" s="836" t="s">
        <v>302</v>
      </c>
    </row>
    <row r="78" spans="1:78" ht="18.75" customHeight="1" thickBot="1">
      <c r="A78" s="1096"/>
      <c r="B78" s="169"/>
      <c r="C78" s="167"/>
      <c r="D78" s="167"/>
      <c r="E78" s="168"/>
      <c r="F78" s="166"/>
      <c r="G78" s="167"/>
      <c r="H78" s="167"/>
      <c r="I78" s="168"/>
      <c r="J78" s="169"/>
      <c r="K78" s="167"/>
      <c r="L78" s="167"/>
      <c r="M78" s="170"/>
      <c r="N78" s="166"/>
      <c r="O78" s="167"/>
      <c r="P78" s="167"/>
      <c r="Q78" s="168"/>
      <c r="R78" s="166"/>
      <c r="S78" s="167"/>
      <c r="T78" s="167"/>
      <c r="U78" s="168"/>
      <c r="V78" s="166"/>
      <c r="W78" s="167"/>
      <c r="X78" s="167"/>
      <c r="Y78" s="168"/>
      <c r="Z78" s="169"/>
      <c r="AA78" s="167"/>
      <c r="AB78" s="171"/>
      <c r="AC78" s="170"/>
      <c r="AD78" s="1058"/>
      <c r="AE78" s="166"/>
      <c r="AF78" s="167"/>
      <c r="AG78" s="167"/>
      <c r="AH78" s="167"/>
      <c r="AI78" s="167"/>
      <c r="AJ78" s="171"/>
      <c r="AK78" s="172"/>
      <c r="AL78" s="749"/>
      <c r="AM78" s="837" t="s">
        <v>317</v>
      </c>
      <c r="AN78" s="1097"/>
      <c r="AO78" s="166"/>
      <c r="AP78" s="167"/>
      <c r="AQ78" s="167"/>
      <c r="AR78" s="168"/>
      <c r="AS78" s="166"/>
      <c r="AT78" s="167"/>
      <c r="AU78" s="167"/>
      <c r="AV78" s="168"/>
      <c r="AW78" s="169"/>
      <c r="AX78" s="167"/>
      <c r="AY78" s="167"/>
      <c r="AZ78" s="170"/>
      <c r="BA78" s="166"/>
      <c r="BB78" s="167"/>
      <c r="BC78" s="167"/>
      <c r="BD78" s="168"/>
      <c r="BE78" s="166"/>
      <c r="BF78" s="167"/>
      <c r="BG78" s="167"/>
      <c r="BH78" s="168"/>
      <c r="BI78" s="166"/>
      <c r="BJ78" s="167"/>
      <c r="BK78" s="167"/>
      <c r="BL78" s="168"/>
      <c r="BM78" s="169"/>
      <c r="BN78" s="167"/>
      <c r="BO78" s="171"/>
      <c r="BP78" s="170"/>
      <c r="BQ78" s="1058"/>
      <c r="BR78" s="166"/>
      <c r="BS78" s="167"/>
      <c r="BT78" s="167"/>
      <c r="BU78" s="167"/>
      <c r="BV78" s="167"/>
      <c r="BW78" s="167"/>
      <c r="BX78" s="172"/>
      <c r="BY78" s="174"/>
      <c r="BZ78" s="837" t="s">
        <v>317</v>
      </c>
    </row>
    <row r="79" spans="1:78" ht="18.75" customHeight="1" thickBot="1">
      <c r="A79" s="1092" t="str">
        <f>IF(IBRF!H26="","",IBRF!H26)</f>
        <v/>
      </c>
      <c r="B79" s="177"/>
      <c r="C79" s="176"/>
      <c r="D79" s="176"/>
      <c r="E79" s="159"/>
      <c r="F79" s="175"/>
      <c r="G79" s="176"/>
      <c r="H79" s="176"/>
      <c r="I79" s="159"/>
      <c r="J79" s="177"/>
      <c r="K79" s="176"/>
      <c r="L79" s="176"/>
      <c r="M79" s="161"/>
      <c r="N79" s="175"/>
      <c r="O79" s="176"/>
      <c r="P79" s="176"/>
      <c r="Q79" s="159"/>
      <c r="R79" s="175"/>
      <c r="S79" s="176"/>
      <c r="T79" s="176"/>
      <c r="U79" s="159"/>
      <c r="V79" s="175"/>
      <c r="W79" s="176"/>
      <c r="X79" s="176"/>
      <c r="Y79" s="159"/>
      <c r="Z79" s="177"/>
      <c r="AA79" s="176"/>
      <c r="AB79" s="178"/>
      <c r="AC79" s="161"/>
      <c r="AD79" s="1058" t="str">
        <f>IF(OR(A79="",LU!$D$3=0),"",COUNTA(B79:AC79))</f>
        <v/>
      </c>
      <c r="AE79" s="175"/>
      <c r="AF79" s="176"/>
      <c r="AG79" s="176"/>
      <c r="AH79" s="176"/>
      <c r="AI79" s="176"/>
      <c r="AJ79" s="178"/>
      <c r="AK79" s="179"/>
      <c r="AL79" s="748"/>
      <c r="AM79" s="828" t="s">
        <v>318</v>
      </c>
      <c r="AN79" s="1099" t="str">
        <f>A79</f>
        <v/>
      </c>
      <c r="AO79" s="175"/>
      <c r="AP79" s="176"/>
      <c r="AQ79" s="176"/>
      <c r="AR79" s="159"/>
      <c r="AS79" s="175"/>
      <c r="AT79" s="176"/>
      <c r="AU79" s="176"/>
      <c r="AV79" s="159"/>
      <c r="AW79" s="177"/>
      <c r="AX79" s="176"/>
      <c r="AY79" s="176"/>
      <c r="AZ79" s="161"/>
      <c r="BA79" s="175"/>
      <c r="BB79" s="176"/>
      <c r="BC79" s="176"/>
      <c r="BD79" s="159"/>
      <c r="BE79" s="175"/>
      <c r="BF79" s="176"/>
      <c r="BG79" s="176"/>
      <c r="BH79" s="159"/>
      <c r="BI79" s="175"/>
      <c r="BJ79" s="176"/>
      <c r="BK79" s="176"/>
      <c r="BL79" s="159"/>
      <c r="BM79" s="177"/>
      <c r="BN79" s="176"/>
      <c r="BO79" s="178"/>
      <c r="BP79" s="161"/>
      <c r="BQ79" s="1058" t="str">
        <f>IF(OR(AN79="",LU!$D$3=0),"",COUNTA(AO79:BP79))</f>
        <v/>
      </c>
      <c r="BR79" s="175"/>
      <c r="BS79" s="176"/>
      <c r="BT79" s="176"/>
      <c r="BU79" s="176"/>
      <c r="BV79" s="176"/>
      <c r="BW79" s="176"/>
      <c r="BX79" s="179"/>
      <c r="BY79" s="708"/>
      <c r="BZ79" s="828" t="s">
        <v>318</v>
      </c>
    </row>
    <row r="80" spans="1:78" ht="18.75" customHeight="1" thickBot="1">
      <c r="A80" s="1092"/>
      <c r="B80" s="182"/>
      <c r="C80" s="181"/>
      <c r="D80" s="181"/>
      <c r="E80" s="168"/>
      <c r="F80" s="180"/>
      <c r="G80" s="181"/>
      <c r="H80" s="181"/>
      <c r="I80" s="168"/>
      <c r="J80" s="182"/>
      <c r="K80" s="181"/>
      <c r="L80" s="181"/>
      <c r="M80" s="170"/>
      <c r="N80" s="180"/>
      <c r="O80" s="181"/>
      <c r="P80" s="181"/>
      <c r="Q80" s="168"/>
      <c r="R80" s="180"/>
      <c r="S80" s="181"/>
      <c r="T80" s="181"/>
      <c r="U80" s="168"/>
      <c r="V80" s="180"/>
      <c r="W80" s="181"/>
      <c r="X80" s="181"/>
      <c r="Y80" s="168"/>
      <c r="Z80" s="182"/>
      <c r="AA80" s="181"/>
      <c r="AB80" s="183"/>
      <c r="AC80" s="170"/>
      <c r="AD80" s="1058"/>
      <c r="AE80" s="180"/>
      <c r="AF80" s="181"/>
      <c r="AG80" s="181"/>
      <c r="AH80" s="181"/>
      <c r="AI80" s="181"/>
      <c r="AJ80" s="183"/>
      <c r="AK80" s="184"/>
      <c r="AL80" s="749"/>
      <c r="AM80" s="829" t="s">
        <v>319</v>
      </c>
      <c r="AN80" s="1099"/>
      <c r="AO80" s="180"/>
      <c r="AP80" s="181"/>
      <c r="AQ80" s="181"/>
      <c r="AR80" s="168"/>
      <c r="AS80" s="180"/>
      <c r="AT80" s="181"/>
      <c r="AU80" s="181"/>
      <c r="AV80" s="168"/>
      <c r="AW80" s="182"/>
      <c r="AX80" s="181"/>
      <c r="AY80" s="181"/>
      <c r="AZ80" s="170"/>
      <c r="BA80" s="180"/>
      <c r="BB80" s="181"/>
      <c r="BC80" s="181"/>
      <c r="BD80" s="168"/>
      <c r="BE80" s="180"/>
      <c r="BF80" s="181"/>
      <c r="BG80" s="181"/>
      <c r="BH80" s="168"/>
      <c r="BI80" s="180"/>
      <c r="BJ80" s="181"/>
      <c r="BK80" s="181"/>
      <c r="BL80" s="168"/>
      <c r="BM80" s="182"/>
      <c r="BN80" s="181"/>
      <c r="BO80" s="183"/>
      <c r="BP80" s="170"/>
      <c r="BQ80" s="1058"/>
      <c r="BR80" s="180"/>
      <c r="BS80" s="181"/>
      <c r="BT80" s="181"/>
      <c r="BU80" s="181"/>
      <c r="BV80" s="181"/>
      <c r="BW80" s="181"/>
      <c r="BX80" s="184"/>
      <c r="BY80" s="174"/>
      <c r="BZ80" s="829" t="s">
        <v>319</v>
      </c>
    </row>
    <row r="81" spans="1:78" ht="13.5" hidden="1" thickBot="1">
      <c r="A81" s="1097" t="str">
        <f>IF(IBRF!H27="","",IBRF!H27)</f>
        <v/>
      </c>
      <c r="B81" s="160"/>
      <c r="C81" s="710"/>
      <c r="D81" s="710"/>
      <c r="E81" s="159"/>
      <c r="F81" s="709"/>
      <c r="G81" s="710"/>
      <c r="H81" s="710"/>
      <c r="I81" s="159"/>
      <c r="J81" s="160"/>
      <c r="K81" s="710"/>
      <c r="L81" s="710"/>
      <c r="M81" s="161"/>
      <c r="N81" s="709"/>
      <c r="O81" s="710"/>
      <c r="P81" s="710"/>
      <c r="Q81" s="159"/>
      <c r="R81" s="709"/>
      <c r="S81" s="710"/>
      <c r="T81" s="710"/>
      <c r="U81" s="159"/>
      <c r="V81" s="709"/>
      <c r="W81" s="710"/>
      <c r="X81" s="710"/>
      <c r="Y81" s="159"/>
      <c r="Z81" s="160"/>
      <c r="AA81" s="710"/>
      <c r="AB81" s="162"/>
      <c r="AC81" s="161"/>
      <c r="AD81" s="1058" t="str">
        <f>IF(OR(A81="",LU!$D$3=0),"",COUNTA(B81:AC81))</f>
        <v/>
      </c>
      <c r="AE81" s="709"/>
      <c r="AF81" s="710"/>
      <c r="AG81" s="710"/>
      <c r="AH81" s="710"/>
      <c r="AI81" s="710"/>
      <c r="AJ81" s="162"/>
      <c r="AK81" s="163"/>
      <c r="AL81" s="164"/>
      <c r="AM81" s="830"/>
      <c r="AN81" s="1097" t="str">
        <f>A81</f>
        <v/>
      </c>
      <c r="AO81" s="709"/>
      <c r="AP81" s="710"/>
      <c r="AQ81" s="710"/>
      <c r="AR81" s="159"/>
      <c r="AS81" s="709"/>
      <c r="AT81" s="710"/>
      <c r="AU81" s="710"/>
      <c r="AV81" s="159"/>
      <c r="AW81" s="160"/>
      <c r="AX81" s="710"/>
      <c r="AY81" s="710"/>
      <c r="AZ81" s="161"/>
      <c r="BA81" s="709"/>
      <c r="BB81" s="710"/>
      <c r="BC81" s="710"/>
      <c r="BD81" s="159"/>
      <c r="BE81" s="709"/>
      <c r="BF81" s="710"/>
      <c r="BG81" s="710"/>
      <c r="BH81" s="159"/>
      <c r="BI81" s="709"/>
      <c r="BJ81" s="710"/>
      <c r="BK81" s="710"/>
      <c r="BL81" s="159"/>
      <c r="BM81" s="160"/>
      <c r="BN81" s="710"/>
      <c r="BO81" s="162"/>
      <c r="BP81" s="161"/>
      <c r="BQ81" s="1058" t="str">
        <f>IF(OR(AN81="",LU!$D$3=0),"",COUNTA(AO81:BP81))</f>
        <v/>
      </c>
      <c r="BR81" s="709"/>
      <c r="BS81" s="710"/>
      <c r="BT81" s="710"/>
      <c r="BU81" s="710"/>
      <c r="BV81" s="710"/>
      <c r="BW81" s="710"/>
      <c r="BX81" s="163"/>
      <c r="BY81" s="708"/>
      <c r="BZ81" s="830"/>
    </row>
    <row r="82" spans="1:78" ht="13.5" hidden="1" thickBot="1">
      <c r="A82" s="1097"/>
      <c r="B82" s="169"/>
      <c r="C82" s="167"/>
      <c r="D82" s="167"/>
      <c r="E82" s="168"/>
      <c r="F82" s="166"/>
      <c r="G82" s="167"/>
      <c r="H82" s="167"/>
      <c r="I82" s="168"/>
      <c r="J82" s="169"/>
      <c r="K82" s="167"/>
      <c r="L82" s="167"/>
      <c r="M82" s="170"/>
      <c r="N82" s="166"/>
      <c r="O82" s="167"/>
      <c r="P82" s="167"/>
      <c r="Q82" s="168"/>
      <c r="R82" s="166"/>
      <c r="S82" s="167"/>
      <c r="T82" s="167"/>
      <c r="U82" s="168"/>
      <c r="V82" s="166"/>
      <c r="W82" s="167"/>
      <c r="X82" s="167"/>
      <c r="Y82" s="168"/>
      <c r="Z82" s="169"/>
      <c r="AA82" s="167"/>
      <c r="AB82" s="171"/>
      <c r="AC82" s="170"/>
      <c r="AD82" s="1058"/>
      <c r="AE82" s="166"/>
      <c r="AF82" s="167"/>
      <c r="AG82" s="167"/>
      <c r="AH82" s="167"/>
      <c r="AI82" s="167"/>
      <c r="AJ82" s="171"/>
      <c r="AK82" s="172"/>
      <c r="AL82" s="173"/>
      <c r="AM82" s="830"/>
      <c r="AN82" s="1097"/>
      <c r="AO82" s="166"/>
      <c r="AP82" s="167"/>
      <c r="AQ82" s="167"/>
      <c r="AR82" s="168"/>
      <c r="AS82" s="166"/>
      <c r="AT82" s="167"/>
      <c r="AU82" s="167"/>
      <c r="AV82" s="168"/>
      <c r="AW82" s="169"/>
      <c r="AX82" s="167"/>
      <c r="AY82" s="167"/>
      <c r="AZ82" s="170"/>
      <c r="BA82" s="166"/>
      <c r="BB82" s="167"/>
      <c r="BC82" s="167"/>
      <c r="BD82" s="168"/>
      <c r="BE82" s="166"/>
      <c r="BF82" s="167"/>
      <c r="BG82" s="167"/>
      <c r="BH82" s="168"/>
      <c r="BI82" s="166"/>
      <c r="BJ82" s="167"/>
      <c r="BK82" s="167"/>
      <c r="BL82" s="168"/>
      <c r="BM82" s="169"/>
      <c r="BN82" s="167"/>
      <c r="BO82" s="171"/>
      <c r="BP82" s="170"/>
      <c r="BQ82" s="1058"/>
      <c r="BR82" s="166"/>
      <c r="BS82" s="167"/>
      <c r="BT82" s="167"/>
      <c r="BU82" s="167"/>
      <c r="BV82" s="167"/>
      <c r="BW82" s="167"/>
      <c r="BX82" s="172"/>
      <c r="BY82" s="174"/>
      <c r="BZ82" s="830"/>
    </row>
    <row r="83" spans="1:78" ht="13.5" hidden="1" thickBot="1">
      <c r="A83" s="1093" t="str">
        <f>IF(IBRF!H28="","",IBRF!H28)</f>
        <v/>
      </c>
      <c r="B83" s="177"/>
      <c r="C83" s="176"/>
      <c r="D83" s="176"/>
      <c r="E83" s="159"/>
      <c r="F83" s="175"/>
      <c r="G83" s="176"/>
      <c r="H83" s="176"/>
      <c r="I83" s="159"/>
      <c r="J83" s="177"/>
      <c r="K83" s="176"/>
      <c r="L83" s="176"/>
      <c r="M83" s="161"/>
      <c r="N83" s="175"/>
      <c r="O83" s="176"/>
      <c r="P83" s="176"/>
      <c r="Q83" s="159"/>
      <c r="R83" s="175"/>
      <c r="S83" s="176"/>
      <c r="T83" s="176"/>
      <c r="U83" s="159"/>
      <c r="V83" s="175"/>
      <c r="W83" s="176"/>
      <c r="X83" s="176"/>
      <c r="Y83" s="159"/>
      <c r="Z83" s="177"/>
      <c r="AA83" s="176"/>
      <c r="AB83" s="178"/>
      <c r="AC83" s="161"/>
      <c r="AD83" s="1058" t="str">
        <f>IF(OR(A83="",LU!$D$3=0),"",COUNTA(B83:AC83))</f>
        <v/>
      </c>
      <c r="AE83" s="175"/>
      <c r="AF83" s="176"/>
      <c r="AG83" s="176"/>
      <c r="AH83" s="176"/>
      <c r="AI83" s="176"/>
      <c r="AJ83" s="178"/>
      <c r="AK83" s="179"/>
      <c r="AL83" s="164"/>
      <c r="AM83" s="830"/>
      <c r="AN83" s="1093" t="str">
        <f>A83</f>
        <v/>
      </c>
      <c r="AO83" s="175"/>
      <c r="AP83" s="176"/>
      <c r="AQ83" s="176"/>
      <c r="AR83" s="159"/>
      <c r="AS83" s="175"/>
      <c r="AT83" s="176"/>
      <c r="AU83" s="176"/>
      <c r="AV83" s="159"/>
      <c r="AW83" s="177"/>
      <c r="AX83" s="176"/>
      <c r="AY83" s="176"/>
      <c r="AZ83" s="161"/>
      <c r="BA83" s="175"/>
      <c r="BB83" s="176"/>
      <c r="BC83" s="176"/>
      <c r="BD83" s="159"/>
      <c r="BE83" s="175"/>
      <c r="BF83" s="176"/>
      <c r="BG83" s="176"/>
      <c r="BH83" s="159"/>
      <c r="BI83" s="175"/>
      <c r="BJ83" s="176"/>
      <c r="BK83" s="176"/>
      <c r="BL83" s="159"/>
      <c r="BM83" s="177"/>
      <c r="BN83" s="176"/>
      <c r="BO83" s="178"/>
      <c r="BP83" s="161"/>
      <c r="BQ83" s="1058" t="str">
        <f>IF(OR(AN83="",LU!$D$3=0),"",COUNTA(AO83:BP83))</f>
        <v/>
      </c>
      <c r="BR83" s="175"/>
      <c r="BS83" s="176"/>
      <c r="BT83" s="176"/>
      <c r="BU83" s="176"/>
      <c r="BV83" s="176"/>
      <c r="BW83" s="176"/>
      <c r="BX83" s="179"/>
      <c r="BY83" s="708"/>
      <c r="BZ83" s="830"/>
    </row>
    <row r="84" spans="1:78" ht="13.5" hidden="1" thickBot="1">
      <c r="A84" s="1093"/>
      <c r="B84" s="182"/>
      <c r="C84" s="181"/>
      <c r="D84" s="181"/>
      <c r="E84" s="168"/>
      <c r="F84" s="180"/>
      <c r="G84" s="181"/>
      <c r="H84" s="181"/>
      <c r="I84" s="168"/>
      <c r="J84" s="182"/>
      <c r="K84" s="181"/>
      <c r="L84" s="181"/>
      <c r="M84" s="170"/>
      <c r="N84" s="180"/>
      <c r="O84" s="181"/>
      <c r="P84" s="181"/>
      <c r="Q84" s="168"/>
      <c r="R84" s="180"/>
      <c r="S84" s="181"/>
      <c r="T84" s="181"/>
      <c r="U84" s="168"/>
      <c r="V84" s="180"/>
      <c r="W84" s="181"/>
      <c r="X84" s="181"/>
      <c r="Y84" s="168"/>
      <c r="Z84" s="182"/>
      <c r="AA84" s="181"/>
      <c r="AB84" s="183"/>
      <c r="AC84" s="170"/>
      <c r="AD84" s="1058"/>
      <c r="AE84" s="180"/>
      <c r="AF84" s="181"/>
      <c r="AG84" s="181"/>
      <c r="AH84" s="181"/>
      <c r="AI84" s="181"/>
      <c r="AJ84" s="183"/>
      <c r="AK84" s="184"/>
      <c r="AL84" s="173"/>
      <c r="AM84" s="830"/>
      <c r="AN84" s="1093"/>
      <c r="AO84" s="180"/>
      <c r="AP84" s="181"/>
      <c r="AQ84" s="181"/>
      <c r="AR84" s="168"/>
      <c r="AS84" s="180"/>
      <c r="AT84" s="181"/>
      <c r="AU84" s="181"/>
      <c r="AV84" s="168"/>
      <c r="AW84" s="182"/>
      <c r="AX84" s="181"/>
      <c r="AY84" s="181"/>
      <c r="AZ84" s="170"/>
      <c r="BA84" s="180"/>
      <c r="BB84" s="181"/>
      <c r="BC84" s="181"/>
      <c r="BD84" s="168"/>
      <c r="BE84" s="180"/>
      <c r="BF84" s="181"/>
      <c r="BG84" s="181"/>
      <c r="BH84" s="168"/>
      <c r="BI84" s="180"/>
      <c r="BJ84" s="181"/>
      <c r="BK84" s="181"/>
      <c r="BL84" s="168"/>
      <c r="BM84" s="182"/>
      <c r="BN84" s="181"/>
      <c r="BO84" s="183"/>
      <c r="BP84" s="170"/>
      <c r="BQ84" s="1058"/>
      <c r="BR84" s="180"/>
      <c r="BS84" s="181"/>
      <c r="BT84" s="181"/>
      <c r="BU84" s="181"/>
      <c r="BV84" s="181"/>
      <c r="BW84" s="181"/>
      <c r="BX84" s="184"/>
      <c r="BY84" s="174"/>
      <c r="BZ84" s="830"/>
    </row>
    <row r="85" spans="1:78" ht="13.5" hidden="1" thickBot="1">
      <c r="A85" s="1097" t="str">
        <f>IF(IBRF!H29="","",IBRF!H29)</f>
        <v/>
      </c>
      <c r="B85" s="160"/>
      <c r="C85" s="710"/>
      <c r="D85" s="710"/>
      <c r="E85" s="159"/>
      <c r="F85" s="709"/>
      <c r="G85" s="710"/>
      <c r="H85" s="710"/>
      <c r="I85" s="159"/>
      <c r="J85" s="160"/>
      <c r="K85" s="710"/>
      <c r="L85" s="710"/>
      <c r="M85" s="161"/>
      <c r="N85" s="709"/>
      <c r="O85" s="710"/>
      <c r="P85" s="710"/>
      <c r="Q85" s="159"/>
      <c r="R85" s="709"/>
      <c r="S85" s="710"/>
      <c r="T85" s="710"/>
      <c r="U85" s="159"/>
      <c r="V85" s="709"/>
      <c r="W85" s="710"/>
      <c r="X85" s="710"/>
      <c r="Y85" s="159"/>
      <c r="Z85" s="160"/>
      <c r="AA85" s="710"/>
      <c r="AB85" s="162"/>
      <c r="AC85" s="161"/>
      <c r="AD85" s="1058" t="str">
        <f>IF(OR(A85="",LU!$D$3=0),"",COUNTA(B85:AC85))</f>
        <v/>
      </c>
      <c r="AE85" s="709"/>
      <c r="AF85" s="710"/>
      <c r="AG85" s="710"/>
      <c r="AH85" s="710"/>
      <c r="AI85" s="710"/>
      <c r="AJ85" s="162"/>
      <c r="AK85" s="163"/>
      <c r="AL85" s="164"/>
      <c r="AM85" s="830"/>
      <c r="AN85" s="1097" t="str">
        <f>A85</f>
        <v/>
      </c>
      <c r="AO85" s="709"/>
      <c r="AP85" s="710"/>
      <c r="AQ85" s="710"/>
      <c r="AR85" s="159"/>
      <c r="AS85" s="709"/>
      <c r="AT85" s="710"/>
      <c r="AU85" s="710"/>
      <c r="AV85" s="159"/>
      <c r="AW85" s="160"/>
      <c r="AX85" s="710"/>
      <c r="AY85" s="710"/>
      <c r="AZ85" s="161"/>
      <c r="BA85" s="709"/>
      <c r="BB85" s="710"/>
      <c r="BC85" s="710"/>
      <c r="BD85" s="159"/>
      <c r="BE85" s="709"/>
      <c r="BF85" s="710"/>
      <c r="BG85" s="710"/>
      <c r="BH85" s="159"/>
      <c r="BI85" s="709"/>
      <c r="BJ85" s="710"/>
      <c r="BK85" s="710"/>
      <c r="BL85" s="159"/>
      <c r="BM85" s="160"/>
      <c r="BN85" s="710"/>
      <c r="BO85" s="162"/>
      <c r="BP85" s="161"/>
      <c r="BQ85" s="1058" t="str">
        <f>IF(OR(AN85="",LU!$D$3=0),"",COUNTA(AO85:BP85))</f>
        <v/>
      </c>
      <c r="BR85" s="709"/>
      <c r="BS85" s="710"/>
      <c r="BT85" s="710"/>
      <c r="BU85" s="710"/>
      <c r="BV85" s="710"/>
      <c r="BW85" s="710"/>
      <c r="BX85" s="163"/>
      <c r="BY85" s="708"/>
      <c r="BZ85" s="830"/>
    </row>
    <row r="86" spans="1:78" ht="13.5" hidden="1" thickBot="1">
      <c r="A86" s="1097"/>
      <c r="B86" s="169"/>
      <c r="C86" s="167"/>
      <c r="D86" s="167"/>
      <c r="E86" s="168"/>
      <c r="F86" s="166"/>
      <c r="G86" s="167"/>
      <c r="H86" s="167"/>
      <c r="I86" s="168"/>
      <c r="J86" s="169"/>
      <c r="K86" s="167"/>
      <c r="L86" s="167"/>
      <c r="M86" s="170"/>
      <c r="N86" s="166"/>
      <c r="O86" s="167"/>
      <c r="P86" s="167"/>
      <c r="Q86" s="168"/>
      <c r="R86" s="166"/>
      <c r="S86" s="167"/>
      <c r="T86" s="167"/>
      <c r="U86" s="168"/>
      <c r="V86" s="166"/>
      <c r="W86" s="167"/>
      <c r="X86" s="167"/>
      <c r="Y86" s="168"/>
      <c r="Z86" s="169"/>
      <c r="AA86" s="167"/>
      <c r="AB86" s="171"/>
      <c r="AC86" s="170"/>
      <c r="AD86" s="1058"/>
      <c r="AE86" s="166"/>
      <c r="AF86" s="167"/>
      <c r="AG86" s="167"/>
      <c r="AH86" s="167"/>
      <c r="AI86" s="167"/>
      <c r="AJ86" s="171"/>
      <c r="AK86" s="172"/>
      <c r="AL86" s="173"/>
      <c r="AM86" s="830"/>
      <c r="AN86" s="1097"/>
      <c r="AO86" s="166"/>
      <c r="AP86" s="167"/>
      <c r="AQ86" s="167"/>
      <c r="AR86" s="168"/>
      <c r="AS86" s="166"/>
      <c r="AT86" s="167"/>
      <c r="AU86" s="167"/>
      <c r="AV86" s="168"/>
      <c r="AW86" s="169"/>
      <c r="AX86" s="167"/>
      <c r="AY86" s="167"/>
      <c r="AZ86" s="170"/>
      <c r="BA86" s="166"/>
      <c r="BB86" s="167"/>
      <c r="BC86" s="167"/>
      <c r="BD86" s="168"/>
      <c r="BE86" s="166"/>
      <c r="BF86" s="167"/>
      <c r="BG86" s="167"/>
      <c r="BH86" s="168"/>
      <c r="BI86" s="166"/>
      <c r="BJ86" s="167"/>
      <c r="BK86" s="167"/>
      <c r="BL86" s="168"/>
      <c r="BM86" s="169"/>
      <c r="BN86" s="167"/>
      <c r="BO86" s="171"/>
      <c r="BP86" s="170"/>
      <c r="BQ86" s="1058"/>
      <c r="BR86" s="166"/>
      <c r="BS86" s="167"/>
      <c r="BT86" s="167"/>
      <c r="BU86" s="167"/>
      <c r="BV86" s="167"/>
      <c r="BW86" s="167"/>
      <c r="BX86" s="172"/>
      <c r="BY86" s="174"/>
      <c r="BZ86" s="830"/>
    </row>
    <row r="87" spans="1:78" ht="13.5" hidden="1" thickBot="1">
      <c r="A87" s="1093" t="str">
        <f>IF(IBRF!H30="","",IBRF!H30)</f>
        <v/>
      </c>
      <c r="B87" s="177"/>
      <c r="C87" s="176"/>
      <c r="D87" s="176"/>
      <c r="E87" s="159"/>
      <c r="F87" s="175"/>
      <c r="G87" s="176"/>
      <c r="H87" s="176"/>
      <c r="I87" s="159"/>
      <c r="J87" s="177"/>
      <c r="K87" s="176"/>
      <c r="L87" s="176"/>
      <c r="M87" s="161"/>
      <c r="N87" s="175"/>
      <c r="O87" s="176"/>
      <c r="P87" s="176"/>
      <c r="Q87" s="159"/>
      <c r="R87" s="175"/>
      <c r="S87" s="176"/>
      <c r="T87" s="176"/>
      <c r="U87" s="159"/>
      <c r="V87" s="175"/>
      <c r="W87" s="176"/>
      <c r="X87" s="176"/>
      <c r="Y87" s="159"/>
      <c r="Z87" s="177"/>
      <c r="AA87" s="176"/>
      <c r="AB87" s="178"/>
      <c r="AC87" s="161"/>
      <c r="AD87" s="1058" t="str">
        <f>IF(OR(A87="",LU!$D$3=0),"",COUNTA(B87:AC87))</f>
        <v/>
      </c>
      <c r="AE87" s="175"/>
      <c r="AF87" s="176"/>
      <c r="AG87" s="176"/>
      <c r="AH87" s="176"/>
      <c r="AI87" s="176"/>
      <c r="AJ87" s="178"/>
      <c r="AK87" s="179"/>
      <c r="AL87" s="164"/>
      <c r="AM87" s="830"/>
      <c r="AN87" s="1093" t="str">
        <f>A87</f>
        <v/>
      </c>
      <c r="AO87" s="175"/>
      <c r="AP87" s="176"/>
      <c r="AQ87" s="176"/>
      <c r="AR87" s="159"/>
      <c r="AS87" s="175"/>
      <c r="AT87" s="176"/>
      <c r="AU87" s="176"/>
      <c r="AV87" s="159"/>
      <c r="AW87" s="177"/>
      <c r="AX87" s="176"/>
      <c r="AY87" s="176"/>
      <c r="AZ87" s="161"/>
      <c r="BA87" s="175"/>
      <c r="BB87" s="176"/>
      <c r="BC87" s="176"/>
      <c r="BD87" s="159"/>
      <c r="BE87" s="175"/>
      <c r="BF87" s="176"/>
      <c r="BG87" s="176"/>
      <c r="BH87" s="159"/>
      <c r="BI87" s="175"/>
      <c r="BJ87" s="176"/>
      <c r="BK87" s="176"/>
      <c r="BL87" s="159"/>
      <c r="BM87" s="177"/>
      <c r="BN87" s="176"/>
      <c r="BO87" s="178"/>
      <c r="BP87" s="161"/>
      <c r="BQ87" s="1058" t="str">
        <f>IF(OR(AN87="",LU!$D$3=0),"",COUNTA(AO87:BP87))</f>
        <v/>
      </c>
      <c r="BR87" s="175"/>
      <c r="BS87" s="176"/>
      <c r="BT87" s="176"/>
      <c r="BU87" s="176"/>
      <c r="BV87" s="176"/>
      <c r="BW87" s="176"/>
      <c r="BX87" s="179"/>
      <c r="BY87" s="708"/>
      <c r="BZ87" s="830"/>
    </row>
    <row r="88" spans="1:78" ht="13.5" hidden="1" thickBot="1">
      <c r="A88" s="1093"/>
      <c r="B88" s="182"/>
      <c r="C88" s="181"/>
      <c r="D88" s="181"/>
      <c r="E88" s="168"/>
      <c r="F88" s="180"/>
      <c r="G88" s="181"/>
      <c r="H88" s="181"/>
      <c r="I88" s="168"/>
      <c r="J88" s="182"/>
      <c r="K88" s="181"/>
      <c r="L88" s="181"/>
      <c r="M88" s="170"/>
      <c r="N88" s="180"/>
      <c r="O88" s="181"/>
      <c r="P88" s="181"/>
      <c r="Q88" s="168"/>
      <c r="R88" s="180"/>
      <c r="S88" s="181"/>
      <c r="T88" s="181"/>
      <c r="U88" s="168"/>
      <c r="V88" s="180"/>
      <c r="W88" s="181"/>
      <c r="X88" s="181"/>
      <c r="Y88" s="168"/>
      <c r="Z88" s="182"/>
      <c r="AA88" s="181"/>
      <c r="AB88" s="183"/>
      <c r="AC88" s="170"/>
      <c r="AD88" s="1058"/>
      <c r="AE88" s="180"/>
      <c r="AF88" s="181"/>
      <c r="AG88" s="181"/>
      <c r="AH88" s="181"/>
      <c r="AI88" s="181"/>
      <c r="AJ88" s="183"/>
      <c r="AK88" s="184"/>
      <c r="AL88" s="173"/>
      <c r="AM88" s="830"/>
      <c r="AN88" s="1093"/>
      <c r="AO88" s="180"/>
      <c r="AP88" s="181"/>
      <c r="AQ88" s="181"/>
      <c r="AR88" s="168"/>
      <c r="AS88" s="180"/>
      <c r="AT88" s="181"/>
      <c r="AU88" s="181"/>
      <c r="AV88" s="168"/>
      <c r="AW88" s="182"/>
      <c r="AX88" s="181"/>
      <c r="AY88" s="181"/>
      <c r="AZ88" s="170"/>
      <c r="BA88" s="180"/>
      <c r="BB88" s="181"/>
      <c r="BC88" s="181"/>
      <c r="BD88" s="168"/>
      <c r="BE88" s="180"/>
      <c r="BF88" s="181"/>
      <c r="BG88" s="181"/>
      <c r="BH88" s="168"/>
      <c r="BI88" s="180"/>
      <c r="BJ88" s="181"/>
      <c r="BK88" s="181"/>
      <c r="BL88" s="168"/>
      <c r="BM88" s="182"/>
      <c r="BN88" s="181"/>
      <c r="BO88" s="183"/>
      <c r="BP88" s="170"/>
      <c r="BQ88" s="1058"/>
      <c r="BR88" s="180"/>
      <c r="BS88" s="181"/>
      <c r="BT88" s="181"/>
      <c r="BU88" s="181"/>
      <c r="BV88" s="181"/>
      <c r="BW88" s="181"/>
      <c r="BX88" s="184"/>
      <c r="BY88" s="174"/>
      <c r="BZ88" s="830"/>
    </row>
    <row r="89" spans="1:78" ht="13.5" customHeight="1">
      <c r="A89" s="1075" t="s">
        <v>321</v>
      </c>
      <c r="B89" s="1076"/>
      <c r="C89" s="1076"/>
      <c r="D89" s="1076"/>
      <c r="E89" s="1076"/>
      <c r="F89" s="1076"/>
      <c r="G89" s="1076"/>
      <c r="H89" s="1076"/>
      <c r="I89" s="1076"/>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838" t="s">
        <v>320</v>
      </c>
      <c r="AN89" s="1075" t="s">
        <v>321</v>
      </c>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838" t="s">
        <v>320</v>
      </c>
    </row>
    <row r="90" spans="1:78">
      <c r="A90" s="1100" t="s">
        <v>241</v>
      </c>
      <c r="B90" s="1101"/>
      <c r="C90" s="1101"/>
      <c r="D90" s="1101"/>
      <c r="E90" s="1101"/>
      <c r="F90" s="1101"/>
      <c r="G90" s="1101"/>
      <c r="H90" s="1101"/>
      <c r="I90" s="1101"/>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838" t="s">
        <v>240</v>
      </c>
      <c r="AN90" s="1100" t="s">
        <v>241</v>
      </c>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838" t="s">
        <v>240</v>
      </c>
    </row>
    <row r="91" spans="1:78" ht="13.5" thickBot="1">
      <c r="A91" s="1078" t="s">
        <v>465</v>
      </c>
      <c r="B91" s="1079"/>
      <c r="C91" s="1079"/>
      <c r="D91" s="1079"/>
      <c r="E91" s="1079"/>
      <c r="F91" s="1079"/>
      <c r="G91" s="1079"/>
      <c r="H91" s="1079"/>
      <c r="I91" s="1079"/>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839"/>
      <c r="AN91" s="1078" t="s">
        <v>465</v>
      </c>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839"/>
    </row>
    <row r="92" spans="1:78" ht="11.25" customHeight="1">
      <c r="A92" s="1102" t="s">
        <v>466</v>
      </c>
      <c r="B92" s="1102"/>
      <c r="C92" s="1102"/>
      <c r="D92" s="1102"/>
      <c r="E92" s="1102"/>
      <c r="F92" s="1102"/>
      <c r="G92" s="1102"/>
      <c r="H92" s="1102"/>
      <c r="I92" s="1102"/>
      <c r="J92" s="1102"/>
      <c r="K92" s="1102"/>
      <c r="L92" s="1102"/>
      <c r="M92" s="1102"/>
      <c r="N92" s="1102"/>
      <c r="O92" s="1102"/>
      <c r="P92" s="1102"/>
      <c r="Q92" s="1102"/>
      <c r="R92" s="1102"/>
      <c r="S92" s="1102"/>
      <c r="T92" s="1102"/>
      <c r="U92" s="1102"/>
      <c r="V92" s="1102"/>
      <c r="W92" s="1102"/>
      <c r="X92" s="1102"/>
      <c r="Y92" s="1102"/>
      <c r="Z92" s="1102"/>
      <c r="AA92" s="1102"/>
      <c r="AB92" s="1102"/>
      <c r="AC92" s="1102"/>
      <c r="AD92" s="1102"/>
      <c r="AE92" s="1102"/>
      <c r="AF92" s="1102"/>
      <c r="AG92" s="1102"/>
      <c r="AH92" s="1102"/>
      <c r="AI92" s="1102"/>
      <c r="AJ92" s="1102"/>
      <c r="AK92" s="1102"/>
      <c r="AL92" s="1102"/>
      <c r="AM92" s="1102"/>
      <c r="AN92" s="1102" t="s">
        <v>466</v>
      </c>
      <c r="AO92" s="1102"/>
      <c r="AP92" s="1102"/>
      <c r="AQ92" s="1102"/>
      <c r="AR92" s="1102"/>
      <c r="AS92" s="1102"/>
      <c r="AT92" s="1102"/>
      <c r="AU92" s="1102"/>
      <c r="AV92" s="1102"/>
      <c r="AW92" s="1102"/>
      <c r="AX92" s="1102"/>
      <c r="AY92" s="1102"/>
      <c r="AZ92" s="1102"/>
      <c r="BA92" s="1102"/>
      <c r="BB92" s="1102"/>
      <c r="BC92" s="1102"/>
      <c r="BD92" s="1102"/>
      <c r="BE92" s="1102"/>
      <c r="BF92" s="1102"/>
      <c r="BG92" s="1102"/>
      <c r="BH92" s="1102"/>
      <c r="BI92" s="1102"/>
      <c r="BJ92" s="1102"/>
      <c r="BK92" s="1102"/>
      <c r="BL92" s="1102"/>
      <c r="BM92" s="1102"/>
      <c r="BN92" s="1102"/>
      <c r="BO92" s="1102"/>
      <c r="BP92" s="1102"/>
      <c r="BQ92" s="1102"/>
      <c r="BR92" s="1102"/>
      <c r="BS92" s="1102"/>
      <c r="BT92" s="1102"/>
      <c r="BU92" s="1102"/>
      <c r="BV92" s="1102"/>
      <c r="BW92" s="1102"/>
      <c r="BX92" s="1102"/>
      <c r="BY92" s="1102"/>
      <c r="BZ92" s="1102"/>
    </row>
    <row r="93" spans="1:78">
      <c r="A93" s="137"/>
      <c r="B93" s="137"/>
      <c r="C93" s="137"/>
      <c r="D93" s="137"/>
      <c r="E93" s="137"/>
      <c r="F93" s="137"/>
      <c r="G93" s="137"/>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N93" s="137"/>
      <c r="AO93" s="137"/>
      <c r="AP93" s="137"/>
      <c r="AQ93" s="137"/>
      <c r="AR93" s="137"/>
      <c r="AS93" s="137"/>
      <c r="AT93" s="137"/>
      <c r="AU93" s="137"/>
      <c r="AV93" s="137"/>
      <c r="AW93" s="137"/>
      <c r="AX93" s="137"/>
      <c r="AY93" s="137"/>
      <c r="AZ93" s="137"/>
      <c r="BA93" s="137"/>
      <c r="BB93" s="137"/>
      <c r="BC93" s="137"/>
      <c r="BD93" s="137"/>
      <c r="BE93" s="137"/>
      <c r="BF93" s="137"/>
      <c r="BG93" s="137"/>
      <c r="BH93" s="137"/>
      <c r="BI93" s="137"/>
      <c r="BJ93" s="137"/>
      <c r="BK93" s="137"/>
      <c r="BL93" s="137"/>
      <c r="BM93" s="137"/>
      <c r="BN93" s="137"/>
      <c r="BO93" s="137"/>
      <c r="BP93" s="137"/>
      <c r="BQ93" s="137"/>
      <c r="BR93" s="137"/>
      <c r="BS93" s="137"/>
      <c r="BT93" s="137"/>
      <c r="BU93" s="137"/>
      <c r="BV93" s="137"/>
      <c r="BW93" s="137"/>
      <c r="BX93" s="137"/>
      <c r="BY93" s="137"/>
    </row>
    <row r="94" spans="1:78">
      <c r="A94" s="137"/>
      <c r="B94" s="137"/>
      <c r="C94" s="137"/>
      <c r="D94" s="137"/>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c r="AE94" s="137"/>
      <c r="AF94" s="137"/>
      <c r="AG94" s="137"/>
      <c r="AH94" s="137"/>
      <c r="AI94" s="137"/>
      <c r="AJ94" s="137"/>
      <c r="AK94" s="137"/>
      <c r="AL94" s="137"/>
      <c r="AN94" s="137"/>
      <c r="AO94" s="137"/>
      <c r="AP94" s="137"/>
      <c r="AQ94" s="137"/>
      <c r="AR94" s="137"/>
      <c r="AS94" s="137"/>
      <c r="AT94" s="137"/>
      <c r="AU94" s="137"/>
      <c r="AV94" s="137"/>
      <c r="AW94" s="137"/>
      <c r="AX94" s="137"/>
      <c r="AY94" s="137"/>
      <c r="AZ94" s="137"/>
      <c r="BA94" s="137"/>
      <c r="BB94" s="137"/>
      <c r="BC94" s="137"/>
      <c r="BD94" s="137"/>
      <c r="BE94" s="137"/>
      <c r="BF94" s="137"/>
      <c r="BG94" s="137"/>
      <c r="BH94" s="137"/>
      <c r="BI94" s="137"/>
      <c r="BJ94" s="137"/>
      <c r="BK94" s="137"/>
      <c r="BL94" s="137"/>
      <c r="BM94" s="137"/>
      <c r="BN94" s="137"/>
      <c r="BO94" s="137"/>
      <c r="BP94" s="137"/>
      <c r="BQ94" s="137"/>
      <c r="BR94" s="137"/>
      <c r="BS94" s="137"/>
      <c r="BT94" s="137"/>
      <c r="BU94" s="137"/>
      <c r="BV94" s="137"/>
      <c r="BW94" s="137"/>
      <c r="BX94" s="137"/>
      <c r="BY94" s="137"/>
    </row>
    <row r="95" spans="1:78">
      <c r="A95" s="137"/>
      <c r="B95" s="137"/>
      <c r="C95" s="137"/>
      <c r="D95" s="137"/>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c r="AE95" s="137"/>
      <c r="AF95" s="137"/>
      <c r="AG95" s="137"/>
      <c r="AH95" s="137"/>
      <c r="AI95" s="137"/>
      <c r="AJ95" s="137"/>
      <c r="AK95" s="137"/>
      <c r="AL95" s="137"/>
      <c r="AN95" s="137"/>
      <c r="AO95" s="137"/>
      <c r="AP95" s="137"/>
      <c r="AQ95" s="137"/>
      <c r="AR95" s="137"/>
      <c r="AS95" s="137"/>
      <c r="AT95" s="137"/>
      <c r="AU95" s="137"/>
      <c r="AV95" s="137"/>
      <c r="AW95" s="137"/>
      <c r="AX95" s="137"/>
      <c r="AY95" s="137"/>
      <c r="AZ95" s="137"/>
      <c r="BA95" s="137"/>
      <c r="BB95" s="137"/>
      <c r="BC95" s="137"/>
      <c r="BD95" s="137"/>
      <c r="BE95" s="137"/>
      <c r="BF95" s="137"/>
      <c r="BG95" s="137"/>
      <c r="BH95" s="137"/>
      <c r="BI95" s="137"/>
      <c r="BJ95" s="137"/>
      <c r="BK95" s="137"/>
      <c r="BL95" s="137"/>
      <c r="BM95" s="137"/>
      <c r="BN95" s="137"/>
      <c r="BO95" s="137"/>
      <c r="BP95" s="137"/>
      <c r="BQ95" s="137"/>
      <c r="BR95" s="137"/>
      <c r="BS95" s="137"/>
      <c r="BT95" s="137"/>
      <c r="BU95" s="137"/>
      <c r="BV95" s="137"/>
      <c r="BW95" s="137"/>
      <c r="BX95" s="137"/>
      <c r="BY95" s="137"/>
      <c r="BZ95" s="100"/>
    </row>
  </sheetData>
  <sheetProtection selectLockedCells="1" selectUnlockedCells="1"/>
  <mergeCells count="232">
    <mergeCell ref="A44:AL44"/>
    <mergeCell ref="AN44:BY44"/>
    <mergeCell ref="A46:AM46"/>
    <mergeCell ref="AN46:BZ46"/>
    <mergeCell ref="A87:A88"/>
    <mergeCell ref="AD87:AD88"/>
    <mergeCell ref="AN87:AN88"/>
    <mergeCell ref="BQ87:BQ88"/>
    <mergeCell ref="A89:AL89"/>
    <mergeCell ref="AN89:BY89"/>
    <mergeCell ref="A75:A76"/>
    <mergeCell ref="AD75:AD76"/>
    <mergeCell ref="AN75:AN76"/>
    <mergeCell ref="BQ75:BQ76"/>
    <mergeCell ref="A77:A78"/>
    <mergeCell ref="AD77:AD78"/>
    <mergeCell ref="AN77:AN78"/>
    <mergeCell ref="BQ77:BQ78"/>
    <mergeCell ref="A79:A80"/>
    <mergeCell ref="AD79:AD80"/>
    <mergeCell ref="AN79:AN80"/>
    <mergeCell ref="BQ79:BQ80"/>
    <mergeCell ref="A69:A70"/>
    <mergeCell ref="AD69:AD70"/>
    <mergeCell ref="A90:AL90"/>
    <mergeCell ref="AN90:BY90"/>
    <mergeCell ref="A91:AL91"/>
    <mergeCell ref="AN91:BY91"/>
    <mergeCell ref="A92:AM92"/>
    <mergeCell ref="AN92:BZ92"/>
    <mergeCell ref="A81:A82"/>
    <mergeCell ref="AD81:AD82"/>
    <mergeCell ref="AN81:AN82"/>
    <mergeCell ref="BQ81:BQ82"/>
    <mergeCell ref="A83:A84"/>
    <mergeCell ref="AD83:AD84"/>
    <mergeCell ref="AN83:AN84"/>
    <mergeCell ref="BQ83:BQ84"/>
    <mergeCell ref="A85:A86"/>
    <mergeCell ref="AD85:AD86"/>
    <mergeCell ref="AN85:AN86"/>
    <mergeCell ref="BQ85:BQ86"/>
    <mergeCell ref="AN69:AN70"/>
    <mergeCell ref="BQ69:BQ70"/>
    <mergeCell ref="A71:A72"/>
    <mergeCell ref="AD71:AD72"/>
    <mergeCell ref="AN71:AN72"/>
    <mergeCell ref="BQ71:BQ72"/>
    <mergeCell ref="A73:A74"/>
    <mergeCell ref="AD73:AD74"/>
    <mergeCell ref="AN73:AN74"/>
    <mergeCell ref="BQ73:BQ74"/>
    <mergeCell ref="A63:A64"/>
    <mergeCell ref="AD63:AD64"/>
    <mergeCell ref="AN63:AN64"/>
    <mergeCell ref="BQ63:BQ64"/>
    <mergeCell ref="A65:A66"/>
    <mergeCell ref="AD65:AD66"/>
    <mergeCell ref="AN65:AN66"/>
    <mergeCell ref="BQ65:BQ66"/>
    <mergeCell ref="A67:A68"/>
    <mergeCell ref="AD67:AD68"/>
    <mergeCell ref="AN67:AN68"/>
    <mergeCell ref="BQ67:BQ68"/>
    <mergeCell ref="A57:A58"/>
    <mergeCell ref="AD57:AD58"/>
    <mergeCell ref="AN57:AN58"/>
    <mergeCell ref="BQ57:BQ58"/>
    <mergeCell ref="A59:A60"/>
    <mergeCell ref="AD59:AD60"/>
    <mergeCell ref="AN59:AN60"/>
    <mergeCell ref="BQ59:BQ60"/>
    <mergeCell ref="A61:A62"/>
    <mergeCell ref="AD61:AD62"/>
    <mergeCell ref="AN61:AN62"/>
    <mergeCell ref="BQ61:BQ62"/>
    <mergeCell ref="A51:A52"/>
    <mergeCell ref="AD51:AD52"/>
    <mergeCell ref="AN51:AN52"/>
    <mergeCell ref="BQ51:BQ52"/>
    <mergeCell ref="A53:A54"/>
    <mergeCell ref="AD53:AD54"/>
    <mergeCell ref="AN53:AN54"/>
    <mergeCell ref="BQ53:BQ54"/>
    <mergeCell ref="A55:A56"/>
    <mergeCell ref="AD55:AD56"/>
    <mergeCell ref="AN55:AN56"/>
    <mergeCell ref="BQ55:BQ56"/>
    <mergeCell ref="BE48:BH48"/>
    <mergeCell ref="BI48:BL48"/>
    <mergeCell ref="BM48:BP48"/>
    <mergeCell ref="BR48:BX48"/>
    <mergeCell ref="A49:A50"/>
    <mergeCell ref="AD49:AD50"/>
    <mergeCell ref="AN49:AN50"/>
    <mergeCell ref="BQ49:BQ50"/>
    <mergeCell ref="Z48:AC48"/>
    <mergeCell ref="AE48:AK48"/>
    <mergeCell ref="AO48:AR48"/>
    <mergeCell ref="AS48:AV48"/>
    <mergeCell ref="AW48:AZ48"/>
    <mergeCell ref="BA48:BD48"/>
    <mergeCell ref="B48:E48"/>
    <mergeCell ref="F48:I48"/>
    <mergeCell ref="J48:M48"/>
    <mergeCell ref="N48:Q48"/>
    <mergeCell ref="R48:U48"/>
    <mergeCell ref="V48:Y48"/>
    <mergeCell ref="A45:AL45"/>
    <mergeCell ref="AN45:BY45"/>
    <mergeCell ref="B47:N47"/>
    <mergeCell ref="O47:S47"/>
    <mergeCell ref="T47:AC47"/>
    <mergeCell ref="AD47:AG47"/>
    <mergeCell ref="AH47:AJ47"/>
    <mergeCell ref="AK47:AL47"/>
    <mergeCell ref="AO47:BA47"/>
    <mergeCell ref="BB47:BF47"/>
    <mergeCell ref="BG47:BP47"/>
    <mergeCell ref="BQ47:BT47"/>
    <mergeCell ref="BU47:BW47"/>
    <mergeCell ref="BX47:BY47"/>
    <mergeCell ref="A39:A40"/>
    <mergeCell ref="AD39:AD40"/>
    <mergeCell ref="AN39:AN40"/>
    <mergeCell ref="BQ39:BQ40"/>
    <mergeCell ref="A41:A42"/>
    <mergeCell ref="AD41:AD42"/>
    <mergeCell ref="AN41:AN42"/>
    <mergeCell ref="BQ41:BQ42"/>
    <mergeCell ref="A43:AL43"/>
    <mergeCell ref="AN43:BY43"/>
    <mergeCell ref="A33:A34"/>
    <mergeCell ref="AD33:AD34"/>
    <mergeCell ref="AN33:AN34"/>
    <mergeCell ref="BQ33:BQ34"/>
    <mergeCell ref="A35:A36"/>
    <mergeCell ref="AD35:AD36"/>
    <mergeCell ref="AN35:AN36"/>
    <mergeCell ref="BQ35:BQ36"/>
    <mergeCell ref="A37:A38"/>
    <mergeCell ref="AD37:AD38"/>
    <mergeCell ref="AN37:AN38"/>
    <mergeCell ref="BQ37:BQ38"/>
    <mergeCell ref="A27:A28"/>
    <mergeCell ref="AD27:AD28"/>
    <mergeCell ref="AN27:AN28"/>
    <mergeCell ref="BQ27:BQ28"/>
    <mergeCell ref="A29:A30"/>
    <mergeCell ref="AD29:AD30"/>
    <mergeCell ref="AN29:AN30"/>
    <mergeCell ref="BQ29:BQ30"/>
    <mergeCell ref="A31:A32"/>
    <mergeCell ref="AD31:AD32"/>
    <mergeCell ref="AN31:AN32"/>
    <mergeCell ref="BQ31:BQ32"/>
    <mergeCell ref="A21:A22"/>
    <mergeCell ref="AD21:AD22"/>
    <mergeCell ref="AN21:AN22"/>
    <mergeCell ref="BQ21:BQ22"/>
    <mergeCell ref="A23:A24"/>
    <mergeCell ref="AD23:AD24"/>
    <mergeCell ref="AN23:AN24"/>
    <mergeCell ref="BQ23:BQ24"/>
    <mergeCell ref="A25:A26"/>
    <mergeCell ref="AD25:AD26"/>
    <mergeCell ref="AN25:AN26"/>
    <mergeCell ref="BQ25:BQ26"/>
    <mergeCell ref="A15:A16"/>
    <mergeCell ref="AD15:AD16"/>
    <mergeCell ref="AN15:AN16"/>
    <mergeCell ref="BQ15:BQ16"/>
    <mergeCell ref="A17:A18"/>
    <mergeCell ref="AD17:AD18"/>
    <mergeCell ref="AN17:AN18"/>
    <mergeCell ref="BQ17:BQ18"/>
    <mergeCell ref="A19:A20"/>
    <mergeCell ref="AD19:AD20"/>
    <mergeCell ref="AN19:AN20"/>
    <mergeCell ref="BQ19:BQ20"/>
    <mergeCell ref="A9:A10"/>
    <mergeCell ref="AD9:AD10"/>
    <mergeCell ref="AN9:AN10"/>
    <mergeCell ref="BQ9:BQ10"/>
    <mergeCell ref="A11:A12"/>
    <mergeCell ref="AD11:AD12"/>
    <mergeCell ref="AN11:AN12"/>
    <mergeCell ref="BQ11:BQ12"/>
    <mergeCell ref="A13:A14"/>
    <mergeCell ref="AD13:AD14"/>
    <mergeCell ref="AN13:AN14"/>
    <mergeCell ref="BQ13:BQ14"/>
    <mergeCell ref="BQ3:BQ4"/>
    <mergeCell ref="Z2:AC2"/>
    <mergeCell ref="AE2:AK2"/>
    <mergeCell ref="A5:A6"/>
    <mergeCell ref="AD5:AD6"/>
    <mergeCell ref="AN5:AN6"/>
    <mergeCell ref="BQ5:BQ6"/>
    <mergeCell ref="A7:A8"/>
    <mergeCell ref="AD7:AD8"/>
    <mergeCell ref="AN7:AN8"/>
    <mergeCell ref="BQ7:BQ8"/>
    <mergeCell ref="BE2:BH2"/>
    <mergeCell ref="BI2:BL2"/>
    <mergeCell ref="BM2:BP2"/>
    <mergeCell ref="B1:N1"/>
    <mergeCell ref="O1:S1"/>
    <mergeCell ref="T1:AC1"/>
    <mergeCell ref="AD1:AG1"/>
    <mergeCell ref="AH1:AJ1"/>
    <mergeCell ref="AK1:AL1"/>
    <mergeCell ref="AO1:BA1"/>
    <mergeCell ref="A3:A4"/>
    <mergeCell ref="AD3:AD4"/>
    <mergeCell ref="AN3:AN4"/>
    <mergeCell ref="B2:E2"/>
    <mergeCell ref="F2:I2"/>
    <mergeCell ref="J2:M2"/>
    <mergeCell ref="N2:Q2"/>
    <mergeCell ref="R2:U2"/>
    <mergeCell ref="V2:Y2"/>
    <mergeCell ref="BB1:BF1"/>
    <mergeCell ref="BG1:BP1"/>
    <mergeCell ref="BQ1:BT1"/>
    <mergeCell ref="BU1:BW1"/>
    <mergeCell ref="BX1:BY1"/>
    <mergeCell ref="AO2:AR2"/>
    <mergeCell ref="AS2:AV2"/>
    <mergeCell ref="AW2:AZ2"/>
    <mergeCell ref="BA2:BD2"/>
    <mergeCell ref="BR2:BX2"/>
  </mergeCells>
  <phoneticPr fontId="61" type="noConversion"/>
  <printOptions verticalCentered="1"/>
  <pageMargins left="0.75" right="0.25" top="0.25" bottom="0.25" header="0.51" footer="0.51"/>
  <pageSetup scale="78" firstPageNumber="0" pageOrder="overThenDown" orientation="landscape" horizontalDpi="4294967294" verticalDpi="4294967294" r:id="rId1"/>
  <rowBreaks count="1" manualBreakCount="1">
    <brk id="46" max="16383" man="1"/>
  </rowBreaks>
  <colBreaks count="1" manualBreakCount="1">
    <brk id="39" max="91"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5"/>
  </sheetPr>
  <dimension ref="A1:AL134"/>
  <sheetViews>
    <sheetView topLeftCell="A64" zoomScaleNormal="100" workbookViewId="0">
      <selection activeCell="AI74" sqref="AI74"/>
    </sheetView>
  </sheetViews>
  <sheetFormatPr defaultRowHeight="12" customHeight="1"/>
  <cols>
    <col min="1" max="1" width="6.140625" style="189" customWidth="1"/>
    <col min="2" max="2" width="6" style="189" bestFit="1" customWidth="1"/>
    <col min="3" max="3" width="11.7109375" style="189" customWidth="1"/>
    <col min="4" max="5" width="2.7109375" style="189" customWidth="1"/>
    <col min="6" max="6" width="11.7109375" style="189" customWidth="1"/>
    <col min="7" max="8" width="2.7109375" style="189" customWidth="1"/>
    <col min="9" max="9" width="11.7109375" style="189" customWidth="1"/>
    <col min="10" max="11" width="2.7109375" style="189" customWidth="1"/>
    <col min="12" max="12" width="11.7109375" style="189" customWidth="1"/>
    <col min="13" max="14" width="2.7109375" style="189" customWidth="1"/>
    <col min="15" max="15" width="11.7109375" style="189" customWidth="1"/>
    <col min="16" max="17" width="2.7109375" style="189" customWidth="1"/>
    <col min="18" max="18" width="8.85546875" style="189" customWidth="1"/>
    <col min="19" max="19" width="9.140625" style="189" hidden="1" customWidth="1"/>
    <col min="20" max="21" width="6.140625" style="189" customWidth="1"/>
    <col min="22" max="22" width="11.7109375" style="189" customWidth="1"/>
    <col min="23" max="24" width="2.7109375" style="189" customWidth="1"/>
    <col min="25" max="25" width="11.7109375" style="189" customWidth="1"/>
    <col min="26" max="27" width="2.7109375" style="189" customWidth="1"/>
    <col min="28" max="28" width="11.7109375" style="189" customWidth="1"/>
    <col min="29" max="30" width="2.7109375" style="189" customWidth="1"/>
    <col min="31" max="31" width="11.7109375" style="189" customWidth="1"/>
    <col min="32" max="33" width="2.7109375" style="189" customWidth="1"/>
    <col min="34" max="34" width="11.7109375" style="189" customWidth="1"/>
    <col min="35" max="36" width="2.7109375" style="189" customWidth="1"/>
    <col min="37" max="37" width="8.140625" style="189" customWidth="1"/>
    <col min="38" max="38" width="9.140625" style="189" hidden="1" customWidth="1"/>
    <col min="39" max="256" width="11.42578125" style="189" customWidth="1"/>
    <col min="257" max="16384" width="9.140625" style="189"/>
  </cols>
  <sheetData>
    <row r="1" spans="1:38" ht="14.1" customHeight="1" thickBot="1">
      <c r="A1" s="190" t="s">
        <v>242</v>
      </c>
      <c r="B1" s="1108" t="str">
        <f>Score!B1</f>
        <v>Hoover Damned</v>
      </c>
      <c r="C1" s="1108"/>
      <c r="D1" s="1108"/>
      <c r="E1" s="1108"/>
      <c r="F1" s="1108"/>
      <c r="G1" s="1108"/>
      <c r="H1" s="1104" t="s">
        <v>243</v>
      </c>
      <c r="I1" s="1104"/>
      <c r="J1" s="1105" t="str">
        <f>IBRF!A73</f>
        <v>Tiffany Danner  (Moxie-Hart)</v>
      </c>
      <c r="K1" s="1105"/>
      <c r="L1" s="1105"/>
      <c r="M1" s="1105"/>
      <c r="N1" s="1105"/>
      <c r="O1" s="192">
        <f>IF(ISBLANK(IBRF!B5),"",IBRF!B5)</f>
        <v>41209</v>
      </c>
      <c r="P1" s="1106" t="s">
        <v>244</v>
      </c>
      <c r="Q1" s="1106"/>
      <c r="R1" s="193" t="str">
        <f>IF(IBRF!K3="","",CONCATENATE("Bout ",IBRF!K3))</f>
        <v>Bout B</v>
      </c>
      <c r="S1" s="191"/>
      <c r="T1" s="190" t="s">
        <v>242</v>
      </c>
      <c r="U1" s="1108" t="str">
        <f>Score!AS1</f>
        <v>Tommy Gun Terrors</v>
      </c>
      <c r="V1" s="1108"/>
      <c r="W1" s="1108"/>
      <c r="X1" s="1108"/>
      <c r="Y1" s="1108"/>
      <c r="Z1" s="1108"/>
      <c r="AA1" s="1104" t="s">
        <v>243</v>
      </c>
      <c r="AB1" s="1104"/>
      <c r="AC1" s="1105" t="str">
        <f>IBRF!A71</f>
        <v>Stacie Morn  (Lucky Streak)</v>
      </c>
      <c r="AD1" s="1105"/>
      <c r="AE1" s="1105"/>
      <c r="AF1" s="1105"/>
      <c r="AG1" s="1105"/>
      <c r="AH1" s="192">
        <f>O1</f>
        <v>41209</v>
      </c>
      <c r="AI1" s="1106" t="s">
        <v>244</v>
      </c>
      <c r="AJ1" s="1106"/>
      <c r="AK1" s="193" t="str">
        <f>IF(IBRF!K3="","",CONCATENATE("Bout ",IBRF!K3))</f>
        <v>Bout B</v>
      </c>
    </row>
    <row r="2" spans="1:38" ht="15.75" customHeight="1" thickBot="1">
      <c r="A2" s="194" t="s">
        <v>379</v>
      </c>
      <c r="B2" s="195" t="s">
        <v>8</v>
      </c>
      <c r="C2" s="195" t="s">
        <v>7</v>
      </c>
      <c r="D2" s="1107" t="s">
        <v>246</v>
      </c>
      <c r="E2" s="1107"/>
      <c r="F2" s="195" t="s">
        <v>247</v>
      </c>
      <c r="G2" s="1107" t="s">
        <v>246</v>
      </c>
      <c r="H2" s="1107"/>
      <c r="I2" s="195" t="s">
        <v>247</v>
      </c>
      <c r="J2" s="1107" t="s">
        <v>246</v>
      </c>
      <c r="K2" s="1107"/>
      <c r="L2" s="195" t="s">
        <v>247</v>
      </c>
      <c r="M2" s="1107" t="s">
        <v>246</v>
      </c>
      <c r="N2" s="1107"/>
      <c r="O2" s="195" t="s">
        <v>248</v>
      </c>
      <c r="P2" s="1107" t="s">
        <v>246</v>
      </c>
      <c r="Q2" s="1107"/>
      <c r="R2" s="196" t="s">
        <v>249</v>
      </c>
      <c r="S2" s="197"/>
      <c r="T2" s="194" t="s">
        <v>379</v>
      </c>
      <c r="U2" s="195" t="s">
        <v>8</v>
      </c>
      <c r="V2" s="195" t="s">
        <v>7</v>
      </c>
      <c r="W2" s="1107" t="s">
        <v>246</v>
      </c>
      <c r="X2" s="1107"/>
      <c r="Y2" s="195" t="s">
        <v>247</v>
      </c>
      <c r="Z2" s="1107" t="s">
        <v>246</v>
      </c>
      <c r="AA2" s="1107"/>
      <c r="AB2" s="195" t="s">
        <v>247</v>
      </c>
      <c r="AC2" s="1107" t="s">
        <v>246</v>
      </c>
      <c r="AD2" s="1107"/>
      <c r="AE2" s="195" t="s">
        <v>247</v>
      </c>
      <c r="AF2" s="1107" t="s">
        <v>246</v>
      </c>
      <c r="AG2" s="1107"/>
      <c r="AH2" s="195" t="s">
        <v>248</v>
      </c>
      <c r="AI2" s="1107" t="s">
        <v>246</v>
      </c>
      <c r="AJ2" s="1107"/>
      <c r="AK2" s="196" t="s">
        <v>249</v>
      </c>
    </row>
    <row r="3" spans="1:38" ht="12.6" customHeight="1" thickBot="1">
      <c r="A3" s="1109">
        <f>IF(Score!A3="", "",Score!A3 )</f>
        <v>1</v>
      </c>
      <c r="B3" s="1125"/>
      <c r="C3" s="1110" t="s">
        <v>505</v>
      </c>
      <c r="D3" s="198"/>
      <c r="E3" s="198"/>
      <c r="F3" s="1110" t="s">
        <v>509</v>
      </c>
      <c r="G3" s="198"/>
      <c r="H3" s="198"/>
      <c r="I3" s="1110" t="s">
        <v>506</v>
      </c>
      <c r="J3" s="198"/>
      <c r="K3" s="198"/>
      <c r="L3" s="1110" t="s">
        <v>498</v>
      </c>
      <c r="M3" s="198"/>
      <c r="N3" s="198"/>
      <c r="O3" s="1111" t="str">
        <f>IF(Score!B3="", "",Score!B3)</f>
        <v>1949</v>
      </c>
      <c r="P3" s="198"/>
      <c r="Q3" s="199"/>
      <c r="R3" s="1112" t="s">
        <v>454</v>
      </c>
      <c r="S3" s="1113">
        <f ca="1">IF(A3="", "", SUMIF(SK!B$3:B$62, ROW(), SK!D$3:D$62))</f>
        <v>0</v>
      </c>
      <c r="T3" s="1109">
        <f>IF(Score!AR3="", "",Score!AR3 )</f>
        <v>1</v>
      </c>
      <c r="U3" s="1125"/>
      <c r="V3" s="1110" t="s">
        <v>541</v>
      </c>
      <c r="W3" s="198"/>
      <c r="X3" s="198"/>
      <c r="Y3" s="1110" t="s">
        <v>545</v>
      </c>
      <c r="Z3" s="198"/>
      <c r="AA3" s="198"/>
      <c r="AB3" s="1110" t="s">
        <v>547</v>
      </c>
      <c r="AC3" s="198"/>
      <c r="AD3" s="198"/>
      <c r="AE3" s="1110" t="s">
        <v>529</v>
      </c>
      <c r="AF3" s="198"/>
      <c r="AG3" s="198"/>
      <c r="AH3" s="1111" t="str">
        <f>IF(Score!AS3="", "",Score!AS3)</f>
        <v>64</v>
      </c>
      <c r="AI3" s="198"/>
      <c r="AJ3" s="200"/>
      <c r="AK3" s="1112" t="s">
        <v>454</v>
      </c>
      <c r="AL3" s="1113">
        <f ca="1">IF(T3="", "", SUMIF(SK!AA$3:AA$62, ROW(), SK!AC$3:AC$62))</f>
        <v>3</v>
      </c>
    </row>
    <row r="4" spans="1:38" ht="12.6" customHeight="1" thickBot="1">
      <c r="A4" s="1109"/>
      <c r="B4" s="1126"/>
      <c r="C4" s="1110"/>
      <c r="D4" s="202"/>
      <c r="E4" s="202"/>
      <c r="F4" s="1110"/>
      <c r="G4" s="202"/>
      <c r="H4" s="202"/>
      <c r="I4" s="1110"/>
      <c r="J4" s="202"/>
      <c r="K4" s="202"/>
      <c r="L4" s="1110"/>
      <c r="M4" s="202"/>
      <c r="N4" s="202"/>
      <c r="O4" s="1111"/>
      <c r="P4" s="202"/>
      <c r="Q4" s="203"/>
      <c r="R4" s="1112"/>
      <c r="S4" s="1113"/>
      <c r="T4" s="1109"/>
      <c r="U4" s="1126"/>
      <c r="V4" s="1110"/>
      <c r="W4" s="202"/>
      <c r="X4" s="202"/>
      <c r="Y4" s="1110"/>
      <c r="Z4" s="202"/>
      <c r="AA4" s="202"/>
      <c r="AB4" s="1110"/>
      <c r="AC4" s="202"/>
      <c r="AD4" s="202"/>
      <c r="AE4" s="1110"/>
      <c r="AF4" s="202"/>
      <c r="AG4" s="202"/>
      <c r="AH4" s="1111"/>
      <c r="AI4" s="202"/>
      <c r="AJ4" s="204"/>
      <c r="AK4" s="1112"/>
      <c r="AL4" s="1113"/>
    </row>
    <row r="5" spans="1:38" ht="12.6" customHeight="1" thickBot="1">
      <c r="A5" s="1114">
        <f>IF(Score!A5="", "",Score!A5 )</f>
        <v>2</v>
      </c>
      <c r="B5" s="1123"/>
      <c r="C5" s="1116" t="s">
        <v>505</v>
      </c>
      <c r="D5" s="198"/>
      <c r="E5" s="198"/>
      <c r="F5" s="1116" t="s">
        <v>498</v>
      </c>
      <c r="G5" s="198"/>
      <c r="H5" s="198"/>
      <c r="I5" s="1116" t="s">
        <v>509</v>
      </c>
      <c r="J5" s="198"/>
      <c r="K5" s="198"/>
      <c r="L5" s="1116" t="s">
        <v>506</v>
      </c>
      <c r="M5" s="198"/>
      <c r="N5" s="198"/>
      <c r="O5" s="1117" t="str">
        <f>IF(Score!B5="", "",Score!B5)</f>
        <v>731</v>
      </c>
      <c r="P5" s="198"/>
      <c r="Q5" s="199"/>
      <c r="R5" s="1118" t="s">
        <v>454</v>
      </c>
      <c r="S5" s="1120">
        <f ca="1">IF(A5="", "", SUMIF(SK!B$3:B$62, ROW(), SK!D$3:D$62))</f>
        <v>0</v>
      </c>
      <c r="T5" s="1122">
        <f>IF(Score!AR5="", "",Score!AR5 )</f>
        <v>2</v>
      </c>
      <c r="U5" s="1123"/>
      <c r="V5" s="1116" t="s">
        <v>541</v>
      </c>
      <c r="W5" s="198"/>
      <c r="X5" s="198"/>
      <c r="Y5" s="1116" t="s">
        <v>545</v>
      </c>
      <c r="Z5" s="198" t="s">
        <v>604</v>
      </c>
      <c r="AA5" s="198" t="s">
        <v>602</v>
      </c>
      <c r="AB5" s="1116" t="s">
        <v>547</v>
      </c>
      <c r="AC5" s="198"/>
      <c r="AD5" s="198"/>
      <c r="AE5" s="1116" t="s">
        <v>529</v>
      </c>
      <c r="AF5" s="198"/>
      <c r="AG5" s="198"/>
      <c r="AH5" s="1117" t="str">
        <f>IF(Score!AS5="", "",Score!AS5)</f>
        <v>422</v>
      </c>
      <c r="AI5" s="198"/>
      <c r="AJ5" s="200"/>
      <c r="AK5" s="1118" t="s">
        <v>454</v>
      </c>
      <c r="AL5" s="1120">
        <f ca="1">IF(T5="", "", SUMIF(SK!AA$3:AA$62, ROW(), SK!AC$3:AC$62))</f>
        <v>8</v>
      </c>
    </row>
    <row r="6" spans="1:38" ht="12.6" customHeight="1" thickBot="1">
      <c r="A6" s="1115"/>
      <c r="B6" s="1124"/>
      <c r="C6" s="1116"/>
      <c r="D6" s="206"/>
      <c r="E6" s="206"/>
      <c r="F6" s="1116"/>
      <c r="G6" s="206"/>
      <c r="H6" s="206"/>
      <c r="I6" s="1116"/>
      <c r="J6" s="206"/>
      <c r="K6" s="206"/>
      <c r="L6" s="1116"/>
      <c r="M6" s="206"/>
      <c r="N6" s="206"/>
      <c r="O6" s="1117"/>
      <c r="P6" s="206"/>
      <c r="Q6" s="207"/>
      <c r="R6" s="1119"/>
      <c r="S6" s="1121"/>
      <c r="T6" s="1122"/>
      <c r="U6" s="1124"/>
      <c r="V6" s="1116"/>
      <c r="W6" s="206"/>
      <c r="X6" s="206"/>
      <c r="Y6" s="1116"/>
      <c r="Z6" s="206"/>
      <c r="AA6" s="206"/>
      <c r="AB6" s="1116"/>
      <c r="AC6" s="206"/>
      <c r="AD6" s="206"/>
      <c r="AE6" s="1116"/>
      <c r="AF6" s="206"/>
      <c r="AG6" s="206"/>
      <c r="AH6" s="1117"/>
      <c r="AI6" s="206"/>
      <c r="AJ6" s="208"/>
      <c r="AK6" s="1119"/>
      <c r="AL6" s="1121"/>
    </row>
    <row r="7" spans="1:38" ht="12.6" customHeight="1" thickBot="1">
      <c r="A7" s="1109">
        <f>IF(Score!A7="", "",Score!A7 )</f>
        <v>3</v>
      </c>
      <c r="B7" s="1125"/>
      <c r="C7" s="1110" t="s">
        <v>490</v>
      </c>
      <c r="D7" s="209"/>
      <c r="E7" s="209"/>
      <c r="F7" s="1110" t="s">
        <v>495</v>
      </c>
      <c r="G7" s="209"/>
      <c r="H7" s="209"/>
      <c r="I7" s="1110" t="s">
        <v>507</v>
      </c>
      <c r="J7" s="209"/>
      <c r="K7" s="209"/>
      <c r="L7" s="1110" t="s">
        <v>482</v>
      </c>
      <c r="M7" s="209"/>
      <c r="N7" s="209"/>
      <c r="O7" s="1111" t="str">
        <f>IF(Score!B7="", "",Score!B7)</f>
        <v>88</v>
      </c>
      <c r="P7" s="209"/>
      <c r="Q7" s="210"/>
      <c r="R7" s="1112" t="s">
        <v>454</v>
      </c>
      <c r="S7" s="1113">
        <f ca="1">IF(A7="", "", SUMIF(SK!B$3:B$62, ROW(), SK!D$3:D$62))</f>
        <v>4</v>
      </c>
      <c r="T7" s="1109">
        <f>IF(Score!AR7="", "",Score!AR7 )</f>
        <v>3</v>
      </c>
      <c r="U7" s="1125"/>
      <c r="V7" s="1110" t="s">
        <v>537</v>
      </c>
      <c r="W7" s="209"/>
      <c r="X7" s="209"/>
      <c r="Y7" s="1110" t="s">
        <v>545</v>
      </c>
      <c r="Z7" s="198" t="s">
        <v>602</v>
      </c>
      <c r="AA7" s="209" t="s">
        <v>602</v>
      </c>
      <c r="AB7" s="1110" t="s">
        <v>521</v>
      </c>
      <c r="AC7" s="209"/>
      <c r="AD7" s="209"/>
      <c r="AE7" s="1110" t="s">
        <v>535</v>
      </c>
      <c r="AF7" s="209"/>
      <c r="AG7" s="209"/>
      <c r="AH7" s="1111" t="str">
        <f>IF(Score!AS7="", "",Score!AS7)</f>
        <v>120</v>
      </c>
      <c r="AI7" s="209"/>
      <c r="AJ7" s="211"/>
      <c r="AK7" s="1112" t="s">
        <v>454</v>
      </c>
      <c r="AL7" s="1113">
        <f ca="1">IF(T7="", "", SUMIF(SK!AA$3:AA$62, ROW(), SK!AC$3:AC$62))</f>
        <v>0</v>
      </c>
    </row>
    <row r="8" spans="1:38" ht="12.6" customHeight="1" thickBot="1">
      <c r="A8" s="1109"/>
      <c r="B8" s="1126"/>
      <c r="C8" s="1110"/>
      <c r="D8" s="202"/>
      <c r="E8" s="202"/>
      <c r="F8" s="1110"/>
      <c r="G8" s="202"/>
      <c r="H8" s="202"/>
      <c r="I8" s="1110"/>
      <c r="J8" s="202"/>
      <c r="K8" s="202"/>
      <c r="L8" s="1110"/>
      <c r="M8" s="202"/>
      <c r="N8" s="202"/>
      <c r="O8" s="1111"/>
      <c r="P8" s="202"/>
      <c r="Q8" s="203"/>
      <c r="R8" s="1112"/>
      <c r="S8" s="1113"/>
      <c r="T8" s="1109"/>
      <c r="U8" s="1126"/>
      <c r="V8" s="1110"/>
      <c r="W8" s="202"/>
      <c r="X8" s="202"/>
      <c r="Y8" s="1110"/>
      <c r="Z8" s="202"/>
      <c r="AA8" s="202"/>
      <c r="AB8" s="1110"/>
      <c r="AC8" s="202"/>
      <c r="AD8" s="202"/>
      <c r="AE8" s="1110"/>
      <c r="AF8" s="202"/>
      <c r="AG8" s="202"/>
      <c r="AH8" s="1111"/>
      <c r="AI8" s="202"/>
      <c r="AJ8" s="204"/>
      <c r="AK8" s="1112"/>
      <c r="AL8" s="1113"/>
    </row>
    <row r="9" spans="1:38" ht="12.6" customHeight="1" thickBot="1">
      <c r="A9" s="1114">
        <f>IF(Score!A9="", "",Score!A9 )</f>
        <v>4</v>
      </c>
      <c r="B9" s="1123"/>
      <c r="C9" s="1116" t="s">
        <v>490</v>
      </c>
      <c r="D9" s="198"/>
      <c r="E9" s="198"/>
      <c r="F9" s="1116" t="s">
        <v>495</v>
      </c>
      <c r="G9" s="198"/>
      <c r="H9" s="198"/>
      <c r="I9" s="1116" t="s">
        <v>507</v>
      </c>
      <c r="J9" s="198"/>
      <c r="K9" s="198"/>
      <c r="L9" s="1116" t="s">
        <v>482</v>
      </c>
      <c r="M9" s="198"/>
      <c r="N9" s="198"/>
      <c r="O9" s="1117" t="str">
        <f>IF(Score!B9="", "",Score!B9)</f>
        <v>1949</v>
      </c>
      <c r="P9" s="198"/>
      <c r="Q9" s="199"/>
      <c r="R9" s="1118" t="s">
        <v>454</v>
      </c>
      <c r="S9" s="1120">
        <f ca="1">IF(A9="", "", SUMIF(SK!B$3:B$62, ROW(), SK!D$3:D$62))</f>
        <v>0</v>
      </c>
      <c r="T9" s="1122">
        <f>IF(Score!AR9="", "",Score!AR9 )</f>
        <v>4</v>
      </c>
      <c r="U9" s="1123"/>
      <c r="V9" s="1116" t="s">
        <v>537</v>
      </c>
      <c r="W9" s="198"/>
      <c r="X9" s="198"/>
      <c r="Y9" s="1116" t="s">
        <v>545</v>
      </c>
      <c r="Z9" s="198" t="s">
        <v>602</v>
      </c>
      <c r="AA9" s="198" t="s">
        <v>604</v>
      </c>
      <c r="AB9" s="1116" t="s">
        <v>521</v>
      </c>
      <c r="AC9" s="198"/>
      <c r="AD9" s="198"/>
      <c r="AE9" s="1116" t="s">
        <v>535</v>
      </c>
      <c r="AF9" s="198"/>
      <c r="AG9" s="198"/>
      <c r="AH9" s="1117" t="str">
        <f>IF(Score!AS9="", "",Score!AS9)</f>
        <v>64</v>
      </c>
      <c r="AI9" s="198"/>
      <c r="AJ9" s="200"/>
      <c r="AK9" s="1118" t="s">
        <v>454</v>
      </c>
      <c r="AL9" s="1120">
        <f ca="1">IF(T9="", "", SUMIF(SK!AA$3:AA$62, ROW(), SK!AC$3:AC$62))</f>
        <v>0</v>
      </c>
    </row>
    <row r="10" spans="1:38" ht="12.6" customHeight="1" thickBot="1">
      <c r="A10" s="1115"/>
      <c r="B10" s="1124"/>
      <c r="C10" s="1116"/>
      <c r="D10" s="206"/>
      <c r="E10" s="206"/>
      <c r="F10" s="1116"/>
      <c r="G10" s="206"/>
      <c r="H10" s="206"/>
      <c r="I10" s="1116"/>
      <c r="J10" s="206"/>
      <c r="K10" s="206"/>
      <c r="L10" s="1116"/>
      <c r="M10" s="206"/>
      <c r="N10" s="206"/>
      <c r="O10" s="1117"/>
      <c r="P10" s="206"/>
      <c r="Q10" s="207"/>
      <c r="R10" s="1119"/>
      <c r="S10" s="1121"/>
      <c r="T10" s="1122"/>
      <c r="U10" s="1124"/>
      <c r="V10" s="1116"/>
      <c r="W10" s="206"/>
      <c r="X10" s="206"/>
      <c r="Y10" s="1116"/>
      <c r="Z10" s="206"/>
      <c r="AA10" s="206"/>
      <c r="AB10" s="1116"/>
      <c r="AC10" s="206"/>
      <c r="AD10" s="206"/>
      <c r="AE10" s="1116"/>
      <c r="AF10" s="206"/>
      <c r="AG10" s="206"/>
      <c r="AH10" s="1117"/>
      <c r="AI10" s="206"/>
      <c r="AJ10" s="208"/>
      <c r="AK10" s="1119"/>
      <c r="AL10" s="1121"/>
    </row>
    <row r="11" spans="1:38" ht="12.6" customHeight="1" thickBot="1">
      <c r="A11" s="1109">
        <f>IF(Score!A11="", "",Score!A11 )</f>
        <v>5</v>
      </c>
      <c r="B11" s="1125"/>
      <c r="C11" s="1110" t="s">
        <v>498</v>
      </c>
      <c r="D11" s="209"/>
      <c r="E11" s="209"/>
      <c r="F11" s="1110" t="s">
        <v>505</v>
      </c>
      <c r="G11" s="209"/>
      <c r="H11" s="209"/>
      <c r="I11" s="1110" t="s">
        <v>506</v>
      </c>
      <c r="J11" s="209"/>
      <c r="K11" s="209"/>
      <c r="L11" s="1110" t="s">
        <v>508</v>
      </c>
      <c r="M11" s="209"/>
      <c r="N11" s="209"/>
      <c r="O11" s="1111" t="str">
        <f>IF(Score!B11="", "",Score!B11)</f>
        <v>1949</v>
      </c>
      <c r="P11" s="209"/>
      <c r="Q11" s="210"/>
      <c r="R11" s="1112" t="s">
        <v>454</v>
      </c>
      <c r="S11" s="1113">
        <f ca="1">IF(A11="", "", SUMIF(SK!B$3:B$62, ROW(), SK!D$3:D$62))</f>
        <v>0</v>
      </c>
      <c r="T11" s="1109">
        <f>IF(Score!AR11="", "",Score!AR11 )</f>
        <v>5</v>
      </c>
      <c r="U11" s="1125"/>
      <c r="V11" s="1110" t="s">
        <v>541</v>
      </c>
      <c r="W11" s="209"/>
      <c r="X11" s="209"/>
      <c r="Y11" s="1110" t="s">
        <v>547</v>
      </c>
      <c r="Z11" s="209"/>
      <c r="AA11" s="209"/>
      <c r="AB11" s="1110" t="s">
        <v>529</v>
      </c>
      <c r="AC11" s="209"/>
      <c r="AD11" s="209"/>
      <c r="AE11" s="1110" t="s">
        <v>543</v>
      </c>
      <c r="AF11" s="209"/>
      <c r="AG11" s="209"/>
      <c r="AH11" s="1111" t="str">
        <f>IF(Score!AS11="", "",Score!AS11)</f>
        <v>64</v>
      </c>
      <c r="AI11" s="209"/>
      <c r="AJ11" s="211"/>
      <c r="AK11" s="1112" t="s">
        <v>454</v>
      </c>
      <c r="AL11" s="1113">
        <f ca="1">IF(T11="", "", SUMIF(SK!AA$3:AA$62, ROW(), SK!AC$3:AC$62))</f>
        <v>4</v>
      </c>
    </row>
    <row r="12" spans="1:38" ht="12.6" customHeight="1" thickBot="1">
      <c r="A12" s="1109"/>
      <c r="B12" s="1126"/>
      <c r="C12" s="1110"/>
      <c r="D12" s="202"/>
      <c r="E12" s="202"/>
      <c r="F12" s="1110"/>
      <c r="G12" s="202"/>
      <c r="H12" s="202"/>
      <c r="I12" s="1110"/>
      <c r="J12" s="202"/>
      <c r="K12" s="202"/>
      <c r="L12" s="1110"/>
      <c r="M12" s="202"/>
      <c r="N12" s="202"/>
      <c r="O12" s="1111"/>
      <c r="P12" s="202"/>
      <c r="Q12" s="203"/>
      <c r="R12" s="1112"/>
      <c r="S12" s="1113"/>
      <c r="T12" s="1109"/>
      <c r="U12" s="1126"/>
      <c r="V12" s="1110"/>
      <c r="W12" s="202"/>
      <c r="X12" s="202"/>
      <c r="Y12" s="1110"/>
      <c r="Z12" s="202"/>
      <c r="AA12" s="202"/>
      <c r="AB12" s="1110"/>
      <c r="AC12" s="202"/>
      <c r="AD12" s="202"/>
      <c r="AE12" s="1110"/>
      <c r="AF12" s="202"/>
      <c r="AG12" s="202"/>
      <c r="AH12" s="1111"/>
      <c r="AI12" s="202"/>
      <c r="AJ12" s="204"/>
      <c r="AK12" s="1112"/>
      <c r="AL12" s="1113"/>
    </row>
    <row r="13" spans="1:38" ht="12.6" customHeight="1" thickBot="1">
      <c r="A13" s="1114">
        <f>IF(Score!A13="", "",Score!A13 )</f>
        <v>6</v>
      </c>
      <c r="B13" s="1123"/>
      <c r="C13" s="1116" t="s">
        <v>498</v>
      </c>
      <c r="D13" s="198"/>
      <c r="E13" s="198"/>
      <c r="F13" s="1116" t="s">
        <v>505</v>
      </c>
      <c r="G13" s="198"/>
      <c r="H13" s="198"/>
      <c r="I13" s="1116" t="s">
        <v>506</v>
      </c>
      <c r="J13" s="198"/>
      <c r="K13" s="198"/>
      <c r="L13" s="1116" t="s">
        <v>508</v>
      </c>
      <c r="M13" s="198"/>
      <c r="N13" s="198"/>
      <c r="O13" s="1117" t="str">
        <f>IF(Score!B13="", "",Score!B13)</f>
        <v>731</v>
      </c>
      <c r="P13" s="198"/>
      <c r="Q13" s="199"/>
      <c r="R13" s="1118" t="s">
        <v>454</v>
      </c>
      <c r="S13" s="1120">
        <f ca="1">IF(A13="", "", SUMIF(SK!B$3:B$62, ROW(), SK!D$3:D$62))</f>
        <v>0</v>
      </c>
      <c r="T13" s="1122">
        <f>IF(Score!AR13="", "",Score!AR13 )</f>
        <v>6</v>
      </c>
      <c r="U13" s="1123"/>
      <c r="V13" s="1116" t="s">
        <v>541</v>
      </c>
      <c r="W13" s="198"/>
      <c r="X13" s="198"/>
      <c r="Y13" s="1116" t="s">
        <v>547</v>
      </c>
      <c r="Z13" s="198"/>
      <c r="AA13" s="198"/>
      <c r="AB13" s="1116" t="s">
        <v>529</v>
      </c>
      <c r="AC13" s="198"/>
      <c r="AD13" s="198"/>
      <c r="AE13" s="1116" t="s">
        <v>543</v>
      </c>
      <c r="AF13" s="198"/>
      <c r="AG13" s="198"/>
      <c r="AH13" s="1117" t="str">
        <f>IF(Score!AS13="", "",Score!AS13)</f>
        <v>422</v>
      </c>
      <c r="AI13" s="198"/>
      <c r="AJ13" s="200"/>
      <c r="AK13" s="1118" t="s">
        <v>454</v>
      </c>
      <c r="AL13" s="1120">
        <f ca="1">IF(T13="", "", SUMIF(SK!AA$3:AA$62, ROW(), SK!AC$3:AC$62))</f>
        <v>5</v>
      </c>
    </row>
    <row r="14" spans="1:38" ht="12.6" customHeight="1" thickBot="1">
      <c r="A14" s="1115"/>
      <c r="B14" s="1124"/>
      <c r="C14" s="1116"/>
      <c r="D14" s="206"/>
      <c r="E14" s="206"/>
      <c r="F14" s="1116"/>
      <c r="G14" s="206"/>
      <c r="H14" s="206"/>
      <c r="I14" s="1116"/>
      <c r="J14" s="206"/>
      <c r="K14" s="206"/>
      <c r="L14" s="1116"/>
      <c r="M14" s="206"/>
      <c r="N14" s="206"/>
      <c r="O14" s="1117"/>
      <c r="P14" s="206"/>
      <c r="Q14" s="207"/>
      <c r="R14" s="1119"/>
      <c r="S14" s="1121"/>
      <c r="T14" s="1122"/>
      <c r="U14" s="1124"/>
      <c r="V14" s="1116"/>
      <c r="W14" s="206"/>
      <c r="X14" s="206"/>
      <c r="Y14" s="1116"/>
      <c r="Z14" s="206"/>
      <c r="AA14" s="206"/>
      <c r="AB14" s="1116"/>
      <c r="AC14" s="206"/>
      <c r="AD14" s="206"/>
      <c r="AE14" s="1116"/>
      <c r="AF14" s="206"/>
      <c r="AG14" s="206"/>
      <c r="AH14" s="1117"/>
      <c r="AI14" s="206"/>
      <c r="AJ14" s="208"/>
      <c r="AK14" s="1119"/>
      <c r="AL14" s="1121"/>
    </row>
    <row r="15" spans="1:38" ht="12.6" customHeight="1" thickBot="1">
      <c r="A15" s="1109">
        <f>IF(Score!A15="", "",Score!A15 )</f>
        <v>7</v>
      </c>
      <c r="B15" s="1125"/>
      <c r="C15" s="1110" t="s">
        <v>490</v>
      </c>
      <c r="D15" s="209"/>
      <c r="E15" s="209"/>
      <c r="F15" s="1110" t="s">
        <v>495</v>
      </c>
      <c r="G15" s="209"/>
      <c r="H15" s="209"/>
      <c r="I15" s="1110" t="s">
        <v>486</v>
      </c>
      <c r="J15" s="209"/>
      <c r="K15" s="209"/>
      <c r="L15" s="1110" t="s">
        <v>482</v>
      </c>
      <c r="M15" s="209"/>
      <c r="N15" s="209"/>
      <c r="O15" s="1111" t="str">
        <f>IF(Score!B15="", "",Score!B15)</f>
        <v>88</v>
      </c>
      <c r="P15" s="209"/>
      <c r="Q15" s="210"/>
      <c r="R15" s="1112" t="s">
        <v>454</v>
      </c>
      <c r="S15" s="1113">
        <f ca="1">IF(A15="", "", SUMIF(SK!B$3:B$62, ROW(), SK!D$3:D$62))</f>
        <v>9</v>
      </c>
      <c r="T15" s="1109">
        <f>IF(Score!AR15="", "",Score!AR15 )</f>
        <v>7</v>
      </c>
      <c r="U15" s="1125"/>
      <c r="V15" s="1110" t="s">
        <v>537</v>
      </c>
      <c r="W15" s="198"/>
      <c r="X15" s="209"/>
      <c r="Y15" s="1110" t="s">
        <v>535</v>
      </c>
      <c r="Z15" s="209"/>
      <c r="AA15" s="209"/>
      <c r="AB15" s="1110" t="s">
        <v>539</v>
      </c>
      <c r="AC15" s="209"/>
      <c r="AD15" s="209"/>
      <c r="AE15" s="1110" t="s">
        <v>521</v>
      </c>
      <c r="AF15" s="209"/>
      <c r="AG15" s="209"/>
      <c r="AH15" s="1111" t="str">
        <f>IF(Score!AS15="", "",Score!AS15)</f>
        <v>120</v>
      </c>
      <c r="AI15" s="198"/>
      <c r="AJ15" s="211"/>
      <c r="AK15" s="1112" t="s">
        <v>454</v>
      </c>
      <c r="AL15" s="1113">
        <f ca="1">IF(T15="", "", SUMIF(SK!AA$3:AA$62, ROW(), SK!AC$3:AC$62))</f>
        <v>0</v>
      </c>
    </row>
    <row r="16" spans="1:38" ht="12.6" customHeight="1" thickBot="1">
      <c r="A16" s="1109"/>
      <c r="B16" s="1126"/>
      <c r="C16" s="1110"/>
      <c r="D16" s="202"/>
      <c r="E16" s="202"/>
      <c r="F16" s="1110"/>
      <c r="G16" s="202"/>
      <c r="H16" s="202"/>
      <c r="I16" s="1110"/>
      <c r="J16" s="202"/>
      <c r="K16" s="202"/>
      <c r="L16" s="1110"/>
      <c r="M16" s="202"/>
      <c r="N16" s="202"/>
      <c r="O16" s="1111"/>
      <c r="P16" s="202"/>
      <c r="Q16" s="203"/>
      <c r="R16" s="1112"/>
      <c r="S16" s="1113"/>
      <c r="T16" s="1109"/>
      <c r="U16" s="1126"/>
      <c r="V16" s="1110"/>
      <c r="W16" s="202"/>
      <c r="X16" s="202"/>
      <c r="Y16" s="1110"/>
      <c r="Z16" s="202"/>
      <c r="AA16" s="202"/>
      <c r="AB16" s="1110"/>
      <c r="AC16" s="202"/>
      <c r="AD16" s="202"/>
      <c r="AE16" s="1110"/>
      <c r="AF16" s="202"/>
      <c r="AG16" s="202"/>
      <c r="AH16" s="1111"/>
      <c r="AI16" s="202"/>
      <c r="AJ16" s="204"/>
      <c r="AK16" s="1112"/>
      <c r="AL16" s="1113"/>
    </row>
    <row r="17" spans="1:38" ht="12.6" customHeight="1" thickBot="1">
      <c r="A17" s="1114">
        <f>IF(Score!A17="", "",Score!A17 )</f>
        <v>8</v>
      </c>
      <c r="B17" s="1123"/>
      <c r="C17" s="1116" t="s">
        <v>490</v>
      </c>
      <c r="D17" s="198"/>
      <c r="E17" s="198"/>
      <c r="F17" s="1116" t="s">
        <v>495</v>
      </c>
      <c r="G17" s="198"/>
      <c r="H17" s="198"/>
      <c r="I17" s="1116" t="s">
        <v>486</v>
      </c>
      <c r="J17" s="198"/>
      <c r="K17" s="198"/>
      <c r="L17" s="1116" t="s">
        <v>482</v>
      </c>
      <c r="M17" s="198"/>
      <c r="N17" s="198"/>
      <c r="O17" s="1117" t="str">
        <f>IF(Score!B17="", "",Score!B17)</f>
        <v>1949</v>
      </c>
      <c r="P17" s="198"/>
      <c r="Q17" s="199"/>
      <c r="R17" s="1118" t="s">
        <v>454</v>
      </c>
      <c r="S17" s="1120">
        <f ca="1">IF(A17="", "", SUMIF(SK!B$3:B$62, ROW(), SK!D$3:D$62))</f>
        <v>1</v>
      </c>
      <c r="T17" s="1122">
        <f>IF(Score!AR17="", "",Score!AR17 )</f>
        <v>8</v>
      </c>
      <c r="U17" s="1123"/>
      <c r="V17" s="1116" t="s">
        <v>537</v>
      </c>
      <c r="W17" s="198" t="s">
        <v>604</v>
      </c>
      <c r="X17" s="198" t="s">
        <v>602</v>
      </c>
      <c r="Y17" s="1116" t="s">
        <v>533</v>
      </c>
      <c r="Z17" s="198"/>
      <c r="AA17" s="198"/>
      <c r="AB17" s="1116" t="s">
        <v>535</v>
      </c>
      <c r="AC17" s="198"/>
      <c r="AD17" s="198"/>
      <c r="AE17" s="1116" t="s">
        <v>521</v>
      </c>
      <c r="AF17" s="198"/>
      <c r="AG17" s="198"/>
      <c r="AH17" s="1117" t="str">
        <f>IF(Score!AS17="", "",Score!AS17)</f>
        <v>64</v>
      </c>
      <c r="AI17" s="198"/>
      <c r="AJ17" s="200"/>
      <c r="AK17" s="1118" t="s">
        <v>454</v>
      </c>
      <c r="AL17" s="1120">
        <f ca="1">IF(T17="", "", SUMIF(SK!AA$3:AA$62, ROW(), SK!AC$3:AC$62))</f>
        <v>1</v>
      </c>
    </row>
    <row r="18" spans="1:38" ht="12.6" customHeight="1" thickBot="1">
      <c r="A18" s="1115"/>
      <c r="B18" s="1124"/>
      <c r="C18" s="1116"/>
      <c r="D18" s="206"/>
      <c r="E18" s="206"/>
      <c r="F18" s="1116"/>
      <c r="G18" s="206"/>
      <c r="H18" s="206"/>
      <c r="I18" s="1116"/>
      <c r="J18" s="206"/>
      <c r="K18" s="206"/>
      <c r="L18" s="1116"/>
      <c r="M18" s="206"/>
      <c r="N18" s="206"/>
      <c r="O18" s="1117"/>
      <c r="P18" s="206"/>
      <c r="Q18" s="207"/>
      <c r="R18" s="1119"/>
      <c r="S18" s="1121"/>
      <c r="T18" s="1122"/>
      <c r="U18" s="1124"/>
      <c r="V18" s="1116"/>
      <c r="W18" s="206"/>
      <c r="X18" s="206"/>
      <c r="Y18" s="1116"/>
      <c r="Z18" s="206"/>
      <c r="AA18" s="206"/>
      <c r="AB18" s="1116"/>
      <c r="AC18" s="206"/>
      <c r="AD18" s="206"/>
      <c r="AE18" s="1116"/>
      <c r="AF18" s="206"/>
      <c r="AG18" s="206"/>
      <c r="AH18" s="1117"/>
      <c r="AI18" s="206"/>
      <c r="AJ18" s="208"/>
      <c r="AK18" s="1119"/>
      <c r="AL18" s="1121"/>
    </row>
    <row r="19" spans="1:38" ht="12.6" customHeight="1" thickBot="1">
      <c r="A19" s="1109">
        <f>IF(Score!A19="", "",Score!A19 )</f>
        <v>9</v>
      </c>
      <c r="B19" s="1125"/>
      <c r="C19" s="1110" t="s">
        <v>498</v>
      </c>
      <c r="D19" s="209"/>
      <c r="E19" s="209"/>
      <c r="F19" s="1110" t="s">
        <v>505</v>
      </c>
      <c r="G19" s="209" t="s">
        <v>605</v>
      </c>
      <c r="H19" s="209" t="s">
        <v>602</v>
      </c>
      <c r="I19" s="1110" t="s">
        <v>509</v>
      </c>
      <c r="J19" s="209"/>
      <c r="K19" s="209"/>
      <c r="L19" s="1110" t="s">
        <v>506</v>
      </c>
      <c r="M19" s="209"/>
      <c r="N19" s="209"/>
      <c r="O19" s="1111" t="str">
        <f>IF(Score!B19="", "",Score!B19)</f>
        <v>731</v>
      </c>
      <c r="P19" s="209"/>
      <c r="Q19" s="210"/>
      <c r="R19" s="1112" t="s">
        <v>454</v>
      </c>
      <c r="S19" s="1113">
        <f ca="1">IF(A19="", "", SUMIF(SK!B$3:B$62, ROW(), SK!D$3:D$62))</f>
        <v>0</v>
      </c>
      <c r="T19" s="1109">
        <f>IF(Score!AR19="", "",Score!AR19 )</f>
        <v>9</v>
      </c>
      <c r="U19" s="1125"/>
      <c r="V19" s="1110" t="s">
        <v>537</v>
      </c>
      <c r="W19" s="209" t="s">
        <v>602</v>
      </c>
      <c r="X19" s="209" t="s">
        <v>604</v>
      </c>
      <c r="Y19" s="1110" t="s">
        <v>541</v>
      </c>
      <c r="Z19" s="209"/>
      <c r="AA19" s="209"/>
      <c r="AB19" s="1110" t="s">
        <v>547</v>
      </c>
      <c r="AC19" s="198" t="s">
        <v>604</v>
      </c>
      <c r="AD19" s="209" t="s">
        <v>602</v>
      </c>
      <c r="AE19" s="1110" t="s">
        <v>529</v>
      </c>
      <c r="AF19" s="209"/>
      <c r="AG19" s="209"/>
      <c r="AH19" s="1111" t="str">
        <f>IF(Score!AS19="", "",Score!AS19)</f>
        <v>422</v>
      </c>
      <c r="AI19" s="209"/>
      <c r="AJ19" s="211"/>
      <c r="AK19" s="1112" t="s">
        <v>454</v>
      </c>
      <c r="AL19" s="1113">
        <f ca="1">IF(T19="", "", SUMIF(SK!AA$3:AA$62, ROW(), SK!AC$3:AC$62))</f>
        <v>15</v>
      </c>
    </row>
    <row r="20" spans="1:38" ht="12.6" customHeight="1" thickBot="1">
      <c r="A20" s="1109"/>
      <c r="B20" s="1126"/>
      <c r="C20" s="1110"/>
      <c r="D20" s="202"/>
      <c r="E20" s="202"/>
      <c r="F20" s="1110"/>
      <c r="G20" s="202"/>
      <c r="H20" s="202"/>
      <c r="I20" s="1110"/>
      <c r="J20" s="202"/>
      <c r="K20" s="202"/>
      <c r="L20" s="1110"/>
      <c r="M20" s="202"/>
      <c r="N20" s="202"/>
      <c r="O20" s="1111"/>
      <c r="P20" s="202"/>
      <c r="Q20" s="203"/>
      <c r="R20" s="1112"/>
      <c r="S20" s="1113"/>
      <c r="T20" s="1109"/>
      <c r="U20" s="1126"/>
      <c r="V20" s="1110"/>
      <c r="W20" s="202" t="s">
        <v>604</v>
      </c>
      <c r="X20" s="202" t="s">
        <v>602</v>
      </c>
      <c r="Y20" s="1110"/>
      <c r="Z20" s="202"/>
      <c r="AA20" s="202"/>
      <c r="AB20" s="1110"/>
      <c r="AC20" s="202"/>
      <c r="AD20" s="202"/>
      <c r="AE20" s="1110"/>
      <c r="AF20" s="202"/>
      <c r="AG20" s="202"/>
      <c r="AH20" s="1111"/>
      <c r="AI20" s="202"/>
      <c r="AJ20" s="204"/>
      <c r="AK20" s="1112"/>
      <c r="AL20" s="1113"/>
    </row>
    <row r="21" spans="1:38" ht="12.6" customHeight="1" thickBot="1">
      <c r="A21" s="1114">
        <f>IF(Score!A21="", "",Score!A21 )</f>
        <v>10</v>
      </c>
      <c r="B21" s="1123"/>
      <c r="C21" s="1116" t="s">
        <v>498</v>
      </c>
      <c r="D21" s="198"/>
      <c r="E21" s="198"/>
      <c r="F21" s="1116" t="s">
        <v>490</v>
      </c>
      <c r="G21" s="198" t="s">
        <v>604</v>
      </c>
      <c r="H21" s="198" t="s">
        <v>606</v>
      </c>
      <c r="I21" s="1116" t="s">
        <v>509</v>
      </c>
      <c r="J21" s="198"/>
      <c r="K21" s="198"/>
      <c r="L21" s="1116" t="s">
        <v>505</v>
      </c>
      <c r="M21" s="198" t="s">
        <v>602</v>
      </c>
      <c r="N21" s="198" t="s">
        <v>606</v>
      </c>
      <c r="O21" s="1117" t="str">
        <f>IF(Score!B21="", "",Score!B21)</f>
        <v>88</v>
      </c>
      <c r="P21" s="198"/>
      <c r="Q21" s="199"/>
      <c r="R21" s="1118" t="s">
        <v>454</v>
      </c>
      <c r="S21" s="1120">
        <f ca="1">IF(A21="", "", SUMIF(SK!B$3:B$62, ROW(), SK!D$3:D$62))</f>
        <v>0</v>
      </c>
      <c r="T21" s="1122">
        <f>IF(Score!AR21="", "",Score!AR21 )</f>
        <v>10</v>
      </c>
      <c r="U21" s="1123"/>
      <c r="V21" s="1116" t="s">
        <v>537</v>
      </c>
      <c r="W21" s="198" t="s">
        <v>602</v>
      </c>
      <c r="X21" s="198" t="s">
        <v>604</v>
      </c>
      <c r="Y21" s="1116" t="s">
        <v>541</v>
      </c>
      <c r="Z21" s="198"/>
      <c r="AA21" s="198"/>
      <c r="AB21" s="1116" t="s">
        <v>547</v>
      </c>
      <c r="AC21" s="198" t="s">
        <v>602</v>
      </c>
      <c r="AD21" s="198" t="s">
        <v>604</v>
      </c>
      <c r="AE21" s="1116" t="s">
        <v>529</v>
      </c>
      <c r="AF21" s="198"/>
      <c r="AG21" s="198"/>
      <c r="AH21" s="1117" t="str">
        <f>IF(Score!AS21="", "",Score!AS21)</f>
        <v>120</v>
      </c>
      <c r="AI21" s="198"/>
      <c r="AJ21" s="200"/>
      <c r="AK21" s="1118" t="s">
        <v>454</v>
      </c>
      <c r="AL21" s="1120">
        <f ca="1">IF(T21="", "", SUMIF(SK!AA$3:AA$62, ROW(), SK!AC$3:AC$62))</f>
        <v>7</v>
      </c>
    </row>
    <row r="22" spans="1:38" ht="12.6" customHeight="1" thickBot="1">
      <c r="A22" s="1115"/>
      <c r="B22" s="1124"/>
      <c r="C22" s="1116"/>
      <c r="D22" s="206"/>
      <c r="E22" s="206"/>
      <c r="F22" s="1116"/>
      <c r="G22" s="206"/>
      <c r="H22" s="206"/>
      <c r="I22" s="1116"/>
      <c r="J22" s="206"/>
      <c r="K22" s="206"/>
      <c r="L22" s="1116"/>
      <c r="M22" s="206"/>
      <c r="N22" s="206"/>
      <c r="O22" s="1117"/>
      <c r="P22" s="206"/>
      <c r="Q22" s="207"/>
      <c r="R22" s="1119"/>
      <c r="S22" s="1121"/>
      <c r="T22" s="1122"/>
      <c r="U22" s="1124"/>
      <c r="V22" s="1116"/>
      <c r="W22" s="206"/>
      <c r="X22" s="206"/>
      <c r="Y22" s="1116"/>
      <c r="Z22" s="206"/>
      <c r="AA22" s="206"/>
      <c r="AB22" s="1116"/>
      <c r="AC22" s="206"/>
      <c r="AD22" s="206"/>
      <c r="AE22" s="1116"/>
      <c r="AF22" s="206"/>
      <c r="AG22" s="206"/>
      <c r="AH22" s="1117"/>
      <c r="AI22" s="206"/>
      <c r="AJ22" s="208"/>
      <c r="AK22" s="1119"/>
      <c r="AL22" s="1121"/>
    </row>
    <row r="23" spans="1:38" ht="12.6" customHeight="1" thickBot="1">
      <c r="A23" s="1109">
        <f>IF(Score!A23="", "",Score!A23 )</f>
        <v>11</v>
      </c>
      <c r="B23" s="1125"/>
      <c r="C23" s="1110" t="s">
        <v>495</v>
      </c>
      <c r="D23" s="209"/>
      <c r="E23" s="209"/>
      <c r="F23" s="1110" t="s">
        <v>507</v>
      </c>
      <c r="G23" s="209"/>
      <c r="H23" s="209"/>
      <c r="I23" s="1110" t="s">
        <v>482</v>
      </c>
      <c r="J23" s="209"/>
      <c r="K23" s="209"/>
      <c r="L23" s="1110" t="s">
        <v>490</v>
      </c>
      <c r="M23" s="209"/>
      <c r="N23" s="209"/>
      <c r="O23" s="1111" t="str">
        <f>IF(Score!B23="", "",Score!B23)</f>
        <v>1949</v>
      </c>
      <c r="P23" s="209"/>
      <c r="Q23" s="210"/>
      <c r="R23" s="1112" t="s">
        <v>454</v>
      </c>
      <c r="S23" s="1113">
        <f ca="1">IF(A23="", "", SUMIF(SK!B$3:B$62, ROW(), SK!D$3:D$62))</f>
        <v>0</v>
      </c>
      <c r="T23" s="1109">
        <f>IF(Score!AR23="", "",Score!AR23 )</f>
        <v>11</v>
      </c>
      <c r="U23" s="1125" t="s">
        <v>293</v>
      </c>
      <c r="V23" s="1110" t="s">
        <v>539</v>
      </c>
      <c r="W23" s="209" t="s">
        <v>604</v>
      </c>
      <c r="X23" s="209" t="s">
        <v>602</v>
      </c>
      <c r="Y23" s="1110" t="s">
        <v>527</v>
      </c>
      <c r="Z23" s="209"/>
      <c r="AA23" s="209"/>
      <c r="AB23" s="1110" t="s">
        <v>521</v>
      </c>
      <c r="AC23" s="209"/>
      <c r="AD23" s="209"/>
      <c r="AE23" s="1110" t="s">
        <v>535</v>
      </c>
      <c r="AF23" s="209"/>
      <c r="AG23" s="209"/>
      <c r="AH23" s="1111" t="str">
        <f>IF(Score!AS23="", "",Score!AS23)</f>
        <v>86</v>
      </c>
      <c r="AI23" s="209"/>
      <c r="AJ23" s="211"/>
      <c r="AK23" s="1112" t="s">
        <v>454</v>
      </c>
      <c r="AL23" s="1113">
        <f ca="1">IF(T23="", "", SUMIF(SK!AA$3:AA$62, ROW(), SK!AC$3:AC$62))</f>
        <v>0</v>
      </c>
    </row>
    <row r="24" spans="1:38" ht="12.6" customHeight="1" thickBot="1">
      <c r="A24" s="1109"/>
      <c r="B24" s="1126"/>
      <c r="C24" s="1110"/>
      <c r="D24" s="202"/>
      <c r="E24" s="202"/>
      <c r="F24" s="1110"/>
      <c r="G24" s="202"/>
      <c r="H24" s="202"/>
      <c r="I24" s="1110"/>
      <c r="J24" s="202"/>
      <c r="K24" s="202"/>
      <c r="L24" s="1110"/>
      <c r="M24" s="202"/>
      <c r="N24" s="202"/>
      <c r="O24" s="1111"/>
      <c r="P24" s="202"/>
      <c r="Q24" s="203"/>
      <c r="R24" s="1112"/>
      <c r="S24" s="1113"/>
      <c r="T24" s="1109"/>
      <c r="U24" s="1126"/>
      <c r="V24" s="1110"/>
      <c r="W24" s="202"/>
      <c r="X24" s="202"/>
      <c r="Y24" s="1110"/>
      <c r="Z24" s="202"/>
      <c r="AA24" s="202"/>
      <c r="AB24" s="1110"/>
      <c r="AC24" s="202"/>
      <c r="AD24" s="202"/>
      <c r="AE24" s="1110"/>
      <c r="AF24" s="202"/>
      <c r="AG24" s="202"/>
      <c r="AH24" s="1111"/>
      <c r="AI24" s="202"/>
      <c r="AJ24" s="204"/>
      <c r="AK24" s="1112"/>
      <c r="AL24" s="1113"/>
    </row>
    <row r="25" spans="1:38" ht="12.6" customHeight="1" thickBot="1">
      <c r="A25" s="1114">
        <f>IF(Score!A25="", "",Score!A25 )</f>
        <v>12</v>
      </c>
      <c r="B25" s="1123"/>
      <c r="C25" s="1116" t="s">
        <v>495</v>
      </c>
      <c r="D25" s="198"/>
      <c r="E25" s="198"/>
      <c r="F25" s="1116" t="s">
        <v>490</v>
      </c>
      <c r="G25" s="198" t="s">
        <v>603</v>
      </c>
      <c r="H25" s="198" t="s">
        <v>602</v>
      </c>
      <c r="I25" s="1116" t="s">
        <v>482</v>
      </c>
      <c r="J25" s="198"/>
      <c r="K25" s="198"/>
      <c r="L25" s="1116" t="s">
        <v>507</v>
      </c>
      <c r="M25" s="198"/>
      <c r="N25" s="198"/>
      <c r="O25" s="1117" t="str">
        <f>IF(Score!B25="", "",Score!B25)</f>
        <v>731</v>
      </c>
      <c r="P25" s="198"/>
      <c r="Q25" s="199"/>
      <c r="R25" s="1118" t="s">
        <v>454</v>
      </c>
      <c r="S25" s="1120">
        <f ca="1">IF(A25="", "", SUMIF(SK!B$3:B$62, ROW(), SK!D$3:D$62))</f>
        <v>6</v>
      </c>
      <c r="T25" s="1122">
        <f>IF(Score!AR25="", "",Score!AR25 )</f>
        <v>12</v>
      </c>
      <c r="U25" s="1123"/>
      <c r="V25" s="1116" t="s">
        <v>521</v>
      </c>
      <c r="W25" s="198"/>
      <c r="X25" s="198"/>
      <c r="Y25" s="1116" t="s">
        <v>527</v>
      </c>
      <c r="Z25" s="198"/>
      <c r="AA25" s="198"/>
      <c r="AB25" s="1116" t="s">
        <v>535</v>
      </c>
      <c r="AC25" s="198"/>
      <c r="AD25" s="198"/>
      <c r="AE25" s="1116" t="s">
        <v>539</v>
      </c>
      <c r="AF25" s="198" t="s">
        <v>602</v>
      </c>
      <c r="AG25" s="198" t="s">
        <v>604</v>
      </c>
      <c r="AH25" s="1117" t="str">
        <f>IF(Score!AS25="", "",Score!AS25)</f>
        <v>422</v>
      </c>
      <c r="AI25" s="198"/>
      <c r="AJ25" s="200"/>
      <c r="AK25" s="1118" t="s">
        <v>454</v>
      </c>
      <c r="AL25" s="1120">
        <f ca="1">IF(T25="", "", SUMIF(SK!AA$3:AA$62, ROW(), SK!AC$3:AC$62))</f>
        <v>0</v>
      </c>
    </row>
    <row r="26" spans="1:38" ht="12.6" customHeight="1" thickBot="1">
      <c r="A26" s="1115"/>
      <c r="B26" s="1124"/>
      <c r="C26" s="1116"/>
      <c r="D26" s="206"/>
      <c r="E26" s="206"/>
      <c r="F26" s="1116"/>
      <c r="G26" s="206"/>
      <c r="H26" s="206"/>
      <c r="I26" s="1116"/>
      <c r="J26" s="206"/>
      <c r="K26" s="206"/>
      <c r="L26" s="1116"/>
      <c r="M26" s="206"/>
      <c r="N26" s="206"/>
      <c r="O26" s="1117"/>
      <c r="P26" s="206"/>
      <c r="Q26" s="207"/>
      <c r="R26" s="1119"/>
      <c r="S26" s="1121"/>
      <c r="T26" s="1122"/>
      <c r="U26" s="1124"/>
      <c r="V26" s="1116"/>
      <c r="W26" s="206"/>
      <c r="X26" s="206"/>
      <c r="Y26" s="1116"/>
      <c r="Z26" s="206"/>
      <c r="AA26" s="206"/>
      <c r="AB26" s="1116"/>
      <c r="AC26" s="206"/>
      <c r="AD26" s="206"/>
      <c r="AE26" s="1116"/>
      <c r="AF26" s="206"/>
      <c r="AG26" s="206"/>
      <c r="AH26" s="1117"/>
      <c r="AI26" s="206"/>
      <c r="AJ26" s="208"/>
      <c r="AK26" s="1119"/>
      <c r="AL26" s="1121"/>
    </row>
    <row r="27" spans="1:38" ht="12.6" customHeight="1" thickBot="1">
      <c r="A27" s="1109">
        <f>IF(Score!A27="", "",Score!A27 )</f>
        <v>13</v>
      </c>
      <c r="B27" s="1125" t="s">
        <v>293</v>
      </c>
      <c r="C27" s="1110" t="s">
        <v>490</v>
      </c>
      <c r="D27" s="209" t="s">
        <v>602</v>
      </c>
      <c r="E27" s="209" t="s">
        <v>603</v>
      </c>
      <c r="F27" s="1110" t="s">
        <v>506</v>
      </c>
      <c r="G27" s="209"/>
      <c r="H27" s="209"/>
      <c r="I27" s="1110" t="s">
        <v>505</v>
      </c>
      <c r="J27" s="209"/>
      <c r="K27" s="209"/>
      <c r="L27" s="1110" t="s">
        <v>509</v>
      </c>
      <c r="M27" s="209"/>
      <c r="N27" s="209"/>
      <c r="O27" s="1111" t="str">
        <f>IF(Score!B27="", "",Score!B27)</f>
        <v>88</v>
      </c>
      <c r="P27" s="209"/>
      <c r="Q27" s="210"/>
      <c r="R27" s="1112" t="s">
        <v>454</v>
      </c>
      <c r="S27" s="1113">
        <f ca="1">IF(A27="", "", SUMIF(SK!B$3:B$62, ROW(), SK!D$3:D$62))</f>
        <v>1</v>
      </c>
      <c r="T27" s="1109">
        <f>IF(Score!AR27="", "",Score!AR27 )</f>
        <v>13</v>
      </c>
      <c r="U27" s="1125" t="s">
        <v>293</v>
      </c>
      <c r="V27" s="1110" t="s">
        <v>547</v>
      </c>
      <c r="W27" s="209"/>
      <c r="X27" s="209"/>
      <c r="Y27" s="1110" t="s">
        <v>537</v>
      </c>
      <c r="Z27" s="209"/>
      <c r="AA27" s="209"/>
      <c r="AB27" s="1110" t="s">
        <v>523</v>
      </c>
      <c r="AC27" s="198"/>
      <c r="AD27" s="209"/>
      <c r="AE27" s="1110" t="s">
        <v>529</v>
      </c>
      <c r="AF27" s="209"/>
      <c r="AG27" s="209"/>
      <c r="AH27" s="1111" t="str">
        <f>IF(Score!AS27="", "",Score!AS27)</f>
        <v>777</v>
      </c>
      <c r="AI27" s="209"/>
      <c r="AJ27" s="211"/>
      <c r="AK27" s="1112" t="s">
        <v>454</v>
      </c>
      <c r="AL27" s="1113">
        <f ca="1">IF(T27="", "", SUMIF(SK!AA$3:AA$62, ROW(), SK!AC$3:AC$62))</f>
        <v>5</v>
      </c>
    </row>
    <row r="28" spans="1:38" ht="12.6" customHeight="1" thickBot="1">
      <c r="A28" s="1109"/>
      <c r="B28" s="1126"/>
      <c r="C28" s="1110"/>
      <c r="D28" s="202"/>
      <c r="E28" s="202"/>
      <c r="F28" s="1110"/>
      <c r="G28" s="202"/>
      <c r="H28" s="202"/>
      <c r="I28" s="1110"/>
      <c r="J28" s="202"/>
      <c r="K28" s="202"/>
      <c r="L28" s="1110"/>
      <c r="M28" s="202"/>
      <c r="N28" s="202"/>
      <c r="O28" s="1111"/>
      <c r="P28" s="202"/>
      <c r="Q28" s="203"/>
      <c r="R28" s="1112"/>
      <c r="S28" s="1113"/>
      <c r="T28" s="1109"/>
      <c r="U28" s="1126"/>
      <c r="V28" s="1110"/>
      <c r="W28" s="202"/>
      <c r="X28" s="202"/>
      <c r="Y28" s="1110"/>
      <c r="Z28" s="202"/>
      <c r="AA28" s="202"/>
      <c r="AB28" s="1110"/>
      <c r="AC28" s="202"/>
      <c r="AD28" s="202"/>
      <c r="AE28" s="1110"/>
      <c r="AF28" s="202"/>
      <c r="AG28" s="202"/>
      <c r="AH28" s="1111"/>
      <c r="AI28" s="202"/>
      <c r="AJ28" s="204"/>
      <c r="AK28" s="1112"/>
      <c r="AL28" s="1113"/>
    </row>
    <row r="29" spans="1:38" ht="12.6" customHeight="1" thickBot="1">
      <c r="A29" s="1114">
        <f>IF(Score!A29="", "",Score!A29 )</f>
        <v>14</v>
      </c>
      <c r="B29" s="1123"/>
      <c r="C29" s="1116" t="s">
        <v>498</v>
      </c>
      <c r="D29" s="198"/>
      <c r="E29" s="198"/>
      <c r="F29" s="1116" t="s">
        <v>505</v>
      </c>
      <c r="G29" s="198"/>
      <c r="H29" s="198"/>
      <c r="I29" s="1116" t="s">
        <v>506</v>
      </c>
      <c r="J29" s="198"/>
      <c r="K29" s="198"/>
      <c r="L29" s="1116" t="s">
        <v>508</v>
      </c>
      <c r="M29" s="198"/>
      <c r="N29" s="198"/>
      <c r="O29" s="1117" t="str">
        <f>IF(Score!B29="", "",Score!B29)</f>
        <v>1949</v>
      </c>
      <c r="P29" s="198"/>
      <c r="Q29" s="199"/>
      <c r="R29" s="1118" t="s">
        <v>454</v>
      </c>
      <c r="S29" s="1120">
        <f ca="1">IF(A29="", "", SUMIF(SK!B$3:B$62, ROW(), SK!D$3:D$62))</f>
        <v>0</v>
      </c>
      <c r="T29" s="1122">
        <f>IF(Score!AR29="", "",Score!AR29 )</f>
        <v>14</v>
      </c>
      <c r="U29" s="1123" t="s">
        <v>293</v>
      </c>
      <c r="V29" s="1116" t="s">
        <v>523</v>
      </c>
      <c r="W29" s="198"/>
      <c r="X29" s="198"/>
      <c r="Y29" s="1116" t="s">
        <v>547</v>
      </c>
      <c r="Z29" s="198"/>
      <c r="AA29" s="198"/>
      <c r="AB29" s="1116" t="s">
        <v>545</v>
      </c>
      <c r="AC29" s="198"/>
      <c r="AD29" s="198"/>
      <c r="AE29" s="1116" t="s">
        <v>529</v>
      </c>
      <c r="AF29" s="198"/>
      <c r="AG29" s="198"/>
      <c r="AH29" s="1117" t="str">
        <f>IF(Score!AS29="", "",Score!AS29)</f>
        <v>64</v>
      </c>
      <c r="AI29" s="198"/>
      <c r="AJ29" s="200"/>
      <c r="AK29" s="1118" t="s">
        <v>454</v>
      </c>
      <c r="AL29" s="1120">
        <f ca="1">IF(T29="", "", SUMIF(SK!AA$3:AA$62, ROW(), SK!AC$3:AC$62))</f>
        <v>1</v>
      </c>
    </row>
    <row r="30" spans="1:38" ht="12.6" customHeight="1" thickBot="1">
      <c r="A30" s="1115"/>
      <c r="B30" s="1124"/>
      <c r="C30" s="1116"/>
      <c r="D30" s="206"/>
      <c r="E30" s="206"/>
      <c r="F30" s="1116"/>
      <c r="G30" s="206"/>
      <c r="H30" s="206"/>
      <c r="I30" s="1116"/>
      <c r="J30" s="206"/>
      <c r="K30" s="206"/>
      <c r="L30" s="1116"/>
      <c r="M30" s="206"/>
      <c r="N30" s="206"/>
      <c r="O30" s="1117"/>
      <c r="P30" s="206"/>
      <c r="Q30" s="207"/>
      <c r="R30" s="1119"/>
      <c r="S30" s="1121"/>
      <c r="T30" s="1122"/>
      <c r="U30" s="1124"/>
      <c r="V30" s="1116"/>
      <c r="W30" s="206"/>
      <c r="X30" s="206"/>
      <c r="Y30" s="1116"/>
      <c r="Z30" s="206"/>
      <c r="AA30" s="206"/>
      <c r="AB30" s="1116"/>
      <c r="AC30" s="206"/>
      <c r="AD30" s="206"/>
      <c r="AE30" s="1116"/>
      <c r="AF30" s="206"/>
      <c r="AG30" s="206"/>
      <c r="AH30" s="1117"/>
      <c r="AI30" s="206"/>
      <c r="AJ30" s="208"/>
      <c r="AK30" s="1119"/>
      <c r="AL30" s="1121"/>
    </row>
    <row r="31" spans="1:38" ht="12.6" customHeight="1" thickBot="1">
      <c r="A31" s="1109">
        <f>IF(Score!A31="", "",Score!A31 )</f>
        <v>15</v>
      </c>
      <c r="B31" s="1125"/>
      <c r="C31" s="1110" t="s">
        <v>490</v>
      </c>
      <c r="D31" s="209" t="s">
        <v>604</v>
      </c>
      <c r="E31" s="209" t="s">
        <v>602</v>
      </c>
      <c r="F31" s="1110" t="s">
        <v>500</v>
      </c>
      <c r="G31" s="209" t="s">
        <v>604</v>
      </c>
      <c r="H31" s="209" t="s">
        <v>604</v>
      </c>
      <c r="I31" s="1110" t="s">
        <v>495</v>
      </c>
      <c r="J31" s="209"/>
      <c r="K31" s="209"/>
      <c r="L31" s="1110" t="s">
        <v>507</v>
      </c>
      <c r="M31" s="209" t="s">
        <v>604</v>
      </c>
      <c r="N31" s="209" t="s">
        <v>602</v>
      </c>
      <c r="O31" s="1111" t="str">
        <f>IF(Score!B31="", "",Score!B31)</f>
        <v>731</v>
      </c>
      <c r="P31" s="209"/>
      <c r="Q31" s="210"/>
      <c r="R31" s="1112" t="s">
        <v>454</v>
      </c>
      <c r="S31" s="1113">
        <f ca="1">IF(A31="", "", SUMIF(SK!B$3:B$62, ROW(), SK!D$3:D$62))</f>
        <v>1</v>
      </c>
      <c r="T31" s="1109">
        <f>IF(Score!AR31="", "",Score!AR31 )</f>
        <v>15</v>
      </c>
      <c r="U31" s="1125"/>
      <c r="V31" s="1110" t="s">
        <v>535</v>
      </c>
      <c r="W31" s="209"/>
      <c r="X31" s="209"/>
      <c r="Y31" s="1110" t="s">
        <v>541</v>
      </c>
      <c r="Z31" s="209" t="s">
        <v>604</v>
      </c>
      <c r="AA31" s="209" t="s">
        <v>602</v>
      </c>
      <c r="AB31" s="1110" t="s">
        <v>537</v>
      </c>
      <c r="AC31" s="209" t="s">
        <v>604</v>
      </c>
      <c r="AD31" s="209" t="s">
        <v>602</v>
      </c>
      <c r="AE31" s="1110" t="s">
        <v>533</v>
      </c>
      <c r="AF31" s="209"/>
      <c r="AG31" s="209"/>
      <c r="AH31" s="1111" t="str">
        <f>IF(Score!AS31="", "",Score!AS31)</f>
        <v>120</v>
      </c>
      <c r="AI31" s="209"/>
      <c r="AJ31" s="211"/>
      <c r="AK31" s="1112" t="s">
        <v>454</v>
      </c>
      <c r="AL31" s="1113">
        <f ca="1">IF(T31="", "", SUMIF(SK!AA$3:AA$62, ROW(), SK!AC$3:AC$62))</f>
        <v>0</v>
      </c>
    </row>
    <row r="32" spans="1:38" ht="12.6" customHeight="1" thickBot="1">
      <c r="A32" s="1109"/>
      <c r="B32" s="1126"/>
      <c r="C32" s="1110"/>
      <c r="D32" s="202"/>
      <c r="E32" s="202"/>
      <c r="F32" s="1110"/>
      <c r="G32" s="202"/>
      <c r="H32" s="202"/>
      <c r="I32" s="1110"/>
      <c r="J32" s="202"/>
      <c r="K32" s="202"/>
      <c r="L32" s="1110"/>
      <c r="M32" s="202"/>
      <c r="N32" s="202"/>
      <c r="O32" s="1111"/>
      <c r="P32" s="202"/>
      <c r="Q32" s="203"/>
      <c r="R32" s="1112"/>
      <c r="S32" s="1113"/>
      <c r="T32" s="1109"/>
      <c r="U32" s="1126"/>
      <c r="V32" s="1110"/>
      <c r="W32" s="202"/>
      <c r="X32" s="202"/>
      <c r="Y32" s="1110"/>
      <c r="Z32" s="202"/>
      <c r="AA32" s="202"/>
      <c r="AB32" s="1110"/>
      <c r="AC32" s="202"/>
      <c r="AD32" s="202"/>
      <c r="AE32" s="1110"/>
      <c r="AF32" s="202"/>
      <c r="AG32" s="202"/>
      <c r="AH32" s="1111"/>
      <c r="AI32" s="202"/>
      <c r="AJ32" s="204"/>
      <c r="AK32" s="1112"/>
      <c r="AL32" s="1113"/>
    </row>
    <row r="33" spans="1:38" ht="12.6" customHeight="1" thickBot="1">
      <c r="A33" s="1114" t="str">
        <f>IF(Score!A33="", "",Score!A33 )</f>
        <v/>
      </c>
      <c r="B33" s="1123"/>
      <c r="C33" s="1116"/>
      <c r="D33" s="198"/>
      <c r="E33" s="198"/>
      <c r="F33" s="1116"/>
      <c r="G33" s="198"/>
      <c r="H33" s="198"/>
      <c r="I33" s="1116"/>
      <c r="J33" s="198"/>
      <c r="K33" s="198"/>
      <c r="L33" s="1116"/>
      <c r="M33" s="198"/>
      <c r="N33" s="198"/>
      <c r="O33" s="1117" t="str">
        <f>IF(Score!B33="", "",Score!B33)</f>
        <v/>
      </c>
      <c r="P33" s="198"/>
      <c r="Q33" s="199"/>
      <c r="R33" s="1118" t="s">
        <v>454</v>
      </c>
      <c r="S33" s="1120" t="str">
        <f>IF(A33="", "", SUMIF(SK!B$3:B$62, ROW(), SK!D$3:D$62))</f>
        <v/>
      </c>
      <c r="T33" s="1122" t="str">
        <f>IF(Score!AR33="", "",Score!AR33 )</f>
        <v/>
      </c>
      <c r="U33" s="1123"/>
      <c r="V33" s="1116"/>
      <c r="W33" s="198"/>
      <c r="X33" s="198"/>
      <c r="Y33" s="1116"/>
      <c r="Z33" s="198"/>
      <c r="AA33" s="198"/>
      <c r="AB33" s="1116"/>
      <c r="AC33" s="198"/>
      <c r="AD33" s="198"/>
      <c r="AE33" s="1116"/>
      <c r="AF33" s="198"/>
      <c r="AG33" s="198"/>
      <c r="AH33" s="1117" t="str">
        <f>IF(Score!AS33="", "",Score!AS33)</f>
        <v/>
      </c>
      <c r="AI33" s="198"/>
      <c r="AJ33" s="200"/>
      <c r="AK33" s="1118" t="s">
        <v>454</v>
      </c>
      <c r="AL33" s="1120" t="str">
        <f>IF(T33="", "", SUMIF(SK!AA$3:AA$62, ROW(), SK!AC$3:AC$62))</f>
        <v/>
      </c>
    </row>
    <row r="34" spans="1:38" ht="12.6" customHeight="1" thickBot="1">
      <c r="A34" s="1115"/>
      <c r="B34" s="1124"/>
      <c r="C34" s="1116"/>
      <c r="D34" s="206"/>
      <c r="E34" s="206"/>
      <c r="F34" s="1116"/>
      <c r="G34" s="206"/>
      <c r="H34" s="206"/>
      <c r="I34" s="1116"/>
      <c r="J34" s="206"/>
      <c r="K34" s="206"/>
      <c r="L34" s="1116"/>
      <c r="M34" s="206"/>
      <c r="N34" s="206"/>
      <c r="O34" s="1117"/>
      <c r="P34" s="206"/>
      <c r="Q34" s="207"/>
      <c r="R34" s="1119"/>
      <c r="S34" s="1121"/>
      <c r="T34" s="1122"/>
      <c r="U34" s="1124"/>
      <c r="V34" s="1116"/>
      <c r="W34" s="206"/>
      <c r="X34" s="206"/>
      <c r="Y34" s="1116"/>
      <c r="Z34" s="206"/>
      <c r="AA34" s="206"/>
      <c r="AB34" s="1116"/>
      <c r="AC34" s="206"/>
      <c r="AD34" s="206"/>
      <c r="AE34" s="1116"/>
      <c r="AF34" s="206"/>
      <c r="AG34" s="206"/>
      <c r="AH34" s="1117"/>
      <c r="AI34" s="206"/>
      <c r="AJ34" s="208"/>
      <c r="AK34" s="1119"/>
      <c r="AL34" s="1121"/>
    </row>
    <row r="35" spans="1:38" ht="12.6" customHeight="1" thickBot="1">
      <c r="A35" s="1109" t="str">
        <f>IF(Score!A35="", "",Score!A35 )</f>
        <v/>
      </c>
      <c r="B35" s="1125"/>
      <c r="C35" s="1110"/>
      <c r="D35" s="209"/>
      <c r="E35" s="209"/>
      <c r="F35" s="1110"/>
      <c r="G35" s="209"/>
      <c r="H35" s="209"/>
      <c r="I35" s="1110"/>
      <c r="J35" s="209"/>
      <c r="K35" s="209"/>
      <c r="L35" s="1110"/>
      <c r="M35" s="209"/>
      <c r="N35" s="209"/>
      <c r="O35" s="1111" t="str">
        <f>IF(Score!B35="", "",Score!B35)</f>
        <v/>
      </c>
      <c r="P35" s="209"/>
      <c r="Q35" s="210"/>
      <c r="R35" s="1112" t="s">
        <v>454</v>
      </c>
      <c r="S35" s="1113" t="str">
        <f>IF(A35="", "", SUMIF(SK!B$3:B$62, ROW(), SK!D$3:D$62))</f>
        <v/>
      </c>
      <c r="T35" s="1109" t="str">
        <f>IF(Score!AR35="", "",Score!AR35 )</f>
        <v/>
      </c>
      <c r="U35" s="1125"/>
      <c r="V35" s="1110"/>
      <c r="W35" s="209"/>
      <c r="X35" s="209"/>
      <c r="Y35" s="1110"/>
      <c r="Z35" s="209"/>
      <c r="AA35" s="209"/>
      <c r="AB35" s="1110"/>
      <c r="AC35" s="209"/>
      <c r="AD35" s="209"/>
      <c r="AE35" s="1110"/>
      <c r="AF35" s="209"/>
      <c r="AG35" s="209"/>
      <c r="AH35" s="1111" t="str">
        <f>IF(Score!AS35="", "",Score!AS35)</f>
        <v/>
      </c>
      <c r="AI35" s="209"/>
      <c r="AJ35" s="211"/>
      <c r="AK35" s="1112" t="s">
        <v>454</v>
      </c>
      <c r="AL35" s="1113" t="str">
        <f>IF(T35="", "", SUMIF(SK!AA$3:AA$62, ROW(), SK!AC$3:AC$62))</f>
        <v/>
      </c>
    </row>
    <row r="36" spans="1:38" ht="12.6" customHeight="1" thickBot="1">
      <c r="A36" s="1109"/>
      <c r="B36" s="1126"/>
      <c r="C36" s="1110"/>
      <c r="D36" s="202"/>
      <c r="E36" s="202"/>
      <c r="F36" s="1110"/>
      <c r="G36" s="202"/>
      <c r="H36" s="202"/>
      <c r="I36" s="1110"/>
      <c r="J36" s="202"/>
      <c r="K36" s="202"/>
      <c r="L36" s="1110"/>
      <c r="M36" s="202"/>
      <c r="N36" s="202"/>
      <c r="O36" s="1111"/>
      <c r="P36" s="202"/>
      <c r="Q36" s="203"/>
      <c r="R36" s="1112"/>
      <c r="S36" s="1113"/>
      <c r="T36" s="1109"/>
      <c r="U36" s="1126"/>
      <c r="V36" s="1110"/>
      <c r="W36" s="202"/>
      <c r="X36" s="202"/>
      <c r="Y36" s="1110"/>
      <c r="Z36" s="202"/>
      <c r="AA36" s="202"/>
      <c r="AB36" s="1110"/>
      <c r="AC36" s="202"/>
      <c r="AD36" s="202"/>
      <c r="AE36" s="1110"/>
      <c r="AF36" s="202"/>
      <c r="AG36" s="202"/>
      <c r="AH36" s="1111"/>
      <c r="AI36" s="202"/>
      <c r="AJ36" s="204"/>
      <c r="AK36" s="1112"/>
      <c r="AL36" s="1113"/>
    </row>
    <row r="37" spans="1:38" ht="12.6" customHeight="1" thickBot="1">
      <c r="A37" s="1114" t="str">
        <f>IF(Score!A37="", "",Score!A37 )</f>
        <v/>
      </c>
      <c r="B37" s="1123"/>
      <c r="C37" s="1116"/>
      <c r="D37" s="198"/>
      <c r="E37" s="198"/>
      <c r="F37" s="1116"/>
      <c r="G37" s="198"/>
      <c r="H37" s="198"/>
      <c r="I37" s="1116"/>
      <c r="J37" s="198"/>
      <c r="K37" s="198"/>
      <c r="L37" s="1116"/>
      <c r="M37" s="198"/>
      <c r="N37" s="198"/>
      <c r="O37" s="1117" t="str">
        <f>IF(Score!B37="", "",Score!B37)</f>
        <v/>
      </c>
      <c r="P37" s="198"/>
      <c r="Q37" s="199"/>
      <c r="R37" s="1118" t="s">
        <v>454</v>
      </c>
      <c r="S37" s="1120" t="str">
        <f>IF(A37="", "", SUMIF(SK!B$3:B$62, ROW(), SK!D$3:D$62))</f>
        <v/>
      </c>
      <c r="T37" s="1122" t="str">
        <f>IF(Score!AR37="", "",Score!AR37 )</f>
        <v/>
      </c>
      <c r="U37" s="1123"/>
      <c r="V37" s="1116"/>
      <c r="W37" s="198"/>
      <c r="X37" s="198"/>
      <c r="Y37" s="1116"/>
      <c r="Z37" s="198"/>
      <c r="AA37" s="198"/>
      <c r="AB37" s="1116"/>
      <c r="AC37" s="198"/>
      <c r="AD37" s="198"/>
      <c r="AE37" s="1116"/>
      <c r="AF37" s="198"/>
      <c r="AG37" s="198"/>
      <c r="AH37" s="1117" t="str">
        <f>IF(Score!AS37="", "",Score!AS37)</f>
        <v/>
      </c>
      <c r="AI37" s="198"/>
      <c r="AJ37" s="200"/>
      <c r="AK37" s="1118" t="s">
        <v>454</v>
      </c>
      <c r="AL37" s="1120" t="str">
        <f>IF(T37="", "", SUMIF(SK!AA$3:AA$62, ROW(), SK!AC$3:AC$62))</f>
        <v/>
      </c>
    </row>
    <row r="38" spans="1:38" ht="12.6" customHeight="1" thickBot="1">
      <c r="A38" s="1115"/>
      <c r="B38" s="1124"/>
      <c r="C38" s="1116"/>
      <c r="D38" s="206"/>
      <c r="E38" s="206"/>
      <c r="F38" s="1116"/>
      <c r="G38" s="206"/>
      <c r="H38" s="206"/>
      <c r="I38" s="1116"/>
      <c r="J38" s="206"/>
      <c r="K38" s="206"/>
      <c r="L38" s="1116"/>
      <c r="M38" s="206"/>
      <c r="N38" s="206"/>
      <c r="O38" s="1117"/>
      <c r="P38" s="206"/>
      <c r="Q38" s="207"/>
      <c r="R38" s="1119"/>
      <c r="S38" s="1121"/>
      <c r="T38" s="1122"/>
      <c r="U38" s="1124"/>
      <c r="V38" s="1116"/>
      <c r="W38" s="206"/>
      <c r="X38" s="206"/>
      <c r="Y38" s="1116"/>
      <c r="Z38" s="206"/>
      <c r="AA38" s="206"/>
      <c r="AB38" s="1116"/>
      <c r="AC38" s="206"/>
      <c r="AD38" s="206"/>
      <c r="AE38" s="1116"/>
      <c r="AF38" s="206"/>
      <c r="AG38" s="206"/>
      <c r="AH38" s="1117"/>
      <c r="AI38" s="206"/>
      <c r="AJ38" s="208"/>
      <c r="AK38" s="1119"/>
      <c r="AL38" s="1121"/>
    </row>
    <row r="39" spans="1:38" ht="12.6" customHeight="1" thickBot="1">
      <c r="A39" s="1109" t="str">
        <f>IF(Score!A39="", "",Score!A39 )</f>
        <v/>
      </c>
      <c r="B39" s="1125"/>
      <c r="C39" s="1127"/>
      <c r="D39" s="209"/>
      <c r="E39" s="209"/>
      <c r="F39" s="1128"/>
      <c r="G39" s="209"/>
      <c r="H39" s="209"/>
      <c r="I39" s="1128"/>
      <c r="J39" s="209"/>
      <c r="K39" s="209"/>
      <c r="L39" s="1128"/>
      <c r="M39" s="209"/>
      <c r="N39" s="209"/>
      <c r="O39" s="1111" t="str">
        <f>IF(Score!B39="", "",Score!B39)</f>
        <v/>
      </c>
      <c r="P39" s="209"/>
      <c r="Q39" s="210"/>
      <c r="R39" s="1112" t="s">
        <v>454</v>
      </c>
      <c r="S39" s="1113" t="str">
        <f>IF(A39="", "", SUMIF(SK!B$3:B$62, ROW(), SK!D$3:D$62))</f>
        <v/>
      </c>
      <c r="T39" s="1109" t="str">
        <f>IF(Score!AR39="", "",Score!AR39 )</f>
        <v/>
      </c>
      <c r="U39" s="1125"/>
      <c r="V39" s="1127"/>
      <c r="W39" s="209"/>
      <c r="X39" s="209"/>
      <c r="Y39" s="1128"/>
      <c r="Z39" s="209"/>
      <c r="AA39" s="209"/>
      <c r="AB39" s="1128"/>
      <c r="AC39" s="209"/>
      <c r="AD39" s="209"/>
      <c r="AE39" s="1128"/>
      <c r="AF39" s="209"/>
      <c r="AG39" s="209"/>
      <c r="AH39" s="1111" t="str">
        <f>IF(Score!AS39="", "",Score!AS39)</f>
        <v/>
      </c>
      <c r="AI39" s="209"/>
      <c r="AJ39" s="211"/>
      <c r="AK39" s="1112" t="s">
        <v>454</v>
      </c>
      <c r="AL39" s="1113" t="str">
        <f>IF(T39="", "", SUMIF(SK!AA$3:AA$62, ROW(), SK!AC$3:AC$62))</f>
        <v/>
      </c>
    </row>
    <row r="40" spans="1:38" ht="12.6" customHeight="1" thickBot="1">
      <c r="A40" s="1109"/>
      <c r="B40" s="1126"/>
      <c r="C40" s="1127"/>
      <c r="D40" s="202"/>
      <c r="E40" s="202"/>
      <c r="F40" s="1128"/>
      <c r="G40" s="202"/>
      <c r="H40" s="202"/>
      <c r="I40" s="1128"/>
      <c r="J40" s="202"/>
      <c r="K40" s="202"/>
      <c r="L40" s="1128"/>
      <c r="M40" s="202"/>
      <c r="N40" s="202"/>
      <c r="O40" s="1111"/>
      <c r="P40" s="202"/>
      <c r="Q40" s="203"/>
      <c r="R40" s="1112"/>
      <c r="S40" s="1113"/>
      <c r="T40" s="1109"/>
      <c r="U40" s="1126"/>
      <c r="V40" s="1127"/>
      <c r="W40" s="202"/>
      <c r="X40" s="202"/>
      <c r="Y40" s="1128"/>
      <c r="Z40" s="202"/>
      <c r="AA40" s="202"/>
      <c r="AB40" s="1128"/>
      <c r="AC40" s="202"/>
      <c r="AD40" s="202"/>
      <c r="AE40" s="1128"/>
      <c r="AF40" s="202"/>
      <c r="AG40" s="202"/>
      <c r="AH40" s="1111"/>
      <c r="AI40" s="202"/>
      <c r="AJ40" s="204"/>
      <c r="AK40" s="1112"/>
      <c r="AL40" s="1113"/>
    </row>
    <row r="41" spans="1:38" ht="12.6" customHeight="1" thickBot="1">
      <c r="A41" s="1114" t="str">
        <f>IF(Score!A41="", "",Score!A41 )</f>
        <v/>
      </c>
      <c r="B41" s="1123"/>
      <c r="C41" s="1129"/>
      <c r="D41" s="198"/>
      <c r="E41" s="198"/>
      <c r="F41" s="1116"/>
      <c r="G41" s="198"/>
      <c r="H41" s="198"/>
      <c r="I41" s="1116"/>
      <c r="J41" s="198"/>
      <c r="K41" s="198"/>
      <c r="L41" s="1116"/>
      <c r="M41" s="198"/>
      <c r="N41" s="198"/>
      <c r="O41" s="1117" t="str">
        <f>IF(Score!B41="", "",Score!B41)</f>
        <v/>
      </c>
      <c r="P41" s="198"/>
      <c r="Q41" s="199"/>
      <c r="R41" s="1118" t="s">
        <v>454</v>
      </c>
      <c r="S41" s="1120" t="str">
        <f>IF(A41="", "", SUMIF(SK!B$3:B$62, ROW(), SK!D$3:D$62))</f>
        <v/>
      </c>
      <c r="T41" s="1122" t="str">
        <f>IF(Score!AR41="", "",Score!AR41 )</f>
        <v/>
      </c>
      <c r="U41" s="1123"/>
      <c r="V41" s="1129"/>
      <c r="W41" s="198"/>
      <c r="X41" s="198"/>
      <c r="Y41" s="1116"/>
      <c r="Z41" s="198"/>
      <c r="AA41" s="198"/>
      <c r="AB41" s="1116"/>
      <c r="AC41" s="198"/>
      <c r="AD41" s="198"/>
      <c r="AE41" s="1116"/>
      <c r="AF41" s="198"/>
      <c r="AG41" s="198"/>
      <c r="AH41" s="1117" t="str">
        <f>IF(Score!AS41="", "",Score!AS41)</f>
        <v/>
      </c>
      <c r="AI41" s="198"/>
      <c r="AJ41" s="200"/>
      <c r="AK41" s="1118" t="s">
        <v>454</v>
      </c>
      <c r="AL41" s="1120" t="str">
        <f>IF(T41="", "", SUMIF(SK!AA$3:AA$62, ROW(), SK!AC$3:AC$62))</f>
        <v/>
      </c>
    </row>
    <row r="42" spans="1:38" ht="12.6" customHeight="1" thickBot="1">
      <c r="A42" s="1115"/>
      <c r="B42" s="1124"/>
      <c r="C42" s="1129"/>
      <c r="D42" s="206"/>
      <c r="E42" s="206"/>
      <c r="F42" s="1116"/>
      <c r="G42" s="206"/>
      <c r="H42" s="206"/>
      <c r="I42" s="1116"/>
      <c r="J42" s="206"/>
      <c r="K42" s="206"/>
      <c r="L42" s="1116"/>
      <c r="M42" s="206"/>
      <c r="N42" s="206"/>
      <c r="O42" s="1117"/>
      <c r="P42" s="206"/>
      <c r="Q42" s="207"/>
      <c r="R42" s="1119"/>
      <c r="S42" s="1121"/>
      <c r="T42" s="1122"/>
      <c r="U42" s="1124"/>
      <c r="V42" s="1129"/>
      <c r="W42" s="206"/>
      <c r="X42" s="206"/>
      <c r="Y42" s="1116"/>
      <c r="Z42" s="206"/>
      <c r="AA42" s="206"/>
      <c r="AB42" s="1116"/>
      <c r="AC42" s="206"/>
      <c r="AD42" s="206"/>
      <c r="AE42" s="1116"/>
      <c r="AF42" s="206"/>
      <c r="AG42" s="206"/>
      <c r="AH42" s="1117"/>
      <c r="AI42" s="206"/>
      <c r="AJ42" s="208"/>
      <c r="AK42" s="1119"/>
      <c r="AL42" s="1121"/>
    </row>
    <row r="43" spans="1:38" ht="12.6" customHeight="1" thickBot="1">
      <c r="A43" s="1109" t="str">
        <f>IF(Score!A43="", "",Score!A43 )</f>
        <v/>
      </c>
      <c r="B43" s="1125"/>
      <c r="C43" s="1127"/>
      <c r="D43" s="209"/>
      <c r="E43" s="209"/>
      <c r="F43" s="1128"/>
      <c r="G43" s="209"/>
      <c r="H43" s="209"/>
      <c r="I43" s="1128"/>
      <c r="J43" s="209"/>
      <c r="K43" s="209"/>
      <c r="L43" s="1128"/>
      <c r="M43" s="209"/>
      <c r="N43" s="209"/>
      <c r="O43" s="1111" t="str">
        <f>IF(Score!B43="", "",Score!B43)</f>
        <v/>
      </c>
      <c r="P43" s="209"/>
      <c r="Q43" s="210"/>
      <c r="R43" s="1112" t="s">
        <v>454</v>
      </c>
      <c r="S43" s="1113" t="str">
        <f>IF(A43="", "", SUMIF(SK!B$3:B$62, ROW(), SK!D$3:D$62))</f>
        <v/>
      </c>
      <c r="T43" s="1109" t="str">
        <f>IF(Score!AR43="", "",Score!AR43 )</f>
        <v/>
      </c>
      <c r="U43" s="1125"/>
      <c r="V43" s="1127"/>
      <c r="W43" s="209"/>
      <c r="X43" s="209"/>
      <c r="Y43" s="1128"/>
      <c r="Z43" s="209"/>
      <c r="AA43" s="209"/>
      <c r="AB43" s="1128"/>
      <c r="AC43" s="209"/>
      <c r="AD43" s="209"/>
      <c r="AE43" s="1128"/>
      <c r="AF43" s="209"/>
      <c r="AG43" s="209"/>
      <c r="AH43" s="1111" t="str">
        <f>IF(Score!AS43="", "",Score!AS43)</f>
        <v/>
      </c>
      <c r="AI43" s="209"/>
      <c r="AJ43" s="211"/>
      <c r="AK43" s="1112" t="s">
        <v>454</v>
      </c>
      <c r="AL43" s="1113" t="str">
        <f>IF(T43="", "", SUMIF(SK!AA$3:AA$62, ROW(), SK!AC$3:AC$62))</f>
        <v/>
      </c>
    </row>
    <row r="44" spans="1:38" ht="12.6" customHeight="1" thickBot="1">
      <c r="A44" s="1109"/>
      <c r="B44" s="1126"/>
      <c r="C44" s="1127"/>
      <c r="D44" s="202"/>
      <c r="E44" s="202"/>
      <c r="F44" s="1128"/>
      <c r="G44" s="202"/>
      <c r="H44" s="202"/>
      <c r="I44" s="1128"/>
      <c r="J44" s="202"/>
      <c r="K44" s="202"/>
      <c r="L44" s="1128"/>
      <c r="M44" s="202"/>
      <c r="N44" s="202"/>
      <c r="O44" s="1111"/>
      <c r="P44" s="202"/>
      <c r="Q44" s="203"/>
      <c r="R44" s="1112"/>
      <c r="S44" s="1113"/>
      <c r="T44" s="1109"/>
      <c r="U44" s="1126"/>
      <c r="V44" s="1127"/>
      <c r="W44" s="202"/>
      <c r="X44" s="202"/>
      <c r="Y44" s="1128"/>
      <c r="Z44" s="202"/>
      <c r="AA44" s="202"/>
      <c r="AB44" s="1128"/>
      <c r="AC44" s="202"/>
      <c r="AD44" s="202"/>
      <c r="AE44" s="1128"/>
      <c r="AF44" s="202"/>
      <c r="AG44" s="202"/>
      <c r="AH44" s="1111"/>
      <c r="AI44" s="202"/>
      <c r="AJ44" s="204"/>
      <c r="AK44" s="1112"/>
      <c r="AL44" s="1113"/>
    </row>
    <row r="45" spans="1:38" ht="12.6" customHeight="1" thickBot="1">
      <c r="A45" s="1114" t="str">
        <f>IF(Score!A45="", "",Score!A45 )</f>
        <v/>
      </c>
      <c r="B45" s="1123"/>
      <c r="C45" s="1129"/>
      <c r="D45" s="198"/>
      <c r="E45" s="198"/>
      <c r="F45" s="1116"/>
      <c r="G45" s="198"/>
      <c r="H45" s="198"/>
      <c r="I45" s="1116"/>
      <c r="J45" s="198"/>
      <c r="K45" s="198"/>
      <c r="L45" s="1116"/>
      <c r="M45" s="198"/>
      <c r="N45" s="198"/>
      <c r="O45" s="1117" t="str">
        <f>IF(Score!B45="", "",Score!B45)</f>
        <v/>
      </c>
      <c r="P45" s="198"/>
      <c r="Q45" s="199"/>
      <c r="R45" s="1118" t="s">
        <v>454</v>
      </c>
      <c r="S45" s="1120" t="str">
        <f>IF(A45="", "", SUMIF(SK!B$3:B$62, ROW(), SK!D$3:D$62))</f>
        <v/>
      </c>
      <c r="T45" s="1122" t="str">
        <f>IF(Score!AR45="", "",Score!AR45 )</f>
        <v/>
      </c>
      <c r="U45" s="1123"/>
      <c r="V45" s="1129"/>
      <c r="W45" s="198"/>
      <c r="X45" s="198"/>
      <c r="Y45" s="1116"/>
      <c r="Z45" s="198"/>
      <c r="AA45" s="198"/>
      <c r="AB45" s="1116"/>
      <c r="AC45" s="198"/>
      <c r="AD45" s="198"/>
      <c r="AE45" s="1116"/>
      <c r="AF45" s="198"/>
      <c r="AG45" s="198"/>
      <c r="AH45" s="1117" t="str">
        <f>IF(Score!AS45="", "",Score!AS45)</f>
        <v/>
      </c>
      <c r="AI45" s="198"/>
      <c r="AJ45" s="200"/>
      <c r="AK45" s="1118" t="s">
        <v>454</v>
      </c>
      <c r="AL45" s="1120" t="str">
        <f>IF(T45="", "", SUMIF(SK!AA$3:AA$62, ROW(), SK!AC$3:AC$62))</f>
        <v/>
      </c>
    </row>
    <row r="46" spans="1:38" ht="12.6" customHeight="1" thickBot="1">
      <c r="A46" s="1115"/>
      <c r="B46" s="1124"/>
      <c r="C46" s="1129"/>
      <c r="D46" s="206"/>
      <c r="E46" s="206"/>
      <c r="F46" s="1116"/>
      <c r="G46" s="206"/>
      <c r="H46" s="206"/>
      <c r="I46" s="1116"/>
      <c r="J46" s="206"/>
      <c r="K46" s="206"/>
      <c r="L46" s="1116"/>
      <c r="M46" s="206"/>
      <c r="N46" s="206"/>
      <c r="O46" s="1117"/>
      <c r="P46" s="206"/>
      <c r="Q46" s="207"/>
      <c r="R46" s="1119"/>
      <c r="S46" s="1121"/>
      <c r="T46" s="1122"/>
      <c r="U46" s="1124"/>
      <c r="V46" s="1129"/>
      <c r="W46" s="206"/>
      <c r="X46" s="206"/>
      <c r="Y46" s="1116"/>
      <c r="Z46" s="206"/>
      <c r="AA46" s="206"/>
      <c r="AB46" s="1116"/>
      <c r="AC46" s="206"/>
      <c r="AD46" s="206"/>
      <c r="AE46" s="1116"/>
      <c r="AF46" s="206"/>
      <c r="AG46" s="206"/>
      <c r="AH46" s="1117"/>
      <c r="AI46" s="206"/>
      <c r="AJ46" s="208"/>
      <c r="AK46" s="1119"/>
      <c r="AL46" s="1121"/>
    </row>
    <row r="47" spans="1:38" ht="12.6" customHeight="1" thickBot="1">
      <c r="A47" s="1109" t="str">
        <f>IF(Score!A47="", "",Score!A47 )</f>
        <v/>
      </c>
      <c r="B47" s="1125"/>
      <c r="C47" s="1127"/>
      <c r="D47" s="209"/>
      <c r="E47" s="209"/>
      <c r="F47" s="1128"/>
      <c r="G47" s="209"/>
      <c r="H47" s="209"/>
      <c r="I47" s="1128"/>
      <c r="J47" s="209"/>
      <c r="K47" s="209"/>
      <c r="L47" s="1128"/>
      <c r="M47" s="209"/>
      <c r="N47" s="209"/>
      <c r="O47" s="1111" t="str">
        <f>IF(Score!B47="", "",Score!B47)</f>
        <v/>
      </c>
      <c r="P47" s="209"/>
      <c r="Q47" s="210"/>
      <c r="R47" s="1112" t="s">
        <v>454</v>
      </c>
      <c r="S47" s="1113" t="str">
        <f>IF(A47="", "", SUMIF(SK!B$3:B$62, ROW(), SK!D$3:D$62))</f>
        <v/>
      </c>
      <c r="T47" s="1109" t="str">
        <f>IF(Score!AR47="", "",Score!AR47 )</f>
        <v/>
      </c>
      <c r="U47" s="1125"/>
      <c r="V47" s="1127"/>
      <c r="W47" s="209"/>
      <c r="X47" s="209"/>
      <c r="Y47" s="1128"/>
      <c r="Z47" s="209"/>
      <c r="AA47" s="209"/>
      <c r="AB47" s="1128"/>
      <c r="AC47" s="209"/>
      <c r="AD47" s="209"/>
      <c r="AE47" s="1128"/>
      <c r="AF47" s="209"/>
      <c r="AG47" s="209"/>
      <c r="AH47" s="1111" t="str">
        <f>IF(Score!AS47="", "",Score!AS47)</f>
        <v/>
      </c>
      <c r="AI47" s="209"/>
      <c r="AJ47" s="211"/>
      <c r="AK47" s="1112" t="s">
        <v>454</v>
      </c>
      <c r="AL47" s="1113" t="str">
        <f>IF(T47="", "", SUMIF(SK!AA$3:AA$62, ROW(), SK!AC$3:AC$62))</f>
        <v/>
      </c>
    </row>
    <row r="48" spans="1:38" ht="12.6" customHeight="1" thickBot="1">
      <c r="A48" s="1109"/>
      <c r="B48" s="1126"/>
      <c r="C48" s="1127"/>
      <c r="D48" s="202"/>
      <c r="E48" s="202"/>
      <c r="F48" s="1128"/>
      <c r="G48" s="202"/>
      <c r="H48" s="202"/>
      <c r="I48" s="1128"/>
      <c r="J48" s="202"/>
      <c r="K48" s="202"/>
      <c r="L48" s="1128"/>
      <c r="M48" s="202"/>
      <c r="N48" s="202"/>
      <c r="O48" s="1111"/>
      <c r="P48" s="202"/>
      <c r="Q48" s="203"/>
      <c r="R48" s="1112"/>
      <c r="S48" s="1113"/>
      <c r="T48" s="1109"/>
      <c r="U48" s="1126"/>
      <c r="V48" s="1127"/>
      <c r="W48" s="202"/>
      <c r="X48" s="202"/>
      <c r="Y48" s="1128"/>
      <c r="Z48" s="202"/>
      <c r="AA48" s="202"/>
      <c r="AB48" s="1128"/>
      <c r="AC48" s="202"/>
      <c r="AD48" s="202"/>
      <c r="AE48" s="1128"/>
      <c r="AF48" s="202"/>
      <c r="AG48" s="202"/>
      <c r="AH48" s="1111"/>
      <c r="AI48" s="202"/>
      <c r="AJ48" s="204"/>
      <c r="AK48" s="1112"/>
      <c r="AL48" s="1113"/>
    </row>
    <row r="49" spans="1:38" ht="12.6" customHeight="1" thickBot="1">
      <c r="A49" s="1114" t="str">
        <f>IF(Score!A49="", "",Score!A49 )</f>
        <v/>
      </c>
      <c r="B49" s="1123"/>
      <c r="C49" s="1129"/>
      <c r="D49" s="198"/>
      <c r="E49" s="198"/>
      <c r="F49" s="1116"/>
      <c r="G49" s="198"/>
      <c r="H49" s="198"/>
      <c r="I49" s="1116"/>
      <c r="J49" s="198"/>
      <c r="K49" s="198"/>
      <c r="L49" s="1116"/>
      <c r="M49" s="198"/>
      <c r="N49" s="198"/>
      <c r="O49" s="1117" t="str">
        <f>IF(Score!B49="", "",Score!B49)</f>
        <v/>
      </c>
      <c r="P49" s="198"/>
      <c r="Q49" s="199"/>
      <c r="R49" s="1118" t="s">
        <v>454</v>
      </c>
      <c r="S49" s="1120" t="str">
        <f>IF(A49="", "", SUMIF(SK!B$3:B$62, ROW(), SK!D$3:D$62))</f>
        <v/>
      </c>
      <c r="T49" s="1122" t="str">
        <f>IF(Score!AR49="", "",Score!AR49 )</f>
        <v/>
      </c>
      <c r="U49" s="1123"/>
      <c r="V49" s="1129"/>
      <c r="W49" s="198"/>
      <c r="X49" s="198"/>
      <c r="Y49" s="1116"/>
      <c r="Z49" s="198"/>
      <c r="AA49" s="198"/>
      <c r="AB49" s="1116"/>
      <c r="AC49" s="198"/>
      <c r="AD49" s="198"/>
      <c r="AE49" s="1116"/>
      <c r="AF49" s="198"/>
      <c r="AG49" s="198"/>
      <c r="AH49" s="1117" t="str">
        <f>IF(Score!AS49="", "",Score!AS49)</f>
        <v/>
      </c>
      <c r="AI49" s="198"/>
      <c r="AJ49" s="200"/>
      <c r="AK49" s="1118" t="s">
        <v>454</v>
      </c>
      <c r="AL49" s="1120" t="str">
        <f>IF(T49="", "", SUMIF(SK!AA$3:AA$62, ROW(), SK!AC$3:AC$62))</f>
        <v/>
      </c>
    </row>
    <row r="50" spans="1:38" ht="12.6" customHeight="1" thickBot="1">
      <c r="A50" s="1115"/>
      <c r="B50" s="1124"/>
      <c r="C50" s="1129"/>
      <c r="D50" s="206"/>
      <c r="E50" s="206"/>
      <c r="F50" s="1116"/>
      <c r="G50" s="206"/>
      <c r="H50" s="206"/>
      <c r="I50" s="1116"/>
      <c r="J50" s="206"/>
      <c r="K50" s="206"/>
      <c r="L50" s="1116"/>
      <c r="M50" s="206"/>
      <c r="N50" s="206"/>
      <c r="O50" s="1117"/>
      <c r="P50" s="206"/>
      <c r="Q50" s="207"/>
      <c r="R50" s="1119"/>
      <c r="S50" s="1121"/>
      <c r="T50" s="1122"/>
      <c r="U50" s="1124"/>
      <c r="V50" s="1129"/>
      <c r="W50" s="206"/>
      <c r="X50" s="206"/>
      <c r="Y50" s="1116"/>
      <c r="Z50" s="206"/>
      <c r="AA50" s="206"/>
      <c r="AB50" s="1116"/>
      <c r="AC50" s="206"/>
      <c r="AD50" s="206"/>
      <c r="AE50" s="1116"/>
      <c r="AF50" s="206"/>
      <c r="AG50" s="206"/>
      <c r="AH50" s="1117"/>
      <c r="AI50" s="206"/>
      <c r="AJ50" s="208"/>
      <c r="AK50" s="1119"/>
      <c r="AL50" s="1121"/>
    </row>
    <row r="51" spans="1:38" ht="12.6" customHeight="1" thickBot="1">
      <c r="A51" s="1109" t="str">
        <f>IF(Score!A51="", "",Score!A51 )</f>
        <v/>
      </c>
      <c r="B51" s="1125"/>
      <c r="C51" s="1110"/>
      <c r="D51" s="209"/>
      <c r="E51" s="209"/>
      <c r="F51" s="1110"/>
      <c r="G51" s="209"/>
      <c r="H51" s="209"/>
      <c r="I51" s="1110"/>
      <c r="J51" s="209"/>
      <c r="K51" s="209"/>
      <c r="L51" s="1110"/>
      <c r="M51" s="209"/>
      <c r="N51" s="209"/>
      <c r="O51" s="1111" t="str">
        <f>IF(Score!B51="", "",Score!B51)</f>
        <v/>
      </c>
      <c r="P51" s="209"/>
      <c r="Q51" s="210"/>
      <c r="R51" s="1112" t="s">
        <v>454</v>
      </c>
      <c r="S51" s="1113" t="str">
        <f>IF(A51="", "", SUMIF(SK!B$3:B$62, ROW(), SK!D$3:D$62))</f>
        <v/>
      </c>
      <c r="T51" s="1109" t="str">
        <f>IF(Score!AR51="", "",Score!AR51 )</f>
        <v/>
      </c>
      <c r="U51" s="1125"/>
      <c r="V51" s="1110"/>
      <c r="W51" s="209"/>
      <c r="X51" s="209"/>
      <c r="Y51" s="1110"/>
      <c r="Z51" s="209"/>
      <c r="AA51" s="209"/>
      <c r="AB51" s="1110"/>
      <c r="AC51" s="209"/>
      <c r="AD51" s="209"/>
      <c r="AE51" s="1110"/>
      <c r="AF51" s="209"/>
      <c r="AG51" s="209"/>
      <c r="AH51" s="1111" t="str">
        <f>IF(Score!AS51="", "",Score!AS51)</f>
        <v/>
      </c>
      <c r="AI51" s="209"/>
      <c r="AJ51" s="210"/>
      <c r="AK51" s="1112" t="s">
        <v>454</v>
      </c>
      <c r="AL51" s="1113" t="str">
        <f>IF(T51="", "", SUMIF(SK!AA$3:AA$62, ROW(), SK!AC$3:AC$62))</f>
        <v/>
      </c>
    </row>
    <row r="52" spans="1:38" ht="12.6" customHeight="1" thickBot="1">
      <c r="A52" s="1109"/>
      <c r="B52" s="1126"/>
      <c r="C52" s="1110"/>
      <c r="D52" s="202"/>
      <c r="E52" s="202"/>
      <c r="F52" s="1110"/>
      <c r="G52" s="202"/>
      <c r="H52" s="202"/>
      <c r="I52" s="1110"/>
      <c r="J52" s="202"/>
      <c r="K52" s="202"/>
      <c r="L52" s="1110"/>
      <c r="M52" s="202"/>
      <c r="N52" s="202"/>
      <c r="O52" s="1111"/>
      <c r="P52" s="202"/>
      <c r="Q52" s="203"/>
      <c r="R52" s="1112"/>
      <c r="S52" s="1113"/>
      <c r="T52" s="1109"/>
      <c r="U52" s="1126"/>
      <c r="V52" s="1110"/>
      <c r="W52" s="202"/>
      <c r="X52" s="202"/>
      <c r="Y52" s="1110"/>
      <c r="Z52" s="202"/>
      <c r="AA52" s="202"/>
      <c r="AB52" s="1110"/>
      <c r="AC52" s="202"/>
      <c r="AD52" s="202"/>
      <c r="AE52" s="1110"/>
      <c r="AF52" s="202"/>
      <c r="AG52" s="202"/>
      <c r="AH52" s="1111"/>
      <c r="AI52" s="202"/>
      <c r="AJ52" s="203"/>
      <c r="AK52" s="1112"/>
      <c r="AL52" s="1113"/>
    </row>
    <row r="53" spans="1:38" ht="12.6" customHeight="1" thickBot="1">
      <c r="A53" s="1114" t="str">
        <f>IF(Score!A53="", "",Score!A53 )</f>
        <v/>
      </c>
      <c r="B53" s="1123"/>
      <c r="C53" s="1116"/>
      <c r="D53" s="198"/>
      <c r="E53" s="198"/>
      <c r="F53" s="1116"/>
      <c r="G53" s="198"/>
      <c r="H53" s="198"/>
      <c r="I53" s="1116"/>
      <c r="J53" s="198"/>
      <c r="K53" s="198"/>
      <c r="L53" s="1116"/>
      <c r="M53" s="198"/>
      <c r="N53" s="198"/>
      <c r="O53" s="1117" t="str">
        <f>IF(Score!B53="", "",Score!B53)</f>
        <v/>
      </c>
      <c r="P53" s="198"/>
      <c r="Q53" s="199"/>
      <c r="R53" s="1118" t="s">
        <v>454</v>
      </c>
      <c r="S53" s="1120" t="str">
        <f>IF(A53="", "", SUMIF(SK!B$3:B$62, ROW(), SK!D$3:D$62))</f>
        <v/>
      </c>
      <c r="T53" s="1122" t="str">
        <f>IF(Score!AR53="", "",Score!AR53 )</f>
        <v/>
      </c>
      <c r="U53" s="1123"/>
      <c r="V53" s="1116"/>
      <c r="W53" s="198"/>
      <c r="X53" s="198"/>
      <c r="Y53" s="1116"/>
      <c r="Z53" s="198"/>
      <c r="AA53" s="198"/>
      <c r="AB53" s="1116"/>
      <c r="AC53" s="198"/>
      <c r="AD53" s="198"/>
      <c r="AE53" s="1116"/>
      <c r="AF53" s="198"/>
      <c r="AG53" s="198"/>
      <c r="AH53" s="1117" t="str">
        <f>IF(Score!AS53="", "",Score!AS53)</f>
        <v/>
      </c>
      <c r="AI53" s="198"/>
      <c r="AJ53" s="199"/>
      <c r="AK53" s="1118" t="s">
        <v>454</v>
      </c>
      <c r="AL53" s="1120" t="str">
        <f>IF(T53="", "", SUMIF(SK!AA$3:AA$62, ROW(), SK!AC$3:AC$62))</f>
        <v/>
      </c>
    </row>
    <row r="54" spans="1:38" ht="12.6" customHeight="1" thickBot="1">
      <c r="A54" s="1115"/>
      <c r="B54" s="1124"/>
      <c r="C54" s="1116"/>
      <c r="D54" s="206"/>
      <c r="E54" s="206"/>
      <c r="F54" s="1116"/>
      <c r="G54" s="206"/>
      <c r="H54" s="206"/>
      <c r="I54" s="1116"/>
      <c r="J54" s="206"/>
      <c r="K54" s="206"/>
      <c r="L54" s="1116"/>
      <c r="M54" s="206"/>
      <c r="N54" s="206"/>
      <c r="O54" s="1117"/>
      <c r="P54" s="206"/>
      <c r="Q54" s="207"/>
      <c r="R54" s="1119"/>
      <c r="S54" s="1121"/>
      <c r="T54" s="1122"/>
      <c r="U54" s="1124"/>
      <c r="V54" s="1116"/>
      <c r="W54" s="206"/>
      <c r="X54" s="206"/>
      <c r="Y54" s="1116"/>
      <c r="Z54" s="206"/>
      <c r="AA54" s="206"/>
      <c r="AB54" s="1116"/>
      <c r="AC54" s="206"/>
      <c r="AD54" s="206"/>
      <c r="AE54" s="1116"/>
      <c r="AF54" s="206"/>
      <c r="AG54" s="206"/>
      <c r="AH54" s="1117"/>
      <c r="AI54" s="206"/>
      <c r="AJ54" s="207"/>
      <c r="AK54" s="1119"/>
      <c r="AL54" s="1121"/>
    </row>
    <row r="55" spans="1:38" ht="12.6" customHeight="1" thickBot="1">
      <c r="A55" s="1109" t="str">
        <f>IF(Score!A55="", "",Score!A55 )</f>
        <v/>
      </c>
      <c r="B55" s="1125"/>
      <c r="C55" s="1127"/>
      <c r="D55" s="209"/>
      <c r="E55" s="209"/>
      <c r="F55" s="1128"/>
      <c r="G55" s="209"/>
      <c r="H55" s="209"/>
      <c r="I55" s="1128"/>
      <c r="J55" s="209"/>
      <c r="K55" s="209"/>
      <c r="L55" s="1128"/>
      <c r="M55" s="209"/>
      <c r="N55" s="209"/>
      <c r="O55" s="1111" t="str">
        <f>IF(Score!B55="", "",Score!B55)</f>
        <v/>
      </c>
      <c r="P55" s="209"/>
      <c r="Q55" s="210"/>
      <c r="R55" s="1112" t="s">
        <v>454</v>
      </c>
      <c r="S55" s="1113" t="str">
        <f>IF(A55="", "", SUMIF(SK!B$3:B$62, ROW(), SK!D$3:D$62))</f>
        <v/>
      </c>
      <c r="T55" s="1109" t="str">
        <f>IF(Score!AR55="", "",Score!AR55 )</f>
        <v/>
      </c>
      <c r="U55" s="1125"/>
      <c r="V55" s="1127"/>
      <c r="W55" s="209"/>
      <c r="X55" s="209"/>
      <c r="Y55" s="1128"/>
      <c r="Z55" s="209"/>
      <c r="AA55" s="209"/>
      <c r="AB55" s="1128"/>
      <c r="AC55" s="209"/>
      <c r="AD55" s="209"/>
      <c r="AE55" s="1128"/>
      <c r="AF55" s="209"/>
      <c r="AG55" s="209"/>
      <c r="AH55" s="1111" t="str">
        <f>IF(Score!AS55="", "",Score!AS55)</f>
        <v/>
      </c>
      <c r="AI55" s="209"/>
      <c r="AJ55" s="210"/>
      <c r="AK55" s="1112" t="s">
        <v>454</v>
      </c>
      <c r="AL55" s="1113" t="str">
        <f>IF(T55="", "", SUMIF(SK!AA$3:AA$62, ROW(), SK!AC$3:AC$62))</f>
        <v/>
      </c>
    </row>
    <row r="56" spans="1:38" ht="12.6" customHeight="1" thickBot="1">
      <c r="A56" s="1109"/>
      <c r="B56" s="1126"/>
      <c r="C56" s="1127"/>
      <c r="D56" s="202"/>
      <c r="E56" s="202"/>
      <c r="F56" s="1128"/>
      <c r="G56" s="202"/>
      <c r="H56" s="202"/>
      <c r="I56" s="1128"/>
      <c r="J56" s="202"/>
      <c r="K56" s="202"/>
      <c r="L56" s="1128"/>
      <c r="M56" s="202"/>
      <c r="N56" s="202"/>
      <c r="O56" s="1111"/>
      <c r="P56" s="202"/>
      <c r="Q56" s="203"/>
      <c r="R56" s="1112"/>
      <c r="S56" s="1113"/>
      <c r="T56" s="1109"/>
      <c r="U56" s="1126"/>
      <c r="V56" s="1127"/>
      <c r="W56" s="202"/>
      <c r="X56" s="202"/>
      <c r="Y56" s="1128"/>
      <c r="Z56" s="202"/>
      <c r="AA56" s="202"/>
      <c r="AB56" s="1128"/>
      <c r="AC56" s="202"/>
      <c r="AD56" s="202"/>
      <c r="AE56" s="1128"/>
      <c r="AF56" s="202"/>
      <c r="AG56" s="202"/>
      <c r="AH56" s="1111"/>
      <c r="AI56" s="202"/>
      <c r="AJ56" s="203"/>
      <c r="AK56" s="1112"/>
      <c r="AL56" s="1113"/>
    </row>
    <row r="57" spans="1:38" ht="12.6" customHeight="1" thickBot="1">
      <c r="A57" s="1114" t="str">
        <f>IF(Score!A57="", "",Score!A57 )</f>
        <v/>
      </c>
      <c r="B57" s="1123"/>
      <c r="C57" s="1129"/>
      <c r="D57" s="198"/>
      <c r="E57" s="198"/>
      <c r="F57" s="1116"/>
      <c r="G57" s="198"/>
      <c r="H57" s="198"/>
      <c r="I57" s="1116"/>
      <c r="J57" s="198"/>
      <c r="K57" s="198"/>
      <c r="L57" s="1116"/>
      <c r="M57" s="198"/>
      <c r="N57" s="198"/>
      <c r="O57" s="1117" t="str">
        <f>IF(Score!B57="", "",Score!B57)</f>
        <v/>
      </c>
      <c r="P57" s="198"/>
      <c r="Q57" s="199"/>
      <c r="R57" s="1118" t="s">
        <v>454</v>
      </c>
      <c r="S57" s="1120" t="str">
        <f>IF(A57="", "", SUMIF(SK!B$3:B$62, ROW(), SK!D$3:D$62))</f>
        <v/>
      </c>
      <c r="T57" s="1122" t="str">
        <f>IF(Score!AR57="", "",Score!AR57 )</f>
        <v/>
      </c>
      <c r="U57" s="1123"/>
      <c r="V57" s="1129"/>
      <c r="W57" s="198"/>
      <c r="X57" s="198"/>
      <c r="Y57" s="1116"/>
      <c r="Z57" s="198"/>
      <c r="AA57" s="198"/>
      <c r="AB57" s="1116"/>
      <c r="AC57" s="198"/>
      <c r="AD57" s="198"/>
      <c r="AE57" s="1116"/>
      <c r="AF57" s="198"/>
      <c r="AG57" s="198"/>
      <c r="AH57" s="1117" t="str">
        <f>IF(Score!AS57="", "",Score!AS57)</f>
        <v/>
      </c>
      <c r="AI57" s="198"/>
      <c r="AJ57" s="199"/>
      <c r="AK57" s="1118" t="s">
        <v>454</v>
      </c>
      <c r="AL57" s="1120" t="str">
        <f>IF(T57="", "", SUMIF(SK!AA$3:AA$62, ROW(), SK!AC$3:AC$62))</f>
        <v/>
      </c>
    </row>
    <row r="58" spans="1:38" ht="12.6" customHeight="1" thickBot="1">
      <c r="A58" s="1115"/>
      <c r="B58" s="1124"/>
      <c r="C58" s="1129"/>
      <c r="D58" s="206"/>
      <c r="E58" s="206"/>
      <c r="F58" s="1116"/>
      <c r="G58" s="206"/>
      <c r="H58" s="206"/>
      <c r="I58" s="1116"/>
      <c r="J58" s="206"/>
      <c r="K58" s="206"/>
      <c r="L58" s="1116"/>
      <c r="M58" s="206"/>
      <c r="N58" s="206"/>
      <c r="O58" s="1117"/>
      <c r="P58" s="206"/>
      <c r="Q58" s="207"/>
      <c r="R58" s="1119"/>
      <c r="S58" s="1121"/>
      <c r="T58" s="1122"/>
      <c r="U58" s="1124"/>
      <c r="V58" s="1129"/>
      <c r="W58" s="206"/>
      <c r="X58" s="206"/>
      <c r="Y58" s="1116"/>
      <c r="Z58" s="206"/>
      <c r="AA58" s="206"/>
      <c r="AB58" s="1116"/>
      <c r="AC58" s="206"/>
      <c r="AD58" s="206"/>
      <c r="AE58" s="1116"/>
      <c r="AF58" s="206"/>
      <c r="AG58" s="206"/>
      <c r="AH58" s="1117"/>
      <c r="AI58" s="206"/>
      <c r="AJ58" s="207"/>
      <c r="AK58" s="1119"/>
      <c r="AL58" s="1121"/>
    </row>
    <row r="59" spans="1:38" ht="12.6" customHeight="1" thickBot="1">
      <c r="A59" s="1109" t="str">
        <f>IF(Score!A59="", "",Score!A59 )</f>
        <v/>
      </c>
      <c r="B59" s="1125"/>
      <c r="C59" s="1127"/>
      <c r="D59" s="209"/>
      <c r="E59" s="209"/>
      <c r="F59" s="1128"/>
      <c r="G59" s="209"/>
      <c r="H59" s="209"/>
      <c r="I59" s="1128"/>
      <c r="J59" s="209"/>
      <c r="K59" s="209"/>
      <c r="L59" s="1128"/>
      <c r="M59" s="209"/>
      <c r="N59" s="209"/>
      <c r="O59" s="1111" t="str">
        <f>IF(Score!B59="", "",Score!B59)</f>
        <v/>
      </c>
      <c r="P59" s="209"/>
      <c r="Q59" s="210"/>
      <c r="R59" s="1112" t="s">
        <v>454</v>
      </c>
      <c r="S59" s="1113" t="str">
        <f>IF(A59="", "", SUMIF(SK!B$3:B$62, ROW(), SK!D$3:D$62))</f>
        <v/>
      </c>
      <c r="T59" s="1109" t="str">
        <f>IF(Score!AR59="", "",Score!AR59 )</f>
        <v/>
      </c>
      <c r="U59" s="1125"/>
      <c r="V59" s="1127"/>
      <c r="W59" s="209"/>
      <c r="X59" s="209"/>
      <c r="Y59" s="1128"/>
      <c r="Z59" s="209"/>
      <c r="AA59" s="209"/>
      <c r="AB59" s="1128"/>
      <c r="AC59" s="209"/>
      <c r="AD59" s="209"/>
      <c r="AE59" s="1128"/>
      <c r="AF59" s="209"/>
      <c r="AG59" s="209"/>
      <c r="AH59" s="1111" t="str">
        <f>IF(Score!AS59="", "",Score!AS59)</f>
        <v/>
      </c>
      <c r="AI59" s="209"/>
      <c r="AJ59" s="210"/>
      <c r="AK59" s="1112" t="s">
        <v>454</v>
      </c>
      <c r="AL59" s="1113" t="str">
        <f>IF(T59="", "", SUMIF(SK!AA$3:AA$62, ROW(), SK!AC$3:AC$62))</f>
        <v/>
      </c>
    </row>
    <row r="60" spans="1:38" ht="12.6" customHeight="1" thickBot="1">
      <c r="A60" s="1109"/>
      <c r="B60" s="1126"/>
      <c r="C60" s="1127"/>
      <c r="D60" s="202"/>
      <c r="E60" s="202"/>
      <c r="F60" s="1128"/>
      <c r="G60" s="202"/>
      <c r="H60" s="202"/>
      <c r="I60" s="1128"/>
      <c r="J60" s="202"/>
      <c r="K60" s="202"/>
      <c r="L60" s="1128"/>
      <c r="M60" s="202"/>
      <c r="N60" s="202"/>
      <c r="O60" s="1111"/>
      <c r="P60" s="202"/>
      <c r="Q60" s="203"/>
      <c r="R60" s="1112"/>
      <c r="S60" s="1113"/>
      <c r="T60" s="1109"/>
      <c r="U60" s="1126"/>
      <c r="V60" s="1127"/>
      <c r="W60" s="202"/>
      <c r="X60" s="202"/>
      <c r="Y60" s="1128"/>
      <c r="Z60" s="202"/>
      <c r="AA60" s="202"/>
      <c r="AB60" s="1128"/>
      <c r="AC60" s="202"/>
      <c r="AD60" s="202"/>
      <c r="AE60" s="1128"/>
      <c r="AF60" s="202"/>
      <c r="AG60" s="202"/>
      <c r="AH60" s="1111"/>
      <c r="AI60" s="202"/>
      <c r="AJ60" s="203"/>
      <c r="AK60" s="1112"/>
      <c r="AL60" s="1113"/>
    </row>
    <row r="61" spans="1:38" ht="12.6" customHeight="1" thickBot="1">
      <c r="A61" s="1114" t="str">
        <f>IF(Score!A61="", "",Score!A61 )</f>
        <v/>
      </c>
      <c r="B61" s="1123"/>
      <c r="C61" s="1129"/>
      <c r="D61" s="198"/>
      <c r="E61" s="198"/>
      <c r="F61" s="1116"/>
      <c r="G61" s="198"/>
      <c r="H61" s="198"/>
      <c r="I61" s="1116"/>
      <c r="J61" s="198"/>
      <c r="K61" s="198"/>
      <c r="L61" s="1116"/>
      <c r="M61" s="198"/>
      <c r="N61" s="198"/>
      <c r="O61" s="1117" t="str">
        <f>IF(Score!B61="", "",Score!B61)</f>
        <v/>
      </c>
      <c r="P61" s="198"/>
      <c r="Q61" s="199"/>
      <c r="R61" s="1118" t="s">
        <v>454</v>
      </c>
      <c r="S61" s="1120" t="str">
        <f>IF(A61="", "", SUMIF(SK!B$3:B$62, ROW(), SK!D$3:D$62))</f>
        <v/>
      </c>
      <c r="T61" s="1122" t="str">
        <f>IF(Score!AR61="", "",Score!AR61 )</f>
        <v/>
      </c>
      <c r="U61" s="1123"/>
      <c r="V61" s="1129"/>
      <c r="W61" s="198"/>
      <c r="X61" s="198"/>
      <c r="Y61" s="1116"/>
      <c r="Z61" s="198"/>
      <c r="AA61" s="198"/>
      <c r="AB61" s="1116"/>
      <c r="AC61" s="198"/>
      <c r="AD61" s="198"/>
      <c r="AE61" s="1116"/>
      <c r="AF61" s="198"/>
      <c r="AG61" s="198"/>
      <c r="AH61" s="1117" t="str">
        <f>IF(Score!AS61="", "",Score!AS61)</f>
        <v/>
      </c>
      <c r="AI61" s="198"/>
      <c r="AJ61" s="199"/>
      <c r="AK61" s="1118" t="s">
        <v>454</v>
      </c>
      <c r="AL61" s="1120" t="str">
        <f>IF(T61="", "", SUMIF(SK!AA$3:AA$62, ROW(), SK!AC$3:AC$62))</f>
        <v/>
      </c>
    </row>
    <row r="62" spans="1:38" ht="12" customHeight="1" thickBot="1">
      <c r="A62" s="1115"/>
      <c r="B62" s="1124"/>
      <c r="C62" s="1129"/>
      <c r="D62" s="206"/>
      <c r="E62" s="206"/>
      <c r="F62" s="1116"/>
      <c r="G62" s="206"/>
      <c r="H62" s="206"/>
      <c r="I62" s="1116"/>
      <c r="J62" s="206"/>
      <c r="K62" s="206"/>
      <c r="L62" s="1116"/>
      <c r="M62" s="206"/>
      <c r="N62" s="206"/>
      <c r="O62" s="1117"/>
      <c r="P62" s="206"/>
      <c r="Q62" s="207"/>
      <c r="R62" s="1119"/>
      <c r="S62" s="1121"/>
      <c r="T62" s="1122"/>
      <c r="U62" s="1124"/>
      <c r="V62" s="1129"/>
      <c r="W62" s="206"/>
      <c r="X62" s="206"/>
      <c r="Y62" s="1116"/>
      <c r="Z62" s="206"/>
      <c r="AA62" s="206"/>
      <c r="AB62" s="1116"/>
      <c r="AC62" s="206"/>
      <c r="AD62" s="206"/>
      <c r="AE62" s="1116"/>
      <c r="AF62" s="206"/>
      <c r="AG62" s="206"/>
      <c r="AH62" s="1117"/>
      <c r="AI62" s="206"/>
      <c r="AJ62" s="207"/>
      <c r="AK62" s="1119"/>
      <c r="AL62" s="1121"/>
    </row>
    <row r="63" spans="1:38" ht="12" customHeight="1">
      <c r="A63" s="1130" t="s">
        <v>250</v>
      </c>
      <c r="B63" s="1130"/>
      <c r="C63" s="1130"/>
      <c r="D63" s="1130"/>
      <c r="E63" s="1130"/>
      <c r="F63" s="1130"/>
      <c r="G63" s="1130"/>
      <c r="H63" s="1130"/>
      <c r="I63" s="1130"/>
      <c r="J63" s="1130"/>
      <c r="K63" s="1130"/>
      <c r="L63" s="1130"/>
      <c r="M63" s="1130"/>
      <c r="N63" s="1130"/>
      <c r="O63" s="1130"/>
      <c r="P63" s="1130"/>
      <c r="Q63" s="1130"/>
      <c r="R63" s="1130"/>
      <c r="S63" s="212"/>
      <c r="T63" s="1130" t="s">
        <v>250</v>
      </c>
      <c r="U63" s="1130"/>
      <c r="V63" s="1130"/>
      <c r="W63" s="1130"/>
      <c r="X63" s="1130"/>
      <c r="Y63" s="1130"/>
      <c r="Z63" s="1130"/>
      <c r="AA63" s="1130"/>
      <c r="AB63" s="1130"/>
      <c r="AC63" s="1130"/>
      <c r="AD63" s="1130"/>
      <c r="AE63" s="1130"/>
      <c r="AF63" s="1130"/>
      <c r="AG63" s="1130"/>
      <c r="AH63" s="1130"/>
      <c r="AI63" s="1130"/>
      <c r="AJ63" s="1130"/>
      <c r="AK63" s="1130"/>
    </row>
    <row r="64" spans="1:38" ht="12" customHeight="1">
      <c r="A64" s="1131" t="s">
        <v>251</v>
      </c>
      <c r="B64" s="1131"/>
      <c r="C64" s="1131"/>
      <c r="D64" s="1131"/>
      <c r="E64" s="1131"/>
      <c r="F64" s="1131"/>
      <c r="G64" s="1131"/>
      <c r="H64" s="1131"/>
      <c r="I64" s="1131"/>
      <c r="J64" s="1131"/>
      <c r="K64" s="1131"/>
      <c r="L64" s="1131"/>
      <c r="M64" s="1131"/>
      <c r="N64" s="1131"/>
      <c r="O64" s="1131"/>
      <c r="P64" s="1131"/>
      <c r="Q64" s="1131"/>
      <c r="R64" s="1131"/>
      <c r="S64" s="213"/>
      <c r="T64" s="1131" t="s">
        <v>251</v>
      </c>
      <c r="U64" s="1131"/>
      <c r="V64" s="1131"/>
      <c r="W64" s="1131"/>
      <c r="X64" s="1131"/>
      <c r="Y64" s="1131"/>
      <c r="Z64" s="1131"/>
      <c r="AA64" s="1131"/>
      <c r="AB64" s="1131"/>
      <c r="AC64" s="1131"/>
      <c r="AD64" s="1131"/>
      <c r="AE64" s="1131"/>
      <c r="AF64" s="1131"/>
      <c r="AG64" s="1131"/>
      <c r="AH64" s="1131"/>
      <c r="AI64" s="1131"/>
      <c r="AJ64" s="1131"/>
      <c r="AK64" s="1131"/>
    </row>
    <row r="65" spans="1:38" ht="12" customHeight="1">
      <c r="A65" s="1131" t="s">
        <v>252</v>
      </c>
      <c r="B65" s="1131"/>
      <c r="C65" s="1131"/>
      <c r="D65" s="1131"/>
      <c r="E65" s="1131"/>
      <c r="F65" s="1131"/>
      <c r="G65" s="1131"/>
      <c r="H65" s="1131"/>
      <c r="I65" s="1131"/>
      <c r="J65" s="1131"/>
      <c r="K65" s="1131"/>
      <c r="L65" s="1131"/>
      <c r="M65" s="1131"/>
      <c r="N65" s="1131"/>
      <c r="O65" s="1131"/>
      <c r="P65" s="1131"/>
      <c r="Q65" s="1131"/>
      <c r="R65" s="1131"/>
      <c r="S65" s="213"/>
      <c r="T65" s="1131" t="s">
        <v>252</v>
      </c>
      <c r="U65" s="1131"/>
      <c r="V65" s="1131"/>
      <c r="W65" s="1131"/>
      <c r="X65" s="1131"/>
      <c r="Y65" s="1131"/>
      <c r="Z65" s="1131"/>
      <c r="AA65" s="1131"/>
      <c r="AB65" s="1131"/>
      <c r="AC65" s="1131"/>
      <c r="AD65" s="1131"/>
      <c r="AE65" s="1131"/>
      <c r="AF65" s="1131"/>
      <c r="AG65" s="1131"/>
      <c r="AH65" s="1131"/>
      <c r="AI65" s="1131"/>
      <c r="AJ65" s="1131"/>
      <c r="AK65" s="1131"/>
    </row>
    <row r="66" spans="1:38" ht="12" customHeight="1">
      <c r="A66" s="1131" t="s">
        <v>253</v>
      </c>
      <c r="B66" s="1131"/>
      <c r="C66" s="1131"/>
      <c r="D66" s="1131"/>
      <c r="E66" s="1131"/>
      <c r="F66" s="1131"/>
      <c r="G66" s="1131"/>
      <c r="H66" s="1131"/>
      <c r="I66" s="1131"/>
      <c r="J66" s="1131"/>
      <c r="K66" s="1131"/>
      <c r="L66" s="1131"/>
      <c r="M66" s="1131"/>
      <c r="N66" s="1131"/>
      <c r="O66" s="1131"/>
      <c r="P66" s="1131"/>
      <c r="Q66" s="1131"/>
      <c r="R66" s="1131"/>
      <c r="S66" s="214"/>
      <c r="T66" s="1131" t="s">
        <v>253</v>
      </c>
      <c r="U66" s="1131"/>
      <c r="V66" s="1131"/>
      <c r="W66" s="1131"/>
      <c r="X66" s="1131"/>
      <c r="Y66" s="1131"/>
      <c r="Z66" s="1131"/>
      <c r="AA66" s="1131"/>
      <c r="AB66" s="1131"/>
      <c r="AC66" s="1131"/>
      <c r="AD66" s="1131"/>
      <c r="AE66" s="1131"/>
      <c r="AF66" s="1131"/>
      <c r="AG66" s="1131"/>
      <c r="AH66" s="1131"/>
      <c r="AI66" s="1131"/>
      <c r="AJ66" s="1131"/>
      <c r="AK66" s="1131"/>
    </row>
    <row r="67" spans="1:38" ht="12" customHeight="1" thickBot="1">
      <c r="A67" s="1132" t="s">
        <v>254</v>
      </c>
      <c r="B67" s="1132"/>
      <c r="C67" s="1132"/>
      <c r="D67" s="1132"/>
      <c r="E67" s="1132"/>
      <c r="F67" s="1132"/>
      <c r="G67" s="1132"/>
      <c r="H67" s="1132"/>
      <c r="I67" s="1132"/>
      <c r="J67" s="1132"/>
      <c r="K67" s="1132"/>
      <c r="L67" s="1132"/>
      <c r="M67" s="1132"/>
      <c r="N67" s="1132"/>
      <c r="O67" s="1132"/>
      <c r="P67" s="1132"/>
      <c r="Q67" s="1132"/>
      <c r="R67" s="1132"/>
      <c r="S67" s="215"/>
      <c r="T67" s="1132" t="s">
        <v>254</v>
      </c>
      <c r="U67" s="1132"/>
      <c r="V67" s="1132"/>
      <c r="W67" s="1132"/>
      <c r="X67" s="1132"/>
      <c r="Y67" s="1132"/>
      <c r="Z67" s="1132"/>
      <c r="AA67" s="1132"/>
      <c r="AB67" s="1132"/>
      <c r="AC67" s="1132"/>
      <c r="AD67" s="1132"/>
      <c r="AE67" s="1132"/>
      <c r="AF67" s="1132"/>
      <c r="AG67" s="1132"/>
      <c r="AH67" s="1132"/>
      <c r="AI67" s="1132"/>
      <c r="AJ67" s="1132"/>
      <c r="AK67" s="1132"/>
    </row>
    <row r="68" spans="1:38" ht="14.1" customHeight="1" thickBot="1">
      <c r="A68" s="190" t="s">
        <v>242</v>
      </c>
      <c r="B68" s="1108" t="str">
        <f>B1</f>
        <v>Hoover Damned</v>
      </c>
      <c r="C68" s="1108"/>
      <c r="D68" s="1108"/>
      <c r="E68" s="1108"/>
      <c r="F68" s="1108"/>
      <c r="G68" s="1108"/>
      <c r="H68" s="1104" t="s">
        <v>243</v>
      </c>
      <c r="I68" s="1104"/>
      <c r="J68" s="1105" t="str">
        <f>J1</f>
        <v>Tiffany Danner  (Moxie-Hart)</v>
      </c>
      <c r="K68" s="1105"/>
      <c r="L68" s="1105"/>
      <c r="M68" s="1105"/>
      <c r="N68" s="1105"/>
      <c r="O68" s="192">
        <f>O1</f>
        <v>41209</v>
      </c>
      <c r="P68" s="1106" t="s">
        <v>255</v>
      </c>
      <c r="Q68" s="1106"/>
      <c r="R68" s="193" t="str">
        <f>IF(IBRF!K3="","",CONCATENATE("Bout ",IBRF!K3))</f>
        <v>Bout B</v>
      </c>
      <c r="S68" s="191"/>
      <c r="T68" s="190" t="s">
        <v>242</v>
      </c>
      <c r="U68" s="1108" t="str">
        <f>U1</f>
        <v>Tommy Gun Terrors</v>
      </c>
      <c r="V68" s="1108"/>
      <c r="W68" s="1108"/>
      <c r="X68" s="1108"/>
      <c r="Y68" s="1108"/>
      <c r="Z68" s="1108"/>
      <c r="AA68" s="1104" t="s">
        <v>243</v>
      </c>
      <c r="AB68" s="1104"/>
      <c r="AC68" s="1105" t="str">
        <f>AC1</f>
        <v>Stacie Morn  (Lucky Streak)</v>
      </c>
      <c r="AD68" s="1105"/>
      <c r="AE68" s="1105"/>
      <c r="AF68" s="1105"/>
      <c r="AG68" s="1105"/>
      <c r="AH68" s="192">
        <f>AH1</f>
        <v>41209</v>
      </c>
      <c r="AI68" s="1106" t="s">
        <v>255</v>
      </c>
      <c r="AJ68" s="1106"/>
      <c r="AK68" s="193" t="str">
        <f>IF(IBRF!K3="","",CONCATENATE("Bout ",IBRF!K3))</f>
        <v>Bout B</v>
      </c>
    </row>
    <row r="69" spans="1:38" ht="15.75" customHeight="1" thickBot="1">
      <c r="A69" s="194" t="s">
        <v>379</v>
      </c>
      <c r="B69" s="195" t="s">
        <v>8</v>
      </c>
      <c r="C69" s="195" t="s">
        <v>7</v>
      </c>
      <c r="D69" s="1107" t="s">
        <v>246</v>
      </c>
      <c r="E69" s="1107"/>
      <c r="F69" s="195" t="s">
        <v>247</v>
      </c>
      <c r="G69" s="1107" t="s">
        <v>246</v>
      </c>
      <c r="H69" s="1107"/>
      <c r="I69" s="195" t="s">
        <v>247</v>
      </c>
      <c r="J69" s="1107" t="s">
        <v>246</v>
      </c>
      <c r="K69" s="1107"/>
      <c r="L69" s="195" t="s">
        <v>247</v>
      </c>
      <c r="M69" s="1107" t="s">
        <v>246</v>
      </c>
      <c r="N69" s="1107"/>
      <c r="O69" s="195" t="s">
        <v>248</v>
      </c>
      <c r="P69" s="1107" t="s">
        <v>246</v>
      </c>
      <c r="Q69" s="1107"/>
      <c r="R69" s="196" t="s">
        <v>249</v>
      </c>
      <c r="S69" s="197"/>
      <c r="T69" s="194" t="s">
        <v>379</v>
      </c>
      <c r="U69" s="195" t="s">
        <v>8</v>
      </c>
      <c r="V69" s="195" t="s">
        <v>7</v>
      </c>
      <c r="W69" s="1107" t="s">
        <v>246</v>
      </c>
      <c r="X69" s="1107"/>
      <c r="Y69" s="195" t="s">
        <v>247</v>
      </c>
      <c r="Z69" s="1107" t="s">
        <v>246</v>
      </c>
      <c r="AA69" s="1107"/>
      <c r="AB69" s="195" t="s">
        <v>247</v>
      </c>
      <c r="AC69" s="1107" t="s">
        <v>246</v>
      </c>
      <c r="AD69" s="1107"/>
      <c r="AE69" s="195" t="s">
        <v>247</v>
      </c>
      <c r="AF69" s="1107" t="s">
        <v>246</v>
      </c>
      <c r="AG69" s="1107"/>
      <c r="AH69" s="195" t="s">
        <v>248</v>
      </c>
      <c r="AI69" s="1107" t="s">
        <v>246</v>
      </c>
      <c r="AJ69" s="1107"/>
      <c r="AK69" s="196" t="s">
        <v>249</v>
      </c>
    </row>
    <row r="70" spans="1:38" ht="12.6" customHeight="1" thickBot="1">
      <c r="A70" s="1109">
        <f>IF(Score!A72="", "",Score!A72 )</f>
        <v>1</v>
      </c>
      <c r="B70" s="1125"/>
      <c r="C70" s="1110" t="s">
        <v>490</v>
      </c>
      <c r="D70" s="198" t="s">
        <v>602</v>
      </c>
      <c r="E70" s="198" t="s">
        <v>603</v>
      </c>
      <c r="F70" s="1110" t="s">
        <v>507</v>
      </c>
      <c r="G70" s="198" t="s">
        <v>602</v>
      </c>
      <c r="H70" s="198" t="s">
        <v>604</v>
      </c>
      <c r="I70" s="1110" t="s">
        <v>505</v>
      </c>
      <c r="J70" s="198"/>
      <c r="K70" s="198"/>
      <c r="L70" s="1110" t="s">
        <v>504</v>
      </c>
      <c r="M70" s="198" t="s">
        <v>603</v>
      </c>
      <c r="N70" s="198" t="s">
        <v>602</v>
      </c>
      <c r="O70" s="1111" t="str">
        <f>IF(Score!B72="", "",Score!B72)</f>
        <v>88</v>
      </c>
      <c r="P70" s="198"/>
      <c r="Q70" s="200"/>
      <c r="R70" s="1112" t="s">
        <v>454</v>
      </c>
      <c r="S70" s="1113">
        <f ca="1">IF(A70="", "", SUMIF(SK!B$72:B$131, ROW()+2, SK!D$72:D$131))</f>
        <v>2</v>
      </c>
      <c r="T70" s="1109">
        <f>IF(Score!AR72="", "",Score!AR72 )</f>
        <v>1</v>
      </c>
      <c r="U70" s="1125" t="s">
        <v>293</v>
      </c>
      <c r="V70" s="1110" t="s">
        <v>547</v>
      </c>
      <c r="W70" s="198"/>
      <c r="X70" s="198"/>
      <c r="Y70" s="1110" t="s">
        <v>541</v>
      </c>
      <c r="Z70" s="198" t="s">
        <v>602</v>
      </c>
      <c r="AA70" s="198" t="s">
        <v>604</v>
      </c>
      <c r="AB70" s="1110" t="s">
        <v>537</v>
      </c>
      <c r="AC70" s="198" t="s">
        <v>602</v>
      </c>
      <c r="AD70" s="198" t="s">
        <v>604</v>
      </c>
      <c r="AE70" s="1110" t="s">
        <v>529</v>
      </c>
      <c r="AF70" s="198"/>
      <c r="AG70" s="198"/>
      <c r="AH70" s="1111" t="str">
        <f>IF(Score!AS72="", "",Score!AS72)</f>
        <v>64</v>
      </c>
      <c r="AI70" s="198"/>
      <c r="AJ70" s="200"/>
      <c r="AK70" s="1112" t="s">
        <v>454</v>
      </c>
      <c r="AL70" s="1113">
        <f ca="1">IF(T70="", "", SUMIF(SK!AA$72:AA$131, ROW()+2, SK!AC$72:AC$131))</f>
        <v>0</v>
      </c>
    </row>
    <row r="71" spans="1:38" ht="12.6" customHeight="1" thickBot="1">
      <c r="A71" s="1109"/>
      <c r="B71" s="1126"/>
      <c r="C71" s="1110"/>
      <c r="D71" s="202"/>
      <c r="E71" s="202"/>
      <c r="F71" s="1110"/>
      <c r="G71" s="202"/>
      <c r="H71" s="202"/>
      <c r="I71" s="1110"/>
      <c r="J71" s="202"/>
      <c r="K71" s="202"/>
      <c r="L71" s="1110"/>
      <c r="M71" s="202"/>
      <c r="N71" s="202"/>
      <c r="O71" s="1111"/>
      <c r="P71" s="202"/>
      <c r="Q71" s="204"/>
      <c r="R71" s="1112"/>
      <c r="S71" s="1113"/>
      <c r="T71" s="1109"/>
      <c r="U71" s="1126"/>
      <c r="V71" s="1110"/>
      <c r="W71" s="202"/>
      <c r="X71" s="202"/>
      <c r="Y71" s="1110"/>
      <c r="Z71" s="202"/>
      <c r="AA71" s="202"/>
      <c r="AB71" s="1110"/>
      <c r="AC71" s="202"/>
      <c r="AD71" s="202"/>
      <c r="AE71" s="1110"/>
      <c r="AF71" s="202"/>
      <c r="AG71" s="202"/>
      <c r="AH71" s="1111"/>
      <c r="AI71" s="202"/>
      <c r="AJ71" s="204"/>
      <c r="AK71" s="1112"/>
      <c r="AL71" s="1113"/>
    </row>
    <row r="72" spans="1:38" ht="12.6" customHeight="1" thickBot="1">
      <c r="A72" s="1122">
        <f>IF(Score!A74="", "",Score!A74 )</f>
        <v>2</v>
      </c>
      <c r="B72" s="1123"/>
      <c r="C72" s="1116" t="s">
        <v>504</v>
      </c>
      <c r="D72" s="198" t="s">
        <v>602</v>
      </c>
      <c r="E72" s="198" t="s">
        <v>607</v>
      </c>
      <c r="F72" s="1116" t="s">
        <v>495</v>
      </c>
      <c r="G72" s="198"/>
      <c r="H72" s="198"/>
      <c r="I72" s="1116" t="s">
        <v>482</v>
      </c>
      <c r="J72" s="198"/>
      <c r="K72" s="198"/>
      <c r="L72" s="1116" t="s">
        <v>490</v>
      </c>
      <c r="M72" s="198"/>
      <c r="N72" s="198"/>
      <c r="O72" s="1117" t="str">
        <f>IF(Score!B74="", "",Score!B74)</f>
        <v>731</v>
      </c>
      <c r="P72" s="198" t="s">
        <v>603</v>
      </c>
      <c r="Q72" s="200" t="s">
        <v>602</v>
      </c>
      <c r="R72" s="1118" t="s">
        <v>454</v>
      </c>
      <c r="S72" s="1120">
        <f ca="1">IF(A72="", "", SUMIF(SK!B$72:B$131, ROW()+2, SK!D$72:D$131))</f>
        <v>0</v>
      </c>
      <c r="T72" s="1122">
        <f>IF(Score!AR74="", "",Score!AR74 )</f>
        <v>2</v>
      </c>
      <c r="U72" s="1123"/>
      <c r="V72" s="1116" t="s">
        <v>547</v>
      </c>
      <c r="W72" s="198"/>
      <c r="X72" s="198"/>
      <c r="Y72" s="1116" t="s">
        <v>541</v>
      </c>
      <c r="Z72" s="198"/>
      <c r="AA72" s="198"/>
      <c r="AB72" s="1116" t="s">
        <v>543</v>
      </c>
      <c r="AC72" s="198"/>
      <c r="AD72" s="198"/>
      <c r="AE72" s="1116" t="s">
        <v>529</v>
      </c>
      <c r="AF72" s="198"/>
      <c r="AG72" s="198"/>
      <c r="AH72" s="1117" t="str">
        <f>IF(Score!AS74="", "",Score!AS74)</f>
        <v>422</v>
      </c>
      <c r="AI72" s="198"/>
      <c r="AJ72" s="200"/>
      <c r="AK72" s="1118" t="s">
        <v>454</v>
      </c>
      <c r="AL72" s="1120">
        <f ca="1">IF(T72="", "", SUMIF(SK!AA$72:AA$131, ROW()+2, SK!AC$72:AC$131))</f>
        <v>18</v>
      </c>
    </row>
    <row r="73" spans="1:38" ht="12.6" customHeight="1" thickBot="1">
      <c r="A73" s="1122"/>
      <c r="B73" s="1133"/>
      <c r="C73" s="1116"/>
      <c r="D73" s="206"/>
      <c r="E73" s="206"/>
      <c r="F73" s="1116"/>
      <c r="G73" s="206"/>
      <c r="H73" s="206"/>
      <c r="I73" s="1116"/>
      <c r="J73" s="206"/>
      <c r="K73" s="206"/>
      <c r="L73" s="1116"/>
      <c r="M73" s="206"/>
      <c r="N73" s="206"/>
      <c r="O73" s="1117"/>
      <c r="P73" s="206"/>
      <c r="Q73" s="208"/>
      <c r="R73" s="1119"/>
      <c r="S73" s="1121"/>
      <c r="T73" s="1122"/>
      <c r="U73" s="1124"/>
      <c r="V73" s="1116"/>
      <c r="W73" s="206"/>
      <c r="X73" s="206"/>
      <c r="Y73" s="1116"/>
      <c r="Z73" s="206"/>
      <c r="AA73" s="206"/>
      <c r="AB73" s="1116"/>
      <c r="AC73" s="206"/>
      <c r="AD73" s="206"/>
      <c r="AE73" s="1116"/>
      <c r="AF73" s="206"/>
      <c r="AG73" s="206"/>
      <c r="AH73" s="1117"/>
      <c r="AI73" s="206"/>
      <c r="AJ73" s="208"/>
      <c r="AK73" s="1119"/>
      <c r="AL73" s="1121"/>
    </row>
    <row r="74" spans="1:38" ht="12.6" customHeight="1" thickBot="1">
      <c r="A74" s="1109">
        <f>IF(Score!A76="", "",Score!A76 )</f>
        <v>3</v>
      </c>
      <c r="B74" s="1125"/>
      <c r="C74" s="1110" t="s">
        <v>490</v>
      </c>
      <c r="D74" s="209"/>
      <c r="E74" s="209"/>
      <c r="F74" s="1110" t="s">
        <v>495</v>
      </c>
      <c r="G74" s="209"/>
      <c r="H74" s="209"/>
      <c r="I74" s="1110" t="s">
        <v>482</v>
      </c>
      <c r="J74" s="209"/>
      <c r="K74" s="209"/>
      <c r="L74" s="1110" t="s">
        <v>500</v>
      </c>
      <c r="M74" s="209"/>
      <c r="N74" s="209"/>
      <c r="O74" s="1134" t="str">
        <f>IF(Score!B76="", "",Score!B76)</f>
        <v>731</v>
      </c>
      <c r="P74" s="209" t="s">
        <v>602</v>
      </c>
      <c r="Q74" s="211" t="s">
        <v>604</v>
      </c>
      <c r="R74" s="1112" t="s">
        <v>454</v>
      </c>
      <c r="S74" s="1113">
        <f ca="1">IF(A74="", "", SUMIF(SK!B$72:B$131, ROW()+2, SK!D$72:D$131))</f>
        <v>16</v>
      </c>
      <c r="T74" s="1109">
        <f>IF(Score!AR76="", "",Score!AR76 )</f>
        <v>3</v>
      </c>
      <c r="U74" s="1125"/>
      <c r="V74" s="1110" t="s">
        <v>521</v>
      </c>
      <c r="W74" s="209" t="s">
        <v>604</v>
      </c>
      <c r="X74" s="209" t="s">
        <v>602</v>
      </c>
      <c r="Y74" s="1110" t="s">
        <v>527</v>
      </c>
      <c r="Z74" s="198"/>
      <c r="AA74" s="209"/>
      <c r="AB74" s="1110" t="s">
        <v>537</v>
      </c>
      <c r="AC74" s="209"/>
      <c r="AD74" s="209"/>
      <c r="AE74" s="1110" t="s">
        <v>533</v>
      </c>
      <c r="AF74" s="209"/>
      <c r="AG74" s="209"/>
      <c r="AH74" s="1134" t="str">
        <f>IF(Score!AS76="", "",Score!AS76)</f>
        <v>86</v>
      </c>
      <c r="AI74" s="209" t="s">
        <v>604</v>
      </c>
      <c r="AJ74" s="211" t="s">
        <v>604</v>
      </c>
      <c r="AK74" s="1112" t="s">
        <v>454</v>
      </c>
      <c r="AL74" s="1113">
        <f ca="1">IF(T74="", "", SUMIF(SK!AA$72:AA$131, ROW()+2, SK!AC$72:AC$131))</f>
        <v>0</v>
      </c>
    </row>
    <row r="75" spans="1:38" ht="12.6" customHeight="1" thickBot="1">
      <c r="A75" s="1109"/>
      <c r="B75" s="1126"/>
      <c r="C75" s="1110"/>
      <c r="D75" s="202"/>
      <c r="E75" s="202"/>
      <c r="F75" s="1110"/>
      <c r="G75" s="202"/>
      <c r="H75" s="202"/>
      <c r="I75" s="1110"/>
      <c r="J75" s="202"/>
      <c r="K75" s="202"/>
      <c r="L75" s="1110"/>
      <c r="M75" s="202"/>
      <c r="N75" s="202"/>
      <c r="O75" s="1134"/>
      <c r="P75" s="202"/>
      <c r="Q75" s="204"/>
      <c r="R75" s="1112"/>
      <c r="S75" s="1113"/>
      <c r="T75" s="1109"/>
      <c r="U75" s="1126"/>
      <c r="V75" s="1110"/>
      <c r="W75" s="202"/>
      <c r="X75" s="202"/>
      <c r="Y75" s="1110"/>
      <c r="Z75" s="202"/>
      <c r="AA75" s="202"/>
      <c r="AB75" s="1110"/>
      <c r="AC75" s="202"/>
      <c r="AD75" s="202"/>
      <c r="AE75" s="1110"/>
      <c r="AF75" s="202"/>
      <c r="AG75" s="202"/>
      <c r="AH75" s="1134"/>
      <c r="AI75" s="202"/>
      <c r="AJ75" s="204"/>
      <c r="AK75" s="1112"/>
      <c r="AL75" s="1113"/>
    </row>
    <row r="76" spans="1:38" ht="12.6" customHeight="1" thickBot="1">
      <c r="A76" s="1122">
        <f>IF(Score!A78="", "",Score!A78 )</f>
        <v>4</v>
      </c>
      <c r="B76" s="1123"/>
      <c r="C76" s="1116" t="s">
        <v>505</v>
      </c>
      <c r="D76" s="198"/>
      <c r="E76" s="198"/>
      <c r="F76" s="1116" t="s">
        <v>508</v>
      </c>
      <c r="G76" s="198"/>
      <c r="H76" s="198"/>
      <c r="I76" s="1116" t="s">
        <v>498</v>
      </c>
      <c r="J76" s="198"/>
      <c r="K76" s="198"/>
      <c r="L76" s="1116" t="s">
        <v>506</v>
      </c>
      <c r="M76" s="198"/>
      <c r="N76" s="198"/>
      <c r="O76" s="1117" t="str">
        <f>IF(Score!B78="", "",Score!B78)</f>
        <v>475</v>
      </c>
      <c r="P76" s="198"/>
      <c r="Q76" s="200"/>
      <c r="R76" s="1118" t="s">
        <v>454</v>
      </c>
      <c r="S76" s="1120">
        <f ca="1">IF(A76="", "", SUMIF(SK!B$72:B$131, ROW()+2, SK!D$72:D$131))</f>
        <v>0</v>
      </c>
      <c r="T76" s="1122">
        <f>IF(Score!AR78="", "",Score!AR78 )</f>
        <v>4</v>
      </c>
      <c r="U76" s="1123"/>
      <c r="V76" s="1116" t="s">
        <v>537</v>
      </c>
      <c r="W76" s="198"/>
      <c r="X76" s="198"/>
      <c r="Y76" s="1116" t="s">
        <v>533</v>
      </c>
      <c r="Z76" s="198"/>
      <c r="AA76" s="198"/>
      <c r="AB76" s="1116" t="s">
        <v>527</v>
      </c>
      <c r="AC76" s="198"/>
      <c r="AD76" s="198"/>
      <c r="AE76" s="1116" t="s">
        <v>521</v>
      </c>
      <c r="AF76" s="198" t="s">
        <v>602</v>
      </c>
      <c r="AG76" s="198" t="s">
        <v>604</v>
      </c>
      <c r="AH76" s="1117" t="str">
        <f>IF(Score!AS78="", "",Score!AS78)</f>
        <v>64</v>
      </c>
      <c r="AI76" s="198"/>
      <c r="AJ76" s="200"/>
      <c r="AK76" s="1118" t="s">
        <v>454</v>
      </c>
      <c r="AL76" s="1120">
        <f ca="1">IF(T76="", "", SUMIF(SK!AA$72:AA$131, ROW()+2, SK!AC$72:AC$131))</f>
        <v>4</v>
      </c>
    </row>
    <row r="77" spans="1:38" ht="12.6" customHeight="1" thickBot="1">
      <c r="A77" s="1122"/>
      <c r="B77" s="1133"/>
      <c r="C77" s="1116"/>
      <c r="D77" s="206"/>
      <c r="E77" s="206"/>
      <c r="F77" s="1116"/>
      <c r="G77" s="206"/>
      <c r="H77" s="206"/>
      <c r="I77" s="1116"/>
      <c r="J77" s="206"/>
      <c r="K77" s="206"/>
      <c r="L77" s="1116"/>
      <c r="M77" s="206"/>
      <c r="N77" s="206"/>
      <c r="O77" s="1117"/>
      <c r="P77" s="206"/>
      <c r="Q77" s="208"/>
      <c r="R77" s="1119"/>
      <c r="S77" s="1121"/>
      <c r="T77" s="1122"/>
      <c r="U77" s="1124"/>
      <c r="V77" s="1116"/>
      <c r="W77" s="206"/>
      <c r="X77" s="206"/>
      <c r="Y77" s="1116"/>
      <c r="Z77" s="206"/>
      <c r="AA77" s="206"/>
      <c r="AB77" s="1116"/>
      <c r="AC77" s="206"/>
      <c r="AD77" s="206"/>
      <c r="AE77" s="1116"/>
      <c r="AF77" s="206"/>
      <c r="AG77" s="206"/>
      <c r="AH77" s="1117"/>
      <c r="AI77" s="206"/>
      <c r="AJ77" s="208"/>
      <c r="AK77" s="1119"/>
      <c r="AL77" s="1121"/>
    </row>
    <row r="78" spans="1:38" ht="12.6" customHeight="1" thickBot="1">
      <c r="A78" s="1109">
        <f>IF(Score!A80="", "",Score!A80 )</f>
        <v>5</v>
      </c>
      <c r="B78" s="1125"/>
      <c r="C78" s="1110" t="s">
        <v>505</v>
      </c>
      <c r="D78" s="198"/>
      <c r="E78" s="209"/>
      <c r="F78" s="1110" t="s">
        <v>508</v>
      </c>
      <c r="G78" s="209"/>
      <c r="H78" s="209"/>
      <c r="I78" s="1110" t="s">
        <v>498</v>
      </c>
      <c r="J78" s="209"/>
      <c r="K78" s="209"/>
      <c r="L78" s="1110" t="s">
        <v>506</v>
      </c>
      <c r="M78" s="209"/>
      <c r="N78" s="209"/>
      <c r="O78" s="1134" t="str">
        <f>IF(Score!B80="", "",Score!B80)</f>
        <v>1949</v>
      </c>
      <c r="P78" s="198"/>
      <c r="Q78" s="211"/>
      <c r="R78" s="1112" t="s">
        <v>454</v>
      </c>
      <c r="S78" s="1113">
        <f ca="1">IF(A78="", "", SUMIF(SK!B$72:B$131, ROW()+2, SK!D$72:D$131))</f>
        <v>19</v>
      </c>
      <c r="T78" s="1109">
        <f>IF(Score!AR80="", "",Score!AR80 )</f>
        <v>5</v>
      </c>
      <c r="U78" s="1125"/>
      <c r="V78" s="1110" t="s">
        <v>547</v>
      </c>
      <c r="W78" s="209"/>
      <c r="X78" s="209"/>
      <c r="Y78" s="1110" t="s">
        <v>523</v>
      </c>
      <c r="Z78" s="209"/>
      <c r="AA78" s="209"/>
      <c r="AB78" s="1110" t="s">
        <v>541</v>
      </c>
      <c r="AC78" s="209"/>
      <c r="AD78" s="209"/>
      <c r="AE78" s="1110" t="s">
        <v>529</v>
      </c>
      <c r="AF78" s="209"/>
      <c r="AG78" s="209"/>
      <c r="AH78" s="1134" t="str">
        <f>IF(Score!AS80="", "",Score!AS80)</f>
        <v>422</v>
      </c>
      <c r="AI78" s="209" t="s">
        <v>604</v>
      </c>
      <c r="AJ78" s="211" t="s">
        <v>604</v>
      </c>
      <c r="AK78" s="1112" t="s">
        <v>454</v>
      </c>
      <c r="AL78" s="1113">
        <f ca="1">IF(T78="", "", SUMIF(SK!AA$72:AA$131, ROW()+2, SK!AC$72:AC$131))</f>
        <v>0</v>
      </c>
    </row>
    <row r="79" spans="1:38" ht="12.6" customHeight="1" thickBot="1">
      <c r="A79" s="1109"/>
      <c r="B79" s="1126"/>
      <c r="C79" s="1110"/>
      <c r="D79" s="202"/>
      <c r="E79" s="202"/>
      <c r="F79" s="1110"/>
      <c r="G79" s="202"/>
      <c r="H79" s="202"/>
      <c r="I79" s="1110"/>
      <c r="J79" s="202"/>
      <c r="K79" s="202"/>
      <c r="L79" s="1110"/>
      <c r="M79" s="202"/>
      <c r="N79" s="202"/>
      <c r="O79" s="1134"/>
      <c r="P79" s="202"/>
      <c r="Q79" s="204"/>
      <c r="R79" s="1112"/>
      <c r="S79" s="1113"/>
      <c r="T79" s="1109"/>
      <c r="U79" s="1126"/>
      <c r="V79" s="1110"/>
      <c r="W79" s="202"/>
      <c r="X79" s="202"/>
      <c r="Y79" s="1110"/>
      <c r="Z79" s="202"/>
      <c r="AA79" s="202"/>
      <c r="AB79" s="1110"/>
      <c r="AC79" s="202"/>
      <c r="AD79" s="202"/>
      <c r="AE79" s="1110"/>
      <c r="AF79" s="202"/>
      <c r="AG79" s="202"/>
      <c r="AH79" s="1134"/>
      <c r="AI79" s="202"/>
      <c r="AJ79" s="204"/>
      <c r="AK79" s="1112"/>
      <c r="AL79" s="1113"/>
    </row>
    <row r="80" spans="1:38" ht="12.6" customHeight="1" thickBot="1">
      <c r="A80" s="1122">
        <f>IF(Score!A82="", "",Score!A82 )</f>
        <v>6</v>
      </c>
      <c r="B80" s="1123"/>
      <c r="C80" s="1116" t="s">
        <v>495</v>
      </c>
      <c r="D80" s="198"/>
      <c r="E80" s="198"/>
      <c r="F80" s="1116" t="s">
        <v>510</v>
      </c>
      <c r="G80" s="198"/>
      <c r="H80" s="198"/>
      <c r="I80" s="1116" t="s">
        <v>504</v>
      </c>
      <c r="J80" s="198"/>
      <c r="K80" s="198"/>
      <c r="L80" s="1116" t="s">
        <v>500</v>
      </c>
      <c r="M80" s="198"/>
      <c r="N80" s="198"/>
      <c r="O80" s="1117" t="str">
        <f>IF(Score!B82="", "",Score!B82)</f>
        <v>88</v>
      </c>
      <c r="P80" s="198"/>
      <c r="Q80" s="200"/>
      <c r="R80" s="1118" t="s">
        <v>454</v>
      </c>
      <c r="S80" s="1120">
        <f ca="1">IF(A80="", "", SUMIF(SK!B$72:B$131, ROW()+2, SK!D$72:D$131))</f>
        <v>4</v>
      </c>
      <c r="T80" s="1122">
        <f>IF(Score!AR82="", "",Score!AR82 )</f>
        <v>6</v>
      </c>
      <c r="U80" s="1123"/>
      <c r="V80" s="1116" t="s">
        <v>547</v>
      </c>
      <c r="W80" s="198"/>
      <c r="X80" s="198"/>
      <c r="Y80" s="1116" t="s">
        <v>523</v>
      </c>
      <c r="Z80" s="198"/>
      <c r="AA80" s="198"/>
      <c r="AB80" s="1116" t="s">
        <v>541</v>
      </c>
      <c r="AC80" s="198"/>
      <c r="AD80" s="198"/>
      <c r="AE80" s="1116" t="s">
        <v>529</v>
      </c>
      <c r="AF80" s="198"/>
      <c r="AG80" s="198"/>
      <c r="AH80" s="1117" t="str">
        <f>IF(Score!AS82="", "",Score!AS82)</f>
        <v>120</v>
      </c>
      <c r="AI80" s="198"/>
      <c r="AJ80" s="200"/>
      <c r="AK80" s="1118" t="s">
        <v>454</v>
      </c>
      <c r="AL80" s="1120">
        <f ca="1">IF(T80="", "", SUMIF(SK!AA$72:AA$131, ROW()+2, SK!AC$72:AC$131))</f>
        <v>0</v>
      </c>
    </row>
    <row r="81" spans="1:38" ht="12.6" customHeight="1" thickBot="1">
      <c r="A81" s="1122"/>
      <c r="B81" s="1133"/>
      <c r="C81" s="1116"/>
      <c r="D81" s="206"/>
      <c r="E81" s="206"/>
      <c r="F81" s="1116"/>
      <c r="G81" s="206"/>
      <c r="H81" s="206"/>
      <c r="I81" s="1116"/>
      <c r="J81" s="206"/>
      <c r="K81" s="206"/>
      <c r="L81" s="1116"/>
      <c r="M81" s="206"/>
      <c r="N81" s="206"/>
      <c r="O81" s="1117"/>
      <c r="P81" s="206"/>
      <c r="Q81" s="208"/>
      <c r="R81" s="1119"/>
      <c r="S81" s="1121"/>
      <c r="T81" s="1122"/>
      <c r="U81" s="1124"/>
      <c r="V81" s="1116"/>
      <c r="W81" s="206"/>
      <c r="X81" s="206"/>
      <c r="Y81" s="1116"/>
      <c r="Z81" s="206"/>
      <c r="AA81" s="206"/>
      <c r="AB81" s="1116"/>
      <c r="AC81" s="206"/>
      <c r="AD81" s="206"/>
      <c r="AE81" s="1116"/>
      <c r="AF81" s="206"/>
      <c r="AG81" s="206"/>
      <c r="AH81" s="1117"/>
      <c r="AI81" s="206"/>
      <c r="AJ81" s="208"/>
      <c r="AK81" s="1119"/>
      <c r="AL81" s="1121"/>
    </row>
    <row r="82" spans="1:38" ht="12.6" customHeight="1" thickBot="1">
      <c r="A82" s="1109">
        <f>IF(Score!A84="", "",Score!A84 )</f>
        <v>7</v>
      </c>
      <c r="B82" s="1125"/>
      <c r="C82" s="1110" t="s">
        <v>495</v>
      </c>
      <c r="D82" s="209" t="s">
        <v>605</v>
      </c>
      <c r="E82" s="209" t="s">
        <v>602</v>
      </c>
      <c r="F82" s="1110" t="s">
        <v>486</v>
      </c>
      <c r="G82" s="209"/>
      <c r="H82" s="209"/>
      <c r="I82" s="1110" t="s">
        <v>510</v>
      </c>
      <c r="J82" s="209"/>
      <c r="K82" s="209"/>
      <c r="L82" s="1110" t="s">
        <v>504</v>
      </c>
      <c r="M82" s="209"/>
      <c r="N82" s="209"/>
      <c r="O82" s="1134" t="str">
        <f>IF(Score!B84="", "",Score!B84)</f>
        <v>4N6</v>
      </c>
      <c r="P82" s="209" t="s">
        <v>603</v>
      </c>
      <c r="Q82" s="211" t="s">
        <v>602</v>
      </c>
      <c r="R82" s="1112" t="s">
        <v>454</v>
      </c>
      <c r="S82" s="1113">
        <f ca="1">IF(A82="", "", SUMIF(SK!B$72:B$131, ROW()+2, SK!D$72:D$131))</f>
        <v>0</v>
      </c>
      <c r="T82" s="1109">
        <f>IF(Score!AR84="", "",Score!AR84 )</f>
        <v>7</v>
      </c>
      <c r="U82" s="1125"/>
      <c r="V82" s="1110" t="s">
        <v>535</v>
      </c>
      <c r="W82" s="198" t="s">
        <v>604</v>
      </c>
      <c r="X82" s="209" t="s">
        <v>602</v>
      </c>
      <c r="Y82" s="1110" t="s">
        <v>537</v>
      </c>
      <c r="Z82" s="209"/>
      <c r="AA82" s="209"/>
      <c r="AB82" s="1110" t="s">
        <v>521</v>
      </c>
      <c r="AC82" s="209"/>
      <c r="AD82" s="209"/>
      <c r="AE82" s="1110" t="s">
        <v>533</v>
      </c>
      <c r="AF82" s="209"/>
      <c r="AG82" s="209"/>
      <c r="AH82" s="1134" t="str">
        <f>IF(Score!AS84="", "",Score!AS84)</f>
        <v>64</v>
      </c>
      <c r="AI82" s="209"/>
      <c r="AJ82" s="211"/>
      <c r="AK82" s="1112" t="s">
        <v>454</v>
      </c>
      <c r="AL82" s="1113">
        <f ca="1">IF(T82="", "", SUMIF(SK!AA$72:AA$131, ROW()+2, SK!AC$72:AC$131))</f>
        <v>15</v>
      </c>
    </row>
    <row r="83" spans="1:38" ht="12.6" customHeight="1" thickBot="1">
      <c r="A83" s="1109"/>
      <c r="B83" s="1126"/>
      <c r="C83" s="1110"/>
      <c r="D83" s="202"/>
      <c r="E83" s="202"/>
      <c r="F83" s="1110"/>
      <c r="G83" s="202"/>
      <c r="H83" s="202"/>
      <c r="I83" s="1110"/>
      <c r="J83" s="202"/>
      <c r="K83" s="202"/>
      <c r="L83" s="1110"/>
      <c r="M83" s="202"/>
      <c r="N83" s="202"/>
      <c r="O83" s="1134"/>
      <c r="P83" s="202"/>
      <c r="Q83" s="204"/>
      <c r="R83" s="1112"/>
      <c r="S83" s="1113"/>
      <c r="T83" s="1109"/>
      <c r="U83" s="1126"/>
      <c r="V83" s="1110"/>
      <c r="W83" s="202"/>
      <c r="X83" s="202"/>
      <c r="Y83" s="1110"/>
      <c r="Z83" s="202"/>
      <c r="AA83" s="202"/>
      <c r="AB83" s="1110"/>
      <c r="AC83" s="202"/>
      <c r="AD83" s="202"/>
      <c r="AE83" s="1110"/>
      <c r="AF83" s="202"/>
      <c r="AG83" s="202"/>
      <c r="AH83" s="1134"/>
      <c r="AI83" s="202"/>
      <c r="AJ83" s="204"/>
      <c r="AK83" s="1112"/>
      <c r="AL83" s="1113"/>
    </row>
    <row r="84" spans="1:38" ht="12.6" customHeight="1" thickBot="1">
      <c r="A84" s="1122">
        <f>IF(Score!A86="", "",Score!A86 )</f>
        <v>8</v>
      </c>
      <c r="B84" s="1123"/>
      <c r="C84" s="1116" t="s">
        <v>495</v>
      </c>
      <c r="D84" s="198" t="s">
        <v>602</v>
      </c>
      <c r="E84" s="198" t="s">
        <v>602</v>
      </c>
      <c r="F84" s="1116" t="s">
        <v>510</v>
      </c>
      <c r="G84" s="198"/>
      <c r="H84" s="198"/>
      <c r="I84" s="1116" t="s">
        <v>505</v>
      </c>
      <c r="J84" s="198"/>
      <c r="K84" s="198"/>
      <c r="L84" s="1116" t="s">
        <v>498</v>
      </c>
      <c r="M84" s="198"/>
      <c r="N84" s="198"/>
      <c r="O84" s="1117" t="str">
        <f>IF(Score!B86="", "",Score!B86)</f>
        <v>4N6</v>
      </c>
      <c r="P84" s="198" t="s">
        <v>602</v>
      </c>
      <c r="Q84" s="200" t="s">
        <v>603</v>
      </c>
      <c r="R84" s="1118" t="s">
        <v>454</v>
      </c>
      <c r="S84" s="1120">
        <f ca="1">IF(A84="", "", SUMIF(SK!B$72:B$131, ROW()+2, SK!D$72:D$131))</f>
        <v>0</v>
      </c>
      <c r="T84" s="1122">
        <f>IF(Score!AR86="", "",Score!AR86 )</f>
        <v>8</v>
      </c>
      <c r="U84" s="1123"/>
      <c r="V84" s="1116" t="s">
        <v>535</v>
      </c>
      <c r="W84" s="198" t="s">
        <v>602</v>
      </c>
      <c r="X84" s="198" t="s">
        <v>604</v>
      </c>
      <c r="Y84" s="1116" t="s">
        <v>537</v>
      </c>
      <c r="Z84" s="198"/>
      <c r="AA84" s="198"/>
      <c r="AB84" s="1116" t="s">
        <v>541</v>
      </c>
      <c r="AC84" s="198"/>
      <c r="AD84" s="198"/>
      <c r="AE84" s="1116" t="s">
        <v>533</v>
      </c>
      <c r="AF84" s="198"/>
      <c r="AG84" s="198"/>
      <c r="AH84" s="1117" t="str">
        <f>IF(Score!AS86="", "",Score!AS86)</f>
        <v>422</v>
      </c>
      <c r="AI84" s="198"/>
      <c r="AJ84" s="200"/>
      <c r="AK84" s="1118" t="s">
        <v>454</v>
      </c>
      <c r="AL84" s="1120">
        <f ca="1">IF(T84="", "", SUMIF(SK!AA$72:AA$131, ROW()+2, SK!AC$72:AC$131))</f>
        <v>8</v>
      </c>
    </row>
    <row r="85" spans="1:38" ht="12.6" customHeight="1" thickBot="1">
      <c r="A85" s="1122"/>
      <c r="B85" s="1133"/>
      <c r="C85" s="1116"/>
      <c r="D85" s="206"/>
      <c r="E85" s="206"/>
      <c r="F85" s="1116"/>
      <c r="G85" s="206"/>
      <c r="H85" s="206"/>
      <c r="I85" s="1116"/>
      <c r="J85" s="206"/>
      <c r="K85" s="206"/>
      <c r="L85" s="1116"/>
      <c r="M85" s="206"/>
      <c r="N85" s="206"/>
      <c r="O85" s="1117"/>
      <c r="P85" s="206"/>
      <c r="Q85" s="208"/>
      <c r="R85" s="1119"/>
      <c r="S85" s="1121"/>
      <c r="T85" s="1122"/>
      <c r="U85" s="1133"/>
      <c r="V85" s="1116"/>
      <c r="W85" s="206"/>
      <c r="X85" s="206"/>
      <c r="Y85" s="1116"/>
      <c r="Z85" s="206"/>
      <c r="AA85" s="206"/>
      <c r="AB85" s="1116"/>
      <c r="AC85" s="206"/>
      <c r="AD85" s="206"/>
      <c r="AE85" s="1116"/>
      <c r="AF85" s="206"/>
      <c r="AG85" s="206"/>
      <c r="AH85" s="1117"/>
      <c r="AI85" s="206"/>
      <c r="AJ85" s="208"/>
      <c r="AK85" s="1119"/>
      <c r="AL85" s="1121"/>
    </row>
    <row r="86" spans="1:38" ht="12.6" customHeight="1" thickBot="1">
      <c r="A86" s="1109">
        <f>IF(Score!A88="", "",Score!A88 )</f>
        <v>9</v>
      </c>
      <c r="B86" s="1125"/>
      <c r="C86" s="1110" t="s">
        <v>495</v>
      </c>
      <c r="D86" s="209" t="s">
        <v>602</v>
      </c>
      <c r="E86" s="209" t="s">
        <v>604</v>
      </c>
      <c r="F86" s="1110" t="s">
        <v>498</v>
      </c>
      <c r="G86" s="209"/>
      <c r="H86" s="209"/>
      <c r="I86" s="1110" t="s">
        <v>510</v>
      </c>
      <c r="J86" s="209"/>
      <c r="K86" s="209"/>
      <c r="L86" s="1110" t="s">
        <v>504</v>
      </c>
      <c r="M86" s="209"/>
      <c r="N86" s="209"/>
      <c r="O86" s="1134" t="str">
        <f>IF(Score!B88="", "",Score!B88)</f>
        <v>475</v>
      </c>
      <c r="P86" s="209"/>
      <c r="Q86" s="211"/>
      <c r="R86" s="1112" t="s">
        <v>454</v>
      </c>
      <c r="S86" s="1113">
        <f ca="1">IF(A86="", "", SUMIF(SK!B$72:B$131, ROW()+2, SK!D$72:D$131))</f>
        <v>0</v>
      </c>
      <c r="T86" s="1109">
        <f>IF(Score!AR88="", "",Score!AR88 )</f>
        <v>9</v>
      </c>
      <c r="U86" s="1125"/>
      <c r="V86" s="1110" t="s">
        <v>547</v>
      </c>
      <c r="W86" s="209"/>
      <c r="X86" s="209"/>
      <c r="Y86" s="1110" t="s">
        <v>543</v>
      </c>
      <c r="Z86" s="209"/>
      <c r="AA86" s="209"/>
      <c r="AB86" s="1110" t="s">
        <v>541</v>
      </c>
      <c r="AC86" s="209"/>
      <c r="AD86" s="209"/>
      <c r="AE86" s="1110" t="s">
        <v>529</v>
      </c>
      <c r="AF86" s="209" t="s">
        <v>604</v>
      </c>
      <c r="AG86" s="209" t="s">
        <v>602</v>
      </c>
      <c r="AH86" s="1134" t="str">
        <f>IF(Score!AS88="", "",Score!AS88)</f>
        <v>64</v>
      </c>
      <c r="AI86" s="209"/>
      <c r="AJ86" s="211"/>
      <c r="AK86" s="1112" t="s">
        <v>454</v>
      </c>
      <c r="AL86" s="1113">
        <f ca="1">IF(T86="", "", SUMIF(SK!AA$72:AA$131, ROW()+2, SK!AC$72:AC$131))</f>
        <v>7</v>
      </c>
    </row>
    <row r="87" spans="1:38" ht="12.6" customHeight="1" thickBot="1">
      <c r="A87" s="1109"/>
      <c r="B87" s="1126"/>
      <c r="C87" s="1110"/>
      <c r="D87" s="202"/>
      <c r="E87" s="202"/>
      <c r="F87" s="1110"/>
      <c r="G87" s="202"/>
      <c r="H87" s="202"/>
      <c r="I87" s="1110"/>
      <c r="J87" s="202"/>
      <c r="K87" s="202"/>
      <c r="L87" s="1110"/>
      <c r="M87" s="202"/>
      <c r="N87" s="202"/>
      <c r="O87" s="1134"/>
      <c r="P87" s="202"/>
      <c r="Q87" s="204"/>
      <c r="R87" s="1112"/>
      <c r="S87" s="1113"/>
      <c r="T87" s="1109"/>
      <c r="U87" s="1126"/>
      <c r="V87" s="1110"/>
      <c r="W87" s="202"/>
      <c r="X87" s="202"/>
      <c r="Y87" s="1110"/>
      <c r="Z87" s="202"/>
      <c r="AA87" s="202"/>
      <c r="AB87" s="1110"/>
      <c r="AC87" s="202"/>
      <c r="AD87" s="202"/>
      <c r="AE87" s="1110"/>
      <c r="AF87" s="202"/>
      <c r="AG87" s="202"/>
      <c r="AH87" s="1134"/>
      <c r="AI87" s="202"/>
      <c r="AJ87" s="204"/>
      <c r="AK87" s="1112"/>
      <c r="AL87" s="1113"/>
    </row>
    <row r="88" spans="1:38" ht="12.6" customHeight="1" thickBot="1">
      <c r="A88" s="1122">
        <f>IF(Score!A90="", "",Score!A90 )</f>
        <v>10</v>
      </c>
      <c r="B88" s="1123"/>
      <c r="C88" s="1116" t="s">
        <v>505</v>
      </c>
      <c r="D88" s="198"/>
      <c r="E88" s="198"/>
      <c r="F88" s="1116" t="s">
        <v>506</v>
      </c>
      <c r="G88" s="198"/>
      <c r="H88" s="198"/>
      <c r="I88" s="1116" t="s">
        <v>482</v>
      </c>
      <c r="J88" s="198"/>
      <c r="K88" s="198"/>
      <c r="L88" s="1116" t="s">
        <v>504</v>
      </c>
      <c r="M88" s="198"/>
      <c r="N88" s="198"/>
      <c r="O88" s="1117" t="str">
        <f>IF(Score!B90="", "",Score!B90)</f>
        <v>88</v>
      </c>
      <c r="P88" s="198" t="s">
        <v>606</v>
      </c>
      <c r="Q88" s="200" t="s">
        <v>605</v>
      </c>
      <c r="R88" s="1118" t="s">
        <v>454</v>
      </c>
      <c r="S88" s="1120">
        <f ca="1">IF(A88="", "", SUMIF(SK!B$72:B$131, ROW()+2, SK!D$72:D$131))</f>
        <v>0</v>
      </c>
      <c r="T88" s="1122">
        <f>IF(Score!AR90="", "",Score!AR90 )</f>
        <v>10</v>
      </c>
      <c r="U88" s="1123"/>
      <c r="V88" s="1116" t="s">
        <v>547</v>
      </c>
      <c r="W88" s="198"/>
      <c r="X88" s="198"/>
      <c r="Y88" s="1116" t="s">
        <v>541</v>
      </c>
      <c r="Z88" s="198" t="s">
        <v>604</v>
      </c>
      <c r="AA88" s="198" t="s">
        <v>602</v>
      </c>
      <c r="AB88" s="1116" t="s">
        <v>543</v>
      </c>
      <c r="AC88" s="198"/>
      <c r="AD88" s="198"/>
      <c r="AE88" s="1116" t="s">
        <v>529</v>
      </c>
      <c r="AF88" s="198" t="s">
        <v>602</v>
      </c>
      <c r="AG88" s="198" t="s">
        <v>604</v>
      </c>
      <c r="AH88" s="1117" t="str">
        <f>IF(Score!AS90="", "",Score!AS90)</f>
        <v>86</v>
      </c>
      <c r="AI88" s="198"/>
      <c r="AJ88" s="200"/>
      <c r="AK88" s="1118" t="s">
        <v>454</v>
      </c>
      <c r="AL88" s="1120">
        <f ca="1">IF(T88="", "", SUMIF(SK!AA$72:AA$131, ROW()+2, SK!AC$72:AC$131))</f>
        <v>16</v>
      </c>
    </row>
    <row r="89" spans="1:38" ht="12.6" customHeight="1" thickBot="1">
      <c r="A89" s="1122"/>
      <c r="B89" s="1133"/>
      <c r="C89" s="1116"/>
      <c r="D89" s="206"/>
      <c r="E89" s="206"/>
      <c r="F89" s="1116"/>
      <c r="G89" s="206"/>
      <c r="H89" s="206"/>
      <c r="I89" s="1116"/>
      <c r="J89" s="206"/>
      <c r="K89" s="206"/>
      <c r="L89" s="1116"/>
      <c r="M89" s="206"/>
      <c r="N89" s="206"/>
      <c r="O89" s="1117"/>
      <c r="P89" s="206"/>
      <c r="Q89" s="208"/>
      <c r="R89" s="1119"/>
      <c r="S89" s="1121"/>
      <c r="T89" s="1122"/>
      <c r="U89" s="1133"/>
      <c r="V89" s="1116"/>
      <c r="W89" s="206"/>
      <c r="X89" s="206"/>
      <c r="Y89" s="1116"/>
      <c r="Z89" s="206"/>
      <c r="AA89" s="206"/>
      <c r="AB89" s="1116"/>
      <c r="AC89" s="206"/>
      <c r="AD89" s="206"/>
      <c r="AE89" s="1116"/>
      <c r="AF89" s="206"/>
      <c r="AG89" s="206"/>
      <c r="AH89" s="1117"/>
      <c r="AI89" s="206"/>
      <c r="AJ89" s="208"/>
      <c r="AK89" s="1119"/>
      <c r="AL89" s="1121"/>
    </row>
    <row r="90" spans="1:38" ht="12.6" customHeight="1" thickBot="1">
      <c r="A90" s="1109">
        <f>IF(Score!A92="", "",Score!A92 )</f>
        <v>11</v>
      </c>
      <c r="B90" s="1125"/>
      <c r="C90" s="1110" t="s">
        <v>495</v>
      </c>
      <c r="D90" s="209"/>
      <c r="E90" s="209"/>
      <c r="F90" s="1110" t="s">
        <v>506</v>
      </c>
      <c r="G90" s="209"/>
      <c r="H90" s="209"/>
      <c r="I90" s="1110" t="s">
        <v>482</v>
      </c>
      <c r="J90" s="209"/>
      <c r="K90" s="209"/>
      <c r="L90" s="1110" t="s">
        <v>504</v>
      </c>
      <c r="M90" s="209"/>
      <c r="N90" s="209"/>
      <c r="O90" s="1134" t="str">
        <f>IF(Score!B92="", "",Score!B92)</f>
        <v>4N6</v>
      </c>
      <c r="P90" s="209"/>
      <c r="Q90" s="211"/>
      <c r="R90" s="1112" t="s">
        <v>454</v>
      </c>
      <c r="S90" s="1113">
        <f ca="1">IF(A90="", "", SUMIF(SK!B$72:B$131, ROW()+2, SK!D$72:D$131))</f>
        <v>5</v>
      </c>
      <c r="T90" s="1109">
        <f>IF(Score!AR92="", "",Score!AR92 )</f>
        <v>11</v>
      </c>
      <c r="U90" s="1125"/>
      <c r="V90" s="1110" t="s">
        <v>535</v>
      </c>
      <c r="W90" s="209"/>
      <c r="X90" s="209"/>
      <c r="Y90" s="1110" t="s">
        <v>527</v>
      </c>
      <c r="Z90" s="209"/>
      <c r="AA90" s="209"/>
      <c r="AB90" s="1110" t="s">
        <v>537</v>
      </c>
      <c r="AC90" s="209" t="s">
        <v>604</v>
      </c>
      <c r="AD90" s="209" t="s">
        <v>602</v>
      </c>
      <c r="AE90" s="1110" t="s">
        <v>541</v>
      </c>
      <c r="AF90" s="209" t="s">
        <v>602</v>
      </c>
      <c r="AG90" s="209" t="s">
        <v>604</v>
      </c>
      <c r="AH90" s="1134" t="str">
        <f>IF(Score!AS92="", "",Score!AS92)</f>
        <v>422</v>
      </c>
      <c r="AI90" s="209"/>
      <c r="AJ90" s="211"/>
      <c r="AK90" s="1112" t="s">
        <v>454</v>
      </c>
      <c r="AL90" s="1113">
        <f ca="1">IF(T90="", "", SUMIF(SK!AA$72:AA$131, ROW()+2, SK!AC$72:AC$131))</f>
        <v>0</v>
      </c>
    </row>
    <row r="91" spans="1:38" ht="12.6" customHeight="1" thickBot="1">
      <c r="A91" s="1109"/>
      <c r="B91" s="1126"/>
      <c r="C91" s="1110"/>
      <c r="D91" s="202"/>
      <c r="E91" s="202"/>
      <c r="F91" s="1110"/>
      <c r="G91" s="202"/>
      <c r="H91" s="202"/>
      <c r="I91" s="1110"/>
      <c r="J91" s="202"/>
      <c r="K91" s="202"/>
      <c r="L91" s="1110"/>
      <c r="M91" s="202"/>
      <c r="N91" s="202"/>
      <c r="O91" s="1134"/>
      <c r="P91" s="202"/>
      <c r="Q91" s="204"/>
      <c r="R91" s="1112"/>
      <c r="S91" s="1113"/>
      <c r="T91" s="1109"/>
      <c r="U91" s="1126"/>
      <c r="V91" s="1110"/>
      <c r="W91" s="202"/>
      <c r="X91" s="202"/>
      <c r="Y91" s="1110"/>
      <c r="Z91" s="202"/>
      <c r="AA91" s="202"/>
      <c r="AB91" s="1110"/>
      <c r="AC91" s="202"/>
      <c r="AD91" s="202"/>
      <c r="AE91" s="1110"/>
      <c r="AF91" s="202"/>
      <c r="AG91" s="202"/>
      <c r="AH91" s="1134"/>
      <c r="AI91" s="202"/>
      <c r="AJ91" s="204"/>
      <c r="AK91" s="1112"/>
      <c r="AL91" s="1113"/>
    </row>
    <row r="92" spans="1:38" ht="12.6" customHeight="1" thickBot="1">
      <c r="A92" s="1122">
        <f>IF(Score!A94="", "",Score!A94 )</f>
        <v>12</v>
      </c>
      <c r="B92" s="1123"/>
      <c r="C92" s="1116" t="s">
        <v>495</v>
      </c>
      <c r="D92" s="198"/>
      <c r="E92" s="198"/>
      <c r="F92" s="1116" t="s">
        <v>504</v>
      </c>
      <c r="G92" s="198"/>
      <c r="H92" s="198"/>
      <c r="I92" s="1116" t="s">
        <v>505</v>
      </c>
      <c r="J92" s="198"/>
      <c r="K92" s="198"/>
      <c r="L92" s="1116" t="s">
        <v>498</v>
      </c>
      <c r="M92" s="198"/>
      <c r="N92" s="198"/>
      <c r="O92" s="1117" t="str">
        <f>IF(Score!B94="", "",Score!B94)</f>
        <v>475</v>
      </c>
      <c r="P92" s="198"/>
      <c r="Q92" s="200"/>
      <c r="R92" s="1118" t="s">
        <v>454</v>
      </c>
      <c r="S92" s="1120">
        <f ca="1">IF(A92="", "", SUMIF(SK!B$72:B$131, ROW()+2, SK!D$72:D$131))</f>
        <v>0</v>
      </c>
      <c r="T92" s="1122">
        <f>IF(Score!AR94="", "",Score!AR94 )</f>
        <v>12</v>
      </c>
      <c r="U92" s="1123"/>
      <c r="V92" s="1116" t="s">
        <v>535</v>
      </c>
      <c r="W92" s="198"/>
      <c r="X92" s="198"/>
      <c r="Y92" s="1116" t="s">
        <v>527</v>
      </c>
      <c r="Z92" s="198"/>
      <c r="AA92" s="198"/>
      <c r="AB92" s="1116" t="s">
        <v>537</v>
      </c>
      <c r="AC92" s="198"/>
      <c r="AD92" s="198"/>
      <c r="AE92" s="1116" t="s">
        <v>541</v>
      </c>
      <c r="AF92" s="198"/>
      <c r="AG92" s="198"/>
      <c r="AH92" s="1117" t="str">
        <f>IF(Score!AS94="", "",Score!AS94)</f>
        <v>64</v>
      </c>
      <c r="AI92" s="198"/>
      <c r="AJ92" s="200"/>
      <c r="AK92" s="1118" t="s">
        <v>454</v>
      </c>
      <c r="AL92" s="1120">
        <f ca="1">IF(T92="", "", SUMIF(SK!AA$72:AA$131, ROW()+2, SK!AC$72:AC$131))</f>
        <v>5</v>
      </c>
    </row>
    <row r="93" spans="1:38" ht="12.6" customHeight="1" thickBot="1">
      <c r="A93" s="1122"/>
      <c r="B93" s="1133"/>
      <c r="C93" s="1116"/>
      <c r="D93" s="206"/>
      <c r="E93" s="206"/>
      <c r="F93" s="1116"/>
      <c r="G93" s="206"/>
      <c r="H93" s="206"/>
      <c r="I93" s="1116"/>
      <c r="J93" s="206"/>
      <c r="K93" s="206"/>
      <c r="L93" s="1116"/>
      <c r="M93" s="206"/>
      <c r="N93" s="206"/>
      <c r="O93" s="1117"/>
      <c r="P93" s="206"/>
      <c r="Q93" s="208"/>
      <c r="R93" s="1119"/>
      <c r="S93" s="1121"/>
      <c r="T93" s="1122"/>
      <c r="U93" s="1133"/>
      <c r="V93" s="1116"/>
      <c r="W93" s="206"/>
      <c r="X93" s="206"/>
      <c r="Y93" s="1116"/>
      <c r="Z93" s="206"/>
      <c r="AA93" s="206"/>
      <c r="AB93" s="1116"/>
      <c r="AC93" s="206"/>
      <c r="AD93" s="206"/>
      <c r="AE93" s="1116"/>
      <c r="AF93" s="206"/>
      <c r="AG93" s="206"/>
      <c r="AH93" s="1117"/>
      <c r="AI93" s="206"/>
      <c r="AJ93" s="208"/>
      <c r="AK93" s="1119"/>
      <c r="AL93" s="1121"/>
    </row>
    <row r="94" spans="1:38" ht="12.6" customHeight="1" thickBot="1">
      <c r="A94" s="1109">
        <f>IF(Score!A96="", "",Score!A96 )</f>
        <v>13</v>
      </c>
      <c r="B94" s="1125"/>
      <c r="C94" s="1110" t="s">
        <v>510</v>
      </c>
      <c r="D94" s="209"/>
      <c r="E94" s="209"/>
      <c r="F94" s="1110" t="s">
        <v>505</v>
      </c>
      <c r="G94" s="209" t="s">
        <v>607</v>
      </c>
      <c r="H94" s="209" t="s">
        <v>602</v>
      </c>
      <c r="I94" s="1110" t="s">
        <v>498</v>
      </c>
      <c r="J94" s="209"/>
      <c r="K94" s="209"/>
      <c r="L94" s="1110" t="s">
        <v>506</v>
      </c>
      <c r="M94" s="209"/>
      <c r="N94" s="209"/>
      <c r="O94" s="1134" t="str">
        <f>IF(Score!B96="", "",Score!B96)</f>
        <v>88</v>
      </c>
      <c r="P94" s="209" t="s">
        <v>603</v>
      </c>
      <c r="Q94" s="211" t="s">
        <v>607</v>
      </c>
      <c r="R94" s="1112" t="s">
        <v>454</v>
      </c>
      <c r="S94" s="1113">
        <f ca="1">IF(A94="", "", SUMIF(SK!B$72:B$131, ROW()+2, SK!D$72:D$131))</f>
        <v>0</v>
      </c>
      <c r="T94" s="1109">
        <f>IF(Score!AR96="", "",Score!AR96 )</f>
        <v>13</v>
      </c>
      <c r="U94" s="1125"/>
      <c r="V94" s="1110" t="s">
        <v>547</v>
      </c>
      <c r="W94" s="209"/>
      <c r="X94" s="209"/>
      <c r="Y94" s="1110" t="s">
        <v>523</v>
      </c>
      <c r="Z94" s="209"/>
      <c r="AA94" s="209"/>
      <c r="AB94" s="1110" t="s">
        <v>541</v>
      </c>
      <c r="AC94" s="209"/>
      <c r="AD94" s="209"/>
      <c r="AE94" s="1110" t="s">
        <v>529</v>
      </c>
      <c r="AF94" s="209"/>
      <c r="AG94" s="209"/>
      <c r="AH94" s="1134" t="str">
        <f>IF(Score!AS96="", "",Score!AS96)</f>
        <v>120</v>
      </c>
      <c r="AI94" s="209"/>
      <c r="AJ94" s="211"/>
      <c r="AK94" s="1112" t="s">
        <v>454</v>
      </c>
      <c r="AL94" s="1113">
        <f ca="1">IF(T94="", "", SUMIF(SK!AA$72:AA$131, ROW()+2, SK!AC$72:AC$131))</f>
        <v>10</v>
      </c>
    </row>
    <row r="95" spans="1:38" ht="12.6" customHeight="1" thickBot="1">
      <c r="A95" s="1109"/>
      <c r="B95" s="1126"/>
      <c r="C95" s="1110"/>
      <c r="D95" s="202"/>
      <c r="E95" s="202"/>
      <c r="F95" s="1110"/>
      <c r="G95" s="202"/>
      <c r="H95" s="202"/>
      <c r="I95" s="1110"/>
      <c r="J95" s="202"/>
      <c r="K95" s="202"/>
      <c r="L95" s="1110"/>
      <c r="M95" s="202"/>
      <c r="N95" s="202"/>
      <c r="O95" s="1134"/>
      <c r="P95" s="202"/>
      <c r="Q95" s="204"/>
      <c r="R95" s="1112"/>
      <c r="S95" s="1113"/>
      <c r="T95" s="1109"/>
      <c r="U95" s="1126"/>
      <c r="V95" s="1110"/>
      <c r="W95" s="202"/>
      <c r="X95" s="202"/>
      <c r="Y95" s="1110"/>
      <c r="Z95" s="202"/>
      <c r="AA95" s="202"/>
      <c r="AB95" s="1110"/>
      <c r="AC95" s="202"/>
      <c r="AD95" s="202"/>
      <c r="AE95" s="1110"/>
      <c r="AF95" s="202"/>
      <c r="AG95" s="202"/>
      <c r="AH95" s="1134"/>
      <c r="AI95" s="202"/>
      <c r="AJ95" s="204"/>
      <c r="AK95" s="1112"/>
      <c r="AL95" s="1113"/>
    </row>
    <row r="96" spans="1:38" ht="12.6" customHeight="1" thickBot="1">
      <c r="A96" s="1122">
        <f>IF(Score!A98="", "",Score!A98 )</f>
        <v>14</v>
      </c>
      <c r="B96" s="1123"/>
      <c r="C96" s="1116" t="s">
        <v>510</v>
      </c>
      <c r="D96" s="198"/>
      <c r="E96" s="198"/>
      <c r="F96" s="1116" t="s">
        <v>505</v>
      </c>
      <c r="G96" s="198" t="s">
        <v>602</v>
      </c>
      <c r="H96" s="198" t="s">
        <v>606</v>
      </c>
      <c r="I96" s="1116" t="s">
        <v>495</v>
      </c>
      <c r="J96" s="198"/>
      <c r="K96" s="198"/>
      <c r="L96" s="1116" t="s">
        <v>504</v>
      </c>
      <c r="M96" s="198"/>
      <c r="N96" s="198"/>
      <c r="O96" s="1117" t="str">
        <f>IF(Score!B98="", "",Score!B98)</f>
        <v>4N6</v>
      </c>
      <c r="P96" s="198"/>
      <c r="Q96" s="200"/>
      <c r="R96" s="1118" t="s">
        <v>454</v>
      </c>
      <c r="S96" s="1120">
        <f ca="1">IF(A96="", "", SUMIF(SK!B$72:B$131, ROW()+2, SK!D$72:D$131))</f>
        <v>0</v>
      </c>
      <c r="T96" s="1122">
        <f>IF(Score!AR98="", "",Score!AR98 )</f>
        <v>14</v>
      </c>
      <c r="U96" s="1123"/>
      <c r="V96" s="1116" t="s">
        <v>547</v>
      </c>
      <c r="W96" s="198"/>
      <c r="X96" s="198"/>
      <c r="Y96" s="1116" t="s">
        <v>523</v>
      </c>
      <c r="Z96" s="198"/>
      <c r="AA96" s="198"/>
      <c r="AB96" s="1116" t="s">
        <v>541</v>
      </c>
      <c r="AC96" s="198"/>
      <c r="AD96" s="198"/>
      <c r="AE96" s="1116" t="s">
        <v>529</v>
      </c>
      <c r="AF96" s="198"/>
      <c r="AG96" s="198"/>
      <c r="AH96" s="1117" t="str">
        <f>IF(Score!AS98="", "",Score!AS98)</f>
        <v>55</v>
      </c>
      <c r="AI96" s="198"/>
      <c r="AJ96" s="200"/>
      <c r="AK96" s="1118" t="s">
        <v>454</v>
      </c>
      <c r="AL96" s="1120">
        <f ca="1">IF(T96="", "", SUMIF(SK!AA$72:AA$131, ROW()+2, SK!AC$72:AC$131))</f>
        <v>5</v>
      </c>
    </row>
    <row r="97" spans="1:38" ht="12.6" customHeight="1" thickBot="1">
      <c r="A97" s="1122"/>
      <c r="B97" s="1133"/>
      <c r="C97" s="1116"/>
      <c r="D97" s="206"/>
      <c r="E97" s="206"/>
      <c r="F97" s="1116"/>
      <c r="G97" s="206"/>
      <c r="H97" s="206"/>
      <c r="I97" s="1116"/>
      <c r="J97" s="206"/>
      <c r="K97" s="206"/>
      <c r="L97" s="1116"/>
      <c r="M97" s="206"/>
      <c r="N97" s="206"/>
      <c r="O97" s="1117"/>
      <c r="P97" s="206"/>
      <c r="Q97" s="208"/>
      <c r="R97" s="1119"/>
      <c r="S97" s="1121"/>
      <c r="T97" s="1122"/>
      <c r="U97" s="1133"/>
      <c r="V97" s="1116"/>
      <c r="W97" s="206"/>
      <c r="X97" s="206"/>
      <c r="Y97" s="1116"/>
      <c r="Z97" s="206"/>
      <c r="AA97" s="206"/>
      <c r="AB97" s="1116"/>
      <c r="AC97" s="206"/>
      <c r="AD97" s="206"/>
      <c r="AE97" s="1116"/>
      <c r="AF97" s="206"/>
      <c r="AG97" s="206"/>
      <c r="AH97" s="1117"/>
      <c r="AI97" s="206"/>
      <c r="AJ97" s="208"/>
      <c r="AK97" s="1119"/>
      <c r="AL97" s="1121"/>
    </row>
    <row r="98" spans="1:38" ht="12.6" customHeight="1" thickBot="1">
      <c r="A98" s="1109">
        <f>IF(Score!A100="", "",Score!A100 )</f>
        <v>15</v>
      </c>
      <c r="B98" s="1125"/>
      <c r="C98" s="1110" t="s">
        <v>510</v>
      </c>
      <c r="D98" s="209" t="s">
        <v>603</v>
      </c>
      <c r="E98" s="209" t="s">
        <v>605</v>
      </c>
      <c r="F98" s="1110" t="s">
        <v>505</v>
      </c>
      <c r="G98" s="209"/>
      <c r="H98" s="209"/>
      <c r="I98" s="1110" t="s">
        <v>498</v>
      </c>
      <c r="J98" s="209"/>
      <c r="K98" s="209"/>
      <c r="L98" s="1110" t="s">
        <v>504</v>
      </c>
      <c r="M98" s="209" t="s">
        <v>603</v>
      </c>
      <c r="N98" s="209" t="s">
        <v>608</v>
      </c>
      <c r="O98" s="1134" t="str">
        <f>IF(Score!B100="", "",Score!B100)</f>
        <v>88</v>
      </c>
      <c r="P98" s="209" t="s">
        <v>604</v>
      </c>
      <c r="Q98" s="211" t="s">
        <v>605</v>
      </c>
      <c r="R98" s="1112" t="s">
        <v>454</v>
      </c>
      <c r="S98" s="1113">
        <f ca="1">IF(A98="", "", SUMIF(SK!B$72:B$131, ROW()+2, SK!D$72:D$131))</f>
        <v>0</v>
      </c>
      <c r="T98" s="1109">
        <f>IF(Score!AR100="", "",Score!AR100 )</f>
        <v>15</v>
      </c>
      <c r="U98" s="1125"/>
      <c r="V98" s="1110" t="s">
        <v>521</v>
      </c>
      <c r="W98" s="209"/>
      <c r="X98" s="209"/>
      <c r="Y98" s="1110" t="s">
        <v>527</v>
      </c>
      <c r="Z98" s="209"/>
      <c r="AA98" s="209"/>
      <c r="AB98" s="1110" t="s">
        <v>531</v>
      </c>
      <c r="AC98" s="209"/>
      <c r="AD98" s="209"/>
      <c r="AE98" s="1110" t="s">
        <v>545</v>
      </c>
      <c r="AF98" s="209"/>
      <c r="AG98" s="209"/>
      <c r="AH98" s="1134" t="str">
        <f>IF(Score!AS100="", "",Score!AS100)</f>
        <v>42OH</v>
      </c>
      <c r="AI98" s="209" t="s">
        <v>293</v>
      </c>
      <c r="AJ98" s="211"/>
      <c r="AK98" s="1112" t="s">
        <v>454</v>
      </c>
      <c r="AL98" s="1113">
        <f ca="1">IF(T98="", "", SUMIF(SK!AA$72:AA$131, ROW()+2, SK!AC$72:AC$131))</f>
        <v>19</v>
      </c>
    </row>
    <row r="99" spans="1:38" ht="12.6" customHeight="1" thickBot="1">
      <c r="A99" s="1109"/>
      <c r="B99" s="1126"/>
      <c r="C99" s="1110"/>
      <c r="D99" s="202"/>
      <c r="E99" s="202"/>
      <c r="F99" s="1110"/>
      <c r="G99" s="202"/>
      <c r="H99" s="202"/>
      <c r="I99" s="1110"/>
      <c r="J99" s="202"/>
      <c r="K99" s="202"/>
      <c r="L99" s="1110"/>
      <c r="M99" s="202"/>
      <c r="N99" s="202"/>
      <c r="O99" s="1134"/>
      <c r="P99" s="202"/>
      <c r="Q99" s="204"/>
      <c r="R99" s="1112"/>
      <c r="S99" s="1113"/>
      <c r="T99" s="1109"/>
      <c r="U99" s="1126"/>
      <c r="V99" s="1110"/>
      <c r="W99" s="202"/>
      <c r="X99" s="202"/>
      <c r="Y99" s="1110"/>
      <c r="Z99" s="202"/>
      <c r="AA99" s="202"/>
      <c r="AB99" s="1110"/>
      <c r="AC99" s="202"/>
      <c r="AD99" s="202"/>
      <c r="AE99" s="1110"/>
      <c r="AF99" s="202"/>
      <c r="AG99" s="202"/>
      <c r="AH99" s="1134"/>
      <c r="AI99" s="202"/>
      <c r="AJ99" s="204"/>
      <c r="AK99" s="1112"/>
      <c r="AL99" s="1113"/>
    </row>
    <row r="100" spans="1:38" ht="12.6" customHeight="1" thickBot="1">
      <c r="A100" s="1122" t="str">
        <f>IF(Score!A102="", "",Score!A102 )</f>
        <v/>
      </c>
      <c r="B100" s="1123"/>
      <c r="C100" s="1116"/>
      <c r="D100" s="198"/>
      <c r="E100" s="198"/>
      <c r="F100" s="1116"/>
      <c r="G100" s="198"/>
      <c r="H100" s="198"/>
      <c r="I100" s="1116"/>
      <c r="J100" s="198"/>
      <c r="K100" s="198"/>
      <c r="L100" s="1116"/>
      <c r="M100" s="198"/>
      <c r="N100" s="198"/>
      <c r="O100" s="1117" t="str">
        <f>IF(Score!B102="", "",Score!B102)</f>
        <v/>
      </c>
      <c r="P100" s="198"/>
      <c r="Q100" s="200"/>
      <c r="R100" s="1118" t="s">
        <v>454</v>
      </c>
      <c r="S100" s="1120" t="str">
        <f>IF(A100="", "", SUMIF(SK!B$72:B$131, ROW()+2, SK!D$72:D$131))</f>
        <v/>
      </c>
      <c r="T100" s="1122" t="str">
        <f>IF(Score!AR102="", "",Score!AR102 )</f>
        <v/>
      </c>
      <c r="U100" s="1123"/>
      <c r="V100" s="1116"/>
      <c r="W100" s="198"/>
      <c r="X100" s="198"/>
      <c r="Y100" s="1116"/>
      <c r="Z100" s="198"/>
      <c r="AA100" s="198"/>
      <c r="AB100" s="1116"/>
      <c r="AC100" s="198"/>
      <c r="AD100" s="198"/>
      <c r="AE100" s="1116"/>
      <c r="AF100" s="198"/>
      <c r="AG100" s="198"/>
      <c r="AH100" s="1117" t="str">
        <f>IF(Score!AS102="", "",Score!AS102)</f>
        <v/>
      </c>
      <c r="AI100" s="198"/>
      <c r="AJ100" s="200"/>
      <c r="AK100" s="1118" t="s">
        <v>454</v>
      </c>
      <c r="AL100" s="1120" t="str">
        <f>IF(T100="", "", SUMIF(SK!AA$72:AA$131, ROW()+2, SK!AC$72:AC$131))</f>
        <v/>
      </c>
    </row>
    <row r="101" spans="1:38" ht="12.6" customHeight="1" thickBot="1">
      <c r="A101" s="1122"/>
      <c r="B101" s="1133"/>
      <c r="C101" s="1116"/>
      <c r="D101" s="206"/>
      <c r="E101" s="206"/>
      <c r="F101" s="1116"/>
      <c r="G101" s="206"/>
      <c r="H101" s="206"/>
      <c r="I101" s="1116"/>
      <c r="J101" s="206"/>
      <c r="K101" s="206"/>
      <c r="L101" s="1116"/>
      <c r="M101" s="206"/>
      <c r="N101" s="206"/>
      <c r="O101" s="1117"/>
      <c r="P101" s="206"/>
      <c r="Q101" s="208"/>
      <c r="R101" s="1119"/>
      <c r="S101" s="1121"/>
      <c r="T101" s="1122"/>
      <c r="U101" s="1133"/>
      <c r="V101" s="1116"/>
      <c r="W101" s="206"/>
      <c r="X101" s="206"/>
      <c r="Y101" s="1116"/>
      <c r="Z101" s="206"/>
      <c r="AA101" s="206"/>
      <c r="AB101" s="1116"/>
      <c r="AC101" s="206"/>
      <c r="AD101" s="206"/>
      <c r="AE101" s="1116"/>
      <c r="AF101" s="206"/>
      <c r="AG101" s="206"/>
      <c r="AH101" s="1117"/>
      <c r="AI101" s="206"/>
      <c r="AJ101" s="208"/>
      <c r="AK101" s="1119"/>
      <c r="AL101" s="1121"/>
    </row>
    <row r="102" spans="1:38" ht="12.6" customHeight="1" thickBot="1">
      <c r="A102" s="1109" t="str">
        <f>IF(Score!A104="", "",Score!A104 )</f>
        <v/>
      </c>
      <c r="B102" s="1125"/>
      <c r="C102" s="1110"/>
      <c r="D102" s="209"/>
      <c r="E102" s="209"/>
      <c r="F102" s="1110"/>
      <c r="G102" s="209"/>
      <c r="H102" s="209"/>
      <c r="I102" s="1110"/>
      <c r="J102" s="198"/>
      <c r="K102" s="209"/>
      <c r="L102" s="1110"/>
      <c r="M102" s="209"/>
      <c r="N102" s="209"/>
      <c r="O102" s="1134" t="str">
        <f>IF(Score!B104="", "",Score!B104)</f>
        <v/>
      </c>
      <c r="P102" s="209"/>
      <c r="Q102" s="211"/>
      <c r="R102" s="1112" t="s">
        <v>454</v>
      </c>
      <c r="S102" s="1113" t="str">
        <f>IF(A102="", "", SUMIF(SK!B$72:B$131, ROW()+2, SK!D$72:D$131))</f>
        <v/>
      </c>
      <c r="T102" s="1109" t="str">
        <f>IF(Score!AR104="", "",Score!AR104 )</f>
        <v/>
      </c>
      <c r="U102" s="1125"/>
      <c r="V102" s="1110"/>
      <c r="W102" s="209"/>
      <c r="X102" s="209"/>
      <c r="Y102" s="1110"/>
      <c r="Z102" s="209"/>
      <c r="AA102" s="209"/>
      <c r="AB102" s="1110"/>
      <c r="AC102" s="209"/>
      <c r="AD102" s="209"/>
      <c r="AE102" s="1110"/>
      <c r="AF102" s="209"/>
      <c r="AG102" s="209"/>
      <c r="AH102" s="1134" t="str">
        <f>IF(Score!AS104="", "",Score!AS104)</f>
        <v/>
      </c>
      <c r="AI102" s="209"/>
      <c r="AJ102" s="211"/>
      <c r="AK102" s="1112" t="s">
        <v>454</v>
      </c>
      <c r="AL102" s="1113" t="str">
        <f>IF(T102="", "", SUMIF(SK!AA$72:AA$131, ROW()+2, SK!AC$72:AC$131))</f>
        <v/>
      </c>
    </row>
    <row r="103" spans="1:38" ht="12.6" customHeight="1" thickBot="1">
      <c r="A103" s="1109"/>
      <c r="B103" s="1126"/>
      <c r="C103" s="1110"/>
      <c r="D103" s="202"/>
      <c r="E103" s="202"/>
      <c r="F103" s="1110"/>
      <c r="G103" s="202"/>
      <c r="H103" s="202"/>
      <c r="I103" s="1110"/>
      <c r="J103" s="202"/>
      <c r="K103" s="202"/>
      <c r="L103" s="1110"/>
      <c r="M103" s="202"/>
      <c r="N103" s="202"/>
      <c r="O103" s="1134"/>
      <c r="P103" s="202"/>
      <c r="Q103" s="204"/>
      <c r="R103" s="1112"/>
      <c r="S103" s="1113"/>
      <c r="T103" s="1109"/>
      <c r="U103" s="1126"/>
      <c r="V103" s="1110"/>
      <c r="W103" s="202"/>
      <c r="X103" s="202"/>
      <c r="Y103" s="1110"/>
      <c r="Z103" s="202"/>
      <c r="AA103" s="202"/>
      <c r="AB103" s="1110"/>
      <c r="AC103" s="202"/>
      <c r="AD103" s="202"/>
      <c r="AE103" s="1110"/>
      <c r="AF103" s="202"/>
      <c r="AG103" s="202"/>
      <c r="AH103" s="1134"/>
      <c r="AI103" s="202"/>
      <c r="AJ103" s="204"/>
      <c r="AK103" s="1112"/>
      <c r="AL103" s="1113"/>
    </row>
    <row r="104" spans="1:38" ht="12.6" customHeight="1" thickBot="1">
      <c r="A104" s="1122" t="str">
        <f>IF(Score!A106="", "",Score!A106 )</f>
        <v/>
      </c>
      <c r="B104" s="1123"/>
      <c r="C104" s="1116"/>
      <c r="D104" s="198"/>
      <c r="E104" s="198"/>
      <c r="F104" s="1116"/>
      <c r="G104" s="198"/>
      <c r="H104" s="198"/>
      <c r="I104" s="1116"/>
      <c r="J104" s="198"/>
      <c r="K104" s="198"/>
      <c r="L104" s="1116"/>
      <c r="M104" s="198"/>
      <c r="N104" s="198"/>
      <c r="O104" s="1117" t="str">
        <f>IF(Score!B106="", "",Score!B106)</f>
        <v/>
      </c>
      <c r="P104" s="198"/>
      <c r="Q104" s="200"/>
      <c r="R104" s="1118" t="s">
        <v>454</v>
      </c>
      <c r="S104" s="1120" t="str">
        <f>IF(A104="", "", SUMIF(SK!B$72:B$131, ROW()+2, SK!D$72:D$131))</f>
        <v/>
      </c>
      <c r="T104" s="1122" t="str">
        <f>IF(Score!AR106="", "",Score!AR106 )</f>
        <v/>
      </c>
      <c r="U104" s="1123"/>
      <c r="V104" s="1116"/>
      <c r="W104" s="198"/>
      <c r="X104" s="198"/>
      <c r="Y104" s="1116"/>
      <c r="Z104" s="198"/>
      <c r="AA104" s="198"/>
      <c r="AB104" s="1116"/>
      <c r="AC104" s="198"/>
      <c r="AD104" s="198"/>
      <c r="AE104" s="1116"/>
      <c r="AF104" s="198"/>
      <c r="AG104" s="198"/>
      <c r="AH104" s="1117" t="str">
        <f>IF(Score!AS106="", "",Score!AS106)</f>
        <v/>
      </c>
      <c r="AI104" s="198"/>
      <c r="AJ104" s="200"/>
      <c r="AK104" s="1118" t="s">
        <v>454</v>
      </c>
      <c r="AL104" s="1120" t="str">
        <f>IF(T104="", "", SUMIF(SK!AA$72:AA$131, ROW()+2, SK!AC$72:AC$131))</f>
        <v/>
      </c>
    </row>
    <row r="105" spans="1:38" ht="12.6" customHeight="1" thickBot="1">
      <c r="A105" s="1122"/>
      <c r="B105" s="1133"/>
      <c r="C105" s="1116"/>
      <c r="D105" s="206"/>
      <c r="E105" s="206"/>
      <c r="F105" s="1116"/>
      <c r="G105" s="206"/>
      <c r="H105" s="206"/>
      <c r="I105" s="1116"/>
      <c r="J105" s="206"/>
      <c r="K105" s="206"/>
      <c r="L105" s="1116"/>
      <c r="M105" s="206"/>
      <c r="N105" s="206"/>
      <c r="O105" s="1117"/>
      <c r="P105" s="206"/>
      <c r="Q105" s="208"/>
      <c r="R105" s="1119"/>
      <c r="S105" s="1121"/>
      <c r="T105" s="1122"/>
      <c r="U105" s="1133"/>
      <c r="V105" s="1116"/>
      <c r="W105" s="206"/>
      <c r="X105" s="206"/>
      <c r="Y105" s="1116"/>
      <c r="Z105" s="206"/>
      <c r="AA105" s="206"/>
      <c r="AB105" s="1116"/>
      <c r="AC105" s="206"/>
      <c r="AD105" s="206"/>
      <c r="AE105" s="1116"/>
      <c r="AF105" s="206"/>
      <c r="AG105" s="206"/>
      <c r="AH105" s="1117"/>
      <c r="AI105" s="206"/>
      <c r="AJ105" s="208"/>
      <c r="AK105" s="1119"/>
      <c r="AL105" s="1121"/>
    </row>
    <row r="106" spans="1:38" ht="12.6" customHeight="1" thickBot="1">
      <c r="A106" s="1109" t="str">
        <f>IF(Score!A108="", "",Score!A108 )</f>
        <v/>
      </c>
      <c r="B106" s="1125"/>
      <c r="C106" s="1110"/>
      <c r="D106" s="209"/>
      <c r="E106" s="209"/>
      <c r="F106" s="1110"/>
      <c r="G106" s="209"/>
      <c r="H106" s="209"/>
      <c r="I106" s="1110"/>
      <c r="J106" s="209"/>
      <c r="K106" s="209"/>
      <c r="L106" s="1110"/>
      <c r="M106" s="209"/>
      <c r="N106" s="209"/>
      <c r="O106" s="1134" t="str">
        <f>IF(Score!B108="", "",Score!B108)</f>
        <v/>
      </c>
      <c r="P106" s="209"/>
      <c r="Q106" s="211"/>
      <c r="R106" s="1112" t="s">
        <v>454</v>
      </c>
      <c r="S106" s="1113" t="str">
        <f>IF(A106="", "", SUMIF(SK!B$72:B$131, ROW()+2, SK!D$72:D$131))</f>
        <v/>
      </c>
      <c r="T106" s="1109" t="str">
        <f>IF(Score!AR108="", "",Score!AR108 )</f>
        <v/>
      </c>
      <c r="U106" s="1125"/>
      <c r="V106" s="1110"/>
      <c r="W106" s="209"/>
      <c r="X106" s="209"/>
      <c r="Y106" s="1110"/>
      <c r="Z106" s="209"/>
      <c r="AA106" s="209"/>
      <c r="AB106" s="1110"/>
      <c r="AC106" s="209"/>
      <c r="AD106" s="209"/>
      <c r="AE106" s="1110"/>
      <c r="AF106" s="209"/>
      <c r="AG106" s="209"/>
      <c r="AH106" s="1134" t="str">
        <f>IF(Score!AS108="", "",Score!AS108)</f>
        <v/>
      </c>
      <c r="AI106" s="198"/>
      <c r="AJ106" s="211"/>
      <c r="AK106" s="1112" t="s">
        <v>454</v>
      </c>
      <c r="AL106" s="1113" t="str">
        <f>IF(T106="", "", SUMIF(SK!AA$72:AA$131, ROW()+2, SK!AC$72:AC$131))</f>
        <v/>
      </c>
    </row>
    <row r="107" spans="1:38" ht="12.6" customHeight="1" thickBot="1">
      <c r="A107" s="1109"/>
      <c r="B107" s="1126"/>
      <c r="C107" s="1110"/>
      <c r="D107" s="202"/>
      <c r="E107" s="202"/>
      <c r="F107" s="1110"/>
      <c r="G107" s="202"/>
      <c r="H107" s="202"/>
      <c r="I107" s="1110"/>
      <c r="J107" s="202"/>
      <c r="K107" s="202"/>
      <c r="L107" s="1110"/>
      <c r="M107" s="202"/>
      <c r="N107" s="202"/>
      <c r="O107" s="1134"/>
      <c r="P107" s="202"/>
      <c r="Q107" s="204"/>
      <c r="R107" s="1112"/>
      <c r="S107" s="1113"/>
      <c r="T107" s="1109"/>
      <c r="U107" s="1126"/>
      <c r="V107" s="1110"/>
      <c r="W107" s="202"/>
      <c r="X107" s="202"/>
      <c r="Y107" s="1110"/>
      <c r="Z107" s="202"/>
      <c r="AA107" s="202"/>
      <c r="AB107" s="1110"/>
      <c r="AC107" s="202"/>
      <c r="AD107" s="202"/>
      <c r="AE107" s="1110"/>
      <c r="AF107" s="202"/>
      <c r="AG107" s="202"/>
      <c r="AH107" s="1134"/>
      <c r="AI107" s="202"/>
      <c r="AJ107" s="204"/>
      <c r="AK107" s="1112"/>
      <c r="AL107" s="1113"/>
    </row>
    <row r="108" spans="1:38" ht="12.6" customHeight="1" thickBot="1">
      <c r="A108" s="1122" t="str">
        <f>IF(Score!A110="", "",Score!A110 )</f>
        <v/>
      </c>
      <c r="B108" s="1123"/>
      <c r="C108" s="1116"/>
      <c r="D108" s="198"/>
      <c r="E108" s="198"/>
      <c r="F108" s="1116"/>
      <c r="G108" s="198"/>
      <c r="H108" s="198"/>
      <c r="I108" s="1116"/>
      <c r="J108" s="198"/>
      <c r="K108" s="198"/>
      <c r="L108" s="1116"/>
      <c r="M108" s="198"/>
      <c r="N108" s="198"/>
      <c r="O108" s="1117" t="str">
        <f>IF(Score!B110="", "",Score!B110)</f>
        <v/>
      </c>
      <c r="P108" s="198"/>
      <c r="Q108" s="200"/>
      <c r="R108" s="1118" t="s">
        <v>454</v>
      </c>
      <c r="S108" s="1120" t="str">
        <f>IF(A108="", "", SUMIF(SK!B$72:B$131, ROW()+2, SK!D$72:D$131))</f>
        <v/>
      </c>
      <c r="T108" s="1122" t="str">
        <f>IF(Score!AR110="", "",Score!AR110 )</f>
        <v/>
      </c>
      <c r="U108" s="1123"/>
      <c r="V108" s="1116"/>
      <c r="W108" s="198"/>
      <c r="X108" s="198"/>
      <c r="Y108" s="1116"/>
      <c r="Z108" s="198"/>
      <c r="AA108" s="198"/>
      <c r="AB108" s="1116"/>
      <c r="AC108" s="198"/>
      <c r="AD108" s="198"/>
      <c r="AE108" s="1116"/>
      <c r="AF108" s="198"/>
      <c r="AG108" s="198"/>
      <c r="AH108" s="1117" t="str">
        <f>IF(Score!AS110="", "",Score!AS110)</f>
        <v/>
      </c>
      <c r="AI108" s="198"/>
      <c r="AJ108" s="200"/>
      <c r="AK108" s="1118" t="s">
        <v>454</v>
      </c>
      <c r="AL108" s="1120" t="str">
        <f>IF(T108="", "", SUMIF(SK!AA$72:AA$131, ROW()+2, SK!AC$72:AC$131))</f>
        <v/>
      </c>
    </row>
    <row r="109" spans="1:38" ht="12.6" customHeight="1" thickBot="1">
      <c r="A109" s="1122"/>
      <c r="B109" s="1133"/>
      <c r="C109" s="1116"/>
      <c r="D109" s="206"/>
      <c r="E109" s="206"/>
      <c r="F109" s="1116"/>
      <c r="G109" s="206"/>
      <c r="H109" s="206"/>
      <c r="I109" s="1116"/>
      <c r="J109" s="206"/>
      <c r="K109" s="206"/>
      <c r="L109" s="1116"/>
      <c r="M109" s="206"/>
      <c r="N109" s="206"/>
      <c r="O109" s="1117"/>
      <c r="P109" s="206"/>
      <c r="Q109" s="208"/>
      <c r="R109" s="1119"/>
      <c r="S109" s="1121"/>
      <c r="T109" s="1122"/>
      <c r="U109" s="1133"/>
      <c r="V109" s="1116"/>
      <c r="W109" s="206"/>
      <c r="X109" s="206"/>
      <c r="Y109" s="1116"/>
      <c r="Z109" s="206"/>
      <c r="AA109" s="206"/>
      <c r="AB109" s="1116"/>
      <c r="AC109" s="206"/>
      <c r="AD109" s="206"/>
      <c r="AE109" s="1116"/>
      <c r="AF109" s="206"/>
      <c r="AG109" s="206"/>
      <c r="AH109" s="1117"/>
      <c r="AI109" s="206"/>
      <c r="AJ109" s="208"/>
      <c r="AK109" s="1119"/>
      <c r="AL109" s="1121"/>
    </row>
    <row r="110" spans="1:38" ht="12.6" customHeight="1" thickBot="1">
      <c r="A110" s="1109" t="str">
        <f>IF(Score!A112="", "",Score!A112 )</f>
        <v/>
      </c>
      <c r="B110" s="1125"/>
      <c r="C110" s="1110"/>
      <c r="D110" s="209"/>
      <c r="E110" s="209"/>
      <c r="F110" s="1128"/>
      <c r="G110" s="209"/>
      <c r="H110" s="209"/>
      <c r="I110" s="1128"/>
      <c r="J110" s="209"/>
      <c r="K110" s="209"/>
      <c r="L110" s="1128"/>
      <c r="M110" s="209"/>
      <c r="N110" s="209"/>
      <c r="O110" s="1134" t="str">
        <f>IF(Score!B112="", "",Score!B112)</f>
        <v/>
      </c>
      <c r="P110" s="209"/>
      <c r="Q110" s="210"/>
      <c r="R110" s="1112" t="s">
        <v>454</v>
      </c>
      <c r="S110" s="1113" t="str">
        <f>IF(A110="", "", SUMIF(SK!B$72:B$131, ROW()+2, SK!D$72:D$131))</f>
        <v/>
      </c>
      <c r="T110" s="1109" t="str">
        <f>IF(Score!AR112="", "",Score!AR112 )</f>
        <v/>
      </c>
      <c r="U110" s="1125"/>
      <c r="V110" s="1127"/>
      <c r="W110" s="209"/>
      <c r="X110" s="209"/>
      <c r="Y110" s="1128"/>
      <c r="Z110" s="209"/>
      <c r="AA110" s="209"/>
      <c r="AB110" s="1128"/>
      <c r="AC110" s="209"/>
      <c r="AD110" s="209"/>
      <c r="AE110" s="1128"/>
      <c r="AF110" s="209"/>
      <c r="AG110" s="209"/>
      <c r="AH110" s="1134" t="str">
        <f>IF(Score!AS112="", "",Score!AS112)</f>
        <v/>
      </c>
      <c r="AI110" s="209"/>
      <c r="AJ110" s="211"/>
      <c r="AK110" s="1112" t="s">
        <v>454</v>
      </c>
      <c r="AL110" s="1113" t="str">
        <f>IF(T110="", "", SUMIF(SK!AA$72:AA$131, ROW()+2, SK!AC$72:AC$131))</f>
        <v/>
      </c>
    </row>
    <row r="111" spans="1:38" ht="12.6" customHeight="1" thickBot="1">
      <c r="A111" s="1109"/>
      <c r="B111" s="1126"/>
      <c r="C111" s="1110"/>
      <c r="D111" s="202"/>
      <c r="E111" s="202"/>
      <c r="F111" s="1128"/>
      <c r="G111" s="202"/>
      <c r="H111" s="202"/>
      <c r="I111" s="1128"/>
      <c r="J111" s="202"/>
      <c r="K111" s="202"/>
      <c r="L111" s="1128"/>
      <c r="M111" s="202"/>
      <c r="N111" s="202"/>
      <c r="O111" s="1134"/>
      <c r="P111" s="202"/>
      <c r="Q111" s="203"/>
      <c r="R111" s="1112"/>
      <c r="S111" s="1113"/>
      <c r="T111" s="1109"/>
      <c r="U111" s="1126"/>
      <c r="V111" s="1127"/>
      <c r="W111" s="202"/>
      <c r="X111" s="202"/>
      <c r="Y111" s="1128"/>
      <c r="Z111" s="202"/>
      <c r="AA111" s="202"/>
      <c r="AB111" s="1128"/>
      <c r="AC111" s="202"/>
      <c r="AD111" s="202"/>
      <c r="AE111" s="1128"/>
      <c r="AF111" s="202"/>
      <c r="AG111" s="202"/>
      <c r="AH111" s="1134"/>
      <c r="AI111" s="202"/>
      <c r="AJ111" s="204"/>
      <c r="AK111" s="1112"/>
      <c r="AL111" s="1113"/>
    </row>
    <row r="112" spans="1:38" ht="12.6" customHeight="1" thickBot="1">
      <c r="A112" s="1122" t="str">
        <f>IF(Score!A114="", "",Score!A114 )</f>
        <v/>
      </c>
      <c r="B112" s="1123"/>
      <c r="C112" s="1116"/>
      <c r="D112" s="198"/>
      <c r="E112" s="198"/>
      <c r="F112" s="1116"/>
      <c r="G112" s="198"/>
      <c r="H112" s="198"/>
      <c r="I112" s="1116"/>
      <c r="J112" s="198"/>
      <c r="K112" s="198"/>
      <c r="L112" s="1116"/>
      <c r="M112" s="198"/>
      <c r="N112" s="198"/>
      <c r="O112" s="1117" t="str">
        <f>IF(Score!B114="", "",Score!B114)</f>
        <v/>
      </c>
      <c r="P112" s="198"/>
      <c r="Q112" s="199"/>
      <c r="R112" s="1118" t="s">
        <v>454</v>
      </c>
      <c r="S112" s="1120" t="str">
        <f>IF(A112="", "", SUMIF(SK!B$72:B$131, ROW()+2, SK!D$72:D$131))</f>
        <v/>
      </c>
      <c r="T112" s="1122" t="str">
        <f>IF(Score!AR114="", "",Score!AR114 )</f>
        <v/>
      </c>
      <c r="U112" s="1123"/>
      <c r="V112" s="1129"/>
      <c r="W112" s="198"/>
      <c r="X112" s="198"/>
      <c r="Y112" s="1116"/>
      <c r="Z112" s="198"/>
      <c r="AA112" s="198"/>
      <c r="AB112" s="1116"/>
      <c r="AC112" s="198"/>
      <c r="AD112" s="198"/>
      <c r="AE112" s="1116"/>
      <c r="AF112" s="198"/>
      <c r="AG112" s="198"/>
      <c r="AH112" s="1117" t="str">
        <f>IF(Score!AS114="", "",Score!AS114)</f>
        <v/>
      </c>
      <c r="AI112" s="198"/>
      <c r="AJ112" s="200"/>
      <c r="AK112" s="1118" t="s">
        <v>454</v>
      </c>
      <c r="AL112" s="1120" t="str">
        <f>IF(T112="", "", SUMIF(SK!AA$72:AA$131, ROW()+2, SK!AC$72:AC$131))</f>
        <v/>
      </c>
    </row>
    <row r="113" spans="1:38" ht="12.6" customHeight="1" thickBot="1">
      <c r="A113" s="1122"/>
      <c r="B113" s="1133"/>
      <c r="C113" s="1116"/>
      <c r="D113" s="206"/>
      <c r="E113" s="206"/>
      <c r="F113" s="1116"/>
      <c r="G113" s="206"/>
      <c r="H113" s="206"/>
      <c r="I113" s="1116"/>
      <c r="J113" s="206"/>
      <c r="K113" s="206"/>
      <c r="L113" s="1116"/>
      <c r="M113" s="206"/>
      <c r="N113" s="206"/>
      <c r="O113" s="1117"/>
      <c r="P113" s="206"/>
      <c r="Q113" s="207"/>
      <c r="R113" s="1119"/>
      <c r="S113" s="1121"/>
      <c r="T113" s="1122"/>
      <c r="U113" s="1133"/>
      <c r="V113" s="1129"/>
      <c r="W113" s="206"/>
      <c r="X113" s="206"/>
      <c r="Y113" s="1116"/>
      <c r="Z113" s="206"/>
      <c r="AA113" s="206"/>
      <c r="AB113" s="1116"/>
      <c r="AC113" s="206"/>
      <c r="AD113" s="206"/>
      <c r="AE113" s="1116"/>
      <c r="AF113" s="206"/>
      <c r="AG113" s="206"/>
      <c r="AH113" s="1117"/>
      <c r="AI113" s="206"/>
      <c r="AJ113" s="208"/>
      <c r="AK113" s="1119"/>
      <c r="AL113" s="1121"/>
    </row>
    <row r="114" spans="1:38" ht="12.6" customHeight="1" thickBot="1">
      <c r="A114" s="1109" t="str">
        <f>IF(Score!A116="", "",Score!A116 )</f>
        <v/>
      </c>
      <c r="B114" s="1125"/>
      <c r="C114" s="1110"/>
      <c r="D114" s="209"/>
      <c r="E114" s="209"/>
      <c r="F114" s="1110"/>
      <c r="G114" s="209"/>
      <c r="H114" s="209"/>
      <c r="I114" s="1110"/>
      <c r="J114" s="209"/>
      <c r="K114" s="209"/>
      <c r="L114" s="1110"/>
      <c r="M114" s="209"/>
      <c r="N114" s="209"/>
      <c r="O114" s="1134" t="str">
        <f>IF(Score!B116="", "",Score!B116)</f>
        <v/>
      </c>
      <c r="P114" s="209"/>
      <c r="Q114" s="210"/>
      <c r="R114" s="1112" t="s">
        <v>454</v>
      </c>
      <c r="S114" s="1113" t="str">
        <f>IF(A114="", "", SUMIF(SK!B$72:B$131, ROW()+2, SK!D$72:D$131))</f>
        <v/>
      </c>
      <c r="T114" s="1109" t="str">
        <f>IF(Score!AR116="", "",Score!AR116 )</f>
        <v/>
      </c>
      <c r="U114" s="1125"/>
      <c r="V114" s="1110"/>
      <c r="W114" s="209"/>
      <c r="X114" s="209"/>
      <c r="Y114" s="1110"/>
      <c r="Z114" s="209"/>
      <c r="AA114" s="209"/>
      <c r="AB114" s="1110"/>
      <c r="AC114" s="209"/>
      <c r="AD114" s="209"/>
      <c r="AE114" s="1110"/>
      <c r="AF114" s="209"/>
      <c r="AG114" s="209"/>
      <c r="AH114" s="1134" t="str">
        <f>IF(Score!AS116="", "",Score!AS116)</f>
        <v/>
      </c>
      <c r="AI114" s="209"/>
      <c r="AJ114" s="210"/>
      <c r="AK114" s="1112" t="s">
        <v>454</v>
      </c>
      <c r="AL114" s="1113" t="str">
        <f>IF(T114="", "", SUMIF(SK!AA$72:AA$131, ROW()+2, SK!AC$72:AC$131))</f>
        <v/>
      </c>
    </row>
    <row r="115" spans="1:38" ht="12.6" customHeight="1" thickBot="1">
      <c r="A115" s="1109"/>
      <c r="B115" s="1126"/>
      <c r="C115" s="1110"/>
      <c r="D115" s="202"/>
      <c r="E115" s="202"/>
      <c r="F115" s="1110"/>
      <c r="G115" s="202"/>
      <c r="H115" s="202"/>
      <c r="I115" s="1110"/>
      <c r="J115" s="202"/>
      <c r="K115" s="202"/>
      <c r="L115" s="1110"/>
      <c r="M115" s="202"/>
      <c r="N115" s="202"/>
      <c r="O115" s="1134"/>
      <c r="P115" s="202"/>
      <c r="Q115" s="203"/>
      <c r="R115" s="1112"/>
      <c r="S115" s="1113"/>
      <c r="T115" s="1109"/>
      <c r="U115" s="1126"/>
      <c r="V115" s="1110"/>
      <c r="W115" s="202"/>
      <c r="X115" s="202"/>
      <c r="Y115" s="1110"/>
      <c r="Z115" s="202"/>
      <c r="AA115" s="202"/>
      <c r="AB115" s="1110"/>
      <c r="AC115" s="202"/>
      <c r="AD115" s="202"/>
      <c r="AE115" s="1110"/>
      <c r="AF115" s="202"/>
      <c r="AG115" s="202"/>
      <c r="AH115" s="1134"/>
      <c r="AI115" s="202"/>
      <c r="AJ115" s="203"/>
      <c r="AK115" s="1112"/>
      <c r="AL115" s="1113"/>
    </row>
    <row r="116" spans="1:38" ht="12.6" customHeight="1" thickBot="1">
      <c r="A116" s="1122" t="str">
        <f>IF(Score!A118="", "",Score!A118 )</f>
        <v/>
      </c>
      <c r="B116" s="1123"/>
      <c r="C116" s="1116"/>
      <c r="D116" s="198"/>
      <c r="E116" s="198"/>
      <c r="F116" s="1116"/>
      <c r="G116" s="198"/>
      <c r="H116" s="198"/>
      <c r="I116" s="1116"/>
      <c r="J116" s="198"/>
      <c r="K116" s="198"/>
      <c r="L116" s="1116"/>
      <c r="M116" s="198"/>
      <c r="N116" s="198"/>
      <c r="O116" s="1117" t="str">
        <f>IF(Score!B118="", "",Score!B118)</f>
        <v/>
      </c>
      <c r="P116" s="198"/>
      <c r="Q116" s="199"/>
      <c r="R116" s="1118" t="s">
        <v>454</v>
      </c>
      <c r="S116" s="1120" t="str">
        <f>IF(A116="", "", SUMIF(SK!B$72:B$131, ROW()+2, SK!D$72:D$131))</f>
        <v/>
      </c>
      <c r="T116" s="1122" t="str">
        <f>IF(Score!AR118="", "",Score!AR118 )</f>
        <v/>
      </c>
      <c r="U116" s="1123"/>
      <c r="V116" s="1116"/>
      <c r="W116" s="198"/>
      <c r="X116" s="198"/>
      <c r="Y116" s="1116"/>
      <c r="Z116" s="198"/>
      <c r="AA116" s="198"/>
      <c r="AB116" s="1116"/>
      <c r="AC116" s="198"/>
      <c r="AD116" s="198"/>
      <c r="AE116" s="1116"/>
      <c r="AF116" s="198"/>
      <c r="AG116" s="198"/>
      <c r="AH116" s="1117" t="str">
        <f>IF(Score!AS118="", "",Score!AS118)</f>
        <v/>
      </c>
      <c r="AI116" s="198"/>
      <c r="AJ116" s="199"/>
      <c r="AK116" s="1118" t="s">
        <v>454</v>
      </c>
      <c r="AL116" s="1120" t="str">
        <f>IF(T116="", "", SUMIF(SK!AA$72:AA$131, ROW()+2, SK!AC$72:AC$131))</f>
        <v/>
      </c>
    </row>
    <row r="117" spans="1:38" ht="12.6" customHeight="1" thickBot="1">
      <c r="A117" s="1122"/>
      <c r="B117" s="1133"/>
      <c r="C117" s="1116"/>
      <c r="D117" s="206"/>
      <c r="E117" s="206"/>
      <c r="F117" s="1116"/>
      <c r="G117" s="206"/>
      <c r="H117" s="206"/>
      <c r="I117" s="1116"/>
      <c r="J117" s="206"/>
      <c r="K117" s="206"/>
      <c r="L117" s="1116"/>
      <c r="M117" s="206"/>
      <c r="N117" s="206"/>
      <c r="O117" s="1117"/>
      <c r="P117" s="206"/>
      <c r="Q117" s="207"/>
      <c r="R117" s="1119"/>
      <c r="S117" s="1121"/>
      <c r="T117" s="1122"/>
      <c r="U117" s="1133"/>
      <c r="V117" s="1116"/>
      <c r="W117" s="206"/>
      <c r="X117" s="206"/>
      <c r="Y117" s="1116"/>
      <c r="Z117" s="206"/>
      <c r="AA117" s="206"/>
      <c r="AB117" s="1116"/>
      <c r="AC117" s="206"/>
      <c r="AD117" s="206"/>
      <c r="AE117" s="1116"/>
      <c r="AF117" s="206"/>
      <c r="AG117" s="206"/>
      <c r="AH117" s="1117"/>
      <c r="AI117" s="206"/>
      <c r="AJ117" s="207"/>
      <c r="AK117" s="1119"/>
      <c r="AL117" s="1121"/>
    </row>
    <row r="118" spans="1:38" ht="12.6" customHeight="1" thickBot="1">
      <c r="A118" s="1109" t="str">
        <f>IF(Score!A120="", "",Score!A120 )</f>
        <v/>
      </c>
      <c r="B118" s="1125"/>
      <c r="C118" s="1127"/>
      <c r="D118" s="209"/>
      <c r="E118" s="209"/>
      <c r="F118" s="1128"/>
      <c r="G118" s="209"/>
      <c r="H118" s="209"/>
      <c r="I118" s="1128"/>
      <c r="J118" s="209"/>
      <c r="K118" s="209"/>
      <c r="L118" s="1128"/>
      <c r="M118" s="209"/>
      <c r="N118" s="209"/>
      <c r="O118" s="1134" t="str">
        <f>IF(Score!B120="", "",Score!B120)</f>
        <v/>
      </c>
      <c r="P118" s="209"/>
      <c r="Q118" s="210"/>
      <c r="R118" s="1112" t="s">
        <v>454</v>
      </c>
      <c r="S118" s="1113" t="str">
        <f>IF(A118="", "", SUMIF(SK!B$72:B$131, ROW()+2, SK!D$72:D$131))</f>
        <v/>
      </c>
      <c r="T118" s="1109" t="str">
        <f>IF(Score!AR120="", "",Score!AR120 )</f>
        <v/>
      </c>
      <c r="U118" s="1125"/>
      <c r="V118" s="1127"/>
      <c r="W118" s="209"/>
      <c r="X118" s="209"/>
      <c r="Y118" s="1128"/>
      <c r="Z118" s="209"/>
      <c r="AA118" s="209"/>
      <c r="AB118" s="1128"/>
      <c r="AC118" s="209"/>
      <c r="AD118" s="209"/>
      <c r="AE118" s="1128"/>
      <c r="AF118" s="209"/>
      <c r="AG118" s="209"/>
      <c r="AH118" s="1134" t="str">
        <f>IF(Score!AS120="", "",Score!AS120)</f>
        <v/>
      </c>
      <c r="AI118" s="209"/>
      <c r="AJ118" s="210"/>
      <c r="AK118" s="1112" t="s">
        <v>454</v>
      </c>
      <c r="AL118" s="1113" t="str">
        <f>IF(T118="", "", SUMIF(SK!AA$72:AA$131, ROW()+2, SK!AC$72:AC$131))</f>
        <v/>
      </c>
    </row>
    <row r="119" spans="1:38" ht="12.6" customHeight="1" thickBot="1">
      <c r="A119" s="1109"/>
      <c r="B119" s="1126"/>
      <c r="C119" s="1127"/>
      <c r="D119" s="202"/>
      <c r="E119" s="202"/>
      <c r="F119" s="1128"/>
      <c r="G119" s="202"/>
      <c r="H119" s="202"/>
      <c r="I119" s="1128"/>
      <c r="J119" s="202"/>
      <c r="K119" s="202"/>
      <c r="L119" s="1128"/>
      <c r="M119" s="202"/>
      <c r="N119" s="202"/>
      <c r="O119" s="1134"/>
      <c r="P119" s="202"/>
      <c r="Q119" s="203"/>
      <c r="R119" s="1112"/>
      <c r="S119" s="1113"/>
      <c r="T119" s="1109"/>
      <c r="U119" s="1126"/>
      <c r="V119" s="1127"/>
      <c r="W119" s="202"/>
      <c r="X119" s="202"/>
      <c r="Y119" s="1128"/>
      <c r="Z119" s="202"/>
      <c r="AA119" s="202"/>
      <c r="AB119" s="1128"/>
      <c r="AC119" s="202"/>
      <c r="AD119" s="202"/>
      <c r="AE119" s="1128"/>
      <c r="AF119" s="202"/>
      <c r="AG119" s="202"/>
      <c r="AH119" s="1134"/>
      <c r="AI119" s="202"/>
      <c r="AJ119" s="203"/>
      <c r="AK119" s="1112"/>
      <c r="AL119" s="1113"/>
    </row>
    <row r="120" spans="1:38" ht="12.6" customHeight="1" thickBot="1">
      <c r="A120" s="1122" t="str">
        <f>IF(Score!A122="", "",Score!A122 )</f>
        <v/>
      </c>
      <c r="B120" s="1123"/>
      <c r="C120" s="1116"/>
      <c r="D120" s="198"/>
      <c r="E120" s="198"/>
      <c r="F120" s="1116"/>
      <c r="G120" s="198"/>
      <c r="H120" s="198"/>
      <c r="I120" s="1116"/>
      <c r="J120" s="198"/>
      <c r="K120" s="198"/>
      <c r="L120" s="1116"/>
      <c r="M120" s="198"/>
      <c r="N120" s="198"/>
      <c r="O120" s="1117" t="str">
        <f>IF(Score!B122="", "",Score!B122)</f>
        <v/>
      </c>
      <c r="P120" s="198"/>
      <c r="Q120" s="199"/>
      <c r="R120" s="1118" t="s">
        <v>454</v>
      </c>
      <c r="S120" s="1120" t="str">
        <f>IF(A120="", "", SUMIF(SK!B$72:B$131, ROW()+2, SK!D$72:D$131))</f>
        <v/>
      </c>
      <c r="T120" s="1122" t="str">
        <f>IF(Score!AR122="", "",Score!AR122 )</f>
        <v/>
      </c>
      <c r="U120" s="1123"/>
      <c r="V120" s="1116"/>
      <c r="W120" s="198"/>
      <c r="X120" s="198"/>
      <c r="Y120" s="1116"/>
      <c r="Z120" s="198"/>
      <c r="AA120" s="198"/>
      <c r="AB120" s="1116"/>
      <c r="AC120" s="198"/>
      <c r="AD120" s="198"/>
      <c r="AE120" s="1116"/>
      <c r="AF120" s="198"/>
      <c r="AG120" s="198"/>
      <c r="AH120" s="1117" t="str">
        <f>IF(Score!AS122="", "",Score!AS122)</f>
        <v/>
      </c>
      <c r="AI120" s="198"/>
      <c r="AJ120" s="199"/>
      <c r="AK120" s="1118" t="s">
        <v>454</v>
      </c>
      <c r="AL120" s="1120" t="str">
        <f>IF(T120="", "", SUMIF(SK!AA$72:AA$131, ROW()+2, SK!AC$72:AC$131))</f>
        <v/>
      </c>
    </row>
    <row r="121" spans="1:38" ht="12.6" customHeight="1" thickBot="1">
      <c r="A121" s="1122"/>
      <c r="B121" s="1133"/>
      <c r="C121" s="1116"/>
      <c r="D121" s="206"/>
      <c r="E121" s="206"/>
      <c r="F121" s="1116"/>
      <c r="G121" s="206"/>
      <c r="H121" s="206"/>
      <c r="I121" s="1116"/>
      <c r="J121" s="206"/>
      <c r="K121" s="206"/>
      <c r="L121" s="1116"/>
      <c r="M121" s="206"/>
      <c r="N121" s="206"/>
      <c r="O121" s="1117"/>
      <c r="P121" s="206"/>
      <c r="Q121" s="207"/>
      <c r="R121" s="1119"/>
      <c r="S121" s="1121"/>
      <c r="T121" s="1122"/>
      <c r="U121" s="1133"/>
      <c r="V121" s="1116"/>
      <c r="W121" s="206"/>
      <c r="X121" s="206"/>
      <c r="Y121" s="1116"/>
      <c r="Z121" s="206"/>
      <c r="AA121" s="206"/>
      <c r="AB121" s="1116"/>
      <c r="AC121" s="206"/>
      <c r="AD121" s="206"/>
      <c r="AE121" s="1116"/>
      <c r="AF121" s="206"/>
      <c r="AG121" s="206"/>
      <c r="AH121" s="1117"/>
      <c r="AI121" s="206"/>
      <c r="AJ121" s="207"/>
      <c r="AK121" s="1119"/>
      <c r="AL121" s="1121"/>
    </row>
    <row r="122" spans="1:38" ht="12.6" customHeight="1" thickBot="1">
      <c r="A122" s="1109" t="str">
        <f>IF(Score!A124="", "",Score!A124 )</f>
        <v/>
      </c>
      <c r="B122" s="1125"/>
      <c r="C122" s="1127"/>
      <c r="D122" s="209"/>
      <c r="E122" s="209"/>
      <c r="F122" s="1128"/>
      <c r="G122" s="209"/>
      <c r="H122" s="209"/>
      <c r="I122" s="1128"/>
      <c r="J122" s="209"/>
      <c r="K122" s="209"/>
      <c r="L122" s="1128"/>
      <c r="M122" s="209"/>
      <c r="N122" s="209"/>
      <c r="O122" s="1134" t="str">
        <f>IF(Score!B124="", "",Score!B124)</f>
        <v/>
      </c>
      <c r="P122" s="209"/>
      <c r="Q122" s="210"/>
      <c r="R122" s="1112" t="s">
        <v>454</v>
      </c>
      <c r="S122" s="1113" t="str">
        <f>IF(A122="", "", SUMIF(SK!B$72:B$131, ROW()+2, SK!D$72:D$131))</f>
        <v/>
      </c>
      <c r="T122" s="1109" t="str">
        <f>IF(Score!AR124="", "",Score!AR124 )</f>
        <v/>
      </c>
      <c r="U122" s="1125"/>
      <c r="V122" s="1127"/>
      <c r="W122" s="209"/>
      <c r="X122" s="209"/>
      <c r="Y122" s="1128"/>
      <c r="Z122" s="209"/>
      <c r="AA122" s="209"/>
      <c r="AB122" s="1128"/>
      <c r="AC122" s="209"/>
      <c r="AD122" s="209"/>
      <c r="AE122" s="1128"/>
      <c r="AF122" s="209"/>
      <c r="AG122" s="209"/>
      <c r="AH122" s="1134" t="str">
        <f>IF(Score!AS124="", "",Score!AS124)</f>
        <v/>
      </c>
      <c r="AI122" s="209"/>
      <c r="AJ122" s="211"/>
      <c r="AK122" s="1112" t="s">
        <v>454</v>
      </c>
      <c r="AL122" s="1113" t="str">
        <f>IF(T122="", "", SUMIF(SK!AA$72:AA$131, ROW()+2, SK!AC$72:AC$131))</f>
        <v/>
      </c>
    </row>
    <row r="123" spans="1:38" ht="12.6" customHeight="1" thickBot="1">
      <c r="A123" s="1109"/>
      <c r="B123" s="1126"/>
      <c r="C123" s="1127"/>
      <c r="D123" s="202"/>
      <c r="E123" s="202"/>
      <c r="F123" s="1128"/>
      <c r="G123" s="202"/>
      <c r="H123" s="202"/>
      <c r="I123" s="1128"/>
      <c r="J123" s="202"/>
      <c r="K123" s="202"/>
      <c r="L123" s="1128"/>
      <c r="M123" s="202"/>
      <c r="N123" s="202"/>
      <c r="O123" s="1134"/>
      <c r="P123" s="202"/>
      <c r="Q123" s="203"/>
      <c r="R123" s="1112"/>
      <c r="S123" s="1113"/>
      <c r="T123" s="1109"/>
      <c r="U123" s="1126"/>
      <c r="V123" s="1127"/>
      <c r="W123" s="202"/>
      <c r="X123" s="202"/>
      <c r="Y123" s="1128"/>
      <c r="Z123" s="202"/>
      <c r="AA123" s="202"/>
      <c r="AB123" s="1128"/>
      <c r="AC123" s="202"/>
      <c r="AD123" s="202"/>
      <c r="AE123" s="1128"/>
      <c r="AF123" s="202"/>
      <c r="AG123" s="202"/>
      <c r="AH123" s="1134"/>
      <c r="AI123" s="202"/>
      <c r="AJ123" s="204"/>
      <c r="AK123" s="1112"/>
      <c r="AL123" s="1113"/>
    </row>
    <row r="124" spans="1:38" ht="12.6" customHeight="1" thickBot="1">
      <c r="A124" s="1122" t="str">
        <f>IF(Score!A126="", "",Score!A126 )</f>
        <v/>
      </c>
      <c r="B124" s="1123"/>
      <c r="C124" s="1129"/>
      <c r="D124" s="198"/>
      <c r="E124" s="198"/>
      <c r="F124" s="1116"/>
      <c r="G124" s="198"/>
      <c r="H124" s="198"/>
      <c r="I124" s="1116"/>
      <c r="J124" s="198"/>
      <c r="K124" s="198"/>
      <c r="L124" s="1116"/>
      <c r="M124" s="198"/>
      <c r="N124" s="198"/>
      <c r="O124" s="1117" t="str">
        <f>IF(Score!B126="", "",Score!B126)</f>
        <v/>
      </c>
      <c r="P124" s="198"/>
      <c r="Q124" s="199"/>
      <c r="R124" s="1118" t="s">
        <v>454</v>
      </c>
      <c r="S124" s="1120" t="str">
        <f>IF(A124="", "", SUMIF(SK!B$72:B$131, ROW()+2, SK!D$72:D$131))</f>
        <v/>
      </c>
      <c r="T124" s="1122" t="str">
        <f>IF(Score!AR126="", "",Score!AR126 )</f>
        <v/>
      </c>
      <c r="U124" s="1123"/>
      <c r="V124" s="1129"/>
      <c r="W124" s="198"/>
      <c r="X124" s="198"/>
      <c r="Y124" s="1116"/>
      <c r="Z124" s="198"/>
      <c r="AA124" s="198"/>
      <c r="AB124" s="1116"/>
      <c r="AC124" s="198"/>
      <c r="AD124" s="198"/>
      <c r="AE124" s="1116"/>
      <c r="AF124" s="198"/>
      <c r="AG124" s="198"/>
      <c r="AH124" s="1117" t="str">
        <f>IF(Score!AS126="", "",Score!AS126)</f>
        <v/>
      </c>
      <c r="AI124" s="198"/>
      <c r="AJ124" s="200"/>
      <c r="AK124" s="1118" t="s">
        <v>454</v>
      </c>
      <c r="AL124" s="1120" t="str">
        <f>IF(T124="", "", SUMIF(SK!AA$72:AA$131, ROW()+2, SK!AC$72:AC$131))</f>
        <v/>
      </c>
    </row>
    <row r="125" spans="1:38" ht="12.6" customHeight="1" thickBot="1">
      <c r="A125" s="1122"/>
      <c r="B125" s="1133"/>
      <c r="C125" s="1129"/>
      <c r="D125" s="206"/>
      <c r="E125" s="206"/>
      <c r="F125" s="1116"/>
      <c r="G125" s="206"/>
      <c r="H125" s="206"/>
      <c r="I125" s="1116"/>
      <c r="J125" s="206"/>
      <c r="K125" s="206"/>
      <c r="L125" s="1116"/>
      <c r="M125" s="206"/>
      <c r="N125" s="206"/>
      <c r="O125" s="1117"/>
      <c r="P125" s="206"/>
      <c r="Q125" s="207"/>
      <c r="R125" s="1119"/>
      <c r="S125" s="1121"/>
      <c r="T125" s="1122"/>
      <c r="U125" s="1133"/>
      <c r="V125" s="1129"/>
      <c r="W125" s="206"/>
      <c r="X125" s="206"/>
      <c r="Y125" s="1116"/>
      <c r="Z125" s="206"/>
      <c r="AA125" s="206"/>
      <c r="AB125" s="1116"/>
      <c r="AC125" s="206"/>
      <c r="AD125" s="206"/>
      <c r="AE125" s="1116"/>
      <c r="AF125" s="206"/>
      <c r="AG125" s="206"/>
      <c r="AH125" s="1117"/>
      <c r="AI125" s="206"/>
      <c r="AJ125" s="208"/>
      <c r="AK125" s="1119"/>
      <c r="AL125" s="1121"/>
    </row>
    <row r="126" spans="1:38" ht="12.6" customHeight="1" thickBot="1">
      <c r="A126" s="1109" t="str">
        <f>IF(Score!A128="", "",Score!A128 )</f>
        <v/>
      </c>
      <c r="B126" s="1125"/>
      <c r="C126" s="1110"/>
      <c r="D126" s="209"/>
      <c r="E126" s="209"/>
      <c r="F126" s="1110"/>
      <c r="G126" s="209"/>
      <c r="H126" s="209"/>
      <c r="I126" s="1110"/>
      <c r="J126" s="209"/>
      <c r="K126" s="209"/>
      <c r="L126" s="1110"/>
      <c r="M126" s="209"/>
      <c r="N126" s="209"/>
      <c r="O126" s="1134" t="str">
        <f>IF(Score!B128="", "",Score!B128)</f>
        <v/>
      </c>
      <c r="P126" s="209"/>
      <c r="Q126" s="210"/>
      <c r="R126" s="1112" t="s">
        <v>454</v>
      </c>
      <c r="S126" s="1113" t="str">
        <f>IF(A126="", "", SUMIF(SK!B$72:B$131, ROW()+2, SK!D$72:D$131))</f>
        <v/>
      </c>
      <c r="T126" s="1109" t="str">
        <f>IF(Score!AR128="", "",Score!AR128 )</f>
        <v/>
      </c>
      <c r="U126" s="1125"/>
      <c r="V126" s="1110"/>
      <c r="W126" s="209"/>
      <c r="X126" s="209"/>
      <c r="Y126" s="1110"/>
      <c r="Z126" s="209"/>
      <c r="AA126" s="209"/>
      <c r="AB126" s="1110"/>
      <c r="AC126" s="209"/>
      <c r="AD126" s="209"/>
      <c r="AE126" s="1110"/>
      <c r="AF126" s="209"/>
      <c r="AG126" s="209"/>
      <c r="AH126" s="1134" t="str">
        <f>IF(Score!AS128="", "",Score!AS128)</f>
        <v/>
      </c>
      <c r="AI126" s="209"/>
      <c r="AJ126" s="210"/>
      <c r="AK126" s="1112" t="s">
        <v>454</v>
      </c>
      <c r="AL126" s="1113" t="str">
        <f>IF(T126="", "", SUMIF(SK!AA$72:AA$131, ROW()+2, SK!AC$72:AC$131))</f>
        <v/>
      </c>
    </row>
    <row r="127" spans="1:38" ht="12.6" customHeight="1" thickBot="1">
      <c r="A127" s="1109"/>
      <c r="B127" s="1126"/>
      <c r="C127" s="1110"/>
      <c r="D127" s="202"/>
      <c r="E127" s="202"/>
      <c r="F127" s="1110"/>
      <c r="G127" s="202"/>
      <c r="H127" s="202"/>
      <c r="I127" s="1110"/>
      <c r="J127" s="202"/>
      <c r="K127" s="202"/>
      <c r="L127" s="1110"/>
      <c r="M127" s="202"/>
      <c r="N127" s="202"/>
      <c r="O127" s="1134"/>
      <c r="P127" s="202"/>
      <c r="Q127" s="203"/>
      <c r="R127" s="1112"/>
      <c r="S127" s="1113"/>
      <c r="T127" s="1109"/>
      <c r="U127" s="1126"/>
      <c r="V127" s="1110"/>
      <c r="W127" s="202"/>
      <c r="X127" s="202"/>
      <c r="Y127" s="1110"/>
      <c r="Z127" s="202"/>
      <c r="AA127" s="202"/>
      <c r="AB127" s="1110"/>
      <c r="AC127" s="202"/>
      <c r="AD127" s="202"/>
      <c r="AE127" s="1110"/>
      <c r="AF127" s="202"/>
      <c r="AG127" s="202"/>
      <c r="AH127" s="1134"/>
      <c r="AI127" s="202"/>
      <c r="AJ127" s="203"/>
      <c r="AK127" s="1112"/>
      <c r="AL127" s="1113"/>
    </row>
    <row r="128" spans="1:38" ht="12.6" customHeight="1" thickBot="1">
      <c r="A128" s="1122" t="str">
        <f>IF(Score!A130="", "",Score!A130 )</f>
        <v/>
      </c>
      <c r="B128" s="1123"/>
      <c r="C128" s="1116"/>
      <c r="D128" s="198"/>
      <c r="E128" s="198"/>
      <c r="F128" s="1116"/>
      <c r="G128" s="198"/>
      <c r="H128" s="198"/>
      <c r="I128" s="1116"/>
      <c r="J128" s="198"/>
      <c r="K128" s="198"/>
      <c r="L128" s="1116"/>
      <c r="M128" s="198"/>
      <c r="N128" s="198"/>
      <c r="O128" s="1117" t="str">
        <f>IF(Score!B130="", "",Score!B130)</f>
        <v/>
      </c>
      <c r="P128" s="198"/>
      <c r="Q128" s="199"/>
      <c r="R128" s="1118" t="s">
        <v>454</v>
      </c>
      <c r="S128" s="1120" t="str">
        <f>IF(A128="", "", SUMIF(SK!B$72:B$131, ROW()+2, SK!D$72:D$131))</f>
        <v/>
      </c>
      <c r="T128" s="1122" t="str">
        <f>IF(Score!AR130="", "",Score!AR130 )</f>
        <v/>
      </c>
      <c r="U128" s="1123"/>
      <c r="V128" s="1116"/>
      <c r="W128" s="198"/>
      <c r="X128" s="198"/>
      <c r="Y128" s="1116"/>
      <c r="Z128" s="198"/>
      <c r="AA128" s="198"/>
      <c r="AB128" s="1116"/>
      <c r="AC128" s="198"/>
      <c r="AD128" s="198"/>
      <c r="AE128" s="1116"/>
      <c r="AF128" s="198"/>
      <c r="AG128" s="198"/>
      <c r="AH128" s="1117" t="str">
        <f>IF(Score!AS130="", "",Score!AS130)</f>
        <v/>
      </c>
      <c r="AI128" s="198"/>
      <c r="AJ128" s="199"/>
      <c r="AK128" s="1118" t="s">
        <v>454</v>
      </c>
      <c r="AL128" s="1120" t="str">
        <f>IF(T128="", "", SUMIF(SK!AA$72:AA$131, ROW()+2, SK!AC$72:AC$131))</f>
        <v/>
      </c>
    </row>
    <row r="129" spans="1:38" ht="12" customHeight="1" thickBot="1">
      <c r="A129" s="1122"/>
      <c r="B129" s="1133"/>
      <c r="C129" s="1116"/>
      <c r="D129" s="206"/>
      <c r="E129" s="206"/>
      <c r="F129" s="1116"/>
      <c r="G129" s="206"/>
      <c r="H129" s="206"/>
      <c r="I129" s="1116"/>
      <c r="J129" s="206"/>
      <c r="K129" s="206"/>
      <c r="L129" s="1116"/>
      <c r="M129" s="206"/>
      <c r="N129" s="206"/>
      <c r="O129" s="1117"/>
      <c r="P129" s="206"/>
      <c r="Q129" s="207"/>
      <c r="R129" s="1119"/>
      <c r="S129" s="1121"/>
      <c r="T129" s="1122"/>
      <c r="U129" s="1133"/>
      <c r="V129" s="1116"/>
      <c r="W129" s="206"/>
      <c r="X129" s="206"/>
      <c r="Y129" s="1116"/>
      <c r="Z129" s="206"/>
      <c r="AA129" s="206"/>
      <c r="AB129" s="1116"/>
      <c r="AC129" s="206"/>
      <c r="AD129" s="206"/>
      <c r="AE129" s="1116"/>
      <c r="AF129" s="206"/>
      <c r="AG129" s="206"/>
      <c r="AH129" s="1117"/>
      <c r="AI129" s="206"/>
      <c r="AJ129" s="207"/>
      <c r="AK129" s="1119"/>
      <c r="AL129" s="1121"/>
    </row>
    <row r="130" spans="1:38" ht="12" customHeight="1">
      <c r="A130" s="1130" t="s">
        <v>250</v>
      </c>
      <c r="B130" s="1130"/>
      <c r="C130" s="1130"/>
      <c r="D130" s="1130"/>
      <c r="E130" s="1130"/>
      <c r="F130" s="1130"/>
      <c r="G130" s="1130"/>
      <c r="H130" s="1130"/>
      <c r="I130" s="1130"/>
      <c r="J130" s="1130"/>
      <c r="K130" s="1130"/>
      <c r="L130" s="1130"/>
      <c r="M130" s="1130"/>
      <c r="N130" s="1130"/>
      <c r="O130" s="1130"/>
      <c r="P130" s="1130"/>
      <c r="Q130" s="1130"/>
      <c r="R130" s="1130"/>
      <c r="S130" s="212"/>
      <c r="T130" s="1130" t="s">
        <v>250</v>
      </c>
      <c r="U130" s="1130"/>
      <c r="V130" s="1130"/>
      <c r="W130" s="1130"/>
      <c r="X130" s="1130"/>
      <c r="Y130" s="1130"/>
      <c r="Z130" s="1130"/>
      <c r="AA130" s="1130"/>
      <c r="AB130" s="1130"/>
      <c r="AC130" s="1130"/>
      <c r="AD130" s="1130"/>
      <c r="AE130" s="1130"/>
      <c r="AF130" s="1130"/>
      <c r="AG130" s="1130"/>
      <c r="AH130" s="1130"/>
      <c r="AI130" s="1130"/>
      <c r="AJ130" s="1130"/>
      <c r="AK130" s="1130"/>
    </row>
    <row r="131" spans="1:38" ht="12" customHeight="1">
      <c r="A131" s="1131" t="s">
        <v>251</v>
      </c>
      <c r="B131" s="1131"/>
      <c r="C131" s="1131"/>
      <c r="D131" s="1131"/>
      <c r="E131" s="1131"/>
      <c r="F131" s="1131"/>
      <c r="G131" s="1131"/>
      <c r="H131" s="1131"/>
      <c r="I131" s="1131"/>
      <c r="J131" s="1131"/>
      <c r="K131" s="1131"/>
      <c r="L131" s="1131"/>
      <c r="M131" s="1131"/>
      <c r="N131" s="1131"/>
      <c r="O131" s="1131"/>
      <c r="P131" s="1131"/>
      <c r="Q131" s="1131"/>
      <c r="R131" s="1131"/>
      <c r="S131" s="213"/>
      <c r="T131" s="1131" t="s">
        <v>251</v>
      </c>
      <c r="U131" s="1131"/>
      <c r="V131" s="1131"/>
      <c r="W131" s="1131"/>
      <c r="X131" s="1131"/>
      <c r="Y131" s="1131"/>
      <c r="Z131" s="1131"/>
      <c r="AA131" s="1131"/>
      <c r="AB131" s="1131"/>
      <c r="AC131" s="1131"/>
      <c r="AD131" s="1131"/>
      <c r="AE131" s="1131"/>
      <c r="AF131" s="1131"/>
      <c r="AG131" s="1131"/>
      <c r="AH131" s="1131"/>
      <c r="AI131" s="1131"/>
      <c r="AJ131" s="1131"/>
      <c r="AK131" s="1131"/>
    </row>
    <row r="132" spans="1:38" ht="12" customHeight="1">
      <c r="A132" s="1131" t="s">
        <v>252</v>
      </c>
      <c r="B132" s="1131"/>
      <c r="C132" s="1131"/>
      <c r="D132" s="1131"/>
      <c r="E132" s="1131"/>
      <c r="F132" s="1131"/>
      <c r="G132" s="1131"/>
      <c r="H132" s="1131"/>
      <c r="I132" s="1131"/>
      <c r="J132" s="1131"/>
      <c r="K132" s="1131"/>
      <c r="L132" s="1131"/>
      <c r="M132" s="1131"/>
      <c r="N132" s="1131"/>
      <c r="O132" s="1131"/>
      <c r="P132" s="1131"/>
      <c r="Q132" s="1131"/>
      <c r="R132" s="1131"/>
      <c r="S132" s="213"/>
      <c r="T132" s="1131" t="s">
        <v>252</v>
      </c>
      <c r="U132" s="1131"/>
      <c r="V132" s="1131"/>
      <c r="W132" s="1131"/>
      <c r="X132" s="1131"/>
      <c r="Y132" s="1131"/>
      <c r="Z132" s="1131"/>
      <c r="AA132" s="1131"/>
      <c r="AB132" s="1131"/>
      <c r="AC132" s="1131"/>
      <c r="AD132" s="1131"/>
      <c r="AE132" s="1131"/>
      <c r="AF132" s="1131"/>
      <c r="AG132" s="1131"/>
      <c r="AH132" s="1131"/>
      <c r="AI132" s="1131"/>
      <c r="AJ132" s="1131"/>
      <c r="AK132" s="1131"/>
    </row>
    <row r="133" spans="1:38" ht="12" customHeight="1">
      <c r="A133" s="1131" t="s">
        <v>253</v>
      </c>
      <c r="B133" s="1131"/>
      <c r="C133" s="1131"/>
      <c r="D133" s="1131"/>
      <c r="E133" s="1131"/>
      <c r="F133" s="1131"/>
      <c r="G133" s="1131"/>
      <c r="H133" s="1131"/>
      <c r="I133" s="1131"/>
      <c r="J133" s="1131"/>
      <c r="K133" s="1131"/>
      <c r="L133" s="1131"/>
      <c r="M133" s="1131"/>
      <c r="N133" s="1131"/>
      <c r="O133" s="1131"/>
      <c r="P133" s="1131"/>
      <c r="Q133" s="1131"/>
      <c r="R133" s="1131"/>
      <c r="S133" s="214"/>
      <c r="T133" s="1131" t="s">
        <v>253</v>
      </c>
      <c r="U133" s="1131"/>
      <c r="V133" s="1131"/>
      <c r="W133" s="1131"/>
      <c r="X133" s="1131"/>
      <c r="Y133" s="1131"/>
      <c r="Z133" s="1131"/>
      <c r="AA133" s="1131"/>
      <c r="AB133" s="1131"/>
      <c r="AC133" s="1131"/>
      <c r="AD133" s="1131"/>
      <c r="AE133" s="1131"/>
      <c r="AF133" s="1131"/>
      <c r="AG133" s="1131"/>
      <c r="AH133" s="1131"/>
      <c r="AI133" s="1131"/>
      <c r="AJ133" s="1131"/>
      <c r="AK133" s="1131"/>
    </row>
    <row r="134" spans="1:38" ht="12" customHeight="1" thickBot="1">
      <c r="A134" s="1132" t="s">
        <v>254</v>
      </c>
      <c r="B134" s="1132"/>
      <c r="C134" s="1132"/>
      <c r="D134" s="1132"/>
      <c r="E134" s="1132"/>
      <c r="F134" s="1132"/>
      <c r="G134" s="1132"/>
      <c r="H134" s="1132"/>
      <c r="I134" s="1132"/>
      <c r="J134" s="1132"/>
      <c r="K134" s="1132"/>
      <c r="L134" s="1132"/>
      <c r="M134" s="1132"/>
      <c r="N134" s="1132"/>
      <c r="O134" s="1132"/>
      <c r="P134" s="1132"/>
      <c r="Q134" s="1132"/>
      <c r="R134" s="1132"/>
      <c r="S134" s="215"/>
      <c r="T134" s="1132" t="s">
        <v>254</v>
      </c>
      <c r="U134" s="1132"/>
      <c r="V134" s="1132"/>
      <c r="W134" s="1132"/>
      <c r="X134" s="1132"/>
      <c r="Y134" s="1132"/>
      <c r="Z134" s="1132"/>
      <c r="AA134" s="1132"/>
      <c r="AB134" s="1132"/>
      <c r="AC134" s="1132"/>
      <c r="AD134" s="1132"/>
      <c r="AE134" s="1132"/>
      <c r="AF134" s="1132"/>
      <c r="AG134" s="1132"/>
      <c r="AH134" s="1132"/>
      <c r="AI134" s="1132"/>
      <c r="AJ134" s="1132"/>
      <c r="AK134" s="1132"/>
    </row>
  </sheetData>
  <sheetProtection selectLockedCells="1" selectUnlockedCells="1"/>
  <mergeCells count="1136">
    <mergeCell ref="AL43:AL44"/>
    <mergeCell ref="AL45:AL46"/>
    <mergeCell ref="AL47:AL48"/>
    <mergeCell ref="AL49:AL50"/>
    <mergeCell ref="AL51:AL52"/>
    <mergeCell ref="S114:S115"/>
    <mergeCell ref="S126:S127"/>
    <mergeCell ref="AL110:AL111"/>
    <mergeCell ref="AL112:AL113"/>
    <mergeCell ref="AL114:AL115"/>
    <mergeCell ref="AL116:AL117"/>
    <mergeCell ref="AL118:AL119"/>
    <mergeCell ref="B3:B4"/>
    <mergeCell ref="B7:B8"/>
    <mergeCell ref="B11:B12"/>
    <mergeCell ref="U43:U44"/>
    <mergeCell ref="R45:R46"/>
    <mergeCell ref="R43:R44"/>
    <mergeCell ref="S43:S44"/>
    <mergeCell ref="T43:T44"/>
    <mergeCell ref="V43:V44"/>
    <mergeCell ref="Y43:Y44"/>
    <mergeCell ref="AB43:AB44"/>
    <mergeCell ref="AK110:AK111"/>
    <mergeCell ref="AK43:AK44"/>
    <mergeCell ref="AH45:AH46"/>
    <mergeCell ref="AK45:AK46"/>
    <mergeCell ref="AE45:AE46"/>
    <mergeCell ref="V49:V50"/>
    <mergeCell ref="Y49:Y50"/>
    <mergeCell ref="AB49:AB50"/>
    <mergeCell ref="AE43:AE44"/>
    <mergeCell ref="B128:B129"/>
    <mergeCell ref="U3:U4"/>
    <mergeCell ref="U5:U6"/>
    <mergeCell ref="U7:U8"/>
    <mergeCell ref="U9:U10"/>
    <mergeCell ref="U11:U12"/>
    <mergeCell ref="U13:U14"/>
    <mergeCell ref="U15:U16"/>
    <mergeCell ref="U49:U50"/>
    <mergeCell ref="U51:U52"/>
    <mergeCell ref="U53:U54"/>
    <mergeCell ref="U55:U56"/>
    <mergeCell ref="U57:U58"/>
    <mergeCell ref="U59:U60"/>
    <mergeCell ref="U114:U115"/>
    <mergeCell ref="U116:U117"/>
    <mergeCell ref="U118:U119"/>
    <mergeCell ref="U120:U121"/>
    <mergeCell ref="U122:U123"/>
    <mergeCell ref="U124:U125"/>
    <mergeCell ref="B5:B6"/>
    <mergeCell ref="F51:F52"/>
    <mergeCell ref="I51:I52"/>
    <mergeCell ref="L51:L52"/>
    <mergeCell ref="O51:O52"/>
    <mergeCell ref="F116:F117"/>
    <mergeCell ref="I116:I117"/>
    <mergeCell ref="L116:L117"/>
    <mergeCell ref="O116:O117"/>
    <mergeCell ref="B116:B117"/>
    <mergeCell ref="B118:B119"/>
    <mergeCell ref="L118:L119"/>
    <mergeCell ref="AH43:AH44"/>
    <mergeCell ref="F47:F48"/>
    <mergeCell ref="R110:R111"/>
    <mergeCell ref="S110:S111"/>
    <mergeCell ref="B68:G68"/>
    <mergeCell ref="B49:B50"/>
    <mergeCell ref="R47:R48"/>
    <mergeCell ref="S47:S48"/>
    <mergeCell ref="B53:B54"/>
    <mergeCell ref="AB45:AB46"/>
    <mergeCell ref="L47:L48"/>
    <mergeCell ref="O47:O48"/>
    <mergeCell ref="V106:V107"/>
    <mergeCell ref="Y106:Y107"/>
    <mergeCell ref="AB106:AB107"/>
    <mergeCell ref="AE106:AE107"/>
    <mergeCell ref="AH106:AH107"/>
    <mergeCell ref="U47:U48"/>
    <mergeCell ref="V110:V111"/>
    <mergeCell ref="Y110:Y111"/>
    <mergeCell ref="AB110:AB111"/>
    <mergeCell ref="U110:U111"/>
    <mergeCell ref="H68:I68"/>
    <mergeCell ref="J68:N68"/>
    <mergeCell ref="P68:Q68"/>
    <mergeCell ref="AA68:AB68"/>
    <mergeCell ref="AB108:AB109"/>
    <mergeCell ref="AE108:AE109"/>
    <mergeCell ref="AH108:AH109"/>
    <mergeCell ref="C102:C103"/>
    <mergeCell ref="S51:S52"/>
    <mergeCell ref="AH49:AH50"/>
    <mergeCell ref="B9:B10"/>
    <mergeCell ref="B13:B14"/>
    <mergeCell ref="B17:B18"/>
    <mergeCell ref="I45:I46"/>
    <mergeCell ref="L45:L46"/>
    <mergeCell ref="O45:O46"/>
    <mergeCell ref="B51:B52"/>
    <mergeCell ref="A108:A109"/>
    <mergeCell ref="C108:C109"/>
    <mergeCell ref="F108:F109"/>
    <mergeCell ref="AE110:AE111"/>
    <mergeCell ref="AH110:AH111"/>
    <mergeCell ref="B15:B16"/>
    <mergeCell ref="B19:B20"/>
    <mergeCell ref="B23:B24"/>
    <mergeCell ref="B27:B28"/>
    <mergeCell ref="B31:B32"/>
    <mergeCell ref="B35:B36"/>
    <mergeCell ref="B39:B40"/>
    <mergeCell ref="B43:B44"/>
    <mergeCell ref="B45:B46"/>
    <mergeCell ref="B29:B30"/>
    <mergeCell ref="B33:B34"/>
    <mergeCell ref="B37:B38"/>
    <mergeCell ref="B41:B42"/>
    <mergeCell ref="B47:B48"/>
    <mergeCell ref="V45:V46"/>
    <mergeCell ref="Y45:Y46"/>
    <mergeCell ref="T45:T46"/>
    <mergeCell ref="U45:U46"/>
    <mergeCell ref="I47:I48"/>
    <mergeCell ref="AE49:AE50"/>
    <mergeCell ref="A45:A46"/>
    <mergeCell ref="C45:C46"/>
    <mergeCell ref="F45:F46"/>
    <mergeCell ref="B21:B22"/>
    <mergeCell ref="B25:B26"/>
    <mergeCell ref="U112:U113"/>
    <mergeCell ref="B114:B115"/>
    <mergeCell ref="A112:A113"/>
    <mergeCell ref="C112:C113"/>
    <mergeCell ref="F112:F113"/>
    <mergeCell ref="I112:I113"/>
    <mergeCell ref="L112:L113"/>
    <mergeCell ref="O112:O113"/>
    <mergeCell ref="R112:R113"/>
    <mergeCell ref="A110:A111"/>
    <mergeCell ref="C110:C111"/>
    <mergeCell ref="F110:F111"/>
    <mergeCell ref="I110:I111"/>
    <mergeCell ref="L110:L111"/>
    <mergeCell ref="O110:O111"/>
    <mergeCell ref="B110:B111"/>
    <mergeCell ref="B112:B113"/>
    <mergeCell ref="A43:A44"/>
    <mergeCell ref="C43:C44"/>
    <mergeCell ref="F43:F44"/>
    <mergeCell ref="I43:I44"/>
    <mergeCell ref="L43:L44"/>
    <mergeCell ref="O43:O44"/>
    <mergeCell ref="S45:S46"/>
    <mergeCell ref="A106:A107"/>
    <mergeCell ref="U106:U107"/>
    <mergeCell ref="A102:A103"/>
    <mergeCell ref="AK114:AK115"/>
    <mergeCell ref="AH112:AH113"/>
    <mergeCell ref="AK112:AK113"/>
    <mergeCell ref="A114:A115"/>
    <mergeCell ref="C114:C115"/>
    <mergeCell ref="F114:F115"/>
    <mergeCell ref="I114:I115"/>
    <mergeCell ref="L114:L115"/>
    <mergeCell ref="O114:O115"/>
    <mergeCell ref="R114:R115"/>
    <mergeCell ref="T114:T115"/>
    <mergeCell ref="S112:S113"/>
    <mergeCell ref="T112:T113"/>
    <mergeCell ref="V112:V113"/>
    <mergeCell ref="Y112:Y113"/>
    <mergeCell ref="AB112:AB113"/>
    <mergeCell ref="AE112:AE113"/>
    <mergeCell ref="V114:V115"/>
    <mergeCell ref="Y114:Y115"/>
    <mergeCell ref="AB114:AB115"/>
    <mergeCell ref="T128:T129"/>
    <mergeCell ref="V128:V129"/>
    <mergeCell ref="Y128:Y129"/>
    <mergeCell ref="I128:I129"/>
    <mergeCell ref="L128:L129"/>
    <mergeCell ref="O128:O129"/>
    <mergeCell ref="I108:I109"/>
    <mergeCell ref="L108:L109"/>
    <mergeCell ref="O108:O109"/>
    <mergeCell ref="R108:R109"/>
    <mergeCell ref="S108:S109"/>
    <mergeCell ref="T108:T109"/>
    <mergeCell ref="V108:V109"/>
    <mergeCell ref="Y108:Y109"/>
    <mergeCell ref="U108:U109"/>
    <mergeCell ref="AE114:AE115"/>
    <mergeCell ref="AH114:AH115"/>
    <mergeCell ref="AK49:AK50"/>
    <mergeCell ref="AK47:AK48"/>
    <mergeCell ref="A49:A50"/>
    <mergeCell ref="C49:C50"/>
    <mergeCell ref="F49:F50"/>
    <mergeCell ref="I49:I50"/>
    <mergeCell ref="L49:L50"/>
    <mergeCell ref="O49:O50"/>
    <mergeCell ref="R49:R50"/>
    <mergeCell ref="S49:S50"/>
    <mergeCell ref="T49:T50"/>
    <mergeCell ref="T47:T48"/>
    <mergeCell ref="V47:V48"/>
    <mergeCell ref="Y47:Y48"/>
    <mergeCell ref="AB47:AB48"/>
    <mergeCell ref="AE47:AE48"/>
    <mergeCell ref="AH47:AH48"/>
    <mergeCell ref="A47:A48"/>
    <mergeCell ref="C47:C48"/>
    <mergeCell ref="A132:R132"/>
    <mergeCell ref="T132:AK132"/>
    <mergeCell ref="AE126:AE127"/>
    <mergeCell ref="AH126:AH127"/>
    <mergeCell ref="AK124:AK125"/>
    <mergeCell ref="A120:A121"/>
    <mergeCell ref="C120:C121"/>
    <mergeCell ref="F120:F121"/>
    <mergeCell ref="I120:I121"/>
    <mergeCell ref="L120:L121"/>
    <mergeCell ref="O120:O121"/>
    <mergeCell ref="R120:R121"/>
    <mergeCell ref="S120:S121"/>
    <mergeCell ref="T120:T121"/>
    <mergeCell ref="V120:V121"/>
    <mergeCell ref="Y120:Y121"/>
    <mergeCell ref="AB120:AB121"/>
    <mergeCell ref="U128:U129"/>
    <mergeCell ref="AE128:AE129"/>
    <mergeCell ref="AH128:AH129"/>
    <mergeCell ref="AK126:AK127"/>
    <mergeCell ref="F126:F127"/>
    <mergeCell ref="I126:I127"/>
    <mergeCell ref="AE124:AE125"/>
    <mergeCell ref="AH124:AH125"/>
    <mergeCell ref="A130:R130"/>
    <mergeCell ref="T130:AK130"/>
    <mergeCell ref="A131:R131"/>
    <mergeCell ref="T131:AK131"/>
    <mergeCell ref="A128:A129"/>
    <mergeCell ref="C128:C129"/>
    <mergeCell ref="F128:F129"/>
    <mergeCell ref="A133:R133"/>
    <mergeCell ref="T133:AK133"/>
    <mergeCell ref="A134:R134"/>
    <mergeCell ref="T134:AK134"/>
    <mergeCell ref="AH51:AH52"/>
    <mergeCell ref="AK51:AK52"/>
    <mergeCell ref="S118:S119"/>
    <mergeCell ref="T118:T119"/>
    <mergeCell ref="V118:V119"/>
    <mergeCell ref="Y118:Y119"/>
    <mergeCell ref="AB118:AB119"/>
    <mergeCell ref="AE118:AE119"/>
    <mergeCell ref="AH118:AH119"/>
    <mergeCell ref="AK118:AK119"/>
    <mergeCell ref="R51:R52"/>
    <mergeCell ref="T51:T52"/>
    <mergeCell ref="V51:V52"/>
    <mergeCell ref="Y51:Y52"/>
    <mergeCell ref="AB51:AB52"/>
    <mergeCell ref="AE51:AE52"/>
    <mergeCell ref="A51:A52"/>
    <mergeCell ref="C51:C52"/>
    <mergeCell ref="L124:L125"/>
    <mergeCell ref="O124:O125"/>
    <mergeCell ref="R124:R125"/>
    <mergeCell ref="S124:S125"/>
    <mergeCell ref="T124:T125"/>
    <mergeCell ref="V124:V125"/>
    <mergeCell ref="Y124:Y125"/>
    <mergeCell ref="R128:R129"/>
    <mergeCell ref="S128:S129"/>
    <mergeCell ref="T126:T127"/>
    <mergeCell ref="AK128:AK129"/>
    <mergeCell ref="AL128:AL129"/>
    <mergeCell ref="AE120:AE121"/>
    <mergeCell ref="AH120:AH121"/>
    <mergeCell ref="AK120:AK121"/>
    <mergeCell ref="B120:B121"/>
    <mergeCell ref="B122:B123"/>
    <mergeCell ref="B124:B125"/>
    <mergeCell ref="B126:B127"/>
    <mergeCell ref="AL120:AL121"/>
    <mergeCell ref="A122:A123"/>
    <mergeCell ref="C122:C123"/>
    <mergeCell ref="F122:F123"/>
    <mergeCell ref="I122:I123"/>
    <mergeCell ref="L122:L123"/>
    <mergeCell ref="O122:O123"/>
    <mergeCell ref="R122:R123"/>
    <mergeCell ref="S122:S123"/>
    <mergeCell ref="T122:T123"/>
    <mergeCell ref="V122:V123"/>
    <mergeCell ref="AB124:AB125"/>
    <mergeCell ref="AL122:AL123"/>
    <mergeCell ref="AL124:AL125"/>
    <mergeCell ref="A126:A127"/>
    <mergeCell ref="C126:C127"/>
    <mergeCell ref="C124:C125"/>
    <mergeCell ref="L126:L127"/>
    <mergeCell ref="O126:O127"/>
    <mergeCell ref="A124:A125"/>
    <mergeCell ref="AB128:AB129"/>
    <mergeCell ref="V126:V127"/>
    <mergeCell ref="Y126:Y127"/>
    <mergeCell ref="AK108:AK109"/>
    <mergeCell ref="AL108:AL109"/>
    <mergeCell ref="B108:B109"/>
    <mergeCell ref="U126:U127"/>
    <mergeCell ref="AE116:AE117"/>
    <mergeCell ref="AH116:AH117"/>
    <mergeCell ref="AK116:AK117"/>
    <mergeCell ref="A118:A119"/>
    <mergeCell ref="C118:C119"/>
    <mergeCell ref="F118:F119"/>
    <mergeCell ref="I118:I119"/>
    <mergeCell ref="AL126:AL127"/>
    <mergeCell ref="V116:V117"/>
    <mergeCell ref="F124:F125"/>
    <mergeCell ref="I124:I125"/>
    <mergeCell ref="Y122:Y123"/>
    <mergeCell ref="AB122:AB123"/>
    <mergeCell ref="AB126:AB127"/>
    <mergeCell ref="R126:R127"/>
    <mergeCell ref="Y116:Y117"/>
    <mergeCell ref="AB116:AB117"/>
    <mergeCell ref="A116:A117"/>
    <mergeCell ref="C116:C117"/>
    <mergeCell ref="AE122:AE123"/>
    <mergeCell ref="AH122:AH123"/>
    <mergeCell ref="AK122:AK123"/>
    <mergeCell ref="O118:O119"/>
    <mergeCell ref="R118:R119"/>
    <mergeCell ref="R116:R117"/>
    <mergeCell ref="S116:S117"/>
    <mergeCell ref="T116:T117"/>
    <mergeCell ref="T110:T111"/>
    <mergeCell ref="AL106:AL107"/>
    <mergeCell ref="B106:B107"/>
    <mergeCell ref="A104:A105"/>
    <mergeCell ref="C104:C105"/>
    <mergeCell ref="F104:F105"/>
    <mergeCell ref="I104:I105"/>
    <mergeCell ref="L104:L105"/>
    <mergeCell ref="O104:O105"/>
    <mergeCell ref="R104:R105"/>
    <mergeCell ref="S104:S105"/>
    <mergeCell ref="T104:T105"/>
    <mergeCell ref="V104:V105"/>
    <mergeCell ref="Y104:Y105"/>
    <mergeCell ref="AB104:AB105"/>
    <mergeCell ref="AE104:AE105"/>
    <mergeCell ref="AH104:AH105"/>
    <mergeCell ref="U104:U105"/>
    <mergeCell ref="AK104:AK105"/>
    <mergeCell ref="AL104:AL105"/>
    <mergeCell ref="B104:B105"/>
    <mergeCell ref="C106:C107"/>
    <mergeCell ref="F106:F107"/>
    <mergeCell ref="I106:I107"/>
    <mergeCell ref="L106:L107"/>
    <mergeCell ref="O106:O107"/>
    <mergeCell ref="R106:R107"/>
    <mergeCell ref="S106:S107"/>
    <mergeCell ref="T106:T107"/>
    <mergeCell ref="AK106:AK107"/>
    <mergeCell ref="F102:F103"/>
    <mergeCell ref="I102:I103"/>
    <mergeCell ref="L102:L103"/>
    <mergeCell ref="O102:O103"/>
    <mergeCell ref="R102:R103"/>
    <mergeCell ref="S102:S103"/>
    <mergeCell ref="T102:T103"/>
    <mergeCell ref="V102:V103"/>
    <mergeCell ref="Y102:Y103"/>
    <mergeCell ref="AB102:AB103"/>
    <mergeCell ref="AE102:AE103"/>
    <mergeCell ref="AH102:AH103"/>
    <mergeCell ref="U102:U103"/>
    <mergeCell ref="AK102:AK103"/>
    <mergeCell ref="AL102:AL103"/>
    <mergeCell ref="B102:B103"/>
    <mergeCell ref="A100:A101"/>
    <mergeCell ref="C100:C101"/>
    <mergeCell ref="F100:F101"/>
    <mergeCell ref="I100:I101"/>
    <mergeCell ref="L100:L101"/>
    <mergeCell ref="O100:O101"/>
    <mergeCell ref="R100:R101"/>
    <mergeCell ref="S100:S101"/>
    <mergeCell ref="T100:T101"/>
    <mergeCell ref="V100:V101"/>
    <mergeCell ref="Y100:Y101"/>
    <mergeCell ref="AB100:AB101"/>
    <mergeCell ref="AE100:AE101"/>
    <mergeCell ref="AH100:AH101"/>
    <mergeCell ref="U100:U101"/>
    <mergeCell ref="AK100:AK101"/>
    <mergeCell ref="AL100:AL101"/>
    <mergeCell ref="B100:B101"/>
    <mergeCell ref="A98:A99"/>
    <mergeCell ref="C98:C99"/>
    <mergeCell ref="F98:F99"/>
    <mergeCell ref="I98:I99"/>
    <mergeCell ref="L98:L99"/>
    <mergeCell ref="O98:O99"/>
    <mergeCell ref="R98:R99"/>
    <mergeCell ref="S98:S99"/>
    <mergeCell ref="T98:T99"/>
    <mergeCell ref="V98:V99"/>
    <mergeCell ref="Y98:Y99"/>
    <mergeCell ref="AB98:AB99"/>
    <mergeCell ref="AE98:AE99"/>
    <mergeCell ref="AH98:AH99"/>
    <mergeCell ref="U98:U99"/>
    <mergeCell ref="AK98:AK99"/>
    <mergeCell ref="AL98:AL99"/>
    <mergeCell ref="B98:B99"/>
    <mergeCell ref="A96:A97"/>
    <mergeCell ref="C96:C97"/>
    <mergeCell ref="F96:F97"/>
    <mergeCell ref="I96:I97"/>
    <mergeCell ref="L96:L97"/>
    <mergeCell ref="O96:O97"/>
    <mergeCell ref="R96:R97"/>
    <mergeCell ref="S96:S97"/>
    <mergeCell ref="T96:T97"/>
    <mergeCell ref="V96:V97"/>
    <mergeCell ref="Y96:Y97"/>
    <mergeCell ref="AB96:AB97"/>
    <mergeCell ref="AE96:AE97"/>
    <mergeCell ref="AH96:AH97"/>
    <mergeCell ref="U96:U97"/>
    <mergeCell ref="AK96:AK97"/>
    <mergeCell ref="AL96:AL97"/>
    <mergeCell ref="B96:B97"/>
    <mergeCell ref="A94:A95"/>
    <mergeCell ref="C94:C95"/>
    <mergeCell ref="F94:F95"/>
    <mergeCell ref="I94:I95"/>
    <mergeCell ref="L94:L95"/>
    <mergeCell ref="O94:O95"/>
    <mergeCell ref="R94:R95"/>
    <mergeCell ref="S94:S95"/>
    <mergeCell ref="T94:T95"/>
    <mergeCell ref="V94:V95"/>
    <mergeCell ref="Y94:Y95"/>
    <mergeCell ref="AB94:AB95"/>
    <mergeCell ref="AE94:AE95"/>
    <mergeCell ref="AH94:AH95"/>
    <mergeCell ref="U94:U95"/>
    <mergeCell ref="AK94:AK95"/>
    <mergeCell ref="AL94:AL95"/>
    <mergeCell ref="B94:B95"/>
    <mergeCell ref="A92:A93"/>
    <mergeCell ref="C92:C93"/>
    <mergeCell ref="F92:F93"/>
    <mergeCell ref="I92:I93"/>
    <mergeCell ref="L92:L93"/>
    <mergeCell ref="O92:O93"/>
    <mergeCell ref="R92:R93"/>
    <mergeCell ref="S92:S93"/>
    <mergeCell ref="T92:T93"/>
    <mergeCell ref="V92:V93"/>
    <mergeCell ref="Y92:Y93"/>
    <mergeCell ref="AB92:AB93"/>
    <mergeCell ref="AE92:AE93"/>
    <mergeCell ref="AH92:AH93"/>
    <mergeCell ref="U92:U93"/>
    <mergeCell ref="AK92:AK93"/>
    <mergeCell ref="AL92:AL93"/>
    <mergeCell ref="B92:B93"/>
    <mergeCell ref="A90:A91"/>
    <mergeCell ref="C90:C91"/>
    <mergeCell ref="F90:F91"/>
    <mergeCell ref="I90:I91"/>
    <mergeCell ref="L90:L91"/>
    <mergeCell ref="O90:O91"/>
    <mergeCell ref="R90:R91"/>
    <mergeCell ref="S90:S91"/>
    <mergeCell ref="T90:T91"/>
    <mergeCell ref="V90:V91"/>
    <mergeCell ref="Y90:Y91"/>
    <mergeCell ref="AB90:AB91"/>
    <mergeCell ref="AE90:AE91"/>
    <mergeCell ref="AH90:AH91"/>
    <mergeCell ref="U90:U91"/>
    <mergeCell ref="AK90:AK91"/>
    <mergeCell ref="AL90:AL91"/>
    <mergeCell ref="B90:B91"/>
    <mergeCell ref="A88:A89"/>
    <mergeCell ref="C88:C89"/>
    <mergeCell ref="F88:F89"/>
    <mergeCell ref="I88:I89"/>
    <mergeCell ref="L88:L89"/>
    <mergeCell ref="O88:O89"/>
    <mergeCell ref="R88:R89"/>
    <mergeCell ref="S88:S89"/>
    <mergeCell ref="T88:T89"/>
    <mergeCell ref="V88:V89"/>
    <mergeCell ref="Y88:Y89"/>
    <mergeCell ref="AB88:AB89"/>
    <mergeCell ref="AE88:AE89"/>
    <mergeCell ref="AH88:AH89"/>
    <mergeCell ref="U88:U89"/>
    <mergeCell ref="AK88:AK89"/>
    <mergeCell ref="AL88:AL89"/>
    <mergeCell ref="B88:B89"/>
    <mergeCell ref="A86:A87"/>
    <mergeCell ref="C86:C87"/>
    <mergeCell ref="F86:F87"/>
    <mergeCell ref="I86:I87"/>
    <mergeCell ref="L86:L87"/>
    <mergeCell ref="O86:O87"/>
    <mergeCell ref="R86:R87"/>
    <mergeCell ref="S86:S87"/>
    <mergeCell ref="T86:T87"/>
    <mergeCell ref="V86:V87"/>
    <mergeCell ref="Y86:Y87"/>
    <mergeCell ref="AB86:AB87"/>
    <mergeCell ref="AE86:AE87"/>
    <mergeCell ref="AH86:AH87"/>
    <mergeCell ref="U86:U87"/>
    <mergeCell ref="AK86:AK87"/>
    <mergeCell ref="AL86:AL87"/>
    <mergeCell ref="B86:B87"/>
    <mergeCell ref="A84:A85"/>
    <mergeCell ref="C84:C85"/>
    <mergeCell ref="F84:F85"/>
    <mergeCell ref="I84:I85"/>
    <mergeCell ref="L84:L85"/>
    <mergeCell ref="O84:O85"/>
    <mergeCell ref="R84:R85"/>
    <mergeCell ref="S84:S85"/>
    <mergeCell ref="T84:T85"/>
    <mergeCell ref="V84:V85"/>
    <mergeCell ref="Y84:Y85"/>
    <mergeCell ref="AB84:AB85"/>
    <mergeCell ref="AE84:AE85"/>
    <mergeCell ref="AH84:AH85"/>
    <mergeCell ref="U84:U85"/>
    <mergeCell ref="AK84:AK85"/>
    <mergeCell ref="AL84:AL85"/>
    <mergeCell ref="B84:B85"/>
    <mergeCell ref="A82:A83"/>
    <mergeCell ref="C82:C83"/>
    <mergeCell ref="F82:F83"/>
    <mergeCell ref="I82:I83"/>
    <mergeCell ref="L82:L83"/>
    <mergeCell ref="O82:O83"/>
    <mergeCell ref="R82:R83"/>
    <mergeCell ref="S82:S83"/>
    <mergeCell ref="T82:T83"/>
    <mergeCell ref="V82:V83"/>
    <mergeCell ref="Y82:Y83"/>
    <mergeCell ref="AB82:AB83"/>
    <mergeCell ref="AE82:AE83"/>
    <mergeCell ref="AH82:AH83"/>
    <mergeCell ref="U82:U83"/>
    <mergeCell ref="AK82:AK83"/>
    <mergeCell ref="AL82:AL83"/>
    <mergeCell ref="B82:B83"/>
    <mergeCell ref="A80:A81"/>
    <mergeCell ref="C80:C81"/>
    <mergeCell ref="F80:F81"/>
    <mergeCell ref="I80:I81"/>
    <mergeCell ref="L80:L81"/>
    <mergeCell ref="O80:O81"/>
    <mergeCell ref="R80:R81"/>
    <mergeCell ref="S80:S81"/>
    <mergeCell ref="T80:T81"/>
    <mergeCell ref="V80:V81"/>
    <mergeCell ref="Y80:Y81"/>
    <mergeCell ref="AB80:AB81"/>
    <mergeCell ref="AE80:AE81"/>
    <mergeCell ref="AH80:AH81"/>
    <mergeCell ref="U80:U81"/>
    <mergeCell ref="AK80:AK81"/>
    <mergeCell ref="AL80:AL81"/>
    <mergeCell ref="B80:B81"/>
    <mergeCell ref="A78:A79"/>
    <mergeCell ref="C78:C79"/>
    <mergeCell ref="F78:F79"/>
    <mergeCell ref="I78:I79"/>
    <mergeCell ref="L78:L79"/>
    <mergeCell ref="O78:O79"/>
    <mergeCell ref="R78:R79"/>
    <mergeCell ref="S78:S79"/>
    <mergeCell ref="T78:T79"/>
    <mergeCell ref="V78:V79"/>
    <mergeCell ref="Y78:Y79"/>
    <mergeCell ref="AB78:AB79"/>
    <mergeCell ref="AE78:AE79"/>
    <mergeCell ref="AH78:AH79"/>
    <mergeCell ref="U78:U79"/>
    <mergeCell ref="AK78:AK79"/>
    <mergeCell ref="AL78:AL79"/>
    <mergeCell ref="B78:B79"/>
    <mergeCell ref="A76:A77"/>
    <mergeCell ref="C76:C77"/>
    <mergeCell ref="F76:F77"/>
    <mergeCell ref="I76:I77"/>
    <mergeCell ref="L76:L77"/>
    <mergeCell ref="O76:O77"/>
    <mergeCell ref="R76:R77"/>
    <mergeCell ref="S76:S77"/>
    <mergeCell ref="T76:T77"/>
    <mergeCell ref="V76:V77"/>
    <mergeCell ref="Y76:Y77"/>
    <mergeCell ref="AB76:AB77"/>
    <mergeCell ref="AE76:AE77"/>
    <mergeCell ref="AH76:AH77"/>
    <mergeCell ref="U76:U77"/>
    <mergeCell ref="AK76:AK77"/>
    <mergeCell ref="AL76:AL77"/>
    <mergeCell ref="B76:B77"/>
    <mergeCell ref="A74:A75"/>
    <mergeCell ref="C74:C75"/>
    <mergeCell ref="F74:F75"/>
    <mergeCell ref="I74:I75"/>
    <mergeCell ref="L74:L75"/>
    <mergeCell ref="O74:O75"/>
    <mergeCell ref="R74:R75"/>
    <mergeCell ref="S74:S75"/>
    <mergeCell ref="T74:T75"/>
    <mergeCell ref="V74:V75"/>
    <mergeCell ref="Y74:Y75"/>
    <mergeCell ref="AB74:AB75"/>
    <mergeCell ref="AE74:AE75"/>
    <mergeCell ref="AH74:AH75"/>
    <mergeCell ref="U74:U75"/>
    <mergeCell ref="AK74:AK75"/>
    <mergeCell ref="AL74:AL75"/>
    <mergeCell ref="B74:B75"/>
    <mergeCell ref="A72:A73"/>
    <mergeCell ref="C72:C73"/>
    <mergeCell ref="F72:F73"/>
    <mergeCell ref="I72:I73"/>
    <mergeCell ref="L72:L73"/>
    <mergeCell ref="O72:O73"/>
    <mergeCell ref="R72:R73"/>
    <mergeCell ref="S72:S73"/>
    <mergeCell ref="T72:T73"/>
    <mergeCell ref="V72:V73"/>
    <mergeCell ref="Y72:Y73"/>
    <mergeCell ref="AB72:AB73"/>
    <mergeCell ref="AE72:AE73"/>
    <mergeCell ref="AH72:AH73"/>
    <mergeCell ref="U72:U73"/>
    <mergeCell ref="AK72:AK73"/>
    <mergeCell ref="AL72:AL73"/>
    <mergeCell ref="B72:B73"/>
    <mergeCell ref="A70:A71"/>
    <mergeCell ref="C70:C71"/>
    <mergeCell ref="F70:F71"/>
    <mergeCell ref="I70:I71"/>
    <mergeCell ref="L70:L71"/>
    <mergeCell ref="O70:O71"/>
    <mergeCell ref="R70:R71"/>
    <mergeCell ref="S70:S71"/>
    <mergeCell ref="T70:T71"/>
    <mergeCell ref="V70:V71"/>
    <mergeCell ref="Y70:Y71"/>
    <mergeCell ref="AB70:AB71"/>
    <mergeCell ref="AE70:AE71"/>
    <mergeCell ref="AH70:AH71"/>
    <mergeCell ref="U70:U71"/>
    <mergeCell ref="AK70:AK71"/>
    <mergeCell ref="AL70:AL71"/>
    <mergeCell ref="B70:B71"/>
    <mergeCell ref="AC68:AG68"/>
    <mergeCell ref="AI68:AJ68"/>
    <mergeCell ref="D69:E69"/>
    <mergeCell ref="G69:H69"/>
    <mergeCell ref="J69:K69"/>
    <mergeCell ref="M69:N69"/>
    <mergeCell ref="P69:Q69"/>
    <mergeCell ref="W69:X69"/>
    <mergeCell ref="Z69:AA69"/>
    <mergeCell ref="AC69:AD69"/>
    <mergeCell ref="AF69:AG69"/>
    <mergeCell ref="AI69:AJ69"/>
    <mergeCell ref="A63:R63"/>
    <mergeCell ref="T63:AK63"/>
    <mergeCell ref="A64:R64"/>
    <mergeCell ref="T64:AK64"/>
    <mergeCell ref="T61:T62"/>
    <mergeCell ref="V61:V62"/>
    <mergeCell ref="Y61:Y62"/>
    <mergeCell ref="AB61:AB62"/>
    <mergeCell ref="AE61:AE62"/>
    <mergeCell ref="T65:AK65"/>
    <mergeCell ref="A66:R66"/>
    <mergeCell ref="T66:AK66"/>
    <mergeCell ref="A67:R67"/>
    <mergeCell ref="T67:AK67"/>
    <mergeCell ref="AK61:AK62"/>
    <mergeCell ref="AH61:AH62"/>
    <mergeCell ref="U61:U62"/>
    <mergeCell ref="B61:B62"/>
    <mergeCell ref="A65:R65"/>
    <mergeCell ref="U68:Z68"/>
    <mergeCell ref="AL57:AL58"/>
    <mergeCell ref="A59:A60"/>
    <mergeCell ref="C59:C60"/>
    <mergeCell ref="F59:F60"/>
    <mergeCell ref="I59:I60"/>
    <mergeCell ref="L59:L60"/>
    <mergeCell ref="O59:O60"/>
    <mergeCell ref="T59:T60"/>
    <mergeCell ref="V59:V60"/>
    <mergeCell ref="Y59:Y60"/>
    <mergeCell ref="AB59:AB60"/>
    <mergeCell ref="R59:R60"/>
    <mergeCell ref="S59:S60"/>
    <mergeCell ref="AK59:AK60"/>
    <mergeCell ref="AL59:AL60"/>
    <mergeCell ref="A61:A62"/>
    <mergeCell ref="C61:C62"/>
    <mergeCell ref="F61:F62"/>
    <mergeCell ref="I61:I62"/>
    <mergeCell ref="L61:L62"/>
    <mergeCell ref="O61:O62"/>
    <mergeCell ref="R61:R62"/>
    <mergeCell ref="S61:S62"/>
    <mergeCell ref="AL61:AL62"/>
    <mergeCell ref="A57:A58"/>
    <mergeCell ref="C57:C58"/>
    <mergeCell ref="F57:F58"/>
    <mergeCell ref="I57:I58"/>
    <mergeCell ref="L57:L58"/>
    <mergeCell ref="O57:O58"/>
    <mergeCell ref="R57:R58"/>
    <mergeCell ref="S57:S58"/>
    <mergeCell ref="AB57:AB58"/>
    <mergeCell ref="AE57:AE58"/>
    <mergeCell ref="AH57:AH58"/>
    <mergeCell ref="AE59:AE60"/>
    <mergeCell ref="AH59:AH60"/>
    <mergeCell ref="AK57:AK58"/>
    <mergeCell ref="A53:A54"/>
    <mergeCell ref="C53:C54"/>
    <mergeCell ref="F53:F54"/>
    <mergeCell ref="I53:I54"/>
    <mergeCell ref="L53:L54"/>
    <mergeCell ref="O53:O54"/>
    <mergeCell ref="R53:R54"/>
    <mergeCell ref="S53:S54"/>
    <mergeCell ref="T53:T54"/>
    <mergeCell ref="V53:V54"/>
    <mergeCell ref="Y53:Y54"/>
    <mergeCell ref="AB53:AB54"/>
    <mergeCell ref="AE53:AE54"/>
    <mergeCell ref="AH53:AH54"/>
    <mergeCell ref="AK53:AK54"/>
    <mergeCell ref="B57:B58"/>
    <mergeCell ref="B59:B60"/>
    <mergeCell ref="B55:B56"/>
    <mergeCell ref="T57:T58"/>
    <mergeCell ref="V57:V58"/>
    <mergeCell ref="Y57:Y58"/>
    <mergeCell ref="AL53:AL54"/>
    <mergeCell ref="A55:A56"/>
    <mergeCell ref="C55:C56"/>
    <mergeCell ref="F55:F56"/>
    <mergeCell ref="I55:I56"/>
    <mergeCell ref="L55:L56"/>
    <mergeCell ref="O55:O56"/>
    <mergeCell ref="R55:R56"/>
    <mergeCell ref="S55:S56"/>
    <mergeCell ref="T55:T56"/>
    <mergeCell ref="V55:V56"/>
    <mergeCell ref="Y55:Y56"/>
    <mergeCell ref="AB55:AB56"/>
    <mergeCell ref="AE55:AE56"/>
    <mergeCell ref="AH55:AH56"/>
    <mergeCell ref="AK55:AK56"/>
    <mergeCell ref="AL55:AL56"/>
    <mergeCell ref="A41:A42"/>
    <mergeCell ref="C41:C42"/>
    <mergeCell ref="F41:F42"/>
    <mergeCell ref="I41:I42"/>
    <mergeCell ref="L41:L42"/>
    <mergeCell ref="O41:O42"/>
    <mergeCell ref="R41:R42"/>
    <mergeCell ref="S41:S42"/>
    <mergeCell ref="T41:T42"/>
    <mergeCell ref="V41:V42"/>
    <mergeCell ref="Y41:Y42"/>
    <mergeCell ref="AB41:AB42"/>
    <mergeCell ref="AE41:AE42"/>
    <mergeCell ref="AH41:AH42"/>
    <mergeCell ref="U41:U42"/>
    <mergeCell ref="AK41:AK42"/>
    <mergeCell ref="AL41:AL42"/>
    <mergeCell ref="A39:A40"/>
    <mergeCell ref="C39:C40"/>
    <mergeCell ref="F39:F40"/>
    <mergeCell ref="I39:I40"/>
    <mergeCell ref="L39:L40"/>
    <mergeCell ref="O39:O40"/>
    <mergeCell ref="R39:R40"/>
    <mergeCell ref="S39:S40"/>
    <mergeCell ref="T39:T40"/>
    <mergeCell ref="V39:V40"/>
    <mergeCell ref="Y39:Y40"/>
    <mergeCell ref="AB39:AB40"/>
    <mergeCell ref="AE39:AE40"/>
    <mergeCell ref="AH39:AH40"/>
    <mergeCell ref="U39:U40"/>
    <mergeCell ref="AK39:AK40"/>
    <mergeCell ref="AL39:AL40"/>
    <mergeCell ref="A37:A38"/>
    <mergeCell ref="C37:C38"/>
    <mergeCell ref="F37:F38"/>
    <mergeCell ref="I37:I38"/>
    <mergeCell ref="L37:L38"/>
    <mergeCell ref="O37:O38"/>
    <mergeCell ref="R37:R38"/>
    <mergeCell ref="S37:S38"/>
    <mergeCell ref="T37:T38"/>
    <mergeCell ref="V37:V38"/>
    <mergeCell ref="Y37:Y38"/>
    <mergeCell ref="AB37:AB38"/>
    <mergeCell ref="AE37:AE38"/>
    <mergeCell ref="AH37:AH38"/>
    <mergeCell ref="U37:U38"/>
    <mergeCell ref="AK37:AK38"/>
    <mergeCell ref="AL37:AL38"/>
    <mergeCell ref="A35:A36"/>
    <mergeCell ref="C35:C36"/>
    <mergeCell ref="F35:F36"/>
    <mergeCell ref="I35:I36"/>
    <mergeCell ref="L35:L36"/>
    <mergeCell ref="O35:O36"/>
    <mergeCell ref="R35:R36"/>
    <mergeCell ref="S35:S36"/>
    <mergeCell ref="T35:T36"/>
    <mergeCell ref="V35:V36"/>
    <mergeCell ref="Y35:Y36"/>
    <mergeCell ref="AB35:AB36"/>
    <mergeCell ref="AE35:AE36"/>
    <mergeCell ref="AH35:AH36"/>
    <mergeCell ref="U35:U36"/>
    <mergeCell ref="AK35:AK36"/>
    <mergeCell ref="AL35:AL36"/>
    <mergeCell ref="A33:A34"/>
    <mergeCell ref="C33:C34"/>
    <mergeCell ref="F33:F34"/>
    <mergeCell ref="I33:I34"/>
    <mergeCell ref="L33:L34"/>
    <mergeCell ref="O33:O34"/>
    <mergeCell ref="R33:R34"/>
    <mergeCell ref="S33:S34"/>
    <mergeCell ref="T33:T34"/>
    <mergeCell ref="V33:V34"/>
    <mergeCell ref="Y33:Y34"/>
    <mergeCell ref="AB33:AB34"/>
    <mergeCell ref="AE33:AE34"/>
    <mergeCell ref="AH33:AH34"/>
    <mergeCell ref="U33:U34"/>
    <mergeCell ref="AK33:AK34"/>
    <mergeCell ref="AL33:AL34"/>
    <mergeCell ref="A31:A32"/>
    <mergeCell ref="C31:C32"/>
    <mergeCell ref="F31:F32"/>
    <mergeCell ref="I31:I32"/>
    <mergeCell ref="L31:L32"/>
    <mergeCell ref="O31:O32"/>
    <mergeCell ref="R31:R32"/>
    <mergeCell ref="S31:S32"/>
    <mergeCell ref="T31:T32"/>
    <mergeCell ref="V31:V32"/>
    <mergeCell ref="Y31:Y32"/>
    <mergeCell ref="AB31:AB32"/>
    <mergeCell ref="AE31:AE32"/>
    <mergeCell ref="AH31:AH32"/>
    <mergeCell ref="U31:U32"/>
    <mergeCell ref="AK31:AK32"/>
    <mergeCell ref="AL31:AL32"/>
    <mergeCell ref="A29:A30"/>
    <mergeCell ref="C29:C30"/>
    <mergeCell ref="F29:F30"/>
    <mergeCell ref="I29:I30"/>
    <mergeCell ref="L29:L30"/>
    <mergeCell ref="O29:O30"/>
    <mergeCell ref="R29:R30"/>
    <mergeCell ref="S29:S30"/>
    <mergeCell ref="T29:T30"/>
    <mergeCell ref="V29:V30"/>
    <mergeCell ref="Y29:Y30"/>
    <mergeCell ref="AB29:AB30"/>
    <mergeCell ref="AE29:AE30"/>
    <mergeCell ref="AH29:AH30"/>
    <mergeCell ref="U29:U30"/>
    <mergeCell ref="AK29:AK30"/>
    <mergeCell ref="AL29:AL30"/>
    <mergeCell ref="A27:A28"/>
    <mergeCell ref="C27:C28"/>
    <mergeCell ref="F27:F28"/>
    <mergeCell ref="I27:I28"/>
    <mergeCell ref="L27:L28"/>
    <mergeCell ref="O27:O28"/>
    <mergeCell ref="R27:R28"/>
    <mergeCell ref="S27:S28"/>
    <mergeCell ref="T27:T28"/>
    <mergeCell ref="V27:V28"/>
    <mergeCell ref="Y27:Y28"/>
    <mergeCell ref="AB27:AB28"/>
    <mergeCell ref="AE27:AE28"/>
    <mergeCell ref="AH27:AH28"/>
    <mergeCell ref="U27:U28"/>
    <mergeCell ref="AK27:AK28"/>
    <mergeCell ref="AL27:AL28"/>
    <mergeCell ref="A25:A26"/>
    <mergeCell ref="C25:C26"/>
    <mergeCell ref="F25:F26"/>
    <mergeCell ref="I25:I26"/>
    <mergeCell ref="L25:L26"/>
    <mergeCell ref="O25:O26"/>
    <mergeCell ref="R25:R26"/>
    <mergeCell ref="S25:S26"/>
    <mergeCell ref="T25:T26"/>
    <mergeCell ref="V25:V26"/>
    <mergeCell ref="Y25:Y26"/>
    <mergeCell ref="AB25:AB26"/>
    <mergeCell ref="AE25:AE26"/>
    <mergeCell ref="AH25:AH26"/>
    <mergeCell ref="U25:U26"/>
    <mergeCell ref="AK25:AK26"/>
    <mergeCell ref="AL25:AL26"/>
    <mergeCell ref="A23:A24"/>
    <mergeCell ref="C23:C24"/>
    <mergeCell ref="F23:F24"/>
    <mergeCell ref="I23:I24"/>
    <mergeCell ref="L23:L24"/>
    <mergeCell ref="O23:O24"/>
    <mergeCell ref="R23:R24"/>
    <mergeCell ref="S23:S24"/>
    <mergeCell ref="T23:T24"/>
    <mergeCell ref="V23:V24"/>
    <mergeCell ref="Y23:Y24"/>
    <mergeCell ref="AB23:AB24"/>
    <mergeCell ref="AE23:AE24"/>
    <mergeCell ref="AH23:AH24"/>
    <mergeCell ref="U23:U24"/>
    <mergeCell ref="AK23:AK24"/>
    <mergeCell ref="AL23:AL24"/>
    <mergeCell ref="A21:A22"/>
    <mergeCell ref="C21:C22"/>
    <mergeCell ref="F21:F22"/>
    <mergeCell ref="I21:I22"/>
    <mergeCell ref="L21:L22"/>
    <mergeCell ref="O21:O22"/>
    <mergeCell ref="R21:R22"/>
    <mergeCell ref="S21:S22"/>
    <mergeCell ref="T21:T22"/>
    <mergeCell ref="V21:V22"/>
    <mergeCell ref="Y21:Y22"/>
    <mergeCell ref="AB21:AB22"/>
    <mergeCell ref="AE21:AE22"/>
    <mergeCell ref="AH21:AH22"/>
    <mergeCell ref="U21:U22"/>
    <mergeCell ref="AK21:AK22"/>
    <mergeCell ref="AL21:AL22"/>
    <mergeCell ref="AL17:AL18"/>
    <mergeCell ref="A19:A20"/>
    <mergeCell ref="C19:C20"/>
    <mergeCell ref="F19:F20"/>
    <mergeCell ref="I19:I20"/>
    <mergeCell ref="L19:L20"/>
    <mergeCell ref="O19:O20"/>
    <mergeCell ref="R19:R20"/>
    <mergeCell ref="S19:S20"/>
    <mergeCell ref="T19:T20"/>
    <mergeCell ref="V19:V20"/>
    <mergeCell ref="Y19:Y20"/>
    <mergeCell ref="AB19:AB20"/>
    <mergeCell ref="AE19:AE20"/>
    <mergeCell ref="AH19:AH20"/>
    <mergeCell ref="U19:U20"/>
    <mergeCell ref="AK19:AK20"/>
    <mergeCell ref="AL19:AL20"/>
    <mergeCell ref="A15:A16"/>
    <mergeCell ref="C15:C16"/>
    <mergeCell ref="F15:F16"/>
    <mergeCell ref="I15:I16"/>
    <mergeCell ref="L15:L16"/>
    <mergeCell ref="O15:O16"/>
    <mergeCell ref="R15:R16"/>
    <mergeCell ref="S15:S16"/>
    <mergeCell ref="T15:T16"/>
    <mergeCell ref="V15:V16"/>
    <mergeCell ref="Y15:Y16"/>
    <mergeCell ref="AB15:AB16"/>
    <mergeCell ref="AE15:AE16"/>
    <mergeCell ref="AH15:AH16"/>
    <mergeCell ref="AK15:AK16"/>
    <mergeCell ref="AL15:AL16"/>
    <mergeCell ref="A17:A18"/>
    <mergeCell ref="C17:C18"/>
    <mergeCell ref="F17:F18"/>
    <mergeCell ref="I17:I18"/>
    <mergeCell ref="L17:L18"/>
    <mergeCell ref="O17:O18"/>
    <mergeCell ref="R17:R18"/>
    <mergeCell ref="S17:S18"/>
    <mergeCell ref="T17:T18"/>
    <mergeCell ref="V17:V18"/>
    <mergeCell ref="Y17:Y18"/>
    <mergeCell ref="AB17:AB18"/>
    <mergeCell ref="AE17:AE18"/>
    <mergeCell ref="AH17:AH18"/>
    <mergeCell ref="U17:U18"/>
    <mergeCell ref="AK17:AK18"/>
    <mergeCell ref="A11:A12"/>
    <mergeCell ref="C11:C12"/>
    <mergeCell ref="F11:F12"/>
    <mergeCell ref="I11:I12"/>
    <mergeCell ref="L11:L12"/>
    <mergeCell ref="O11:O12"/>
    <mergeCell ref="R11:R12"/>
    <mergeCell ref="S11:S12"/>
    <mergeCell ref="T11:T12"/>
    <mergeCell ref="V11:V12"/>
    <mergeCell ref="Y11:Y12"/>
    <mergeCell ref="AB11:AB12"/>
    <mergeCell ref="AE11:AE12"/>
    <mergeCell ref="AH11:AH12"/>
    <mergeCell ref="AK11:AK12"/>
    <mergeCell ref="AL11:AL12"/>
    <mergeCell ref="A13:A14"/>
    <mergeCell ref="C13:C14"/>
    <mergeCell ref="F13:F14"/>
    <mergeCell ref="I13:I14"/>
    <mergeCell ref="L13:L14"/>
    <mergeCell ref="O13:O14"/>
    <mergeCell ref="R13:R14"/>
    <mergeCell ref="S13:S14"/>
    <mergeCell ref="T13:T14"/>
    <mergeCell ref="V13:V14"/>
    <mergeCell ref="Y13:Y14"/>
    <mergeCell ref="AB13:AB14"/>
    <mergeCell ref="AE13:AE14"/>
    <mergeCell ref="AH13:AH14"/>
    <mergeCell ref="AK13:AK14"/>
    <mergeCell ref="AL13:AL14"/>
    <mergeCell ref="A7:A8"/>
    <mergeCell ref="C7:C8"/>
    <mergeCell ref="F7:F8"/>
    <mergeCell ref="I7:I8"/>
    <mergeCell ref="L7:L8"/>
    <mergeCell ref="O7:O8"/>
    <mergeCell ref="R7:R8"/>
    <mergeCell ref="S7:S8"/>
    <mergeCell ref="T7:T8"/>
    <mergeCell ref="V7:V8"/>
    <mergeCell ref="Y7:Y8"/>
    <mergeCell ref="AB7:AB8"/>
    <mergeCell ref="AE7:AE8"/>
    <mergeCell ref="AH7:AH8"/>
    <mergeCell ref="AK7:AK8"/>
    <mergeCell ref="AL7:AL8"/>
    <mergeCell ref="A9:A10"/>
    <mergeCell ref="C9:C10"/>
    <mergeCell ref="F9:F10"/>
    <mergeCell ref="I9:I10"/>
    <mergeCell ref="L9:L10"/>
    <mergeCell ref="O9:O10"/>
    <mergeCell ref="R9:R10"/>
    <mergeCell ref="S9:S10"/>
    <mergeCell ref="T9:T10"/>
    <mergeCell ref="V9:V10"/>
    <mergeCell ref="Y9:Y10"/>
    <mergeCell ref="AB9:AB10"/>
    <mergeCell ref="AE9:AE10"/>
    <mergeCell ref="AH9:AH10"/>
    <mergeCell ref="AK9:AK10"/>
    <mergeCell ref="AL9:AL10"/>
    <mergeCell ref="A3:A4"/>
    <mergeCell ref="C3:C4"/>
    <mergeCell ref="F3:F4"/>
    <mergeCell ref="I3:I4"/>
    <mergeCell ref="L3:L4"/>
    <mergeCell ref="O3:O4"/>
    <mergeCell ref="R3:R4"/>
    <mergeCell ref="S3:S4"/>
    <mergeCell ref="T3:T4"/>
    <mergeCell ref="V3:V4"/>
    <mergeCell ref="Y3:Y4"/>
    <mergeCell ref="AB3:AB4"/>
    <mergeCell ref="AE3:AE4"/>
    <mergeCell ref="AH3:AH4"/>
    <mergeCell ref="AK3:AK4"/>
    <mergeCell ref="AL3:AL4"/>
    <mergeCell ref="A5:A6"/>
    <mergeCell ref="C5:C6"/>
    <mergeCell ref="F5:F6"/>
    <mergeCell ref="I5:I6"/>
    <mergeCell ref="L5:L6"/>
    <mergeCell ref="O5:O6"/>
    <mergeCell ref="R5:R6"/>
    <mergeCell ref="S5:S6"/>
    <mergeCell ref="T5:T6"/>
    <mergeCell ref="V5:V6"/>
    <mergeCell ref="Y5:Y6"/>
    <mergeCell ref="AB5:AB6"/>
    <mergeCell ref="AE5:AE6"/>
    <mergeCell ref="AH5:AH6"/>
    <mergeCell ref="AK5:AK6"/>
    <mergeCell ref="AL5:AL6"/>
    <mergeCell ref="H1:I1"/>
    <mergeCell ref="J1:N1"/>
    <mergeCell ref="P1:Q1"/>
    <mergeCell ref="AA1:AB1"/>
    <mergeCell ref="AC1:AG1"/>
    <mergeCell ref="AI1:AJ1"/>
    <mergeCell ref="D2:E2"/>
    <mergeCell ref="G2:H2"/>
    <mergeCell ref="J2:K2"/>
    <mergeCell ref="M2:N2"/>
    <mergeCell ref="P2:Q2"/>
    <mergeCell ref="W2:X2"/>
    <mergeCell ref="Z2:AA2"/>
    <mergeCell ref="AC2:AD2"/>
    <mergeCell ref="AF2:AG2"/>
    <mergeCell ref="AI2:AJ2"/>
    <mergeCell ref="B1:G1"/>
    <mergeCell ref="U1:Z1"/>
  </mergeCells>
  <phoneticPr fontId="61" type="noConversion"/>
  <printOptions horizontalCentered="1"/>
  <pageMargins left="0.25" right="0.25" top="0.56000000000000005" bottom="0.25" header="0.51" footer="0.51"/>
  <pageSetup scale="85" firstPageNumber="0" orientation="portrait" horizontalDpi="4294967294" verticalDpi="4294967294" r:id="rId1"/>
  <headerFooter alignWithMargins="0"/>
  <rowBreaks count="1" manualBreakCount="1">
    <brk id="67" max="16383" man="1"/>
  </rowBreaks>
  <colBreaks count="1" manualBreakCount="1">
    <brk id="18" max="1048575"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5"/>
    <pageSetUpPr fitToPage="1"/>
  </sheetPr>
  <dimension ref="A1:F21"/>
  <sheetViews>
    <sheetView workbookViewId="0"/>
  </sheetViews>
  <sheetFormatPr defaultColWidth="8.7109375" defaultRowHeight="13.5" customHeight="1"/>
  <cols>
    <col min="1" max="1" width="10.140625" style="1" customWidth="1"/>
    <col min="2" max="2" width="24.42578125" style="1" customWidth="1"/>
    <col min="3" max="3" width="13.7109375" style="1" customWidth="1"/>
    <col min="4" max="4" width="25.28515625" style="1" customWidth="1"/>
    <col min="5" max="5" width="15.42578125" style="1" customWidth="1"/>
    <col min="6" max="6" width="7.28515625" style="1" customWidth="1"/>
    <col min="7" max="16384" width="8.7109375" style="1"/>
  </cols>
  <sheetData>
    <row r="1" spans="1:6" ht="36.75" customHeight="1">
      <c r="A1" s="216"/>
      <c r="B1" s="1135" t="s">
        <v>256</v>
      </c>
      <c r="C1" s="1135"/>
      <c r="D1" s="1135"/>
      <c r="E1" s="1135"/>
      <c r="F1" s="217"/>
    </row>
    <row r="2" spans="1:6" ht="13.5" customHeight="1">
      <c r="A2" s="218"/>
      <c r="B2" s="1136" t="s">
        <v>257</v>
      </c>
      <c r="C2" s="1136"/>
      <c r="D2" s="1136"/>
      <c r="E2" s="1136"/>
      <c r="F2" s="219"/>
    </row>
    <row r="3" spans="1:6" ht="35.25" customHeight="1">
      <c r="A3" s="1137" t="s">
        <v>258</v>
      </c>
      <c r="B3" s="1137"/>
      <c r="C3" s="1137"/>
      <c r="D3" s="1137"/>
      <c r="E3" s="1137"/>
      <c r="F3" s="1137"/>
    </row>
    <row r="4" spans="1:6" ht="22.5" customHeight="1">
      <c r="A4" s="220" t="s">
        <v>259</v>
      </c>
      <c r="B4" s="221"/>
      <c r="C4" s="222" t="s">
        <v>260</v>
      </c>
      <c r="D4" s="1138"/>
      <c r="E4" s="1138"/>
      <c r="F4" s="1138"/>
    </row>
    <row r="5" spans="1:6" ht="46.5" customHeight="1">
      <c r="A5" s="1139" t="s">
        <v>261</v>
      </c>
      <c r="B5" s="1139"/>
      <c r="C5" s="1139"/>
      <c r="D5" s="1139"/>
      <c r="E5" s="1139"/>
      <c r="F5" s="1139"/>
    </row>
    <row r="6" spans="1:6" ht="42" customHeight="1">
      <c r="A6" s="1140" t="s">
        <v>262</v>
      </c>
      <c r="B6" s="1140"/>
      <c r="C6" s="1140"/>
      <c r="D6" s="1141"/>
      <c r="E6" s="1141"/>
      <c r="F6" s="1141"/>
    </row>
    <row r="7" spans="1:6" ht="42" customHeight="1">
      <c r="A7" s="1142"/>
      <c r="B7" s="1142"/>
      <c r="C7" s="1142"/>
      <c r="D7" s="1142"/>
      <c r="E7" s="1142"/>
      <c r="F7" s="1142"/>
    </row>
    <row r="8" spans="1:6" ht="42" customHeight="1">
      <c r="A8" s="1140" t="s">
        <v>263</v>
      </c>
      <c r="B8" s="1140"/>
      <c r="C8" s="1140"/>
      <c r="D8" s="1141"/>
      <c r="E8" s="1141"/>
      <c r="F8" s="1141"/>
    </row>
    <row r="9" spans="1:6" ht="42" customHeight="1">
      <c r="A9" s="1142"/>
      <c r="B9" s="1142"/>
      <c r="C9" s="1142"/>
      <c r="D9" s="1142"/>
      <c r="E9" s="1142"/>
      <c r="F9" s="1142"/>
    </row>
    <row r="10" spans="1:6" ht="42" customHeight="1">
      <c r="A10" s="1140" t="s">
        <v>264</v>
      </c>
      <c r="B10" s="1140"/>
      <c r="C10" s="1140"/>
      <c r="D10" s="1141"/>
      <c r="E10" s="1141"/>
      <c r="F10" s="1141"/>
    </row>
    <row r="11" spans="1:6" ht="42" customHeight="1">
      <c r="A11" s="1142"/>
      <c r="B11" s="1142"/>
      <c r="C11" s="1142"/>
      <c r="D11" s="1142"/>
      <c r="E11" s="1142"/>
      <c r="F11" s="1142"/>
    </row>
    <row r="12" spans="1:6" ht="42" customHeight="1">
      <c r="A12" s="1140" t="s">
        <v>265</v>
      </c>
      <c r="B12" s="1140"/>
      <c r="C12" s="1140"/>
      <c r="D12" s="1141"/>
      <c r="E12" s="1141"/>
      <c r="F12" s="1141"/>
    </row>
    <row r="13" spans="1:6" ht="42" customHeight="1">
      <c r="A13" s="1142"/>
      <c r="B13" s="1142"/>
      <c r="C13" s="1142"/>
      <c r="D13" s="1142"/>
      <c r="E13" s="1142"/>
      <c r="F13" s="1142"/>
    </row>
    <row r="14" spans="1:6" ht="42" customHeight="1">
      <c r="A14" s="1140" t="s">
        <v>143</v>
      </c>
      <c r="B14" s="1140"/>
      <c r="C14" s="1140"/>
      <c r="D14" s="1141"/>
      <c r="E14" s="1141"/>
      <c r="F14" s="1141"/>
    </row>
    <row r="15" spans="1:6" ht="42" customHeight="1">
      <c r="A15" s="1142"/>
      <c r="B15" s="1142"/>
      <c r="C15" s="1142"/>
      <c r="D15" s="1142"/>
      <c r="E15" s="1142"/>
      <c r="F15" s="1142"/>
    </row>
    <row r="16" spans="1:6" ht="42" customHeight="1">
      <c r="A16" s="1140" t="s">
        <v>144</v>
      </c>
      <c r="B16" s="1140"/>
      <c r="C16" s="1140"/>
      <c r="D16" s="1141"/>
      <c r="E16" s="1141"/>
      <c r="F16" s="1141"/>
    </row>
    <row r="17" spans="1:6" ht="67.5" customHeight="1">
      <c r="A17" s="1146"/>
      <c r="B17" s="1146"/>
      <c r="C17" s="1146"/>
      <c r="D17" s="1146"/>
      <c r="E17" s="1146"/>
      <c r="F17" s="1146"/>
    </row>
    <row r="18" spans="1:6" ht="21.75" customHeight="1">
      <c r="A18" s="1147" t="s">
        <v>145</v>
      </c>
      <c r="B18" s="1147"/>
      <c r="C18" s="223" t="s">
        <v>146</v>
      </c>
      <c r="D18" s="1144" t="s">
        <v>147</v>
      </c>
      <c r="E18" s="1144" t="s">
        <v>148</v>
      </c>
      <c r="F18" s="1144"/>
    </row>
    <row r="19" spans="1:6" ht="21.75" customHeight="1">
      <c r="A19" s="1147"/>
      <c r="B19" s="1147"/>
      <c r="C19" s="224" t="s">
        <v>149</v>
      </c>
      <c r="D19" s="1144"/>
      <c r="E19" s="1144"/>
      <c r="F19" s="1144"/>
    </row>
    <row r="20" spans="1:6" ht="36" customHeight="1">
      <c r="A20" s="1143" t="s">
        <v>150</v>
      </c>
      <c r="B20" s="1143"/>
      <c r="C20" s="1143"/>
      <c r="D20" s="225" t="s">
        <v>151</v>
      </c>
      <c r="E20" s="1144" t="s">
        <v>152</v>
      </c>
      <c r="F20" s="1144"/>
    </row>
    <row r="21" spans="1:6" ht="13.5" customHeight="1">
      <c r="A21" s="1145" t="s">
        <v>452</v>
      </c>
      <c r="B21" s="1145"/>
      <c r="C21" s="1145"/>
      <c r="D21" s="1145"/>
      <c r="E21" s="1145"/>
      <c r="F21" s="1145"/>
    </row>
  </sheetData>
  <sheetProtection selectLockedCells="1" selectUnlockedCells="1"/>
  <mergeCells count="29">
    <mergeCell ref="A21:F21"/>
    <mergeCell ref="A15:F15"/>
    <mergeCell ref="A16:C16"/>
    <mergeCell ref="D16:F16"/>
    <mergeCell ref="A17:F17"/>
    <mergeCell ref="A18:B19"/>
    <mergeCell ref="D18:D19"/>
    <mergeCell ref="E18:F19"/>
    <mergeCell ref="A13:F13"/>
    <mergeCell ref="A14:C14"/>
    <mergeCell ref="D14:F14"/>
    <mergeCell ref="A20:C20"/>
    <mergeCell ref="E20:F20"/>
    <mergeCell ref="A9:F9"/>
    <mergeCell ref="A10:C10"/>
    <mergeCell ref="D10:F10"/>
    <mergeCell ref="A11:F11"/>
    <mergeCell ref="A12:C12"/>
    <mergeCell ref="D12:F12"/>
    <mergeCell ref="A6:C6"/>
    <mergeCell ref="D6:F6"/>
    <mergeCell ref="A7:F7"/>
    <mergeCell ref="A8:C8"/>
    <mergeCell ref="D8:F8"/>
    <mergeCell ref="B1:E1"/>
    <mergeCell ref="B2:E2"/>
    <mergeCell ref="A3:F3"/>
    <mergeCell ref="D4:F4"/>
    <mergeCell ref="A5:F5"/>
  </mergeCells>
  <phoneticPr fontId="61" type="noConversion"/>
  <printOptions horizontalCentered="1"/>
  <pageMargins left="0.75" right="0.75" top="1" bottom="1" header="0.51180555555555551" footer="0.51180555555555551"/>
  <pageSetup scale="85" firstPageNumber="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1:K46"/>
  <sheetViews>
    <sheetView zoomScaleNormal="100" workbookViewId="0">
      <selection activeCell="C3" sqref="C3:D3"/>
    </sheetView>
  </sheetViews>
  <sheetFormatPr defaultRowHeight="15"/>
  <cols>
    <col min="1" max="4" width="9.140625" style="811"/>
    <col min="5" max="5" width="17.140625" style="811" customWidth="1"/>
    <col min="6" max="9" width="9.140625" style="811"/>
    <col min="10" max="16384" width="9.140625" style="798"/>
  </cols>
  <sheetData>
    <row r="1" spans="1:11" ht="15" customHeight="1">
      <c r="A1" s="800"/>
      <c r="B1" s="1183" t="s">
        <v>467</v>
      </c>
      <c r="C1" s="1183"/>
      <c r="D1" s="1183"/>
      <c r="E1" s="1183"/>
      <c r="F1" s="1183"/>
      <c r="G1" s="1183"/>
      <c r="H1" s="1183"/>
      <c r="I1" s="1184"/>
    </row>
    <row r="2" spans="1:11" ht="15" customHeight="1">
      <c r="A2" s="800"/>
      <c r="B2" s="1183"/>
      <c r="C2" s="1183"/>
      <c r="D2" s="1183"/>
      <c r="E2" s="1183"/>
      <c r="F2" s="1183"/>
      <c r="G2" s="1183"/>
      <c r="H2" s="1183"/>
      <c r="I2" s="1184"/>
    </row>
    <row r="3" spans="1:11" ht="15" customHeight="1">
      <c r="A3" s="812"/>
      <c r="B3" s="813" t="s">
        <v>330</v>
      </c>
      <c r="C3" s="1185">
        <f>IF(ISBLANK(IBRF!B5),"",IBRF!B5)</f>
        <v>41209</v>
      </c>
      <c r="D3" s="1186"/>
      <c r="E3" s="1187" t="s">
        <v>468</v>
      </c>
      <c r="F3" s="1188"/>
      <c r="G3" s="1189" t="str">
        <f>IF(ISBLANK(IBRF!B49),"",IBRF!B49)</f>
        <v>Tee Bee Dee</v>
      </c>
      <c r="H3" s="1190"/>
      <c r="I3" s="1184"/>
      <c r="K3" s="824"/>
    </row>
    <row r="4" spans="1:11" ht="15" customHeight="1">
      <c r="A4" s="1191" t="s">
        <v>469</v>
      </c>
      <c r="B4" s="1188"/>
      <c r="C4" s="1172"/>
      <c r="D4" s="1173"/>
      <c r="E4" s="1192" t="s">
        <v>470</v>
      </c>
      <c r="F4" s="1160"/>
      <c r="G4" s="1172"/>
      <c r="H4" s="1173"/>
      <c r="I4" s="1184"/>
    </row>
    <row r="5" spans="1:11" ht="15" customHeight="1" thickBot="1">
      <c r="A5" s="1167" t="s">
        <v>471</v>
      </c>
      <c r="B5" s="1168"/>
      <c r="C5" s="1169" t="str">
        <f>IF(IBRF!B8="","",IBRF!$B$8&amp;"/"&amp;IBRF!$B$9&amp;" vs. "&amp;IBRF!$H$8&amp;"/"&amp;IBRF!$H$9&amp;IF(IBRF!$K$3="",""," Bout "&amp;IBRF!$K$3))</f>
        <v>Fabulous Sin City Rollergirls/Hoover Damned vs. Fabulous Sin City Rollergirls/Tommy Gun Terrors Bout B</v>
      </c>
      <c r="D5" s="1170"/>
      <c r="E5" s="1170"/>
      <c r="F5" s="1170"/>
      <c r="G5" s="1170"/>
      <c r="H5" s="1171"/>
      <c r="I5" s="801"/>
    </row>
    <row r="6" spans="1:11">
      <c r="A6" s="1164" t="s">
        <v>352</v>
      </c>
      <c r="B6" s="1165"/>
      <c r="C6" s="1165"/>
      <c r="D6" s="1165"/>
      <c r="E6" s="1165"/>
      <c r="F6" s="1165"/>
      <c r="G6" s="1165"/>
      <c r="H6" s="1165"/>
      <c r="I6" s="1166"/>
    </row>
    <row r="7" spans="1:11">
      <c r="A7" s="814" t="s">
        <v>472</v>
      </c>
      <c r="B7" s="1160" t="s">
        <v>242</v>
      </c>
      <c r="C7" s="1161"/>
      <c r="D7" s="1172"/>
      <c r="E7" s="1173"/>
      <c r="F7" s="815" t="s">
        <v>473</v>
      </c>
      <c r="G7" s="818"/>
      <c r="H7" s="816" t="s">
        <v>474</v>
      </c>
      <c r="I7" s="819"/>
    </row>
    <row r="8" spans="1:11">
      <c r="A8" s="1174"/>
      <c r="B8" s="1175"/>
      <c r="C8" s="1175"/>
      <c r="D8" s="1175"/>
      <c r="E8" s="1175"/>
      <c r="F8" s="1175"/>
      <c r="G8" s="1175"/>
      <c r="H8" s="1175"/>
      <c r="I8" s="1176"/>
    </row>
    <row r="9" spans="1:11">
      <c r="A9" s="1177"/>
      <c r="B9" s="1178"/>
      <c r="C9" s="1178"/>
      <c r="D9" s="1178"/>
      <c r="E9" s="1178"/>
      <c r="F9" s="1178"/>
      <c r="G9" s="1178"/>
      <c r="H9" s="1178"/>
      <c r="I9" s="1179"/>
    </row>
    <row r="10" spans="1:11">
      <c r="A10" s="1177"/>
      <c r="B10" s="1178"/>
      <c r="C10" s="1178"/>
      <c r="D10" s="1178"/>
      <c r="E10" s="1178"/>
      <c r="F10" s="1178"/>
      <c r="G10" s="1178"/>
      <c r="H10" s="1178"/>
      <c r="I10" s="1179"/>
    </row>
    <row r="11" spans="1:11">
      <c r="A11" s="1177"/>
      <c r="B11" s="1178"/>
      <c r="C11" s="1178"/>
      <c r="D11" s="1178"/>
      <c r="E11" s="1178"/>
      <c r="F11" s="1178"/>
      <c r="G11" s="1178"/>
      <c r="H11" s="1178"/>
      <c r="I11" s="1179"/>
    </row>
    <row r="12" spans="1:11">
      <c r="A12" s="1180"/>
      <c r="B12" s="1181"/>
      <c r="C12" s="1181"/>
      <c r="D12" s="1181"/>
      <c r="E12" s="1181"/>
      <c r="F12" s="1181"/>
      <c r="G12" s="1181"/>
      <c r="H12" s="1181"/>
      <c r="I12" s="1182"/>
    </row>
    <row r="13" spans="1:11">
      <c r="A13" s="817" t="s">
        <v>475</v>
      </c>
      <c r="B13" s="820"/>
      <c r="C13" s="820"/>
      <c r="D13" s="820"/>
      <c r="E13" s="820"/>
      <c r="F13" s="820"/>
      <c r="G13" s="820"/>
      <c r="H13" s="820"/>
      <c r="I13" s="821"/>
    </row>
    <row r="14" spans="1:11">
      <c r="A14" s="1174"/>
      <c r="B14" s="1175"/>
      <c r="C14" s="1175"/>
      <c r="D14" s="1175"/>
      <c r="E14" s="1175"/>
      <c r="F14" s="1175"/>
      <c r="G14" s="1175"/>
      <c r="H14" s="1175"/>
      <c r="I14" s="1176"/>
    </row>
    <row r="15" spans="1:11">
      <c r="A15" s="1180"/>
      <c r="B15" s="1181"/>
      <c r="C15" s="1181"/>
      <c r="D15" s="1181"/>
      <c r="E15" s="1181"/>
      <c r="F15" s="1181"/>
      <c r="G15" s="1181"/>
      <c r="H15" s="1181"/>
      <c r="I15" s="1182"/>
    </row>
    <row r="16" spans="1:11">
      <c r="A16" s="814"/>
      <c r="B16" s="822"/>
      <c r="C16" s="822"/>
      <c r="D16" s="822"/>
      <c r="E16" s="822"/>
      <c r="F16" s="822"/>
      <c r="G16" s="822"/>
      <c r="H16" s="822"/>
      <c r="I16" s="823"/>
    </row>
    <row r="17" spans="1:9">
      <c r="A17" s="814" t="s">
        <v>472</v>
      </c>
      <c r="B17" s="1160" t="s">
        <v>242</v>
      </c>
      <c r="C17" s="1161"/>
      <c r="D17" s="1172"/>
      <c r="E17" s="1173"/>
      <c r="F17" s="815" t="s">
        <v>473</v>
      </c>
      <c r="G17" s="818"/>
      <c r="H17" s="816" t="s">
        <v>474</v>
      </c>
      <c r="I17" s="819"/>
    </row>
    <row r="18" spans="1:9">
      <c r="A18" s="1174"/>
      <c r="B18" s="1175"/>
      <c r="C18" s="1175"/>
      <c r="D18" s="1175"/>
      <c r="E18" s="1175"/>
      <c r="F18" s="1175"/>
      <c r="G18" s="1175"/>
      <c r="H18" s="1175"/>
      <c r="I18" s="1176"/>
    </row>
    <row r="19" spans="1:9">
      <c r="A19" s="1177"/>
      <c r="B19" s="1178"/>
      <c r="C19" s="1178"/>
      <c r="D19" s="1178"/>
      <c r="E19" s="1178"/>
      <c r="F19" s="1178"/>
      <c r="G19" s="1178"/>
      <c r="H19" s="1178"/>
      <c r="I19" s="1179"/>
    </row>
    <row r="20" spans="1:9">
      <c r="A20" s="1177"/>
      <c r="B20" s="1178"/>
      <c r="C20" s="1178"/>
      <c r="D20" s="1178"/>
      <c r="E20" s="1178"/>
      <c r="F20" s="1178"/>
      <c r="G20" s="1178"/>
      <c r="H20" s="1178"/>
      <c r="I20" s="1179"/>
    </row>
    <row r="21" spans="1:9">
      <c r="A21" s="1177"/>
      <c r="B21" s="1178"/>
      <c r="C21" s="1178"/>
      <c r="D21" s="1178"/>
      <c r="E21" s="1178"/>
      <c r="F21" s="1178"/>
      <c r="G21" s="1178"/>
      <c r="H21" s="1178"/>
      <c r="I21" s="1179"/>
    </row>
    <row r="22" spans="1:9">
      <c r="A22" s="1180"/>
      <c r="B22" s="1181"/>
      <c r="C22" s="1181"/>
      <c r="D22" s="1181"/>
      <c r="E22" s="1181"/>
      <c r="F22" s="1181"/>
      <c r="G22" s="1181"/>
      <c r="H22" s="1181"/>
      <c r="I22" s="1182"/>
    </row>
    <row r="23" spans="1:9">
      <c r="A23" s="817" t="s">
        <v>475</v>
      </c>
      <c r="B23" s="820"/>
      <c r="C23" s="820"/>
      <c r="D23" s="820"/>
      <c r="E23" s="820"/>
      <c r="F23" s="820"/>
      <c r="G23" s="820"/>
      <c r="H23" s="820"/>
      <c r="I23" s="821"/>
    </row>
    <row r="24" spans="1:9">
      <c r="A24" s="1174"/>
      <c r="B24" s="1175"/>
      <c r="C24" s="1175"/>
      <c r="D24" s="1175"/>
      <c r="E24" s="1175"/>
      <c r="F24" s="1175"/>
      <c r="G24" s="1175"/>
      <c r="H24" s="1175"/>
      <c r="I24" s="1176"/>
    </row>
    <row r="25" spans="1:9" ht="15.75" thickBot="1">
      <c r="A25" s="1180"/>
      <c r="B25" s="1181"/>
      <c r="C25" s="1181"/>
      <c r="D25" s="1181"/>
      <c r="E25" s="1181"/>
      <c r="F25" s="1181"/>
      <c r="G25" s="1181"/>
      <c r="H25" s="1181"/>
      <c r="I25" s="1182"/>
    </row>
    <row r="26" spans="1:9">
      <c r="A26" s="1164" t="s">
        <v>354</v>
      </c>
      <c r="B26" s="1165"/>
      <c r="C26" s="1165"/>
      <c r="D26" s="1165"/>
      <c r="E26" s="1165"/>
      <c r="F26" s="1165"/>
      <c r="G26" s="1165"/>
      <c r="H26" s="1165"/>
      <c r="I26" s="1166"/>
    </row>
    <row r="27" spans="1:9">
      <c r="A27" s="814" t="s">
        <v>472</v>
      </c>
      <c r="B27" s="1160" t="s">
        <v>242</v>
      </c>
      <c r="C27" s="1161"/>
      <c r="D27" s="1162"/>
      <c r="E27" s="1163"/>
      <c r="F27" s="815" t="s">
        <v>473</v>
      </c>
      <c r="G27" s="803"/>
      <c r="H27" s="816" t="s">
        <v>474</v>
      </c>
      <c r="I27" s="809"/>
    </row>
    <row r="28" spans="1:9">
      <c r="A28" s="1148"/>
      <c r="B28" s="1149"/>
      <c r="C28" s="1149"/>
      <c r="D28" s="1149"/>
      <c r="E28" s="1149"/>
      <c r="F28" s="1149"/>
      <c r="G28" s="1149"/>
      <c r="H28" s="1149"/>
      <c r="I28" s="1150"/>
    </row>
    <row r="29" spans="1:9">
      <c r="A29" s="1151"/>
      <c r="B29" s="1152"/>
      <c r="C29" s="1152"/>
      <c r="D29" s="1152"/>
      <c r="E29" s="1152"/>
      <c r="F29" s="1152"/>
      <c r="G29" s="1152"/>
      <c r="H29" s="1152"/>
      <c r="I29" s="1153"/>
    </row>
    <row r="30" spans="1:9">
      <c r="A30" s="1151"/>
      <c r="B30" s="1152"/>
      <c r="C30" s="1152"/>
      <c r="D30" s="1152"/>
      <c r="E30" s="1152"/>
      <c r="F30" s="1152"/>
      <c r="G30" s="1152"/>
      <c r="H30" s="1152"/>
      <c r="I30" s="1153"/>
    </row>
    <row r="31" spans="1:9">
      <c r="A31" s="1151"/>
      <c r="B31" s="1152"/>
      <c r="C31" s="1152"/>
      <c r="D31" s="1152"/>
      <c r="E31" s="1152"/>
      <c r="F31" s="1152"/>
      <c r="G31" s="1152"/>
      <c r="H31" s="1152"/>
      <c r="I31" s="1153"/>
    </row>
    <row r="32" spans="1:9">
      <c r="A32" s="1154"/>
      <c r="B32" s="1155"/>
      <c r="C32" s="1155"/>
      <c r="D32" s="1155"/>
      <c r="E32" s="1155"/>
      <c r="F32" s="1155"/>
      <c r="G32" s="1155"/>
      <c r="H32" s="1155"/>
      <c r="I32" s="1156"/>
    </row>
    <row r="33" spans="1:9">
      <c r="A33" s="817" t="s">
        <v>475</v>
      </c>
      <c r="B33" s="805"/>
      <c r="C33" s="805"/>
      <c r="D33" s="805"/>
      <c r="E33" s="805"/>
      <c r="F33" s="805"/>
      <c r="G33" s="805"/>
      <c r="H33" s="805"/>
      <c r="I33" s="806"/>
    </row>
    <row r="34" spans="1:9">
      <c r="A34" s="1148"/>
      <c r="B34" s="1149"/>
      <c r="C34" s="1149"/>
      <c r="D34" s="1149"/>
      <c r="E34" s="1149"/>
      <c r="F34" s="1149"/>
      <c r="G34" s="1149"/>
      <c r="H34" s="1149"/>
      <c r="I34" s="1150"/>
    </row>
    <row r="35" spans="1:9">
      <c r="A35" s="1154"/>
      <c r="B35" s="1155"/>
      <c r="C35" s="1155"/>
      <c r="D35" s="1155"/>
      <c r="E35" s="1155"/>
      <c r="F35" s="1155"/>
      <c r="G35" s="1155"/>
      <c r="H35" s="1155"/>
      <c r="I35" s="1156"/>
    </row>
    <row r="36" spans="1:9">
      <c r="A36" s="802"/>
      <c r="B36" s="807"/>
      <c r="C36" s="807"/>
      <c r="D36" s="807"/>
      <c r="E36" s="807"/>
      <c r="F36" s="807"/>
      <c r="G36" s="807"/>
      <c r="H36" s="807"/>
      <c r="I36" s="808"/>
    </row>
    <row r="37" spans="1:9">
      <c r="A37" s="814" t="s">
        <v>472</v>
      </c>
      <c r="B37" s="1160" t="s">
        <v>242</v>
      </c>
      <c r="C37" s="1161"/>
      <c r="D37" s="1162"/>
      <c r="E37" s="1163"/>
      <c r="F37" s="815" t="s">
        <v>473</v>
      </c>
      <c r="G37" s="803"/>
      <c r="H37" s="816" t="s">
        <v>474</v>
      </c>
      <c r="I37" s="804"/>
    </row>
    <row r="38" spans="1:9">
      <c r="A38" s="1148"/>
      <c r="B38" s="1149"/>
      <c r="C38" s="1149"/>
      <c r="D38" s="1149"/>
      <c r="E38" s="1149"/>
      <c r="F38" s="1149"/>
      <c r="G38" s="1149"/>
      <c r="H38" s="1149"/>
      <c r="I38" s="1150"/>
    </row>
    <row r="39" spans="1:9">
      <c r="A39" s="1151"/>
      <c r="B39" s="1152"/>
      <c r="C39" s="1152"/>
      <c r="D39" s="1152"/>
      <c r="E39" s="1152"/>
      <c r="F39" s="1152"/>
      <c r="G39" s="1152"/>
      <c r="H39" s="1152"/>
      <c r="I39" s="1153"/>
    </row>
    <row r="40" spans="1:9">
      <c r="A40" s="1151"/>
      <c r="B40" s="1152"/>
      <c r="C40" s="1152"/>
      <c r="D40" s="1152"/>
      <c r="E40" s="1152"/>
      <c r="F40" s="1152"/>
      <c r="G40" s="1152"/>
      <c r="H40" s="1152"/>
      <c r="I40" s="1153"/>
    </row>
    <row r="41" spans="1:9">
      <c r="A41" s="1151"/>
      <c r="B41" s="1152"/>
      <c r="C41" s="1152"/>
      <c r="D41" s="1152"/>
      <c r="E41" s="1152"/>
      <c r="F41" s="1152"/>
      <c r="G41" s="1152"/>
      <c r="H41" s="1152"/>
      <c r="I41" s="1153"/>
    </row>
    <row r="42" spans="1:9">
      <c r="A42" s="1154"/>
      <c r="B42" s="1155"/>
      <c r="C42" s="1155"/>
      <c r="D42" s="1155"/>
      <c r="E42" s="1155"/>
      <c r="F42" s="1155"/>
      <c r="G42" s="1155"/>
      <c r="H42" s="1155"/>
      <c r="I42" s="1156"/>
    </row>
    <row r="43" spans="1:9">
      <c r="A43" s="817" t="s">
        <v>475</v>
      </c>
      <c r="B43" s="805"/>
      <c r="C43" s="805"/>
      <c r="D43" s="805"/>
      <c r="E43" s="805"/>
      <c r="F43" s="805"/>
      <c r="G43" s="805"/>
      <c r="H43" s="805"/>
      <c r="I43" s="806"/>
    </row>
    <row r="44" spans="1:9">
      <c r="A44" s="1148"/>
      <c r="B44" s="1149"/>
      <c r="C44" s="1149"/>
      <c r="D44" s="1149"/>
      <c r="E44" s="1149"/>
      <c r="F44" s="1149"/>
      <c r="G44" s="1149"/>
      <c r="H44" s="1149"/>
      <c r="I44" s="1150"/>
    </row>
    <row r="45" spans="1:9" ht="15.75" thickBot="1">
      <c r="A45" s="1157"/>
      <c r="B45" s="1158"/>
      <c r="C45" s="1158"/>
      <c r="D45" s="1158"/>
      <c r="E45" s="1158"/>
      <c r="F45" s="1158"/>
      <c r="G45" s="1158"/>
      <c r="H45" s="1158"/>
      <c r="I45" s="1159"/>
    </row>
    <row r="46" spans="1:9">
      <c r="A46" s="810"/>
      <c r="B46" s="810"/>
      <c r="C46" s="810"/>
      <c r="D46" s="810"/>
      <c r="E46" s="810"/>
      <c r="F46" s="810"/>
      <c r="G46" s="810"/>
      <c r="H46" s="810"/>
      <c r="I46" s="810"/>
    </row>
  </sheetData>
  <mergeCells count="29">
    <mergeCell ref="B1:H2"/>
    <mergeCell ref="I1:I4"/>
    <mergeCell ref="C3:D3"/>
    <mergeCell ref="E3:F3"/>
    <mergeCell ref="G3:H3"/>
    <mergeCell ref="A4:B4"/>
    <mergeCell ref="C4:D4"/>
    <mergeCell ref="E4:F4"/>
    <mergeCell ref="G4:H4"/>
    <mergeCell ref="A26:I26"/>
    <mergeCell ref="A5:B5"/>
    <mergeCell ref="C5:H5"/>
    <mergeCell ref="A6:I6"/>
    <mergeCell ref="B7:C7"/>
    <mergeCell ref="D7:E7"/>
    <mergeCell ref="A8:I12"/>
    <mergeCell ref="A14:I15"/>
    <mergeCell ref="B17:C17"/>
    <mergeCell ref="D17:E17"/>
    <mergeCell ref="A18:I22"/>
    <mergeCell ref="A24:I25"/>
    <mergeCell ref="A38:I42"/>
    <mergeCell ref="A44:I45"/>
    <mergeCell ref="B27:C27"/>
    <mergeCell ref="D27:E27"/>
    <mergeCell ref="A28:I32"/>
    <mergeCell ref="A34:I35"/>
    <mergeCell ref="B37:C37"/>
    <mergeCell ref="D37:E37"/>
  </mergeCells>
  <pageMargins left="0.7" right="0.7" top="0.75" bottom="0.75" header="0.3" footer="0.3"/>
  <pageSetup orientation="portrait" verticalDpi="0" r:id="rId1"/>
  <headerFooter>
    <oddFooter>&amp;C&amp;"-,Italic"Summarize each Official Review and result.  Head Referee to review entries after the bout and sign off on accuracy, adding any important details.  Scan and submit in a separate file with the IBRF.</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BX48"/>
  <sheetViews>
    <sheetView zoomScaleNormal="100" workbookViewId="0">
      <pane ySplit="5" topLeftCell="A6" activePane="bottomLeft" state="frozen"/>
      <selection pane="bottomLeft" activeCell="AG5" sqref="AG1:AG1048576"/>
    </sheetView>
  </sheetViews>
  <sheetFormatPr defaultColWidth="8.7109375" defaultRowHeight="20.25" customHeight="1"/>
  <cols>
    <col min="1" max="1" width="7.42578125" style="226" customWidth="1"/>
    <col min="2" max="2" width="22.28515625" style="1" customWidth="1"/>
    <col min="3" max="6" width="4.7109375" style="1" customWidth="1"/>
    <col min="7" max="7" width="6.42578125" style="1" customWidth="1"/>
    <col min="8" max="11" width="4.7109375" style="1" customWidth="1"/>
    <col min="12" max="12" width="6.42578125" style="1" customWidth="1"/>
    <col min="13" max="16" width="4.7109375" style="1" customWidth="1"/>
    <col min="17" max="17" width="6.42578125" style="1" customWidth="1"/>
    <col min="18" max="18" width="4.85546875" style="1" customWidth="1"/>
    <col min="19" max="19" width="6.85546875" style="1" bestFit="1" customWidth="1"/>
    <col min="20" max="22" width="4.7109375" style="1" customWidth="1"/>
    <col min="23" max="23" width="4" style="1" hidden="1" customWidth="1"/>
    <col min="24" max="24" width="6.42578125" style="1" customWidth="1"/>
    <col min="25" max="25" width="8.7109375" style="227" hidden="1" customWidth="1"/>
    <col min="26" max="26" width="6.42578125" style="1" customWidth="1"/>
    <col min="27" max="27" width="0" style="227" hidden="1" customWidth="1"/>
    <col min="28" max="28" width="6.42578125" style="1" customWidth="1"/>
    <col min="29" max="29" width="6" style="1" customWidth="1"/>
    <col min="30" max="32" width="6" style="228" customWidth="1"/>
    <col min="33" max="33" width="6" style="229" customWidth="1"/>
    <col min="34" max="34" width="6.7109375" style="229" customWidth="1"/>
    <col min="35" max="35" width="6" style="229" customWidth="1"/>
    <col min="36" max="36" width="6.42578125" style="229" customWidth="1"/>
    <col min="37" max="39" width="4.7109375" style="1" customWidth="1"/>
    <col min="40" max="40" width="7.42578125" style="230" customWidth="1"/>
    <col min="41" max="41" width="22" style="1" customWidth="1"/>
    <col min="42" max="46" width="3.28515625" style="1" customWidth="1"/>
    <col min="47" max="47" width="4.28515625" style="1" customWidth="1"/>
    <col min="48" max="52" width="3.140625" style="1" customWidth="1"/>
    <col min="53" max="53" width="4.28515625" style="1" customWidth="1"/>
    <col min="54" max="55" width="4.7109375" style="1" customWidth="1"/>
    <col min="56" max="56" width="5.28515625" style="228" customWidth="1"/>
    <col min="57" max="57" width="6.42578125" style="231" customWidth="1"/>
    <col min="58" max="58" width="5.28515625" style="228" customWidth="1"/>
    <col min="59" max="59" width="6.42578125" style="231" customWidth="1"/>
    <col min="60" max="60" width="5.28515625" style="228" customWidth="1"/>
    <col min="61" max="61" width="6.42578125" style="231" customWidth="1"/>
    <col min="62" max="66" width="3.140625" style="1" customWidth="1"/>
    <col min="67" max="67" width="4.7109375" style="1" customWidth="1"/>
    <col min="68" max="70" width="6.42578125" style="231" customWidth="1"/>
    <col min="71" max="75" width="3.28515625" style="1" customWidth="1"/>
    <col min="76" max="76" width="4.42578125" style="1" customWidth="1"/>
    <col min="77" max="16384" width="8.7109375" style="1"/>
  </cols>
  <sheetData>
    <row r="1" spans="1:76" ht="15" customHeight="1">
      <c r="A1" s="1193" t="s">
        <v>153</v>
      </c>
      <c r="B1" s="1193"/>
      <c r="C1" s="1193"/>
      <c r="D1" s="1193"/>
      <c r="E1" s="1193"/>
      <c r="F1" s="1193"/>
      <c r="G1" s="1193"/>
      <c r="H1" s="1193"/>
      <c r="I1" s="1193"/>
      <c r="J1" s="1193"/>
      <c r="K1" s="1193"/>
      <c r="L1" s="1193"/>
      <c r="M1" s="1193"/>
      <c r="N1" s="1193"/>
      <c r="O1" s="1193"/>
      <c r="P1" s="1193"/>
      <c r="Q1" s="1193"/>
      <c r="R1" s="1193"/>
      <c r="S1" s="1193"/>
      <c r="T1" s="1193"/>
      <c r="U1" s="1193"/>
      <c r="V1" s="1193"/>
      <c r="W1" s="1193"/>
      <c r="X1" s="1193"/>
      <c r="Y1" s="1193"/>
      <c r="Z1" s="1193"/>
      <c r="AA1" s="1193"/>
      <c r="AB1" s="1193"/>
      <c r="AC1" s="1193"/>
      <c r="AD1" s="1193"/>
      <c r="AE1" s="1193"/>
      <c r="AF1" s="1193"/>
      <c r="AG1" s="1193"/>
      <c r="AH1" s="1193"/>
      <c r="AI1" s="1193"/>
      <c r="AJ1" s="1193"/>
      <c r="AK1" s="1193"/>
      <c r="AL1" s="1193"/>
      <c r="AM1" s="1193"/>
      <c r="AN1" s="1194" t="s">
        <v>154</v>
      </c>
      <c r="AO1" s="1194"/>
      <c r="AP1" s="1194"/>
      <c r="AQ1" s="1194"/>
      <c r="AR1" s="1194"/>
      <c r="AS1" s="1194"/>
      <c r="AT1" s="1194"/>
      <c r="AU1" s="1194"/>
      <c r="AV1" s="1194"/>
      <c r="AW1" s="1194"/>
      <c r="AX1" s="1194"/>
      <c r="AY1" s="1194"/>
      <c r="AZ1" s="1194"/>
      <c r="BA1" s="1194"/>
      <c r="BB1" s="1194"/>
      <c r="BC1" s="1194"/>
      <c r="BD1" s="1194"/>
      <c r="BE1" s="1194"/>
      <c r="BF1" s="1194"/>
      <c r="BG1" s="1194"/>
      <c r="BH1" s="1194"/>
      <c r="BI1" s="1194"/>
      <c r="BJ1" s="1194"/>
      <c r="BK1" s="1194"/>
      <c r="BL1" s="1194"/>
      <c r="BM1" s="1194"/>
      <c r="BN1" s="1194"/>
      <c r="BO1" s="1194"/>
      <c r="BP1" s="1194"/>
      <c r="BQ1" s="1194"/>
      <c r="BR1" s="1194"/>
      <c r="BS1" s="1194"/>
      <c r="BT1" s="1194"/>
      <c r="BU1" s="1194"/>
      <c r="BV1" s="1194"/>
      <c r="BW1" s="1194"/>
      <c r="BX1" s="1194"/>
    </row>
    <row r="2" spans="1:76" ht="15" customHeight="1">
      <c r="A2" s="1195" t="str">
        <f>IF(IBRF!B8="","PLEASE FILL IN THE IBRF TAB!",IBRF!$B$8&amp;"/"&amp;IBRF!$B$9&amp;" vs. "&amp;IBRF!$H$8&amp;"/"&amp;IBRF!$H$9&amp;IF(IBRF!$K$3="",""," Bout "&amp;IBRF!$K$3))</f>
        <v>Fabulous Sin City Rollergirls/Hoover Damned vs. Fabulous Sin City Rollergirls/Tommy Gun Terrors Bout B</v>
      </c>
      <c r="B2" s="1195"/>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c r="AD2" s="1195"/>
      <c r="AE2" s="1195"/>
      <c r="AF2" s="1195"/>
      <c r="AG2" s="1195"/>
      <c r="AH2" s="1195"/>
      <c r="AI2" s="1195"/>
      <c r="AJ2" s="1195"/>
      <c r="AK2" s="1195"/>
      <c r="AL2" s="1195"/>
      <c r="AM2" s="1195"/>
      <c r="AN2" s="1195" t="str">
        <f>A2</f>
        <v>Fabulous Sin City Rollergirls/Hoover Damned vs. Fabulous Sin City Rollergirls/Tommy Gun Terrors Bout B</v>
      </c>
      <c r="AO2" s="1195"/>
      <c r="AP2" s="1195"/>
      <c r="AQ2" s="1195"/>
      <c r="AR2" s="1195"/>
      <c r="AS2" s="1195"/>
      <c r="AT2" s="1195"/>
      <c r="AU2" s="1195"/>
      <c r="AV2" s="1195"/>
      <c r="AW2" s="1195"/>
      <c r="AX2" s="1195"/>
      <c r="AY2" s="1195"/>
      <c r="AZ2" s="1195"/>
      <c r="BA2" s="1195"/>
      <c r="BB2" s="1195"/>
      <c r="BC2" s="1195"/>
      <c r="BD2" s="1195"/>
      <c r="BE2" s="1195"/>
      <c r="BF2" s="1195"/>
      <c r="BG2" s="1195"/>
      <c r="BH2" s="1195"/>
      <c r="BI2" s="1195"/>
      <c r="BJ2" s="1195"/>
      <c r="BK2" s="1195"/>
      <c r="BL2" s="1195"/>
      <c r="BM2" s="1195"/>
      <c r="BN2" s="1195"/>
      <c r="BO2" s="1195"/>
      <c r="BP2" s="1195"/>
      <c r="BQ2" s="1195"/>
      <c r="BR2" s="1195"/>
      <c r="BS2" s="1195"/>
      <c r="BT2" s="1195"/>
      <c r="BU2" s="1195"/>
      <c r="BV2" s="1195"/>
      <c r="BW2" s="1195"/>
      <c r="BX2" s="1195"/>
    </row>
    <row r="3" spans="1:76" ht="15" customHeight="1">
      <c r="A3" s="1196">
        <f>IF(IBRF!$B$5="","ENTER DATE ON IBRF TAB!",IBRF!$B$5)</f>
        <v>41209</v>
      </c>
      <c r="B3" s="1196"/>
      <c r="C3" s="1196"/>
      <c r="D3" s="1196"/>
      <c r="E3" s="1196"/>
      <c r="F3" s="1196"/>
      <c r="G3" s="1196"/>
      <c r="H3" s="1196"/>
      <c r="I3" s="1196"/>
      <c r="J3" s="1196"/>
      <c r="K3" s="1196"/>
      <c r="L3" s="1196"/>
      <c r="M3" s="1196"/>
      <c r="N3" s="1196"/>
      <c r="O3" s="1196"/>
      <c r="P3" s="1196"/>
      <c r="Q3" s="1196"/>
      <c r="R3" s="1196"/>
      <c r="S3" s="1196"/>
      <c r="T3" s="1196"/>
      <c r="U3" s="1196"/>
      <c r="V3" s="1196"/>
      <c r="W3" s="1196"/>
      <c r="X3" s="1196"/>
      <c r="Y3" s="1196"/>
      <c r="Z3" s="1196"/>
      <c r="AA3" s="1196"/>
      <c r="AB3" s="1196"/>
      <c r="AC3" s="1196"/>
      <c r="AD3" s="1196"/>
      <c r="AE3" s="1196"/>
      <c r="AF3" s="1196"/>
      <c r="AG3" s="1196"/>
      <c r="AH3" s="1196"/>
      <c r="AI3" s="1196"/>
      <c r="AJ3" s="1196"/>
      <c r="AK3" s="1196"/>
      <c r="AL3" s="1196"/>
      <c r="AM3" s="1196"/>
      <c r="AN3" s="1197">
        <f>A3</f>
        <v>41209</v>
      </c>
      <c r="AO3" s="1197"/>
      <c r="AP3" s="1197"/>
      <c r="AQ3" s="1197"/>
      <c r="AR3" s="1197"/>
      <c r="AS3" s="1197"/>
      <c r="AT3" s="1197"/>
      <c r="AU3" s="1197"/>
      <c r="AV3" s="1197"/>
      <c r="AW3" s="1197"/>
      <c r="AX3" s="1197"/>
      <c r="AY3" s="1197"/>
      <c r="AZ3" s="1197"/>
      <c r="BA3" s="1197"/>
      <c r="BB3" s="1197"/>
      <c r="BC3" s="1197"/>
      <c r="BD3" s="1197"/>
      <c r="BE3" s="1197"/>
      <c r="BF3" s="1197"/>
      <c r="BG3" s="1197"/>
      <c r="BH3" s="1197"/>
      <c r="BI3" s="1197"/>
      <c r="BJ3" s="1197"/>
      <c r="BK3" s="1197"/>
      <c r="BL3" s="1197"/>
      <c r="BM3" s="1197"/>
      <c r="BN3" s="1197"/>
      <c r="BO3" s="1197"/>
      <c r="BP3" s="1197"/>
      <c r="BQ3" s="1197"/>
      <c r="BR3" s="1197"/>
      <c r="BS3" s="1197"/>
      <c r="BT3" s="1197"/>
      <c r="BU3" s="1197"/>
      <c r="BV3" s="1197"/>
      <c r="BW3" s="1197"/>
      <c r="BX3" s="1197"/>
    </row>
    <row r="4" spans="1:76" ht="15" customHeight="1">
      <c r="A4" s="1201" t="s">
        <v>155</v>
      </c>
      <c r="B4" s="1201"/>
      <c r="C4" s="1202" t="s">
        <v>156</v>
      </c>
      <c r="D4" s="1202"/>
      <c r="E4" s="1202"/>
      <c r="F4" s="1202"/>
      <c r="G4" s="232"/>
      <c r="H4" s="1198" t="s">
        <v>157</v>
      </c>
      <c r="I4" s="1198"/>
      <c r="J4" s="1198"/>
      <c r="K4" s="1198"/>
      <c r="L4" s="233"/>
      <c r="M4" s="1198" t="s">
        <v>158</v>
      </c>
      <c r="N4" s="1198"/>
      <c r="O4" s="1198"/>
      <c r="P4" s="1198"/>
      <c r="Q4" s="1198"/>
      <c r="R4" s="1198"/>
      <c r="S4" s="233"/>
      <c r="T4" s="1198" t="s">
        <v>159</v>
      </c>
      <c r="U4" s="1198"/>
      <c r="V4" s="1198"/>
      <c r="W4" s="1198"/>
      <c r="X4" s="1198"/>
      <c r="Y4" s="1198"/>
      <c r="Z4" s="1198"/>
      <c r="AA4" s="1198"/>
      <c r="AB4" s="1198"/>
      <c r="AC4" s="1198"/>
      <c r="AD4" s="1198" t="s">
        <v>160</v>
      </c>
      <c r="AE4" s="1198"/>
      <c r="AF4" s="1198"/>
      <c r="AG4" s="1198"/>
      <c r="AH4" s="1198"/>
      <c r="AI4" s="1198"/>
      <c r="AJ4" s="1198"/>
      <c r="AK4" s="1198" t="s">
        <v>161</v>
      </c>
      <c r="AL4" s="1198"/>
      <c r="AM4" s="1198"/>
      <c r="AN4" s="1201" t="s">
        <v>155</v>
      </c>
      <c r="AO4" s="1201"/>
      <c r="AP4" s="1198" t="s">
        <v>162</v>
      </c>
      <c r="AQ4" s="1198"/>
      <c r="AR4" s="1198"/>
      <c r="AS4" s="1198"/>
      <c r="AT4" s="1198"/>
      <c r="AU4" s="1198"/>
      <c r="AV4" s="1198"/>
      <c r="AW4" s="1198"/>
      <c r="AX4" s="1198"/>
      <c r="AY4" s="1198"/>
      <c r="AZ4" s="1198"/>
      <c r="BA4" s="1198"/>
      <c r="BB4" s="1198"/>
      <c r="BC4" s="1198"/>
      <c r="BD4" s="1198" t="s">
        <v>163</v>
      </c>
      <c r="BE4" s="1198"/>
      <c r="BF4" s="1198"/>
      <c r="BG4" s="1198"/>
      <c r="BH4" s="1198"/>
      <c r="BI4" s="234"/>
      <c r="BJ4" s="1199" t="s">
        <v>164</v>
      </c>
      <c r="BK4" s="1199"/>
      <c r="BL4" s="1199"/>
      <c r="BM4" s="1199"/>
      <c r="BN4" s="1199"/>
      <c r="BO4" s="1199"/>
      <c r="BP4" s="1199"/>
      <c r="BQ4" s="1199"/>
      <c r="BR4" s="1199"/>
      <c r="BS4" s="1200" t="s">
        <v>165</v>
      </c>
      <c r="BT4" s="1200"/>
      <c r="BU4" s="1200"/>
      <c r="BV4" s="1200"/>
      <c r="BW4" s="1200"/>
      <c r="BX4" s="1200"/>
    </row>
    <row r="5" spans="1:76" s="272" customFormat="1" ht="63.75" customHeight="1">
      <c r="A5" s="235" t="s">
        <v>282</v>
      </c>
      <c r="B5" s="236" t="str">
        <f>IF(IBRF!B9=0,"Home Team",IF(IBRF!B9=IBRF!B8,IBRF!B9,IBRF!B8&amp;" - "&amp;IBRF!B9))</f>
        <v>Fabulous Sin City Rollergirls - Hoover Damned</v>
      </c>
      <c r="C5" s="237" t="s">
        <v>166</v>
      </c>
      <c r="D5" s="238" t="s">
        <v>167</v>
      </c>
      <c r="E5" s="238" t="s">
        <v>168</v>
      </c>
      <c r="F5" s="239" t="s">
        <v>169</v>
      </c>
      <c r="G5" s="240" t="s">
        <v>170</v>
      </c>
      <c r="H5" s="237" t="s">
        <v>171</v>
      </c>
      <c r="I5" s="238" t="s">
        <v>451</v>
      </c>
      <c r="J5" s="238" t="s">
        <v>450</v>
      </c>
      <c r="K5" s="241" t="s">
        <v>157</v>
      </c>
      <c r="L5" s="242" t="s">
        <v>172</v>
      </c>
      <c r="M5" s="243" t="s">
        <v>381</v>
      </c>
      <c r="N5" s="244" t="s">
        <v>382</v>
      </c>
      <c r="O5" s="244" t="s">
        <v>173</v>
      </c>
      <c r="P5" s="244" t="s">
        <v>174</v>
      </c>
      <c r="Q5" s="244" t="s">
        <v>175</v>
      </c>
      <c r="R5" s="244" t="s">
        <v>176</v>
      </c>
      <c r="S5" s="245" t="s">
        <v>177</v>
      </c>
      <c r="T5" s="237" t="s">
        <v>178</v>
      </c>
      <c r="U5" s="244" t="s">
        <v>179</v>
      </c>
      <c r="V5" s="241" t="s">
        <v>180</v>
      </c>
      <c r="W5" s="237" t="s">
        <v>181</v>
      </c>
      <c r="X5" s="246" t="s">
        <v>182</v>
      </c>
      <c r="Y5" s="247" t="s">
        <v>183</v>
      </c>
      <c r="Z5" s="248" t="s">
        <v>184</v>
      </c>
      <c r="AA5" s="249" t="s">
        <v>185</v>
      </c>
      <c r="AB5" s="248" t="s">
        <v>186</v>
      </c>
      <c r="AC5" s="250" t="s">
        <v>187</v>
      </c>
      <c r="AD5" s="251" t="s">
        <v>188</v>
      </c>
      <c r="AE5" s="251" t="s">
        <v>189</v>
      </c>
      <c r="AF5" s="252" t="s">
        <v>190</v>
      </c>
      <c r="AG5" s="253" t="s">
        <v>191</v>
      </c>
      <c r="AH5" s="253" t="s">
        <v>192</v>
      </c>
      <c r="AI5" s="253" t="s">
        <v>193</v>
      </c>
      <c r="AJ5" s="254" t="s">
        <v>194</v>
      </c>
      <c r="AK5" s="237" t="s">
        <v>283</v>
      </c>
      <c r="AL5" s="238" t="s">
        <v>195</v>
      </c>
      <c r="AM5" s="255" t="s">
        <v>285</v>
      </c>
      <c r="AN5" s="256" t="s">
        <v>282</v>
      </c>
      <c r="AO5" s="257" t="str">
        <f t="shared" ref="AO5:AO25" si="0">B5</f>
        <v>Fabulous Sin City Rollergirls - Hoover Damned</v>
      </c>
      <c r="AP5" s="243" t="s">
        <v>196</v>
      </c>
      <c r="AQ5" s="244" t="s">
        <v>197</v>
      </c>
      <c r="AR5" s="244" t="s">
        <v>198</v>
      </c>
      <c r="AS5" s="244" t="s">
        <v>199</v>
      </c>
      <c r="AT5" s="244" t="s">
        <v>200</v>
      </c>
      <c r="AU5" s="258" t="s">
        <v>201</v>
      </c>
      <c r="AV5" s="243" t="s">
        <v>202</v>
      </c>
      <c r="AW5" s="244" t="s">
        <v>203</v>
      </c>
      <c r="AX5" s="244" t="s">
        <v>204</v>
      </c>
      <c r="AY5" s="244" t="s">
        <v>205</v>
      </c>
      <c r="AZ5" s="244" t="s">
        <v>206</v>
      </c>
      <c r="BA5" s="244" t="s">
        <v>207</v>
      </c>
      <c r="BB5" s="259" t="s">
        <v>169</v>
      </c>
      <c r="BC5" s="260" t="s">
        <v>208</v>
      </c>
      <c r="BD5" s="261" t="s">
        <v>209</v>
      </c>
      <c r="BE5" s="262" t="s">
        <v>210</v>
      </c>
      <c r="BF5" s="263" t="s">
        <v>211</v>
      </c>
      <c r="BG5" s="262" t="s">
        <v>212</v>
      </c>
      <c r="BH5" s="264" t="s">
        <v>213</v>
      </c>
      <c r="BI5" s="265" t="s">
        <v>214</v>
      </c>
      <c r="BJ5" s="243" t="s">
        <v>215</v>
      </c>
      <c r="BK5" s="244" t="s">
        <v>216</v>
      </c>
      <c r="BL5" s="244" t="s">
        <v>217</v>
      </c>
      <c r="BM5" s="244" t="s">
        <v>218</v>
      </c>
      <c r="BN5" s="238" t="s">
        <v>219</v>
      </c>
      <c r="BO5" s="259" t="s">
        <v>169</v>
      </c>
      <c r="BP5" s="266" t="s">
        <v>220</v>
      </c>
      <c r="BQ5" s="267" t="s">
        <v>221</v>
      </c>
      <c r="BR5" s="268" t="s">
        <v>222</v>
      </c>
      <c r="BS5" s="269" t="s">
        <v>223</v>
      </c>
      <c r="BT5" s="270" t="s">
        <v>224</v>
      </c>
      <c r="BU5" s="270" t="s">
        <v>225</v>
      </c>
      <c r="BV5" s="270" t="s">
        <v>226</v>
      </c>
      <c r="BW5" s="270" t="s">
        <v>227</v>
      </c>
      <c r="BX5" s="271" t="s">
        <v>169</v>
      </c>
    </row>
    <row r="6" spans="1:76" s="311" customFormat="1" ht="20.100000000000001" customHeight="1">
      <c r="A6" s="273" t="str">
        <f>IF(ISBLANK(IBRF!$B11),"",IBRF!$B11)</f>
        <v>010</v>
      </c>
      <c r="B6" s="274" t="str">
        <f>IF(ISBLANK(IBRF!$C11),"",IBRF!$C11)</f>
        <v>Freak Onalicia</v>
      </c>
      <c r="C6" s="275">
        <f>IF(A6="","",SUM(LU!O9,LU!O108))</f>
        <v>0</v>
      </c>
      <c r="D6" s="275">
        <f>IF(A6="","",SUM(LU!D9,LU!D108))</f>
        <v>0</v>
      </c>
      <c r="E6" s="275">
        <f>IF(A6="","",SUM(LU!J9,LU!J108))</f>
        <v>10</v>
      </c>
      <c r="F6" s="276">
        <f t="shared" ref="F6:F25" si="1">IF(A6="","",SUM(C6:E6))</f>
        <v>10</v>
      </c>
      <c r="G6" s="277">
        <f>IF(OR(A6="",F6=0,LU!D$3+LU!D$102=0),"",F6/(LU!D$3+LU!D$102))</f>
        <v>0.33333333333333331</v>
      </c>
      <c r="H6" s="278" t="str">
        <f>IF(OR(C6=0,A6=""),"",SK!Q142)</f>
        <v/>
      </c>
      <c r="I6" s="279" t="str">
        <f>IF(OR(C6=0,A6=""),"",SK!N142)</f>
        <v/>
      </c>
      <c r="J6" s="279" t="str">
        <f>IF(OR(C6=0,A6=""),"",SK!U142)</f>
        <v/>
      </c>
      <c r="K6" s="280" t="str">
        <f>IF(OR(C6=0,A6=""),"",SK!D142)</f>
        <v/>
      </c>
      <c r="L6" s="281" t="str">
        <f ca="1">IF(OR(A6="",SK!E142="",SK!E142=0),"",K6/SK!E142)</f>
        <v/>
      </c>
      <c r="M6" s="282" t="str">
        <f>IF(OR(A6="",C6=0),"",SK!G142)</f>
        <v/>
      </c>
      <c r="N6" s="283" t="str">
        <f>IF(OR(A6="",C6=0),"",SK!H142)</f>
        <v/>
      </c>
      <c r="O6" s="284" t="str">
        <f>IF(OR(A6="",C6=0),"",SK!J142)</f>
        <v/>
      </c>
      <c r="P6" s="284" t="str">
        <f>IF(OR(A6="",C6=0),"",SK!L142)</f>
        <v/>
      </c>
      <c r="Q6" s="285" t="str">
        <f t="shared" ref="Q6:Q25" si="2">IF(OR(A6="",C6=0),"",N6/C6)</f>
        <v/>
      </c>
      <c r="R6" s="286" t="str">
        <f>IF(OR(A6="",C6=0),"",SK!I142)</f>
        <v/>
      </c>
      <c r="S6" s="287" t="str">
        <f t="shared" ref="S6:S25" si="3">IF(OR(A6="",C6=0,N6=0),"",R6/N6)</f>
        <v/>
      </c>
      <c r="T6" s="288">
        <f ca="1">IF(OR(A6="",F6=0),"",SUM(LU!Q55,LU!Q154))</f>
        <v>41</v>
      </c>
      <c r="U6" s="275">
        <f ca="1">IF(OR(A6="",F6=0),"",SUM(LU!Q78,LU!Q177))</f>
        <v>35</v>
      </c>
      <c r="V6" s="280">
        <f ca="1">IF(OR(A6="",F6=0),"",SUM(LU!Q32,LU!Q131))</f>
        <v>6</v>
      </c>
      <c r="W6" s="275" t="str">
        <f>IF(OR(A6="",C6=0),"",SUM(LU!O32,LU!O131))</f>
        <v/>
      </c>
      <c r="X6" s="289" t="str">
        <f>IF(OR(A6="",C6=0),"",W6/C6)</f>
        <v/>
      </c>
      <c r="Y6" s="290" t="str">
        <f>IF(OR(A6="",D6=0),"",SUM(LU!D32,LU!D131))</f>
        <v/>
      </c>
      <c r="Z6" s="289" t="str">
        <f t="shared" ref="Z6:Z25" si="4">IF(OR(A6="",D6=0),"",Y6/D6)</f>
        <v/>
      </c>
      <c r="AA6" s="290">
        <f ca="1">IF(OR(A6="",E6=0),"",SUM(LU!J32,LU!J131))</f>
        <v>6</v>
      </c>
      <c r="AB6" s="289">
        <f t="shared" ref="AB6:AB25" ca="1" si="5">IF(OR(A6="",E6=0),"",AA6/E6)</f>
        <v>0.6</v>
      </c>
      <c r="AC6" s="287">
        <f ca="1">IF(OR(A6="",F6=0),"",V6/F6)</f>
        <v>0.6</v>
      </c>
      <c r="AD6" s="291">
        <f ca="1">IF(OR(A6="",F6=0,T$26="-",LU!$D$5=0),"",T6-T$26)</f>
        <v>16.714285714285715</v>
      </c>
      <c r="AE6" s="292">
        <f ca="1">IF(OR(A6="",F6=0,U$26="-",LU!$D$5=0),"",U6-U$26)</f>
        <v>-15.642857142857146</v>
      </c>
      <c r="AF6" s="293">
        <f t="shared" ref="AF6:AF25" ca="1" si="6">IF(OR(A6="",F6=0,AD6=""),"",AD6-AE6)</f>
        <v>32.357142857142861</v>
      </c>
      <c r="AG6" s="294" t="str">
        <f t="shared" ref="AG6:AG25" si="7">IF(OR($A6="",C6=0),"",X6-X$26)</f>
        <v/>
      </c>
      <c r="AH6" s="294" t="str">
        <f t="shared" ref="AH6:AH25" si="8">IF(OR($A6="",D6=0),"",Z6-Z$26)</f>
        <v/>
      </c>
      <c r="AI6" s="295">
        <f t="shared" ref="AI6:AI25" ca="1" si="9">IF(OR($A6="",E6=0),"",AB6-AB$26)</f>
        <v>2.2202991452991454</v>
      </c>
      <c r="AJ6" s="296">
        <f ca="1">IF(OR($A6="",AC6="",AC$26="-",LU!$D$5=0),"",AC6-AC$26)</f>
        <v>2.5491955115379485</v>
      </c>
      <c r="AK6" s="297">
        <f>IF(OR(A6="",F6=0),"",SUM(PT!R3,PT!R4))</f>
        <v>2</v>
      </c>
      <c r="AL6" s="275">
        <f>IF(OR(A6="",F6=0),"",SUM(PT!AI3,PT!AI4))</f>
        <v>0</v>
      </c>
      <c r="AM6" s="298">
        <f>IF(OR(A6="",F6=0),"",SUM(PT!AJ3,PT!AJ4))</f>
        <v>0</v>
      </c>
      <c r="AN6" s="273" t="str">
        <f t="shared" ref="AN6:AN25" si="10">A6</f>
        <v>010</v>
      </c>
      <c r="AO6" s="299" t="str">
        <f t="shared" si="0"/>
        <v>Freak Onalicia</v>
      </c>
      <c r="AP6" s="300">
        <f>IF(OR($A6="",$F6=0),"",SUM(Actions!C71,Actions!L71))</f>
        <v>0</v>
      </c>
      <c r="AQ6" s="279">
        <f>IF(OR($A6="",$F6=0),"",SUM(Actions!D71,Actions!M71))</f>
        <v>0</v>
      </c>
      <c r="AR6" s="279">
        <f>IF(OR($A6="",$F6=0),"",SUM(Actions!E71,Actions!N71))</f>
        <v>0</v>
      </c>
      <c r="AS6" s="279">
        <f>IF(OR($A6="",$F6=0),"",SUM(Actions!F71,Actions!O71))</f>
        <v>0</v>
      </c>
      <c r="AT6" s="279">
        <f>IF(OR($A6="",$F6=0),"",SUM(Actions!G71,Actions!P71))</f>
        <v>0</v>
      </c>
      <c r="AU6" s="301">
        <f t="shared" ref="AU6:AU25" si="11">IF(OR(A6="",F6=0),"",SUM(AP6:AT6))</f>
        <v>0</v>
      </c>
      <c r="AV6" s="288">
        <f>IF(OR($A6="",$F6=0),"",SUM(Actions!C3,Actions!L3))</f>
        <v>0</v>
      </c>
      <c r="AW6" s="275">
        <f>IF(OR($A6="",$F6=0),"",SUM(Actions!D3,Actions!M3))</f>
        <v>0</v>
      </c>
      <c r="AX6" s="275">
        <f>IF(OR($A6="",$F6=0),"",SUM(Actions!E3,Actions!N3))</f>
        <v>0</v>
      </c>
      <c r="AY6" s="275">
        <f>IF(OR($A6="",$F6=0),"",SUM(Actions!F3,Actions!O3))</f>
        <v>0</v>
      </c>
      <c r="AZ6" s="275">
        <f>IF(OR($A6="",$F6=0),"",SUM(Actions!G3,Actions!P3))</f>
        <v>0</v>
      </c>
      <c r="BA6" s="280">
        <f t="shared" ref="BA6:BA25" si="12">IF(OR($A6="",F6=0),"",SUM(AV6:AZ6))</f>
        <v>0</v>
      </c>
      <c r="BB6" s="276">
        <f>IF(OR(A6="",F6=0),"",SUM(AU6,BA6))</f>
        <v>0</v>
      </c>
      <c r="BC6" s="298">
        <f t="shared" ref="BC6:BC25" si="13">IF(OR(A6="",F6=0),"",SUM(AQ6,AY6))</f>
        <v>0</v>
      </c>
      <c r="BD6" s="302">
        <f t="shared" ref="BD6:BD25" si="14">IF(OR(A6="",F6=0),"",AU6/F6)</f>
        <v>0</v>
      </c>
      <c r="BE6" s="303" t="str">
        <f t="shared" ref="BE6:BE25" si="15">IF(OR(A6="",F6=0,AU$26=0),"",AU6/AU$26)</f>
        <v/>
      </c>
      <c r="BF6" s="293">
        <f t="shared" ref="BF6:BF25" si="16">IF(OR(A6="",F6=0),"",BA6/F6)</f>
        <v>0</v>
      </c>
      <c r="BG6" s="304" t="str">
        <f t="shared" ref="BG6:BG25" si="17">IF(OR(A6="",F6=0,BA$26=0),"",BA6/BA$26)</f>
        <v/>
      </c>
      <c r="BH6" s="305">
        <f t="shared" ref="BH6:BH25" si="18">IF(OR(A6="",F6=0),"",BB6/F6)</f>
        <v>0</v>
      </c>
      <c r="BI6" s="277" t="str">
        <f t="shared" ref="BI6:BI25" si="19">IF(OR(A6="",F6=0,BB$26=0),"",BB6/BB$26)</f>
        <v/>
      </c>
      <c r="BJ6" s="306">
        <f>IF(OR($A6="",$F6=0),"",SUM(Errors!C3,Errors!L3))</f>
        <v>0</v>
      </c>
      <c r="BK6" s="275">
        <f>IF(OR($A6="",$F6=0),"",SUM(Errors!D3,Errors!M3))</f>
        <v>0</v>
      </c>
      <c r="BL6" s="275">
        <f>IF(OR($A6="",$F6=0),"",SUM(Errors!E3,Errors!N3))</f>
        <v>0</v>
      </c>
      <c r="BM6" s="275">
        <f>IF(OR($A6="",$F6=0),"",SUM(Errors!F3,Errors!O3))</f>
        <v>0</v>
      </c>
      <c r="BN6" s="307">
        <f>IF(OR($A6="",$F6=0),"",SUM(Errors!G3,Errors!P3))</f>
        <v>0</v>
      </c>
      <c r="BO6" s="280">
        <f t="shared" ref="BO6:BO25" si="20">IF(OR(A6="",F6=0),"",SUM(BJ6:BN6))</f>
        <v>0</v>
      </c>
      <c r="BP6" s="308" t="str">
        <f t="shared" ref="BP6:BP25" si="21">IF(OR(A6="",F6=0),"",IF(SUM(AX6,AY6,BL6,BK6)=0,"",SUM(AX6,AY6,BL6)/SUM(AX6,AY6,BL6,BK6)))</f>
        <v/>
      </c>
      <c r="BQ6" s="308" t="str">
        <f t="shared" ref="BQ6:BQ25" si="22">IF(OR(A6="",F6=0),"",IF(SUM(AX6,AY6,BK6,BL6)=0,"",SUM(AX6,AY6)/SUM(AX6,AY6,BK6,BL6)))</f>
        <v/>
      </c>
      <c r="BR6" s="309" t="str">
        <f t="shared" ref="BR6:BR25" si="23">IF(OR(A6="",F6=0,SUM(AV6:AW6,BJ6,BN6)=0),"",SUM(AV6,AW6)/(SUM(AV6,AW6,BJ6,BN6)))</f>
        <v/>
      </c>
      <c r="BS6" s="300" t="str">
        <f>IF(OR(A6="",C6=0),"",SUM(Errors!C71,Errors!L71))</f>
        <v/>
      </c>
      <c r="BT6" s="279" t="str">
        <f>IF(OR(A6="",C6=0),"",SUM(Errors!D71,Errors!M71))</f>
        <v/>
      </c>
      <c r="BU6" s="279" t="str">
        <f>IF(OR(A6="",C6=0),"",SUM(Errors!E71,Errors!N71))</f>
        <v/>
      </c>
      <c r="BV6" s="279" t="str">
        <f>IF(OR(A6="",C6=0),"",SUM(Errors!F71,Errors!O71))</f>
        <v/>
      </c>
      <c r="BW6" s="279" t="str">
        <f>IF(OR(A6="",C6=0),"",SUM(Errors!G71,Errors!P71))</f>
        <v/>
      </c>
      <c r="BX6" s="310" t="str">
        <f t="shared" ref="BX6:BX25" si="24">IF(OR(A6="",C6=0),"",SUM(BS6:BW6))</f>
        <v/>
      </c>
    </row>
    <row r="7" spans="1:76" s="311" customFormat="1" ht="20.100000000000001" customHeight="1">
      <c r="A7" s="312" t="str">
        <f>IF(ISBLANK(IBRF!$B12),"",IBRF!$B12)</f>
        <v>1949</v>
      </c>
      <c r="B7" s="313" t="str">
        <f>IF(ISBLANK(IBRF!$C12),"",IBRF!$C12)</f>
        <v>Geneva Conviction</v>
      </c>
      <c r="C7" s="314">
        <f>IF(A7="","",SUM(LU!O10,LU!O109))</f>
        <v>7</v>
      </c>
      <c r="D7" s="314">
        <f>IF(A7="","",SUM(LU!D10,LU!D109))</f>
        <v>1</v>
      </c>
      <c r="E7" s="314">
        <f>IF(A7="","",SUM(LU!J10,LU!J109))</f>
        <v>9</v>
      </c>
      <c r="F7" s="315">
        <f t="shared" si="1"/>
        <v>17</v>
      </c>
      <c r="G7" s="316">
        <f>IF(OR(A7="",F7=0,LU!D$3+LU!D$102=0),"",F7/(LU!D$3+LU!D$102))</f>
        <v>0.56666666666666665</v>
      </c>
      <c r="H7" s="317">
        <f ca="1">IF(OR(C7=0,A7=""),"",SK!Q145)</f>
        <v>0</v>
      </c>
      <c r="I7" s="318">
        <f ca="1">IF(OR(C7=0,A7=""),"",SK!N145)</f>
        <v>0</v>
      </c>
      <c r="J7" s="318">
        <f ca="1">IF(OR(C7=0,A7=""),"",SK!U145)</f>
        <v>0</v>
      </c>
      <c r="K7" s="319">
        <f ca="1">IF(OR(C7=0,A7=""),"",SK!D145)</f>
        <v>20</v>
      </c>
      <c r="L7" s="320">
        <f ca="1">IF(OR(A7="",SK!E145="",SK!E145=0),"",K7/SK!E145)</f>
        <v>2.8571428571428572</v>
      </c>
      <c r="M7" s="321">
        <f ca="1">IF(OR(A7="",C7=0),"",SK!G145)</f>
        <v>0</v>
      </c>
      <c r="N7" s="322">
        <f ca="1">IF(OR(A7="",C7=0),"",SK!H145)</f>
        <v>2</v>
      </c>
      <c r="O7" s="323">
        <f ca="1">IF(OR(A7="",C7=0),"",SK!J145)</f>
        <v>2</v>
      </c>
      <c r="P7" s="323">
        <f ca="1">IF(OR(A7="",C7=0),"",SK!L145)</f>
        <v>3</v>
      </c>
      <c r="Q7" s="324">
        <f t="shared" ca="1" si="2"/>
        <v>0.2857142857142857</v>
      </c>
      <c r="R7" s="325">
        <f ca="1">IF(OR(A7="",C7=0),"",SK!I145)</f>
        <v>19</v>
      </c>
      <c r="S7" s="326">
        <f t="shared" ca="1" si="3"/>
        <v>9.5</v>
      </c>
      <c r="T7" s="327">
        <f ca="1">IF(OR(A7="",F7=0),"",SUM(LU!Q56,LU!Q155))</f>
        <v>31</v>
      </c>
      <c r="U7" s="314">
        <f ca="1">IF(OR(A7="",F7=0),"",SUM(LU!Q79,LU!Q178))</f>
        <v>32</v>
      </c>
      <c r="V7" s="319">
        <f ca="1">IF(OR(A7="",F7=0),"",SUM(LU!Q33,LU!Q132))</f>
        <v>-1</v>
      </c>
      <c r="W7" s="314">
        <f ca="1">IF(OR(A7="",C7=0),"",SUM(LU!O33,LU!O132))</f>
        <v>11</v>
      </c>
      <c r="X7" s="328">
        <f t="shared" ref="X7:X25" ca="1" si="25">IF(OR(A7="",C7=0),"",W7/C7)</f>
        <v>1.5714285714285714</v>
      </c>
      <c r="Y7" s="329">
        <f ca="1">IF(OR(A7="",D7=0),"",SUM(LU!D33,LU!D132))</f>
        <v>-18</v>
      </c>
      <c r="Z7" s="328">
        <f t="shared" ca="1" si="4"/>
        <v>-18</v>
      </c>
      <c r="AA7" s="329">
        <f ca="1">IF(OR(A7="",E7=0),"",SUM(LU!J33,LU!J132))</f>
        <v>6</v>
      </c>
      <c r="AB7" s="328">
        <f t="shared" ca="1" si="5"/>
        <v>0.66666666666666663</v>
      </c>
      <c r="AC7" s="326">
        <f t="shared" ref="AC7:AC25" ca="1" si="26">IF(OR(A7="",F7="",F7=0),"",V7/F7)</f>
        <v>-5.8823529411764705E-2</v>
      </c>
      <c r="AD7" s="330">
        <f ca="1">IF(OR(A7="",F7=0,T$26="-",LU!$D$5=0),"",T7-T$26)</f>
        <v>6.7142857142857153</v>
      </c>
      <c r="AE7" s="331">
        <f ca="1">IF(OR(A7="",F7=0,U$26="-",LU!$D$5=0),"",U7-U$26)</f>
        <v>-18.642857142857146</v>
      </c>
      <c r="AF7" s="332">
        <f t="shared" ca="1" si="6"/>
        <v>25.357142857142861</v>
      </c>
      <c r="AG7" s="333">
        <f t="shared" ca="1" si="7"/>
        <v>4.9531746031746033</v>
      </c>
      <c r="AH7" s="333">
        <f t="shared" ca="1" si="8"/>
        <v>-11.989682539682541</v>
      </c>
      <c r="AI7" s="334">
        <f t="shared" ca="1" si="9"/>
        <v>2.2869658119658118</v>
      </c>
      <c r="AJ7" s="335">
        <f ca="1">IF(OR($A7="",AC7="",AC$26="-",LU!$D$5=0),"",AC7-AC$26)</f>
        <v>1.890371982126184</v>
      </c>
      <c r="AK7" s="336">
        <f>IF(OR(A7="",F7=0),"",SUM(PT!R5,PT!R6))</f>
        <v>0</v>
      </c>
      <c r="AL7" s="314">
        <f>IF(OR(A7="",F7=0),"",SUM(PT!AI5,PT!AI6))</f>
        <v>2</v>
      </c>
      <c r="AM7" s="337">
        <f>IF(OR(A7="",F7=0),"",SUM(PT!AJ5,PT!AJ6))</f>
        <v>2</v>
      </c>
      <c r="AN7" s="312" t="str">
        <f t="shared" si="10"/>
        <v>1949</v>
      </c>
      <c r="AO7" s="338" t="str">
        <f t="shared" si="0"/>
        <v>Geneva Conviction</v>
      </c>
      <c r="AP7" s="339">
        <f>IF(OR($A7="",$F7=0),"",SUM(Actions!C72,Actions!L72))</f>
        <v>0</v>
      </c>
      <c r="AQ7" s="318">
        <f>IF(OR($A7="",$F7=0),"",SUM(Actions!D72,Actions!M72))</f>
        <v>0</v>
      </c>
      <c r="AR7" s="318">
        <f>IF(OR($A7="",$F7=0),"",SUM(Actions!E72,Actions!N72))</f>
        <v>0</v>
      </c>
      <c r="AS7" s="318">
        <f>IF(OR($A7="",$F7=0),"",SUM(Actions!F72,Actions!O72))</f>
        <v>0</v>
      </c>
      <c r="AT7" s="318">
        <f>IF(OR($A7="",$F7=0),"",SUM(Actions!G72,Actions!P72))</f>
        <v>0</v>
      </c>
      <c r="AU7" s="340">
        <f t="shared" si="11"/>
        <v>0</v>
      </c>
      <c r="AV7" s="327">
        <f>IF(OR($A7="",$F7=0),"",SUM(Actions!C4,Actions!L4))</f>
        <v>0</v>
      </c>
      <c r="AW7" s="314">
        <f>IF(OR($A7="",$F7=0),"",SUM(Actions!D4,Actions!M4))</f>
        <v>0</v>
      </c>
      <c r="AX7" s="314">
        <f>IF(OR($A7="",$F7=0),"",SUM(Actions!E4,Actions!N4))</f>
        <v>0</v>
      </c>
      <c r="AY7" s="314">
        <f>IF(OR($A7="",$F7=0),"",SUM(Actions!F4,Actions!O4))</f>
        <v>0</v>
      </c>
      <c r="AZ7" s="314">
        <f>IF(OR($A7="",$F7=0),"",SUM(Actions!G4,Actions!P4))</f>
        <v>0</v>
      </c>
      <c r="BA7" s="319">
        <f t="shared" si="12"/>
        <v>0</v>
      </c>
      <c r="BB7" s="315">
        <f t="shared" ref="BB7:BB25" si="27">IF(OR(F7=0,A7=""),"",SUM(AU7,BA7))</f>
        <v>0</v>
      </c>
      <c r="BC7" s="337">
        <f t="shared" si="13"/>
        <v>0</v>
      </c>
      <c r="BD7" s="341">
        <f t="shared" si="14"/>
        <v>0</v>
      </c>
      <c r="BE7" s="342" t="str">
        <f t="shared" si="15"/>
        <v/>
      </c>
      <c r="BF7" s="332">
        <f t="shared" si="16"/>
        <v>0</v>
      </c>
      <c r="BG7" s="343" t="str">
        <f t="shared" si="17"/>
        <v/>
      </c>
      <c r="BH7" s="344">
        <f t="shared" si="18"/>
        <v>0</v>
      </c>
      <c r="BI7" s="316" t="str">
        <f t="shared" si="19"/>
        <v/>
      </c>
      <c r="BJ7" s="345">
        <f>IF(OR($A7="",$F7=0),"",SUM(Errors!C4,Errors!L4))</f>
        <v>0</v>
      </c>
      <c r="BK7" s="314">
        <f>IF(OR($A7="",$F7=0),"",SUM(Errors!D4,Errors!M4))</f>
        <v>0</v>
      </c>
      <c r="BL7" s="314">
        <f>IF(OR($A7="",$F7=0),"",SUM(Errors!E4,Errors!N4))</f>
        <v>0</v>
      </c>
      <c r="BM7" s="314">
        <f>IF(OR($A7="",$F7=0),"",SUM(Errors!F4,Errors!O4))</f>
        <v>0</v>
      </c>
      <c r="BN7" s="346">
        <f>IF(OR($A7="",$F7=0),"",SUM(Errors!G4,Errors!P4))</f>
        <v>0</v>
      </c>
      <c r="BO7" s="319">
        <f t="shared" si="20"/>
        <v>0</v>
      </c>
      <c r="BP7" s="347" t="str">
        <f t="shared" si="21"/>
        <v/>
      </c>
      <c r="BQ7" s="347" t="str">
        <f t="shared" si="22"/>
        <v/>
      </c>
      <c r="BR7" s="309" t="str">
        <f t="shared" si="23"/>
        <v/>
      </c>
      <c r="BS7" s="339">
        <f>IF(OR(A7="",C7=0),"",SUM(Errors!C72,Errors!L72))</f>
        <v>0</v>
      </c>
      <c r="BT7" s="318">
        <f>IF(OR(A7="",C7=0),"",SUM(Errors!D72,Errors!M72))</f>
        <v>0</v>
      </c>
      <c r="BU7" s="318">
        <f>IF(OR(A7="",C7=0),"",SUM(Errors!E72,Errors!N72))</f>
        <v>0</v>
      </c>
      <c r="BV7" s="318">
        <f>IF(OR(A7="",C7=0),"",SUM(Errors!F72,Errors!O72))</f>
        <v>0</v>
      </c>
      <c r="BW7" s="318">
        <f>IF(OR(A7="",C7=0),"",SUM(Errors!G72,Errors!P72))</f>
        <v>0</v>
      </c>
      <c r="BX7" s="348">
        <f t="shared" si="24"/>
        <v>0</v>
      </c>
    </row>
    <row r="8" spans="1:76" s="311" customFormat="1" ht="20.100000000000001" customHeight="1">
      <c r="A8" s="312" t="str">
        <f>IF(ISBLANK(IBRF!$B13),"",IBRF!$B13)</f>
        <v>23</v>
      </c>
      <c r="B8" s="313" t="str">
        <f>IF(ISBLANK(IBRF!$C13),"",IBRF!$C13)</f>
        <v>Mary Marvel</v>
      </c>
      <c r="C8" s="314">
        <f>IF(A8="","",SUM(LU!O11,LU!O110))</f>
        <v>0</v>
      </c>
      <c r="D8" s="314">
        <f>IF(A8="","",SUM(LU!D11,LU!D110))</f>
        <v>5</v>
      </c>
      <c r="E8" s="314">
        <f>IF(A8="","",SUM(LU!J11,LU!J110))</f>
        <v>12</v>
      </c>
      <c r="F8" s="315">
        <f t="shared" si="1"/>
        <v>17</v>
      </c>
      <c r="G8" s="316">
        <f>IF(OR(A8="",F8=0,LU!D$3+LU!D$102=0),"",F8/(LU!D$3+LU!D$102))</f>
        <v>0.56666666666666665</v>
      </c>
      <c r="H8" s="317" t="str">
        <f>IF(OR(C8=0,A8=""),"",SK!Q148)</f>
        <v/>
      </c>
      <c r="I8" s="318" t="str">
        <f>IF(OR(C8=0,A8=""),"",SK!N148)</f>
        <v/>
      </c>
      <c r="J8" s="318" t="str">
        <f>IF(OR(C8=0,A8=""),"",SK!U148)</f>
        <v/>
      </c>
      <c r="K8" s="319" t="str">
        <f>IF(OR(C8=0,A8=""),"",SK!D148)</f>
        <v/>
      </c>
      <c r="L8" s="320" t="str">
        <f ca="1">IF(OR(A8="",SK!E148="",SK!E148=0),"",K8/SK!E148)</f>
        <v/>
      </c>
      <c r="M8" s="321" t="str">
        <f>IF(OR(A8="",C8=0),"",SK!G148)</f>
        <v/>
      </c>
      <c r="N8" s="322" t="str">
        <f>IF(OR(A8="",C8=0),"",SK!H148)</f>
        <v/>
      </c>
      <c r="O8" s="323" t="str">
        <f>IF(OR(A8="",C8=0),"",SK!J148)</f>
        <v/>
      </c>
      <c r="P8" s="323" t="str">
        <f>IF(OR(A8="",C8=0),"",SK!L148)</f>
        <v/>
      </c>
      <c r="Q8" s="324" t="str">
        <f t="shared" si="2"/>
        <v/>
      </c>
      <c r="R8" s="325" t="str">
        <f>IF(OR(A8="",C8=0),"",SK!I148)</f>
        <v/>
      </c>
      <c r="S8" s="326" t="str">
        <f t="shared" si="3"/>
        <v/>
      </c>
      <c r="T8" s="327">
        <f ca="1">IF(OR(A8="",F8=0),"",SUM(LU!Q57,LU!Q156))</f>
        <v>22</v>
      </c>
      <c r="U8" s="314">
        <f ca="1">IF(OR(A8="",F8=0),"",SUM(LU!Q80,LU!Q179))</f>
        <v>115</v>
      </c>
      <c r="V8" s="319">
        <f ca="1">IF(OR(A8="",F8=0),"",SUM(LU!Q34,LU!Q133))</f>
        <v>-93</v>
      </c>
      <c r="W8" s="314" t="str">
        <f>IF(OR(A8="",C8=0),"",SUM(LU!O34,LU!O133))</f>
        <v/>
      </c>
      <c r="X8" s="328" t="str">
        <f t="shared" si="25"/>
        <v/>
      </c>
      <c r="Y8" s="329">
        <f ca="1">IF(OR(A8="",D8=0),"",SUM(LU!D34,LU!D133))</f>
        <v>-12</v>
      </c>
      <c r="Z8" s="328">
        <f t="shared" ca="1" si="4"/>
        <v>-2.4</v>
      </c>
      <c r="AA8" s="329">
        <f ca="1">IF(OR(A8="",E8=0),"",SUM(LU!J34,LU!J133))</f>
        <v>-81</v>
      </c>
      <c r="AB8" s="328">
        <f t="shared" ca="1" si="5"/>
        <v>-6.75</v>
      </c>
      <c r="AC8" s="326">
        <f t="shared" ca="1" si="26"/>
        <v>-5.4705882352941178</v>
      </c>
      <c r="AD8" s="330">
        <f ca="1">IF(OR(A8="",F8=0,T$26="-",LU!$D$5=0),"",T8-T$26)</f>
        <v>-2.2857142857142847</v>
      </c>
      <c r="AE8" s="331">
        <f ca="1">IF(OR(A8="",F8=0,U$26="-",LU!$D$5=0),"",U8-U$26)</f>
        <v>64.357142857142861</v>
      </c>
      <c r="AF8" s="332">
        <f t="shared" ca="1" si="6"/>
        <v>-66.642857142857139</v>
      </c>
      <c r="AG8" s="333" t="str">
        <f t="shared" si="7"/>
        <v/>
      </c>
      <c r="AH8" s="333">
        <f t="shared" ca="1" si="8"/>
        <v>3.6103174603174604</v>
      </c>
      <c r="AI8" s="334">
        <f t="shared" ca="1" si="9"/>
        <v>-5.1297008547008547</v>
      </c>
      <c r="AJ8" s="335">
        <f ca="1">IF(OR($A8="",AC8="",AC$26="-",LU!$D$5=0),"",AC8-AC$26)</f>
        <v>-3.5213927237561693</v>
      </c>
      <c r="AK8" s="336">
        <f>IF(OR(A8="",F8=0),"",SUM(PT!R7,PT!R8))</f>
        <v>5</v>
      </c>
      <c r="AL8" s="314">
        <f>IF(OR(A8="",F8=0),"",SUM(PT!AI7,PT!AI8))</f>
        <v>1</v>
      </c>
      <c r="AM8" s="337">
        <f>IF(OR(A8="",F8=0),"",SUM(PT!AJ7,PT!AJ8))</f>
        <v>2</v>
      </c>
      <c r="AN8" s="312" t="str">
        <f t="shared" si="10"/>
        <v>23</v>
      </c>
      <c r="AO8" s="338" t="str">
        <f t="shared" si="0"/>
        <v>Mary Marvel</v>
      </c>
      <c r="AP8" s="339">
        <f>IF(OR($A8="",$F8=0),"",SUM(Actions!C73,Actions!L73))</f>
        <v>0</v>
      </c>
      <c r="AQ8" s="318">
        <f>IF(OR($A8="",$F8=0),"",SUM(Actions!D73,Actions!M73))</f>
        <v>0</v>
      </c>
      <c r="AR8" s="318">
        <f>IF(OR($A8="",$F8=0),"",SUM(Actions!E73,Actions!N73))</f>
        <v>0</v>
      </c>
      <c r="AS8" s="318">
        <f>IF(OR($A8="",$F8=0),"",SUM(Actions!F73,Actions!O73))</f>
        <v>0</v>
      </c>
      <c r="AT8" s="318">
        <f>IF(OR($A8="",$F8=0),"",SUM(Actions!G73,Actions!P73))</f>
        <v>0</v>
      </c>
      <c r="AU8" s="340">
        <f t="shared" si="11"/>
        <v>0</v>
      </c>
      <c r="AV8" s="327">
        <f>IF(OR($A8="",$F8=0),"",SUM(Actions!C5,Actions!L5))</f>
        <v>0</v>
      </c>
      <c r="AW8" s="314">
        <f>IF(OR($A8="",$F8=0),"",SUM(Actions!D5,Actions!M5))</f>
        <v>0</v>
      </c>
      <c r="AX8" s="314">
        <f>IF(OR($A8="",$F8=0),"",SUM(Actions!E5,Actions!N5))</f>
        <v>0</v>
      </c>
      <c r="AY8" s="314">
        <f>IF(OR($A8="",$F8=0),"",SUM(Actions!F5,Actions!O5))</f>
        <v>0</v>
      </c>
      <c r="AZ8" s="314">
        <f>IF(OR($A8="",$F8=0),"",SUM(Actions!G5,Actions!P5))</f>
        <v>0</v>
      </c>
      <c r="BA8" s="319">
        <f t="shared" si="12"/>
        <v>0</v>
      </c>
      <c r="BB8" s="315">
        <f t="shared" si="27"/>
        <v>0</v>
      </c>
      <c r="BC8" s="337">
        <f t="shared" si="13"/>
        <v>0</v>
      </c>
      <c r="BD8" s="341">
        <f t="shared" si="14"/>
        <v>0</v>
      </c>
      <c r="BE8" s="342" t="str">
        <f t="shared" si="15"/>
        <v/>
      </c>
      <c r="BF8" s="332">
        <f t="shared" si="16"/>
        <v>0</v>
      </c>
      <c r="BG8" s="343" t="str">
        <f t="shared" si="17"/>
        <v/>
      </c>
      <c r="BH8" s="344">
        <f t="shared" si="18"/>
        <v>0</v>
      </c>
      <c r="BI8" s="316" t="str">
        <f t="shared" si="19"/>
        <v/>
      </c>
      <c r="BJ8" s="345">
        <f>IF(OR($A8="",$F8=0),"",SUM(Errors!C5,Errors!L5))</f>
        <v>0</v>
      </c>
      <c r="BK8" s="314">
        <f>IF(OR($A8="",$F8=0),"",SUM(Errors!D5,Errors!M5))</f>
        <v>0</v>
      </c>
      <c r="BL8" s="314">
        <f>IF(OR($A8="",$F8=0),"",SUM(Errors!E5,Errors!N5))</f>
        <v>0</v>
      </c>
      <c r="BM8" s="314">
        <f>IF(OR($A8="",$F8=0),"",SUM(Errors!F5,Errors!O5))</f>
        <v>0</v>
      </c>
      <c r="BN8" s="346">
        <f>IF(OR($A8="",$F8=0),"",SUM(Errors!G5,Errors!P5))</f>
        <v>0</v>
      </c>
      <c r="BO8" s="319">
        <f t="shared" si="20"/>
        <v>0</v>
      </c>
      <c r="BP8" s="347" t="str">
        <f t="shared" si="21"/>
        <v/>
      </c>
      <c r="BQ8" s="347" t="str">
        <f t="shared" si="22"/>
        <v/>
      </c>
      <c r="BR8" s="309" t="str">
        <f t="shared" si="23"/>
        <v/>
      </c>
      <c r="BS8" s="339" t="str">
        <f>IF(OR(A8="",C8=0),"",SUM(Errors!C73,Errors!L73))</f>
        <v/>
      </c>
      <c r="BT8" s="318" t="str">
        <f>IF(OR(A8="",C8=0),"",SUM(Errors!D73,Errors!M73))</f>
        <v/>
      </c>
      <c r="BU8" s="318" t="str">
        <f>IF(OR(A8="",C8=0),"",SUM(Errors!E73,Errors!N73))</f>
        <v/>
      </c>
      <c r="BV8" s="318" t="str">
        <f>IF(OR(A8="",C8=0),"",SUM(Errors!F73,Errors!O73))</f>
        <v/>
      </c>
      <c r="BW8" s="318" t="str">
        <f>IF(OR(A8="",C8=0),"",SUM(Errors!G73,Errors!P73))</f>
        <v/>
      </c>
      <c r="BX8" s="348" t="str">
        <f t="shared" si="24"/>
        <v/>
      </c>
    </row>
    <row r="9" spans="1:76" s="311" customFormat="1" ht="20.100000000000001" customHeight="1">
      <c r="A9" s="312" t="str">
        <f>IF(ISBLANK(IBRF!$B14),"",IBRF!$B14)</f>
        <v>314</v>
      </c>
      <c r="B9" s="313" t="str">
        <f>IF(ISBLANK(IBRF!$C14),"",IBRF!$C14)</f>
        <v>Thuggy Holly</v>
      </c>
      <c r="C9" s="314">
        <f>IF(A9="","",SUM(LU!O12,LU!O111))</f>
        <v>0</v>
      </c>
      <c r="D9" s="314">
        <f>IF(A9="","",SUM(LU!D12,LU!D111))</f>
        <v>0</v>
      </c>
      <c r="E9" s="314">
        <f>IF(A9="","",SUM(LU!J12,LU!J111))</f>
        <v>3</v>
      </c>
      <c r="F9" s="315">
        <f t="shared" si="1"/>
        <v>3</v>
      </c>
      <c r="G9" s="316">
        <f>IF(OR(A9="",F9=0,LU!D$3+LU!D$102=0),"",F9/(LU!D$3+LU!D$102))</f>
        <v>0.1</v>
      </c>
      <c r="H9" s="317" t="str">
        <f>IF(OR(C9=0,A9=""),"",SK!Q151)</f>
        <v/>
      </c>
      <c r="I9" s="318" t="str">
        <f>IF(OR(C9=0,A9=""),"",SK!N151)</f>
        <v/>
      </c>
      <c r="J9" s="318" t="str">
        <f>IF(OR(C9=0,A9=""),"",SK!U151)</f>
        <v/>
      </c>
      <c r="K9" s="319" t="str">
        <f>IF(OR(C9=0,A9=""),"",SK!D151)</f>
        <v/>
      </c>
      <c r="L9" s="320" t="str">
        <f ca="1">IF(OR(A9="",SK!E151="",SK!E151=0),"",K9/SK!E151)</f>
        <v/>
      </c>
      <c r="M9" s="321" t="str">
        <f>IF(OR(A9="",C9=0),"",SK!G151)</f>
        <v/>
      </c>
      <c r="N9" s="322" t="str">
        <f>IF(OR(A9="",C9=0),"",SK!H151)</f>
        <v/>
      </c>
      <c r="O9" s="323" t="str">
        <f>IF(OR(A9="",C9=0),"",SK!J151)</f>
        <v/>
      </c>
      <c r="P9" s="323" t="str">
        <f>IF(OR(A9="",C9=0),"",SK!L151)</f>
        <v/>
      </c>
      <c r="Q9" s="324" t="str">
        <f t="shared" si="2"/>
        <v/>
      </c>
      <c r="R9" s="325" t="str">
        <f>IF(OR(A9="",C9=0),"",SK!I151)</f>
        <v/>
      </c>
      <c r="S9" s="326" t="str">
        <f t="shared" si="3"/>
        <v/>
      </c>
      <c r="T9" s="327">
        <f ca="1">IF(OR(A9="",F9=0),"",SUM(LU!Q58,LU!Q157))</f>
        <v>10</v>
      </c>
      <c r="U9" s="314">
        <f ca="1">IF(OR(A9="",F9=0),"",SUM(LU!Q81,LU!Q180))</f>
        <v>16</v>
      </c>
      <c r="V9" s="319">
        <f ca="1">IF(OR(A9="",F9=0),"",SUM(LU!Q35,LU!Q134))</f>
        <v>-6</v>
      </c>
      <c r="W9" s="314" t="str">
        <f>IF(OR(A9="",C9=0),"",SUM(LU!O35,LU!O134))</f>
        <v/>
      </c>
      <c r="X9" s="328" t="str">
        <f t="shared" si="25"/>
        <v/>
      </c>
      <c r="Y9" s="329" t="str">
        <f>IF(OR(A9="",D9=0),"",SUM(LU!D35,LU!D134))</f>
        <v/>
      </c>
      <c r="Z9" s="328" t="str">
        <f t="shared" si="4"/>
        <v/>
      </c>
      <c r="AA9" s="329">
        <f ca="1">IF(OR(A9="",E9=0),"",SUM(LU!J35,LU!J134))</f>
        <v>-6</v>
      </c>
      <c r="AB9" s="328">
        <f t="shared" ca="1" si="5"/>
        <v>-2</v>
      </c>
      <c r="AC9" s="326">
        <f t="shared" ca="1" si="26"/>
        <v>-2</v>
      </c>
      <c r="AD9" s="330">
        <f ca="1">IF(OR(A9="",F9=0,T$26="-",LU!$D$5=0),"",T9-T$26)</f>
        <v>-14.285714285714285</v>
      </c>
      <c r="AE9" s="331">
        <f ca="1">IF(OR(A9="",F9=0,U$26="-",LU!$D$5=0),"",U9-U$26)</f>
        <v>-34.642857142857146</v>
      </c>
      <c r="AF9" s="332">
        <f t="shared" ca="1" si="6"/>
        <v>20.357142857142861</v>
      </c>
      <c r="AG9" s="333" t="str">
        <f t="shared" si="7"/>
        <v/>
      </c>
      <c r="AH9" s="333" t="str">
        <f t="shared" si="8"/>
        <v/>
      </c>
      <c r="AI9" s="334">
        <f t="shared" ca="1" si="9"/>
        <v>-0.37970085470085468</v>
      </c>
      <c r="AJ9" s="335">
        <f ca="1">IF(OR($A9="",AC9="",AC$26="-",LU!$D$5=0),"",AC9-AC$26)</f>
        <v>-5.0804488462051323E-2</v>
      </c>
      <c r="AK9" s="336">
        <f>IF(OR(A9="",F9=0),"",SUM(PT!R9,PT!R10))</f>
        <v>0</v>
      </c>
      <c r="AL9" s="314">
        <f>IF(OR(A9="",F9=0),"",SUM(PT!AI9,PT!AI10))</f>
        <v>0</v>
      </c>
      <c r="AM9" s="337">
        <f>IF(OR(A9="",F9=0),"",SUM(PT!AJ9,PT!AJ10))</f>
        <v>0</v>
      </c>
      <c r="AN9" s="312" t="str">
        <f t="shared" si="10"/>
        <v>314</v>
      </c>
      <c r="AO9" s="338" t="str">
        <f t="shared" si="0"/>
        <v>Thuggy Holly</v>
      </c>
      <c r="AP9" s="339">
        <f>IF(OR($A9="",$F9=0),"",SUM(Actions!C74,Actions!L74))</f>
        <v>0</v>
      </c>
      <c r="AQ9" s="318">
        <f>IF(OR($A9="",$F9=0),"",SUM(Actions!D74,Actions!M74))</f>
        <v>0</v>
      </c>
      <c r="AR9" s="318">
        <f>IF(OR($A9="",$F9=0),"",SUM(Actions!E74,Actions!N74))</f>
        <v>0</v>
      </c>
      <c r="AS9" s="318">
        <f>IF(OR($A9="",$F9=0),"",SUM(Actions!F74,Actions!O74))</f>
        <v>0</v>
      </c>
      <c r="AT9" s="318">
        <f>IF(OR($A9="",$F9=0),"",SUM(Actions!G74,Actions!P74))</f>
        <v>0</v>
      </c>
      <c r="AU9" s="340">
        <f t="shared" si="11"/>
        <v>0</v>
      </c>
      <c r="AV9" s="327">
        <f>IF(OR($A9="",$F9=0),"",SUM(Actions!C6,Actions!L6))</f>
        <v>0</v>
      </c>
      <c r="AW9" s="314">
        <f>IF(OR($A9="",$F9=0),"",SUM(Actions!D6,Actions!M6))</f>
        <v>0</v>
      </c>
      <c r="AX9" s="314">
        <f>IF(OR($A9="",$F9=0),"",SUM(Actions!E6,Actions!N6))</f>
        <v>0</v>
      </c>
      <c r="AY9" s="314">
        <f>IF(OR($A9="",$F9=0),"",SUM(Actions!F6,Actions!O6))</f>
        <v>0</v>
      </c>
      <c r="AZ9" s="314">
        <f>IF(OR($A9="",$F9=0),"",SUM(Actions!G6,Actions!P6))</f>
        <v>0</v>
      </c>
      <c r="BA9" s="319">
        <f t="shared" si="12"/>
        <v>0</v>
      </c>
      <c r="BB9" s="315">
        <f t="shared" si="27"/>
        <v>0</v>
      </c>
      <c r="BC9" s="337">
        <f t="shared" si="13"/>
        <v>0</v>
      </c>
      <c r="BD9" s="341">
        <f t="shared" si="14"/>
        <v>0</v>
      </c>
      <c r="BE9" s="342" t="str">
        <f t="shared" si="15"/>
        <v/>
      </c>
      <c r="BF9" s="332">
        <f t="shared" si="16"/>
        <v>0</v>
      </c>
      <c r="BG9" s="343" t="str">
        <f t="shared" si="17"/>
        <v/>
      </c>
      <c r="BH9" s="344">
        <f t="shared" si="18"/>
        <v>0</v>
      </c>
      <c r="BI9" s="316" t="str">
        <f t="shared" si="19"/>
        <v/>
      </c>
      <c r="BJ9" s="345">
        <f>IF(OR($A9="",$F9=0),"",SUM(Errors!C6,Errors!L6))</f>
        <v>0</v>
      </c>
      <c r="BK9" s="314">
        <f>IF(OR($A9="",$F9=0),"",SUM(Errors!D6,Errors!M6))</f>
        <v>0</v>
      </c>
      <c r="BL9" s="314">
        <f>IF(OR($A9="",$F9=0),"",SUM(Errors!E6,Errors!N6))</f>
        <v>0</v>
      </c>
      <c r="BM9" s="314">
        <f>IF(OR($A9="",$F9=0),"",SUM(Errors!F6,Errors!O6))</f>
        <v>0</v>
      </c>
      <c r="BN9" s="346">
        <f>IF(OR($A9="",$F9=0),"",SUM(Errors!G6,Errors!P6))</f>
        <v>0</v>
      </c>
      <c r="BO9" s="319">
        <f t="shared" si="20"/>
        <v>0</v>
      </c>
      <c r="BP9" s="347" t="str">
        <f t="shared" si="21"/>
        <v/>
      </c>
      <c r="BQ9" s="347" t="str">
        <f t="shared" si="22"/>
        <v/>
      </c>
      <c r="BR9" s="309" t="str">
        <f t="shared" si="23"/>
        <v/>
      </c>
      <c r="BS9" s="339" t="str">
        <f>IF(OR(A9="",C9=0),"",SUM(Errors!C74,Errors!L74))</f>
        <v/>
      </c>
      <c r="BT9" s="318" t="str">
        <f>IF(OR(A9="",C9=0),"",SUM(Errors!D74,Errors!M74))</f>
        <v/>
      </c>
      <c r="BU9" s="318" t="str">
        <f>IF(OR(A9="",C9=0),"",SUM(Errors!E74,Errors!N74))</f>
        <v/>
      </c>
      <c r="BV9" s="318" t="str">
        <f>IF(OR(A9="",C9=0),"",SUM(Errors!F74,Errors!O74))</f>
        <v/>
      </c>
      <c r="BW9" s="318" t="str">
        <f>IF(OR(A9="",C9=0),"",SUM(Errors!G74,Errors!P74))</f>
        <v/>
      </c>
      <c r="BX9" s="348" t="str">
        <f t="shared" si="24"/>
        <v/>
      </c>
    </row>
    <row r="10" spans="1:76" s="311" customFormat="1" ht="20.100000000000001" customHeight="1">
      <c r="A10" s="312" t="str">
        <f>IF(ISBLANK(IBRF!$B15),"",IBRF!$B15)</f>
        <v>415</v>
      </c>
      <c r="B10" s="313" t="str">
        <f>IF(ISBLANK(IBRF!$C15),"",IBRF!$C15)</f>
        <v>Chick Basher</v>
      </c>
      <c r="C10" s="314">
        <f>IF(A10="","",SUM(LU!O13,LU!O112))</f>
        <v>0</v>
      </c>
      <c r="D10" s="314">
        <f>IF(A10="","",SUM(LU!D13,LU!D112))</f>
        <v>0</v>
      </c>
      <c r="E10" s="314">
        <f>IF(A10="","",SUM(LU!J13,LU!J112))</f>
        <v>12</v>
      </c>
      <c r="F10" s="315">
        <f t="shared" si="1"/>
        <v>12</v>
      </c>
      <c r="G10" s="316">
        <f>IF(OR(A10="",F10=0,LU!D$3+LU!D$102=0),"",F10/(LU!D$3+LU!D$102))</f>
        <v>0.4</v>
      </c>
      <c r="H10" s="317" t="str">
        <f>IF(OR(C10=0,A10=""),"",SK!Q154)</f>
        <v/>
      </c>
      <c r="I10" s="318" t="str">
        <f>IF(OR(C10=0,A10=""),"",SK!N154)</f>
        <v/>
      </c>
      <c r="J10" s="318" t="str">
        <f>IF(OR(C10=0,A10=""),"",SK!U154)</f>
        <v/>
      </c>
      <c r="K10" s="319" t="str">
        <f>IF(OR(C10=0,A10=""),"",SK!D154)</f>
        <v/>
      </c>
      <c r="L10" s="320" t="str">
        <f ca="1">IF(OR(A10="",SK!E154="",SK!E154=0),"",K10/SK!E154)</f>
        <v/>
      </c>
      <c r="M10" s="321" t="str">
        <f>IF(OR(A10="",C10=0),"",SK!G154)</f>
        <v/>
      </c>
      <c r="N10" s="322" t="str">
        <f>IF(OR(A10="",C10=0),"",SK!H154)</f>
        <v/>
      </c>
      <c r="O10" s="323" t="str">
        <f>IF(OR(A10="",C10=0),"",SK!J154)</f>
        <v/>
      </c>
      <c r="P10" s="323" t="str">
        <f>IF(OR(A10="",C10=0),"",SK!L154)</f>
        <v/>
      </c>
      <c r="Q10" s="324" t="str">
        <f t="shared" si="2"/>
        <v/>
      </c>
      <c r="R10" s="325" t="str">
        <f>IF(OR(A10="",C10=0),"",SK!I154)</f>
        <v/>
      </c>
      <c r="S10" s="326" t="str">
        <f t="shared" si="3"/>
        <v/>
      </c>
      <c r="T10" s="327">
        <f ca="1">IF(OR(A10="",F10=0),"",SUM(LU!Q59,LU!Q158))</f>
        <v>25</v>
      </c>
      <c r="U10" s="314">
        <f ca="1">IF(OR(A10="",F10=0),"",SUM(LU!Q82,LU!Q181))</f>
        <v>75</v>
      </c>
      <c r="V10" s="319">
        <f ca="1">IF(OR(A10="",F10=0),"",SUM(LU!Q36,LU!Q135))</f>
        <v>-50</v>
      </c>
      <c r="W10" s="314" t="str">
        <f>IF(OR(A10="",C10=0),"",SUM(LU!O36,LU!O135))</f>
        <v/>
      </c>
      <c r="X10" s="328" t="str">
        <f t="shared" si="25"/>
        <v/>
      </c>
      <c r="Y10" s="329" t="str">
        <f>IF(OR(A10="",D10=0),"",SUM(LU!D36,LU!D135))</f>
        <v/>
      </c>
      <c r="Z10" s="328" t="str">
        <f t="shared" si="4"/>
        <v/>
      </c>
      <c r="AA10" s="329">
        <f ca="1">IF(OR(A10="",E10=0),"",SUM(LU!J36,LU!J135))</f>
        <v>-50</v>
      </c>
      <c r="AB10" s="328">
        <f t="shared" ca="1" si="5"/>
        <v>-4.166666666666667</v>
      </c>
      <c r="AC10" s="326">
        <f t="shared" ca="1" si="26"/>
        <v>-4.166666666666667</v>
      </c>
      <c r="AD10" s="330">
        <f ca="1">IF(OR(A10="",F10=0,T$26="-",LU!$D$5=0),"",T10-T$26)</f>
        <v>0.7142857142857153</v>
      </c>
      <c r="AE10" s="331">
        <f ca="1">IF(OR(A10="",F10=0,U$26="-",LU!$D$5=0),"",U10-U$26)</f>
        <v>24.357142857142854</v>
      </c>
      <c r="AF10" s="332">
        <f t="shared" ca="1" si="6"/>
        <v>-23.642857142857139</v>
      </c>
      <c r="AG10" s="333" t="str">
        <f t="shared" si="7"/>
        <v/>
      </c>
      <c r="AH10" s="333" t="str">
        <f t="shared" si="8"/>
        <v/>
      </c>
      <c r="AI10" s="334">
        <f t="shared" ca="1" si="9"/>
        <v>-2.5463675213675216</v>
      </c>
      <c r="AJ10" s="335">
        <f ca="1">IF(OR($A10="",AC10="",AC$26="-",LU!$D$5=0),"",AC10-AC$26)</f>
        <v>-2.2174711551287185</v>
      </c>
      <c r="AK10" s="336">
        <f>IF(OR(A10="",F10=0),"",SUM(PT!R11,PT!R12))</f>
        <v>2</v>
      </c>
      <c r="AL10" s="314">
        <f>IF(OR(A10="",F10=0),"",SUM(PT!AI11,PT!AI12))</f>
        <v>0</v>
      </c>
      <c r="AM10" s="337">
        <f>IF(OR(A10="",F10=0),"",SUM(PT!AJ11,PT!AJ12))</f>
        <v>0</v>
      </c>
      <c r="AN10" s="312" t="str">
        <f t="shared" si="10"/>
        <v>415</v>
      </c>
      <c r="AO10" s="338" t="str">
        <f t="shared" si="0"/>
        <v>Chick Basher</v>
      </c>
      <c r="AP10" s="339">
        <f>IF(OR($A10="",$F10=0),"",SUM(Actions!C75,Actions!L75))</f>
        <v>0</v>
      </c>
      <c r="AQ10" s="318">
        <f>IF(OR($A10="",$F10=0),"",SUM(Actions!D75,Actions!M75))</f>
        <v>0</v>
      </c>
      <c r="AR10" s="318">
        <f>IF(OR($A10="",$F10=0),"",SUM(Actions!E75,Actions!N75))</f>
        <v>0</v>
      </c>
      <c r="AS10" s="318">
        <f>IF(OR($A10="",$F10=0),"",SUM(Actions!F75,Actions!O75))</f>
        <v>0</v>
      </c>
      <c r="AT10" s="318">
        <f>IF(OR($A10="",$F10=0),"",SUM(Actions!G75,Actions!P75))</f>
        <v>0</v>
      </c>
      <c r="AU10" s="340">
        <f t="shared" si="11"/>
        <v>0</v>
      </c>
      <c r="AV10" s="327">
        <f>IF(OR($A10="",$F10=0),"",SUM(Actions!C7,Actions!L7))</f>
        <v>0</v>
      </c>
      <c r="AW10" s="314">
        <f>IF(OR($A10="",$F10=0),"",SUM(Actions!D7,Actions!M7))</f>
        <v>0</v>
      </c>
      <c r="AX10" s="314">
        <f>IF(OR($A10="",$F10=0),"",SUM(Actions!E7,Actions!N7))</f>
        <v>0</v>
      </c>
      <c r="AY10" s="314">
        <f>IF(OR($A10="",$F10=0),"",SUM(Actions!F7,Actions!O7))</f>
        <v>0</v>
      </c>
      <c r="AZ10" s="314">
        <f>IF(OR($A10="",$F10=0),"",SUM(Actions!G7,Actions!P7))</f>
        <v>0</v>
      </c>
      <c r="BA10" s="319">
        <f t="shared" si="12"/>
        <v>0</v>
      </c>
      <c r="BB10" s="315">
        <f t="shared" si="27"/>
        <v>0</v>
      </c>
      <c r="BC10" s="337">
        <f t="shared" si="13"/>
        <v>0</v>
      </c>
      <c r="BD10" s="341">
        <f t="shared" si="14"/>
        <v>0</v>
      </c>
      <c r="BE10" s="342" t="str">
        <f t="shared" si="15"/>
        <v/>
      </c>
      <c r="BF10" s="332">
        <f t="shared" si="16"/>
        <v>0</v>
      </c>
      <c r="BG10" s="343" t="str">
        <f t="shared" si="17"/>
        <v/>
      </c>
      <c r="BH10" s="344">
        <f t="shared" si="18"/>
        <v>0</v>
      </c>
      <c r="BI10" s="316" t="str">
        <f t="shared" si="19"/>
        <v/>
      </c>
      <c r="BJ10" s="345">
        <f>IF(OR($A10="",$F10=0),"",SUM(Errors!C7,Errors!L7))</f>
        <v>0</v>
      </c>
      <c r="BK10" s="314">
        <f>IF(OR($A10="",$F10=0),"",SUM(Errors!D7,Errors!M7))</f>
        <v>0</v>
      </c>
      <c r="BL10" s="314">
        <f>IF(OR($A10="",$F10=0),"",SUM(Errors!E7,Errors!N7))</f>
        <v>0</v>
      </c>
      <c r="BM10" s="314">
        <f>IF(OR($A10="",$F10=0),"",SUM(Errors!F7,Errors!O7))</f>
        <v>0</v>
      </c>
      <c r="BN10" s="346">
        <f>IF(OR($A10="",$F10=0),"",SUM(Errors!G7,Errors!P7))</f>
        <v>0</v>
      </c>
      <c r="BO10" s="319">
        <f t="shared" si="20"/>
        <v>0</v>
      </c>
      <c r="BP10" s="347" t="str">
        <f t="shared" si="21"/>
        <v/>
      </c>
      <c r="BQ10" s="347" t="str">
        <f t="shared" si="22"/>
        <v/>
      </c>
      <c r="BR10" s="309" t="str">
        <f t="shared" si="23"/>
        <v/>
      </c>
      <c r="BS10" s="339" t="str">
        <f>IF(OR(A10="",C10=0),"",SUM(Errors!C75,Errors!L75))</f>
        <v/>
      </c>
      <c r="BT10" s="318" t="str">
        <f>IF(OR(A10="",C10=0),"",SUM(Errors!D75,Errors!M75))</f>
        <v/>
      </c>
      <c r="BU10" s="318" t="str">
        <f>IF(OR(A10="",C10=0),"",SUM(Errors!E75,Errors!N75))</f>
        <v/>
      </c>
      <c r="BV10" s="318" t="str">
        <f>IF(OR(A10="",C10=0),"",SUM(Errors!F75,Errors!O75))</f>
        <v/>
      </c>
      <c r="BW10" s="318" t="str">
        <f>IF(OR(A10="",C10=0),"",SUM(Errors!G75,Errors!P75))</f>
        <v/>
      </c>
      <c r="BX10" s="348" t="str">
        <f t="shared" si="24"/>
        <v/>
      </c>
    </row>
    <row r="11" spans="1:76" s="311" customFormat="1" ht="20.100000000000001" customHeight="1">
      <c r="A11" s="312" t="str">
        <f>IF(ISBLANK(IBRF!$B16),"",IBRF!$B16)</f>
        <v>475</v>
      </c>
      <c r="B11" s="313" t="str">
        <f>IF(ISBLANK(IBRF!$C16),"",IBRF!$C16)</f>
        <v>MollyTov</v>
      </c>
      <c r="C11" s="314">
        <f>IF(A11="","",SUM(LU!O14,LU!O113))</f>
        <v>3</v>
      </c>
      <c r="D11" s="314">
        <f>IF(A11="","",SUM(LU!D14,LU!D113))</f>
        <v>0</v>
      </c>
      <c r="E11" s="314">
        <f>IF(A11="","",SUM(LU!J14,LU!J113))</f>
        <v>6</v>
      </c>
      <c r="F11" s="315">
        <f t="shared" si="1"/>
        <v>9</v>
      </c>
      <c r="G11" s="316">
        <f>IF(OR(A11="",F11=0,LU!D$3+LU!D$102=0),"",F11/(LU!D$3+LU!D$102))</f>
        <v>0.3</v>
      </c>
      <c r="H11" s="317">
        <f ca="1">IF(OR(C11=0,A11=""),"",SK!Q157)</f>
        <v>0</v>
      </c>
      <c r="I11" s="318">
        <f ca="1">IF(OR(C11=0,A11=""),"",SK!N157)</f>
        <v>0</v>
      </c>
      <c r="J11" s="318">
        <f ca="1">IF(OR(C11=0,A11=""),"",SK!U157)</f>
        <v>0</v>
      </c>
      <c r="K11" s="319">
        <f ca="1">IF(OR(C11=0,A11=""),"",SK!D157)</f>
        <v>0</v>
      </c>
      <c r="L11" s="320">
        <f ca="1">IF(OR(A11="",SK!E157="",SK!E157=0),"",K11/SK!E157)</f>
        <v>0</v>
      </c>
      <c r="M11" s="321">
        <f ca="1">IF(OR(A11="",C11=0),"",SK!G157)</f>
        <v>0</v>
      </c>
      <c r="N11" s="322">
        <f ca="1">IF(OR(A11="",C11=0),"",SK!H157)</f>
        <v>0</v>
      </c>
      <c r="O11" s="323">
        <f ca="1">IF(OR(A11="",C11=0),"",SK!J157)</f>
        <v>0</v>
      </c>
      <c r="P11" s="323">
        <f ca="1">IF(OR(A11="",C11=0),"",SK!L157)</f>
        <v>0</v>
      </c>
      <c r="Q11" s="324">
        <f t="shared" ca="1" si="2"/>
        <v>0</v>
      </c>
      <c r="R11" s="325">
        <f ca="1">IF(OR(A11="",C11=0),"",SK!I157)</f>
        <v>0</v>
      </c>
      <c r="S11" s="326" t="str">
        <f t="shared" ca="1" si="3"/>
        <v/>
      </c>
      <c r="T11" s="327">
        <f ca="1">IF(OR(A11="",F11=0),"",SUM(LU!Q60,LU!Q159))</f>
        <v>13</v>
      </c>
      <c r="U11" s="314">
        <f ca="1">IF(OR(A11="",F11=0),"",SUM(LU!Q83,LU!Q182))</f>
        <v>16</v>
      </c>
      <c r="V11" s="319">
        <f ca="1">IF(OR(A11="",F11=0),"",SUM(LU!Q37,LU!Q136))</f>
        <v>-3</v>
      </c>
      <c r="W11" s="314">
        <f ca="1">IF(OR(A11="",C11=0),"",SUM(LU!O37,LU!O136))</f>
        <v>-16</v>
      </c>
      <c r="X11" s="328">
        <f t="shared" ca="1" si="25"/>
        <v>-5.333333333333333</v>
      </c>
      <c r="Y11" s="329" t="str">
        <f>IF(OR(A11="",D11=0),"",SUM(LU!D37,LU!D136))</f>
        <v/>
      </c>
      <c r="Z11" s="328" t="str">
        <f t="shared" si="4"/>
        <v/>
      </c>
      <c r="AA11" s="329">
        <f ca="1">IF(OR(A11="",E11=0),"",SUM(LU!J37,LU!J136))</f>
        <v>13</v>
      </c>
      <c r="AB11" s="328">
        <f t="shared" ca="1" si="5"/>
        <v>2.1666666666666665</v>
      </c>
      <c r="AC11" s="326">
        <f t="shared" ca="1" si="26"/>
        <v>-0.33333333333333331</v>
      </c>
      <c r="AD11" s="330">
        <f ca="1">IF(OR(A11="",F11=0,T$26="-",LU!$D$5=0),"",T11-T$26)</f>
        <v>-11.285714285714285</v>
      </c>
      <c r="AE11" s="331">
        <f ca="1">IF(OR(A11="",F11=0,U$26="-",LU!$D$5=0),"",U11-U$26)</f>
        <v>-34.642857142857146</v>
      </c>
      <c r="AF11" s="332">
        <f t="shared" ca="1" si="6"/>
        <v>23.357142857142861</v>
      </c>
      <c r="AG11" s="333">
        <f t="shared" ca="1" si="7"/>
        <v>-1.9515873015873013</v>
      </c>
      <c r="AH11" s="333" t="str">
        <f t="shared" si="8"/>
        <v/>
      </c>
      <c r="AI11" s="334">
        <f t="shared" ca="1" si="9"/>
        <v>3.7869658119658118</v>
      </c>
      <c r="AJ11" s="335">
        <f ca="1">IF(OR($A11="",AC11="",AC$26="-",LU!$D$5=0),"",AC11-AC$26)</f>
        <v>1.6158621782046154</v>
      </c>
      <c r="AK11" s="336">
        <f>IF(OR(A11="",F11=0),"",SUM(PT!R13,PT!R14))</f>
        <v>0</v>
      </c>
      <c r="AL11" s="314">
        <f>IF(OR(A11="",F11=0),"",SUM(PT!AI13,PT!AI14))</f>
        <v>1</v>
      </c>
      <c r="AM11" s="337">
        <f>IF(OR(A11="",F11=0),"",SUM(PT!AJ13,PT!AJ14))</f>
        <v>1</v>
      </c>
      <c r="AN11" s="312" t="str">
        <f t="shared" si="10"/>
        <v>475</v>
      </c>
      <c r="AO11" s="338" t="str">
        <f t="shared" si="0"/>
        <v>MollyTov</v>
      </c>
      <c r="AP11" s="339">
        <f>IF(OR($A11="",$F11=0),"",SUM(Actions!C76,Actions!L76))</f>
        <v>0</v>
      </c>
      <c r="AQ11" s="318">
        <f>IF(OR($A11="",$F11=0),"",SUM(Actions!D76,Actions!M76))</f>
        <v>0</v>
      </c>
      <c r="AR11" s="318">
        <f>IF(OR($A11="",$F11=0),"",SUM(Actions!E76,Actions!N76))</f>
        <v>0</v>
      </c>
      <c r="AS11" s="318">
        <f>IF(OR($A11="",$F11=0),"",SUM(Actions!F76,Actions!O76))</f>
        <v>0</v>
      </c>
      <c r="AT11" s="318">
        <f>IF(OR($A11="",$F11=0),"",SUM(Actions!G76,Actions!P76))</f>
        <v>0</v>
      </c>
      <c r="AU11" s="340">
        <f t="shared" si="11"/>
        <v>0</v>
      </c>
      <c r="AV11" s="327">
        <f>IF(OR($A11="",$F11=0),"",SUM(Actions!C8,Actions!L8))</f>
        <v>0</v>
      </c>
      <c r="AW11" s="314">
        <f>IF(OR($A11="",$F11=0),"",SUM(Actions!D8,Actions!M8))</f>
        <v>0</v>
      </c>
      <c r="AX11" s="314">
        <f>IF(OR($A11="",$F11=0),"",SUM(Actions!E8,Actions!N8))</f>
        <v>0</v>
      </c>
      <c r="AY11" s="314">
        <f>IF(OR($A11="",$F11=0),"",SUM(Actions!F8,Actions!O8))</f>
        <v>0</v>
      </c>
      <c r="AZ11" s="314">
        <f>IF(OR($A11="",$F11=0),"",SUM(Actions!G8,Actions!P8))</f>
        <v>0</v>
      </c>
      <c r="BA11" s="319">
        <f t="shared" si="12"/>
        <v>0</v>
      </c>
      <c r="BB11" s="315">
        <f t="shared" si="27"/>
        <v>0</v>
      </c>
      <c r="BC11" s="337">
        <f t="shared" si="13"/>
        <v>0</v>
      </c>
      <c r="BD11" s="341">
        <f t="shared" si="14"/>
        <v>0</v>
      </c>
      <c r="BE11" s="342" t="str">
        <f t="shared" si="15"/>
        <v/>
      </c>
      <c r="BF11" s="332">
        <f t="shared" si="16"/>
        <v>0</v>
      </c>
      <c r="BG11" s="343" t="str">
        <f t="shared" si="17"/>
        <v/>
      </c>
      <c r="BH11" s="344">
        <f t="shared" si="18"/>
        <v>0</v>
      </c>
      <c r="BI11" s="316" t="str">
        <f t="shared" si="19"/>
        <v/>
      </c>
      <c r="BJ11" s="345">
        <f>IF(OR($A11="",$F11=0),"",SUM(Errors!C8,Errors!L8))</f>
        <v>0</v>
      </c>
      <c r="BK11" s="314">
        <f>IF(OR($A11="",$F11=0),"",SUM(Errors!D8,Errors!M8))</f>
        <v>0</v>
      </c>
      <c r="BL11" s="314">
        <f>IF(OR($A11="",$F11=0),"",SUM(Errors!E8,Errors!N8))</f>
        <v>0</v>
      </c>
      <c r="BM11" s="314">
        <f>IF(OR($A11="",$F11=0),"",SUM(Errors!F8,Errors!O8))</f>
        <v>0</v>
      </c>
      <c r="BN11" s="346">
        <f>IF(OR($A11="",$F11=0),"",SUM(Errors!G8,Errors!P8))</f>
        <v>0</v>
      </c>
      <c r="BO11" s="319">
        <f t="shared" si="20"/>
        <v>0</v>
      </c>
      <c r="BP11" s="347" t="str">
        <f t="shared" si="21"/>
        <v/>
      </c>
      <c r="BQ11" s="347" t="str">
        <f t="shared" si="22"/>
        <v/>
      </c>
      <c r="BR11" s="309" t="str">
        <f t="shared" si="23"/>
        <v/>
      </c>
      <c r="BS11" s="339">
        <f>IF(OR(A11="",C11=0),"",SUM(Errors!C76,Errors!L76))</f>
        <v>0</v>
      </c>
      <c r="BT11" s="318">
        <f>IF(OR(A11="",C11=0),"",SUM(Errors!D76,Errors!M76))</f>
        <v>0</v>
      </c>
      <c r="BU11" s="318">
        <f>IF(OR(A11="",C11=0),"",SUM(Errors!E76,Errors!N76))</f>
        <v>0</v>
      </c>
      <c r="BV11" s="318">
        <f>IF(OR(A11="",C11=0),"",SUM(Errors!F76,Errors!O76))</f>
        <v>0</v>
      </c>
      <c r="BW11" s="318">
        <f>IF(OR(A11="",C11=0),"",SUM(Errors!G76,Errors!P76))</f>
        <v>0</v>
      </c>
      <c r="BX11" s="348">
        <f t="shared" si="24"/>
        <v>0</v>
      </c>
    </row>
    <row r="12" spans="1:76" s="311" customFormat="1" ht="19.5" customHeight="1">
      <c r="A12" s="312" t="str">
        <f>IF(ISBLANK(IBRF!$B17),"",IBRF!$B17)</f>
        <v>4N6</v>
      </c>
      <c r="B12" s="313" t="str">
        <f>IF(ISBLANK(IBRF!$C17),"",IBRF!$C17)</f>
        <v>Bone Eata</v>
      </c>
      <c r="C12" s="314">
        <f>IF(A12="","",SUM(LU!O15,LU!O114))</f>
        <v>4</v>
      </c>
      <c r="D12" s="314">
        <f>IF(A12="","",SUM(LU!D15,LU!D114))</f>
        <v>7</v>
      </c>
      <c r="E12" s="314">
        <f>IF(A12="","",SUM(LU!J15,LU!J114))</f>
        <v>5</v>
      </c>
      <c r="F12" s="315">
        <f t="shared" si="1"/>
        <v>16</v>
      </c>
      <c r="G12" s="316">
        <f>IF(OR(A12="",F12=0,LU!D$3+LU!D$102=0),"",F12/(LU!D$3+LU!D$102))</f>
        <v>0.53333333333333333</v>
      </c>
      <c r="H12" s="317">
        <f ca="1">IF(OR(C12=0,A12=""),"",SK!Q160)</f>
        <v>0</v>
      </c>
      <c r="I12" s="318">
        <f ca="1">IF(OR(C12=0,A12=""),"",SK!N160)</f>
        <v>0</v>
      </c>
      <c r="J12" s="318">
        <f ca="1">IF(OR(C12=0,A12=""),"",SK!U160)</f>
        <v>0</v>
      </c>
      <c r="K12" s="319">
        <f ca="1">IF(OR(C12=0,A12=""),"",SK!D160)</f>
        <v>5</v>
      </c>
      <c r="L12" s="320">
        <f ca="1">IF(OR(A12="",SK!E160="",SK!E160=0),"",K12/SK!E160)</f>
        <v>1.25</v>
      </c>
      <c r="M12" s="321">
        <f ca="1">IF(OR(A12="",C12=0),"",SK!G160)</f>
        <v>1</v>
      </c>
      <c r="N12" s="322">
        <f ca="1">IF(OR(A12="",C12=0),"",SK!H160)</f>
        <v>1</v>
      </c>
      <c r="O12" s="323">
        <f ca="1">IF(OR(A12="",C12=0),"",SK!J160)</f>
        <v>1</v>
      </c>
      <c r="P12" s="323">
        <f ca="1">IF(OR(A12="",C12=0),"",SK!L160)</f>
        <v>1</v>
      </c>
      <c r="Q12" s="324">
        <f t="shared" ca="1" si="2"/>
        <v>0.25</v>
      </c>
      <c r="R12" s="325">
        <f ca="1">IF(OR(A12="",C12=0),"",SK!I160)</f>
        <v>5</v>
      </c>
      <c r="S12" s="326">
        <f t="shared" ca="1" si="3"/>
        <v>5</v>
      </c>
      <c r="T12" s="327">
        <f ca="1">IF(OR(A12="",F12=0),"",SUM(LU!Q61,LU!Q160))</f>
        <v>45</v>
      </c>
      <c r="U12" s="314">
        <f ca="1">IF(OR(A12="",F12=0),"",SUM(LU!Q84,LU!Q183))</f>
        <v>41</v>
      </c>
      <c r="V12" s="319">
        <f ca="1">IF(OR(A12="",F12=0),"",SUM(LU!Q38,LU!Q137))</f>
        <v>4</v>
      </c>
      <c r="W12" s="314">
        <f ca="1">IF(OR(A12="",C12=0),"",SUM(LU!O38,LU!O137))</f>
        <v>-23</v>
      </c>
      <c r="X12" s="328">
        <f t="shared" ca="1" si="25"/>
        <v>-5.75</v>
      </c>
      <c r="Y12" s="329">
        <f ca="1">IF(OR(A12="",D12=0),"",SUM(LU!D38,LU!D137))</f>
        <v>32</v>
      </c>
      <c r="Z12" s="328">
        <f t="shared" ca="1" si="4"/>
        <v>4.5714285714285712</v>
      </c>
      <c r="AA12" s="329">
        <f ca="1">IF(OR(A12="",E12=0),"",SUM(LU!J38,LU!J137))</f>
        <v>-5</v>
      </c>
      <c r="AB12" s="328">
        <f t="shared" ca="1" si="5"/>
        <v>-1</v>
      </c>
      <c r="AC12" s="326">
        <f t="shared" ca="1" si="26"/>
        <v>0.25</v>
      </c>
      <c r="AD12" s="330">
        <f ca="1">IF(OR(A12="",F12=0,T$26="-",LU!$D$5=0),"",T12-T$26)</f>
        <v>20.714285714285715</v>
      </c>
      <c r="AE12" s="331">
        <f ca="1">IF(OR(A12="",F12=0,U$26="-",LU!$D$5=0),"",U12-U$26)</f>
        <v>-9.6428571428571459</v>
      </c>
      <c r="AF12" s="332">
        <f t="shared" ca="1" si="6"/>
        <v>30.357142857142861</v>
      </c>
      <c r="AG12" s="333">
        <f t="shared" ca="1" si="7"/>
        <v>-2.3682539682539683</v>
      </c>
      <c r="AH12" s="333">
        <f t="shared" ca="1" si="8"/>
        <v>10.581746031746032</v>
      </c>
      <c r="AI12" s="334">
        <f t="shared" ca="1" si="9"/>
        <v>0.62029914529914532</v>
      </c>
      <c r="AJ12" s="335">
        <f ca="1">IF(OR($A12="",AC12="",AC$26="-",LU!$D$5=0),"",AC12-AC$26)</f>
        <v>2.1991955115379485</v>
      </c>
      <c r="AK12" s="336">
        <f>IF(OR(A12="",F12=0),"",SUM(PT!R15,PT!R16))</f>
        <v>7</v>
      </c>
      <c r="AL12" s="314">
        <f>IF(OR(A12="",F12=0),"",SUM(PT!AI15,PT!AI16))</f>
        <v>3</v>
      </c>
      <c r="AM12" s="337">
        <f>IF(OR(A12="",F12=0),"",SUM(PT!AJ15,PT!AJ16))</f>
        <v>4</v>
      </c>
      <c r="AN12" s="312" t="str">
        <f t="shared" si="10"/>
        <v>4N6</v>
      </c>
      <c r="AO12" s="338" t="str">
        <f t="shared" si="0"/>
        <v>Bone Eata</v>
      </c>
      <c r="AP12" s="339">
        <f>IF(OR($A12="",$F12=0),"",SUM(Actions!C77,Actions!L77))</f>
        <v>0</v>
      </c>
      <c r="AQ12" s="318">
        <f>IF(OR($A12="",$F12=0),"",SUM(Actions!D77,Actions!M77))</f>
        <v>0</v>
      </c>
      <c r="AR12" s="318">
        <f>IF(OR($A12="",$F12=0),"",SUM(Actions!E77,Actions!N77))</f>
        <v>0</v>
      </c>
      <c r="AS12" s="318">
        <f>IF(OR($A12="",$F12=0),"",SUM(Actions!F77,Actions!O77))</f>
        <v>0</v>
      </c>
      <c r="AT12" s="318">
        <f>IF(OR($A12="",$F12=0),"",SUM(Actions!G77,Actions!P77))</f>
        <v>0</v>
      </c>
      <c r="AU12" s="340">
        <f t="shared" si="11"/>
        <v>0</v>
      </c>
      <c r="AV12" s="327">
        <f>IF(OR($A12="",$F12=0),"",SUM(Actions!C9,Actions!L9))</f>
        <v>0</v>
      </c>
      <c r="AW12" s="314">
        <f>IF(OR($A12="",$F12=0),"",SUM(Actions!D9,Actions!M9))</f>
        <v>0</v>
      </c>
      <c r="AX12" s="314">
        <f>IF(OR($A12="",$F12=0),"",SUM(Actions!E9,Actions!N9))</f>
        <v>0</v>
      </c>
      <c r="AY12" s="314">
        <f>IF(OR($A12="",$F12=0),"",SUM(Actions!F9,Actions!O9))</f>
        <v>0</v>
      </c>
      <c r="AZ12" s="314">
        <f>IF(OR($A12="",$F12=0),"",SUM(Actions!G9,Actions!P9))</f>
        <v>0</v>
      </c>
      <c r="BA12" s="319">
        <f t="shared" si="12"/>
        <v>0</v>
      </c>
      <c r="BB12" s="315">
        <f t="shared" si="27"/>
        <v>0</v>
      </c>
      <c r="BC12" s="337">
        <f t="shared" si="13"/>
        <v>0</v>
      </c>
      <c r="BD12" s="341">
        <f t="shared" si="14"/>
        <v>0</v>
      </c>
      <c r="BE12" s="342" t="str">
        <f t="shared" si="15"/>
        <v/>
      </c>
      <c r="BF12" s="332">
        <f t="shared" si="16"/>
        <v>0</v>
      </c>
      <c r="BG12" s="343" t="str">
        <f t="shared" si="17"/>
        <v/>
      </c>
      <c r="BH12" s="344">
        <f t="shared" si="18"/>
        <v>0</v>
      </c>
      <c r="BI12" s="316" t="str">
        <f t="shared" si="19"/>
        <v/>
      </c>
      <c r="BJ12" s="345">
        <f>IF(OR($A12="",$F12=0),"",SUM(Errors!C9,Errors!L9))</f>
        <v>0</v>
      </c>
      <c r="BK12" s="314">
        <f>IF(OR($A12="",$F12=0),"",SUM(Errors!D9,Errors!M9))</f>
        <v>0</v>
      </c>
      <c r="BL12" s="314">
        <f>IF(OR($A12="",$F12=0),"",SUM(Errors!E9,Errors!N9))</f>
        <v>0</v>
      </c>
      <c r="BM12" s="314">
        <f>IF(OR($A12="",$F12=0),"",SUM(Errors!F9,Errors!O9))</f>
        <v>0</v>
      </c>
      <c r="BN12" s="346">
        <f>IF(OR($A12="",$F12=0),"",SUM(Errors!G9,Errors!P9))</f>
        <v>0</v>
      </c>
      <c r="BO12" s="319">
        <f t="shared" si="20"/>
        <v>0</v>
      </c>
      <c r="BP12" s="347" t="str">
        <f t="shared" si="21"/>
        <v/>
      </c>
      <c r="BQ12" s="347" t="str">
        <f t="shared" si="22"/>
        <v/>
      </c>
      <c r="BR12" s="309" t="str">
        <f t="shared" si="23"/>
        <v/>
      </c>
      <c r="BS12" s="339">
        <f>IF(OR(A12="",C12=0),"",SUM(Errors!C77,Errors!L77))</f>
        <v>0</v>
      </c>
      <c r="BT12" s="318">
        <f>IF(OR(A12="",C12=0),"",SUM(Errors!D77,Errors!M77))</f>
        <v>0</v>
      </c>
      <c r="BU12" s="318">
        <f>IF(OR(A12="",C12=0),"",SUM(Errors!E77,Errors!N77))</f>
        <v>0</v>
      </c>
      <c r="BV12" s="318">
        <f>IF(OR(A12="",C12=0),"",SUM(Errors!F77,Errors!O77))</f>
        <v>0</v>
      </c>
      <c r="BW12" s="318">
        <f>IF(OR(A12="",C12=0),"",SUM(Errors!G77,Errors!P77))</f>
        <v>0</v>
      </c>
      <c r="BX12" s="348">
        <f t="shared" si="24"/>
        <v>0</v>
      </c>
    </row>
    <row r="13" spans="1:76" s="311" customFormat="1" ht="20.100000000000001" customHeight="1">
      <c r="A13" s="312" t="str">
        <f>IF(ISBLANK(IBRF!$B18),"",IBRF!$B18)</f>
        <v>624</v>
      </c>
      <c r="B13" s="313" t="str">
        <f>IF(ISBLANK(IBRF!$C18),"",IBRF!$C18)</f>
        <v>Merle Hazard</v>
      </c>
      <c r="C13" s="314">
        <f>IF(A13="","",SUM(LU!O16,LU!O115))</f>
        <v>0</v>
      </c>
      <c r="D13" s="314">
        <f>IF(A13="","",SUM(LU!D16,LU!D115))</f>
        <v>0</v>
      </c>
      <c r="E13" s="314">
        <f>IF(A13="","",SUM(LU!J16,LU!J115))</f>
        <v>5</v>
      </c>
      <c r="F13" s="315">
        <f t="shared" si="1"/>
        <v>5</v>
      </c>
      <c r="G13" s="316">
        <f>IF(OR(A13="",F13=0,LU!D$3+LU!D$102=0),"",F13/(LU!D$3+LU!D$102))</f>
        <v>0.16666666666666666</v>
      </c>
      <c r="H13" s="317" t="str">
        <f>IF(OR(C13=0,A13=""),"",SK!Q163)</f>
        <v/>
      </c>
      <c r="I13" s="318" t="str">
        <f>IF(OR(C13=0,A13=""),"",SK!N163)</f>
        <v/>
      </c>
      <c r="J13" s="318" t="str">
        <f>IF(OR(C13=0,A13=""),"",SK!U163)</f>
        <v/>
      </c>
      <c r="K13" s="319" t="str">
        <f>IF(OR(C13=0,A13=""),"",SK!D163)</f>
        <v/>
      </c>
      <c r="L13" s="320" t="str">
        <f ca="1">IF(OR(A13="",SK!E163="",SK!E163=0),"",K13/SK!E163)</f>
        <v/>
      </c>
      <c r="M13" s="321" t="str">
        <f>IF(OR(A13="",C13=0),"",SK!G163)</f>
        <v/>
      </c>
      <c r="N13" s="322" t="str">
        <f>IF(OR(A13="",C13=0),"",SK!H163)</f>
        <v/>
      </c>
      <c r="O13" s="323" t="str">
        <f>IF(OR(A13="",C13=0),"",SK!J163)</f>
        <v/>
      </c>
      <c r="P13" s="323" t="str">
        <f>IF(OR(A13="",C13=0),"",SK!L163)</f>
        <v/>
      </c>
      <c r="Q13" s="324" t="str">
        <f t="shared" si="2"/>
        <v/>
      </c>
      <c r="R13" s="325" t="str">
        <f>IF(OR(A13="",C13=0),"",SK!I163)</f>
        <v/>
      </c>
      <c r="S13" s="326" t="str">
        <f t="shared" si="3"/>
        <v/>
      </c>
      <c r="T13" s="327">
        <f ca="1">IF(OR(A13="",F13=0),"",SUM(LU!Q62,LU!Q161))</f>
        <v>19</v>
      </c>
      <c r="U13" s="314">
        <f ca="1">IF(OR(A13="",F13=0),"",SUM(LU!Q85,LU!Q184))</f>
        <v>14</v>
      </c>
      <c r="V13" s="319">
        <f ca="1">IF(OR(A13="",F13=0),"",SUM(LU!Q39,LU!Q138))</f>
        <v>5</v>
      </c>
      <c r="W13" s="314" t="str">
        <f>IF(OR(A13="",C13=0),"",SUM(LU!O39,LU!O138))</f>
        <v/>
      </c>
      <c r="X13" s="328" t="str">
        <f t="shared" si="25"/>
        <v/>
      </c>
      <c r="Y13" s="329" t="str">
        <f>IF(OR(A13="",D13=0),"",SUM(LU!D39,LU!D138))</f>
        <v/>
      </c>
      <c r="Z13" s="328" t="str">
        <f t="shared" si="4"/>
        <v/>
      </c>
      <c r="AA13" s="329">
        <f ca="1">IF(OR(A13="",E13=0),"",SUM(LU!J39,LU!J138))</f>
        <v>5</v>
      </c>
      <c r="AB13" s="328">
        <f t="shared" ca="1" si="5"/>
        <v>1</v>
      </c>
      <c r="AC13" s="326">
        <f t="shared" ca="1" si="26"/>
        <v>1</v>
      </c>
      <c r="AD13" s="330">
        <f ca="1">IF(OR(A13="",F13=0,T$26="-",LU!$D$5=0),"",T13-T$26)</f>
        <v>-5.2857142857142847</v>
      </c>
      <c r="AE13" s="331">
        <f ca="1">IF(OR(A13="",F13=0,U$26="-",LU!$D$5=0),"",U13-U$26)</f>
        <v>-36.642857142857146</v>
      </c>
      <c r="AF13" s="332">
        <f t="shared" ca="1" si="6"/>
        <v>31.357142857142861</v>
      </c>
      <c r="AG13" s="333" t="str">
        <f t="shared" si="7"/>
        <v/>
      </c>
      <c r="AH13" s="333" t="str">
        <f t="shared" si="8"/>
        <v/>
      </c>
      <c r="AI13" s="334">
        <f t="shared" ca="1" si="9"/>
        <v>2.6202991452991453</v>
      </c>
      <c r="AJ13" s="335">
        <f ca="1">IF(OR($A13="",AC13="",AC$26="-",LU!$D$5=0),"",AC13-AC$26)</f>
        <v>2.9491955115379485</v>
      </c>
      <c r="AK13" s="336">
        <f>IF(OR(A13="",F13=0),"",SUM(PT!R17,PT!R18))</f>
        <v>0</v>
      </c>
      <c r="AL13" s="314">
        <f>IF(OR(A13="",F13=0),"",SUM(PT!AI17,PT!AI18))</f>
        <v>0</v>
      </c>
      <c r="AM13" s="337">
        <f>IF(OR(A13="",F13=0),"",SUM(PT!AJ17,PT!AJ18))</f>
        <v>0</v>
      </c>
      <c r="AN13" s="312" t="str">
        <f t="shared" si="10"/>
        <v>624</v>
      </c>
      <c r="AO13" s="338" t="str">
        <f t="shared" si="0"/>
        <v>Merle Hazard</v>
      </c>
      <c r="AP13" s="339">
        <f>IF(OR($A13="",$F13=0),"",SUM(Actions!C78,Actions!L78))</f>
        <v>0</v>
      </c>
      <c r="AQ13" s="318">
        <f>IF(OR($A13="",$F13=0),"",SUM(Actions!D78,Actions!M78))</f>
        <v>0</v>
      </c>
      <c r="AR13" s="318">
        <f>IF(OR($A13="",$F13=0),"",SUM(Actions!E78,Actions!N78))</f>
        <v>0</v>
      </c>
      <c r="AS13" s="318">
        <f>IF(OR($A13="",$F13=0),"",SUM(Actions!F78,Actions!O78))</f>
        <v>0</v>
      </c>
      <c r="AT13" s="318">
        <f>IF(OR($A13="",$F13=0),"",SUM(Actions!G78,Actions!P78))</f>
        <v>0</v>
      </c>
      <c r="AU13" s="340">
        <f t="shared" si="11"/>
        <v>0</v>
      </c>
      <c r="AV13" s="327">
        <f>IF(OR($A13="",$F13=0),"",SUM(Actions!C10,Actions!L10))</f>
        <v>0</v>
      </c>
      <c r="AW13" s="314">
        <f>IF(OR($A13="",$F13=0),"",SUM(Actions!D10,Actions!M10))</f>
        <v>0</v>
      </c>
      <c r="AX13" s="314">
        <f>IF(OR($A13="",$F13=0),"",SUM(Actions!E10,Actions!N10))</f>
        <v>0</v>
      </c>
      <c r="AY13" s="314">
        <f>IF(OR($A13="",$F13=0),"",SUM(Actions!F10,Actions!O10))</f>
        <v>0</v>
      </c>
      <c r="AZ13" s="314">
        <f>IF(OR($A13="",$F13=0),"",SUM(Actions!G10,Actions!P10))</f>
        <v>0</v>
      </c>
      <c r="BA13" s="319">
        <f t="shared" si="12"/>
        <v>0</v>
      </c>
      <c r="BB13" s="315">
        <f t="shared" si="27"/>
        <v>0</v>
      </c>
      <c r="BC13" s="337">
        <f t="shared" si="13"/>
        <v>0</v>
      </c>
      <c r="BD13" s="341">
        <f t="shared" si="14"/>
        <v>0</v>
      </c>
      <c r="BE13" s="342" t="str">
        <f t="shared" si="15"/>
        <v/>
      </c>
      <c r="BF13" s="332">
        <f t="shared" si="16"/>
        <v>0</v>
      </c>
      <c r="BG13" s="343" t="str">
        <f t="shared" si="17"/>
        <v/>
      </c>
      <c r="BH13" s="344">
        <f t="shared" si="18"/>
        <v>0</v>
      </c>
      <c r="BI13" s="316" t="str">
        <f t="shared" si="19"/>
        <v/>
      </c>
      <c r="BJ13" s="345">
        <f>IF(OR($A13="",$F13=0),"",SUM(Errors!C10,Errors!L10))</f>
        <v>0</v>
      </c>
      <c r="BK13" s="314">
        <f>IF(OR($A13="",$F13=0),"",SUM(Errors!D10,Errors!M10))</f>
        <v>0</v>
      </c>
      <c r="BL13" s="314">
        <f>IF(OR($A13="",$F13=0),"",SUM(Errors!E10,Errors!N10))</f>
        <v>0</v>
      </c>
      <c r="BM13" s="314">
        <f>IF(OR($A13="",$F13=0),"",SUM(Errors!F10,Errors!O10))</f>
        <v>0</v>
      </c>
      <c r="BN13" s="346">
        <f>IF(OR($A13="",$F13=0),"",SUM(Errors!G10,Errors!P10))</f>
        <v>0</v>
      </c>
      <c r="BO13" s="319">
        <f t="shared" si="20"/>
        <v>0</v>
      </c>
      <c r="BP13" s="347" t="str">
        <f t="shared" si="21"/>
        <v/>
      </c>
      <c r="BQ13" s="347" t="str">
        <f t="shared" si="22"/>
        <v/>
      </c>
      <c r="BR13" s="309" t="str">
        <f t="shared" si="23"/>
        <v/>
      </c>
      <c r="BS13" s="339" t="str">
        <f>IF(OR(A13="",C13=0),"",SUM(Errors!C78,Errors!L78))</f>
        <v/>
      </c>
      <c r="BT13" s="318" t="str">
        <f>IF(OR(A13="",C13=0),"",SUM(Errors!D78,Errors!M78))</f>
        <v/>
      </c>
      <c r="BU13" s="318" t="str">
        <f>IF(OR(A13="",C13=0),"",SUM(Errors!E78,Errors!N78))</f>
        <v/>
      </c>
      <c r="BV13" s="318" t="str">
        <f>IF(OR(A13="",C13=0),"",SUM(Errors!F78,Errors!O78))</f>
        <v/>
      </c>
      <c r="BW13" s="318" t="str">
        <f>IF(OR(A13="",C13=0),"",SUM(Errors!G78,Errors!P78))</f>
        <v/>
      </c>
      <c r="BX13" s="348" t="str">
        <f t="shared" si="24"/>
        <v/>
      </c>
    </row>
    <row r="14" spans="1:76" s="311" customFormat="1" ht="19.5" customHeight="1">
      <c r="A14" s="312" t="str">
        <f>IF(ISBLANK(IBRF!$B19),"",IBRF!$B19)</f>
        <v>723</v>
      </c>
      <c r="B14" s="313" t="str">
        <f>IF(ISBLANK(IBRF!$C19),"",IBRF!$C19)</f>
        <v>Party Poison</v>
      </c>
      <c r="C14" s="314">
        <f>IF(A14="","",SUM(LU!O17,LU!O116))</f>
        <v>0</v>
      </c>
      <c r="D14" s="314">
        <f>IF(A14="","",SUM(LU!D17,LU!D116))</f>
        <v>0</v>
      </c>
      <c r="E14" s="314">
        <f>IF(A14="","",SUM(LU!J17,LU!J116))</f>
        <v>5</v>
      </c>
      <c r="F14" s="315">
        <f t="shared" si="1"/>
        <v>5</v>
      </c>
      <c r="G14" s="316">
        <f>IF(OR(A14="",F14=0,LU!D$3+LU!D$102=0),"",F14/(LU!D$3+LU!D$102))</f>
        <v>0.16666666666666666</v>
      </c>
      <c r="H14" s="317" t="str">
        <f>IF(OR(C14=0,A14=""),"",SK!Q166)</f>
        <v/>
      </c>
      <c r="I14" s="318" t="str">
        <f>IF(OR(C14=0,A14=""),"",SK!N166)</f>
        <v/>
      </c>
      <c r="J14" s="318" t="str">
        <f>IF(OR(C14=0,A14=""),"",SK!U166)</f>
        <v/>
      </c>
      <c r="K14" s="319" t="str">
        <f>IF(OR(C14=0,A14=""),"",SK!D166)</f>
        <v/>
      </c>
      <c r="L14" s="320" t="str">
        <f ca="1">IF(OR(A14="",SK!E166="",SK!E166=0),"",K14/SK!E166)</f>
        <v/>
      </c>
      <c r="M14" s="321" t="str">
        <f>IF(OR(A14="",C14=0),"",SK!G166)</f>
        <v/>
      </c>
      <c r="N14" s="322" t="str">
        <f>IF(OR(A14="",C14=0),"",SK!H166)</f>
        <v/>
      </c>
      <c r="O14" s="323" t="str">
        <f>IF(OR(A14="",C14=0),"",SK!J166)</f>
        <v/>
      </c>
      <c r="P14" s="323" t="str">
        <f>IF(OR(A14="",C14=0),"",SK!L166)</f>
        <v/>
      </c>
      <c r="Q14" s="324" t="str">
        <f t="shared" si="2"/>
        <v/>
      </c>
      <c r="R14" s="325" t="str">
        <f>IF(OR(A14="",C14=0),"",SK!I166)</f>
        <v/>
      </c>
      <c r="S14" s="326" t="str">
        <f t="shared" si="3"/>
        <v/>
      </c>
      <c r="T14" s="327">
        <f ca="1">IF(OR(A14="",F14=0),"",SUM(LU!Q63,LU!Q162))</f>
        <v>1</v>
      </c>
      <c r="U14" s="314">
        <f ca="1">IF(OR(A14="",F14=0),"",SUM(LU!Q86,LU!Q185))</f>
        <v>38</v>
      </c>
      <c r="V14" s="319">
        <f ca="1">IF(OR(A14="",F14=0),"",SUM(LU!Q40,LU!Q139))</f>
        <v>-37</v>
      </c>
      <c r="W14" s="314" t="str">
        <f>IF(OR(A14="",C14=0),"",SUM(LU!O40,LU!O139))</f>
        <v/>
      </c>
      <c r="X14" s="328" t="str">
        <f t="shared" si="25"/>
        <v/>
      </c>
      <c r="Y14" s="329" t="str">
        <f>IF(OR(A14="",D14=0),"",SUM(LU!D40,LU!D139))</f>
        <v/>
      </c>
      <c r="Z14" s="328" t="str">
        <f t="shared" si="4"/>
        <v/>
      </c>
      <c r="AA14" s="329">
        <f ca="1">IF(OR(A14="",E14=0),"",SUM(LU!J40,LU!J139))</f>
        <v>-37</v>
      </c>
      <c r="AB14" s="328">
        <f t="shared" ca="1" si="5"/>
        <v>-7.4</v>
      </c>
      <c r="AC14" s="326">
        <f t="shared" ca="1" si="26"/>
        <v>-7.4</v>
      </c>
      <c r="AD14" s="330">
        <f ca="1">IF(OR(A14="",F14=0,T$26="-",LU!$D$5=0),"",T14-T$26)</f>
        <v>-23.285714285714285</v>
      </c>
      <c r="AE14" s="331">
        <f ca="1">IF(OR(A14="",F14=0,U$26="-",LU!$D$5=0),"",U14-U$26)</f>
        <v>-12.642857142857146</v>
      </c>
      <c r="AF14" s="332">
        <f t="shared" ca="1" si="6"/>
        <v>-10.642857142857139</v>
      </c>
      <c r="AG14" s="333" t="str">
        <f t="shared" si="7"/>
        <v/>
      </c>
      <c r="AH14" s="333" t="str">
        <f t="shared" si="8"/>
        <v/>
      </c>
      <c r="AI14" s="334">
        <f t="shared" ca="1" si="9"/>
        <v>-5.779700854700855</v>
      </c>
      <c r="AJ14" s="335">
        <f ca="1">IF(OR($A14="",AC14="",AC$26="-",LU!$D$5=0),"",AC14-AC$26)</f>
        <v>-5.4508044884620519</v>
      </c>
      <c r="AK14" s="336">
        <f>IF(OR(A14="",F14=0),"",SUM(PT!R19,PT!R20))</f>
        <v>0</v>
      </c>
      <c r="AL14" s="314">
        <f>IF(OR(A14="",F14=0),"",SUM(PT!AI19,PT!AI20))</f>
        <v>0</v>
      </c>
      <c r="AM14" s="337">
        <f>IF(OR(A14="",F14=0),"",SUM(PT!AJ19,PT!AJ20))</f>
        <v>0</v>
      </c>
      <c r="AN14" s="312" t="str">
        <f t="shared" si="10"/>
        <v>723</v>
      </c>
      <c r="AO14" s="338" t="str">
        <f t="shared" si="0"/>
        <v>Party Poison</v>
      </c>
      <c r="AP14" s="339">
        <f>IF(OR($A14="",$F14=0),"",SUM(Actions!C79,Actions!L79))</f>
        <v>0</v>
      </c>
      <c r="AQ14" s="318">
        <f>IF(OR($A14="",$F14=0),"",SUM(Actions!D79,Actions!M79))</f>
        <v>0</v>
      </c>
      <c r="AR14" s="318">
        <f>IF(OR($A14="",$F14=0),"",SUM(Actions!E79,Actions!N79))</f>
        <v>0</v>
      </c>
      <c r="AS14" s="318">
        <f>IF(OR($A14="",$F14=0),"",SUM(Actions!F79,Actions!O79))</f>
        <v>0</v>
      </c>
      <c r="AT14" s="318">
        <f>IF(OR($A14="",$F14=0),"",SUM(Actions!G79,Actions!P79))</f>
        <v>0</v>
      </c>
      <c r="AU14" s="340">
        <f t="shared" si="11"/>
        <v>0</v>
      </c>
      <c r="AV14" s="327">
        <f>IF(OR($A14="",$F14=0),"",SUM(Actions!C11,Actions!L11))</f>
        <v>0</v>
      </c>
      <c r="AW14" s="314">
        <f>IF(OR($A14="",$F14=0),"",SUM(Actions!D11,Actions!M11))</f>
        <v>0</v>
      </c>
      <c r="AX14" s="314">
        <f>IF(OR($A14="",$F14=0),"",SUM(Actions!E11,Actions!N11))</f>
        <v>0</v>
      </c>
      <c r="AY14" s="314">
        <f>IF(OR($A14="",$F14=0),"",SUM(Actions!F11,Actions!O11))</f>
        <v>0</v>
      </c>
      <c r="AZ14" s="314">
        <f>IF(OR($A14="",$F14=0),"",SUM(Actions!G11,Actions!P11))</f>
        <v>0</v>
      </c>
      <c r="BA14" s="319">
        <f t="shared" si="12"/>
        <v>0</v>
      </c>
      <c r="BB14" s="315">
        <f t="shared" si="27"/>
        <v>0</v>
      </c>
      <c r="BC14" s="337">
        <f t="shared" si="13"/>
        <v>0</v>
      </c>
      <c r="BD14" s="341">
        <f t="shared" si="14"/>
        <v>0</v>
      </c>
      <c r="BE14" s="342" t="str">
        <f t="shared" si="15"/>
        <v/>
      </c>
      <c r="BF14" s="332">
        <f t="shared" si="16"/>
        <v>0</v>
      </c>
      <c r="BG14" s="343" t="str">
        <f t="shared" si="17"/>
        <v/>
      </c>
      <c r="BH14" s="344">
        <f t="shared" si="18"/>
        <v>0</v>
      </c>
      <c r="BI14" s="316" t="str">
        <f t="shared" si="19"/>
        <v/>
      </c>
      <c r="BJ14" s="345">
        <f>IF(OR($A14="",$F14=0),"",SUM(Errors!C11,Errors!L11))</f>
        <v>0</v>
      </c>
      <c r="BK14" s="314">
        <f>IF(OR($A14="",$F14=0),"",SUM(Errors!D11,Errors!M11))</f>
        <v>0</v>
      </c>
      <c r="BL14" s="314">
        <f>IF(OR($A14="",$F14=0),"",SUM(Errors!E11,Errors!N11))</f>
        <v>0</v>
      </c>
      <c r="BM14" s="314">
        <f>IF(OR($A14="",$F14=0),"",SUM(Errors!F11,Errors!O11))</f>
        <v>0</v>
      </c>
      <c r="BN14" s="346">
        <f>IF(OR($A14="",$F14=0),"",SUM(Errors!G11,Errors!P11))</f>
        <v>0</v>
      </c>
      <c r="BO14" s="319">
        <f t="shared" si="20"/>
        <v>0</v>
      </c>
      <c r="BP14" s="347" t="str">
        <f t="shared" si="21"/>
        <v/>
      </c>
      <c r="BQ14" s="347" t="str">
        <f t="shared" si="22"/>
        <v/>
      </c>
      <c r="BR14" s="309" t="str">
        <f t="shared" si="23"/>
        <v/>
      </c>
      <c r="BS14" s="339" t="str">
        <f>IF(OR(A14="",C14=0),"",SUM(Errors!C79,Errors!L79))</f>
        <v/>
      </c>
      <c r="BT14" s="318" t="str">
        <f>IF(OR(A14="",C14=0),"",SUM(Errors!D79,Errors!M79))</f>
        <v/>
      </c>
      <c r="BU14" s="318" t="str">
        <f>IF(OR(A14="",C14=0),"",SUM(Errors!E79,Errors!N79))</f>
        <v/>
      </c>
      <c r="BV14" s="318" t="str">
        <f>IF(OR(A14="",C14=0),"",SUM(Errors!F79,Errors!O79))</f>
        <v/>
      </c>
      <c r="BW14" s="318" t="str">
        <f>IF(OR(A14="",C14=0),"",SUM(Errors!G79,Errors!P79))</f>
        <v/>
      </c>
      <c r="BX14" s="348" t="str">
        <f t="shared" si="24"/>
        <v/>
      </c>
    </row>
    <row r="15" spans="1:76" s="311" customFormat="1" ht="20.100000000000001" customHeight="1">
      <c r="A15" s="312" t="str">
        <f>IF(ISBLANK(IBRF!$B20),"",IBRF!$B20)</f>
        <v>731</v>
      </c>
      <c r="B15" s="313" t="str">
        <f>IF(ISBLANK(IBRF!$C20),"",IBRF!$C20)</f>
        <v>Cherry Potter</v>
      </c>
      <c r="C15" s="314">
        <f>IF(A15="","",SUM(LU!O18,LU!O117))</f>
        <v>7</v>
      </c>
      <c r="D15" s="314">
        <f>IF(A15="","",SUM(LU!D18,LU!D117))</f>
        <v>3</v>
      </c>
      <c r="E15" s="314">
        <f>IF(A15="","",SUM(LU!J18,LU!J117))</f>
        <v>4</v>
      </c>
      <c r="F15" s="315">
        <f t="shared" si="1"/>
        <v>14</v>
      </c>
      <c r="G15" s="316">
        <f>IF(OR(A15="",F15=0,LU!D$3+LU!D$102=0),"",F15/(LU!D$3+LU!D$102))</f>
        <v>0.46666666666666667</v>
      </c>
      <c r="H15" s="317">
        <f ca="1">IF(OR(C15=0,A15=""),"",SK!Q169)</f>
        <v>0</v>
      </c>
      <c r="I15" s="318">
        <f ca="1">IF(OR(C15=0,A15=""),"",SK!N169)</f>
        <v>0</v>
      </c>
      <c r="J15" s="318">
        <f ca="1">IF(OR(C15=0,A15=""),"",SK!U169)</f>
        <v>0</v>
      </c>
      <c r="K15" s="319">
        <f ca="1">IF(OR(C15=0,A15=""),"",SK!D169)</f>
        <v>23</v>
      </c>
      <c r="L15" s="320">
        <f ca="1">IF(OR(A15="",SK!E169="",SK!E169=0),"",K15/SK!E169)</f>
        <v>3.2857142857142856</v>
      </c>
      <c r="M15" s="321">
        <f ca="1">IF(OR(A15="",C15=0),"",SK!G169)</f>
        <v>0</v>
      </c>
      <c r="N15" s="322">
        <f ca="1">IF(OR(A15="",C15=0),"",SK!H169)</f>
        <v>3</v>
      </c>
      <c r="O15" s="323">
        <f ca="1">IF(OR(A15="",C15=0),"",SK!J169)</f>
        <v>2</v>
      </c>
      <c r="P15" s="323">
        <f ca="1">IF(OR(A15="",C15=0),"",SK!L169)</f>
        <v>3</v>
      </c>
      <c r="Q15" s="324">
        <f t="shared" ca="1" si="2"/>
        <v>0.42857142857142855</v>
      </c>
      <c r="R15" s="325">
        <f ca="1">IF(OR(A15="",C15=0),"",SK!I169)</f>
        <v>23</v>
      </c>
      <c r="S15" s="326">
        <f t="shared" ca="1" si="3"/>
        <v>7.666666666666667</v>
      </c>
      <c r="T15" s="327">
        <f ca="1">IF(OR(A15="",F15=0),"",SUM(LU!Q64,LU!Q163))</f>
        <v>27</v>
      </c>
      <c r="U15" s="314">
        <f ca="1">IF(OR(A15="",F15=0),"",SUM(LU!Q87,LU!Q186))</f>
        <v>110</v>
      </c>
      <c r="V15" s="319">
        <f ca="1">IF(OR(A15="",F15=0),"",SUM(LU!Q41,LU!Q140))</f>
        <v>-83</v>
      </c>
      <c r="W15" s="314">
        <f ca="1">IF(OR(A15="",C15=0),"",SUM(LU!O41,LU!O140))</f>
        <v>-23</v>
      </c>
      <c r="X15" s="328">
        <f t="shared" ca="1" si="25"/>
        <v>-3.2857142857142856</v>
      </c>
      <c r="Y15" s="329">
        <f ca="1">IF(OR(A15="",D15=0),"",SUM(LU!D41,LU!D140))</f>
        <v>-34</v>
      </c>
      <c r="Z15" s="328">
        <f t="shared" ca="1" si="4"/>
        <v>-11.333333333333334</v>
      </c>
      <c r="AA15" s="329">
        <f ca="1">IF(OR(A15="",E15=0),"",SUM(LU!J41,LU!J140))</f>
        <v>-26</v>
      </c>
      <c r="AB15" s="328">
        <f t="shared" ca="1" si="5"/>
        <v>-6.5</v>
      </c>
      <c r="AC15" s="326">
        <f t="shared" ca="1" si="26"/>
        <v>-5.9285714285714288</v>
      </c>
      <c r="AD15" s="330">
        <f ca="1">IF(OR(A15="",F15=0,T$26="-",LU!$D$5=0),"",T15-T$26)</f>
        <v>2.7142857142857153</v>
      </c>
      <c r="AE15" s="331">
        <f ca="1">IF(OR(A15="",F15=0,U$26="-",LU!$D$5=0),"",U15-U$26)</f>
        <v>59.357142857142854</v>
      </c>
      <c r="AF15" s="332">
        <f t="shared" ca="1" si="6"/>
        <v>-56.642857142857139</v>
      </c>
      <c r="AG15" s="333">
        <f t="shared" ca="1" si="7"/>
        <v>9.6031746031746135E-2</v>
      </c>
      <c r="AH15" s="333">
        <f t="shared" ca="1" si="8"/>
        <v>-5.3230158730158736</v>
      </c>
      <c r="AI15" s="334">
        <f t="shared" ca="1" si="9"/>
        <v>-4.8797008547008547</v>
      </c>
      <c r="AJ15" s="335">
        <f ca="1">IF(OR($A15="",AC15="",AC$26="-",LU!$D$5=0),"",AC15-AC$26)</f>
        <v>-3.9793759170334804</v>
      </c>
      <c r="AK15" s="336">
        <f>IF(OR(A15="",F15=0),"",SUM(PT!R21,PT!R22))</f>
        <v>8</v>
      </c>
      <c r="AL15" s="314">
        <f>IF(OR(A15="",F15=0),"",SUM(PT!AI21,PT!AI22))</f>
        <v>0</v>
      </c>
      <c r="AM15" s="337">
        <f>IF(OR(A15="",F15=0),"",SUM(PT!AJ21,PT!AJ22))</f>
        <v>2</v>
      </c>
      <c r="AN15" s="312" t="str">
        <f t="shared" si="10"/>
        <v>731</v>
      </c>
      <c r="AO15" s="338" t="str">
        <f t="shared" si="0"/>
        <v>Cherry Potter</v>
      </c>
      <c r="AP15" s="339">
        <f>IF(OR($A15="",$F15=0),"",SUM(Actions!C80,Actions!L80))</f>
        <v>0</v>
      </c>
      <c r="AQ15" s="318">
        <f>IF(OR($A15="",$F15=0),"",SUM(Actions!D80,Actions!M80))</f>
        <v>0</v>
      </c>
      <c r="AR15" s="318">
        <f>IF(OR($A15="",$F15=0),"",SUM(Actions!E80,Actions!N80))</f>
        <v>0</v>
      </c>
      <c r="AS15" s="318">
        <f>IF(OR($A15="",$F15=0),"",SUM(Actions!F80,Actions!O80))</f>
        <v>0</v>
      </c>
      <c r="AT15" s="318">
        <f>IF(OR($A15="",$F15=0),"",SUM(Actions!G80,Actions!P80))</f>
        <v>0</v>
      </c>
      <c r="AU15" s="340">
        <f t="shared" si="11"/>
        <v>0</v>
      </c>
      <c r="AV15" s="327">
        <f>IF(OR($A15="",$F15=0),"",SUM(Actions!C12,Actions!L12))</f>
        <v>0</v>
      </c>
      <c r="AW15" s="314">
        <f>IF(OR($A15="",$F15=0),"",SUM(Actions!D12,Actions!M12))</f>
        <v>0</v>
      </c>
      <c r="AX15" s="314">
        <f>IF(OR($A15="",$F15=0),"",SUM(Actions!E12,Actions!N12))</f>
        <v>0</v>
      </c>
      <c r="AY15" s="314">
        <f>IF(OR($A15="",$F15=0),"",SUM(Actions!F12,Actions!O12))</f>
        <v>0</v>
      </c>
      <c r="AZ15" s="314">
        <f>IF(OR($A15="",$F15=0),"",SUM(Actions!G12,Actions!P12))</f>
        <v>0</v>
      </c>
      <c r="BA15" s="319">
        <f t="shared" si="12"/>
        <v>0</v>
      </c>
      <c r="BB15" s="315">
        <f t="shared" si="27"/>
        <v>0</v>
      </c>
      <c r="BC15" s="337">
        <f t="shared" si="13"/>
        <v>0</v>
      </c>
      <c r="BD15" s="341">
        <f t="shared" si="14"/>
        <v>0</v>
      </c>
      <c r="BE15" s="342" t="str">
        <f t="shared" si="15"/>
        <v/>
      </c>
      <c r="BF15" s="332">
        <f t="shared" si="16"/>
        <v>0</v>
      </c>
      <c r="BG15" s="343" t="str">
        <f t="shared" si="17"/>
        <v/>
      </c>
      <c r="BH15" s="344">
        <f t="shared" si="18"/>
        <v>0</v>
      </c>
      <c r="BI15" s="316" t="str">
        <f t="shared" si="19"/>
        <v/>
      </c>
      <c r="BJ15" s="345">
        <f>IF(OR($A15="",$F15=0),"",SUM(Errors!C12,Errors!L12))</f>
        <v>0</v>
      </c>
      <c r="BK15" s="314">
        <f>IF(OR($A15="",$F15=0),"",SUM(Errors!D12,Errors!M12))</f>
        <v>0</v>
      </c>
      <c r="BL15" s="314">
        <f>IF(OR($A15="",$F15=0),"",SUM(Errors!E12,Errors!N12))</f>
        <v>0</v>
      </c>
      <c r="BM15" s="314">
        <f>IF(OR($A15="",$F15=0),"",SUM(Errors!F12,Errors!O12))</f>
        <v>0</v>
      </c>
      <c r="BN15" s="346">
        <f>IF(OR($A15="",$F15=0),"",SUM(Errors!G12,Errors!P12))</f>
        <v>0</v>
      </c>
      <c r="BO15" s="319">
        <f t="shared" si="20"/>
        <v>0</v>
      </c>
      <c r="BP15" s="347" t="str">
        <f t="shared" si="21"/>
        <v/>
      </c>
      <c r="BQ15" s="347" t="str">
        <f t="shared" si="22"/>
        <v/>
      </c>
      <c r="BR15" s="309" t="str">
        <f t="shared" si="23"/>
        <v/>
      </c>
      <c r="BS15" s="339">
        <f>IF(OR(A15="",C15=0),"",SUM(Errors!C80,Errors!L80))</f>
        <v>0</v>
      </c>
      <c r="BT15" s="318">
        <f>IF(OR(A15="",C15=0),"",SUM(Errors!D80,Errors!M80))</f>
        <v>0</v>
      </c>
      <c r="BU15" s="318">
        <f>IF(OR(A15="",C15=0),"",SUM(Errors!E80,Errors!N80))</f>
        <v>0</v>
      </c>
      <c r="BV15" s="318">
        <f>IF(OR(A15="",C15=0),"",SUM(Errors!F80,Errors!O80))</f>
        <v>0</v>
      </c>
      <c r="BW15" s="318">
        <f>IF(OR(A15="",C15=0),"",SUM(Errors!G80,Errors!P80))</f>
        <v>0</v>
      </c>
      <c r="BX15" s="348">
        <f t="shared" si="24"/>
        <v>0</v>
      </c>
    </row>
    <row r="16" spans="1:76" s="311" customFormat="1" ht="20.100000000000001" customHeight="1">
      <c r="A16" s="312" t="str">
        <f>IF(ISBLANK(IBRF!$B21),"",IBRF!$B21)</f>
        <v>762</v>
      </c>
      <c r="B16" s="313" t="str">
        <f>IF(ISBLANK(IBRF!$C21),"",IBRF!$C21)</f>
        <v>Warren Peace</v>
      </c>
      <c r="C16" s="314">
        <f>IF(A16="","",SUM(LU!O19,LU!O118))</f>
        <v>0</v>
      </c>
      <c r="D16" s="314">
        <f>IF(A16="","",SUM(LU!D19,LU!D118))</f>
        <v>8</v>
      </c>
      <c r="E16" s="314">
        <f>IF(A16="","",SUM(LU!J19,LU!J118))</f>
        <v>8</v>
      </c>
      <c r="F16" s="315">
        <f t="shared" si="1"/>
        <v>16</v>
      </c>
      <c r="G16" s="316">
        <f>IF(OR(A16="",F16=0,LU!D$3+LU!D$102=0),"",F16/(LU!D$3+LU!D$102))</f>
        <v>0.53333333333333333</v>
      </c>
      <c r="H16" s="317" t="str">
        <f>IF(OR(C16=0,A16=""),"",SK!Q172)</f>
        <v/>
      </c>
      <c r="I16" s="318" t="str">
        <f>IF(OR(C16=0,A16=""),"",SK!N172)</f>
        <v/>
      </c>
      <c r="J16" s="318" t="str">
        <f>IF(OR(C16=0,A16=""),"",SK!U172)</f>
        <v/>
      </c>
      <c r="K16" s="319" t="str">
        <f>IF(OR(C16=0,A16=""),"",SK!D172)</f>
        <v/>
      </c>
      <c r="L16" s="320" t="str">
        <f ca="1">IF(OR(A16="",SK!E172="",SK!E172=0),"",K16/SK!E172)</f>
        <v/>
      </c>
      <c r="M16" s="321" t="str">
        <f>IF(OR(A16="",C16=0),"",SK!G172)</f>
        <v/>
      </c>
      <c r="N16" s="322" t="str">
        <f>IF(OR(A16="",C16=0),"",SK!H172)</f>
        <v/>
      </c>
      <c r="O16" s="323" t="str">
        <f>IF(OR(A16="",C16=0),"",SK!J172)</f>
        <v/>
      </c>
      <c r="P16" s="323" t="str">
        <f>IF(OR(A16="",C16=0),"",SK!L172)</f>
        <v/>
      </c>
      <c r="Q16" s="324" t="str">
        <f t="shared" si="2"/>
        <v/>
      </c>
      <c r="R16" s="325" t="str">
        <f>IF(OR(A16="",C16=0),"",SK!I172)</f>
        <v/>
      </c>
      <c r="S16" s="326" t="str">
        <f t="shared" si="3"/>
        <v/>
      </c>
      <c r="T16" s="327">
        <f ca="1">IF(OR(A16="",F16=0),"",SUM(LU!Q65,LU!Q164))</f>
        <v>46</v>
      </c>
      <c r="U16" s="314">
        <f ca="1">IF(OR(A16="",F16=0),"",SUM(LU!Q88,LU!Q187))</f>
        <v>59</v>
      </c>
      <c r="V16" s="319">
        <f ca="1">IF(OR(A16="",F16=0),"",SUM(LU!Q42,LU!Q141))</f>
        <v>-13</v>
      </c>
      <c r="W16" s="314" t="str">
        <f>IF(OR(A16="",C16=0),"",SUM(LU!O42,LU!O141))</f>
        <v/>
      </c>
      <c r="X16" s="328" t="str">
        <f t="shared" si="25"/>
        <v/>
      </c>
      <c r="Y16" s="329">
        <f ca="1">IF(OR(A16="",D16=0),"",SUM(LU!D42,LU!D141))</f>
        <v>-20</v>
      </c>
      <c r="Z16" s="328">
        <f t="shared" ca="1" si="4"/>
        <v>-2.5</v>
      </c>
      <c r="AA16" s="329">
        <f ca="1">IF(OR(A16="",E16=0),"",SUM(LU!J42,LU!J141))</f>
        <v>7</v>
      </c>
      <c r="AB16" s="328">
        <f t="shared" ca="1" si="5"/>
        <v>0.875</v>
      </c>
      <c r="AC16" s="326">
        <f t="shared" ca="1" si="26"/>
        <v>-0.8125</v>
      </c>
      <c r="AD16" s="330">
        <f ca="1">IF(OR(A16="",F16=0,T$26="-",LU!$D$5=0),"",T16-T$26)</f>
        <v>21.714285714285715</v>
      </c>
      <c r="AE16" s="331">
        <f ca="1">IF(OR(A16="",F16=0,U$26="-",LU!$D$5=0),"",U16-U$26)</f>
        <v>8.3571428571428541</v>
      </c>
      <c r="AF16" s="332">
        <f t="shared" ca="1" si="6"/>
        <v>13.357142857142861</v>
      </c>
      <c r="AG16" s="333" t="str">
        <f t="shared" si="7"/>
        <v/>
      </c>
      <c r="AH16" s="333">
        <f t="shared" ca="1" si="8"/>
        <v>3.5103174603174603</v>
      </c>
      <c r="AI16" s="334">
        <f t="shared" ca="1" si="9"/>
        <v>2.4952991452991453</v>
      </c>
      <c r="AJ16" s="335">
        <f ca="1">IF(OR($A16="",AC16="",AC$26="-",LU!$D$5=0),"",AC16-AC$26)</f>
        <v>1.1366955115379487</v>
      </c>
      <c r="AK16" s="336">
        <f>IF(OR(A16="",F16=0),"",SUM(PT!R23,PT!R24))</f>
        <v>2</v>
      </c>
      <c r="AL16" s="314">
        <f>IF(OR(A16="",F16=0),"",SUM(PT!AI23,PT!AI24))</f>
        <v>1</v>
      </c>
      <c r="AM16" s="337">
        <f>IF(OR(A16="",F16=0),"",SUM(PT!AJ23,PT!AJ24))</f>
        <v>1</v>
      </c>
      <c r="AN16" s="312" t="str">
        <f t="shared" si="10"/>
        <v>762</v>
      </c>
      <c r="AO16" s="338" t="str">
        <f t="shared" si="0"/>
        <v>Warren Peace</v>
      </c>
      <c r="AP16" s="339">
        <f>IF(OR($A16="",$F16=0),"",SUM(Actions!C81,Actions!L81))</f>
        <v>0</v>
      </c>
      <c r="AQ16" s="318">
        <f>IF(OR($A16="",$F16=0),"",SUM(Actions!D81,Actions!M81))</f>
        <v>0</v>
      </c>
      <c r="AR16" s="318">
        <f>IF(OR($A16="",$F16=0),"",SUM(Actions!E81,Actions!N81))</f>
        <v>0</v>
      </c>
      <c r="AS16" s="318">
        <f>IF(OR($A16="",$F16=0),"",SUM(Actions!F81,Actions!O81))</f>
        <v>0</v>
      </c>
      <c r="AT16" s="318">
        <f>IF(OR($A16="",$F16=0),"",SUM(Actions!G81,Actions!P81))</f>
        <v>0</v>
      </c>
      <c r="AU16" s="340">
        <f t="shared" si="11"/>
        <v>0</v>
      </c>
      <c r="AV16" s="327">
        <f>IF(OR($A16="",$F16=0),"",SUM(Actions!C13,Actions!L13))</f>
        <v>0</v>
      </c>
      <c r="AW16" s="314">
        <f>IF(OR($A16="",$F16=0),"",SUM(Actions!D13,Actions!M13))</f>
        <v>0</v>
      </c>
      <c r="AX16" s="314">
        <f>IF(OR($A16="",$F16=0),"",SUM(Actions!E13,Actions!N13))</f>
        <v>0</v>
      </c>
      <c r="AY16" s="314">
        <f>IF(OR($A16="",$F16=0),"",SUM(Actions!F13,Actions!O13))</f>
        <v>0</v>
      </c>
      <c r="AZ16" s="314">
        <f>IF(OR($A16="",$F16=0),"",SUM(Actions!G13,Actions!P13))</f>
        <v>0</v>
      </c>
      <c r="BA16" s="319">
        <f t="shared" si="12"/>
        <v>0</v>
      </c>
      <c r="BB16" s="315">
        <f t="shared" si="27"/>
        <v>0</v>
      </c>
      <c r="BC16" s="337">
        <f t="shared" si="13"/>
        <v>0</v>
      </c>
      <c r="BD16" s="341">
        <f t="shared" si="14"/>
        <v>0</v>
      </c>
      <c r="BE16" s="342" t="str">
        <f t="shared" si="15"/>
        <v/>
      </c>
      <c r="BF16" s="332">
        <f t="shared" si="16"/>
        <v>0</v>
      </c>
      <c r="BG16" s="343" t="str">
        <f t="shared" si="17"/>
        <v/>
      </c>
      <c r="BH16" s="344">
        <f t="shared" si="18"/>
        <v>0</v>
      </c>
      <c r="BI16" s="316" t="str">
        <f t="shared" si="19"/>
        <v/>
      </c>
      <c r="BJ16" s="345">
        <f>IF(OR($A16="",$F16=0),"",SUM(Errors!C13,Errors!L13))</f>
        <v>0</v>
      </c>
      <c r="BK16" s="314">
        <f>IF(OR($A16="",$F16=0),"",SUM(Errors!D13,Errors!M13))</f>
        <v>0</v>
      </c>
      <c r="BL16" s="314">
        <f>IF(OR($A16="",$F16=0),"",SUM(Errors!E13,Errors!N13))</f>
        <v>0</v>
      </c>
      <c r="BM16" s="314">
        <f>IF(OR($A16="",$F16=0),"",SUM(Errors!F13,Errors!O13))</f>
        <v>0</v>
      </c>
      <c r="BN16" s="346">
        <f>IF(OR($A16="",$F16=0),"",SUM(Errors!G13,Errors!P13))</f>
        <v>0</v>
      </c>
      <c r="BO16" s="319">
        <f t="shared" si="20"/>
        <v>0</v>
      </c>
      <c r="BP16" s="347" t="str">
        <f t="shared" si="21"/>
        <v/>
      </c>
      <c r="BQ16" s="347" t="str">
        <f t="shared" si="22"/>
        <v/>
      </c>
      <c r="BR16" s="309" t="str">
        <f t="shared" si="23"/>
        <v/>
      </c>
      <c r="BS16" s="339" t="str">
        <f>IF(OR(A16="",C16=0),"",SUM(Errors!C81,Errors!L81))</f>
        <v/>
      </c>
      <c r="BT16" s="318" t="str">
        <f>IF(OR(A16="",C16=0),"",SUM(Errors!D81,Errors!M81))</f>
        <v/>
      </c>
      <c r="BU16" s="318" t="str">
        <f>IF(OR(A16="",C16=0),"",SUM(Errors!E81,Errors!N81))</f>
        <v/>
      </c>
      <c r="BV16" s="318" t="str">
        <f>IF(OR(A16="",C16=0),"",SUM(Errors!F81,Errors!O81))</f>
        <v/>
      </c>
      <c r="BW16" s="318" t="str">
        <f>IF(OR(A16="",C16=0),"",SUM(Errors!G81,Errors!P81))</f>
        <v/>
      </c>
      <c r="BX16" s="348" t="str">
        <f t="shared" si="24"/>
        <v/>
      </c>
    </row>
    <row r="17" spans="1:76" s="311" customFormat="1" ht="19.5" customHeight="1">
      <c r="A17" s="312" t="str">
        <f>IF(ISBLANK(IBRF!$B22),"",IBRF!$B22)</f>
        <v>88</v>
      </c>
      <c r="B17" s="313" t="str">
        <f>IF(ISBLANK(IBRF!$C22),"",IBRF!$C22)</f>
        <v>Shabamm</v>
      </c>
      <c r="C17" s="314">
        <f>IF(A17="","",SUM(LU!O20,LU!O119))</f>
        <v>9</v>
      </c>
      <c r="D17" s="314">
        <f>IF(A17="","",SUM(LU!D20,LU!D119))</f>
        <v>0</v>
      </c>
      <c r="E17" s="314">
        <f>IF(A17="","",SUM(LU!J20,LU!J119))</f>
        <v>0</v>
      </c>
      <c r="F17" s="315">
        <f t="shared" si="1"/>
        <v>9</v>
      </c>
      <c r="G17" s="316">
        <f>IF(OR(A17="",F17=0,LU!D$3+LU!D$102=0),"",F17/(LU!D$3+LU!D$102))</f>
        <v>0.3</v>
      </c>
      <c r="H17" s="317">
        <f ca="1">IF(OR(C17=0,A17=""),"",SK!Q175)</f>
        <v>0</v>
      </c>
      <c r="I17" s="318">
        <f ca="1">IF(OR(C17=0,A17=""),"",SK!N175)</f>
        <v>0</v>
      </c>
      <c r="J17" s="318">
        <f ca="1">IF(OR(C17=0,A17=""),"",SK!U175)</f>
        <v>0</v>
      </c>
      <c r="K17" s="319">
        <f ca="1">IF(OR(C17=0,A17=""),"",SK!D175)</f>
        <v>20</v>
      </c>
      <c r="L17" s="320">
        <f ca="1">IF(OR(A17="",SK!E175="",SK!E175=0),"",K17/SK!E175)</f>
        <v>2.2222222222222223</v>
      </c>
      <c r="M17" s="321">
        <f ca="1">IF(OR(A17="",C17=0),"",SK!G175)</f>
        <v>3</v>
      </c>
      <c r="N17" s="322">
        <f ca="1">IF(OR(A17="",C17=0),"",SK!H175)</f>
        <v>3</v>
      </c>
      <c r="O17" s="323">
        <f ca="1">IF(OR(A17="",C17=0),"",SK!J175)</f>
        <v>1</v>
      </c>
      <c r="P17" s="323">
        <f ca="1">IF(OR(A17="",C17=0),"",SK!L175)</f>
        <v>2</v>
      </c>
      <c r="Q17" s="324">
        <f t="shared" ca="1" si="2"/>
        <v>0.33333333333333331</v>
      </c>
      <c r="R17" s="325">
        <f ca="1">IF(OR(A17="",C17=0),"",SK!I175)</f>
        <v>10</v>
      </c>
      <c r="S17" s="326">
        <f t="shared" ca="1" si="3"/>
        <v>3.3333333333333335</v>
      </c>
      <c r="T17" s="327">
        <f ca="1">IF(OR(A17="",F17=0),"",SUM(LU!Q66,LU!Q165))</f>
        <v>20</v>
      </c>
      <c r="U17" s="314">
        <f ca="1">IF(OR(A17="",F17=0),"",SUM(LU!Q89,LU!Q188))</f>
        <v>57</v>
      </c>
      <c r="V17" s="319">
        <f ca="1">IF(OR(A17="",F17=0),"",SUM(LU!Q43,LU!Q142))</f>
        <v>-37</v>
      </c>
      <c r="W17" s="314">
        <f ca="1">IF(OR(A17="",C17=0),"",SUM(LU!O43,LU!O142))</f>
        <v>-37</v>
      </c>
      <c r="X17" s="328">
        <f t="shared" ca="1" si="25"/>
        <v>-4.1111111111111107</v>
      </c>
      <c r="Y17" s="329" t="str">
        <f>IF(OR(A17="",D17=0),"",SUM(LU!D43,LU!D142))</f>
        <v/>
      </c>
      <c r="Z17" s="328" t="str">
        <f t="shared" si="4"/>
        <v/>
      </c>
      <c r="AA17" s="329" t="str">
        <f>IF(OR(A17="",E17=0),"",SUM(LU!J43,LU!J142))</f>
        <v/>
      </c>
      <c r="AB17" s="328" t="str">
        <f t="shared" si="5"/>
        <v/>
      </c>
      <c r="AC17" s="326">
        <f t="shared" ca="1" si="26"/>
        <v>-4.1111111111111107</v>
      </c>
      <c r="AD17" s="330">
        <f ca="1">IF(OR(A17="",F17=0,T$26="-",LU!$D$5=0),"",T17-T$26)</f>
        <v>-4.2857142857142847</v>
      </c>
      <c r="AE17" s="331">
        <f ca="1">IF(OR(A17="",F17=0,U$26="-",LU!$D$5=0),"",U17-U$26)</f>
        <v>6.3571428571428541</v>
      </c>
      <c r="AF17" s="332">
        <f t="shared" ca="1" si="6"/>
        <v>-10.642857142857139</v>
      </c>
      <c r="AG17" s="333">
        <f t="shared" ca="1" si="7"/>
        <v>-0.72936507936507899</v>
      </c>
      <c r="AH17" s="333" t="str">
        <f t="shared" si="8"/>
        <v/>
      </c>
      <c r="AI17" s="334" t="str">
        <f t="shared" si="9"/>
        <v/>
      </c>
      <c r="AJ17" s="335">
        <f ca="1">IF(OR($A17="",AC17="",AC$26="-",LU!$D$5=0),"",AC17-AC$26)</f>
        <v>-2.1619155995731623</v>
      </c>
      <c r="AK17" s="336">
        <f>IF(OR(A17="",F17=0),"",SUM(PT!R25,PT!R26))</f>
        <v>4</v>
      </c>
      <c r="AL17" s="314">
        <f>IF(OR(A17="",F17=0),"",SUM(PT!AI25,PT!AI26))</f>
        <v>2</v>
      </c>
      <c r="AM17" s="337">
        <f>IF(OR(A17="",F17=0),"",SUM(PT!AJ25,PT!AJ26))</f>
        <v>3</v>
      </c>
      <c r="AN17" s="312" t="str">
        <f t="shared" si="10"/>
        <v>88</v>
      </c>
      <c r="AO17" s="338" t="str">
        <f t="shared" si="0"/>
        <v>Shabamm</v>
      </c>
      <c r="AP17" s="339">
        <f>IF(OR($A17="",$F17=0),"",SUM(Actions!C82,Actions!L82))</f>
        <v>0</v>
      </c>
      <c r="AQ17" s="318">
        <f>IF(OR($A17="",$F17=0),"",SUM(Actions!D82,Actions!M82))</f>
        <v>0</v>
      </c>
      <c r="AR17" s="318">
        <f>IF(OR($A17="",$F17=0),"",SUM(Actions!E82,Actions!N82))</f>
        <v>0</v>
      </c>
      <c r="AS17" s="318">
        <f>IF(OR($A17="",$F17=0),"",SUM(Actions!F82,Actions!O82))</f>
        <v>0</v>
      </c>
      <c r="AT17" s="318">
        <f>IF(OR($A17="",$F17=0),"",SUM(Actions!G82,Actions!P82))</f>
        <v>0</v>
      </c>
      <c r="AU17" s="340">
        <f t="shared" si="11"/>
        <v>0</v>
      </c>
      <c r="AV17" s="327">
        <f>IF(OR($A17="",$F17=0),"",SUM(Actions!C14,Actions!L14))</f>
        <v>0</v>
      </c>
      <c r="AW17" s="314">
        <f>IF(OR($A17="",$F17=0),"",SUM(Actions!D14,Actions!M14))</f>
        <v>0</v>
      </c>
      <c r="AX17" s="314">
        <f>IF(OR($A17="",$F17=0),"",SUM(Actions!E14,Actions!N14))</f>
        <v>0</v>
      </c>
      <c r="AY17" s="314">
        <f>IF(OR($A17="",$F17=0),"",SUM(Actions!F14,Actions!O14))</f>
        <v>0</v>
      </c>
      <c r="AZ17" s="314">
        <f>IF(OR($A17="",$F17=0),"",SUM(Actions!G14,Actions!P14))</f>
        <v>0</v>
      </c>
      <c r="BA17" s="319">
        <f t="shared" si="12"/>
        <v>0</v>
      </c>
      <c r="BB17" s="315">
        <f t="shared" si="27"/>
        <v>0</v>
      </c>
      <c r="BC17" s="337">
        <f t="shared" si="13"/>
        <v>0</v>
      </c>
      <c r="BD17" s="341">
        <f t="shared" si="14"/>
        <v>0</v>
      </c>
      <c r="BE17" s="342" t="str">
        <f t="shared" si="15"/>
        <v/>
      </c>
      <c r="BF17" s="332">
        <f t="shared" si="16"/>
        <v>0</v>
      </c>
      <c r="BG17" s="343" t="str">
        <f t="shared" si="17"/>
        <v/>
      </c>
      <c r="BH17" s="344">
        <f t="shared" si="18"/>
        <v>0</v>
      </c>
      <c r="BI17" s="316" t="str">
        <f t="shared" si="19"/>
        <v/>
      </c>
      <c r="BJ17" s="345">
        <f>IF(OR($A17="",$F17=0),"",SUM(Errors!C14,Errors!L14))</f>
        <v>0</v>
      </c>
      <c r="BK17" s="314">
        <f>IF(OR($A17="",$F17=0),"",SUM(Errors!D14,Errors!M14))</f>
        <v>0</v>
      </c>
      <c r="BL17" s="314">
        <f>IF(OR($A17="",$F17=0),"",SUM(Errors!E14,Errors!N14))</f>
        <v>0</v>
      </c>
      <c r="BM17" s="314">
        <f>IF(OR($A17="",$F17=0),"",SUM(Errors!F14,Errors!O14))</f>
        <v>0</v>
      </c>
      <c r="BN17" s="346">
        <f>IF(OR($A17="",$F17=0),"",SUM(Errors!G14,Errors!P14))</f>
        <v>0</v>
      </c>
      <c r="BO17" s="319">
        <f t="shared" si="20"/>
        <v>0</v>
      </c>
      <c r="BP17" s="347" t="str">
        <f t="shared" si="21"/>
        <v/>
      </c>
      <c r="BQ17" s="347" t="str">
        <f t="shared" si="22"/>
        <v/>
      </c>
      <c r="BR17" s="309" t="str">
        <f t="shared" si="23"/>
        <v/>
      </c>
      <c r="BS17" s="339">
        <f>IF(OR(A17="",C17=0),"",SUM(Errors!C82,Errors!L82))</f>
        <v>0</v>
      </c>
      <c r="BT17" s="318">
        <f>IF(OR(A17="",C17=0),"",SUM(Errors!D82,Errors!M82))</f>
        <v>0</v>
      </c>
      <c r="BU17" s="318">
        <f>IF(OR(A17="",C17=0),"",SUM(Errors!E82,Errors!N82))</f>
        <v>0</v>
      </c>
      <c r="BV17" s="318">
        <f>IF(OR(A17="",C17=0),"",SUM(Errors!F82,Errors!O82))</f>
        <v>0</v>
      </c>
      <c r="BW17" s="318">
        <f>IF(OR(A17="",C17=0),"",SUM(Errors!G82,Errors!P82))</f>
        <v>0</v>
      </c>
      <c r="BX17" s="348">
        <f t="shared" si="24"/>
        <v>0</v>
      </c>
    </row>
    <row r="18" spans="1:76" s="311" customFormat="1" ht="20.100000000000001" customHeight="1">
      <c r="A18" s="312" t="str">
        <f>IF(ISBLANK(IBRF!$B23),"",IBRF!$B23)</f>
        <v>CU2</v>
      </c>
      <c r="B18" s="313" t="str">
        <f>IF(ISBLANK(IBRF!$C23),"",IBRF!$C23)</f>
        <v>Seemore Butts</v>
      </c>
      <c r="C18" s="314">
        <f>IF(A18="","",SUM(LU!O21,LU!O120))</f>
        <v>0</v>
      </c>
      <c r="D18" s="314">
        <f>IF(A18="","",SUM(LU!D21,LU!D120))</f>
        <v>5</v>
      </c>
      <c r="E18" s="314">
        <f>IF(A18="","",SUM(LU!J21,LU!J120))</f>
        <v>9</v>
      </c>
      <c r="F18" s="315">
        <f t="shared" si="1"/>
        <v>14</v>
      </c>
      <c r="G18" s="316">
        <f>IF(OR(A18="",F18=0,LU!D$3+LU!D$102=0),"",F18/(LU!D$3+LU!D$102))</f>
        <v>0.46666666666666667</v>
      </c>
      <c r="H18" s="317" t="str">
        <f>IF(OR(C18=0,A18=""),"",SK!Q178)</f>
        <v/>
      </c>
      <c r="I18" s="318" t="str">
        <f>IF(OR(C18=0,A18=""),"",SK!N178)</f>
        <v/>
      </c>
      <c r="J18" s="318" t="str">
        <f>IF(OR(C18=0,A18=""),"",SK!U178)</f>
        <v/>
      </c>
      <c r="K18" s="319" t="str">
        <f>IF(OR(C18=0,A18=""),"",SK!D178)</f>
        <v/>
      </c>
      <c r="L18" s="320" t="str">
        <f ca="1">IF(OR(A18="",SK!E178="",SK!E178=0),"",K18/SK!E178)</f>
        <v/>
      </c>
      <c r="M18" s="321" t="str">
        <f>IF(OR(A18="",C18=0),"",SK!G178)</f>
        <v/>
      </c>
      <c r="N18" s="322" t="str">
        <f>IF(OR(A18="",C18=0),"",SK!H178)</f>
        <v/>
      </c>
      <c r="O18" s="323" t="str">
        <f>IF(OR(A18="",C18=0),"",SK!J178)</f>
        <v/>
      </c>
      <c r="P18" s="323" t="str">
        <f>IF(OR(A18="",C18=0),"",SK!L178)</f>
        <v/>
      </c>
      <c r="Q18" s="324" t="str">
        <f t="shared" si="2"/>
        <v/>
      </c>
      <c r="R18" s="325" t="str">
        <f>IF(OR(A18="",C18=0),"",SK!I178)</f>
        <v/>
      </c>
      <c r="S18" s="326" t="str">
        <f t="shared" si="3"/>
        <v/>
      </c>
      <c r="T18" s="327">
        <f ca="1">IF(OR(A18="",F18=0),"",SUM(LU!Q67,LU!Q166))</f>
        <v>19</v>
      </c>
      <c r="U18" s="314">
        <f ca="1">IF(OR(A18="",F18=0),"",SUM(LU!Q90,LU!Q189))</f>
        <v>101</v>
      </c>
      <c r="V18" s="319">
        <f ca="1">IF(OR(A18="",F18=0),"",SUM(LU!Q44,LU!Q143))</f>
        <v>-82</v>
      </c>
      <c r="W18" s="314" t="str">
        <f>IF(OR(A18="",C18=0),"",SUM(LU!O44,LU!O143))</f>
        <v/>
      </c>
      <c r="X18" s="328" t="str">
        <f t="shared" si="25"/>
        <v/>
      </c>
      <c r="Y18" s="329">
        <f ca="1">IF(OR(A18="",D18=0),"",SUM(LU!D44,LU!D143))</f>
        <v>-32</v>
      </c>
      <c r="Z18" s="328">
        <f t="shared" ca="1" si="4"/>
        <v>-6.4</v>
      </c>
      <c r="AA18" s="329">
        <f ca="1">IF(OR(A18="",E18=0),"",SUM(LU!J44,LU!J143))</f>
        <v>-50</v>
      </c>
      <c r="AB18" s="328">
        <f t="shared" ca="1" si="5"/>
        <v>-5.5555555555555554</v>
      </c>
      <c r="AC18" s="326">
        <f t="shared" ca="1" si="26"/>
        <v>-5.8571428571428568</v>
      </c>
      <c r="AD18" s="330">
        <f ca="1">IF(OR(A18="",F18=0,T$26="-",LU!$D$5=0),"",T18-T$26)</f>
        <v>-5.2857142857142847</v>
      </c>
      <c r="AE18" s="331">
        <f ca="1">IF(OR(A18="",F18=0,U$26="-",LU!$D$5=0),"",U18-U$26)</f>
        <v>50.357142857142854</v>
      </c>
      <c r="AF18" s="332">
        <f t="shared" ca="1" si="6"/>
        <v>-55.642857142857139</v>
      </c>
      <c r="AG18" s="333" t="str">
        <f t="shared" si="7"/>
        <v/>
      </c>
      <c r="AH18" s="333">
        <f t="shared" ca="1" si="8"/>
        <v>-0.38968253968254007</v>
      </c>
      <c r="AI18" s="334">
        <f t="shared" ca="1" si="9"/>
        <v>-3.93525641025641</v>
      </c>
      <c r="AJ18" s="335">
        <f ca="1">IF(OR($A18="",AC18="",AC$26="-",LU!$D$5=0),"",AC18-AC$26)</f>
        <v>-3.9079473456049083</v>
      </c>
      <c r="AK18" s="336">
        <f>IF(OR(A18="",F18=0),"",SUM(PT!R27,PT!R28))</f>
        <v>3</v>
      </c>
      <c r="AL18" s="314">
        <f>IF(OR(A18="",F18=0),"",SUM(PT!AI27,PT!AI28))</f>
        <v>0</v>
      </c>
      <c r="AM18" s="337">
        <f>IF(OR(A18="",F18=0),"",SUM(PT!AJ27,PT!AJ28))</f>
        <v>0</v>
      </c>
      <c r="AN18" s="312" t="str">
        <f t="shared" si="10"/>
        <v>CU2</v>
      </c>
      <c r="AO18" s="338" t="str">
        <f t="shared" si="0"/>
        <v>Seemore Butts</v>
      </c>
      <c r="AP18" s="339">
        <f>IF(OR($A18="",$F18=0),"",SUM(Actions!C83,Actions!L83))</f>
        <v>0</v>
      </c>
      <c r="AQ18" s="318">
        <f>IF(OR($A18="",$F18=0),"",SUM(Actions!D83,Actions!M83))</f>
        <v>0</v>
      </c>
      <c r="AR18" s="318">
        <f>IF(OR($A18="",$F18=0),"",SUM(Actions!E83,Actions!N83))</f>
        <v>0</v>
      </c>
      <c r="AS18" s="318">
        <f>IF(OR($A18="",$F18=0),"",SUM(Actions!F83,Actions!O83))</f>
        <v>0</v>
      </c>
      <c r="AT18" s="318">
        <f>IF(OR($A18="",$F18=0),"",SUM(Actions!G83,Actions!P83))</f>
        <v>0</v>
      </c>
      <c r="AU18" s="340">
        <f t="shared" si="11"/>
        <v>0</v>
      </c>
      <c r="AV18" s="327">
        <f>IF(OR($A18="",$F18=0),"",SUM(Actions!C15,Actions!L15))</f>
        <v>0</v>
      </c>
      <c r="AW18" s="314">
        <f>IF(OR($A18="",$F18=0),"",SUM(Actions!D15,Actions!M15))</f>
        <v>0</v>
      </c>
      <c r="AX18" s="314">
        <f>IF(OR($A18="",$F18=0),"",SUM(Actions!E15,Actions!N15))</f>
        <v>0</v>
      </c>
      <c r="AY18" s="314">
        <f>IF(OR($A18="",$F18=0),"",SUM(Actions!F15,Actions!O15))</f>
        <v>0</v>
      </c>
      <c r="AZ18" s="314">
        <f>IF(OR($A18="",$F18=0),"",SUM(Actions!G15,Actions!P15))</f>
        <v>0</v>
      </c>
      <c r="BA18" s="319">
        <f t="shared" si="12"/>
        <v>0</v>
      </c>
      <c r="BB18" s="315">
        <f t="shared" si="27"/>
        <v>0</v>
      </c>
      <c r="BC18" s="337">
        <f t="shared" si="13"/>
        <v>0</v>
      </c>
      <c r="BD18" s="341">
        <f t="shared" si="14"/>
        <v>0</v>
      </c>
      <c r="BE18" s="342" t="str">
        <f t="shared" si="15"/>
        <v/>
      </c>
      <c r="BF18" s="332">
        <f t="shared" si="16"/>
        <v>0</v>
      </c>
      <c r="BG18" s="343" t="str">
        <f t="shared" si="17"/>
        <v/>
      </c>
      <c r="BH18" s="344">
        <f t="shared" si="18"/>
        <v>0</v>
      </c>
      <c r="BI18" s="316" t="str">
        <f t="shared" si="19"/>
        <v/>
      </c>
      <c r="BJ18" s="345">
        <f>IF(OR($A18="",$F18=0),"",SUM(Errors!C15,Errors!L15))</f>
        <v>0</v>
      </c>
      <c r="BK18" s="314">
        <f>IF(OR($A18="",$F18=0),"",SUM(Errors!D15,Errors!M15))</f>
        <v>0</v>
      </c>
      <c r="BL18" s="314">
        <f>IF(OR($A18="",$F18=0),"",SUM(Errors!E15,Errors!N15))</f>
        <v>0</v>
      </c>
      <c r="BM18" s="314">
        <f>IF(OR($A18="",$F18=0),"",SUM(Errors!F15,Errors!O15))</f>
        <v>0</v>
      </c>
      <c r="BN18" s="346">
        <f>IF(OR($A18="",$F18=0),"",SUM(Errors!G15,Errors!P15))</f>
        <v>0</v>
      </c>
      <c r="BO18" s="319">
        <f t="shared" si="20"/>
        <v>0</v>
      </c>
      <c r="BP18" s="347" t="str">
        <f t="shared" si="21"/>
        <v/>
      </c>
      <c r="BQ18" s="347" t="str">
        <f t="shared" si="22"/>
        <v/>
      </c>
      <c r="BR18" s="309" t="str">
        <f t="shared" si="23"/>
        <v/>
      </c>
      <c r="BS18" s="339" t="str">
        <f>IF(OR(A18="",C18=0),"",SUM(Errors!C83,Errors!L83))</f>
        <v/>
      </c>
      <c r="BT18" s="318" t="str">
        <f>IF(OR(A18="",C18=0),"",SUM(Errors!D83,Errors!M83))</f>
        <v/>
      </c>
      <c r="BU18" s="318" t="str">
        <f>IF(OR(A18="",C18=0),"",SUM(Errors!E83,Errors!N83))</f>
        <v/>
      </c>
      <c r="BV18" s="318" t="str">
        <f>IF(OR(A18="",C18=0),"",SUM(Errors!F83,Errors!O83))</f>
        <v/>
      </c>
      <c r="BW18" s="318" t="str">
        <f>IF(OR(A18="",C18=0),"",SUM(Errors!G83,Errors!P83))</f>
        <v/>
      </c>
      <c r="BX18" s="348" t="str">
        <f t="shared" si="24"/>
        <v/>
      </c>
    </row>
    <row r="19" spans="1:76" s="311" customFormat="1" ht="20.100000000000001" customHeight="1">
      <c r="A19" s="312" t="str">
        <f>IF(ISBLANK(IBRF!$B24),"",IBRF!$B24)</f>
        <v>O3</v>
      </c>
      <c r="B19" s="313" t="str">
        <f>IF(ISBLANK(IBRF!$C24),"",IBRF!$C24)</f>
        <v>Check'r Vitals</v>
      </c>
      <c r="C19" s="314">
        <f>IF(A19="","",SUM(LU!O22,LU!O121))</f>
        <v>0</v>
      </c>
      <c r="D19" s="314">
        <f>IF(A19="","",SUM(LU!D22,LU!D121))</f>
        <v>0</v>
      </c>
      <c r="E19" s="314">
        <f>IF(A19="","",SUM(LU!J22,LU!J121))</f>
        <v>3</v>
      </c>
      <c r="F19" s="315">
        <f t="shared" si="1"/>
        <v>3</v>
      </c>
      <c r="G19" s="316">
        <f>IF(OR(A19="",F19=0,LU!D$3+LU!D$102=0),"",F19/(LU!D$3+LU!D$102))</f>
        <v>0.1</v>
      </c>
      <c r="H19" s="317" t="str">
        <f>IF(OR(C19=0,A19=""),"",SK!Q181)</f>
        <v/>
      </c>
      <c r="I19" s="318" t="str">
        <f>IF(OR(C19=0,A19=""),"",SK!N181)</f>
        <v/>
      </c>
      <c r="J19" s="318" t="str">
        <f>IF(OR(C19=0,A19=""),"",SK!U181)</f>
        <v/>
      </c>
      <c r="K19" s="319" t="str">
        <f>IF(OR(C19=0,A19=""),"",SK!D181)</f>
        <v/>
      </c>
      <c r="L19" s="320" t="str">
        <f ca="1">IF(OR(A19="",SK!E181="",SK!E181=0),"",K19/SK!E181)</f>
        <v/>
      </c>
      <c r="M19" s="321" t="str">
        <f>IF(OR(A19="",C19=0),"",SK!G181)</f>
        <v/>
      </c>
      <c r="N19" s="322" t="str">
        <f>IF(OR(A19="",C19=0),"",SK!H181)</f>
        <v/>
      </c>
      <c r="O19" s="323" t="str">
        <f>IF(OR(A19="",C19=0),"",SK!J181)</f>
        <v/>
      </c>
      <c r="P19" s="323" t="str">
        <f>IF(OR(A19="",C19=0),"",SK!L181)</f>
        <v/>
      </c>
      <c r="Q19" s="324" t="str">
        <f t="shared" si="2"/>
        <v/>
      </c>
      <c r="R19" s="325" t="str">
        <f>IF(OR(A19="",C19=0),"",SK!I181)</f>
        <v/>
      </c>
      <c r="S19" s="326" t="str">
        <f t="shared" si="3"/>
        <v/>
      </c>
      <c r="T19" s="327">
        <f ca="1">IF(OR(A19="",F19=0),"",SUM(LU!Q68,LU!Q167))</f>
        <v>21</v>
      </c>
      <c r="U19" s="314">
        <f ca="1">IF(OR(A19="",F19=0),"",SUM(LU!Q91,LU!Q190))</f>
        <v>0</v>
      </c>
      <c r="V19" s="319">
        <f ca="1">IF(OR(A19="",F19=0),"",SUM(LU!Q45,LU!Q144))</f>
        <v>21</v>
      </c>
      <c r="W19" s="314" t="str">
        <f>IF(OR(A19="",C19=0),"",SUM(LU!O45,LU!O144))</f>
        <v/>
      </c>
      <c r="X19" s="328" t="str">
        <f t="shared" si="25"/>
        <v/>
      </c>
      <c r="Y19" s="329" t="str">
        <f>IF(OR(A19="",D19=0),"",SUM(LU!D45,LU!D144))</f>
        <v/>
      </c>
      <c r="Z19" s="328" t="str">
        <f t="shared" si="4"/>
        <v/>
      </c>
      <c r="AA19" s="329">
        <f ca="1">IF(OR(A19="",E19=0),"",SUM(LU!J45,LU!J144))</f>
        <v>21</v>
      </c>
      <c r="AB19" s="328">
        <f t="shared" ca="1" si="5"/>
        <v>7</v>
      </c>
      <c r="AC19" s="326">
        <f t="shared" ca="1" si="26"/>
        <v>7</v>
      </c>
      <c r="AD19" s="330">
        <f ca="1">IF(OR(A19="",F19=0,T$26="-",LU!$D$5=0),"",T19-T$26)</f>
        <v>-3.2857142857142847</v>
      </c>
      <c r="AE19" s="331">
        <f ca="1">IF(OR(A19="",F19=0,U$26="-",LU!$D$5=0),"",U19-U$26)</f>
        <v>-50.642857142857146</v>
      </c>
      <c r="AF19" s="332">
        <f t="shared" ca="1" si="6"/>
        <v>47.357142857142861</v>
      </c>
      <c r="AG19" s="333" t="str">
        <f t="shared" si="7"/>
        <v/>
      </c>
      <c r="AH19" s="333" t="str">
        <f t="shared" si="8"/>
        <v/>
      </c>
      <c r="AI19" s="334">
        <f t="shared" ca="1" si="9"/>
        <v>8.6202991452991462</v>
      </c>
      <c r="AJ19" s="335">
        <f ca="1">IF(OR($A19="",AC19="",AC$26="-",LU!$D$5=0),"",AC19-AC$26)</f>
        <v>8.9491955115379493</v>
      </c>
      <c r="AK19" s="336">
        <f>IF(OR(A19="",F19=0),"",SUM(PT!R29,PT!R30))</f>
        <v>0</v>
      </c>
      <c r="AL19" s="314">
        <f>IF(OR(A19="",F19=0),"",SUM(PT!AI29,PT!AI30))</f>
        <v>1</v>
      </c>
      <c r="AM19" s="337">
        <f>IF(OR(A19="",F19=0),"",SUM(PT!AJ29,PT!AJ30))</f>
        <v>1</v>
      </c>
      <c r="AN19" s="312" t="str">
        <f t="shared" si="10"/>
        <v>O3</v>
      </c>
      <c r="AO19" s="338" t="str">
        <f t="shared" si="0"/>
        <v>Check'r Vitals</v>
      </c>
      <c r="AP19" s="339">
        <f>IF(OR($A19="",$F19=0),"",SUM(Actions!C84,Actions!L84))</f>
        <v>0</v>
      </c>
      <c r="AQ19" s="318">
        <f>IF(OR($A19="",$F19=0),"",SUM(Actions!D84,Actions!M84))</f>
        <v>0</v>
      </c>
      <c r="AR19" s="318">
        <f>IF(OR($A19="",$F19=0),"",SUM(Actions!E84,Actions!N84))</f>
        <v>0</v>
      </c>
      <c r="AS19" s="318">
        <f>IF(OR($A19="",$F19=0),"",SUM(Actions!F84,Actions!O84))</f>
        <v>0</v>
      </c>
      <c r="AT19" s="318">
        <f>IF(OR($A19="",$F19=0),"",SUM(Actions!G84,Actions!P84))</f>
        <v>0</v>
      </c>
      <c r="AU19" s="340">
        <f t="shared" si="11"/>
        <v>0</v>
      </c>
      <c r="AV19" s="327">
        <f>IF(OR($A19="",$F19=0),"",SUM(Actions!C16,Actions!L16))</f>
        <v>0</v>
      </c>
      <c r="AW19" s="314">
        <f>IF(OR($A19="",$F19=0),"",SUM(Actions!D16,Actions!M16))</f>
        <v>0</v>
      </c>
      <c r="AX19" s="314">
        <f>IF(OR($A19="",$F19=0),"",SUM(Actions!E16,Actions!N16))</f>
        <v>0</v>
      </c>
      <c r="AY19" s="314">
        <f>IF(OR($A19="",$F19=0),"",SUM(Actions!F16,Actions!O16))</f>
        <v>0</v>
      </c>
      <c r="AZ19" s="314">
        <f>IF(OR($A19="",$F19=0),"",SUM(Actions!G16,Actions!P16))</f>
        <v>0</v>
      </c>
      <c r="BA19" s="319">
        <f t="shared" si="12"/>
        <v>0</v>
      </c>
      <c r="BB19" s="315">
        <f t="shared" si="27"/>
        <v>0</v>
      </c>
      <c r="BC19" s="337">
        <f t="shared" si="13"/>
        <v>0</v>
      </c>
      <c r="BD19" s="341">
        <f t="shared" si="14"/>
        <v>0</v>
      </c>
      <c r="BE19" s="342" t="str">
        <f t="shared" si="15"/>
        <v/>
      </c>
      <c r="BF19" s="332">
        <f t="shared" si="16"/>
        <v>0</v>
      </c>
      <c r="BG19" s="343" t="str">
        <f t="shared" si="17"/>
        <v/>
      </c>
      <c r="BH19" s="344">
        <f t="shared" si="18"/>
        <v>0</v>
      </c>
      <c r="BI19" s="316" t="str">
        <f t="shared" si="19"/>
        <v/>
      </c>
      <c r="BJ19" s="345">
        <f>IF(OR($A19="",$F19=0),"",SUM(Errors!C16,Errors!L16))</f>
        <v>0</v>
      </c>
      <c r="BK19" s="314">
        <f>IF(OR($A19="",$F19=0),"",SUM(Errors!D16,Errors!M16))</f>
        <v>0</v>
      </c>
      <c r="BL19" s="314">
        <f>IF(OR($A19="",$F19=0),"",SUM(Errors!E16,Errors!N16))</f>
        <v>0</v>
      </c>
      <c r="BM19" s="314">
        <f>IF(OR($A19="",$F19=0),"",SUM(Errors!F16,Errors!O16))</f>
        <v>0</v>
      </c>
      <c r="BN19" s="346">
        <f>IF(OR($A19="",$F19=0),"",SUM(Errors!G16,Errors!P16))</f>
        <v>0</v>
      </c>
      <c r="BO19" s="319">
        <f t="shared" si="20"/>
        <v>0</v>
      </c>
      <c r="BP19" s="347" t="str">
        <f t="shared" si="21"/>
        <v/>
      </c>
      <c r="BQ19" s="347" t="str">
        <f t="shared" si="22"/>
        <v/>
      </c>
      <c r="BR19" s="309" t="str">
        <f t="shared" si="23"/>
        <v/>
      </c>
      <c r="BS19" s="339" t="str">
        <f>IF(OR(A19="",C19=0),"",SUM(Errors!C84,Errors!L84))</f>
        <v/>
      </c>
      <c r="BT19" s="318" t="str">
        <f>IF(OR(A19="",C19=0),"",SUM(Errors!D84,Errors!M84))</f>
        <v/>
      </c>
      <c r="BU19" s="318" t="str">
        <f>IF(OR(A19="",C19=0),"",SUM(Errors!E84,Errors!N84))</f>
        <v/>
      </c>
      <c r="BV19" s="318" t="str">
        <f>IF(OR(A19="",C19=0),"",SUM(Errors!F84,Errors!O84))</f>
        <v/>
      </c>
      <c r="BW19" s="318" t="str">
        <f>IF(OR(A19="",C19=0),"",SUM(Errors!G84,Errors!P84))</f>
        <v/>
      </c>
      <c r="BX19" s="348" t="str">
        <f t="shared" si="24"/>
        <v/>
      </c>
    </row>
    <row r="20" spans="1:76" s="311" customFormat="1" ht="20.100000000000001" customHeight="1">
      <c r="A20" s="312" t="str">
        <f>IF(ISBLANK(IBRF!$B25),"",IBRF!$B25)</f>
        <v>1794</v>
      </c>
      <c r="B20" s="313" t="str">
        <f>IF(ISBLANK(IBRF!$C25),"",IBRF!$C25)</f>
        <v>VooDoo Maul</v>
      </c>
      <c r="C20" s="314">
        <f>IF(A20="","",SUM(LU!O23,LU!O122))</f>
        <v>0</v>
      </c>
      <c r="D20" s="314">
        <f>IF(A20="","",SUM(LU!D23,LU!D122))</f>
        <v>0</v>
      </c>
      <c r="E20" s="314">
        <f>IF(A20="","",SUM(LU!J23,LU!J122))</f>
        <v>0</v>
      </c>
      <c r="F20" s="315">
        <f t="shared" si="1"/>
        <v>0</v>
      </c>
      <c r="G20" s="316" t="str">
        <f>IF(OR(A20="",F20=0,LU!D$3+LU!D$102=0),"",F20/(LU!D$3+LU!D$102))</f>
        <v/>
      </c>
      <c r="H20" s="317" t="str">
        <f>IF(OR(C20=0,A20=""),"",SK!Q184)</f>
        <v/>
      </c>
      <c r="I20" s="318" t="str">
        <f>IF(OR(C20=0,A20=""),"",SK!N184)</f>
        <v/>
      </c>
      <c r="J20" s="318" t="str">
        <f>IF(OR(C20=0,A20=""),"",SK!U184)</f>
        <v/>
      </c>
      <c r="K20" s="319" t="str">
        <f>IF(OR(C20=0,A20=""),"",SK!D184)</f>
        <v/>
      </c>
      <c r="L20" s="320" t="str">
        <f ca="1">IF(OR(A20="",SK!E184="",SK!E184=0),"",K20/SK!E184)</f>
        <v/>
      </c>
      <c r="M20" s="321" t="str">
        <f>IF(OR(A20="",C20=0),"",SK!G184)</f>
        <v/>
      </c>
      <c r="N20" s="322" t="str">
        <f>IF(OR(A20="",C20=0),"",SK!H184)</f>
        <v/>
      </c>
      <c r="O20" s="323" t="str">
        <f>IF(OR(A20="",C20=0),"",SK!J184)</f>
        <v/>
      </c>
      <c r="P20" s="323" t="str">
        <f>IF(OR(A20="",C20=0),"",SK!L184)</f>
        <v/>
      </c>
      <c r="Q20" s="324" t="str">
        <f t="shared" si="2"/>
        <v/>
      </c>
      <c r="R20" s="325" t="str">
        <f>IF(OR(A20="",C20=0),"",SK!I184)</f>
        <v/>
      </c>
      <c r="S20" s="326" t="str">
        <f t="shared" si="3"/>
        <v/>
      </c>
      <c r="T20" s="327" t="str">
        <f>IF(OR(A20="",F20=0),"",SUM(LU!Q69,LU!Q168))</f>
        <v/>
      </c>
      <c r="U20" s="314" t="str">
        <f>IF(OR(A20="",F20=0),"",SUM(LU!Q92,LU!Q191))</f>
        <v/>
      </c>
      <c r="V20" s="319" t="str">
        <f>IF(OR(A20="",F20=0),"",SUM(LU!Q46,LU!Q145))</f>
        <v/>
      </c>
      <c r="W20" s="314" t="str">
        <f>IF(OR(A20="",C20=0),"",SUM(LU!O46,LU!O145))</f>
        <v/>
      </c>
      <c r="X20" s="328" t="str">
        <f t="shared" si="25"/>
        <v/>
      </c>
      <c r="Y20" s="329" t="str">
        <f>IF(OR(A20="",D20=0),"",SUM(LU!D46,LU!D145))</f>
        <v/>
      </c>
      <c r="Z20" s="328" t="str">
        <f t="shared" si="4"/>
        <v/>
      </c>
      <c r="AA20" s="329" t="str">
        <f>IF(OR(A20="",E20=0),"",SUM(LU!J46,LU!J145))</f>
        <v/>
      </c>
      <c r="AB20" s="328" t="str">
        <f t="shared" si="5"/>
        <v/>
      </c>
      <c r="AC20" s="326" t="str">
        <f t="shared" si="26"/>
        <v/>
      </c>
      <c r="AD20" s="330" t="str">
        <f ca="1">IF(OR(A20="",F20=0,T$26="-",LU!$D$5=0),"",T20-T$26)</f>
        <v/>
      </c>
      <c r="AE20" s="331" t="str">
        <f ca="1">IF(OR(A20="",F20=0,U$26="-",LU!$D$5=0),"",U20-U$26)</f>
        <v/>
      </c>
      <c r="AF20" s="332" t="str">
        <f t="shared" ca="1" si="6"/>
        <v/>
      </c>
      <c r="AG20" s="333" t="str">
        <f t="shared" si="7"/>
        <v/>
      </c>
      <c r="AH20" s="333" t="str">
        <f t="shared" si="8"/>
        <v/>
      </c>
      <c r="AI20" s="334" t="str">
        <f t="shared" si="9"/>
        <v/>
      </c>
      <c r="AJ20" s="335" t="str">
        <f ca="1">IF(OR($A20="",AC20="",AC$26="-",LU!$D$5=0),"",AC20-AC$26)</f>
        <v/>
      </c>
      <c r="AK20" s="336" t="str">
        <f>IF(OR(A20="",F20=0),"",SUM(PT!R31,PT!R32))</f>
        <v/>
      </c>
      <c r="AL20" s="314" t="str">
        <f>IF(OR(A20="",F20=0),"",SUM(PT!AI31,PT!AI32))</f>
        <v/>
      </c>
      <c r="AM20" s="337" t="str">
        <f>IF(OR(A20="",F20=0),"",SUM(PT!AJ31,PT!AJ32))</f>
        <v/>
      </c>
      <c r="AN20" s="312" t="str">
        <f t="shared" si="10"/>
        <v>1794</v>
      </c>
      <c r="AO20" s="338" t="str">
        <f t="shared" si="0"/>
        <v>VooDoo Maul</v>
      </c>
      <c r="AP20" s="339" t="str">
        <f>IF(OR($A20="",$F20=0),"",SUM(Actions!C85,Actions!L85))</f>
        <v/>
      </c>
      <c r="AQ20" s="318" t="str">
        <f>IF(OR($A20="",$F20=0),"",SUM(Actions!D85,Actions!M85))</f>
        <v/>
      </c>
      <c r="AR20" s="318" t="str">
        <f>IF(OR($A20="",$F20=0),"",SUM(Actions!E85,Actions!N85))</f>
        <v/>
      </c>
      <c r="AS20" s="318" t="str">
        <f>IF(OR($A20="",$F20=0),"",SUM(Actions!F85,Actions!O85))</f>
        <v/>
      </c>
      <c r="AT20" s="318" t="str">
        <f>IF(OR($A20="",$F20=0),"",SUM(Actions!G85,Actions!P85))</f>
        <v/>
      </c>
      <c r="AU20" s="340" t="str">
        <f t="shared" si="11"/>
        <v/>
      </c>
      <c r="AV20" s="327" t="str">
        <f>IF(OR($A20="",$F20=0),"",SUM(Actions!C17,Actions!L17))</f>
        <v/>
      </c>
      <c r="AW20" s="314" t="str">
        <f>IF(OR($A20="",$F20=0),"",SUM(Actions!D17,Actions!M17))</f>
        <v/>
      </c>
      <c r="AX20" s="314" t="str">
        <f>IF(OR($A20="",$F20=0),"",SUM(Actions!E17,Actions!N17))</f>
        <v/>
      </c>
      <c r="AY20" s="314" t="str">
        <f>IF(OR($A20="",$F20=0),"",SUM(Actions!F17,Actions!O17))</f>
        <v/>
      </c>
      <c r="AZ20" s="314" t="str">
        <f>IF(OR($A20="",$F20=0),"",SUM(Actions!G17,Actions!P17))</f>
        <v/>
      </c>
      <c r="BA20" s="319" t="str">
        <f t="shared" si="12"/>
        <v/>
      </c>
      <c r="BB20" s="315" t="str">
        <f t="shared" si="27"/>
        <v/>
      </c>
      <c r="BC20" s="337" t="str">
        <f t="shared" si="13"/>
        <v/>
      </c>
      <c r="BD20" s="341" t="str">
        <f t="shared" si="14"/>
        <v/>
      </c>
      <c r="BE20" s="342" t="str">
        <f t="shared" si="15"/>
        <v/>
      </c>
      <c r="BF20" s="332" t="str">
        <f t="shared" si="16"/>
        <v/>
      </c>
      <c r="BG20" s="343" t="str">
        <f t="shared" si="17"/>
        <v/>
      </c>
      <c r="BH20" s="344" t="str">
        <f t="shared" si="18"/>
        <v/>
      </c>
      <c r="BI20" s="316" t="str">
        <f t="shared" si="19"/>
        <v/>
      </c>
      <c r="BJ20" s="345" t="str">
        <f>IF(OR($A20="",$F20=0),"",SUM(Errors!C17,Errors!L17))</f>
        <v/>
      </c>
      <c r="BK20" s="314" t="str">
        <f>IF(OR($A20="",$F20=0),"",SUM(Errors!D17,Errors!M17))</f>
        <v/>
      </c>
      <c r="BL20" s="314" t="str">
        <f>IF(OR($A20="",$F20=0),"",SUM(Errors!E17,Errors!N17))</f>
        <v/>
      </c>
      <c r="BM20" s="314" t="str">
        <f>IF(OR($A20="",$F20=0),"",SUM(Errors!F17,Errors!O17))</f>
        <v/>
      </c>
      <c r="BN20" s="346" t="str">
        <f>IF(OR($A20="",$F20=0),"",SUM(Errors!G17,Errors!P17))</f>
        <v/>
      </c>
      <c r="BO20" s="319" t="str">
        <f t="shared" si="20"/>
        <v/>
      </c>
      <c r="BP20" s="347" t="str">
        <f t="shared" si="21"/>
        <v/>
      </c>
      <c r="BQ20" s="347" t="str">
        <f t="shared" si="22"/>
        <v/>
      </c>
      <c r="BR20" s="309" t="str">
        <f t="shared" si="23"/>
        <v/>
      </c>
      <c r="BS20" s="339" t="str">
        <f>IF(OR(A20="",C20=0),"",SUM(Errors!C85,Errors!L85))</f>
        <v/>
      </c>
      <c r="BT20" s="318" t="str">
        <f>IF(OR(A20="",C20=0),"",SUM(Errors!D85,Errors!M85))</f>
        <v/>
      </c>
      <c r="BU20" s="318" t="str">
        <f>IF(OR(A20="",C20=0),"",SUM(Errors!E85,Errors!N85))</f>
        <v/>
      </c>
      <c r="BV20" s="318" t="str">
        <f>IF(OR(A20="",C20=0),"",SUM(Errors!F85,Errors!O85))</f>
        <v/>
      </c>
      <c r="BW20" s="318" t="str">
        <f>IF(OR(A20="",C20=0),"",SUM(Errors!G85,Errors!P85))</f>
        <v/>
      </c>
      <c r="BX20" s="348" t="str">
        <f t="shared" si="24"/>
        <v/>
      </c>
    </row>
    <row r="21" spans="1:76" s="311" customFormat="1" ht="19.5" customHeight="1">
      <c r="A21" s="312" t="str">
        <f>IF(ISBLANK(IBRF!$B26),"",IBRF!$B26)</f>
        <v>81</v>
      </c>
      <c r="B21" s="313" t="str">
        <f>IF(ISBLANK(IBRF!$C26),"",IBRF!$C26)</f>
        <v>Fatallica</v>
      </c>
      <c r="C21" s="314">
        <f>IF(A21="","",SUM(LU!O24,LU!O123))</f>
        <v>0</v>
      </c>
      <c r="D21" s="314">
        <f>IF(A21="","",SUM(LU!D24,LU!D123))</f>
        <v>0</v>
      </c>
      <c r="E21" s="314">
        <f>IF(A21="","",SUM(LU!J24,LU!J123))</f>
        <v>0</v>
      </c>
      <c r="F21" s="315">
        <f t="shared" si="1"/>
        <v>0</v>
      </c>
      <c r="G21" s="316" t="str">
        <f>IF(OR(A21="",F21=0,LU!D$3+LU!D$102=0),"",F21/(LU!D$3+LU!D$102))</f>
        <v/>
      </c>
      <c r="H21" s="317" t="str">
        <f>IF(OR(C21=0,A21=""),"",SK!Q187)</f>
        <v/>
      </c>
      <c r="I21" s="318" t="str">
        <f>IF(OR(C21=0,A21=""),"",SK!N187)</f>
        <v/>
      </c>
      <c r="J21" s="318" t="str">
        <f>IF(OR(C21=0,A21=""),"",SK!U187)</f>
        <v/>
      </c>
      <c r="K21" s="319" t="str">
        <f>IF(OR(C21=0,A21=""),"",SK!D187)</f>
        <v/>
      </c>
      <c r="L21" s="320" t="str">
        <f ca="1">IF(OR(A21="",SK!E187="",SK!E187=0),"",K21/SK!E187)</f>
        <v/>
      </c>
      <c r="M21" s="321" t="str">
        <f>IF(OR(A21="",C21=0),"",SK!G187)</f>
        <v/>
      </c>
      <c r="N21" s="322" t="str">
        <f>IF(OR(A21="",C21=0),"",SK!H187)</f>
        <v/>
      </c>
      <c r="O21" s="323" t="str">
        <f>IF(OR(A21="",C21=0),"",SK!J187)</f>
        <v/>
      </c>
      <c r="P21" s="323" t="str">
        <f>IF(OR(A21="",C21=0),"",SK!L187)</f>
        <v/>
      </c>
      <c r="Q21" s="324" t="str">
        <f t="shared" si="2"/>
        <v/>
      </c>
      <c r="R21" s="325" t="str">
        <f>IF(OR(A21="",C21=0),"",SK!I187)</f>
        <v/>
      </c>
      <c r="S21" s="326" t="str">
        <f t="shared" si="3"/>
        <v/>
      </c>
      <c r="T21" s="327" t="str">
        <f>IF(OR(A21="",F21=0),"",SUM(LU!Q70,LU!Q169))</f>
        <v/>
      </c>
      <c r="U21" s="314" t="str">
        <f>IF(OR(A21="",F21=0),"",SUM(LU!Q93,LU!Q192))</f>
        <v/>
      </c>
      <c r="V21" s="319" t="str">
        <f>IF(OR(A21="",F21=0),"",SUM(LU!Q47,LU!Q146))</f>
        <v/>
      </c>
      <c r="W21" s="314" t="str">
        <f>IF(OR(A21="",C21=0),"",SUM(LU!O47,LU!O146))</f>
        <v/>
      </c>
      <c r="X21" s="328" t="str">
        <f t="shared" si="25"/>
        <v/>
      </c>
      <c r="Y21" s="329" t="str">
        <f>IF(OR(A21="",D21=0),"",SUM(LU!D47,LU!D146))</f>
        <v/>
      </c>
      <c r="Z21" s="328" t="str">
        <f t="shared" si="4"/>
        <v/>
      </c>
      <c r="AA21" s="329" t="str">
        <f>IF(OR(A21="",E21=0),"",SUM(LU!J47,LU!J146))</f>
        <v/>
      </c>
      <c r="AB21" s="328" t="str">
        <f t="shared" si="5"/>
        <v/>
      </c>
      <c r="AC21" s="326" t="str">
        <f t="shared" si="26"/>
        <v/>
      </c>
      <c r="AD21" s="330" t="str">
        <f ca="1">IF(OR(A21="",F21=0,T$26="-",LU!$D$5=0),"",T21-T$26)</f>
        <v/>
      </c>
      <c r="AE21" s="331" t="str">
        <f ca="1">IF(OR(A21="",F21=0,U$26="-",LU!$D$5=0),"",U21-U$26)</f>
        <v/>
      </c>
      <c r="AF21" s="332" t="str">
        <f t="shared" ca="1" si="6"/>
        <v/>
      </c>
      <c r="AG21" s="333" t="str">
        <f t="shared" si="7"/>
        <v/>
      </c>
      <c r="AH21" s="333" t="str">
        <f t="shared" si="8"/>
        <v/>
      </c>
      <c r="AI21" s="334" t="str">
        <f t="shared" si="9"/>
        <v/>
      </c>
      <c r="AJ21" s="335" t="str">
        <f ca="1">IF(OR($A21="",AC21="",AC$26="-",LU!$D$5=0),"",AC21-AC$26)</f>
        <v/>
      </c>
      <c r="AK21" s="336" t="str">
        <f>IF(OR(A21="",F21=0),"",SUM(PT!R33,PT!R34))</f>
        <v/>
      </c>
      <c r="AL21" s="314" t="str">
        <f>IF(OR(A21="",F21=0),"",SUM(PT!AI33,PT!AI34))</f>
        <v/>
      </c>
      <c r="AM21" s="337" t="str">
        <f>IF(OR(A21="",F21=0),"",SUM(PT!AJ33,PT!AJ34))</f>
        <v/>
      </c>
      <c r="AN21" s="312" t="str">
        <f t="shared" si="10"/>
        <v>81</v>
      </c>
      <c r="AO21" s="338" t="str">
        <f t="shared" si="0"/>
        <v>Fatallica</v>
      </c>
      <c r="AP21" s="339" t="str">
        <f>IF(OR($A21="",$F21=0),"",SUM(Actions!C86,Actions!L86))</f>
        <v/>
      </c>
      <c r="AQ21" s="318" t="str">
        <f>IF(OR($A21="",$F21=0),"",SUM(Actions!D86,Actions!M86))</f>
        <v/>
      </c>
      <c r="AR21" s="318" t="str">
        <f>IF(OR($A21="",$F21=0),"",SUM(Actions!E86,Actions!N86))</f>
        <v/>
      </c>
      <c r="AS21" s="318" t="str">
        <f>IF(OR($A21="",$F21=0),"",SUM(Actions!F86,Actions!O86))</f>
        <v/>
      </c>
      <c r="AT21" s="318" t="str">
        <f>IF(OR($A21="",$F21=0),"",SUM(Actions!G86,Actions!P86))</f>
        <v/>
      </c>
      <c r="AU21" s="340" t="str">
        <f t="shared" si="11"/>
        <v/>
      </c>
      <c r="AV21" s="327" t="str">
        <f>IF(OR($A21="",$F21=0),"",SUM(Actions!C18,Actions!L18))</f>
        <v/>
      </c>
      <c r="AW21" s="314" t="str">
        <f>IF(OR($A21="",$F21=0),"",SUM(Actions!D18,Actions!M18))</f>
        <v/>
      </c>
      <c r="AX21" s="314" t="str">
        <f>IF(OR($A21="",$F21=0),"",SUM(Actions!E18,Actions!N18))</f>
        <v/>
      </c>
      <c r="AY21" s="314" t="str">
        <f>IF(OR($A21="",$F21=0),"",SUM(Actions!F18,Actions!O18))</f>
        <v/>
      </c>
      <c r="AZ21" s="314" t="str">
        <f>IF(OR($A21="",$F21=0),"",SUM(Actions!G18,Actions!P18))</f>
        <v/>
      </c>
      <c r="BA21" s="319" t="str">
        <f t="shared" si="12"/>
        <v/>
      </c>
      <c r="BB21" s="315" t="str">
        <f t="shared" si="27"/>
        <v/>
      </c>
      <c r="BC21" s="337" t="str">
        <f t="shared" si="13"/>
        <v/>
      </c>
      <c r="BD21" s="341" t="str">
        <f t="shared" si="14"/>
        <v/>
      </c>
      <c r="BE21" s="342" t="str">
        <f t="shared" si="15"/>
        <v/>
      </c>
      <c r="BF21" s="332" t="str">
        <f t="shared" si="16"/>
        <v/>
      </c>
      <c r="BG21" s="343" t="str">
        <f t="shared" si="17"/>
        <v/>
      </c>
      <c r="BH21" s="344" t="str">
        <f t="shared" si="18"/>
        <v/>
      </c>
      <c r="BI21" s="316" t="str">
        <f t="shared" si="19"/>
        <v/>
      </c>
      <c r="BJ21" s="345" t="str">
        <f>IF(OR($A21="",$F21=0),"",SUM(Errors!C18,Errors!L18))</f>
        <v/>
      </c>
      <c r="BK21" s="314" t="str">
        <f>IF(OR($A21="",$F21=0),"",SUM(Errors!D18,Errors!M18))</f>
        <v/>
      </c>
      <c r="BL21" s="314" t="str">
        <f>IF(OR($A21="",$F21=0),"",SUM(Errors!E18,Errors!N18))</f>
        <v/>
      </c>
      <c r="BM21" s="314" t="str">
        <f>IF(OR($A21="",$F21=0),"",SUM(Errors!F18,Errors!O18))</f>
        <v/>
      </c>
      <c r="BN21" s="346" t="str">
        <f>IF(OR($A21="",$F21=0),"",SUM(Errors!G18,Errors!P18))</f>
        <v/>
      </c>
      <c r="BO21" s="319" t="str">
        <f t="shared" si="20"/>
        <v/>
      </c>
      <c r="BP21" s="347" t="str">
        <f t="shared" si="21"/>
        <v/>
      </c>
      <c r="BQ21" s="347" t="str">
        <f t="shared" si="22"/>
        <v/>
      </c>
      <c r="BR21" s="309" t="str">
        <f t="shared" si="23"/>
        <v/>
      </c>
      <c r="BS21" s="339" t="str">
        <f>IF(OR(A21="",C21=0),"",SUM(Errors!C86,Errors!L86))</f>
        <v/>
      </c>
      <c r="BT21" s="318" t="str">
        <f>IF(OR(A21="",C21=0),"",SUM(Errors!D86,Errors!M86))</f>
        <v/>
      </c>
      <c r="BU21" s="318" t="str">
        <f>IF(OR(A21="",C21=0),"",SUM(Errors!E86,Errors!N86))</f>
        <v/>
      </c>
      <c r="BV21" s="318" t="str">
        <f>IF(OR(A21="",C21=0),"",SUM(Errors!F86,Errors!O86))</f>
        <v/>
      </c>
      <c r="BW21" s="318" t="str">
        <f>IF(OR(A21="",C21=0),"",SUM(Errors!G86,Errors!P86))</f>
        <v/>
      </c>
      <c r="BX21" s="348" t="str">
        <f t="shared" si="24"/>
        <v/>
      </c>
    </row>
    <row r="22" spans="1:76" s="311" customFormat="1" ht="19.5" hidden="1" customHeight="1">
      <c r="A22" s="312" t="str">
        <f>IF(ISBLANK(IBRF!$B27),"",IBRF!$B27)</f>
        <v/>
      </c>
      <c r="B22" s="313" t="str">
        <f>IF(ISBLANK(IBRF!$C27),"",IBRF!$C27)</f>
        <v/>
      </c>
      <c r="C22" s="314" t="str">
        <f>IF(A22="","",SUM(LU!O25,LU!O124))</f>
        <v/>
      </c>
      <c r="D22" s="314" t="str">
        <f>IF(A22="","",SUM(LU!D25,LU!D124))</f>
        <v/>
      </c>
      <c r="E22" s="314" t="str">
        <f>IF(A22="","",SUM(LU!J25,LU!J124))</f>
        <v/>
      </c>
      <c r="F22" s="315" t="str">
        <f t="shared" si="1"/>
        <v/>
      </c>
      <c r="G22" s="316" t="str">
        <f>IF(OR(A22="",F22=0,LU!D$3+LU!D$102=0),"",F22/(LU!D$3+LU!D$102))</f>
        <v/>
      </c>
      <c r="H22" s="317" t="str">
        <f>IF(OR(C22=0,A22=""),"",SK!Q190)</f>
        <v/>
      </c>
      <c r="I22" s="318" t="str">
        <f>IF(OR(C22=0,A22=""),"",SK!N190)</f>
        <v/>
      </c>
      <c r="J22" s="318" t="str">
        <f>IF(OR(C22=0,A22=""),"",SK!U190)</f>
        <v/>
      </c>
      <c r="K22" s="319" t="str">
        <f>IF(OR(C22=0,A22=""),"",SK!D190)</f>
        <v/>
      </c>
      <c r="L22" s="320" t="str">
        <f>IF(OR(A22="",SK!E190="",SK!E190=0),"",K22/SK!E190)</f>
        <v/>
      </c>
      <c r="M22" s="321" t="str">
        <f>IF(OR(A22="",C22=0),"",SK!G190)</f>
        <v/>
      </c>
      <c r="N22" s="322" t="str">
        <f>IF(OR(A22="",C22=0),"",SK!H190)</f>
        <v/>
      </c>
      <c r="O22" s="323" t="str">
        <f>IF(OR(A22="",C22=0),"",SK!J190)</f>
        <v/>
      </c>
      <c r="P22" s="323" t="str">
        <f>IF(OR(A22="",C22=0),"",SK!L190)</f>
        <v/>
      </c>
      <c r="Q22" s="324" t="str">
        <f t="shared" si="2"/>
        <v/>
      </c>
      <c r="R22" s="325" t="str">
        <f>IF(OR(A22="",C22=0),"",SK!I190)</f>
        <v/>
      </c>
      <c r="S22" s="326" t="str">
        <f t="shared" si="3"/>
        <v/>
      </c>
      <c r="T22" s="327" t="str">
        <f>IF(OR(A22="",F22=0),"",SUM(LU!Q71,LU!Q170))</f>
        <v/>
      </c>
      <c r="U22" s="314" t="str">
        <f>IF(OR(A22="",F22=0),"",SUM(LU!Q94,LU!Q193))</f>
        <v/>
      </c>
      <c r="V22" s="319" t="str">
        <f>IF(OR(A22="",F22=0),"",SUM(LU!Q48,LU!Q147))</f>
        <v/>
      </c>
      <c r="W22" s="314" t="str">
        <f>IF(OR(A22="",C22=0),"",SUM(LU!O48,LU!O147))</f>
        <v/>
      </c>
      <c r="X22" s="328" t="str">
        <f t="shared" si="25"/>
        <v/>
      </c>
      <c r="Y22" s="329" t="str">
        <f>IF(OR(A22="",D22=0),"",SUM(LU!D48,LU!D147))</f>
        <v/>
      </c>
      <c r="Z22" s="328" t="str">
        <f t="shared" si="4"/>
        <v/>
      </c>
      <c r="AA22" s="329" t="str">
        <f>IF(OR(A22="",E22=0),"",SUM(LU!J48,LU!J147))</f>
        <v/>
      </c>
      <c r="AB22" s="328" t="str">
        <f t="shared" si="5"/>
        <v/>
      </c>
      <c r="AC22" s="326" t="str">
        <f t="shared" si="26"/>
        <v/>
      </c>
      <c r="AD22" s="330" t="str">
        <f ca="1">IF(OR(A22="",F22=0,T$26="-",LU!$D$5=0),"",T22-T$26)</f>
        <v/>
      </c>
      <c r="AE22" s="331" t="str">
        <f ca="1">IF(OR(A22="",F22=0,U$26="-",LU!$D$5=0),"",U22-U$26)</f>
        <v/>
      </c>
      <c r="AF22" s="332" t="str">
        <f t="shared" ca="1" si="6"/>
        <v/>
      </c>
      <c r="AG22" s="333" t="str">
        <f t="shared" si="7"/>
        <v/>
      </c>
      <c r="AH22" s="333" t="str">
        <f t="shared" si="8"/>
        <v/>
      </c>
      <c r="AI22" s="334" t="str">
        <f t="shared" si="9"/>
        <v/>
      </c>
      <c r="AJ22" s="335" t="str">
        <f ca="1">IF(OR($A22="",AC22="",AC$26="-",LU!$D$5=0),"",AC22-AC$26)</f>
        <v/>
      </c>
      <c r="AK22" s="336" t="str">
        <f>IF(OR(A22="",F22=0),"",SUM(PT!R35,PT!R36))</f>
        <v/>
      </c>
      <c r="AL22" s="314" t="str">
        <f>IF(OR(A22="",F22=0),"",SUM(PT!AI35,PT!AI36))</f>
        <v/>
      </c>
      <c r="AM22" s="337" t="str">
        <f>IF(OR(A22="",F22=0),"",SUM(PT!AJ35,PT!AJ36))</f>
        <v/>
      </c>
      <c r="AN22" s="312" t="str">
        <f t="shared" si="10"/>
        <v/>
      </c>
      <c r="AO22" s="338" t="str">
        <f t="shared" si="0"/>
        <v/>
      </c>
      <c r="AP22" s="339" t="str">
        <f>IF(OR($A22="",$F22=0),"",SUM(Actions!C87,Actions!L87))</f>
        <v/>
      </c>
      <c r="AQ22" s="318" t="str">
        <f>IF(OR($A22="",$F22=0),"",SUM(Actions!D87,Actions!M87))</f>
        <v/>
      </c>
      <c r="AR22" s="318" t="str">
        <f>IF(OR($A22="",$F22=0),"",SUM(Actions!E87,Actions!N87))</f>
        <v/>
      </c>
      <c r="AS22" s="318" t="str">
        <f>IF(OR($A22="",$F22=0),"",SUM(Actions!F87,Actions!O87))</f>
        <v/>
      </c>
      <c r="AT22" s="318" t="str">
        <f>IF(OR($A22="",$F22=0),"",SUM(Actions!G87,Actions!P87))</f>
        <v/>
      </c>
      <c r="AU22" s="340" t="str">
        <f t="shared" si="11"/>
        <v/>
      </c>
      <c r="AV22" s="327" t="str">
        <f>IF(OR($A22="",$F22=0),"",SUM(Actions!C19,Actions!L19))</f>
        <v/>
      </c>
      <c r="AW22" s="314" t="str">
        <f>IF(OR($A22="",$F22=0),"",SUM(Actions!D19,Actions!M19))</f>
        <v/>
      </c>
      <c r="AX22" s="314" t="str">
        <f>IF(OR($A22="",$F22=0),"",SUM(Actions!E19,Actions!N19))</f>
        <v/>
      </c>
      <c r="AY22" s="314" t="str">
        <f>IF(OR($A22="",$F22=0),"",SUM(Actions!F19,Actions!O19))</f>
        <v/>
      </c>
      <c r="AZ22" s="314" t="str">
        <f>IF(OR($A22="",$F22=0),"",SUM(Actions!G19,Actions!P19))</f>
        <v/>
      </c>
      <c r="BA22" s="319" t="str">
        <f t="shared" si="12"/>
        <v/>
      </c>
      <c r="BB22" s="315" t="str">
        <f t="shared" si="27"/>
        <v/>
      </c>
      <c r="BC22" s="337" t="str">
        <f t="shared" si="13"/>
        <v/>
      </c>
      <c r="BD22" s="341" t="str">
        <f t="shared" si="14"/>
        <v/>
      </c>
      <c r="BE22" s="342" t="str">
        <f t="shared" si="15"/>
        <v/>
      </c>
      <c r="BF22" s="332" t="str">
        <f t="shared" si="16"/>
        <v/>
      </c>
      <c r="BG22" s="343" t="str">
        <f t="shared" si="17"/>
        <v/>
      </c>
      <c r="BH22" s="344" t="str">
        <f t="shared" si="18"/>
        <v/>
      </c>
      <c r="BI22" s="316" t="str">
        <f t="shared" si="19"/>
        <v/>
      </c>
      <c r="BJ22" s="345" t="str">
        <f>IF(OR($A22="",$F22=0),"",SUM(Errors!C19,Errors!L19))</f>
        <v/>
      </c>
      <c r="BK22" s="314" t="str">
        <f>IF(OR($A22="",$F22=0),"",SUM(Errors!D19,Errors!M19))</f>
        <v/>
      </c>
      <c r="BL22" s="314" t="str">
        <f>IF(OR($A22="",$F22=0),"",SUM(Errors!E19,Errors!N19))</f>
        <v/>
      </c>
      <c r="BM22" s="314" t="str">
        <f>IF(OR($A22="",$F22=0),"",SUM(Errors!F19,Errors!O19))</f>
        <v/>
      </c>
      <c r="BN22" s="346" t="str">
        <f>IF(OR($A22="",$F22=0),"",SUM(Errors!G19,Errors!P19))</f>
        <v/>
      </c>
      <c r="BO22" s="319" t="str">
        <f t="shared" si="20"/>
        <v/>
      </c>
      <c r="BP22" s="347" t="str">
        <f t="shared" si="21"/>
        <v/>
      </c>
      <c r="BQ22" s="347" t="str">
        <f t="shared" si="22"/>
        <v/>
      </c>
      <c r="BR22" s="309" t="str">
        <f t="shared" si="23"/>
        <v/>
      </c>
      <c r="BS22" s="339" t="str">
        <f>IF(OR(A22="",C22=0),"",SUM(Errors!C87,Errors!L87))</f>
        <v/>
      </c>
      <c r="BT22" s="318" t="str">
        <f>IF(OR(A22="",C22=0),"",SUM(Errors!D87,Errors!M87))</f>
        <v/>
      </c>
      <c r="BU22" s="318" t="str">
        <f>IF(OR(A22="",C22=0),"",SUM(Errors!E87,Errors!N87))</f>
        <v/>
      </c>
      <c r="BV22" s="318" t="str">
        <f>IF(OR(A22="",C22=0),"",SUM(Errors!F87,Errors!O87))</f>
        <v/>
      </c>
      <c r="BW22" s="318" t="str">
        <f>IF(OR(A22="",C22=0),"",SUM(Errors!G87,Errors!P87))</f>
        <v/>
      </c>
      <c r="BX22" s="348" t="str">
        <f t="shared" si="24"/>
        <v/>
      </c>
    </row>
    <row r="23" spans="1:76" s="311" customFormat="1" ht="19.5" hidden="1" customHeight="1">
      <c r="A23" s="312" t="str">
        <f>IF(ISBLANK(IBRF!$B28),"",IBRF!$B28)</f>
        <v/>
      </c>
      <c r="B23" s="313" t="str">
        <f>IF(ISBLANK(IBRF!$C28),"",IBRF!$C28)</f>
        <v/>
      </c>
      <c r="C23" s="314" t="str">
        <f>IF(A23="","",SUM(LU!O26,LU!O125))</f>
        <v/>
      </c>
      <c r="D23" s="314" t="str">
        <f>IF(A23="","",SUM(LU!D26,LU!D125))</f>
        <v/>
      </c>
      <c r="E23" s="314" t="str">
        <f>IF(A23="","",SUM(LU!J26,LU!J125))</f>
        <v/>
      </c>
      <c r="F23" s="315" t="str">
        <f t="shared" si="1"/>
        <v/>
      </c>
      <c r="G23" s="316" t="str">
        <f>IF(OR(A23="",F23=0,LU!D$3+LU!D$102=0),"",F23/(LU!D$3+LU!D$102))</f>
        <v/>
      </c>
      <c r="H23" s="317" t="str">
        <f>IF(OR(C23=0,A23=""),"",SK!Q193)</f>
        <v/>
      </c>
      <c r="I23" s="318" t="str">
        <f>IF(OR(C23=0,A23=""),"",SK!N193)</f>
        <v/>
      </c>
      <c r="J23" s="318" t="str">
        <f>IF(OR(C23=0,A23=""),"",SK!U193)</f>
        <v/>
      </c>
      <c r="K23" s="319" t="str">
        <f>IF(OR(C23=0,A23=""),"",SK!D193)</f>
        <v/>
      </c>
      <c r="L23" s="320" t="str">
        <f>IF(OR(A23="",SK!E193="",SK!E193=0),"",K23/SK!E193)</f>
        <v/>
      </c>
      <c r="M23" s="321" t="str">
        <f>IF(OR(A23="",C23=0),"",SK!G193)</f>
        <v/>
      </c>
      <c r="N23" s="322" t="str">
        <f>IF(OR(A23="",C23=0),"",SK!H193)</f>
        <v/>
      </c>
      <c r="O23" s="323" t="str">
        <f>IF(OR(A23="",C23=0),"",SK!J193)</f>
        <v/>
      </c>
      <c r="P23" s="323" t="str">
        <f>IF(OR(A23="",C23=0),"",SK!L193)</f>
        <v/>
      </c>
      <c r="Q23" s="324" t="str">
        <f t="shared" si="2"/>
        <v/>
      </c>
      <c r="R23" s="325" t="str">
        <f>IF(OR(A23="",C23=0),"",SK!I193)</f>
        <v/>
      </c>
      <c r="S23" s="326" t="str">
        <f t="shared" si="3"/>
        <v/>
      </c>
      <c r="T23" s="327" t="str">
        <f>IF(OR(A23="",F23=0),"",SUM(LU!Q72,LU!Q171))</f>
        <v/>
      </c>
      <c r="U23" s="314" t="str">
        <f>IF(OR(A23="",F23=0),"",SUM(LU!Q95,LU!Q194))</f>
        <v/>
      </c>
      <c r="V23" s="319" t="str">
        <f>IF(OR(A23="",F23=0),"",SUM(LU!Q49,LU!Q148))</f>
        <v/>
      </c>
      <c r="W23" s="314" t="str">
        <f>IF(OR(A23="",C23=0),"",SUM(LU!O49,LU!O148))</f>
        <v/>
      </c>
      <c r="X23" s="328" t="str">
        <f t="shared" si="25"/>
        <v/>
      </c>
      <c r="Y23" s="329" t="str">
        <f>IF(OR(A23="",D23=0),"",SUM(LU!D49,LU!D148))</f>
        <v/>
      </c>
      <c r="Z23" s="328" t="str">
        <f t="shared" si="4"/>
        <v/>
      </c>
      <c r="AA23" s="329" t="str">
        <f>IF(OR(A23="",E23=0),"",SUM(LU!J49,LU!J148))</f>
        <v/>
      </c>
      <c r="AB23" s="328" t="str">
        <f t="shared" si="5"/>
        <v/>
      </c>
      <c r="AC23" s="326" t="str">
        <f t="shared" si="26"/>
        <v/>
      </c>
      <c r="AD23" s="330" t="str">
        <f ca="1">IF(OR(A23="",F23=0,T$26="-",LU!$D$5=0),"",T23-T$26)</f>
        <v/>
      </c>
      <c r="AE23" s="331" t="str">
        <f ca="1">IF(OR(A23="",F23=0,U$26="-",LU!$D$5=0),"",U23-U$26)</f>
        <v/>
      </c>
      <c r="AF23" s="332" t="str">
        <f t="shared" ca="1" si="6"/>
        <v/>
      </c>
      <c r="AG23" s="333" t="str">
        <f t="shared" si="7"/>
        <v/>
      </c>
      <c r="AH23" s="333" t="str">
        <f t="shared" si="8"/>
        <v/>
      </c>
      <c r="AI23" s="334" t="str">
        <f t="shared" si="9"/>
        <v/>
      </c>
      <c r="AJ23" s="335" t="str">
        <f ca="1">IF(OR($A23="",AC23="",AC$26="-",LU!$D$5=0),"",AC23-AC$26)</f>
        <v/>
      </c>
      <c r="AK23" s="336" t="str">
        <f>IF(OR(A23="",F23=0),"",SUM(PT!R37,PT!R38))</f>
        <v/>
      </c>
      <c r="AL23" s="314" t="str">
        <f>IF(OR(A23="",F23=0),"",SUM(PT!AI37,PT!AI38))</f>
        <v/>
      </c>
      <c r="AM23" s="337" t="str">
        <f>IF(OR(A23="",F23=0),"",SUM(PT!AJ37,PT!AJ38))</f>
        <v/>
      </c>
      <c r="AN23" s="312" t="str">
        <f t="shared" si="10"/>
        <v/>
      </c>
      <c r="AO23" s="338" t="str">
        <f t="shared" si="0"/>
        <v/>
      </c>
      <c r="AP23" s="339" t="str">
        <f>IF(OR($A23="",$F23=0),"",SUM(Actions!C88,Actions!L88))</f>
        <v/>
      </c>
      <c r="AQ23" s="318" t="str">
        <f>IF(OR($A23="",$F23=0),"",SUM(Actions!D88,Actions!M88))</f>
        <v/>
      </c>
      <c r="AR23" s="318" t="str">
        <f>IF(OR($A23="",$F23=0),"",SUM(Actions!E88,Actions!N88))</f>
        <v/>
      </c>
      <c r="AS23" s="318" t="str">
        <f>IF(OR($A23="",$F23=0),"",SUM(Actions!F88,Actions!O88))</f>
        <v/>
      </c>
      <c r="AT23" s="318" t="str">
        <f>IF(OR($A23="",$F23=0),"",SUM(Actions!G88,Actions!P88))</f>
        <v/>
      </c>
      <c r="AU23" s="340" t="str">
        <f t="shared" si="11"/>
        <v/>
      </c>
      <c r="AV23" s="327" t="str">
        <f>IF(OR($A23="",$F23=0),"",SUM(Actions!C20,Actions!L20))</f>
        <v/>
      </c>
      <c r="AW23" s="314" t="str">
        <f>IF(OR($A23="",$F23=0),"",SUM(Actions!D20,Actions!M20))</f>
        <v/>
      </c>
      <c r="AX23" s="314" t="str">
        <f>IF(OR($A23="",$F23=0),"",SUM(Actions!E20,Actions!N20))</f>
        <v/>
      </c>
      <c r="AY23" s="314" t="str">
        <f>IF(OR($A23="",$F23=0),"",SUM(Actions!F20,Actions!O20))</f>
        <v/>
      </c>
      <c r="AZ23" s="314" t="str">
        <f>IF(OR($A23="",$F23=0),"",SUM(Actions!G20,Actions!P20))</f>
        <v/>
      </c>
      <c r="BA23" s="319" t="str">
        <f t="shared" si="12"/>
        <v/>
      </c>
      <c r="BB23" s="315" t="str">
        <f t="shared" si="27"/>
        <v/>
      </c>
      <c r="BC23" s="337" t="str">
        <f t="shared" si="13"/>
        <v/>
      </c>
      <c r="BD23" s="341" t="str">
        <f t="shared" si="14"/>
        <v/>
      </c>
      <c r="BE23" s="342" t="str">
        <f t="shared" si="15"/>
        <v/>
      </c>
      <c r="BF23" s="332" t="str">
        <f t="shared" si="16"/>
        <v/>
      </c>
      <c r="BG23" s="343" t="str">
        <f t="shared" si="17"/>
        <v/>
      </c>
      <c r="BH23" s="344" t="str">
        <f t="shared" si="18"/>
        <v/>
      </c>
      <c r="BI23" s="316" t="str">
        <f t="shared" si="19"/>
        <v/>
      </c>
      <c r="BJ23" s="345" t="str">
        <f>IF(OR($A23="",$F23=0),"",SUM(Errors!C20,Errors!L20))</f>
        <v/>
      </c>
      <c r="BK23" s="314" t="str">
        <f>IF(OR($A23="",$F23=0),"",SUM(Errors!D20,Errors!M20))</f>
        <v/>
      </c>
      <c r="BL23" s="314" t="str">
        <f>IF(OR($A23="",$F23=0),"",SUM(Errors!E20,Errors!N20))</f>
        <v/>
      </c>
      <c r="BM23" s="314" t="str">
        <f>IF(OR($A23="",$F23=0),"",SUM(Errors!F20,Errors!O20))</f>
        <v/>
      </c>
      <c r="BN23" s="346" t="str">
        <f>IF(OR($A23="",$F23=0),"",SUM(Errors!G20,Errors!P20))</f>
        <v/>
      </c>
      <c r="BO23" s="319" t="str">
        <f t="shared" si="20"/>
        <v/>
      </c>
      <c r="BP23" s="347" t="str">
        <f t="shared" si="21"/>
        <v/>
      </c>
      <c r="BQ23" s="347" t="str">
        <f t="shared" si="22"/>
        <v/>
      </c>
      <c r="BR23" s="309" t="str">
        <f t="shared" si="23"/>
        <v/>
      </c>
      <c r="BS23" s="339" t="str">
        <f>IF(OR(A23="",C23=0),"",SUM(Errors!C88,Errors!L88))</f>
        <v/>
      </c>
      <c r="BT23" s="318" t="str">
        <f>IF(OR(A23="",C23=0),"",SUM(Errors!D88,Errors!M88))</f>
        <v/>
      </c>
      <c r="BU23" s="318" t="str">
        <f>IF(OR(A23="",C23=0),"",SUM(Errors!E88,Errors!N88))</f>
        <v/>
      </c>
      <c r="BV23" s="318" t="str">
        <f>IF(OR(A23="",C23=0),"",SUM(Errors!F88,Errors!O88))</f>
        <v/>
      </c>
      <c r="BW23" s="318" t="str">
        <f>IF(OR(A23="",C23=0),"",SUM(Errors!G88,Errors!P88))</f>
        <v/>
      </c>
      <c r="BX23" s="348" t="str">
        <f t="shared" si="24"/>
        <v/>
      </c>
    </row>
    <row r="24" spans="1:76" s="311" customFormat="1" ht="20.100000000000001" hidden="1" customHeight="1">
      <c r="A24" s="312" t="str">
        <f>IF(ISBLANK(IBRF!$B29),"",IBRF!$B29)</f>
        <v/>
      </c>
      <c r="B24" s="313" t="str">
        <f>IF(ISBLANK(IBRF!$C29),"",IBRF!$C29)</f>
        <v/>
      </c>
      <c r="C24" s="314" t="str">
        <f>IF(A24="","",SUM(LU!O27,LU!O126))</f>
        <v/>
      </c>
      <c r="D24" s="314" t="str">
        <f>IF(A24="","",SUM(LU!D27,LU!D126))</f>
        <v/>
      </c>
      <c r="E24" s="314" t="str">
        <f>IF(A24="","",SUM(LU!J27,LU!J126))</f>
        <v/>
      </c>
      <c r="F24" s="315" t="str">
        <f t="shared" si="1"/>
        <v/>
      </c>
      <c r="G24" s="316" t="str">
        <f>IF(OR(A24="",F24=0,LU!D$3+LU!D$102=0),"",F24/(LU!D$3+LU!D$102))</f>
        <v/>
      </c>
      <c r="H24" s="317" t="str">
        <f>IF(OR(C24=0,A24=""),"",SK!Q196)</f>
        <v/>
      </c>
      <c r="I24" s="318" t="str">
        <f>IF(OR(C24=0,A24=""),"",SK!N196)</f>
        <v/>
      </c>
      <c r="J24" s="318" t="str">
        <f>IF(OR(C24=0,A24=""),"",SK!U196)</f>
        <v/>
      </c>
      <c r="K24" s="319" t="str">
        <f>IF(OR(C24=0,A24=""),"",SK!D196)</f>
        <v/>
      </c>
      <c r="L24" s="320" t="str">
        <f>IF(OR(A24="",SK!E196="",SK!E196=0),"",K24/SK!E196)</f>
        <v/>
      </c>
      <c r="M24" s="321" t="str">
        <f>IF(OR(A24="",C24=0),"",SK!G196)</f>
        <v/>
      </c>
      <c r="N24" s="322" t="str">
        <f>IF(OR(A24="",C24=0),"",SK!H196)</f>
        <v/>
      </c>
      <c r="O24" s="323" t="str">
        <f>IF(OR(A24="",C24=0),"",SK!J196)</f>
        <v/>
      </c>
      <c r="P24" s="323" t="str">
        <f>IF(OR(A24="",C24=0),"",SK!L196)</f>
        <v/>
      </c>
      <c r="Q24" s="324" t="str">
        <f t="shared" si="2"/>
        <v/>
      </c>
      <c r="R24" s="325" t="str">
        <f>IF(OR(A24="",C24=0),"",SK!I196)</f>
        <v/>
      </c>
      <c r="S24" s="326" t="str">
        <f t="shared" si="3"/>
        <v/>
      </c>
      <c r="T24" s="327" t="str">
        <f>IF(OR(A24="",F24=0),"",SUM(LU!Q73,LU!Q172))</f>
        <v/>
      </c>
      <c r="U24" s="314" t="str">
        <f>IF(OR(A24="",F24=0),"",SUM(LU!Q96,LU!Q195))</f>
        <v/>
      </c>
      <c r="V24" s="319" t="str">
        <f>IF(OR(A24="",F24=0),"",SUM(LU!Q50,LU!Q149))</f>
        <v/>
      </c>
      <c r="W24" s="314" t="str">
        <f>IF(OR(A24="",C24=0),"",SUM(LU!O50,LU!O149))</f>
        <v/>
      </c>
      <c r="X24" s="328" t="str">
        <f t="shared" si="25"/>
        <v/>
      </c>
      <c r="Y24" s="329" t="str">
        <f>IF(OR(A24="",D24=0),"",SUM(LU!D50,LU!D149))</f>
        <v/>
      </c>
      <c r="Z24" s="328" t="str">
        <f t="shared" si="4"/>
        <v/>
      </c>
      <c r="AA24" s="329" t="str">
        <f>IF(OR(A24="",E24=0),"",SUM(LU!J50,LU!J149))</f>
        <v/>
      </c>
      <c r="AB24" s="328" t="str">
        <f t="shared" si="5"/>
        <v/>
      </c>
      <c r="AC24" s="326" t="str">
        <f t="shared" si="26"/>
        <v/>
      </c>
      <c r="AD24" s="330" t="str">
        <f ca="1">IF(OR(A24="",F24=0,T$26="-",LU!$D$5=0),"",T24-T$26)</f>
        <v/>
      </c>
      <c r="AE24" s="331" t="str">
        <f ca="1">IF(OR(A24="",F24=0,U$26="-",LU!$D$5=0),"",U24-U$26)</f>
        <v/>
      </c>
      <c r="AF24" s="332" t="str">
        <f t="shared" ca="1" si="6"/>
        <v/>
      </c>
      <c r="AG24" s="333" t="str">
        <f t="shared" si="7"/>
        <v/>
      </c>
      <c r="AH24" s="333" t="str">
        <f t="shared" si="8"/>
        <v/>
      </c>
      <c r="AI24" s="334" t="str">
        <f t="shared" si="9"/>
        <v/>
      </c>
      <c r="AJ24" s="335" t="str">
        <f ca="1">IF(OR($A24="",AC24="",AC$26="-",LU!$D$5=0),"",AC24-AC$26)</f>
        <v/>
      </c>
      <c r="AK24" s="336" t="str">
        <f>IF(OR(A24="",F24=0),"",SUM(PT!R39,PT!R40))</f>
        <v/>
      </c>
      <c r="AL24" s="314" t="str">
        <f>IF(OR(A24="",F24=0),"",SUM(PT!AI39,PT!AI40))</f>
        <v/>
      </c>
      <c r="AM24" s="337" t="str">
        <f>IF(OR(A24="",F24=0),"",SUM(PT!AJ39,PT!AJ40))</f>
        <v/>
      </c>
      <c r="AN24" s="312" t="str">
        <f t="shared" si="10"/>
        <v/>
      </c>
      <c r="AO24" s="338" t="str">
        <f t="shared" si="0"/>
        <v/>
      </c>
      <c r="AP24" s="339" t="str">
        <f>IF(OR($A24="",$F24=0),"",SUM(Actions!C89,Actions!L89))</f>
        <v/>
      </c>
      <c r="AQ24" s="318" t="str">
        <f>IF(OR($A24="",$F24=0),"",SUM(Actions!D89,Actions!M89))</f>
        <v/>
      </c>
      <c r="AR24" s="318" t="str">
        <f>IF(OR($A24="",$F24=0),"",SUM(Actions!E89,Actions!N89))</f>
        <v/>
      </c>
      <c r="AS24" s="318" t="str">
        <f>IF(OR($A24="",$F24=0),"",SUM(Actions!F89,Actions!O89))</f>
        <v/>
      </c>
      <c r="AT24" s="318" t="str">
        <f>IF(OR($A24="",$F24=0),"",SUM(Actions!G89,Actions!P89))</f>
        <v/>
      </c>
      <c r="AU24" s="340" t="str">
        <f t="shared" si="11"/>
        <v/>
      </c>
      <c r="AV24" s="327" t="str">
        <f>IF(OR($A24="",$F24=0),"",SUM(Actions!C21,Actions!L21))</f>
        <v/>
      </c>
      <c r="AW24" s="314" t="str">
        <f>IF(OR($A24="",$F24=0),"",SUM(Actions!D21,Actions!M21))</f>
        <v/>
      </c>
      <c r="AX24" s="314" t="str">
        <f>IF(OR($A24="",$F24=0),"",SUM(Actions!E21,Actions!N21))</f>
        <v/>
      </c>
      <c r="AY24" s="314" t="str">
        <f>IF(OR($A24="",$F24=0),"",SUM(Actions!F21,Actions!O21))</f>
        <v/>
      </c>
      <c r="AZ24" s="314" t="str">
        <f>IF(OR($A24="",$F24=0),"",SUM(Actions!G21,Actions!P21))</f>
        <v/>
      </c>
      <c r="BA24" s="319" t="str">
        <f t="shared" si="12"/>
        <v/>
      </c>
      <c r="BB24" s="315" t="str">
        <f t="shared" si="27"/>
        <v/>
      </c>
      <c r="BC24" s="337" t="str">
        <f t="shared" si="13"/>
        <v/>
      </c>
      <c r="BD24" s="341" t="str">
        <f t="shared" si="14"/>
        <v/>
      </c>
      <c r="BE24" s="342" t="str">
        <f t="shared" si="15"/>
        <v/>
      </c>
      <c r="BF24" s="332" t="str">
        <f t="shared" si="16"/>
        <v/>
      </c>
      <c r="BG24" s="343" t="str">
        <f t="shared" si="17"/>
        <v/>
      </c>
      <c r="BH24" s="344" t="str">
        <f t="shared" si="18"/>
        <v/>
      </c>
      <c r="BI24" s="316" t="str">
        <f t="shared" si="19"/>
        <v/>
      </c>
      <c r="BJ24" s="345" t="str">
        <f>IF(OR($A24="",$F24=0),"",SUM(Errors!C21,Errors!L21))</f>
        <v/>
      </c>
      <c r="BK24" s="314" t="str">
        <f>IF(OR($A24="",$F24=0),"",SUM(Errors!D21,Errors!M21))</f>
        <v/>
      </c>
      <c r="BL24" s="314" t="str">
        <f>IF(OR($A24="",$F24=0),"",SUM(Errors!E21,Errors!N21))</f>
        <v/>
      </c>
      <c r="BM24" s="314" t="str">
        <f>IF(OR($A24="",$F24=0),"",SUM(Errors!F21,Errors!O21))</f>
        <v/>
      </c>
      <c r="BN24" s="346" t="str">
        <f>IF(OR($A24="",$F24=0),"",SUM(Errors!G21,Errors!P21))</f>
        <v/>
      </c>
      <c r="BO24" s="319" t="str">
        <f t="shared" si="20"/>
        <v/>
      </c>
      <c r="BP24" s="347" t="str">
        <f t="shared" si="21"/>
        <v/>
      </c>
      <c r="BQ24" s="347" t="str">
        <f t="shared" si="22"/>
        <v/>
      </c>
      <c r="BR24" s="309" t="str">
        <f t="shared" si="23"/>
        <v/>
      </c>
      <c r="BS24" s="339" t="str">
        <f>IF(OR(A24="",C24=0),"",SUM(Errors!C89,Errors!L89))</f>
        <v/>
      </c>
      <c r="BT24" s="318" t="str">
        <f>IF(OR(A24="",C24=0),"",SUM(Errors!D89,Errors!M89))</f>
        <v/>
      </c>
      <c r="BU24" s="318" t="str">
        <f>IF(OR(A24="",C24=0),"",SUM(Errors!E89,Errors!N89))</f>
        <v/>
      </c>
      <c r="BV24" s="318" t="str">
        <f>IF(OR(A24="",C24=0),"",SUM(Errors!F89,Errors!O89))</f>
        <v/>
      </c>
      <c r="BW24" s="318" t="str">
        <f>IF(OR(A24="",C24=0),"",SUM(Errors!G89,Errors!P89))</f>
        <v/>
      </c>
      <c r="BX24" s="348" t="str">
        <f t="shared" si="24"/>
        <v/>
      </c>
    </row>
    <row r="25" spans="1:76" s="311" customFormat="1" ht="19.5" hidden="1" customHeight="1">
      <c r="A25" s="312" t="str">
        <f>IF(ISBLANK(IBRF!$B30),"",IBRF!$B30)</f>
        <v/>
      </c>
      <c r="B25" s="313" t="str">
        <f>IF(ISBLANK(IBRF!$C30),"",IBRF!$C30)</f>
        <v/>
      </c>
      <c r="C25" s="314" t="str">
        <f>IF(A25="","",SUM(LU!O28,LU!O127))</f>
        <v/>
      </c>
      <c r="D25" s="314" t="str">
        <f>IF(A25="","",SUM(LU!D28,LU!D127))</f>
        <v/>
      </c>
      <c r="E25" s="314" t="str">
        <f>IF(A25="","",SUM(LU!J28,LU!J127))</f>
        <v/>
      </c>
      <c r="F25" s="349" t="str">
        <f t="shared" si="1"/>
        <v/>
      </c>
      <c r="G25" s="350" t="str">
        <f>IF(OR(A25="",F25=0,LU!D$3+LU!D$102=0),"",F25/(LU!D$3+LU!D$102))</f>
        <v/>
      </c>
      <c r="H25" s="317" t="str">
        <f>IF(OR(C25=0,A25=""),"",SK!Q199)</f>
        <v/>
      </c>
      <c r="I25" s="318" t="str">
        <f>IF(OR(C25=0,A25=""),"",SK!N199)</f>
        <v/>
      </c>
      <c r="J25" s="318" t="str">
        <f>IF(OR(C25=0,A25=""),"",SK!U199)</f>
        <v/>
      </c>
      <c r="K25" s="319" t="str">
        <f>IF(OR(C25=0,A25=""),"",SK!D199)</f>
        <v/>
      </c>
      <c r="L25" s="320" t="str">
        <f>IF(OR(A25="",SK!E199="",SK!E199=0),"",K25/SK!E199)</f>
        <v/>
      </c>
      <c r="M25" s="321" t="str">
        <f>IF(OR(A25="",C25=0),"",SK!G199)</f>
        <v/>
      </c>
      <c r="N25" s="322" t="str">
        <f>IF(OR(A25="",C25=0),"",SK!H199)</f>
        <v/>
      </c>
      <c r="O25" s="323" t="str">
        <f>IF(OR(A25="",C25=0),"",SK!J199)</f>
        <v/>
      </c>
      <c r="P25" s="323" t="str">
        <f>IF(OR(A25="",C25=0),"",SK!L199)</f>
        <v/>
      </c>
      <c r="Q25" s="324" t="str">
        <f t="shared" si="2"/>
        <v/>
      </c>
      <c r="R25" s="351" t="str">
        <f>IF(OR(A25="",C25=0),"",SK!I199)</f>
        <v/>
      </c>
      <c r="S25" s="352" t="str">
        <f t="shared" si="3"/>
        <v/>
      </c>
      <c r="T25" s="327" t="str">
        <f>IF(OR(A25="",F25=0),"",SUM(LU!Q74,LU!Q173))</f>
        <v/>
      </c>
      <c r="U25" s="314" t="str">
        <f>IF(OR(A25="",F25=0),"",SUM(LU!Q97,LU!Q196))</f>
        <v/>
      </c>
      <c r="V25" s="319" t="str">
        <f>IF(OR(A25="",F25=0),"",SUM(LU!Q51,LU!Q150))</f>
        <v/>
      </c>
      <c r="W25" s="314" t="str">
        <f>IF(OR(A25="",C25=0),"",SUM(LU!O51,LU!O150))</f>
        <v/>
      </c>
      <c r="X25" s="328" t="str">
        <f t="shared" si="25"/>
        <v/>
      </c>
      <c r="Y25" s="329" t="str">
        <f>IF(OR(A25="",D25=0),"",SUM(LU!D51,LU!D150))</f>
        <v/>
      </c>
      <c r="Z25" s="328" t="str">
        <f t="shared" si="4"/>
        <v/>
      </c>
      <c r="AA25" s="329" t="str">
        <f>IF(OR(A25="",E25=0),"",SUM(LU!J51,LU!J150))</f>
        <v/>
      </c>
      <c r="AB25" s="328" t="str">
        <f t="shared" si="5"/>
        <v/>
      </c>
      <c r="AC25" s="353" t="str">
        <f t="shared" si="26"/>
        <v/>
      </c>
      <c r="AD25" s="330" t="str">
        <f ca="1">IF(OR(A25="",F25=0,T$26="-",LU!$D$5=0),"",T25-T$26)</f>
        <v/>
      </c>
      <c r="AE25" s="331" t="str">
        <f ca="1">IF(OR(A25="",F25=0,U$26="-",LU!$D$5=0),"",U25-U$26)</f>
        <v/>
      </c>
      <c r="AF25" s="332" t="str">
        <f t="shared" ca="1" si="6"/>
        <v/>
      </c>
      <c r="AG25" s="333" t="str">
        <f t="shared" si="7"/>
        <v/>
      </c>
      <c r="AH25" s="333" t="str">
        <f t="shared" si="8"/>
        <v/>
      </c>
      <c r="AI25" s="334" t="str">
        <f t="shared" si="9"/>
        <v/>
      </c>
      <c r="AJ25" s="335" t="str">
        <f ca="1">IF(OR($A25="",AC25="",AC$26="-",LU!$D$5=0),"",AC25-AC$26)</f>
        <v/>
      </c>
      <c r="AK25" s="336" t="str">
        <f>IF(OR(A25="",F25=0),"",SUM(PT!R41,PT!R42))</f>
        <v/>
      </c>
      <c r="AL25" s="314" t="str">
        <f>IF(OR(A25="",F25=0),"",SUM(PT!AI41,PT!AI42))</f>
        <v/>
      </c>
      <c r="AM25" s="337" t="str">
        <f>IF(OR(A25="",F25=0),"",SUM(PT!AJ41,PT!AJ42))</f>
        <v/>
      </c>
      <c r="AN25" s="312" t="str">
        <f t="shared" si="10"/>
        <v/>
      </c>
      <c r="AO25" s="338" t="str">
        <f t="shared" si="0"/>
        <v/>
      </c>
      <c r="AP25" s="339" t="str">
        <f>IF(OR($A25="",$F25=0),"",SUM(Actions!C90,Actions!L90))</f>
        <v/>
      </c>
      <c r="AQ25" s="318" t="str">
        <f>IF(OR($A25="",$F25=0),"",SUM(Actions!D90,Actions!M90))</f>
        <v/>
      </c>
      <c r="AR25" s="318" t="str">
        <f>IF(OR($A25="",$F25=0),"",SUM(Actions!E90,Actions!N90))</f>
        <v/>
      </c>
      <c r="AS25" s="318" t="str">
        <f>IF(OR($A25="",$F25=0),"",SUM(Actions!F90,Actions!O90))</f>
        <v/>
      </c>
      <c r="AT25" s="318" t="str">
        <f>IF(OR($A25="",$F25=0),"",SUM(Actions!G90,Actions!P90))</f>
        <v/>
      </c>
      <c r="AU25" s="340" t="str">
        <f t="shared" si="11"/>
        <v/>
      </c>
      <c r="AV25" s="327" t="str">
        <f>IF(OR($A25="",$F25=0),"",SUM(Actions!C22,Actions!L22))</f>
        <v/>
      </c>
      <c r="AW25" s="314" t="str">
        <f>IF(OR($A25="",$F25=0),"",SUM(Actions!D22,Actions!M22))</f>
        <v/>
      </c>
      <c r="AX25" s="314" t="str">
        <f>IF(OR($A25="",$F25=0),"",SUM(Actions!E22,Actions!N22))</f>
        <v/>
      </c>
      <c r="AY25" s="314" t="str">
        <f>IF(OR($A25="",$F25=0),"",SUM(Actions!F22,Actions!O22))</f>
        <v/>
      </c>
      <c r="AZ25" s="314" t="str">
        <f>IF(OR($A25="",$F25=0),"",SUM(Actions!G22,Actions!P22))</f>
        <v/>
      </c>
      <c r="BA25" s="319" t="str">
        <f t="shared" si="12"/>
        <v/>
      </c>
      <c r="BB25" s="315" t="str">
        <f t="shared" si="27"/>
        <v/>
      </c>
      <c r="BC25" s="337" t="str">
        <f t="shared" si="13"/>
        <v/>
      </c>
      <c r="BD25" s="341" t="str">
        <f t="shared" si="14"/>
        <v/>
      </c>
      <c r="BE25" s="342" t="str">
        <f t="shared" si="15"/>
        <v/>
      </c>
      <c r="BF25" s="332" t="str">
        <f t="shared" si="16"/>
        <v/>
      </c>
      <c r="BG25" s="343" t="str">
        <f t="shared" si="17"/>
        <v/>
      </c>
      <c r="BH25" s="344" t="str">
        <f t="shared" si="18"/>
        <v/>
      </c>
      <c r="BI25" s="316" t="str">
        <f t="shared" si="19"/>
        <v/>
      </c>
      <c r="BJ25" s="345" t="str">
        <f>IF(OR($A25="",$F25=0),"",SUM(Errors!C22,Errors!L22))</f>
        <v/>
      </c>
      <c r="BK25" s="314" t="str">
        <f>IF(OR($A25="",$F25=0),"",SUM(Errors!D22,Errors!M22))</f>
        <v/>
      </c>
      <c r="BL25" s="314" t="str">
        <f>IF(OR($A25="",$F25=0),"",SUM(Errors!E22,Errors!N22))</f>
        <v/>
      </c>
      <c r="BM25" s="314" t="str">
        <f>IF(OR($A25="",$F25=0),"",SUM(Errors!F22,Errors!O22))</f>
        <v/>
      </c>
      <c r="BN25" s="346" t="str">
        <f>IF(OR($A25="",$F25=0),"",SUM(Errors!G22,Errors!P22))</f>
        <v/>
      </c>
      <c r="BO25" s="319" t="str">
        <f t="shared" si="20"/>
        <v/>
      </c>
      <c r="BP25" s="347" t="str">
        <f t="shared" si="21"/>
        <v/>
      </c>
      <c r="BQ25" s="347" t="str">
        <f t="shared" si="22"/>
        <v/>
      </c>
      <c r="BR25" s="309" t="str">
        <f t="shared" si="23"/>
        <v/>
      </c>
      <c r="BS25" s="354" t="str">
        <f>IF(OR(A25="",C25=0),"",SUM(Errors!C90,Errors!L90))</f>
        <v/>
      </c>
      <c r="BT25" s="355" t="str">
        <f>IF(OR(A25="",C25=0),"",SUM(Errors!D90,Errors!M90))</f>
        <v/>
      </c>
      <c r="BU25" s="355" t="str">
        <f>IF(OR(A25="",C25=0),"",SUM(Errors!E90,Errors!N90))</f>
        <v/>
      </c>
      <c r="BV25" s="355" t="str">
        <f>IF(OR(A25="",C25=0),"",SUM(Errors!F90,Errors!O90))</f>
        <v/>
      </c>
      <c r="BW25" s="355" t="str">
        <f>IF(OR(A25="",C25=0),"",SUM(Errors!G90,Errors!P90))</f>
        <v/>
      </c>
      <c r="BX25" s="356" t="str">
        <f t="shared" si="24"/>
        <v/>
      </c>
    </row>
    <row r="26" spans="1:76" s="375" customFormat="1" ht="21.75" customHeight="1">
      <c r="A26" s="1203" t="s">
        <v>228</v>
      </c>
      <c r="B26" s="1203"/>
      <c r="C26" s="357">
        <f>SUM(C6:C25)</f>
        <v>30</v>
      </c>
      <c r="D26" s="357">
        <f>SUM(D6:D25)</f>
        <v>29</v>
      </c>
      <c r="E26" s="357">
        <f>SUM(E6:E25)</f>
        <v>91</v>
      </c>
      <c r="F26" s="357">
        <f>SUM(F6:F25)</f>
        <v>150</v>
      </c>
      <c r="G26" s="358">
        <f>IF(COUNT(G6:G25)=0,"-",SUM(G6:G25)/COUNT(G6:G25))</f>
        <v>0.3571428571428571</v>
      </c>
      <c r="H26" s="359">
        <f ca="1">SUM(H6:H25)</f>
        <v>0</v>
      </c>
      <c r="I26" s="357">
        <f ca="1">SUM(I6:I25)</f>
        <v>0</v>
      </c>
      <c r="J26" s="357">
        <f ca="1">SUM(J6:J25)</f>
        <v>0</v>
      </c>
      <c r="K26" s="357">
        <f ca="1">SUM(K6:K25)</f>
        <v>68</v>
      </c>
      <c r="L26" s="360">
        <f ca="1">IF(LU!D3+LU!D102=0,"-",K26/(LU!D3+LU!D102))</f>
        <v>2.2666666666666666</v>
      </c>
      <c r="M26" s="361">
        <f ca="1">SUM(M6:M25)</f>
        <v>4</v>
      </c>
      <c r="N26" s="357">
        <f ca="1">SUM(N6:N25)</f>
        <v>9</v>
      </c>
      <c r="O26" s="357">
        <f ca="1">SUM(O6:O25)</f>
        <v>6</v>
      </c>
      <c r="P26" s="357">
        <f ca="1">SUM(P6:P25)</f>
        <v>9</v>
      </c>
      <c r="Q26" s="362">
        <f ca="1">IF(C26=0,"-",N26/C26)</f>
        <v>0.3</v>
      </c>
      <c r="R26" s="357">
        <f ca="1">SUM(R6:R25)</f>
        <v>57</v>
      </c>
      <c r="S26" s="363">
        <f t="shared" ref="S26:AC26" ca="1" si="28">IF(COUNT(S6:S25)=0,"-",SUM(S6:S25)/COUNT(S6:S25))</f>
        <v>6.375</v>
      </c>
      <c r="T26" s="364">
        <f t="shared" ca="1" si="28"/>
        <v>24.285714285714285</v>
      </c>
      <c r="U26" s="365">
        <f t="shared" ca="1" si="28"/>
        <v>50.642857142857146</v>
      </c>
      <c r="V26" s="366">
        <f t="shared" ca="1" si="28"/>
        <v>-26.357142857142858</v>
      </c>
      <c r="W26" s="366">
        <f t="shared" ca="1" si="28"/>
        <v>-17.600000000000001</v>
      </c>
      <c r="X26" s="366">
        <f t="shared" ca="1" si="28"/>
        <v>-3.3817460317460317</v>
      </c>
      <c r="Y26" s="366">
        <f t="shared" ca="1" si="28"/>
        <v>-14</v>
      </c>
      <c r="Z26" s="366">
        <f t="shared" ca="1" si="28"/>
        <v>-6.0103174603174603</v>
      </c>
      <c r="AA26" s="366">
        <f t="shared" ca="1" si="28"/>
        <v>-15.153846153846153</v>
      </c>
      <c r="AB26" s="366">
        <f t="shared" ca="1" si="28"/>
        <v>-1.6202991452991453</v>
      </c>
      <c r="AC26" s="366">
        <f t="shared" ca="1" si="28"/>
        <v>-1.9491955115379487</v>
      </c>
      <c r="AD26" s="367" t="s">
        <v>229</v>
      </c>
      <c r="AE26" s="368" t="s">
        <v>229</v>
      </c>
      <c r="AF26" s="368" t="s">
        <v>229</v>
      </c>
      <c r="AG26" s="367" t="s">
        <v>229</v>
      </c>
      <c r="AH26" s="368" t="s">
        <v>229</v>
      </c>
      <c r="AI26" s="368" t="s">
        <v>229</v>
      </c>
      <c r="AJ26" s="369" t="s">
        <v>229</v>
      </c>
      <c r="AK26" s="359">
        <f>SUM(AK6:AK25)</f>
        <v>33</v>
      </c>
      <c r="AL26" s="357">
        <f>SUM(AL6:AL25)</f>
        <v>11</v>
      </c>
      <c r="AM26" s="370">
        <f>SUM(AM6:AM25)</f>
        <v>16</v>
      </c>
      <c r="AN26" s="1203" t="s">
        <v>228</v>
      </c>
      <c r="AO26" s="1203"/>
      <c r="AP26" s="361">
        <f t="shared" ref="AP26:BC26" si="29">SUM(AP6:AP25)</f>
        <v>0</v>
      </c>
      <c r="AQ26" s="357">
        <f t="shared" si="29"/>
        <v>0</v>
      </c>
      <c r="AR26" s="357">
        <f t="shared" si="29"/>
        <v>0</v>
      </c>
      <c r="AS26" s="357">
        <f t="shared" si="29"/>
        <v>0</v>
      </c>
      <c r="AT26" s="357">
        <f t="shared" si="29"/>
        <v>0</v>
      </c>
      <c r="AU26" s="370">
        <f t="shared" si="29"/>
        <v>0</v>
      </c>
      <c r="AV26" s="359">
        <f t="shared" si="29"/>
        <v>0</v>
      </c>
      <c r="AW26" s="357">
        <f t="shared" si="29"/>
        <v>0</v>
      </c>
      <c r="AX26" s="357">
        <f t="shared" si="29"/>
        <v>0</v>
      </c>
      <c r="AY26" s="357">
        <f t="shared" si="29"/>
        <v>0</v>
      </c>
      <c r="AZ26" s="357">
        <f t="shared" si="29"/>
        <v>0</v>
      </c>
      <c r="BA26" s="357">
        <f t="shared" si="29"/>
        <v>0</v>
      </c>
      <c r="BB26" s="357">
        <f t="shared" si="29"/>
        <v>0</v>
      </c>
      <c r="BC26" s="370">
        <f t="shared" si="29"/>
        <v>0</v>
      </c>
      <c r="BD26" s="371">
        <f>IF(F26=0,"-",AU26/F26)</f>
        <v>0</v>
      </c>
      <c r="BE26" s="372" t="str">
        <f>IF(COUNT(BE6:BE25)=0,"-",SUM(BE6:BE25)/COUNT(BE6:BE25))</f>
        <v>-</v>
      </c>
      <c r="BF26" s="373">
        <f>IF(F26=0,"-",BA26/F26)</f>
        <v>0</v>
      </c>
      <c r="BG26" s="372" t="str">
        <f>IF(COUNT(BG6:BG25)=0,"-",SUM(BG6:BG25)/COUNT(BG6:BG25))</f>
        <v>-</v>
      </c>
      <c r="BH26" s="373">
        <f>IF(F26=0,"-",BB26/F26)</f>
        <v>0</v>
      </c>
      <c r="BI26" s="372" t="str">
        <f>IF(COUNT(BI6:BI25)=0,"-",SUM(BI6:BI25)/COUNT(BI6:BI25))</f>
        <v>-</v>
      </c>
      <c r="BJ26" s="364">
        <f t="shared" ref="BJ26:BO26" si="30">SUM(BJ6:BJ25)</f>
        <v>0</v>
      </c>
      <c r="BK26" s="357">
        <f t="shared" si="30"/>
        <v>0</v>
      </c>
      <c r="BL26" s="357">
        <f t="shared" si="30"/>
        <v>0</v>
      </c>
      <c r="BM26" s="357">
        <f t="shared" si="30"/>
        <v>0</v>
      </c>
      <c r="BN26" s="357">
        <f t="shared" si="30"/>
        <v>0</v>
      </c>
      <c r="BO26" s="357">
        <f t="shared" si="30"/>
        <v>0</v>
      </c>
      <c r="BP26" s="362" t="str">
        <f>IF(SUM(AX26,AY26,BL26,BK26)=0,"-",SUM(AX26,AY26,BL26)/SUM(AX26,AY26,BL26,BK26))</f>
        <v>-</v>
      </c>
      <c r="BQ26" s="362" t="str">
        <f>IF(SUM(AX26,AY26,BK26,BL26)=0,"-",SUM(AX26,AY26)/SUM(AX26,AY26,BK26,BL26))</f>
        <v>-</v>
      </c>
      <c r="BR26" s="374" t="str">
        <f>IF(SUM(AV26:AW26,BJ26,BN26)=0,"-",SUM(AV26,AW26)/(SUM(AV26,AW26,BJ26,BN26)))</f>
        <v>-</v>
      </c>
      <c r="BS26" s="361">
        <f t="shared" ref="BS26:BX26" si="31">SUM(BS6:BS25)</f>
        <v>0</v>
      </c>
      <c r="BT26" s="357">
        <f t="shared" si="31"/>
        <v>0</v>
      </c>
      <c r="BU26" s="357">
        <f t="shared" si="31"/>
        <v>0</v>
      </c>
      <c r="BV26" s="357">
        <f t="shared" si="31"/>
        <v>0</v>
      </c>
      <c r="BW26" s="357">
        <f t="shared" si="31"/>
        <v>0</v>
      </c>
      <c r="BX26" s="370">
        <f t="shared" si="31"/>
        <v>0</v>
      </c>
    </row>
    <row r="27" spans="1:76" ht="63.75" customHeight="1">
      <c r="A27" s="376" t="s">
        <v>282</v>
      </c>
      <c r="B27" s="377" t="str">
        <f>IF(IBRF!H9="","Away Team",IF(IBRF!H9=IBRF!H8,IBRF!H9,IBRF!H8&amp;" - "&amp;IBRF!H9))</f>
        <v>Fabulous Sin City Rollergirls - Tommy Gun Terrors</v>
      </c>
      <c r="C27" s="378" t="s">
        <v>166</v>
      </c>
      <c r="D27" s="379" t="s">
        <v>167</v>
      </c>
      <c r="E27" s="379" t="s">
        <v>168</v>
      </c>
      <c r="F27" s="380" t="s">
        <v>169</v>
      </c>
      <c r="G27" s="240" t="s">
        <v>170</v>
      </c>
      <c r="H27" s="237" t="s">
        <v>171</v>
      </c>
      <c r="I27" s="238" t="s">
        <v>451</v>
      </c>
      <c r="J27" s="238" t="s">
        <v>450</v>
      </c>
      <c r="K27" s="241" t="s">
        <v>157</v>
      </c>
      <c r="L27" s="242" t="s">
        <v>172</v>
      </c>
      <c r="M27" s="243" t="s">
        <v>381</v>
      </c>
      <c r="N27" s="244" t="s">
        <v>382</v>
      </c>
      <c r="O27" s="244" t="s">
        <v>173</v>
      </c>
      <c r="P27" s="244" t="s">
        <v>174</v>
      </c>
      <c r="Q27" s="244" t="s">
        <v>175</v>
      </c>
      <c r="R27" s="244" t="s">
        <v>176</v>
      </c>
      <c r="S27" s="245" t="s">
        <v>177</v>
      </c>
      <c r="T27" s="237" t="s">
        <v>178</v>
      </c>
      <c r="U27" s="244" t="s">
        <v>179</v>
      </c>
      <c r="V27" s="241" t="s">
        <v>180</v>
      </c>
      <c r="W27" s="237" t="s">
        <v>181</v>
      </c>
      <c r="X27" s="246" t="s">
        <v>182</v>
      </c>
      <c r="Y27" s="247" t="s">
        <v>183</v>
      </c>
      <c r="Z27" s="248" t="s">
        <v>184</v>
      </c>
      <c r="AA27" s="249" t="s">
        <v>185</v>
      </c>
      <c r="AB27" s="248" t="s">
        <v>186</v>
      </c>
      <c r="AC27" s="250" t="s">
        <v>187</v>
      </c>
      <c r="AD27" s="251" t="s">
        <v>188</v>
      </c>
      <c r="AE27" s="251" t="s">
        <v>189</v>
      </c>
      <c r="AF27" s="252" t="s">
        <v>190</v>
      </c>
      <c r="AG27" s="253" t="s">
        <v>191</v>
      </c>
      <c r="AH27" s="253" t="s">
        <v>192</v>
      </c>
      <c r="AI27" s="253" t="s">
        <v>193</v>
      </c>
      <c r="AJ27" s="254" t="s">
        <v>230</v>
      </c>
      <c r="AK27" s="237" t="s">
        <v>283</v>
      </c>
      <c r="AL27" s="238" t="s">
        <v>195</v>
      </c>
      <c r="AM27" s="255" t="s">
        <v>285</v>
      </c>
      <c r="AN27" s="256" t="s">
        <v>282</v>
      </c>
      <c r="AO27" s="257" t="str">
        <f t="shared" ref="AO27:AO47" si="32">B27</f>
        <v>Fabulous Sin City Rollergirls - Tommy Gun Terrors</v>
      </c>
      <c r="AP27" s="243" t="s">
        <v>196</v>
      </c>
      <c r="AQ27" s="244" t="s">
        <v>197</v>
      </c>
      <c r="AR27" s="244" t="s">
        <v>198</v>
      </c>
      <c r="AS27" s="244" t="s">
        <v>199</v>
      </c>
      <c r="AT27" s="244" t="s">
        <v>200</v>
      </c>
      <c r="AU27" s="258" t="s">
        <v>201</v>
      </c>
      <c r="AV27" s="243" t="s">
        <v>202</v>
      </c>
      <c r="AW27" s="244" t="s">
        <v>203</v>
      </c>
      <c r="AX27" s="244" t="s">
        <v>204</v>
      </c>
      <c r="AY27" s="244" t="s">
        <v>231</v>
      </c>
      <c r="AZ27" s="244" t="s">
        <v>206</v>
      </c>
      <c r="BA27" s="244" t="s">
        <v>207</v>
      </c>
      <c r="BB27" s="381" t="s">
        <v>169</v>
      </c>
      <c r="BC27" s="380" t="s">
        <v>208</v>
      </c>
      <c r="BD27" s="261" t="s">
        <v>232</v>
      </c>
      <c r="BE27" s="262" t="s">
        <v>210</v>
      </c>
      <c r="BF27" s="263" t="s">
        <v>211</v>
      </c>
      <c r="BG27" s="262" t="s">
        <v>212</v>
      </c>
      <c r="BH27" s="264" t="s">
        <v>213</v>
      </c>
      <c r="BI27" s="265" t="s">
        <v>214</v>
      </c>
      <c r="BJ27" s="382" t="s">
        <v>215</v>
      </c>
      <c r="BK27" s="238" t="s">
        <v>216</v>
      </c>
      <c r="BL27" s="238" t="s">
        <v>217</v>
      </c>
      <c r="BM27" s="238" t="s">
        <v>218</v>
      </c>
      <c r="BN27" s="238" t="s">
        <v>233</v>
      </c>
      <c r="BO27" s="259" t="s">
        <v>169</v>
      </c>
      <c r="BP27" s="266" t="s">
        <v>220</v>
      </c>
      <c r="BQ27" s="267" t="s">
        <v>221</v>
      </c>
      <c r="BR27" s="268" t="s">
        <v>222</v>
      </c>
      <c r="BS27" s="383" t="s">
        <v>223</v>
      </c>
      <c r="BT27" s="384" t="s">
        <v>224</v>
      </c>
      <c r="BU27" s="384" t="s">
        <v>225</v>
      </c>
      <c r="BV27" s="384" t="s">
        <v>226</v>
      </c>
      <c r="BW27" s="384" t="s">
        <v>227</v>
      </c>
      <c r="BX27" s="385" t="s">
        <v>169</v>
      </c>
    </row>
    <row r="28" spans="1:76" s="311" customFormat="1" ht="20.100000000000001" customHeight="1">
      <c r="A28" s="386" t="str">
        <f>IF(ISBLANK(IBRF!$H11),"",IBRF!$H11)</f>
        <v>011</v>
      </c>
      <c r="B28" s="387" t="str">
        <f>IF(ISBLANK(IBRF!$I11),"",IBRF!$I11)</f>
        <v>BeatHer Bailey</v>
      </c>
      <c r="C28" s="297">
        <f>IF(A28="","",SUM(LU!AH9,LU!AH108))</f>
        <v>0</v>
      </c>
      <c r="D28" s="275">
        <f>IF(A28="","",SUM(LU!W9,LU!W108))</f>
        <v>3</v>
      </c>
      <c r="E28" s="275">
        <f>IF(A28="","",SUM(LU!AC9,LU!AC108))</f>
        <v>7</v>
      </c>
      <c r="F28" s="276">
        <f t="shared" ref="F28:F47" si="33">IF(A28="","",SUM(C28:E28))</f>
        <v>10</v>
      </c>
      <c r="G28" s="277">
        <f>IF(OR(A28="",F28=0,LU!D$3+LU!D$102=0),"",F28/(LU!D$3+LU!D$102))</f>
        <v>0.33333333333333331</v>
      </c>
      <c r="H28" s="388" t="str">
        <f>IF(OR(C28=0,A28=""),"",SK!AP142)</f>
        <v/>
      </c>
      <c r="I28" s="389" t="str">
        <f>IF(OR(A28="",C28=0),"",SK!AM142)</f>
        <v/>
      </c>
      <c r="J28" s="389" t="str">
        <f>IF(OR(C28=0,A28=""),"",SK!AT142)</f>
        <v/>
      </c>
      <c r="K28" s="390" t="str">
        <f>IF(OR(C28=0,A28=""),"",SK!AC142)</f>
        <v/>
      </c>
      <c r="L28" s="391" t="str">
        <f ca="1">IF(OR(A28="",SK!AD142="",SK!AD142=0),"",K28/SK!AD142)</f>
        <v/>
      </c>
      <c r="M28" s="300" t="str">
        <f>IF(OR(C28=0,A28=""),"",SK!AF142)</f>
        <v/>
      </c>
      <c r="N28" s="280" t="str">
        <f>IF(OR(C28=0,A28=""),"",SK!AG142)</f>
        <v/>
      </c>
      <c r="O28" s="279" t="str">
        <f>IF(OR(C28=0,A28=""),"",SK!AI142)</f>
        <v/>
      </c>
      <c r="P28" s="279" t="str">
        <f>IF(OR(C28=0,A28=""),"",SK!AK142)</f>
        <v/>
      </c>
      <c r="Q28" s="285" t="str">
        <f t="shared" ref="Q28:Q47" si="34">IF(OR(A28="",C28=0),"",N28/C28)</f>
        <v/>
      </c>
      <c r="R28" s="276" t="str">
        <f>IF(OR(A28="",C28=0),"",SK!AH142)</f>
        <v/>
      </c>
      <c r="S28" s="287" t="str">
        <f t="shared" ref="S28:S47" si="35">IF(OR(A28="",C28=0,N28=0),"",R28/N28)</f>
        <v/>
      </c>
      <c r="T28" s="392">
        <f ca="1">IF(OR(A28="",F28=0),"",SUM(LU!AJ55,LU!AJ154))</f>
        <v>39</v>
      </c>
      <c r="U28" s="280">
        <f ca="1">IF(OR(A28="",F28=0),"",SUM(LU!AJ78,LU!AJ177))</f>
        <v>36</v>
      </c>
      <c r="V28" s="280">
        <f ca="1">IF(OR(A28="",F28=0),"",SUM(LU!AJ32,LU!AJ131))</f>
        <v>3</v>
      </c>
      <c r="W28" s="275" t="str">
        <f>IF(OR(A28="",C28=0),"",SUM(LU!AH32,LU!AH131))</f>
        <v/>
      </c>
      <c r="X28" s="393" t="str">
        <f t="shared" ref="X28:X47" si="36">IF(OR(A28="",C28=0),"",W28/C28)</f>
        <v/>
      </c>
      <c r="Y28" s="290">
        <f ca="1">IF(OR(A28="",D28=0),"",SUM(LU!W32,LU!W131))</f>
        <v>-3</v>
      </c>
      <c r="Z28" s="393">
        <f t="shared" ref="Z28:Z47" ca="1" si="37">IF(OR(A28="",D28=0),"",Y28/D28)</f>
        <v>-1</v>
      </c>
      <c r="AA28" s="290">
        <f ca="1">IF(OR(A28="",E28=0),"",SUM(LU!AC32,LU!AC131))</f>
        <v>6</v>
      </c>
      <c r="AB28" s="393">
        <f t="shared" ref="AB28:AB47" ca="1" si="38">IF(OR(A28="",E28=0),"",AA28/E28)</f>
        <v>0.8571428571428571</v>
      </c>
      <c r="AC28" s="394">
        <f t="shared" ref="AC28:AC47" ca="1" si="39">IF(OR(A28="",F28="",F28=0),"",V28/F28)</f>
        <v>0.3</v>
      </c>
      <c r="AD28" s="292">
        <f ca="1">IF(OR(A28="",F28=0,T$48="-",LU!$W$5=0),"",T28-T$48)</f>
        <v>-16.714285714285715</v>
      </c>
      <c r="AE28" s="292">
        <f ca="1">IF(OR(A28="",F28=0,U$48="-",LU!$W$5=0),"",U28-U$48)</f>
        <v>11.714285714285715</v>
      </c>
      <c r="AF28" s="293">
        <f t="shared" ref="AF28:AF47" ca="1" si="40">IF(OR(A28="",F28=0,AD28=""),"",AD28-AE28)</f>
        <v>-28.428571428571431</v>
      </c>
      <c r="AG28" s="294" t="str">
        <f t="shared" ref="AG28:AG47" si="41">IF(OR($A28="",C28=0),"",X28-X$48)</f>
        <v/>
      </c>
      <c r="AH28" s="294">
        <f t="shared" ref="AH28:AH47" ca="1" si="42">IF(OR($A28="",D28=0),"",Z28-Z$48)</f>
        <v>-3.9942857142857142</v>
      </c>
      <c r="AI28" s="295">
        <f t="shared" ref="AI28:AI47" ca="1" si="43">IF(OR($A28="",E28=0),"",AB28-AB$48)</f>
        <v>-2.4244505494505493</v>
      </c>
      <c r="AJ28" s="296">
        <f ca="1">IF(OR($A28="",AC28="",AC$48="-",LU!$W$5=0),"",AC28-AC$48)</f>
        <v>-2.5184223566742365</v>
      </c>
      <c r="AK28" s="297">
        <f>IF(OR(A28="",F28=0),"",SUM(PT!R52,PT!R53))</f>
        <v>3</v>
      </c>
      <c r="AL28" s="275">
        <f>IF(OR(A28="",F28=0),"",SUM(PT!AI52,PT!AI53))</f>
        <v>1</v>
      </c>
      <c r="AM28" s="395">
        <f>IF(OR(A28="",F28=0),"",SUM(PT!AJ52,PT!AJ53))</f>
        <v>1</v>
      </c>
      <c r="AN28" s="386" t="str">
        <f t="shared" ref="AN28:AN47" si="44">A28</f>
        <v>011</v>
      </c>
      <c r="AO28" s="396" t="str">
        <f t="shared" si="32"/>
        <v>BeatHer Bailey</v>
      </c>
      <c r="AP28" s="300">
        <f>IF(OR($A28="",$F28=0),"",SUM(Actions!C24,Actions!L24))</f>
        <v>0</v>
      </c>
      <c r="AQ28" s="279">
        <f>IF(OR($A28="",$F28=0),"",SUM(Actions!D24,Actions!M24))</f>
        <v>0</v>
      </c>
      <c r="AR28" s="279">
        <f>IF(OR($A28="",$F28=0),"",SUM(Actions!E24,Actions!N24))</f>
        <v>0</v>
      </c>
      <c r="AS28" s="279">
        <f>IF(OR($A28="",$F28=0),"",SUM(Actions!F24,Actions!O24))</f>
        <v>0</v>
      </c>
      <c r="AT28" s="279">
        <f>IF(OR($A28="",$F28=0),"",SUM(Actions!G24,Actions!P24))</f>
        <v>0</v>
      </c>
      <c r="AU28" s="310">
        <f t="shared" ref="AU28:AU47" si="45">IF(OR(F28=0,A28=""),"",SUM(AP28:AT28))</f>
        <v>0</v>
      </c>
      <c r="AV28" s="288">
        <f>IF(OR($A28="",$F28=0),"",SUM(Actions!C50,Actions!L50))</f>
        <v>0</v>
      </c>
      <c r="AW28" s="275">
        <f>IF(OR($A28="",$F28=0),"",SUM(Actions!D50,Actions!M50))</f>
        <v>0</v>
      </c>
      <c r="AX28" s="275">
        <f>IF(OR($A28="",$F28=0),"",SUM(Actions!E50,Actions!N50))</f>
        <v>0</v>
      </c>
      <c r="AY28" s="275">
        <f>IF(OR($A28="",$F28=0),"",SUM(Actions!F50,Actions!O50))</f>
        <v>0</v>
      </c>
      <c r="AZ28" s="275">
        <f>IF(OR($A28="",$F28=0),"",SUM(Actions!G50,Actions!P50))</f>
        <v>0</v>
      </c>
      <c r="BA28" s="280">
        <f t="shared" ref="BA28:BA47" si="46">IF(OR(A28="",F28=0),"",SUM(AV28:AZ28))</f>
        <v>0</v>
      </c>
      <c r="BB28" s="276">
        <f t="shared" ref="BB28:BB47" si="47">IF(OR(A28="",F28=0),"",SUM(AU28,BA28))</f>
        <v>0</v>
      </c>
      <c r="BC28" s="298">
        <f t="shared" ref="BC28:BC47" si="48">IF(OR(A28="",F28=0),"",SUM(AQ28,AY28))</f>
        <v>0</v>
      </c>
      <c r="BD28" s="302">
        <f t="shared" ref="BD28:BD47" si="49">IF(OR(A28="",F28=0),"",AU28/F28)</f>
        <v>0</v>
      </c>
      <c r="BE28" s="303" t="str">
        <f t="shared" ref="BE28:BE47" si="50">IF(OR(A28="",F28=0,AU$48=0),"",AU28/AU$48)</f>
        <v/>
      </c>
      <c r="BF28" s="293">
        <f t="shared" ref="BF28:BF47" si="51">IF(OR(A28="",F28=0),"",BA28/F28)</f>
        <v>0</v>
      </c>
      <c r="BG28" s="397" t="str">
        <f t="shared" ref="BG28:BG47" si="52">IF(OR(A28="",F28=0,BA$48=0),"",BA28/BA$48)</f>
        <v/>
      </c>
      <c r="BH28" s="305">
        <f t="shared" ref="BH28:BH47" si="53">IF(OR(A28="",F28=0),"",BB28/F28)</f>
        <v>0</v>
      </c>
      <c r="BI28" s="277" t="str">
        <f t="shared" ref="BI28:BI47" si="54">IF(OR(A28="",F28=0,BB$48=0),"",BB28/BB$48)</f>
        <v/>
      </c>
      <c r="BJ28" s="306">
        <f>IF(OR($A28="",$F28=0),"",SUM(Errors!C50,Errors!L50))</f>
        <v>0</v>
      </c>
      <c r="BK28" s="275">
        <f>IF(OR($A28="",$F28=0),"",SUM(Errors!D50,Errors!M50))</f>
        <v>0</v>
      </c>
      <c r="BL28" s="275">
        <f>IF(OR($A28="",$F28=0),"",SUM(Errors!E50,Errors!N50))</f>
        <v>0</v>
      </c>
      <c r="BM28" s="275">
        <f>IF(OR($A28="",$F28=0),"",SUM(Errors!F50,Errors!O50))</f>
        <v>0</v>
      </c>
      <c r="BN28" s="307">
        <f>IF(OR($A28="",$F28=0),"",SUM(Errors!G50,Errors!P50))</f>
        <v>0</v>
      </c>
      <c r="BO28" s="280">
        <f t="shared" ref="BO28:BO47" si="55">IF(OR(A28="",F28=0),"",SUM(BJ28:BN28))</f>
        <v>0</v>
      </c>
      <c r="BP28" s="308" t="str">
        <f t="shared" ref="BP28:BP47" si="56">IF(OR(A28="",F28=0),"",IF(SUM(AX28,AY28,BL28,BK28)=0,"",SUM(AX28,AY28,BL28)/SUM(AX28,AY28,BL28,BK28)))</f>
        <v/>
      </c>
      <c r="BQ28" s="308" t="str">
        <f t="shared" ref="BQ28:BQ47" si="57">IF(OR(A28="",F28=0),"",IF(SUM(AX28,AY28,BK28,BL28)=0,"",SUM(AX28,AY28)/SUM(AX28,AY28,BK28,BL28)))</f>
        <v/>
      </c>
      <c r="BR28" s="309" t="str">
        <f t="shared" ref="BR28:BR47" si="58">IF(OR(A28="",F28=0,SUM(AV28:AW28,BJ28,BN28)=0),"",SUM(AV28,AW28)/(SUM(AV28,AW28,BJ28,BN28)))</f>
        <v/>
      </c>
      <c r="BS28" s="300" t="str">
        <f>IF(OR(A28="",C28=0),"",SUM(Errors!C24,Errors!L24))</f>
        <v/>
      </c>
      <c r="BT28" s="279" t="str">
        <f>IF(OR(A28="",C28=0),"",SUM(Errors!D24,Errors!M24))</f>
        <v/>
      </c>
      <c r="BU28" s="279" t="str">
        <f>IF(OR(A28="",C28=0),"",SUM(Errors!E24,Errors!N24))</f>
        <v/>
      </c>
      <c r="BV28" s="279" t="str">
        <f>IF(OR(A28="",C28=0),"",SUM(Errors!F24,Errors!O24))</f>
        <v/>
      </c>
      <c r="BW28" s="279" t="str">
        <f>IF(OR(A28="",C28=0),"",SUM(Errors!G24,Errors!P24))</f>
        <v/>
      </c>
      <c r="BX28" s="310" t="str">
        <f t="shared" ref="BX28:BX47" si="59">IF(OR(A28="",C28=0),"",SUM(BS28:BW28))</f>
        <v/>
      </c>
    </row>
    <row r="29" spans="1:76" s="311" customFormat="1" ht="20.100000000000001" customHeight="1">
      <c r="A29" s="312" t="str">
        <f>IF(ISBLANK(IBRF!$H12),"",IBRF!$H12)</f>
        <v>1170</v>
      </c>
      <c r="B29" s="313" t="str">
        <f>IF(ISBLANK(IBRF!$I12),"",IBRF!$I12)</f>
        <v>Epic Fail-Her</v>
      </c>
      <c r="C29" s="398">
        <f>IF(A29="","",SUM(LU!AH10,LU!AH109))</f>
        <v>0</v>
      </c>
      <c r="D29" s="399">
        <f>IF(A29="","",SUM(LU!W10,LU!W109))</f>
        <v>0</v>
      </c>
      <c r="E29" s="399">
        <f>IF(A29="","",SUM(LU!AC10,LU!AC109))</f>
        <v>6</v>
      </c>
      <c r="F29" s="400">
        <f t="shared" si="33"/>
        <v>6</v>
      </c>
      <c r="G29" s="316">
        <f>IF(OR(A29="",F29=0,LU!D$3+LU!D$102=0),"",F29/(LU!D$3+LU!D$102))</f>
        <v>0.2</v>
      </c>
      <c r="H29" s="339" t="str">
        <f>IF(OR(C29=0,A29=""),"",SK!AP145)</f>
        <v/>
      </c>
      <c r="I29" s="318" t="str">
        <f>IF(OR(A29="",C29=0),"",SK!AM145)</f>
        <v/>
      </c>
      <c r="J29" s="318" t="str">
        <f>IF(OR(C29=0,A29=""),"",SK!AT145)</f>
        <v/>
      </c>
      <c r="K29" s="319" t="str">
        <f>IF(OR(C29=0,A29=""),"",SK!AC145)</f>
        <v/>
      </c>
      <c r="L29" s="401" t="str">
        <f ca="1">IF(OR(A29="",SK!AD145="",SK!AD145=0),"",K29/SK!AD145)</f>
        <v/>
      </c>
      <c r="M29" s="339" t="str">
        <f>IF(OR(C29=0,A29=""),"",SK!AF145)</f>
        <v/>
      </c>
      <c r="N29" s="319" t="str">
        <f>IF(OR(C29=0,A29=""),"",SK!AG145)</f>
        <v/>
      </c>
      <c r="O29" s="318" t="str">
        <f>IF(OR(C29=0,A29=""),"",SK!AI145)</f>
        <v/>
      </c>
      <c r="P29" s="318" t="str">
        <f>IF(OR(C29=0,A29=""),"",SK!AK145)</f>
        <v/>
      </c>
      <c r="Q29" s="324" t="str">
        <f t="shared" si="34"/>
        <v/>
      </c>
      <c r="R29" s="315" t="str">
        <f>IF(OR(A29="",C29=0),"",SK!AH145)</f>
        <v/>
      </c>
      <c r="S29" s="326" t="str">
        <f t="shared" si="35"/>
        <v/>
      </c>
      <c r="T29" s="402">
        <f ca="1">IF(OR(A29="",F29=0),"",SUM(LU!AJ56,LU!AJ155))</f>
        <v>21</v>
      </c>
      <c r="U29" s="319">
        <f ca="1">IF(OR(A29="",F29=0),"",SUM(LU!AJ79,LU!AJ178))</f>
        <v>24</v>
      </c>
      <c r="V29" s="319">
        <f ca="1">IF(OR(A29="",F29=0),"",SUM(LU!AJ33,LU!AJ132))</f>
        <v>-3</v>
      </c>
      <c r="W29" s="314" t="str">
        <f>IF(OR(A29="",C29=0),"",SUM(LU!AH33,LU!AH132))</f>
        <v/>
      </c>
      <c r="X29" s="403" t="str">
        <f t="shared" si="36"/>
        <v/>
      </c>
      <c r="Y29" s="329" t="str">
        <f>IF(OR(A29="",D29=0),"",SUM(LU!W33,LU!W132))</f>
        <v/>
      </c>
      <c r="Z29" s="403" t="str">
        <f t="shared" si="37"/>
        <v/>
      </c>
      <c r="AA29" s="329">
        <f ca="1">IF(OR(A29="",E29=0),"",SUM(LU!AC33,LU!AC132))</f>
        <v>-3</v>
      </c>
      <c r="AB29" s="403">
        <f t="shared" ca="1" si="38"/>
        <v>-0.5</v>
      </c>
      <c r="AC29" s="401">
        <f t="shared" ca="1" si="39"/>
        <v>-0.5</v>
      </c>
      <c r="AD29" s="331">
        <f ca="1">IF(OR(A29="",F29=0,T$48="-",LU!$W$5=0),"",T29-T$48)</f>
        <v>-34.714285714285715</v>
      </c>
      <c r="AE29" s="331">
        <f ca="1">IF(OR(A29="",F29=0,U$48="-",LU!$W$5=0),"",U29-U$48)</f>
        <v>-0.2857142857142847</v>
      </c>
      <c r="AF29" s="332">
        <f t="shared" ca="1" si="40"/>
        <v>-34.428571428571431</v>
      </c>
      <c r="AG29" s="333" t="str">
        <f t="shared" si="41"/>
        <v/>
      </c>
      <c r="AH29" s="333" t="str">
        <f t="shared" si="42"/>
        <v/>
      </c>
      <c r="AI29" s="334">
        <f t="shared" ca="1" si="43"/>
        <v>-3.7815934065934065</v>
      </c>
      <c r="AJ29" s="335">
        <f ca="1">IF(OR($A29="",AC29="",AC$48="-",LU!$W$5=0),"",AC29-AC$48)</f>
        <v>-3.3184223566742364</v>
      </c>
      <c r="AK29" s="398">
        <f>IF(OR(A29="",F29=0),"",SUM(PT!R54,PT!R55))</f>
        <v>2</v>
      </c>
      <c r="AL29" s="399">
        <f>IF(OR(A29="",F29=0),"",SUM(PT!AI54,PT!AI55))</f>
        <v>0</v>
      </c>
      <c r="AM29" s="404">
        <f>IF(OR(A29="",F29=0),"",SUM(PT!AJ54,PT!AJ55))</f>
        <v>0</v>
      </c>
      <c r="AN29" s="312" t="str">
        <f t="shared" si="44"/>
        <v>1170</v>
      </c>
      <c r="AO29" s="338" t="str">
        <f t="shared" si="32"/>
        <v>Epic Fail-Her</v>
      </c>
      <c r="AP29" s="339">
        <f>IF(OR($A29="",$F29=0),"",SUM(Actions!C25,Actions!L25))</f>
        <v>0</v>
      </c>
      <c r="AQ29" s="318">
        <f>IF(OR($A29="",$F29=0),"",SUM(Actions!D25,Actions!M25))</f>
        <v>0</v>
      </c>
      <c r="AR29" s="318">
        <f>IF(OR($A29="",$F29=0),"",SUM(Actions!E25,Actions!N25))</f>
        <v>0</v>
      </c>
      <c r="AS29" s="318">
        <f>IF(OR($A29="",$F29=0),"",SUM(Actions!F25,Actions!O25))</f>
        <v>0</v>
      </c>
      <c r="AT29" s="318">
        <f>IF(OR($A29="",$F29=0),"",SUM(Actions!G25,Actions!P25))</f>
        <v>0</v>
      </c>
      <c r="AU29" s="340">
        <f t="shared" si="45"/>
        <v>0</v>
      </c>
      <c r="AV29" s="327">
        <f>IF(OR($A29="",$F29=0),"",SUM(Actions!C51,Actions!L51))</f>
        <v>0</v>
      </c>
      <c r="AW29" s="314">
        <f>IF(OR($A29="",$F29=0),"",SUM(Actions!D51,Actions!M51))</f>
        <v>0</v>
      </c>
      <c r="AX29" s="314">
        <f>IF(OR($A29="",$F29=0),"",SUM(Actions!E51,Actions!N51))</f>
        <v>0</v>
      </c>
      <c r="AY29" s="314">
        <f>IF(OR($A29="",$F29=0),"",SUM(Actions!F51,Actions!O51))</f>
        <v>0</v>
      </c>
      <c r="AZ29" s="314">
        <f>IF(OR($A29="",$F29=0),"",SUM(Actions!G51,Actions!P51))</f>
        <v>0</v>
      </c>
      <c r="BA29" s="319">
        <f t="shared" si="46"/>
        <v>0</v>
      </c>
      <c r="BB29" s="315">
        <f t="shared" si="47"/>
        <v>0</v>
      </c>
      <c r="BC29" s="337">
        <f t="shared" si="48"/>
        <v>0</v>
      </c>
      <c r="BD29" s="405">
        <f t="shared" si="49"/>
        <v>0</v>
      </c>
      <c r="BE29" s="342" t="str">
        <f t="shared" si="50"/>
        <v/>
      </c>
      <c r="BF29" s="332">
        <f t="shared" si="51"/>
        <v>0</v>
      </c>
      <c r="BG29" s="406" t="str">
        <f t="shared" si="52"/>
        <v/>
      </c>
      <c r="BH29" s="344">
        <f t="shared" si="53"/>
        <v>0</v>
      </c>
      <c r="BI29" s="407" t="str">
        <f t="shared" si="54"/>
        <v/>
      </c>
      <c r="BJ29" s="345">
        <f>IF(OR($A29="",$F29=0),"",SUM(Errors!C51,Errors!L51))</f>
        <v>0</v>
      </c>
      <c r="BK29" s="314">
        <f>IF(OR($A29="",$F29=0),"",SUM(Errors!D51,Errors!M51))</f>
        <v>0</v>
      </c>
      <c r="BL29" s="314">
        <f>IF(OR($A29="",$F29=0),"",SUM(Errors!E51,Errors!N51))</f>
        <v>0</v>
      </c>
      <c r="BM29" s="314">
        <f>IF(OR($A29="",$F29=0),"",SUM(Errors!F51,Errors!O51))</f>
        <v>0</v>
      </c>
      <c r="BN29" s="346">
        <f>IF(OR($A29="",$F29=0),"",SUM(Errors!G51,Errors!P51))</f>
        <v>0</v>
      </c>
      <c r="BO29" s="319">
        <f t="shared" si="55"/>
        <v>0</v>
      </c>
      <c r="BP29" s="347" t="str">
        <f t="shared" si="56"/>
        <v/>
      </c>
      <c r="BQ29" s="347" t="str">
        <f t="shared" si="57"/>
        <v/>
      </c>
      <c r="BR29" s="309" t="str">
        <f t="shared" si="58"/>
        <v/>
      </c>
      <c r="BS29" s="339" t="str">
        <f>IF(OR(A29="",C29=0),"",SUM(Errors!C25,Errors!L25))</f>
        <v/>
      </c>
      <c r="BT29" s="318" t="str">
        <f>IF(OR(A29="",C29=0),"",SUM(Errors!D25,Errors!M25))</f>
        <v/>
      </c>
      <c r="BU29" s="318" t="str">
        <f>IF(OR(A29="",C29=0),"",SUM(Errors!E25,Errors!N25))</f>
        <v/>
      </c>
      <c r="BV29" s="318" t="str">
        <f>IF(OR(A29="",C29=0),"",SUM(Errors!F25,Errors!O25))</f>
        <v/>
      </c>
      <c r="BW29" s="318" t="str">
        <f>IF(OR(A29="",C29=0),"",SUM(Errors!G25,Errors!P25))</f>
        <v/>
      </c>
      <c r="BX29" s="348" t="str">
        <f t="shared" si="59"/>
        <v/>
      </c>
    </row>
    <row r="30" spans="1:76" s="311" customFormat="1" ht="20.100000000000001" customHeight="1">
      <c r="A30" s="312" t="str">
        <f>IF(ISBLANK(IBRF!$H13),"",IBRF!$H13)</f>
        <v>120</v>
      </c>
      <c r="B30" s="313" t="str">
        <f>IF(ISBLANK(IBRF!$I13),"",IBRF!$I13)</f>
        <v>Sky Jump-Her</v>
      </c>
      <c r="C30" s="336">
        <f>IF(A30="","",SUM(LU!AH11,LU!AH110))</f>
        <v>6</v>
      </c>
      <c r="D30" s="314">
        <f>IF(A30="","",SUM(LU!W11,LU!W110))</f>
        <v>0</v>
      </c>
      <c r="E30" s="314">
        <f>IF(A30="","",SUM(LU!AC11,LU!AC110))</f>
        <v>0</v>
      </c>
      <c r="F30" s="315">
        <f t="shared" si="33"/>
        <v>6</v>
      </c>
      <c r="G30" s="316">
        <f>IF(OR(A30="",F30=0,LU!D$3+LU!D$102=0),"",F30/(LU!D$3+LU!D$102))</f>
        <v>0.2</v>
      </c>
      <c r="H30" s="339">
        <f ca="1">IF(OR(C30=0,A30=""),"",SK!AP148)</f>
        <v>0</v>
      </c>
      <c r="I30" s="318">
        <f ca="1">IF(OR(A30="",C30=0),"",SK!AM148)</f>
        <v>0</v>
      </c>
      <c r="J30" s="318">
        <f ca="1">IF(OR(C30=0,A30=""),"",SK!AT148)</f>
        <v>0</v>
      </c>
      <c r="K30" s="319">
        <f ca="1">IF(OR(C30=0,A30=""),"",SK!AC148)</f>
        <v>17</v>
      </c>
      <c r="L30" s="401">
        <f ca="1">IF(OR(A30="",SK!AD148="",SK!AD148=0),"",K30/SK!AD148)</f>
        <v>2.8333333333333335</v>
      </c>
      <c r="M30" s="339">
        <f ca="1">IF(OR(C30=0,A30=""),"",SK!AF148)</f>
        <v>0</v>
      </c>
      <c r="N30" s="319">
        <f ca="1">IF(OR(C30=0,A30=""),"",SK!AG148)</f>
        <v>3</v>
      </c>
      <c r="O30" s="318">
        <f ca="1">IF(OR(C30=0,A30=""),"",SK!AI148)</f>
        <v>2</v>
      </c>
      <c r="P30" s="318">
        <f ca="1">IF(OR(C30=0,A30=""),"",SK!AK148)</f>
        <v>1</v>
      </c>
      <c r="Q30" s="324">
        <f t="shared" ca="1" si="34"/>
        <v>0.5</v>
      </c>
      <c r="R30" s="315">
        <f ca="1">IF(OR(A30="",C30=0),"",SK!AH148)</f>
        <v>8</v>
      </c>
      <c r="S30" s="326">
        <f t="shared" ca="1" si="35"/>
        <v>2.6666666666666665</v>
      </c>
      <c r="T30" s="402">
        <f ca="1">IF(OR(A30="",F30=0),"",SUM(LU!AJ57,LU!AJ156))</f>
        <v>17</v>
      </c>
      <c r="U30" s="319">
        <f ca="1">IF(OR(A30="",F30=0),"",SUM(LU!AJ80,LU!AJ179))</f>
        <v>18</v>
      </c>
      <c r="V30" s="319">
        <f ca="1">IF(OR(A30="",F30=0),"",SUM(LU!AJ34,LU!AJ133))</f>
        <v>-1</v>
      </c>
      <c r="W30" s="314">
        <f ca="1">IF(OR(A30="",C30=0),"",SUM(LU!AH34,LU!AH133))</f>
        <v>-1</v>
      </c>
      <c r="X30" s="403">
        <f t="shared" ca="1" si="36"/>
        <v>-0.16666666666666666</v>
      </c>
      <c r="Y30" s="329" t="str">
        <f>IF(OR(A30="",D30=0),"",SUM(LU!W34,LU!W133))</f>
        <v/>
      </c>
      <c r="Z30" s="403" t="str">
        <f t="shared" si="37"/>
        <v/>
      </c>
      <c r="AA30" s="329" t="str">
        <f>IF(OR(A30="",E30=0),"",SUM(LU!AC34,LU!AC133))</f>
        <v/>
      </c>
      <c r="AB30" s="403" t="str">
        <f t="shared" si="38"/>
        <v/>
      </c>
      <c r="AC30" s="401">
        <f t="shared" ca="1" si="39"/>
        <v>-0.16666666666666666</v>
      </c>
      <c r="AD30" s="331">
        <f ca="1">IF(OR(A30="",F30=0,T$48="-",LU!$W$5=0),"",T30-T$48)</f>
        <v>-38.714285714285715</v>
      </c>
      <c r="AE30" s="331">
        <f ca="1">IF(OR(A30="",F30=0,U$48="-",LU!$W$5=0),"",U30-U$48)</f>
        <v>-6.2857142857142847</v>
      </c>
      <c r="AF30" s="332">
        <f t="shared" ca="1" si="40"/>
        <v>-32.428571428571431</v>
      </c>
      <c r="AG30" s="333">
        <f t="shared" ca="1" si="41"/>
        <v>-5.0999999999999996</v>
      </c>
      <c r="AH30" s="333" t="str">
        <f t="shared" si="42"/>
        <v/>
      </c>
      <c r="AI30" s="334" t="str">
        <f t="shared" si="43"/>
        <v/>
      </c>
      <c r="AJ30" s="335">
        <f ca="1">IF(OR($A30="",AC30="",AC$48="-",LU!$W$5=0),"",AC30-AC$48)</f>
        <v>-2.9850890233409029</v>
      </c>
      <c r="AK30" s="336">
        <f>IF(OR(A30="",F30=0),"",SUM(PT!R56,PT!R57))</f>
        <v>1</v>
      </c>
      <c r="AL30" s="314">
        <f>IF(OR(A30="",F30=0),"",SUM(PT!AI56,PT!AI57))</f>
        <v>0</v>
      </c>
      <c r="AM30" s="408">
        <f>IF(OR(A30="",F30=0),"",SUM(PT!AJ56,PT!AJ57))</f>
        <v>0</v>
      </c>
      <c r="AN30" s="312" t="str">
        <f t="shared" si="44"/>
        <v>120</v>
      </c>
      <c r="AO30" s="338" t="str">
        <f t="shared" si="32"/>
        <v>Sky Jump-Her</v>
      </c>
      <c r="AP30" s="339">
        <f>IF(OR($A30="",$F30=0),"",SUM(Actions!C26,Actions!L26))</f>
        <v>0</v>
      </c>
      <c r="AQ30" s="318">
        <f>IF(OR($A30="",$F30=0),"",SUM(Actions!D26,Actions!M26))</f>
        <v>0</v>
      </c>
      <c r="AR30" s="318">
        <f>IF(OR($A30="",$F30=0),"",SUM(Actions!E26,Actions!N26))</f>
        <v>0</v>
      </c>
      <c r="AS30" s="318">
        <f>IF(OR($A30="",$F30=0),"",SUM(Actions!F26,Actions!O26))</f>
        <v>0</v>
      </c>
      <c r="AT30" s="318">
        <f>IF(OR($A30="",$F30=0),"",SUM(Actions!G26,Actions!P26))</f>
        <v>0</v>
      </c>
      <c r="AU30" s="340">
        <f t="shared" si="45"/>
        <v>0</v>
      </c>
      <c r="AV30" s="327">
        <f>IF(OR($A30="",$F30=0),"",SUM(Actions!C52,Actions!L52))</f>
        <v>0</v>
      </c>
      <c r="AW30" s="314">
        <f>IF(OR($A30="",$F30=0),"",SUM(Actions!D52,Actions!M52))</f>
        <v>0</v>
      </c>
      <c r="AX30" s="314">
        <f>IF(OR($A30="",$F30=0),"",SUM(Actions!E52,Actions!N52))</f>
        <v>0</v>
      </c>
      <c r="AY30" s="314">
        <f>IF(OR($A30="",$F30=0),"",SUM(Actions!F52,Actions!O52))</f>
        <v>0</v>
      </c>
      <c r="AZ30" s="314">
        <f>IF(OR($A30="",$F30=0),"",SUM(Actions!G52,Actions!P52))</f>
        <v>0</v>
      </c>
      <c r="BA30" s="319">
        <f t="shared" si="46"/>
        <v>0</v>
      </c>
      <c r="BB30" s="315">
        <f t="shared" si="47"/>
        <v>0</v>
      </c>
      <c r="BC30" s="337">
        <f t="shared" si="48"/>
        <v>0</v>
      </c>
      <c r="BD30" s="405">
        <f t="shared" si="49"/>
        <v>0</v>
      </c>
      <c r="BE30" s="342" t="str">
        <f t="shared" si="50"/>
        <v/>
      </c>
      <c r="BF30" s="332">
        <f t="shared" si="51"/>
        <v>0</v>
      </c>
      <c r="BG30" s="406" t="str">
        <f t="shared" si="52"/>
        <v/>
      </c>
      <c r="BH30" s="344">
        <f t="shared" si="53"/>
        <v>0</v>
      </c>
      <c r="BI30" s="316" t="str">
        <f t="shared" si="54"/>
        <v/>
      </c>
      <c r="BJ30" s="345">
        <f>IF(OR($A30="",$F30=0),"",SUM(Errors!C52,Errors!L52))</f>
        <v>0</v>
      </c>
      <c r="BK30" s="314">
        <f>IF(OR($A30="",$F30=0),"",SUM(Errors!D52,Errors!M52))</f>
        <v>0</v>
      </c>
      <c r="BL30" s="314">
        <f>IF(OR($A30="",$F30=0),"",SUM(Errors!E52,Errors!N52))</f>
        <v>0</v>
      </c>
      <c r="BM30" s="314">
        <f>IF(OR($A30="",$F30=0),"",SUM(Errors!F52,Errors!O52))</f>
        <v>0</v>
      </c>
      <c r="BN30" s="346">
        <f>IF(OR($A30="",$F30=0),"",SUM(Errors!G52,Errors!P52))</f>
        <v>0</v>
      </c>
      <c r="BO30" s="319">
        <f t="shared" si="55"/>
        <v>0</v>
      </c>
      <c r="BP30" s="347" t="str">
        <f t="shared" si="56"/>
        <v/>
      </c>
      <c r="BQ30" s="347" t="str">
        <f t="shared" si="57"/>
        <v/>
      </c>
      <c r="BR30" s="309" t="str">
        <f t="shared" si="58"/>
        <v/>
      </c>
      <c r="BS30" s="339">
        <f>IF(OR(A30="",C30=0),"",SUM(Errors!C26,Errors!L26))</f>
        <v>0</v>
      </c>
      <c r="BT30" s="318">
        <f>IF(OR(A30="",C30=0),"",SUM(Errors!D26,Errors!M26))</f>
        <v>0</v>
      </c>
      <c r="BU30" s="318">
        <f>IF(OR(A30="",C30=0),"",SUM(Errors!E26,Errors!N26))</f>
        <v>0</v>
      </c>
      <c r="BV30" s="318">
        <f>IF(OR(A30="",C30=0),"",SUM(Errors!F26,Errors!O26))</f>
        <v>0</v>
      </c>
      <c r="BW30" s="318">
        <f>IF(OR(A30="",C30=0),"",SUM(Errors!G26,Errors!P26))</f>
        <v>0</v>
      </c>
      <c r="BX30" s="348">
        <f t="shared" si="59"/>
        <v>0</v>
      </c>
    </row>
    <row r="31" spans="1:76" s="311" customFormat="1" ht="20.100000000000001" customHeight="1">
      <c r="A31" s="312" t="str">
        <f>IF(ISBLANK(IBRF!$H14),"",IBRF!$H14)</f>
        <v>1888</v>
      </c>
      <c r="B31" s="313" t="str">
        <f>IF(ISBLANK(IBRF!$I14),"",IBRF!$I14)</f>
        <v>Jackie Reaper</v>
      </c>
      <c r="C31" s="336">
        <f>IF(A31="","",SUM(LU!AH12,LU!AH111))</f>
        <v>0</v>
      </c>
      <c r="D31" s="314">
        <f>IF(A31="","",SUM(LU!W12,LU!W111))</f>
        <v>0</v>
      </c>
      <c r="E31" s="314">
        <f>IF(A31="","",SUM(LU!AC12,LU!AC111))</f>
        <v>7</v>
      </c>
      <c r="F31" s="315">
        <f t="shared" si="33"/>
        <v>7</v>
      </c>
      <c r="G31" s="316">
        <f>IF(OR(A31="",F31=0,LU!D$3+LU!D$102=0),"",F31/(LU!D$3+LU!D$102))</f>
        <v>0.23333333333333334</v>
      </c>
      <c r="H31" s="339" t="str">
        <f>IF(OR(C31=0,A31=""),"",SK!AP151)</f>
        <v/>
      </c>
      <c r="I31" s="318" t="str">
        <f>IF(OR(A31="",C31=0),"",SK!AM151)</f>
        <v/>
      </c>
      <c r="J31" s="318" t="str">
        <f>IF(OR(C31=0,A31=""),"",SK!AT151)</f>
        <v/>
      </c>
      <c r="K31" s="319" t="str">
        <f>IF(OR(C31=0,A31=""),"",SK!AC151)</f>
        <v/>
      </c>
      <c r="L31" s="401" t="str">
        <f ca="1">IF(OR(A31="",SK!AD151="",SK!AD151=0),"",K31/SK!AD151)</f>
        <v/>
      </c>
      <c r="M31" s="339" t="str">
        <f>IF(OR(C31=0,A31=""),"",SK!AF151)</f>
        <v/>
      </c>
      <c r="N31" s="319" t="str">
        <f>IF(OR(C31=0,A31=""),"",SK!AG151)</f>
        <v/>
      </c>
      <c r="O31" s="318" t="str">
        <f>IF(OR(C31=0,A31=""),"",SK!AI151)</f>
        <v/>
      </c>
      <c r="P31" s="318" t="str">
        <f>IF(OR(C31=0,A31=""),"",SK!AK151)</f>
        <v/>
      </c>
      <c r="Q31" s="324" t="str">
        <f t="shared" si="34"/>
        <v/>
      </c>
      <c r="R31" s="315" t="str">
        <f>IF(OR(A31="",C31=0),"",SK!AH151)</f>
        <v/>
      </c>
      <c r="S31" s="326" t="str">
        <f t="shared" si="35"/>
        <v/>
      </c>
      <c r="T31" s="402">
        <f ca="1">IF(OR(A31="",F31=0),"",SUM(LU!AJ58,LU!AJ157))</f>
        <v>28</v>
      </c>
      <c r="U31" s="319">
        <f ca="1">IF(OR(A31="",F31=0),"",SUM(LU!AJ81,LU!AJ180))</f>
        <v>27</v>
      </c>
      <c r="V31" s="319">
        <f ca="1">IF(OR(A31="",F31=0),"",SUM(LU!AJ35,LU!AJ134))</f>
        <v>1</v>
      </c>
      <c r="W31" s="314" t="str">
        <f>IF(OR(A31="",C31=0),"",SUM(LU!AH35,LU!AH134))</f>
        <v/>
      </c>
      <c r="X31" s="403" t="str">
        <f t="shared" si="36"/>
        <v/>
      </c>
      <c r="Y31" s="329" t="str">
        <f>IF(OR(A31="",D31=0),"",SUM(LU!W35,LU!W134))</f>
        <v/>
      </c>
      <c r="Z31" s="403" t="str">
        <f t="shared" si="37"/>
        <v/>
      </c>
      <c r="AA31" s="329">
        <f ca="1">IF(OR(A31="",E31=0),"",SUM(LU!AC35,LU!AC134))</f>
        <v>1</v>
      </c>
      <c r="AB31" s="403">
        <f t="shared" ca="1" si="38"/>
        <v>0.14285714285714285</v>
      </c>
      <c r="AC31" s="401">
        <f t="shared" ca="1" si="39"/>
        <v>0.14285714285714285</v>
      </c>
      <c r="AD31" s="331">
        <f ca="1">IF(OR(A31="",F31=0,T$48="-",LU!$W$5=0),"",T31-T$48)</f>
        <v>-27.714285714285715</v>
      </c>
      <c r="AE31" s="331">
        <f ca="1">IF(OR(A31="",F31=0,U$48="-",LU!$W$5=0),"",U31-U$48)</f>
        <v>2.7142857142857153</v>
      </c>
      <c r="AF31" s="332">
        <f t="shared" ca="1" si="40"/>
        <v>-30.428571428571431</v>
      </c>
      <c r="AG31" s="333" t="str">
        <f t="shared" si="41"/>
        <v/>
      </c>
      <c r="AH31" s="333" t="str">
        <f t="shared" si="42"/>
        <v/>
      </c>
      <c r="AI31" s="334">
        <f t="shared" ca="1" si="43"/>
        <v>-3.1387362637362637</v>
      </c>
      <c r="AJ31" s="335">
        <f ca="1">IF(OR($A31="",AC31="",AC$48="-",LU!$W$5=0),"",AC31-AC$48)</f>
        <v>-2.6755652138170936</v>
      </c>
      <c r="AK31" s="336">
        <f>IF(OR(A31="",F31=0),"",SUM(PT!R58,PT!R59))</f>
        <v>0</v>
      </c>
      <c r="AL31" s="314">
        <f>IF(OR(A31="",F31=0),"",SUM(PT!AI58,PT!AI59))</f>
        <v>0</v>
      </c>
      <c r="AM31" s="408">
        <f>IF(OR(A31="",F31=0),"",SUM(PT!AJ58,PT!AJ59))</f>
        <v>0</v>
      </c>
      <c r="AN31" s="312" t="str">
        <f t="shared" si="44"/>
        <v>1888</v>
      </c>
      <c r="AO31" s="338" t="str">
        <f t="shared" si="32"/>
        <v>Jackie Reaper</v>
      </c>
      <c r="AP31" s="339">
        <f>IF(OR($A31="",$F31=0),"",SUM(Actions!C27,Actions!L27))</f>
        <v>0</v>
      </c>
      <c r="AQ31" s="318">
        <f>IF(OR($A31="",$F31=0),"",SUM(Actions!D27,Actions!M27))</f>
        <v>0</v>
      </c>
      <c r="AR31" s="318">
        <f>IF(OR($A31="",$F31=0),"",SUM(Actions!E27,Actions!N27))</f>
        <v>0</v>
      </c>
      <c r="AS31" s="318">
        <f>IF(OR($A31="",$F31=0),"",SUM(Actions!F27,Actions!O27))</f>
        <v>0</v>
      </c>
      <c r="AT31" s="318">
        <f>IF(OR($A31="",$F31=0),"",SUM(Actions!G27,Actions!P27))</f>
        <v>0</v>
      </c>
      <c r="AU31" s="340">
        <f t="shared" si="45"/>
        <v>0</v>
      </c>
      <c r="AV31" s="327">
        <f>IF(OR($A31="",$F31=0),"",SUM(Actions!C53,Actions!L53))</f>
        <v>0</v>
      </c>
      <c r="AW31" s="314">
        <f>IF(OR($A31="",$F31=0),"",SUM(Actions!D53,Actions!M53))</f>
        <v>0</v>
      </c>
      <c r="AX31" s="314">
        <f>IF(OR($A31="",$F31=0),"",SUM(Actions!E53,Actions!N53))</f>
        <v>0</v>
      </c>
      <c r="AY31" s="314">
        <f>IF(OR($A31="",$F31=0),"",SUM(Actions!F53,Actions!O53))</f>
        <v>0</v>
      </c>
      <c r="AZ31" s="314">
        <f>IF(OR($A31="",$F31=0),"",SUM(Actions!G53,Actions!P53))</f>
        <v>0</v>
      </c>
      <c r="BA31" s="319">
        <f t="shared" si="46"/>
        <v>0</v>
      </c>
      <c r="BB31" s="315">
        <f t="shared" si="47"/>
        <v>0</v>
      </c>
      <c r="BC31" s="337">
        <f t="shared" si="48"/>
        <v>0</v>
      </c>
      <c r="BD31" s="405">
        <f t="shared" si="49"/>
        <v>0</v>
      </c>
      <c r="BE31" s="342" t="str">
        <f t="shared" si="50"/>
        <v/>
      </c>
      <c r="BF31" s="332">
        <f t="shared" si="51"/>
        <v>0</v>
      </c>
      <c r="BG31" s="406" t="str">
        <f t="shared" si="52"/>
        <v/>
      </c>
      <c r="BH31" s="344">
        <f t="shared" si="53"/>
        <v>0</v>
      </c>
      <c r="BI31" s="316" t="str">
        <f t="shared" si="54"/>
        <v/>
      </c>
      <c r="BJ31" s="345">
        <f>IF(OR($A31="",$F31=0),"",SUM(Errors!C53,Errors!L53))</f>
        <v>0</v>
      </c>
      <c r="BK31" s="314">
        <f>IF(OR($A31="",$F31=0),"",SUM(Errors!D53,Errors!M53))</f>
        <v>0</v>
      </c>
      <c r="BL31" s="314">
        <f>IF(OR($A31="",$F31=0),"",SUM(Errors!E53,Errors!N53))</f>
        <v>0</v>
      </c>
      <c r="BM31" s="314">
        <f>IF(OR($A31="",$F31=0),"",SUM(Errors!F53,Errors!O53))</f>
        <v>0</v>
      </c>
      <c r="BN31" s="346">
        <f>IF(OR($A31="",$F31=0),"",SUM(Errors!G53,Errors!P53))</f>
        <v>0</v>
      </c>
      <c r="BO31" s="319">
        <f t="shared" si="55"/>
        <v>0</v>
      </c>
      <c r="BP31" s="347" t="str">
        <f t="shared" si="56"/>
        <v/>
      </c>
      <c r="BQ31" s="347" t="str">
        <f t="shared" si="57"/>
        <v/>
      </c>
      <c r="BR31" s="309" t="str">
        <f t="shared" si="58"/>
        <v/>
      </c>
      <c r="BS31" s="339" t="str">
        <f>IF(OR(A31="",C31=0),"",SUM(Errors!C27,Errors!L27))</f>
        <v/>
      </c>
      <c r="BT31" s="318" t="str">
        <f>IF(OR(A31="",C31=0),"",SUM(Errors!D27,Errors!M27))</f>
        <v/>
      </c>
      <c r="BU31" s="318" t="str">
        <f>IF(OR(A31="",C31=0),"",SUM(Errors!E27,Errors!N27))</f>
        <v/>
      </c>
      <c r="BV31" s="318" t="str">
        <f>IF(OR(A31="",C31=0),"",SUM(Errors!F27,Errors!O27))</f>
        <v/>
      </c>
      <c r="BW31" s="318" t="str">
        <f>IF(OR(A31="",C31=0),"",SUM(Errors!G27,Errors!P27))</f>
        <v/>
      </c>
      <c r="BX31" s="348" t="str">
        <f t="shared" si="59"/>
        <v/>
      </c>
    </row>
    <row r="32" spans="1:76" s="311" customFormat="1" ht="20.100000000000001" customHeight="1">
      <c r="A32" s="312" t="str">
        <f>IF(ISBLANK(IBRF!$H15),"",IBRF!$H15)</f>
        <v>256</v>
      </c>
      <c r="B32" s="313" t="str">
        <f>IF(ISBLANK(IBRF!$I15),"",IBRF!$I15)</f>
        <v>Afternoon D-Lightning</v>
      </c>
      <c r="C32" s="336">
        <f>IF(A32="","",SUM(LU!AH13,LU!AH112))</f>
        <v>0</v>
      </c>
      <c r="D32" s="314">
        <f>IF(A32="","",SUM(LU!W13,LU!W112))</f>
        <v>0</v>
      </c>
      <c r="E32" s="314">
        <f>IF(A32="","",SUM(LU!AC13,LU!AC112))</f>
        <v>16</v>
      </c>
      <c r="F32" s="315">
        <f t="shared" si="33"/>
        <v>16</v>
      </c>
      <c r="G32" s="316">
        <f>IF(OR(A32="",F32=0,LU!D$3+LU!D$102=0),"",F32/(LU!D$3+LU!D$102))</f>
        <v>0.53333333333333333</v>
      </c>
      <c r="H32" s="339" t="str">
        <f>IF(OR(C32=0,A32=""),"",SK!AP154)</f>
        <v/>
      </c>
      <c r="I32" s="318" t="str">
        <f>IF(OR(A32="",C32=0),"",SK!AM154)</f>
        <v/>
      </c>
      <c r="J32" s="318" t="str">
        <f>IF(OR(C32=0,A32=""),"",SK!AT154)</f>
        <v/>
      </c>
      <c r="K32" s="319" t="str">
        <f>IF(OR(C32=0,A32=""),"",SK!AC154)</f>
        <v/>
      </c>
      <c r="L32" s="401" t="str">
        <f ca="1">IF(OR(A32="",SK!AD154="",SK!AD154=0),"",K32/SK!AD154)</f>
        <v/>
      </c>
      <c r="M32" s="339" t="str">
        <f>IF(OR(C32=0,A32=""),"",SK!AF154)</f>
        <v/>
      </c>
      <c r="N32" s="319" t="str">
        <f>IF(OR(C32=0,A32=""),"",SK!AG154)</f>
        <v/>
      </c>
      <c r="O32" s="318" t="str">
        <f>IF(OR(C32=0,A32=""),"",SK!AI154)</f>
        <v/>
      </c>
      <c r="P32" s="318" t="str">
        <f>IF(OR(C32=0,A32=""),"",SK!AK154)</f>
        <v/>
      </c>
      <c r="Q32" s="324" t="str">
        <f t="shared" si="34"/>
        <v/>
      </c>
      <c r="R32" s="315" t="str">
        <f>IF(OR(A32="",C32=0),"",SK!AH154)</f>
        <v/>
      </c>
      <c r="S32" s="326" t="str">
        <f t="shared" si="35"/>
        <v/>
      </c>
      <c r="T32" s="402">
        <f ca="1">IF(OR(A32="",F32=0),"",SUM(LU!AJ59,LU!AJ158))</f>
        <v>104</v>
      </c>
      <c r="U32" s="319">
        <f ca="1">IF(OR(A32="",F32=0),"",SUM(LU!AJ82,LU!AJ181))</f>
        <v>26</v>
      </c>
      <c r="V32" s="319">
        <f ca="1">IF(OR(A32="",F32=0),"",SUM(LU!AJ36,LU!AJ135))</f>
        <v>78</v>
      </c>
      <c r="W32" s="314" t="str">
        <f>IF(OR(A32="",C32=0),"",SUM(LU!AH36,LU!AH135))</f>
        <v/>
      </c>
      <c r="X32" s="403" t="str">
        <f t="shared" si="36"/>
        <v/>
      </c>
      <c r="Y32" s="329" t="str">
        <f>IF(OR(A32="",D32=0),"",SUM(LU!W36,LU!W135))</f>
        <v/>
      </c>
      <c r="Z32" s="403" t="str">
        <f t="shared" si="37"/>
        <v/>
      </c>
      <c r="AA32" s="329">
        <f ca="1">IF(OR(A32="",E32=0),"",SUM(LU!AC36,LU!AC135))</f>
        <v>78</v>
      </c>
      <c r="AB32" s="403">
        <f t="shared" ca="1" si="38"/>
        <v>4.875</v>
      </c>
      <c r="AC32" s="401">
        <f t="shared" ca="1" si="39"/>
        <v>4.875</v>
      </c>
      <c r="AD32" s="331">
        <f ca="1">IF(OR(A32="",F32=0,T$48="-",LU!$W$5=0),"",T32-T$48)</f>
        <v>48.285714285714285</v>
      </c>
      <c r="AE32" s="331">
        <f ca="1">IF(OR(A32="",F32=0,U$48="-",LU!$W$5=0),"",U32-U$48)</f>
        <v>1.7142857142857153</v>
      </c>
      <c r="AF32" s="332">
        <f t="shared" ca="1" si="40"/>
        <v>46.571428571428569</v>
      </c>
      <c r="AG32" s="333" t="str">
        <f t="shared" si="41"/>
        <v/>
      </c>
      <c r="AH32" s="333" t="str">
        <f t="shared" si="42"/>
        <v/>
      </c>
      <c r="AI32" s="334">
        <f t="shared" ca="1" si="43"/>
        <v>1.5934065934065935</v>
      </c>
      <c r="AJ32" s="335">
        <f ca="1">IF(OR($A32="",AC32="",AC$48="-",LU!$W$5=0),"",AC32-AC$48)</f>
        <v>2.0565776433257636</v>
      </c>
      <c r="AK32" s="336">
        <f>IF(OR(A32="",F32=0),"",SUM(PT!R60,PT!R61))</f>
        <v>3</v>
      </c>
      <c r="AL32" s="314">
        <f>IF(OR(A32="",F32=0),"",SUM(PT!AI60,PT!AI61))</f>
        <v>1</v>
      </c>
      <c r="AM32" s="408">
        <f>IF(OR(A32="",F32=0),"",SUM(PT!AJ60,PT!AJ61))</f>
        <v>1</v>
      </c>
      <c r="AN32" s="312" t="str">
        <f t="shared" si="44"/>
        <v>256</v>
      </c>
      <c r="AO32" s="338" t="str">
        <f t="shared" si="32"/>
        <v>Afternoon D-Lightning</v>
      </c>
      <c r="AP32" s="339">
        <f>IF(OR($A32="",$F32=0),"",SUM(Actions!C28,Actions!L28))</f>
        <v>0</v>
      </c>
      <c r="AQ32" s="318">
        <f>IF(OR($A32="",$F32=0),"",SUM(Actions!D28,Actions!M28))</f>
        <v>0</v>
      </c>
      <c r="AR32" s="318">
        <f>IF(OR($A32="",$F32=0),"",SUM(Actions!E28,Actions!N28))</f>
        <v>0</v>
      </c>
      <c r="AS32" s="318">
        <f>IF(OR($A32="",$F32=0),"",SUM(Actions!F28,Actions!O28))</f>
        <v>0</v>
      </c>
      <c r="AT32" s="318">
        <f>IF(OR($A32="",$F32=0),"",SUM(Actions!G28,Actions!P28))</f>
        <v>0</v>
      </c>
      <c r="AU32" s="340">
        <f t="shared" si="45"/>
        <v>0</v>
      </c>
      <c r="AV32" s="327">
        <f>IF(OR($A32="",$F32=0),"",SUM(Actions!C54,Actions!L54))</f>
        <v>0</v>
      </c>
      <c r="AW32" s="314">
        <f>IF(OR($A32="",$F32=0),"",SUM(Actions!D54,Actions!M54))</f>
        <v>0</v>
      </c>
      <c r="AX32" s="314">
        <f>IF(OR($A32="",$F32=0),"",SUM(Actions!E54,Actions!N54))</f>
        <v>0</v>
      </c>
      <c r="AY32" s="314">
        <f>IF(OR($A32="",$F32=0),"",SUM(Actions!F54,Actions!O54))</f>
        <v>0</v>
      </c>
      <c r="AZ32" s="314">
        <f>IF(OR($A32="",$F32=0),"",SUM(Actions!G54,Actions!P54))</f>
        <v>0</v>
      </c>
      <c r="BA32" s="319">
        <f t="shared" si="46"/>
        <v>0</v>
      </c>
      <c r="BB32" s="315">
        <f t="shared" si="47"/>
        <v>0</v>
      </c>
      <c r="BC32" s="337">
        <f t="shared" si="48"/>
        <v>0</v>
      </c>
      <c r="BD32" s="405">
        <f t="shared" si="49"/>
        <v>0</v>
      </c>
      <c r="BE32" s="342" t="str">
        <f t="shared" si="50"/>
        <v/>
      </c>
      <c r="BF32" s="332">
        <f t="shared" si="51"/>
        <v>0</v>
      </c>
      <c r="BG32" s="406" t="str">
        <f t="shared" si="52"/>
        <v/>
      </c>
      <c r="BH32" s="344">
        <f t="shared" si="53"/>
        <v>0</v>
      </c>
      <c r="BI32" s="316" t="str">
        <f t="shared" si="54"/>
        <v/>
      </c>
      <c r="BJ32" s="345">
        <f>IF(OR($A32="",$F32=0),"",SUM(Errors!C54,Errors!L54))</f>
        <v>0</v>
      </c>
      <c r="BK32" s="314">
        <f>IF(OR($A32="",$F32=0),"",SUM(Errors!D54,Errors!M54))</f>
        <v>0</v>
      </c>
      <c r="BL32" s="314">
        <f>IF(OR($A32="",$F32=0),"",SUM(Errors!E54,Errors!N54))</f>
        <v>0</v>
      </c>
      <c r="BM32" s="314">
        <f>IF(OR($A32="",$F32=0),"",SUM(Errors!F54,Errors!O54))</f>
        <v>0</v>
      </c>
      <c r="BN32" s="346">
        <f>IF(OR($A32="",$F32=0),"",SUM(Errors!G54,Errors!P54))</f>
        <v>0</v>
      </c>
      <c r="BO32" s="319">
        <f t="shared" si="55"/>
        <v>0</v>
      </c>
      <c r="BP32" s="347" t="str">
        <f t="shared" si="56"/>
        <v/>
      </c>
      <c r="BQ32" s="347" t="str">
        <f t="shared" si="57"/>
        <v/>
      </c>
      <c r="BR32" s="309" t="str">
        <f t="shared" si="58"/>
        <v/>
      </c>
      <c r="BS32" s="339" t="str">
        <f>IF(OR(A32="",C32=0),"",SUM(Errors!C28,Errors!L28))</f>
        <v/>
      </c>
      <c r="BT32" s="318" t="str">
        <f>IF(OR(A32="",C32=0),"",SUM(Errors!D28,Errors!M28))</f>
        <v/>
      </c>
      <c r="BU32" s="318" t="str">
        <f>IF(OR(A32="",C32=0),"",SUM(Errors!E28,Errors!N28))</f>
        <v/>
      </c>
      <c r="BV32" s="318" t="str">
        <f>IF(OR(A32="",C32=0),"",SUM(Errors!F28,Errors!O28))</f>
        <v/>
      </c>
      <c r="BW32" s="318" t="str">
        <f>IF(OR(A32="",C32=0),"",SUM(Errors!G28,Errors!P28))</f>
        <v/>
      </c>
      <c r="BX32" s="348" t="str">
        <f t="shared" si="59"/>
        <v/>
      </c>
    </row>
    <row r="33" spans="1:76" s="311" customFormat="1" ht="20.100000000000001" customHeight="1">
      <c r="A33" s="312" t="str">
        <f>IF(ISBLANK(IBRF!$H16),"",IBRF!$H16)</f>
        <v>422</v>
      </c>
      <c r="B33" s="313" t="str">
        <f>IF(ISBLANK(IBRF!$I16),"",IBRF!$I16)</f>
        <v>Stella Blue</v>
      </c>
      <c r="C33" s="336">
        <f>IF(A33="","",SUM(LU!AH14,LU!AH113))</f>
        <v>8</v>
      </c>
      <c r="D33" s="314">
        <f>IF(A33="","",SUM(LU!W14,LU!W113))</f>
        <v>0</v>
      </c>
      <c r="E33" s="314">
        <f>IF(A33="","",SUM(LU!AC14,LU!AC113))</f>
        <v>1</v>
      </c>
      <c r="F33" s="315">
        <f t="shared" si="33"/>
        <v>9</v>
      </c>
      <c r="G33" s="316">
        <f>IF(OR(A33="",F33=0,LU!D$3+LU!D$102=0),"",F33/(LU!D$3+LU!D$102))</f>
        <v>0.3</v>
      </c>
      <c r="H33" s="339">
        <f ca="1">IF(OR(C33=0,A33=""),"",SK!AP157)</f>
        <v>0</v>
      </c>
      <c r="I33" s="318">
        <f ca="1">IF(OR(A33="",C33=0),"",SK!AM157)</f>
        <v>0</v>
      </c>
      <c r="J33" s="318">
        <f ca="1">IF(OR(C33=0,A33=""),"",SK!AT157)</f>
        <v>0</v>
      </c>
      <c r="K33" s="319">
        <f ca="1">IF(OR(C33=0,A33=""),"",SK!AC157)</f>
        <v>54</v>
      </c>
      <c r="L33" s="401">
        <f ca="1">IF(OR(A33="",SK!AD157="",SK!AD157=0),"",K33/SK!AD157)</f>
        <v>6.75</v>
      </c>
      <c r="M33" s="339">
        <f ca="1">IF(OR(C33=0,A33=""),"",SK!AF157)</f>
        <v>0</v>
      </c>
      <c r="N33" s="319">
        <f ca="1">IF(OR(C33=0,A33=""),"",SK!AG157)</f>
        <v>5</v>
      </c>
      <c r="O33" s="318">
        <f ca="1">IF(OR(C33=0,A33=""),"",SK!AI157)</f>
        <v>4</v>
      </c>
      <c r="P33" s="318">
        <f ca="1">IF(OR(C33=0,A33=""),"",SK!AK157)</f>
        <v>2</v>
      </c>
      <c r="Q33" s="324">
        <f t="shared" ca="1" si="34"/>
        <v>0.625</v>
      </c>
      <c r="R33" s="315">
        <f ca="1">IF(OR(A33="",C33=0),"",SK!AH157)</f>
        <v>54</v>
      </c>
      <c r="S33" s="326">
        <f t="shared" ca="1" si="35"/>
        <v>10.8</v>
      </c>
      <c r="T33" s="402">
        <f ca="1">IF(OR(A33="",F33=0),"",SUM(LU!AJ60,LU!AJ159))</f>
        <v>73</v>
      </c>
      <c r="U33" s="319">
        <f ca="1">IF(OR(A33="",F33=0),"",SUM(LU!AJ83,LU!AJ182))</f>
        <v>30</v>
      </c>
      <c r="V33" s="319">
        <f ca="1">IF(OR(A33="",F33=0),"",SUM(LU!AJ37,LU!AJ136))</f>
        <v>43</v>
      </c>
      <c r="W33" s="314">
        <f ca="1">IF(OR(A33="",C33=0),"",SUM(LU!AH37,LU!AH136))</f>
        <v>24</v>
      </c>
      <c r="X33" s="403">
        <f t="shared" ca="1" si="36"/>
        <v>3</v>
      </c>
      <c r="Y33" s="329" t="str">
        <f>IF(OR(A33="",D33=0),"",SUM(LU!W37,LU!W136))</f>
        <v/>
      </c>
      <c r="Z33" s="403" t="str">
        <f t="shared" si="37"/>
        <v/>
      </c>
      <c r="AA33" s="329">
        <f ca="1">IF(OR(A33="",E33=0),"",SUM(LU!AC37,LU!AC136))</f>
        <v>19</v>
      </c>
      <c r="AB33" s="403">
        <f t="shared" ca="1" si="38"/>
        <v>19</v>
      </c>
      <c r="AC33" s="401">
        <f t="shared" ca="1" si="39"/>
        <v>4.7777777777777777</v>
      </c>
      <c r="AD33" s="331">
        <f ca="1">IF(OR(A33="",F33=0,T$48="-",LU!$W$5=0),"",T33-T$48)</f>
        <v>17.285714285714285</v>
      </c>
      <c r="AE33" s="331">
        <f ca="1">IF(OR(A33="",F33=0,U$48="-",LU!$W$5=0),"",U33-U$48)</f>
        <v>5.7142857142857153</v>
      </c>
      <c r="AF33" s="332">
        <f t="shared" ca="1" si="40"/>
        <v>11.571428571428569</v>
      </c>
      <c r="AG33" s="333">
        <f t="shared" ca="1" si="41"/>
        <v>-1.9333333333333327</v>
      </c>
      <c r="AH33" s="333" t="str">
        <f t="shared" si="42"/>
        <v/>
      </c>
      <c r="AI33" s="334">
        <f t="shared" ca="1" si="43"/>
        <v>15.718406593406593</v>
      </c>
      <c r="AJ33" s="335">
        <f ca="1">IF(OR($A33="",AC33="",AC$48="-",LU!$W$5=0),"",AC33-AC$48)</f>
        <v>1.9593554211035413</v>
      </c>
      <c r="AK33" s="336">
        <f>IF(OR(A33="",F33=0),"",SUM(PT!R62,PT!R63))</f>
        <v>3</v>
      </c>
      <c r="AL33" s="314">
        <f>IF(OR(A33="",F33=0),"",SUM(PT!AI62,PT!AI63))</f>
        <v>1</v>
      </c>
      <c r="AM33" s="408">
        <f>IF(OR(A33="",F33=0),"",SUM(PT!AJ62,PT!AJ63))</f>
        <v>1</v>
      </c>
      <c r="AN33" s="312" t="str">
        <f t="shared" si="44"/>
        <v>422</v>
      </c>
      <c r="AO33" s="338" t="str">
        <f t="shared" si="32"/>
        <v>Stella Blue</v>
      </c>
      <c r="AP33" s="339">
        <f>IF(OR($A33="",$F33=0),"",SUM(Actions!C29,Actions!L29))</f>
        <v>0</v>
      </c>
      <c r="AQ33" s="318">
        <f>IF(OR($A33="",$F33=0),"",SUM(Actions!D29,Actions!M29))</f>
        <v>0</v>
      </c>
      <c r="AR33" s="318">
        <f>IF(OR($A33="",$F33=0),"",SUM(Actions!E29,Actions!N29))</f>
        <v>0</v>
      </c>
      <c r="AS33" s="318">
        <f>IF(OR($A33="",$F33=0),"",SUM(Actions!F29,Actions!O29))</f>
        <v>0</v>
      </c>
      <c r="AT33" s="318">
        <f>IF(OR($A33="",$F33=0),"",SUM(Actions!G29,Actions!P29))</f>
        <v>0</v>
      </c>
      <c r="AU33" s="340">
        <f t="shared" si="45"/>
        <v>0</v>
      </c>
      <c r="AV33" s="327">
        <f>IF(OR($A33="",$F33=0),"",SUM(Actions!C55,Actions!L55))</f>
        <v>0</v>
      </c>
      <c r="AW33" s="314">
        <f>IF(OR($A33="",$F33=0),"",SUM(Actions!D55,Actions!M55))</f>
        <v>0</v>
      </c>
      <c r="AX33" s="314">
        <f>IF(OR($A33="",$F33=0),"",SUM(Actions!E55,Actions!N55))</f>
        <v>0</v>
      </c>
      <c r="AY33" s="314">
        <f>IF(OR($A33="",$F33=0),"",SUM(Actions!F55,Actions!O55))</f>
        <v>0</v>
      </c>
      <c r="AZ33" s="314">
        <f>IF(OR($A33="",$F33=0),"",SUM(Actions!G55,Actions!P55))</f>
        <v>0</v>
      </c>
      <c r="BA33" s="319">
        <f t="shared" si="46"/>
        <v>0</v>
      </c>
      <c r="BB33" s="315">
        <f t="shared" si="47"/>
        <v>0</v>
      </c>
      <c r="BC33" s="337">
        <f t="shared" si="48"/>
        <v>0</v>
      </c>
      <c r="BD33" s="405">
        <f t="shared" si="49"/>
        <v>0</v>
      </c>
      <c r="BE33" s="342" t="str">
        <f t="shared" si="50"/>
        <v/>
      </c>
      <c r="BF33" s="332">
        <f t="shared" si="51"/>
        <v>0</v>
      </c>
      <c r="BG33" s="406" t="str">
        <f t="shared" si="52"/>
        <v/>
      </c>
      <c r="BH33" s="344">
        <f t="shared" si="53"/>
        <v>0</v>
      </c>
      <c r="BI33" s="316" t="str">
        <f t="shared" si="54"/>
        <v/>
      </c>
      <c r="BJ33" s="345">
        <f>IF(OR($A33="",$F33=0),"",SUM(Errors!C55,Errors!L55))</f>
        <v>0</v>
      </c>
      <c r="BK33" s="314">
        <f>IF(OR($A33="",$F33=0),"",SUM(Errors!D55,Errors!M55))</f>
        <v>0</v>
      </c>
      <c r="BL33" s="314">
        <f>IF(OR($A33="",$F33=0),"",SUM(Errors!E55,Errors!N55))</f>
        <v>0</v>
      </c>
      <c r="BM33" s="314">
        <f>IF(OR($A33="",$F33=0),"",SUM(Errors!F55,Errors!O55))</f>
        <v>0</v>
      </c>
      <c r="BN33" s="346">
        <f>IF(OR($A33="",$F33=0),"",SUM(Errors!G55,Errors!P55))</f>
        <v>0</v>
      </c>
      <c r="BO33" s="319">
        <f t="shared" si="55"/>
        <v>0</v>
      </c>
      <c r="BP33" s="347" t="str">
        <f t="shared" si="56"/>
        <v/>
      </c>
      <c r="BQ33" s="347" t="str">
        <f t="shared" si="57"/>
        <v/>
      </c>
      <c r="BR33" s="309" t="str">
        <f t="shared" si="58"/>
        <v/>
      </c>
      <c r="BS33" s="339">
        <f>IF(OR(A33="",C33=0),"",SUM(Errors!C29,Errors!L29))</f>
        <v>0</v>
      </c>
      <c r="BT33" s="318">
        <f>IF(OR(A33="",C33=0),"",SUM(Errors!D29,Errors!M29))</f>
        <v>0</v>
      </c>
      <c r="BU33" s="318">
        <f>IF(OR(A33="",C33=0),"",SUM(Errors!E29,Errors!N29))</f>
        <v>0</v>
      </c>
      <c r="BV33" s="318">
        <f>IF(OR(A33="",C33=0),"",SUM(Errors!F29,Errors!O29))</f>
        <v>0</v>
      </c>
      <c r="BW33" s="318">
        <f>IF(OR(A33="",C33=0),"",SUM(Errors!G29,Errors!P29))</f>
        <v>0</v>
      </c>
      <c r="BX33" s="348">
        <f t="shared" si="59"/>
        <v>0</v>
      </c>
    </row>
    <row r="34" spans="1:76" s="311" customFormat="1" ht="20.100000000000001" customHeight="1">
      <c r="A34" s="312" t="str">
        <f>IF(ISBLANK(IBRF!$H17),"",IBRF!$H17)</f>
        <v>42OH</v>
      </c>
      <c r="B34" s="313" t="str">
        <f>IF(ISBLANK(IBRF!$I17),"",IBRF!$I17)</f>
        <v>Pam Wow</v>
      </c>
      <c r="C34" s="336">
        <f>IF(A34="","",SUM(LU!AH15,LU!AH114))</f>
        <v>1</v>
      </c>
      <c r="D34" s="314">
        <f>IF(A34="","",SUM(LU!W15,LU!W114))</f>
        <v>0</v>
      </c>
      <c r="E34" s="314">
        <f>IF(A34="","",SUM(LU!AC15,LU!AC114))</f>
        <v>6</v>
      </c>
      <c r="F34" s="315">
        <f t="shared" si="33"/>
        <v>7</v>
      </c>
      <c r="G34" s="316">
        <f>IF(OR(A34="",F34=0,LU!D$3+LU!D$102=0),"",F34/(LU!D$3+LU!D$102))</f>
        <v>0.23333333333333334</v>
      </c>
      <c r="H34" s="339">
        <f ca="1">IF(OR(C34=0,A34=""),"",SK!AP160)</f>
        <v>0</v>
      </c>
      <c r="I34" s="318">
        <f ca="1">IF(OR(A34="",C34=0),"",SK!AM160)</f>
        <v>0</v>
      </c>
      <c r="J34" s="318">
        <f ca="1">IF(OR(C34=0,A34=""),"",SK!AT160)</f>
        <v>0</v>
      </c>
      <c r="K34" s="319">
        <f ca="1">IF(OR(C34=0,A34=""),"",SK!AC160)</f>
        <v>19</v>
      </c>
      <c r="L34" s="401">
        <f ca="1">IF(OR(A34="",SK!AD160="",SK!AD160=0),"",K34/SK!AD160)</f>
        <v>19</v>
      </c>
      <c r="M34" s="339">
        <f ca="1">IF(OR(C34=0,A34=""),"",SK!AF160)</f>
        <v>0</v>
      </c>
      <c r="N34" s="319">
        <f ca="1">IF(OR(C34=0,A34=""),"",SK!AG160)</f>
        <v>0</v>
      </c>
      <c r="O34" s="318">
        <f ca="1">IF(OR(C34=0,A34=""),"",SK!AI160)</f>
        <v>0</v>
      </c>
      <c r="P34" s="318">
        <f ca="1">IF(OR(C34=0,A34=""),"",SK!AK160)</f>
        <v>0</v>
      </c>
      <c r="Q34" s="324">
        <f t="shared" ca="1" si="34"/>
        <v>0</v>
      </c>
      <c r="R34" s="315">
        <f ca="1">IF(OR(A34="",C34=0),"",SK!AH160)</f>
        <v>0</v>
      </c>
      <c r="S34" s="326" t="str">
        <f t="shared" ca="1" si="35"/>
        <v/>
      </c>
      <c r="T34" s="402">
        <f ca="1">IF(OR(A34="",F34=0),"",SUM(LU!AJ61,LU!AJ160))</f>
        <v>47</v>
      </c>
      <c r="U34" s="319">
        <f ca="1">IF(OR(A34="",F34=0),"",SUM(LU!AJ84,LU!AJ183))</f>
        <v>18</v>
      </c>
      <c r="V34" s="319">
        <f ca="1">IF(OR(A34="",F34=0),"",SUM(LU!AJ38,LU!AJ137))</f>
        <v>29</v>
      </c>
      <c r="W34" s="314">
        <f ca="1">IF(OR(A34="",C34=0),"",SUM(LU!AH38,LU!AH137))</f>
        <v>19</v>
      </c>
      <c r="X34" s="403">
        <f t="shared" ca="1" si="36"/>
        <v>19</v>
      </c>
      <c r="Y34" s="329" t="str">
        <f>IF(OR(A34="",D34=0),"",SUM(LU!W38,LU!W137))</f>
        <v/>
      </c>
      <c r="Z34" s="403" t="str">
        <f t="shared" si="37"/>
        <v/>
      </c>
      <c r="AA34" s="329">
        <f ca="1">IF(OR(A34="",E34=0),"",SUM(LU!AC38,LU!AC137))</f>
        <v>10</v>
      </c>
      <c r="AB34" s="403">
        <f t="shared" ca="1" si="38"/>
        <v>1.6666666666666667</v>
      </c>
      <c r="AC34" s="401">
        <f t="shared" ca="1" si="39"/>
        <v>4.1428571428571432</v>
      </c>
      <c r="AD34" s="331">
        <f ca="1">IF(OR(A34="",F34=0,T$48="-",LU!$W$5=0),"",T34-T$48)</f>
        <v>-8.7142857142857153</v>
      </c>
      <c r="AE34" s="331">
        <f ca="1">IF(OR(A34="",F34=0,U$48="-",LU!$W$5=0),"",U34-U$48)</f>
        <v>-6.2857142857142847</v>
      </c>
      <c r="AF34" s="332">
        <f t="shared" ca="1" si="40"/>
        <v>-2.4285714285714306</v>
      </c>
      <c r="AG34" s="333">
        <f t="shared" ca="1" si="41"/>
        <v>14.066666666666666</v>
      </c>
      <c r="AH34" s="333" t="str">
        <f t="shared" si="42"/>
        <v/>
      </c>
      <c r="AI34" s="334">
        <f t="shared" ca="1" si="43"/>
        <v>-1.6149267399267397</v>
      </c>
      <c r="AJ34" s="335">
        <f ca="1">IF(OR($A34="",AC34="",AC$48="-",LU!$W$5=0),"",AC34-AC$48)</f>
        <v>1.3244347861829069</v>
      </c>
      <c r="AK34" s="336">
        <f>IF(OR(A34="",F34=0),"",SUM(PT!R64,PT!R65))</f>
        <v>2</v>
      </c>
      <c r="AL34" s="314">
        <f>IF(OR(A34="",F34=0),"",SUM(PT!AI64,PT!AI65))</f>
        <v>1</v>
      </c>
      <c r="AM34" s="408">
        <f>IF(OR(A34="",F34=0),"",SUM(PT!AJ64,PT!AJ65))</f>
        <v>1</v>
      </c>
      <c r="AN34" s="312" t="str">
        <f t="shared" si="44"/>
        <v>42OH</v>
      </c>
      <c r="AO34" s="338" t="str">
        <f t="shared" si="32"/>
        <v>Pam Wow</v>
      </c>
      <c r="AP34" s="339">
        <f>IF(OR($A34="",$F34=0),"",SUM(Actions!C30,Actions!L30))</f>
        <v>0</v>
      </c>
      <c r="AQ34" s="318">
        <f>IF(OR($A34="",$F34=0),"",SUM(Actions!D30,Actions!M30))</f>
        <v>0</v>
      </c>
      <c r="AR34" s="318">
        <f>IF(OR($A34="",$F34=0),"",SUM(Actions!E30,Actions!N30))</f>
        <v>0</v>
      </c>
      <c r="AS34" s="318">
        <f>IF(OR($A34="",$F34=0),"",SUM(Actions!F30,Actions!O30))</f>
        <v>0</v>
      </c>
      <c r="AT34" s="318">
        <f>IF(OR($A34="",$F34=0),"",SUM(Actions!G30,Actions!P30))</f>
        <v>0</v>
      </c>
      <c r="AU34" s="340">
        <f t="shared" si="45"/>
        <v>0</v>
      </c>
      <c r="AV34" s="327">
        <f>IF(OR($A34="",$F34=0),"",SUM(Actions!C56,Actions!L56))</f>
        <v>0</v>
      </c>
      <c r="AW34" s="314">
        <f>IF(OR($A34="",$F34=0),"",SUM(Actions!D56,Actions!M56))</f>
        <v>0</v>
      </c>
      <c r="AX34" s="314">
        <f>IF(OR($A34="",$F34=0),"",SUM(Actions!E56,Actions!N56))</f>
        <v>0</v>
      </c>
      <c r="AY34" s="314">
        <f>IF(OR($A34="",$F34=0),"",SUM(Actions!F56,Actions!O56))</f>
        <v>0</v>
      </c>
      <c r="AZ34" s="314">
        <f>IF(OR($A34="",$F34=0),"",SUM(Actions!G56,Actions!P56))</f>
        <v>0</v>
      </c>
      <c r="BA34" s="319">
        <f t="shared" si="46"/>
        <v>0</v>
      </c>
      <c r="BB34" s="315">
        <f t="shared" si="47"/>
        <v>0</v>
      </c>
      <c r="BC34" s="337">
        <f t="shared" si="48"/>
        <v>0</v>
      </c>
      <c r="BD34" s="405">
        <f t="shared" si="49"/>
        <v>0</v>
      </c>
      <c r="BE34" s="342" t="str">
        <f t="shared" si="50"/>
        <v/>
      </c>
      <c r="BF34" s="332">
        <f t="shared" si="51"/>
        <v>0</v>
      </c>
      <c r="BG34" s="406" t="str">
        <f t="shared" si="52"/>
        <v/>
      </c>
      <c r="BH34" s="344">
        <f t="shared" si="53"/>
        <v>0</v>
      </c>
      <c r="BI34" s="316" t="str">
        <f t="shared" si="54"/>
        <v/>
      </c>
      <c r="BJ34" s="345">
        <f>IF(OR($A34="",$F34=0),"",SUM(Errors!C56,Errors!L56))</f>
        <v>0</v>
      </c>
      <c r="BK34" s="314">
        <f>IF(OR($A34="",$F34=0),"",SUM(Errors!D56,Errors!M56))</f>
        <v>0</v>
      </c>
      <c r="BL34" s="314">
        <f>IF(OR($A34="",$F34=0),"",SUM(Errors!E56,Errors!N56))</f>
        <v>0</v>
      </c>
      <c r="BM34" s="314">
        <f>IF(OR($A34="",$F34=0),"",SUM(Errors!F56,Errors!O56))</f>
        <v>0</v>
      </c>
      <c r="BN34" s="346">
        <f>IF(OR($A34="",$F34=0),"",SUM(Errors!G56,Errors!P56))</f>
        <v>0</v>
      </c>
      <c r="BO34" s="319">
        <f t="shared" si="55"/>
        <v>0</v>
      </c>
      <c r="BP34" s="347" t="str">
        <f t="shared" si="56"/>
        <v/>
      </c>
      <c r="BQ34" s="347" t="str">
        <f t="shared" si="57"/>
        <v/>
      </c>
      <c r="BR34" s="309" t="str">
        <f t="shared" si="58"/>
        <v/>
      </c>
      <c r="BS34" s="339">
        <f>IF(OR(A34="",C34=0),"",SUM(Errors!C30,Errors!L30))</f>
        <v>0</v>
      </c>
      <c r="BT34" s="318">
        <f>IF(OR(A34="",C34=0),"",SUM(Errors!D30,Errors!M30))</f>
        <v>0</v>
      </c>
      <c r="BU34" s="318">
        <f>IF(OR(A34="",C34=0),"",SUM(Errors!E30,Errors!N30))</f>
        <v>0</v>
      </c>
      <c r="BV34" s="318">
        <f>IF(OR(A34="",C34=0),"",SUM(Errors!F30,Errors!O30))</f>
        <v>0</v>
      </c>
      <c r="BW34" s="318">
        <f>IF(OR(A34="",C34=0),"",SUM(Errors!G30,Errors!P30))</f>
        <v>0</v>
      </c>
      <c r="BX34" s="348">
        <f t="shared" si="59"/>
        <v>0</v>
      </c>
    </row>
    <row r="35" spans="1:76" s="311" customFormat="1" ht="20.100000000000001" customHeight="1">
      <c r="A35" s="312" t="str">
        <f>IF(ISBLANK(IBRF!$H18),"",IBRF!$H18)</f>
        <v>50</v>
      </c>
      <c r="B35" s="313" t="str">
        <f>IF(ISBLANK(IBRF!$I18),"",IBRF!$I18)</f>
        <v>Easy Money</v>
      </c>
      <c r="C35" s="336">
        <f>IF(A35="","",SUM(LU!AH16,LU!AH115))</f>
        <v>0</v>
      </c>
      <c r="D35" s="314">
        <f>IF(A35="","",SUM(LU!W16,LU!W115))</f>
        <v>5</v>
      </c>
      <c r="E35" s="314">
        <f>IF(A35="","",SUM(LU!AC16,LU!AC115))</f>
        <v>6</v>
      </c>
      <c r="F35" s="315">
        <f t="shared" si="33"/>
        <v>11</v>
      </c>
      <c r="G35" s="316">
        <f>IF(OR(A35="",F35=0,LU!D$3+LU!D$102=0),"",F35/(LU!D$3+LU!D$102))</f>
        <v>0.36666666666666664</v>
      </c>
      <c r="H35" s="339" t="str">
        <f>IF(OR(C35=0,A35=""),"",SK!AP163)</f>
        <v/>
      </c>
      <c r="I35" s="318" t="str">
        <f>IF(OR(A35="",C35=0),"",SK!AM163)</f>
        <v/>
      </c>
      <c r="J35" s="318" t="str">
        <f>IF(OR(C35=0,A35=""),"",SK!AT163)</f>
        <v/>
      </c>
      <c r="K35" s="319" t="str">
        <f>IF(OR(C35=0,A35=""),"",SK!AC163)</f>
        <v/>
      </c>
      <c r="L35" s="401" t="str">
        <f ca="1">IF(OR(A35="",SK!AD163="",SK!AD163=0),"",K35/SK!AD163)</f>
        <v/>
      </c>
      <c r="M35" s="339" t="str">
        <f>IF(OR(C35=0,A35=""),"",SK!AF163)</f>
        <v/>
      </c>
      <c r="N35" s="319" t="str">
        <f>IF(OR(C35=0,A35=""),"",SK!AG163)</f>
        <v/>
      </c>
      <c r="O35" s="318" t="str">
        <f>IF(OR(C35=0,A35=""),"",SK!AI163)</f>
        <v/>
      </c>
      <c r="P35" s="318" t="str">
        <f>IF(OR(C35=0,A35=""),"",SK!AK163)</f>
        <v/>
      </c>
      <c r="Q35" s="324" t="str">
        <f t="shared" si="34"/>
        <v/>
      </c>
      <c r="R35" s="315" t="str">
        <f>IF(OR(A35="",C35=0),"",SK!AH163)</f>
        <v/>
      </c>
      <c r="S35" s="326" t="str">
        <f t="shared" si="35"/>
        <v/>
      </c>
      <c r="T35" s="402">
        <f ca="1">IF(OR(A35="",F35=0),"",SUM(LU!AJ62,LU!AJ161))</f>
        <v>29</v>
      </c>
      <c r="U35" s="319">
        <f ca="1">IF(OR(A35="",F35=0),"",SUM(LU!AJ85,LU!AJ184))</f>
        <v>26</v>
      </c>
      <c r="V35" s="319">
        <f ca="1">IF(OR(A35="",F35=0),"",SUM(LU!AJ39,LU!AJ138))</f>
        <v>3</v>
      </c>
      <c r="W35" s="314" t="str">
        <f>IF(OR(A35="",C35=0),"",SUM(LU!AH39,LU!AH138))</f>
        <v/>
      </c>
      <c r="X35" s="403" t="str">
        <f t="shared" si="36"/>
        <v/>
      </c>
      <c r="Y35" s="329">
        <f ca="1">IF(OR(A35="",D35=0),"",SUM(LU!W39,LU!W138))</f>
        <v>22</v>
      </c>
      <c r="Z35" s="403">
        <f t="shared" ca="1" si="37"/>
        <v>4.4000000000000004</v>
      </c>
      <c r="AA35" s="329">
        <f ca="1">IF(OR(A35="",E35=0),"",SUM(LU!AC39,LU!AC138))</f>
        <v>-19</v>
      </c>
      <c r="AB35" s="403">
        <f t="shared" ca="1" si="38"/>
        <v>-3.1666666666666665</v>
      </c>
      <c r="AC35" s="401">
        <f t="shared" ca="1" si="39"/>
        <v>0.27272727272727271</v>
      </c>
      <c r="AD35" s="331">
        <f ca="1">IF(OR(A35="",F35=0,T$48="-",LU!$W$5=0),"",T35-T$48)</f>
        <v>-26.714285714285715</v>
      </c>
      <c r="AE35" s="331">
        <f ca="1">IF(OR(A35="",F35=0,U$48="-",LU!$W$5=0),"",U35-U$48)</f>
        <v>1.7142857142857153</v>
      </c>
      <c r="AF35" s="332">
        <f t="shared" ca="1" si="40"/>
        <v>-28.428571428571431</v>
      </c>
      <c r="AG35" s="333" t="str">
        <f t="shared" si="41"/>
        <v/>
      </c>
      <c r="AH35" s="333">
        <f t="shared" ca="1" si="42"/>
        <v>1.4057142857142861</v>
      </c>
      <c r="AI35" s="334">
        <f t="shared" ca="1" si="43"/>
        <v>-6.448260073260073</v>
      </c>
      <c r="AJ35" s="335">
        <f ca="1">IF(OR($A35="",AC35="",AC$48="-",LU!$W$5=0),"",AC35-AC$48)</f>
        <v>-2.5456950839469634</v>
      </c>
      <c r="AK35" s="336">
        <f>IF(OR(A35="",F35=0),"",SUM(PT!R66,PT!R67))</f>
        <v>1</v>
      </c>
      <c r="AL35" s="314">
        <f>IF(OR(A35="",F35=0),"",SUM(PT!AI66,PT!AI67))</f>
        <v>1</v>
      </c>
      <c r="AM35" s="408">
        <f>IF(OR(A35="",F35=0),"",SUM(PT!AJ66,PT!AJ67))</f>
        <v>1</v>
      </c>
      <c r="AN35" s="312" t="str">
        <f t="shared" si="44"/>
        <v>50</v>
      </c>
      <c r="AO35" s="338" t="str">
        <f t="shared" si="32"/>
        <v>Easy Money</v>
      </c>
      <c r="AP35" s="339">
        <f>IF(OR($A35="",$F35=0),"",SUM(Actions!C31,Actions!L31))</f>
        <v>0</v>
      </c>
      <c r="AQ35" s="318">
        <f>IF(OR($A35="",$F35=0),"",SUM(Actions!D31,Actions!M31))</f>
        <v>0</v>
      </c>
      <c r="AR35" s="318">
        <f>IF(OR($A35="",$F35=0),"",SUM(Actions!E31,Actions!N31))</f>
        <v>0</v>
      </c>
      <c r="AS35" s="318">
        <f>IF(OR($A35="",$F35=0),"",SUM(Actions!F31,Actions!O31))</f>
        <v>0</v>
      </c>
      <c r="AT35" s="318">
        <f>IF(OR($A35="",$F35=0),"",SUM(Actions!G31,Actions!P31))</f>
        <v>0</v>
      </c>
      <c r="AU35" s="340">
        <f t="shared" si="45"/>
        <v>0</v>
      </c>
      <c r="AV35" s="327">
        <f>IF(OR($A35="",$F35=0),"",SUM(Actions!C57,Actions!L57))</f>
        <v>0</v>
      </c>
      <c r="AW35" s="314">
        <f>IF(OR($A35="",$F35=0),"",SUM(Actions!D57,Actions!M57))</f>
        <v>0</v>
      </c>
      <c r="AX35" s="314">
        <f>IF(OR($A35="",$F35=0),"",SUM(Actions!E57,Actions!N57))</f>
        <v>0</v>
      </c>
      <c r="AY35" s="314">
        <f>IF(OR($A35="",$F35=0),"",SUM(Actions!F57,Actions!O57))</f>
        <v>0</v>
      </c>
      <c r="AZ35" s="314">
        <f>IF(OR($A35="",$F35=0),"",SUM(Actions!G57,Actions!P57))</f>
        <v>0</v>
      </c>
      <c r="BA35" s="319">
        <f t="shared" si="46"/>
        <v>0</v>
      </c>
      <c r="BB35" s="315">
        <f t="shared" si="47"/>
        <v>0</v>
      </c>
      <c r="BC35" s="337">
        <f t="shared" si="48"/>
        <v>0</v>
      </c>
      <c r="BD35" s="405">
        <f t="shared" si="49"/>
        <v>0</v>
      </c>
      <c r="BE35" s="342" t="str">
        <f t="shared" si="50"/>
        <v/>
      </c>
      <c r="BF35" s="332">
        <f t="shared" si="51"/>
        <v>0</v>
      </c>
      <c r="BG35" s="406" t="str">
        <f t="shared" si="52"/>
        <v/>
      </c>
      <c r="BH35" s="344">
        <f t="shared" si="53"/>
        <v>0</v>
      </c>
      <c r="BI35" s="316" t="str">
        <f t="shared" si="54"/>
        <v/>
      </c>
      <c r="BJ35" s="345">
        <f>IF(OR($A35="",$F35=0),"",SUM(Errors!C57,Errors!L57))</f>
        <v>0</v>
      </c>
      <c r="BK35" s="314">
        <f>IF(OR($A35="",$F35=0),"",SUM(Errors!D57,Errors!M57))</f>
        <v>0</v>
      </c>
      <c r="BL35" s="314">
        <f>IF(OR($A35="",$F35=0),"",SUM(Errors!E57,Errors!N57))</f>
        <v>0</v>
      </c>
      <c r="BM35" s="314">
        <f>IF(OR($A35="",$F35=0),"",SUM(Errors!F57,Errors!O57))</f>
        <v>0</v>
      </c>
      <c r="BN35" s="346">
        <f>IF(OR($A35="",$F35=0),"",SUM(Errors!G57,Errors!P57))</f>
        <v>0</v>
      </c>
      <c r="BO35" s="319">
        <f t="shared" si="55"/>
        <v>0</v>
      </c>
      <c r="BP35" s="347" t="str">
        <f t="shared" si="56"/>
        <v/>
      </c>
      <c r="BQ35" s="347" t="str">
        <f t="shared" si="57"/>
        <v/>
      </c>
      <c r="BR35" s="309" t="str">
        <f t="shared" si="58"/>
        <v/>
      </c>
      <c r="BS35" s="339" t="str">
        <f>IF(OR(A35="",C35=0),"",SUM(Errors!C31,Errors!L31))</f>
        <v/>
      </c>
      <c r="BT35" s="318" t="str">
        <f>IF(OR(A35="",C35=0),"",SUM(Errors!D31,Errors!M31))</f>
        <v/>
      </c>
      <c r="BU35" s="318" t="str">
        <f>IF(OR(A35="",C35=0),"",SUM(Errors!E31,Errors!N31))</f>
        <v/>
      </c>
      <c r="BV35" s="318" t="str">
        <f>IF(OR(A35="",C35=0),"",SUM(Errors!F31,Errors!O31))</f>
        <v/>
      </c>
      <c r="BW35" s="318" t="str">
        <f>IF(OR(A35="",C35=0),"",SUM(Errors!G31,Errors!P31))</f>
        <v/>
      </c>
      <c r="BX35" s="348" t="str">
        <f t="shared" si="59"/>
        <v/>
      </c>
    </row>
    <row r="36" spans="1:76" s="311" customFormat="1" ht="20.100000000000001" customHeight="1">
      <c r="A36" s="312" t="str">
        <f>IF(ISBLANK(IBRF!$H19),"",IBRF!$H19)</f>
        <v>55</v>
      </c>
      <c r="B36" s="313" t="str">
        <f>IF(ISBLANK(IBRF!$I19),"",IBRF!$I19)</f>
        <v>Stardust Dunes</v>
      </c>
      <c r="C36" s="336">
        <f>IF(A36="","",SUM(LU!AH17,LU!AH116))</f>
        <v>1</v>
      </c>
      <c r="D36" s="314">
        <f>IF(A36="","",SUM(LU!W17,LU!W116))</f>
        <v>7</v>
      </c>
      <c r="E36" s="314">
        <f>IF(A36="","",SUM(LU!AC17,LU!AC116))</f>
        <v>8</v>
      </c>
      <c r="F36" s="315">
        <f t="shared" si="33"/>
        <v>16</v>
      </c>
      <c r="G36" s="316">
        <f>IF(OR(A36="",F36=0,LU!D$3+LU!D$102=0),"",F36/(LU!D$3+LU!D$102))</f>
        <v>0.53333333333333333</v>
      </c>
      <c r="H36" s="339">
        <f ca="1">IF(OR(C36=0,A36=""),"",SK!AP166)</f>
        <v>0</v>
      </c>
      <c r="I36" s="318">
        <f ca="1">IF(OR(A36="",C36=0),"",SK!AM166)</f>
        <v>0</v>
      </c>
      <c r="J36" s="318">
        <f ca="1">IF(OR(C36=0,A36=""),"",SK!AT166)</f>
        <v>0</v>
      </c>
      <c r="K36" s="319">
        <f ca="1">IF(OR(C36=0,A36=""),"",SK!AC166)</f>
        <v>5</v>
      </c>
      <c r="L36" s="401">
        <f ca="1">IF(OR(A36="",SK!AD166="",SK!AD166=0),"",K36/SK!AD166)</f>
        <v>5</v>
      </c>
      <c r="M36" s="339">
        <f ca="1">IF(OR(C36=0,A36=""),"",SK!AF166)</f>
        <v>0</v>
      </c>
      <c r="N36" s="319">
        <f ca="1">IF(OR(C36=0,A36=""),"",SK!AG166)</f>
        <v>1</v>
      </c>
      <c r="O36" s="318">
        <f ca="1">IF(OR(C36=0,A36=""),"",SK!AI166)</f>
        <v>1</v>
      </c>
      <c r="P36" s="318">
        <f ca="1">IF(OR(C36=0,A36=""),"",SK!AK166)</f>
        <v>0</v>
      </c>
      <c r="Q36" s="324">
        <f t="shared" ca="1" si="34"/>
        <v>1</v>
      </c>
      <c r="R36" s="315">
        <f ca="1">IF(OR(A36="",C36=0),"",SK!AH166)</f>
        <v>5</v>
      </c>
      <c r="S36" s="326">
        <f t="shared" ca="1" si="35"/>
        <v>5</v>
      </c>
      <c r="T36" s="402">
        <f ca="1">IF(OR(A36="",F36=0),"",SUM(LU!AJ63,LU!AJ162))</f>
        <v>65</v>
      </c>
      <c r="U36" s="319">
        <f ca="1">IF(OR(A36="",F36=0),"",SUM(LU!AJ86,LU!AJ185))</f>
        <v>39</v>
      </c>
      <c r="V36" s="319">
        <f ca="1">IF(OR(A36="",F36=0),"",SUM(LU!AJ40,LU!AJ139))</f>
        <v>26</v>
      </c>
      <c r="W36" s="314">
        <f ca="1">IF(OR(A36="",C36=0),"",SUM(LU!AH40,LU!AH139))</f>
        <v>5</v>
      </c>
      <c r="X36" s="403">
        <f t="shared" ca="1" si="36"/>
        <v>5</v>
      </c>
      <c r="Y36" s="329">
        <f ca="1">IF(OR(A36="",D36=0),"",SUM(LU!W40,LU!W139))</f>
        <v>13</v>
      </c>
      <c r="Z36" s="403">
        <f t="shared" ca="1" si="37"/>
        <v>1.8571428571428572</v>
      </c>
      <c r="AA36" s="329">
        <f ca="1">IF(OR(A36="",E36=0),"",SUM(LU!AC40,LU!AC139))</f>
        <v>8</v>
      </c>
      <c r="AB36" s="403">
        <f t="shared" ca="1" si="38"/>
        <v>1</v>
      </c>
      <c r="AC36" s="401">
        <f t="shared" ca="1" si="39"/>
        <v>1.625</v>
      </c>
      <c r="AD36" s="331">
        <f ca="1">IF(OR(A36="",F36=0,T$48="-",LU!$W$5=0),"",T36-T$48)</f>
        <v>9.2857142857142847</v>
      </c>
      <c r="AE36" s="331">
        <f ca="1">IF(OR(A36="",F36=0,U$48="-",LU!$W$5=0),"",U36-U$48)</f>
        <v>14.714285714285715</v>
      </c>
      <c r="AF36" s="332">
        <f t="shared" ca="1" si="40"/>
        <v>-5.4285714285714306</v>
      </c>
      <c r="AG36" s="333">
        <f t="shared" ca="1" si="41"/>
        <v>6.6666666666667318E-2</v>
      </c>
      <c r="AH36" s="333">
        <f t="shared" ca="1" si="42"/>
        <v>-1.137142857142857</v>
      </c>
      <c r="AI36" s="334">
        <f t="shared" ca="1" si="43"/>
        <v>-2.2815934065934065</v>
      </c>
      <c r="AJ36" s="335">
        <f ca="1">IF(OR($A36="",AC36="",AC$48="-",LU!$W$5=0),"",AC36-AC$48)</f>
        <v>-1.1934223566742364</v>
      </c>
      <c r="AK36" s="336">
        <f>IF(OR(A36="",F36=0),"",SUM(PT!R68,PT!R69))</f>
        <v>4</v>
      </c>
      <c r="AL36" s="314">
        <f>IF(OR(A36="",F36=0),"",SUM(PT!AI68,PT!AI69))</f>
        <v>3</v>
      </c>
      <c r="AM36" s="408">
        <f>IF(OR(A36="",F36=0),"",SUM(PT!AJ68,PT!AJ69))</f>
        <v>4</v>
      </c>
      <c r="AN36" s="312" t="str">
        <f t="shared" si="44"/>
        <v>55</v>
      </c>
      <c r="AO36" s="338" t="str">
        <f t="shared" si="32"/>
        <v>Stardust Dunes</v>
      </c>
      <c r="AP36" s="339">
        <f>IF(OR($A36="",$F36=0),"",SUM(Actions!C32,Actions!L32))</f>
        <v>0</v>
      </c>
      <c r="AQ36" s="318">
        <f>IF(OR($A36="",$F36=0),"",SUM(Actions!D32,Actions!M32))</f>
        <v>0</v>
      </c>
      <c r="AR36" s="318">
        <f>IF(OR($A36="",$F36=0),"",SUM(Actions!E32,Actions!N32))</f>
        <v>0</v>
      </c>
      <c r="AS36" s="318">
        <f>IF(OR($A36="",$F36=0),"",SUM(Actions!F32,Actions!O32))</f>
        <v>0</v>
      </c>
      <c r="AT36" s="318">
        <f>IF(OR($A36="",$F36=0),"",SUM(Actions!G32,Actions!P32))</f>
        <v>0</v>
      </c>
      <c r="AU36" s="340">
        <f t="shared" si="45"/>
        <v>0</v>
      </c>
      <c r="AV36" s="327">
        <f>IF(OR($A36="",$F36=0),"",SUM(Actions!C58,Actions!L58))</f>
        <v>0</v>
      </c>
      <c r="AW36" s="314">
        <f>IF(OR($A36="",$F36=0),"",SUM(Actions!D58,Actions!M58))</f>
        <v>0</v>
      </c>
      <c r="AX36" s="314">
        <f>IF(OR($A36="",$F36=0),"",SUM(Actions!E58,Actions!N58))</f>
        <v>0</v>
      </c>
      <c r="AY36" s="314">
        <f>IF(OR($A36="",$F36=0),"",SUM(Actions!F58,Actions!O58))</f>
        <v>0</v>
      </c>
      <c r="AZ36" s="314">
        <f>IF(OR($A36="",$F36=0),"",SUM(Actions!G58,Actions!P58))</f>
        <v>0</v>
      </c>
      <c r="BA36" s="319">
        <f t="shared" si="46"/>
        <v>0</v>
      </c>
      <c r="BB36" s="315">
        <f t="shared" si="47"/>
        <v>0</v>
      </c>
      <c r="BC36" s="337">
        <f t="shared" si="48"/>
        <v>0</v>
      </c>
      <c r="BD36" s="405">
        <f t="shared" si="49"/>
        <v>0</v>
      </c>
      <c r="BE36" s="342" t="str">
        <f t="shared" si="50"/>
        <v/>
      </c>
      <c r="BF36" s="332">
        <f t="shared" si="51"/>
        <v>0</v>
      </c>
      <c r="BG36" s="406" t="str">
        <f t="shared" si="52"/>
        <v/>
      </c>
      <c r="BH36" s="344">
        <f t="shared" si="53"/>
        <v>0</v>
      </c>
      <c r="BI36" s="316" t="str">
        <f t="shared" si="54"/>
        <v/>
      </c>
      <c r="BJ36" s="345">
        <f>IF(OR($A36="",$F36=0),"",SUM(Errors!C58,Errors!L58))</f>
        <v>0</v>
      </c>
      <c r="BK36" s="314">
        <f>IF(OR($A36="",$F36=0),"",SUM(Errors!D58,Errors!M58))</f>
        <v>0</v>
      </c>
      <c r="BL36" s="314">
        <f>IF(OR($A36="",$F36=0),"",SUM(Errors!E58,Errors!N58))</f>
        <v>0</v>
      </c>
      <c r="BM36" s="314">
        <f>IF(OR($A36="",$F36=0),"",SUM(Errors!F58,Errors!O58))</f>
        <v>0</v>
      </c>
      <c r="BN36" s="346">
        <f>IF(OR($A36="",$F36=0),"",SUM(Errors!G58,Errors!P58))</f>
        <v>0</v>
      </c>
      <c r="BO36" s="319">
        <f t="shared" si="55"/>
        <v>0</v>
      </c>
      <c r="BP36" s="347" t="str">
        <f t="shared" si="56"/>
        <v/>
      </c>
      <c r="BQ36" s="347" t="str">
        <f t="shared" si="57"/>
        <v/>
      </c>
      <c r="BR36" s="309" t="str">
        <f t="shared" si="58"/>
        <v/>
      </c>
      <c r="BS36" s="339">
        <f>IF(OR(A36="",C36=0),"",SUM(Errors!C32,Errors!L32))</f>
        <v>0</v>
      </c>
      <c r="BT36" s="318">
        <f>IF(OR(A36="",C36=0),"",SUM(Errors!D32,Errors!M32))</f>
        <v>0</v>
      </c>
      <c r="BU36" s="318">
        <f>IF(OR(A36="",C36=0),"",SUM(Errors!E32,Errors!N32))</f>
        <v>0</v>
      </c>
      <c r="BV36" s="318">
        <f>IF(OR(A36="",C36=0),"",SUM(Errors!F32,Errors!O32))</f>
        <v>0</v>
      </c>
      <c r="BW36" s="318">
        <f>IF(OR(A36="",C36=0),"",SUM(Errors!G32,Errors!P32))</f>
        <v>0</v>
      </c>
      <c r="BX36" s="348">
        <f t="shared" si="59"/>
        <v>0</v>
      </c>
    </row>
    <row r="37" spans="1:76" s="311" customFormat="1" ht="20.100000000000001" customHeight="1">
      <c r="A37" s="312" t="str">
        <f>IF(ISBLANK(IBRF!$H20),"",IBRF!$H20)</f>
        <v>64</v>
      </c>
      <c r="B37" s="313" t="str">
        <f>IF(ISBLANK(IBRF!$I20),"",IBRF!$I20)</f>
        <v>Pretty Penny</v>
      </c>
      <c r="C37" s="336">
        <f>IF(A37="","",SUM(LU!AH18,LU!AH117))</f>
        <v>10</v>
      </c>
      <c r="D37" s="314">
        <f>IF(A37="","",SUM(LU!W18,LU!W117))</f>
        <v>0</v>
      </c>
      <c r="E37" s="314">
        <f>IF(A37="","",SUM(LU!AC18,LU!AC117))</f>
        <v>3</v>
      </c>
      <c r="F37" s="315">
        <f t="shared" si="33"/>
        <v>13</v>
      </c>
      <c r="G37" s="316">
        <f>IF(OR(A37="",F37=0,LU!D$3+LU!D$102=0),"",F37/(LU!D$3+LU!D$102))</f>
        <v>0.43333333333333335</v>
      </c>
      <c r="H37" s="339">
        <f ca="1">IF(OR(C37=0,A37=""),"",SK!AP169)</f>
        <v>0</v>
      </c>
      <c r="I37" s="318">
        <f ca="1">IF(OR(A37="",C37=0),"",SK!AM169)</f>
        <v>0</v>
      </c>
      <c r="J37" s="318">
        <f ca="1">IF(OR(C37=0,A37=""),"",SK!AT169)</f>
        <v>0</v>
      </c>
      <c r="K37" s="319">
        <f ca="1">IF(OR(C37=0,A37=""),"",SK!AC169)</f>
        <v>40</v>
      </c>
      <c r="L37" s="401">
        <f ca="1">IF(OR(A37="",SK!AD169="",SK!AD169=0),"",K37/SK!AD169)</f>
        <v>4</v>
      </c>
      <c r="M37" s="339">
        <f ca="1">IF(OR(C37=0,A37=""),"",SK!AF169)</f>
        <v>0</v>
      </c>
      <c r="N37" s="319">
        <f ca="1">IF(OR(C37=0,A37=""),"",SK!AG169)</f>
        <v>7</v>
      </c>
      <c r="O37" s="318">
        <f ca="1">IF(OR(C37=0,A37=""),"",SK!AI169)</f>
        <v>3</v>
      </c>
      <c r="P37" s="318">
        <f ca="1">IF(OR(C37=0,A37=""),"",SK!AK169)</f>
        <v>2</v>
      </c>
      <c r="Q37" s="324">
        <f t="shared" ca="1" si="34"/>
        <v>0.7</v>
      </c>
      <c r="R37" s="315">
        <f ca="1">IF(OR(A37="",C37=0),"",SK!AH169)</f>
        <v>39</v>
      </c>
      <c r="S37" s="326">
        <f t="shared" ca="1" si="35"/>
        <v>5.5714285714285712</v>
      </c>
      <c r="T37" s="402">
        <f ca="1">IF(OR(A37="",F37=0),"",SUM(LU!AJ64,LU!AJ163))</f>
        <v>40</v>
      </c>
      <c r="U37" s="319">
        <f ca="1">IF(OR(A37="",F37=0),"",SUM(LU!AJ87,LU!AJ186))</f>
        <v>18</v>
      </c>
      <c r="V37" s="319">
        <f ca="1">IF(OR(A37="",F37=0),"",SUM(LU!AJ41,LU!AJ140))</f>
        <v>22</v>
      </c>
      <c r="W37" s="314">
        <f ca="1">IF(OR(A37="",C37=0),"",SUM(LU!AH41,LU!AH140))</f>
        <v>37</v>
      </c>
      <c r="X37" s="403">
        <f t="shared" ca="1" si="36"/>
        <v>3.7</v>
      </c>
      <c r="Y37" s="329" t="str">
        <f>IF(OR(A37="",D37=0),"",SUM(LU!W41,LU!W140))</f>
        <v/>
      </c>
      <c r="Z37" s="403" t="str">
        <f t="shared" si="37"/>
        <v/>
      </c>
      <c r="AA37" s="329">
        <f ca="1">IF(OR(A37="",E37=0),"",SUM(LU!AC41,LU!AC140))</f>
        <v>-15</v>
      </c>
      <c r="AB37" s="403">
        <f t="shared" ca="1" si="38"/>
        <v>-5</v>
      </c>
      <c r="AC37" s="401">
        <f t="shared" ca="1" si="39"/>
        <v>1.6923076923076923</v>
      </c>
      <c r="AD37" s="331">
        <f ca="1">IF(OR(A37="",F37=0,T$48="-",LU!$W$5=0),"",T37-T$48)</f>
        <v>-15.714285714285715</v>
      </c>
      <c r="AE37" s="331">
        <f ca="1">IF(OR(A37="",F37=0,U$48="-",LU!$W$5=0),"",U37-U$48)</f>
        <v>-6.2857142857142847</v>
      </c>
      <c r="AF37" s="332">
        <f t="shared" ca="1" si="40"/>
        <v>-9.4285714285714306</v>
      </c>
      <c r="AG37" s="333">
        <f t="shared" ca="1" si="41"/>
        <v>-1.2333333333333325</v>
      </c>
      <c r="AH37" s="333" t="str">
        <f t="shared" si="42"/>
        <v/>
      </c>
      <c r="AI37" s="334">
        <f t="shared" ca="1" si="43"/>
        <v>-8.2815934065934069</v>
      </c>
      <c r="AJ37" s="335">
        <f ca="1">IF(OR($A37="",AC37="",AC$48="-",LU!$W$5=0),"",AC37-AC$48)</f>
        <v>-1.1261146643665441</v>
      </c>
      <c r="AK37" s="336">
        <f>IF(OR(A37="",F37=0),"",SUM(PT!R70,PT!R71))</f>
        <v>5</v>
      </c>
      <c r="AL37" s="314">
        <f>IF(OR(A37="",F37=0),"",SUM(PT!AI70,PT!AI71))</f>
        <v>0</v>
      </c>
      <c r="AM37" s="408">
        <f>IF(OR(A37="",F37=0),"",SUM(PT!AJ70,PT!AJ71))</f>
        <v>1</v>
      </c>
      <c r="AN37" s="312" t="str">
        <f t="shared" si="44"/>
        <v>64</v>
      </c>
      <c r="AO37" s="338" t="str">
        <f t="shared" si="32"/>
        <v>Pretty Penny</v>
      </c>
      <c r="AP37" s="339">
        <f>IF(OR($A37="",$F37=0),"",SUM(Actions!C33,Actions!L33))</f>
        <v>0</v>
      </c>
      <c r="AQ37" s="318">
        <f>IF(OR($A37="",$F37=0),"",SUM(Actions!D33,Actions!M33))</f>
        <v>0</v>
      </c>
      <c r="AR37" s="318">
        <f>IF(OR($A37="",$F37=0),"",SUM(Actions!E33,Actions!N33))</f>
        <v>0</v>
      </c>
      <c r="AS37" s="318">
        <f>IF(OR($A37="",$F37=0),"",SUM(Actions!F33,Actions!O33))</f>
        <v>0</v>
      </c>
      <c r="AT37" s="318">
        <f>IF(OR($A37="",$F37=0),"",SUM(Actions!G33,Actions!P33))</f>
        <v>0</v>
      </c>
      <c r="AU37" s="340">
        <f t="shared" si="45"/>
        <v>0</v>
      </c>
      <c r="AV37" s="327">
        <f>IF(OR($A37="",$F37=0),"",SUM(Actions!C59,Actions!L59))</f>
        <v>0</v>
      </c>
      <c r="AW37" s="314">
        <f>IF(OR($A37="",$F37=0),"",SUM(Actions!D59,Actions!M59))</f>
        <v>0</v>
      </c>
      <c r="AX37" s="314">
        <f>IF(OR($A37="",$F37=0),"",SUM(Actions!E59,Actions!N59))</f>
        <v>0</v>
      </c>
      <c r="AY37" s="314">
        <f>IF(OR($A37="",$F37=0),"",SUM(Actions!F59,Actions!O59))</f>
        <v>0</v>
      </c>
      <c r="AZ37" s="314">
        <f>IF(OR($A37="",$F37=0),"",SUM(Actions!G59,Actions!P59))</f>
        <v>0</v>
      </c>
      <c r="BA37" s="319">
        <f t="shared" si="46"/>
        <v>0</v>
      </c>
      <c r="BB37" s="315">
        <f t="shared" si="47"/>
        <v>0</v>
      </c>
      <c r="BC37" s="337">
        <f t="shared" si="48"/>
        <v>0</v>
      </c>
      <c r="BD37" s="405">
        <f t="shared" si="49"/>
        <v>0</v>
      </c>
      <c r="BE37" s="342" t="str">
        <f t="shared" si="50"/>
        <v/>
      </c>
      <c r="BF37" s="332">
        <f t="shared" si="51"/>
        <v>0</v>
      </c>
      <c r="BG37" s="406" t="str">
        <f t="shared" si="52"/>
        <v/>
      </c>
      <c r="BH37" s="344">
        <f t="shared" si="53"/>
        <v>0</v>
      </c>
      <c r="BI37" s="316" t="str">
        <f t="shared" si="54"/>
        <v/>
      </c>
      <c r="BJ37" s="345">
        <f>IF(OR($A37="",$F37=0),"",SUM(Errors!C59,Errors!L59))</f>
        <v>0</v>
      </c>
      <c r="BK37" s="314">
        <f>IF(OR($A37="",$F37=0),"",SUM(Errors!D59,Errors!M59))</f>
        <v>0</v>
      </c>
      <c r="BL37" s="314">
        <f>IF(OR($A37="",$F37=0),"",SUM(Errors!E59,Errors!N59))</f>
        <v>0</v>
      </c>
      <c r="BM37" s="314">
        <f>IF(OR($A37="",$F37=0),"",SUM(Errors!F59,Errors!O59))</f>
        <v>0</v>
      </c>
      <c r="BN37" s="346">
        <f>IF(OR($A37="",$F37=0),"",SUM(Errors!G59,Errors!P59))</f>
        <v>0</v>
      </c>
      <c r="BO37" s="319">
        <f t="shared" si="55"/>
        <v>0</v>
      </c>
      <c r="BP37" s="347" t="str">
        <f t="shared" si="56"/>
        <v/>
      </c>
      <c r="BQ37" s="347" t="str">
        <f t="shared" si="57"/>
        <v/>
      </c>
      <c r="BR37" s="309" t="str">
        <f t="shared" si="58"/>
        <v/>
      </c>
      <c r="BS37" s="339">
        <f>IF(OR(A37="",C37=0),"",SUM(Errors!C33,Errors!L33))</f>
        <v>0</v>
      </c>
      <c r="BT37" s="318">
        <f>IF(OR(A37="",C37=0),"",SUM(Errors!D33,Errors!M33))</f>
        <v>0</v>
      </c>
      <c r="BU37" s="318">
        <f>IF(OR(A37="",C37=0),"",SUM(Errors!E33,Errors!N33))</f>
        <v>0</v>
      </c>
      <c r="BV37" s="318">
        <f>IF(OR(A37="",C37=0),"",SUM(Errors!F33,Errors!O33))</f>
        <v>0</v>
      </c>
      <c r="BW37" s="318">
        <f>IF(OR(A37="",C37=0),"",SUM(Errors!G33,Errors!P33))</f>
        <v>0</v>
      </c>
      <c r="BX37" s="348">
        <f t="shared" si="59"/>
        <v>0</v>
      </c>
    </row>
    <row r="38" spans="1:76" s="311" customFormat="1" ht="19.5" customHeight="1">
      <c r="A38" s="312" t="str">
        <f>IF(ISBLANK(IBRF!$H21),"",IBRF!$H21)</f>
        <v>777</v>
      </c>
      <c r="B38" s="313" t="str">
        <f>IF(ISBLANK(IBRF!$I21),"",IBRF!$I21)</f>
        <v>Bust'N Ace</v>
      </c>
      <c r="C38" s="336">
        <f>IF(A38="","",SUM(LU!AH19,LU!AH118))</f>
        <v>1</v>
      </c>
      <c r="D38" s="314">
        <f>IF(A38="","",SUM(LU!W19,LU!W118))</f>
        <v>4</v>
      </c>
      <c r="E38" s="314">
        <f>IF(A38="","",SUM(LU!AC19,LU!AC118))</f>
        <v>14</v>
      </c>
      <c r="F38" s="315">
        <f t="shared" si="33"/>
        <v>19</v>
      </c>
      <c r="G38" s="316">
        <f>IF(OR(A38="",F38=0,LU!D$3+LU!D$102=0),"",F38/(LU!D$3+LU!D$102))</f>
        <v>0.6333333333333333</v>
      </c>
      <c r="H38" s="339">
        <f ca="1">IF(OR(C38=0,A38=""),"",SK!AP172)</f>
        <v>0</v>
      </c>
      <c r="I38" s="318">
        <f ca="1">IF(OR(A38="",C38=0),"",SK!AM172)</f>
        <v>0</v>
      </c>
      <c r="J38" s="318">
        <f ca="1">IF(OR(C38=0,A38=""),"",SK!AT172)</f>
        <v>0</v>
      </c>
      <c r="K38" s="319">
        <f ca="1">IF(OR(C38=0,A38=""),"",SK!AC172)</f>
        <v>5</v>
      </c>
      <c r="L38" s="401">
        <f ca="1">IF(OR(A38="",SK!AD172="",SK!AD172=0),"",K38/SK!AD172)</f>
        <v>5</v>
      </c>
      <c r="M38" s="339">
        <f ca="1">IF(OR(C38=0,A38=""),"",SK!AF172)</f>
        <v>0</v>
      </c>
      <c r="N38" s="319">
        <f ca="1">IF(OR(C38=0,A38=""),"",SK!AG172)</f>
        <v>1</v>
      </c>
      <c r="O38" s="318">
        <f ca="1">IF(OR(C38=0,A38=""),"",SK!AI172)</f>
        <v>1</v>
      </c>
      <c r="P38" s="318">
        <f ca="1">IF(OR(C38=0,A38=""),"",SK!AK172)</f>
        <v>0</v>
      </c>
      <c r="Q38" s="324">
        <f t="shared" ca="1" si="34"/>
        <v>1</v>
      </c>
      <c r="R38" s="315">
        <f ca="1">IF(OR(A38="",C38=0),"",SK!AH172)</f>
        <v>4</v>
      </c>
      <c r="S38" s="326">
        <f t="shared" ca="1" si="35"/>
        <v>4</v>
      </c>
      <c r="T38" s="402">
        <f ca="1">IF(OR(A38="",F38=0),"",SUM(LU!AJ65,LU!AJ164))</f>
        <v>116</v>
      </c>
      <c r="U38" s="319">
        <f ca="1">IF(OR(A38="",F38=0),"",SUM(LU!AJ88,LU!AJ187))</f>
        <v>32</v>
      </c>
      <c r="V38" s="319">
        <f ca="1">IF(OR(A38="",F38=0),"",SUM(LU!AJ42,LU!AJ141))</f>
        <v>84</v>
      </c>
      <c r="W38" s="314">
        <f ca="1">IF(OR(A38="",C38=0),"",SUM(LU!AH42,LU!AH141))</f>
        <v>4</v>
      </c>
      <c r="X38" s="403">
        <f t="shared" ca="1" si="36"/>
        <v>4</v>
      </c>
      <c r="Y38" s="329">
        <f ca="1">IF(OR(A38="",D38=0),"",SUM(LU!W42,LU!W141))</f>
        <v>20</v>
      </c>
      <c r="Z38" s="403">
        <f t="shared" ca="1" si="37"/>
        <v>5</v>
      </c>
      <c r="AA38" s="329">
        <f ca="1">IF(OR(A38="",E38=0),"",SUM(LU!AC42,LU!AC141))</f>
        <v>60</v>
      </c>
      <c r="AB38" s="403">
        <f t="shared" ca="1" si="38"/>
        <v>4.2857142857142856</v>
      </c>
      <c r="AC38" s="401">
        <f t="shared" ca="1" si="39"/>
        <v>4.4210526315789478</v>
      </c>
      <c r="AD38" s="331">
        <f ca="1">IF(OR(A38="",F38=0,T$48="-",LU!$W$5=0),"",T38-T$48)</f>
        <v>60.285714285714285</v>
      </c>
      <c r="AE38" s="331">
        <f ca="1">IF(OR(A38="",F38=0,U$48="-",LU!$W$5=0),"",U38-U$48)</f>
        <v>7.7142857142857153</v>
      </c>
      <c r="AF38" s="332">
        <f t="shared" ca="1" si="40"/>
        <v>52.571428571428569</v>
      </c>
      <c r="AG38" s="333">
        <f t="shared" ca="1" si="41"/>
        <v>-0.93333333333333268</v>
      </c>
      <c r="AH38" s="333">
        <f t="shared" ca="1" si="42"/>
        <v>2.0057142857142858</v>
      </c>
      <c r="AI38" s="334">
        <f t="shared" ca="1" si="43"/>
        <v>1.0041208791208791</v>
      </c>
      <c r="AJ38" s="335">
        <f ca="1">IF(OR($A38="",AC38="",AC$48="-",LU!$W$5=0),"",AC38-AC$48)</f>
        <v>1.6026302749047114</v>
      </c>
      <c r="AK38" s="336">
        <f>IF(OR(A38="",F38=0),"",SUM(PT!R72,PT!R73))</f>
        <v>4</v>
      </c>
      <c r="AL38" s="314">
        <f>IF(OR(A38="",F38=0),"",SUM(PT!AI72,PT!AI73))</f>
        <v>1</v>
      </c>
      <c r="AM38" s="408">
        <f>IF(OR(A38="",F38=0),"",SUM(PT!AJ72,PT!AJ73))</f>
        <v>2</v>
      </c>
      <c r="AN38" s="312" t="str">
        <f t="shared" si="44"/>
        <v>777</v>
      </c>
      <c r="AO38" s="338" t="str">
        <f t="shared" si="32"/>
        <v>Bust'N Ace</v>
      </c>
      <c r="AP38" s="339">
        <f>IF(OR($A38="",$F38=0),"",SUM(Actions!C34,Actions!L34))</f>
        <v>0</v>
      </c>
      <c r="AQ38" s="318">
        <f>IF(OR($A38="",$F38=0),"",SUM(Actions!D34,Actions!M34))</f>
        <v>0</v>
      </c>
      <c r="AR38" s="318">
        <f>IF(OR($A38="",$F38=0),"",SUM(Actions!E34,Actions!N34))</f>
        <v>0</v>
      </c>
      <c r="AS38" s="318">
        <f>IF(OR($A38="",$F38=0),"",SUM(Actions!F34,Actions!O34))</f>
        <v>0</v>
      </c>
      <c r="AT38" s="318">
        <f>IF(OR($A38="",$F38=0),"",SUM(Actions!G34,Actions!P34))</f>
        <v>0</v>
      </c>
      <c r="AU38" s="340">
        <f t="shared" si="45"/>
        <v>0</v>
      </c>
      <c r="AV38" s="327">
        <f>IF(OR($A38="",$F38=0),"",SUM(Actions!C60,Actions!L60))</f>
        <v>0</v>
      </c>
      <c r="AW38" s="314">
        <f>IF(OR($A38="",$F38=0),"",SUM(Actions!D60,Actions!M60))</f>
        <v>0</v>
      </c>
      <c r="AX38" s="314">
        <f>IF(OR($A38="",$F38=0),"",SUM(Actions!E60,Actions!N60))</f>
        <v>0</v>
      </c>
      <c r="AY38" s="314">
        <f>IF(OR($A38="",$F38=0),"",SUM(Actions!F60,Actions!O60))</f>
        <v>0</v>
      </c>
      <c r="AZ38" s="314">
        <f>IF(OR($A38="",$F38=0),"",SUM(Actions!G60,Actions!P60))</f>
        <v>0</v>
      </c>
      <c r="BA38" s="319">
        <f t="shared" si="46"/>
        <v>0</v>
      </c>
      <c r="BB38" s="315">
        <f t="shared" si="47"/>
        <v>0</v>
      </c>
      <c r="BC38" s="337">
        <f t="shared" si="48"/>
        <v>0</v>
      </c>
      <c r="BD38" s="405">
        <f t="shared" si="49"/>
        <v>0</v>
      </c>
      <c r="BE38" s="342" t="str">
        <f t="shared" si="50"/>
        <v/>
      </c>
      <c r="BF38" s="332">
        <f t="shared" si="51"/>
        <v>0</v>
      </c>
      <c r="BG38" s="406" t="str">
        <f t="shared" si="52"/>
        <v/>
      </c>
      <c r="BH38" s="344">
        <f t="shared" si="53"/>
        <v>0</v>
      </c>
      <c r="BI38" s="316" t="str">
        <f t="shared" si="54"/>
        <v/>
      </c>
      <c r="BJ38" s="345">
        <f>IF(OR($A38="",$F38=0),"",SUM(Errors!C60,Errors!L60))</f>
        <v>0</v>
      </c>
      <c r="BK38" s="314">
        <f>IF(OR($A38="",$F38=0),"",SUM(Errors!D60,Errors!M60))</f>
        <v>0</v>
      </c>
      <c r="BL38" s="314">
        <f>IF(OR($A38="",$F38=0),"",SUM(Errors!E60,Errors!N60))</f>
        <v>0</v>
      </c>
      <c r="BM38" s="314">
        <f>IF(OR($A38="",$F38=0),"",SUM(Errors!F60,Errors!O60))</f>
        <v>0</v>
      </c>
      <c r="BN38" s="346">
        <f>IF(OR($A38="",$F38=0),"",SUM(Errors!G60,Errors!P60))</f>
        <v>0</v>
      </c>
      <c r="BO38" s="319">
        <f t="shared" si="55"/>
        <v>0</v>
      </c>
      <c r="BP38" s="347" t="str">
        <f t="shared" si="56"/>
        <v/>
      </c>
      <c r="BQ38" s="347" t="str">
        <f t="shared" si="57"/>
        <v/>
      </c>
      <c r="BR38" s="309" t="str">
        <f t="shared" si="58"/>
        <v/>
      </c>
      <c r="BS38" s="339">
        <f>IF(OR(A38="",C38=0),"",SUM(Errors!C34,Errors!L34))</f>
        <v>0</v>
      </c>
      <c r="BT38" s="318">
        <f>IF(OR(A38="",C38=0),"",SUM(Errors!D34,Errors!M34))</f>
        <v>0</v>
      </c>
      <c r="BU38" s="318">
        <f>IF(OR(A38="",C38=0),"",SUM(Errors!E34,Errors!N34))</f>
        <v>0</v>
      </c>
      <c r="BV38" s="318">
        <f>IF(OR(A38="",C38=0),"",SUM(Errors!F34,Errors!O34))</f>
        <v>0</v>
      </c>
      <c r="BW38" s="318">
        <f>IF(OR(A38="",C38=0),"",SUM(Errors!G34,Errors!P34))</f>
        <v>0</v>
      </c>
      <c r="BX38" s="348">
        <f t="shared" si="59"/>
        <v>0</v>
      </c>
    </row>
    <row r="39" spans="1:76" s="311" customFormat="1" ht="20.100000000000001" customHeight="1">
      <c r="A39" s="312" t="str">
        <f>IF(ISBLANK(IBRF!$H22),"",IBRF!$H22)</f>
        <v>7962</v>
      </c>
      <c r="B39" s="313" t="str">
        <f>IF(ISBLANK(IBRF!$I22),"",IBRF!$I22)</f>
        <v>Dewey Decks'emAll</v>
      </c>
      <c r="C39" s="336">
        <f>IF(A39="","",SUM(LU!AH20,LU!AH119))</f>
        <v>0</v>
      </c>
      <c r="D39" s="314">
        <f>IF(A39="","",SUM(LU!W20,LU!W119))</f>
        <v>0</v>
      </c>
      <c r="E39" s="314">
        <f>IF(A39="","",SUM(LU!AC20,LU!AC119))</f>
        <v>5</v>
      </c>
      <c r="F39" s="315">
        <f t="shared" si="33"/>
        <v>5</v>
      </c>
      <c r="G39" s="316">
        <f>IF(OR(A39="",F39=0,LU!D$3+LU!D$102=0),"",F39/(LU!D$3+LU!D$102))</f>
        <v>0.16666666666666666</v>
      </c>
      <c r="H39" s="339" t="str">
        <f>IF(OR(C39=0,A39=""),"",SK!AP175)</f>
        <v/>
      </c>
      <c r="I39" s="318" t="str">
        <f>IF(OR(A39="",C39=0),"",SK!AM175)</f>
        <v/>
      </c>
      <c r="J39" s="318" t="str">
        <f>IF(OR(C39=0,A39=""),"",SK!AT175)</f>
        <v/>
      </c>
      <c r="K39" s="319" t="str">
        <f>IF(OR(C39=0,A39=""),"",SK!AC175)</f>
        <v/>
      </c>
      <c r="L39" s="401" t="str">
        <f ca="1">IF(OR(A39="",SK!AD175="",SK!AD175=0),"",K39/SK!AD175)</f>
        <v/>
      </c>
      <c r="M39" s="339" t="str">
        <f>IF(OR(C39=0,A39=""),"",SK!AF175)</f>
        <v/>
      </c>
      <c r="N39" s="319" t="str">
        <f>IF(OR(C39=0,A39=""),"",SK!AG175)</f>
        <v/>
      </c>
      <c r="O39" s="318" t="str">
        <f>IF(OR(C39=0,A39=""),"",SK!AI175)</f>
        <v/>
      </c>
      <c r="P39" s="318" t="str">
        <f>IF(OR(C39=0,A39=""),"",SK!AK175)</f>
        <v/>
      </c>
      <c r="Q39" s="324" t="str">
        <f t="shared" si="34"/>
        <v/>
      </c>
      <c r="R39" s="315" t="str">
        <f>IF(OR(A39="",C39=0),"",SK!AH175)</f>
        <v/>
      </c>
      <c r="S39" s="326" t="str">
        <f t="shared" si="35"/>
        <v/>
      </c>
      <c r="T39" s="402">
        <f ca="1">IF(OR(A39="",F39=0),"",SUM(LU!AJ66,LU!AJ165))</f>
        <v>50</v>
      </c>
      <c r="U39" s="319">
        <f ca="1">IF(OR(A39="",F39=0),"",SUM(LU!AJ89,LU!AJ188))</f>
        <v>0</v>
      </c>
      <c r="V39" s="319">
        <f ca="1">IF(OR(A39="",F39=0),"",SUM(LU!AJ43,LU!AJ142))</f>
        <v>50</v>
      </c>
      <c r="W39" s="314" t="str">
        <f>IF(OR(A39="",C39=0),"",SUM(LU!AH43,LU!AH142))</f>
        <v/>
      </c>
      <c r="X39" s="403" t="str">
        <f t="shared" si="36"/>
        <v/>
      </c>
      <c r="Y39" s="329" t="str">
        <f>IF(OR(A39="",D39=0),"",SUM(LU!W43,LU!W142))</f>
        <v/>
      </c>
      <c r="Z39" s="403" t="str">
        <f t="shared" si="37"/>
        <v/>
      </c>
      <c r="AA39" s="329">
        <f ca="1">IF(OR(A39="",E39=0),"",SUM(LU!AC43,LU!AC142))</f>
        <v>50</v>
      </c>
      <c r="AB39" s="403">
        <f t="shared" ca="1" si="38"/>
        <v>10</v>
      </c>
      <c r="AC39" s="401">
        <f t="shared" ca="1" si="39"/>
        <v>10</v>
      </c>
      <c r="AD39" s="331">
        <f ca="1">IF(OR(A39="",F39=0,T$48="-",LU!$W$5=0),"",T39-T$48)</f>
        <v>-5.7142857142857153</v>
      </c>
      <c r="AE39" s="331">
        <f ca="1">IF(OR(A39="",F39=0,U$48="-",LU!$W$5=0),"",U39-U$48)</f>
        <v>-24.285714285714285</v>
      </c>
      <c r="AF39" s="332">
        <f t="shared" ca="1" si="40"/>
        <v>18.571428571428569</v>
      </c>
      <c r="AG39" s="333" t="str">
        <f t="shared" si="41"/>
        <v/>
      </c>
      <c r="AH39" s="333" t="str">
        <f t="shared" si="42"/>
        <v/>
      </c>
      <c r="AI39" s="334">
        <f t="shared" ca="1" si="43"/>
        <v>6.7184065934065931</v>
      </c>
      <c r="AJ39" s="335">
        <f ca="1">IF(OR($A39="",AC39="",AC$48="-",LU!$W$5=0),"",AC39-AC$48)</f>
        <v>7.1815776433257632</v>
      </c>
      <c r="AK39" s="336">
        <f>IF(OR(A39="",F39=0),"",SUM(PT!R74,PT!R75))</f>
        <v>1</v>
      </c>
      <c r="AL39" s="314">
        <f>IF(OR(A39="",F39=0),"",SUM(PT!AI74,PT!AI75))</f>
        <v>0</v>
      </c>
      <c r="AM39" s="408">
        <f>IF(OR(A39="",F39=0),"",SUM(PT!AJ74,PT!AJ75))</f>
        <v>0</v>
      </c>
      <c r="AN39" s="312" t="str">
        <f t="shared" si="44"/>
        <v>7962</v>
      </c>
      <c r="AO39" s="338" t="str">
        <f t="shared" si="32"/>
        <v>Dewey Decks'emAll</v>
      </c>
      <c r="AP39" s="339">
        <f>IF(OR($A39="",$F39=0),"",SUM(Actions!C35,Actions!L35))</f>
        <v>0</v>
      </c>
      <c r="AQ39" s="318">
        <f>IF(OR($A39="",$F39=0),"",SUM(Actions!D35,Actions!M35))</f>
        <v>0</v>
      </c>
      <c r="AR39" s="318">
        <f>IF(OR($A39="",$F39=0),"",SUM(Actions!E35,Actions!N35))</f>
        <v>0</v>
      </c>
      <c r="AS39" s="318">
        <f>IF(OR($A39="",$F39=0),"",SUM(Actions!F35,Actions!O35))</f>
        <v>0</v>
      </c>
      <c r="AT39" s="318">
        <f>IF(OR($A39="",$F39=0),"",SUM(Actions!G35,Actions!P35))</f>
        <v>0</v>
      </c>
      <c r="AU39" s="340">
        <f t="shared" si="45"/>
        <v>0</v>
      </c>
      <c r="AV39" s="327">
        <f>IF(OR($A39="",$F39=0),"",SUM(Actions!C61,Actions!L61))</f>
        <v>0</v>
      </c>
      <c r="AW39" s="314">
        <f>IF(OR($A39="",$F39=0),"",SUM(Actions!D61,Actions!M61))</f>
        <v>0</v>
      </c>
      <c r="AX39" s="314">
        <f>IF(OR($A39="",$F39=0),"",SUM(Actions!E61,Actions!N61))</f>
        <v>0</v>
      </c>
      <c r="AY39" s="314">
        <f>IF(OR($A39="",$F39=0),"",SUM(Actions!F61,Actions!O61))</f>
        <v>0</v>
      </c>
      <c r="AZ39" s="314">
        <f>IF(OR($A39="",$F39=0),"",SUM(Actions!G61,Actions!P61))</f>
        <v>0</v>
      </c>
      <c r="BA39" s="319">
        <f t="shared" si="46"/>
        <v>0</v>
      </c>
      <c r="BB39" s="315">
        <f t="shared" si="47"/>
        <v>0</v>
      </c>
      <c r="BC39" s="337">
        <f t="shared" si="48"/>
        <v>0</v>
      </c>
      <c r="BD39" s="405">
        <f t="shared" si="49"/>
        <v>0</v>
      </c>
      <c r="BE39" s="342" t="str">
        <f t="shared" si="50"/>
        <v/>
      </c>
      <c r="BF39" s="332">
        <f t="shared" si="51"/>
        <v>0</v>
      </c>
      <c r="BG39" s="406" t="str">
        <f t="shared" si="52"/>
        <v/>
      </c>
      <c r="BH39" s="344">
        <f t="shared" si="53"/>
        <v>0</v>
      </c>
      <c r="BI39" s="316" t="str">
        <f t="shared" si="54"/>
        <v/>
      </c>
      <c r="BJ39" s="345">
        <f>IF(OR($A39="",$F39=0),"",SUM(Errors!C61,Errors!L61))</f>
        <v>0</v>
      </c>
      <c r="BK39" s="314">
        <f>IF(OR($A39="",$F39=0),"",SUM(Errors!D61,Errors!M61))</f>
        <v>0</v>
      </c>
      <c r="BL39" s="314">
        <f>IF(OR($A39="",$F39=0),"",SUM(Errors!E61,Errors!N61))</f>
        <v>0</v>
      </c>
      <c r="BM39" s="314">
        <f>IF(OR($A39="",$F39=0),"",SUM(Errors!F61,Errors!O61))</f>
        <v>0</v>
      </c>
      <c r="BN39" s="346">
        <f>IF(OR($A39="",$F39=0),"",SUM(Errors!G61,Errors!P61))</f>
        <v>0</v>
      </c>
      <c r="BO39" s="319">
        <f t="shared" si="55"/>
        <v>0</v>
      </c>
      <c r="BP39" s="347" t="str">
        <f t="shared" si="56"/>
        <v/>
      </c>
      <c r="BQ39" s="347" t="str">
        <f t="shared" si="57"/>
        <v/>
      </c>
      <c r="BR39" s="309" t="str">
        <f t="shared" si="58"/>
        <v/>
      </c>
      <c r="BS39" s="339" t="str">
        <f>IF(OR(A39="",C39=0),"",SUM(Errors!C35,Errors!L35))</f>
        <v/>
      </c>
      <c r="BT39" s="318" t="str">
        <f>IF(OR(A39="",C39=0),"",SUM(Errors!D35,Errors!M35))</f>
        <v/>
      </c>
      <c r="BU39" s="318" t="str">
        <f>IF(OR(A39="",C39=0),"",SUM(Errors!E35,Errors!N35))</f>
        <v/>
      </c>
      <c r="BV39" s="318" t="str">
        <f>IF(OR(A39="",C39=0),"",SUM(Errors!F35,Errors!O35))</f>
        <v/>
      </c>
      <c r="BW39" s="318" t="str">
        <f>IF(OR(A39="",C39=0),"",SUM(Errors!G35,Errors!P35))</f>
        <v/>
      </c>
      <c r="BX39" s="348" t="str">
        <f t="shared" si="59"/>
        <v/>
      </c>
    </row>
    <row r="40" spans="1:76" s="311" customFormat="1" ht="20.100000000000001" customHeight="1">
      <c r="A40" s="312" t="str">
        <f>IF(ISBLANK(IBRF!$H23),"",IBRF!$H23)</f>
        <v>86</v>
      </c>
      <c r="B40" s="313" t="str">
        <f>IF(ISBLANK(IBRF!$I23),"",IBRF!$I23)</f>
        <v>Lola Ntimid8her</v>
      </c>
      <c r="C40" s="336">
        <f>IF(A40="","",SUM(LU!AH21,LU!AH120))</f>
        <v>3</v>
      </c>
      <c r="D40" s="314">
        <f>IF(A40="","",SUM(LU!W21,LU!W120))</f>
        <v>0</v>
      </c>
      <c r="E40" s="314">
        <f>IF(A40="","",SUM(LU!AC21,LU!AC120))</f>
        <v>6</v>
      </c>
      <c r="F40" s="315">
        <f t="shared" si="33"/>
        <v>9</v>
      </c>
      <c r="G40" s="316">
        <f>IF(OR(A40="",F40=0,LU!D$3+LU!D$102=0),"",F40/(LU!D$3+LU!D$102))</f>
        <v>0.3</v>
      </c>
      <c r="H40" s="339">
        <f ca="1">IF(OR(C40=0,A40=""),"",SK!AP178)</f>
        <v>0</v>
      </c>
      <c r="I40" s="318">
        <f ca="1">IF(OR(A40="",C40=0),"",SK!AM178)</f>
        <v>0</v>
      </c>
      <c r="J40" s="318">
        <f ca="1">IF(OR(C40=0,A40=""),"",SK!AT178)</f>
        <v>0</v>
      </c>
      <c r="K40" s="319">
        <f ca="1">IF(OR(C40=0,A40=""),"",SK!AC178)</f>
        <v>16</v>
      </c>
      <c r="L40" s="401">
        <f ca="1">IF(OR(A40="",SK!AD178="",SK!AD178=0),"",K40/SK!AD178)</f>
        <v>5.333333333333333</v>
      </c>
      <c r="M40" s="339">
        <f ca="1">IF(OR(C40=0,A40=""),"",SK!AF178)</f>
        <v>1</v>
      </c>
      <c r="N40" s="319">
        <f ca="1">IF(OR(C40=0,A40=""),"",SK!AG178)</f>
        <v>2</v>
      </c>
      <c r="O40" s="318">
        <f ca="1">IF(OR(C40=0,A40=""),"",SK!AI178)</f>
        <v>1</v>
      </c>
      <c r="P40" s="318">
        <f ca="1">IF(OR(C40=0,A40=""),"",SK!AK178)</f>
        <v>1</v>
      </c>
      <c r="Q40" s="324">
        <f t="shared" ca="1" si="34"/>
        <v>0.66666666666666663</v>
      </c>
      <c r="R40" s="315">
        <f ca="1">IF(OR(A40="",C40=0),"",SK!AH178)</f>
        <v>16</v>
      </c>
      <c r="S40" s="326">
        <f t="shared" ca="1" si="35"/>
        <v>8</v>
      </c>
      <c r="T40" s="402">
        <f ca="1">IF(OR(A40="",F40=0),"",SUM(LU!AJ67,LU!AJ166))</f>
        <v>47</v>
      </c>
      <c r="U40" s="319">
        <f ca="1">IF(OR(A40="",F40=0),"",SUM(LU!AJ90,LU!AJ189))</f>
        <v>20</v>
      </c>
      <c r="V40" s="319">
        <f ca="1">IF(OR(A40="",F40=0),"",SUM(LU!AJ44,LU!AJ143))</f>
        <v>27</v>
      </c>
      <c r="W40" s="314">
        <f ca="1">IF(OR(A40="",C40=0),"",SUM(LU!AH44,LU!AH143))</f>
        <v>0</v>
      </c>
      <c r="X40" s="403">
        <f t="shared" ca="1" si="36"/>
        <v>0</v>
      </c>
      <c r="Y40" s="329" t="str">
        <f>IF(OR(A40="",D40=0),"",SUM(LU!W44,LU!W143))</f>
        <v/>
      </c>
      <c r="Z40" s="403" t="str">
        <f t="shared" si="37"/>
        <v/>
      </c>
      <c r="AA40" s="329">
        <f ca="1">IF(OR(A40="",E40=0),"",SUM(LU!AC44,LU!AC143))</f>
        <v>27</v>
      </c>
      <c r="AB40" s="403">
        <f t="shared" ca="1" si="38"/>
        <v>4.5</v>
      </c>
      <c r="AC40" s="401">
        <f t="shared" ca="1" si="39"/>
        <v>3</v>
      </c>
      <c r="AD40" s="331">
        <f ca="1">IF(OR(A40="",F40=0,T$48="-",LU!$W$5=0),"",T40-T$48)</f>
        <v>-8.7142857142857153</v>
      </c>
      <c r="AE40" s="331">
        <f ca="1">IF(OR(A40="",F40=0,U$48="-",LU!$W$5=0),"",U40-U$48)</f>
        <v>-4.2857142857142847</v>
      </c>
      <c r="AF40" s="332">
        <f t="shared" ca="1" si="40"/>
        <v>-4.4285714285714306</v>
      </c>
      <c r="AG40" s="333">
        <f t="shared" ca="1" si="41"/>
        <v>-4.9333333333333327</v>
      </c>
      <c r="AH40" s="333" t="str">
        <f t="shared" si="42"/>
        <v/>
      </c>
      <c r="AI40" s="334">
        <f t="shared" ca="1" si="43"/>
        <v>1.2184065934065935</v>
      </c>
      <c r="AJ40" s="335">
        <f ca="1">IF(OR($A40="",AC40="",AC$48="-",LU!$W$5=0),"",AC40-AC$48)</f>
        <v>0.18157764332576365</v>
      </c>
      <c r="AK40" s="336">
        <f>IF(OR(A40="",F40=0),"",SUM(PT!R76,PT!R77))</f>
        <v>1</v>
      </c>
      <c r="AL40" s="314">
        <f>IF(OR(A40="",F40=0),"",SUM(PT!AI76,PT!AI77))</f>
        <v>2</v>
      </c>
      <c r="AM40" s="408">
        <f>IF(OR(A40="",F40=0),"",SUM(PT!AJ76,PT!AJ77))</f>
        <v>2</v>
      </c>
      <c r="AN40" s="312" t="str">
        <f t="shared" si="44"/>
        <v>86</v>
      </c>
      <c r="AO40" s="338" t="str">
        <f t="shared" si="32"/>
        <v>Lola Ntimid8her</v>
      </c>
      <c r="AP40" s="339">
        <f>IF(OR($A40="",$F40=0),"",SUM(Actions!C36,Actions!L36))</f>
        <v>0</v>
      </c>
      <c r="AQ40" s="318">
        <f>IF(OR($A40="",$F40=0),"",SUM(Actions!D36,Actions!M36))</f>
        <v>0</v>
      </c>
      <c r="AR40" s="318">
        <f>IF(OR($A40="",$F40=0),"",SUM(Actions!E36,Actions!N36))</f>
        <v>0</v>
      </c>
      <c r="AS40" s="318">
        <f>IF(OR($A40="",$F40=0),"",SUM(Actions!F36,Actions!O36))</f>
        <v>0</v>
      </c>
      <c r="AT40" s="318">
        <f>IF(OR($A40="",$F40=0),"",SUM(Actions!G36,Actions!P36))</f>
        <v>0</v>
      </c>
      <c r="AU40" s="340">
        <f t="shared" si="45"/>
        <v>0</v>
      </c>
      <c r="AV40" s="327">
        <f>IF(OR($A40="",$F40=0),"",SUM(Actions!C62,Actions!L62))</f>
        <v>0</v>
      </c>
      <c r="AW40" s="314">
        <f>IF(OR($A40="",$F40=0),"",SUM(Actions!D62,Actions!M62))</f>
        <v>0</v>
      </c>
      <c r="AX40" s="314">
        <f>IF(OR($A40="",$F40=0),"",SUM(Actions!E62,Actions!N62))</f>
        <v>0</v>
      </c>
      <c r="AY40" s="314">
        <f>IF(OR($A40="",$F40=0),"",SUM(Actions!F62,Actions!O62))</f>
        <v>0</v>
      </c>
      <c r="AZ40" s="314">
        <f>IF(OR($A40="",$F40=0),"",SUM(Actions!G62,Actions!P62))</f>
        <v>0</v>
      </c>
      <c r="BA40" s="319">
        <f t="shared" si="46"/>
        <v>0</v>
      </c>
      <c r="BB40" s="315">
        <f t="shared" si="47"/>
        <v>0</v>
      </c>
      <c r="BC40" s="337">
        <f t="shared" si="48"/>
        <v>0</v>
      </c>
      <c r="BD40" s="405">
        <f t="shared" si="49"/>
        <v>0</v>
      </c>
      <c r="BE40" s="342" t="str">
        <f t="shared" si="50"/>
        <v/>
      </c>
      <c r="BF40" s="332">
        <f t="shared" si="51"/>
        <v>0</v>
      </c>
      <c r="BG40" s="406" t="str">
        <f t="shared" si="52"/>
        <v/>
      </c>
      <c r="BH40" s="344">
        <f t="shared" si="53"/>
        <v>0</v>
      </c>
      <c r="BI40" s="316" t="str">
        <f t="shared" si="54"/>
        <v/>
      </c>
      <c r="BJ40" s="345">
        <f>IF(OR($A40="",$F40=0),"",SUM(Errors!C62,Errors!L62))</f>
        <v>0</v>
      </c>
      <c r="BK40" s="314">
        <f>IF(OR($A40="",$F40=0),"",SUM(Errors!D62,Errors!M62))</f>
        <v>0</v>
      </c>
      <c r="BL40" s="314">
        <f>IF(OR($A40="",$F40=0),"",SUM(Errors!E62,Errors!N62))</f>
        <v>0</v>
      </c>
      <c r="BM40" s="314">
        <f>IF(OR($A40="",$F40=0),"",SUM(Errors!F62,Errors!O62))</f>
        <v>0</v>
      </c>
      <c r="BN40" s="346">
        <f>IF(OR($A40="",$F40=0),"",SUM(Errors!G62,Errors!P62))</f>
        <v>0</v>
      </c>
      <c r="BO40" s="319">
        <f t="shared" si="55"/>
        <v>0</v>
      </c>
      <c r="BP40" s="347" t="str">
        <f t="shared" si="56"/>
        <v/>
      </c>
      <c r="BQ40" s="347" t="str">
        <f t="shared" si="57"/>
        <v/>
      </c>
      <c r="BR40" s="309" t="str">
        <f t="shared" si="58"/>
        <v/>
      </c>
      <c r="BS40" s="339">
        <f>IF(OR(A40="",C40=0),"",SUM(Errors!C36,Errors!L36))</f>
        <v>0</v>
      </c>
      <c r="BT40" s="318">
        <f>IF(OR(A40="",C40=0),"",SUM(Errors!D36,Errors!M36))</f>
        <v>0</v>
      </c>
      <c r="BU40" s="318">
        <f>IF(OR(A40="",C40=0),"",SUM(Errors!E36,Errors!N36))</f>
        <v>0</v>
      </c>
      <c r="BV40" s="318">
        <f>IF(OR(A40="",C40=0),"",SUM(Errors!F36,Errors!O36))</f>
        <v>0</v>
      </c>
      <c r="BW40" s="318">
        <f>IF(OR(A40="",C40=0),"",SUM(Errors!G36,Errors!P36))</f>
        <v>0</v>
      </c>
      <c r="BX40" s="348">
        <f t="shared" si="59"/>
        <v>0</v>
      </c>
    </row>
    <row r="41" spans="1:76" s="311" customFormat="1" ht="20.100000000000001" customHeight="1">
      <c r="A41" s="312" t="str">
        <f>IF(ISBLANK(IBRF!$H24),"",IBRF!$H24)</f>
        <v>M60</v>
      </c>
      <c r="B41" s="313" t="str">
        <f>IF(ISBLANK(IBRF!$I24),"",IBRF!$I24)</f>
        <v>21 Guns</v>
      </c>
      <c r="C41" s="336">
        <f>IF(A41="","",SUM(LU!AH22,LU!AH121))</f>
        <v>0</v>
      </c>
      <c r="D41" s="314">
        <f>IF(A41="","",SUM(LU!W22,LU!W121))</f>
        <v>7</v>
      </c>
      <c r="E41" s="314">
        <f>IF(A41="","",SUM(LU!AC22,LU!AC121))</f>
        <v>9</v>
      </c>
      <c r="F41" s="315">
        <f t="shared" si="33"/>
        <v>16</v>
      </c>
      <c r="G41" s="316">
        <f>IF(OR(A41="",F41=0,LU!D$3+LU!D$102=0),"",F41/(LU!D$3+LU!D$102))</f>
        <v>0.53333333333333333</v>
      </c>
      <c r="H41" s="339" t="str">
        <f>IF(OR(C41=0,A41=""),"",SK!AP181)</f>
        <v/>
      </c>
      <c r="I41" s="318" t="str">
        <f>IF(OR(A41="",C41=0),"",SK!AM181)</f>
        <v/>
      </c>
      <c r="J41" s="318" t="str">
        <f>IF(OR(C41=0,A41=""),"",SK!AT181)</f>
        <v/>
      </c>
      <c r="K41" s="319" t="str">
        <f>IF(OR(C41=0,A41=""),"",SK!AC181)</f>
        <v/>
      </c>
      <c r="L41" s="401" t="str">
        <f ca="1">IF(OR(A41="",SK!AD181="",SK!AD181=0),"",K41/SK!AD181)</f>
        <v/>
      </c>
      <c r="M41" s="339" t="str">
        <f>IF(OR(C41=0,A41=""),"",SK!AF181)</f>
        <v/>
      </c>
      <c r="N41" s="319" t="str">
        <f>IF(OR(C41=0,A41=""),"",SK!AG181)</f>
        <v/>
      </c>
      <c r="O41" s="318" t="str">
        <f>IF(OR(C41=0,A41=""),"",SK!AI181)</f>
        <v/>
      </c>
      <c r="P41" s="318" t="str">
        <f>IF(OR(C41=0,A41=""),"",SK!AK181)</f>
        <v/>
      </c>
      <c r="Q41" s="324" t="str">
        <f t="shared" si="34"/>
        <v/>
      </c>
      <c r="R41" s="315" t="str">
        <f>IF(OR(A41="",C41=0),"",SK!AH181)</f>
        <v/>
      </c>
      <c r="S41" s="326" t="str">
        <f t="shared" si="35"/>
        <v/>
      </c>
      <c r="T41" s="402">
        <f ca="1">IF(OR(A41="",F41=0),"",SUM(LU!AJ68,LU!AJ167))</f>
        <v>104</v>
      </c>
      <c r="U41" s="319">
        <f ca="1">IF(OR(A41="",F41=0),"",SUM(LU!AJ91,LU!AJ190))</f>
        <v>26</v>
      </c>
      <c r="V41" s="319">
        <f ca="1">IF(OR(A41="",F41=0),"",SUM(LU!AJ45,LU!AJ144))</f>
        <v>78</v>
      </c>
      <c r="W41" s="314" t="str">
        <f>IF(OR(A41="",C41=0),"",SUM(LU!AH45,LU!AH144))</f>
        <v/>
      </c>
      <c r="X41" s="403" t="str">
        <f t="shared" si="36"/>
        <v/>
      </c>
      <c r="Y41" s="329">
        <f ca="1">IF(OR(A41="",D41=0),"",SUM(LU!W45,LU!W144))</f>
        <v>33</v>
      </c>
      <c r="Z41" s="403">
        <f t="shared" ca="1" si="37"/>
        <v>4.7142857142857144</v>
      </c>
      <c r="AA41" s="329">
        <f ca="1">IF(OR(A41="",E41=0),"",SUM(LU!AC45,LU!AC144))</f>
        <v>45</v>
      </c>
      <c r="AB41" s="403">
        <f t="shared" ca="1" si="38"/>
        <v>5</v>
      </c>
      <c r="AC41" s="401">
        <f t="shared" ca="1" si="39"/>
        <v>4.875</v>
      </c>
      <c r="AD41" s="331">
        <f ca="1">IF(OR(A41="",F41=0,T$48="-",LU!$W$5=0),"",T41-T$48)</f>
        <v>48.285714285714285</v>
      </c>
      <c r="AE41" s="331">
        <f ca="1">IF(OR(A41="",F41=0,U$48="-",LU!$W$5=0),"",U41-U$48)</f>
        <v>1.7142857142857153</v>
      </c>
      <c r="AF41" s="332">
        <f t="shared" ca="1" si="40"/>
        <v>46.571428571428569</v>
      </c>
      <c r="AG41" s="333" t="str">
        <f t="shared" si="41"/>
        <v/>
      </c>
      <c r="AH41" s="333">
        <f t="shared" ca="1" si="42"/>
        <v>1.7200000000000002</v>
      </c>
      <c r="AI41" s="334">
        <f t="shared" ca="1" si="43"/>
        <v>1.7184065934065935</v>
      </c>
      <c r="AJ41" s="335">
        <f ca="1">IF(OR($A41="",AC41="",AC$48="-",LU!$W$5=0),"",AC41-AC$48)</f>
        <v>2.0565776433257636</v>
      </c>
      <c r="AK41" s="336">
        <f>IF(OR(A41="",F41=0),"",SUM(PT!R78,PT!R79))</f>
        <v>1</v>
      </c>
      <c r="AL41" s="314">
        <f>IF(OR(A41="",F41=0),"",SUM(PT!AI78,PT!AI79))</f>
        <v>1</v>
      </c>
      <c r="AM41" s="408">
        <f>IF(OR(A41="",F41=0),"",SUM(PT!AJ78,PT!AJ79))</f>
        <v>1</v>
      </c>
      <c r="AN41" s="312" t="str">
        <f t="shared" si="44"/>
        <v>M60</v>
      </c>
      <c r="AO41" s="338" t="str">
        <f t="shared" si="32"/>
        <v>21 Guns</v>
      </c>
      <c r="AP41" s="339">
        <f>IF(OR($A41="",$F41=0),"",SUM(Actions!C37,Actions!L37))</f>
        <v>0</v>
      </c>
      <c r="AQ41" s="318">
        <f>IF(OR($A41="",$F41=0),"",SUM(Actions!D37,Actions!M37))</f>
        <v>0</v>
      </c>
      <c r="AR41" s="318">
        <f>IF(OR($A41="",$F41=0),"",SUM(Actions!E37,Actions!N37))</f>
        <v>0</v>
      </c>
      <c r="AS41" s="318">
        <f>IF(OR($A41="",$F41=0),"",SUM(Actions!F37,Actions!O37))</f>
        <v>0</v>
      </c>
      <c r="AT41" s="318">
        <f>IF(OR($A41="",$F41=0),"",SUM(Actions!G37,Actions!P37))</f>
        <v>0</v>
      </c>
      <c r="AU41" s="340">
        <f t="shared" si="45"/>
        <v>0</v>
      </c>
      <c r="AV41" s="327">
        <f>IF(OR($A41="",$F41=0),"",SUM(Actions!C63,Actions!L63))</f>
        <v>0</v>
      </c>
      <c r="AW41" s="314">
        <f>IF(OR($A41="",$F41=0),"",SUM(Actions!D63,Actions!M63))</f>
        <v>0</v>
      </c>
      <c r="AX41" s="314">
        <f>IF(OR($A41="",$F41=0),"",SUM(Actions!E63,Actions!N63))</f>
        <v>0</v>
      </c>
      <c r="AY41" s="314">
        <f>IF(OR($A41="",$F41=0),"",SUM(Actions!F63,Actions!O63))</f>
        <v>0</v>
      </c>
      <c r="AZ41" s="314">
        <f>IF(OR($A41="",$F41=0),"",SUM(Actions!G63,Actions!P63))</f>
        <v>0</v>
      </c>
      <c r="BA41" s="319">
        <f t="shared" si="46"/>
        <v>0</v>
      </c>
      <c r="BB41" s="315">
        <f t="shared" si="47"/>
        <v>0</v>
      </c>
      <c r="BC41" s="337">
        <f t="shared" si="48"/>
        <v>0</v>
      </c>
      <c r="BD41" s="405">
        <f t="shared" si="49"/>
        <v>0</v>
      </c>
      <c r="BE41" s="342" t="str">
        <f t="shared" si="50"/>
        <v/>
      </c>
      <c r="BF41" s="332">
        <f t="shared" si="51"/>
        <v>0</v>
      </c>
      <c r="BG41" s="406" t="str">
        <f t="shared" si="52"/>
        <v/>
      </c>
      <c r="BH41" s="344">
        <f t="shared" si="53"/>
        <v>0</v>
      </c>
      <c r="BI41" s="316" t="str">
        <f t="shared" si="54"/>
        <v/>
      </c>
      <c r="BJ41" s="345">
        <f>IF(OR($A41="",$F41=0),"",SUM(Errors!C63,Errors!L63))</f>
        <v>0</v>
      </c>
      <c r="BK41" s="314">
        <f>IF(OR($A41="",$F41=0),"",SUM(Errors!D63,Errors!M63))</f>
        <v>0</v>
      </c>
      <c r="BL41" s="314">
        <f>IF(OR($A41="",$F41=0),"",SUM(Errors!E63,Errors!N63))</f>
        <v>0</v>
      </c>
      <c r="BM41" s="314">
        <f>IF(OR($A41="",$F41=0),"",SUM(Errors!F63,Errors!O63))</f>
        <v>0</v>
      </c>
      <c r="BN41" s="346">
        <f>IF(OR($A41="",$F41=0),"",SUM(Errors!G63,Errors!P63))</f>
        <v>0</v>
      </c>
      <c r="BO41" s="319">
        <f t="shared" si="55"/>
        <v>0</v>
      </c>
      <c r="BP41" s="347" t="str">
        <f t="shared" si="56"/>
        <v/>
      </c>
      <c r="BQ41" s="347" t="str">
        <f t="shared" si="57"/>
        <v/>
      </c>
      <c r="BR41" s="309" t="str">
        <f t="shared" si="58"/>
        <v/>
      </c>
      <c r="BS41" s="339" t="str">
        <f>IF(OR(A41="",C41=0),"",SUM(Errors!C37,Errors!L37))</f>
        <v/>
      </c>
      <c r="BT41" s="318" t="str">
        <f>IF(OR(A41="",C41=0),"",SUM(Errors!D37,Errors!M37))</f>
        <v/>
      </c>
      <c r="BU41" s="318" t="str">
        <f>IF(OR(A41="",C41=0),"",SUM(Errors!E37,Errors!N37))</f>
        <v/>
      </c>
      <c r="BV41" s="318" t="str">
        <f>IF(OR(A41="",C41=0),"",SUM(Errors!F37,Errors!O37))</f>
        <v/>
      </c>
      <c r="BW41" s="318" t="str">
        <f>IF(OR(A41="",C41=0),"",SUM(Errors!G37,Errors!P37))</f>
        <v/>
      </c>
      <c r="BX41" s="348" t="str">
        <f t="shared" si="59"/>
        <v/>
      </c>
    </row>
    <row r="42" spans="1:76" s="311" customFormat="1" ht="19.5" customHeight="1">
      <c r="A42" s="312" t="str">
        <f>IF(ISBLANK(IBRF!$H25),"",IBRF!$H25)</f>
        <v/>
      </c>
      <c r="B42" s="313" t="str">
        <f>IF(ISBLANK(IBRF!$I25),"",IBRF!$I25)</f>
        <v/>
      </c>
      <c r="C42" s="336" t="str">
        <f>IF(A42="","",SUM(LU!AH23,LU!AH122))</f>
        <v/>
      </c>
      <c r="D42" s="314" t="str">
        <f>IF(A42="","",SUM(LU!W23,LU!W122))</f>
        <v/>
      </c>
      <c r="E42" s="314" t="str">
        <f>IF(A42="","",SUM(LU!AC23,LU!AC122))</f>
        <v/>
      </c>
      <c r="F42" s="315" t="str">
        <f t="shared" si="33"/>
        <v/>
      </c>
      <c r="G42" s="316" t="str">
        <f>IF(OR(A42="",F42=0,LU!D$3+LU!D$102=0),"",F42/(LU!D$3+LU!D$102))</f>
        <v/>
      </c>
      <c r="H42" s="339" t="str">
        <f>IF(OR(C42=0,A42=""),"",SK!AP184)</f>
        <v/>
      </c>
      <c r="I42" s="318" t="str">
        <f>IF(OR(A42="",C42=0),"",SK!AM184)</f>
        <v/>
      </c>
      <c r="J42" s="318" t="str">
        <f>IF(OR(C42=0,A42=""),"",SK!AT184)</f>
        <v/>
      </c>
      <c r="K42" s="319" t="str">
        <f>IF(OR(C42=0,A42=""),"",SK!AC184)</f>
        <v/>
      </c>
      <c r="L42" s="401" t="str">
        <f>IF(OR(A42="",SK!AD184="",SK!AD184=0),"",K42/SK!AD184)</f>
        <v/>
      </c>
      <c r="M42" s="339" t="str">
        <f>IF(OR(C42=0,A42=""),"",SK!AF184)</f>
        <v/>
      </c>
      <c r="N42" s="319" t="str">
        <f>IF(OR(C42=0,A42=""),"",SK!AG184)</f>
        <v/>
      </c>
      <c r="O42" s="318" t="str">
        <f>IF(OR(C42=0,A42=""),"",SK!AI184)</f>
        <v/>
      </c>
      <c r="P42" s="318" t="str">
        <f>IF(OR(C42=0,A42=""),"",SK!AK184)</f>
        <v/>
      </c>
      <c r="Q42" s="324" t="str">
        <f t="shared" si="34"/>
        <v/>
      </c>
      <c r="R42" s="315" t="str">
        <f>IF(OR(A42="",C42=0),"",SK!AH184)</f>
        <v/>
      </c>
      <c r="S42" s="326" t="str">
        <f t="shared" si="35"/>
        <v/>
      </c>
      <c r="T42" s="402" t="str">
        <f>IF(OR(A42="",F42=0),"",SUM(LU!AJ69,LU!AJ168))</f>
        <v/>
      </c>
      <c r="U42" s="319" t="str">
        <f>IF(OR(A42="",F42=0),"",SUM(LU!AJ92,LU!AJ191))</f>
        <v/>
      </c>
      <c r="V42" s="319" t="str">
        <f>IF(OR(A42="",F42=0),"",SUM(LU!AJ46,LU!AJ145))</f>
        <v/>
      </c>
      <c r="W42" s="314" t="str">
        <f>IF(OR(A42="",C42=0),"",SUM(LU!AH46,LU!AH145))</f>
        <v/>
      </c>
      <c r="X42" s="403" t="str">
        <f t="shared" si="36"/>
        <v/>
      </c>
      <c r="Y42" s="329" t="str">
        <f>IF(OR(A42="",D42=0),"",SUM(LU!W46,LU!W145))</f>
        <v/>
      </c>
      <c r="Z42" s="403" t="str">
        <f t="shared" si="37"/>
        <v/>
      </c>
      <c r="AA42" s="329" t="str">
        <f>IF(OR(A42="",E42=0),"",SUM(LU!AC46,LU!AC145))</f>
        <v/>
      </c>
      <c r="AB42" s="403" t="str">
        <f t="shared" si="38"/>
        <v/>
      </c>
      <c r="AC42" s="401" t="str">
        <f t="shared" si="39"/>
        <v/>
      </c>
      <c r="AD42" s="331" t="str">
        <f ca="1">IF(OR(A42="",F42=0,T$48="-",LU!$W$5=0),"",T42-T$48)</f>
        <v/>
      </c>
      <c r="AE42" s="331" t="str">
        <f ca="1">IF(OR(A42="",F42=0,U$48="-",LU!$W$5=0),"",U42-U$48)</f>
        <v/>
      </c>
      <c r="AF42" s="332" t="str">
        <f t="shared" ca="1" si="40"/>
        <v/>
      </c>
      <c r="AG42" s="333" t="str">
        <f t="shared" si="41"/>
        <v/>
      </c>
      <c r="AH42" s="333" t="str">
        <f t="shared" si="42"/>
        <v/>
      </c>
      <c r="AI42" s="334" t="str">
        <f t="shared" si="43"/>
        <v/>
      </c>
      <c r="AJ42" s="335" t="str">
        <f ca="1">IF(OR($A42="",AC42="",AC$48="-",LU!$W$5=0),"",AC42-AC$48)</f>
        <v/>
      </c>
      <c r="AK42" s="336" t="str">
        <f>IF(OR(A42="",F42=0),"",SUM(PT!R80,PT!R81))</f>
        <v/>
      </c>
      <c r="AL42" s="314" t="str">
        <f>IF(OR(A42="",F42=0),"",SUM(PT!AI80,PT!AI81))</f>
        <v/>
      </c>
      <c r="AM42" s="408" t="str">
        <f>IF(OR(A42="",F42=0),"",SUM(PT!AJ80,PT!AJ81))</f>
        <v/>
      </c>
      <c r="AN42" s="312" t="str">
        <f t="shared" si="44"/>
        <v/>
      </c>
      <c r="AO42" s="338" t="str">
        <f t="shared" si="32"/>
        <v/>
      </c>
      <c r="AP42" s="339" t="str">
        <f>IF(OR($A42="",$F42=0),"",SUM(Actions!C38,Actions!L38))</f>
        <v/>
      </c>
      <c r="AQ42" s="318" t="str">
        <f>IF(OR($A42="",$F42=0),"",SUM(Actions!D38,Actions!M38))</f>
        <v/>
      </c>
      <c r="AR42" s="318" t="str">
        <f>IF(OR($A42="",$F42=0),"",SUM(Actions!E38,Actions!N38))</f>
        <v/>
      </c>
      <c r="AS42" s="318" t="str">
        <f>IF(OR($A42="",$F42=0),"",SUM(Actions!F38,Actions!O38))</f>
        <v/>
      </c>
      <c r="AT42" s="318" t="str">
        <f>IF(OR($A42="",$F42=0),"",SUM(Actions!G38,Actions!P38))</f>
        <v/>
      </c>
      <c r="AU42" s="340" t="str">
        <f t="shared" si="45"/>
        <v/>
      </c>
      <c r="AV42" s="327" t="str">
        <f>IF(OR($A42="",$F42=0),"",SUM(Actions!C64,Actions!L64))</f>
        <v/>
      </c>
      <c r="AW42" s="314" t="str">
        <f>IF(OR($A42="",$F42=0),"",SUM(Actions!D64,Actions!M64))</f>
        <v/>
      </c>
      <c r="AX42" s="314" t="str">
        <f>IF(OR($A42="",$F42=0),"",SUM(Actions!E64,Actions!N64))</f>
        <v/>
      </c>
      <c r="AY42" s="314" t="str">
        <f>IF(OR($A42="",$F42=0),"",SUM(Actions!F64,Actions!O64))</f>
        <v/>
      </c>
      <c r="AZ42" s="314" t="str">
        <f>IF(OR($A42="",$F42=0),"",SUM(Actions!G64,Actions!P64))</f>
        <v/>
      </c>
      <c r="BA42" s="319" t="str">
        <f t="shared" si="46"/>
        <v/>
      </c>
      <c r="BB42" s="315" t="str">
        <f t="shared" si="47"/>
        <v/>
      </c>
      <c r="BC42" s="337" t="str">
        <f t="shared" si="48"/>
        <v/>
      </c>
      <c r="BD42" s="405" t="str">
        <f t="shared" si="49"/>
        <v/>
      </c>
      <c r="BE42" s="342" t="str">
        <f t="shared" si="50"/>
        <v/>
      </c>
      <c r="BF42" s="332" t="str">
        <f t="shared" si="51"/>
        <v/>
      </c>
      <c r="BG42" s="406" t="str">
        <f t="shared" si="52"/>
        <v/>
      </c>
      <c r="BH42" s="344" t="str">
        <f t="shared" si="53"/>
        <v/>
      </c>
      <c r="BI42" s="316" t="str">
        <f t="shared" si="54"/>
        <v/>
      </c>
      <c r="BJ42" s="345" t="str">
        <f>IF(OR($A42="",$F42=0),"",SUM(Errors!C64,Errors!L64))</f>
        <v/>
      </c>
      <c r="BK42" s="314" t="str">
        <f>IF(OR($A42="",$F42=0),"",SUM(Errors!D64,Errors!M64))</f>
        <v/>
      </c>
      <c r="BL42" s="314" t="str">
        <f>IF(OR($A42="",$F42=0),"",SUM(Errors!E64,Errors!N64))</f>
        <v/>
      </c>
      <c r="BM42" s="314" t="str">
        <f>IF(OR($A42="",$F42=0),"",SUM(Errors!F64,Errors!O64))</f>
        <v/>
      </c>
      <c r="BN42" s="346" t="str">
        <f>IF(OR($A42="",$F42=0),"",SUM(Errors!G64,Errors!P64))</f>
        <v/>
      </c>
      <c r="BO42" s="319" t="str">
        <f t="shared" si="55"/>
        <v/>
      </c>
      <c r="BP42" s="347" t="str">
        <f t="shared" si="56"/>
        <v/>
      </c>
      <c r="BQ42" s="347" t="str">
        <f t="shared" si="57"/>
        <v/>
      </c>
      <c r="BR42" s="309" t="str">
        <f t="shared" si="58"/>
        <v/>
      </c>
      <c r="BS42" s="339" t="str">
        <f>IF(OR(A42="",C42=0),"",SUM(Errors!C38,Errors!L38))</f>
        <v/>
      </c>
      <c r="BT42" s="318" t="str">
        <f>IF(OR(A42="",C42=0),"",SUM(Errors!D38,Errors!M38))</f>
        <v/>
      </c>
      <c r="BU42" s="318" t="str">
        <f>IF(OR(A42="",C42=0),"",SUM(Errors!E38,Errors!N38))</f>
        <v/>
      </c>
      <c r="BV42" s="318" t="str">
        <f>IF(OR(A42="",C42=0),"",SUM(Errors!F38,Errors!O38))</f>
        <v/>
      </c>
      <c r="BW42" s="318" t="str">
        <f>IF(OR(A42="",C42=0),"",SUM(Errors!G38,Errors!P38))</f>
        <v/>
      </c>
      <c r="BX42" s="348" t="str">
        <f t="shared" si="59"/>
        <v/>
      </c>
    </row>
    <row r="43" spans="1:76" s="311" customFormat="1" ht="20.100000000000001" customHeight="1">
      <c r="A43" s="312" t="str">
        <f>IF(ISBLANK(IBRF!$H26),"",IBRF!$H26)</f>
        <v/>
      </c>
      <c r="B43" s="313" t="str">
        <f>IF(ISBLANK(IBRF!$I26),"",IBRF!$I26)</f>
        <v/>
      </c>
      <c r="C43" s="398" t="str">
        <f>IF(A43="","",SUM(LU!AH24,LU!AH123))</f>
        <v/>
      </c>
      <c r="D43" s="399" t="str">
        <f>IF(A43="","",SUM(LU!W24,LU!W123))</f>
        <v/>
      </c>
      <c r="E43" s="399" t="str">
        <f>IF(A43="","",SUM(LU!AC24,LU!AC123))</f>
        <v/>
      </c>
      <c r="F43" s="400" t="str">
        <f t="shared" si="33"/>
        <v/>
      </c>
      <c r="G43" s="316" t="str">
        <f>IF(OR(A43="",F43=0,LU!D$3+LU!D$102=0),"",F43/(LU!D$3+LU!D$102))</f>
        <v/>
      </c>
      <c r="H43" s="339" t="str">
        <f>IF(OR(C43=0,A43=""),"",SK!AP187)</f>
        <v/>
      </c>
      <c r="I43" s="318" t="str">
        <f>IF(OR(A43="",C43=0),"",SK!AM187)</f>
        <v/>
      </c>
      <c r="J43" s="318" t="str">
        <f>IF(OR(C43=0,A43=""),"",SK!AT187)</f>
        <v/>
      </c>
      <c r="K43" s="319" t="str">
        <f>IF(OR(C43=0,A43=""),"",SK!AC187)</f>
        <v/>
      </c>
      <c r="L43" s="401" t="str">
        <f>IF(OR(A43="",SK!AD187="",SK!AD187=0),"",K43/SK!AD187)</f>
        <v/>
      </c>
      <c r="M43" s="339" t="str">
        <f>IF(OR(C43=0,A43=""),"",SK!AF187)</f>
        <v/>
      </c>
      <c r="N43" s="319" t="str">
        <f>IF(OR(C43=0,A43=""),"",SK!AG187)</f>
        <v/>
      </c>
      <c r="O43" s="318" t="str">
        <f>IF(OR(C43=0,A43=""),"",SK!AI187)</f>
        <v/>
      </c>
      <c r="P43" s="318" t="str">
        <f>IF(OR(C43=0,A43=""),"",SK!AK187)</f>
        <v/>
      </c>
      <c r="Q43" s="324" t="str">
        <f t="shared" si="34"/>
        <v/>
      </c>
      <c r="R43" s="315" t="str">
        <f>IF(OR(A43="",C43=0),"",SK!AH187)</f>
        <v/>
      </c>
      <c r="S43" s="326" t="str">
        <f t="shared" si="35"/>
        <v/>
      </c>
      <c r="T43" s="402" t="str">
        <f>IF(OR(A43="",F43=0),"",SUM(LU!AJ70,LU!AJ169))</f>
        <v/>
      </c>
      <c r="U43" s="319" t="str">
        <f>IF(OR(A43="",F43=0),"",SUM(LU!AJ93,LU!AJ192))</f>
        <v/>
      </c>
      <c r="V43" s="319" t="str">
        <f>IF(OR(A43="",F43=0),"",SUM(LU!AJ47,LU!AJ146))</f>
        <v/>
      </c>
      <c r="W43" s="314" t="str">
        <f>IF(OR(A43="",C43=0),"",SUM(LU!AH47,LU!AH146))</f>
        <v/>
      </c>
      <c r="X43" s="403" t="str">
        <f t="shared" si="36"/>
        <v/>
      </c>
      <c r="Y43" s="329" t="str">
        <f>IF(OR(A43="",D43=0),"",SUM(LU!W47,LU!W146))</f>
        <v/>
      </c>
      <c r="Z43" s="403" t="str">
        <f t="shared" si="37"/>
        <v/>
      </c>
      <c r="AA43" s="329" t="str">
        <f>IF(OR(A43="",E43=0),"",SUM(LU!AC47,LU!AC146))</f>
        <v/>
      </c>
      <c r="AB43" s="403" t="str">
        <f t="shared" si="38"/>
        <v/>
      </c>
      <c r="AC43" s="401" t="str">
        <f t="shared" si="39"/>
        <v/>
      </c>
      <c r="AD43" s="331" t="str">
        <f ca="1">IF(OR(A43="",F43=0,T$48="-",LU!$W$5=0),"",T43-T$48)</f>
        <v/>
      </c>
      <c r="AE43" s="331" t="str">
        <f ca="1">IF(OR(A43="",F43=0,U$48="-",LU!$W$5=0),"",U43-U$48)</f>
        <v/>
      </c>
      <c r="AF43" s="332" t="str">
        <f t="shared" ca="1" si="40"/>
        <v/>
      </c>
      <c r="AG43" s="333" t="str">
        <f t="shared" si="41"/>
        <v/>
      </c>
      <c r="AH43" s="333" t="str">
        <f t="shared" si="42"/>
        <v/>
      </c>
      <c r="AI43" s="334" t="str">
        <f t="shared" si="43"/>
        <v/>
      </c>
      <c r="AJ43" s="335" t="str">
        <f ca="1">IF(OR($A43="",AC43="",AC$48="-",LU!$W$5=0),"",AC43-AC$48)</f>
        <v/>
      </c>
      <c r="AK43" s="398" t="str">
        <f>IF(OR(A43="",F43=0),"",SUM(PT!R82,PT!R83))</f>
        <v/>
      </c>
      <c r="AL43" s="399" t="str">
        <f>IF(OR(A43="",F43=0),"",SUM(PT!AI82,PT!AI83))</f>
        <v/>
      </c>
      <c r="AM43" s="404" t="str">
        <f>IF(OR(A43="",F43=0),"",SUM(PT!AJ82,PT!AJ83))</f>
        <v/>
      </c>
      <c r="AN43" s="386" t="str">
        <f t="shared" si="44"/>
        <v/>
      </c>
      <c r="AO43" s="396" t="str">
        <f t="shared" si="32"/>
        <v/>
      </c>
      <c r="AP43" s="339" t="str">
        <f>IF(OR($A43="",$F43=0),"",SUM(Actions!C39,Actions!L39))</f>
        <v/>
      </c>
      <c r="AQ43" s="318" t="str">
        <f>IF(OR($A43="",$F43=0),"",SUM(Actions!D39,Actions!M39))</f>
        <v/>
      </c>
      <c r="AR43" s="318" t="str">
        <f>IF(OR($A43="",$F43=0),"",SUM(Actions!E39,Actions!N39))</f>
        <v/>
      </c>
      <c r="AS43" s="318" t="str">
        <f>IF(OR($A43="",$F43=0),"",SUM(Actions!F39,Actions!O39))</f>
        <v/>
      </c>
      <c r="AT43" s="318" t="str">
        <f>IF(OR($A43="",$F43=0),"",SUM(Actions!G39,Actions!P39))</f>
        <v/>
      </c>
      <c r="AU43" s="340" t="str">
        <f t="shared" si="45"/>
        <v/>
      </c>
      <c r="AV43" s="327" t="str">
        <f>IF(OR($A43="",$F43=0),"",SUM(Actions!C65,Actions!L65))</f>
        <v/>
      </c>
      <c r="AW43" s="314" t="str">
        <f>IF(OR($A43="",$F43=0),"",SUM(Actions!D65,Actions!M65))</f>
        <v/>
      </c>
      <c r="AX43" s="314" t="str">
        <f>IF(OR($A43="",$F43=0),"",SUM(Actions!E65,Actions!N65))</f>
        <v/>
      </c>
      <c r="AY43" s="314" t="str">
        <f>IF(OR($A43="",$F43=0),"",SUM(Actions!F65,Actions!O65))</f>
        <v/>
      </c>
      <c r="AZ43" s="314" t="str">
        <f>IF(OR($A43="",$F43=0),"",SUM(Actions!G65,Actions!P65))</f>
        <v/>
      </c>
      <c r="BA43" s="319" t="str">
        <f t="shared" si="46"/>
        <v/>
      </c>
      <c r="BB43" s="315" t="str">
        <f t="shared" si="47"/>
        <v/>
      </c>
      <c r="BC43" s="337" t="str">
        <f t="shared" si="48"/>
        <v/>
      </c>
      <c r="BD43" s="405" t="str">
        <f t="shared" si="49"/>
        <v/>
      </c>
      <c r="BE43" s="342" t="str">
        <f t="shared" si="50"/>
        <v/>
      </c>
      <c r="BF43" s="332" t="str">
        <f t="shared" si="51"/>
        <v/>
      </c>
      <c r="BG43" s="406" t="str">
        <f t="shared" si="52"/>
        <v/>
      </c>
      <c r="BH43" s="344" t="str">
        <f t="shared" si="53"/>
        <v/>
      </c>
      <c r="BI43" s="407" t="str">
        <f t="shared" si="54"/>
        <v/>
      </c>
      <c r="BJ43" s="345" t="str">
        <f>IF(OR($A43="",$F43=0),"",SUM(Errors!C65,Errors!L65))</f>
        <v/>
      </c>
      <c r="BK43" s="314" t="str">
        <f>IF(OR($A43="",$F43=0),"",SUM(Errors!D65,Errors!M65))</f>
        <v/>
      </c>
      <c r="BL43" s="314" t="str">
        <f>IF(OR($A43="",$F43=0),"",SUM(Errors!E65,Errors!N65))</f>
        <v/>
      </c>
      <c r="BM43" s="314" t="str">
        <f>IF(OR($A43="",$F43=0),"",SUM(Errors!F65,Errors!O65))</f>
        <v/>
      </c>
      <c r="BN43" s="346" t="str">
        <f>IF(OR($A43="",$F43=0),"",SUM(Errors!G65,Errors!P65))</f>
        <v/>
      </c>
      <c r="BO43" s="319" t="str">
        <f t="shared" si="55"/>
        <v/>
      </c>
      <c r="BP43" s="347" t="str">
        <f t="shared" si="56"/>
        <v/>
      </c>
      <c r="BQ43" s="347" t="str">
        <f t="shared" si="57"/>
        <v/>
      </c>
      <c r="BR43" s="309" t="str">
        <f t="shared" si="58"/>
        <v/>
      </c>
      <c r="BS43" s="339" t="str">
        <f>IF(OR(A43="",C43=0),"",SUM(Errors!C39,Errors!L39))</f>
        <v/>
      </c>
      <c r="BT43" s="318" t="str">
        <f>IF(OR(A43="",C43=0),"",SUM(Errors!D39,Errors!M39))</f>
        <v/>
      </c>
      <c r="BU43" s="318" t="str">
        <f>IF(OR(A43="",C43=0),"",SUM(Errors!E39,Errors!N39))</f>
        <v/>
      </c>
      <c r="BV43" s="318" t="str">
        <f>IF(OR(A43="",C43=0),"",SUM(Errors!F39,Errors!O39))</f>
        <v/>
      </c>
      <c r="BW43" s="318" t="str">
        <f>IF(OR(A43="",C43=0),"",SUM(Errors!G39,Errors!P39))</f>
        <v/>
      </c>
      <c r="BX43" s="348" t="str">
        <f t="shared" si="59"/>
        <v/>
      </c>
    </row>
    <row r="44" spans="1:76" s="311" customFormat="1" ht="20.100000000000001" hidden="1" customHeight="1">
      <c r="A44" s="312" t="str">
        <f>IF(ISBLANK(IBRF!$H27),"",IBRF!$H27)</f>
        <v/>
      </c>
      <c r="B44" s="313" t="str">
        <f>IF(ISBLANK(IBRF!$I27),"",IBRF!$I27)</f>
        <v/>
      </c>
      <c r="C44" s="336" t="str">
        <f>IF(A44="","",SUM(LU!AH25,LU!AH124))</f>
        <v/>
      </c>
      <c r="D44" s="314" t="str">
        <f>IF(A44="","",SUM(LU!W25,LU!W124))</f>
        <v/>
      </c>
      <c r="E44" s="314" t="str">
        <f>IF(A44="","",SUM(LU!AC25,LU!AC124))</f>
        <v/>
      </c>
      <c r="F44" s="315" t="str">
        <f t="shared" si="33"/>
        <v/>
      </c>
      <c r="G44" s="316" t="str">
        <f>IF(OR(A44="",F44=0,LU!D$3+LU!D$102=0),"",F44/(LU!D$3+LU!D$102))</f>
        <v/>
      </c>
      <c r="H44" s="339" t="str">
        <f>IF(OR(C44=0,A44=""),"",SK!AP190)</f>
        <v/>
      </c>
      <c r="I44" s="318" t="str">
        <f>IF(OR(A44="",C44=0),"",SK!AM190)</f>
        <v/>
      </c>
      <c r="J44" s="318" t="str">
        <f>IF(OR(C44=0,A44=""),"",SK!AT190)</f>
        <v/>
      </c>
      <c r="K44" s="319" t="str">
        <f>IF(OR(C44=0,A44=""),"",SK!AC190)</f>
        <v/>
      </c>
      <c r="L44" s="401" t="str">
        <f>IF(OR(A44="",SK!AD190="",SK!AD190=0),"",K44/SK!AD190)</f>
        <v/>
      </c>
      <c r="M44" s="409" t="str">
        <f>IF(OR(C44=0,A44=""),"",SK!AF190)</f>
        <v/>
      </c>
      <c r="N44" s="390" t="str">
        <f>IF(OR(C44=0,A44=""),"",SK!AG190)</f>
        <v/>
      </c>
      <c r="O44" s="389" t="str">
        <f>IF(OR(C44=0,A44=""),"",SK!AI190)</f>
        <v/>
      </c>
      <c r="P44" s="389" t="str">
        <f>IF(OR(C44=0,A44=""),"",SK!AK190)</f>
        <v/>
      </c>
      <c r="Q44" s="410" t="str">
        <f t="shared" si="34"/>
        <v/>
      </c>
      <c r="R44" s="315" t="str">
        <f>IF(OR(A44="",C44=0),"",SK!AH190)</f>
        <v/>
      </c>
      <c r="S44" s="326" t="str">
        <f t="shared" si="35"/>
        <v/>
      </c>
      <c r="T44" s="402" t="str">
        <f>IF(OR(A44="",F44=0),"",SUM(LU!AJ71,LU!AJ170))</f>
        <v/>
      </c>
      <c r="U44" s="319" t="str">
        <f>IF(OR(A44="",F44=0),"",SUM(LU!AJ94,LU!AJ193))</f>
        <v/>
      </c>
      <c r="V44" s="319" t="str">
        <f>IF(OR(A44="",F44=0),"",SUM(LU!AJ48,LU!AJ147))</f>
        <v/>
      </c>
      <c r="W44" s="314" t="str">
        <f>IF(OR(A44="",C44=0),"",SUM(LU!AH48,LU!AH147))</f>
        <v/>
      </c>
      <c r="X44" s="403" t="str">
        <f t="shared" si="36"/>
        <v/>
      </c>
      <c r="Y44" s="329" t="str">
        <f>IF(OR(A44="",D44=0),"",SUM(LU!W48,LU!W147))</f>
        <v/>
      </c>
      <c r="Z44" s="403" t="str">
        <f t="shared" si="37"/>
        <v/>
      </c>
      <c r="AA44" s="329" t="str">
        <f>IF(OR(A44="",E44=0),"",SUM(LU!AC48,LU!AC147))</f>
        <v/>
      </c>
      <c r="AB44" s="403" t="str">
        <f t="shared" si="38"/>
        <v/>
      </c>
      <c r="AC44" s="401" t="str">
        <f t="shared" si="39"/>
        <v/>
      </c>
      <c r="AD44" s="331" t="str">
        <f ca="1">IF(OR(A44="",F44=0,T$48="-",LU!$W$5=0),"",T44-T$48)</f>
        <v/>
      </c>
      <c r="AE44" s="331" t="str">
        <f ca="1">IF(OR(A44="",F44=0,U$48="-",LU!$W$5=0),"",U44-U$48)</f>
        <v/>
      </c>
      <c r="AF44" s="332" t="str">
        <f t="shared" ca="1" si="40"/>
        <v/>
      </c>
      <c r="AG44" s="333" t="str">
        <f t="shared" si="41"/>
        <v/>
      </c>
      <c r="AH44" s="333" t="str">
        <f t="shared" si="42"/>
        <v/>
      </c>
      <c r="AI44" s="334" t="str">
        <f t="shared" si="43"/>
        <v/>
      </c>
      <c r="AJ44" s="335" t="str">
        <f ca="1">IF(OR($A44="",AC44="",AC$48="-",LU!$W$5=0),"",AC44-AC$48)</f>
        <v/>
      </c>
      <c r="AK44" s="336" t="str">
        <f>IF(OR(A44="",F44=0),"",SUM(PT!R84,PT!R85))</f>
        <v/>
      </c>
      <c r="AL44" s="314" t="str">
        <f>IF(OR(A44="",F44=0),"",SUM(PT!AI84,PT!AI85))</f>
        <v/>
      </c>
      <c r="AM44" s="408" t="str">
        <f>IF(OR(A44="",F44=0),"",SUM(PT!AJ84,PT!AJ85))</f>
        <v/>
      </c>
      <c r="AN44" s="312" t="str">
        <f t="shared" si="44"/>
        <v/>
      </c>
      <c r="AO44" s="338" t="str">
        <f t="shared" si="32"/>
        <v/>
      </c>
      <c r="AP44" s="339" t="str">
        <f>IF(OR($A44="",$F44=0),"",SUM(Actions!C40,Actions!L40))</f>
        <v/>
      </c>
      <c r="AQ44" s="318" t="str">
        <f>IF(OR($A44="",$F44=0),"",SUM(Actions!D40,Actions!M40))</f>
        <v/>
      </c>
      <c r="AR44" s="318" t="str">
        <f>IF(OR($A44="",$F44=0),"",SUM(Actions!E40,Actions!N40))</f>
        <v/>
      </c>
      <c r="AS44" s="318" t="str">
        <f>IF(OR($A44="",$F44=0),"",SUM(Actions!F40,Actions!O40))</f>
        <v/>
      </c>
      <c r="AT44" s="318" t="str">
        <f>IF(OR($A44="",$F44=0),"",SUM(Actions!G40,Actions!P40))</f>
        <v/>
      </c>
      <c r="AU44" s="340" t="str">
        <f t="shared" si="45"/>
        <v/>
      </c>
      <c r="AV44" s="327" t="str">
        <f>IF(OR($A44="",$F44=0),"",SUM(Actions!C66,Actions!L66))</f>
        <v/>
      </c>
      <c r="AW44" s="314" t="str">
        <f>IF(OR($A44="",$F44=0),"",SUM(Actions!D66,Actions!M66))</f>
        <v/>
      </c>
      <c r="AX44" s="314" t="str">
        <f>IF(OR($A44="",$F44=0),"",SUM(Actions!E66,Actions!N66))</f>
        <v/>
      </c>
      <c r="AY44" s="314" t="str">
        <f>IF(OR($A44="",$F44=0),"",SUM(Actions!F66,Actions!O66))</f>
        <v/>
      </c>
      <c r="AZ44" s="314" t="str">
        <f>IF(OR($A44="",$F44=0),"",SUM(Actions!G66,Actions!P66))</f>
        <v/>
      </c>
      <c r="BA44" s="319" t="str">
        <f t="shared" si="46"/>
        <v/>
      </c>
      <c r="BB44" s="315" t="str">
        <f t="shared" si="47"/>
        <v/>
      </c>
      <c r="BC44" s="337" t="str">
        <f t="shared" si="48"/>
        <v/>
      </c>
      <c r="BD44" s="405" t="str">
        <f t="shared" si="49"/>
        <v/>
      </c>
      <c r="BE44" s="342" t="str">
        <f t="shared" si="50"/>
        <v/>
      </c>
      <c r="BF44" s="332" t="str">
        <f t="shared" si="51"/>
        <v/>
      </c>
      <c r="BG44" s="406" t="str">
        <f t="shared" si="52"/>
        <v/>
      </c>
      <c r="BH44" s="344" t="str">
        <f t="shared" si="53"/>
        <v/>
      </c>
      <c r="BI44" s="316" t="str">
        <f t="shared" si="54"/>
        <v/>
      </c>
      <c r="BJ44" s="345" t="str">
        <f>IF(OR($A44="",$F44=0),"",SUM(Errors!C66,Errors!L66))</f>
        <v/>
      </c>
      <c r="BK44" s="314" t="str">
        <f>IF(OR($A44="",$F44=0),"",SUM(Errors!D66,Errors!M66))</f>
        <v/>
      </c>
      <c r="BL44" s="314" t="str">
        <f>IF(OR($A44="",$F44=0),"",SUM(Errors!E66,Errors!N66))</f>
        <v/>
      </c>
      <c r="BM44" s="314" t="str">
        <f>IF(OR($A44="",$F44=0),"",SUM(Errors!F66,Errors!O66))</f>
        <v/>
      </c>
      <c r="BN44" s="346" t="str">
        <f>IF(OR($A44="",$F44=0),"",SUM(Errors!G66,Errors!P66))</f>
        <v/>
      </c>
      <c r="BO44" s="319" t="str">
        <f t="shared" si="55"/>
        <v/>
      </c>
      <c r="BP44" s="347" t="str">
        <f t="shared" si="56"/>
        <v/>
      </c>
      <c r="BQ44" s="347" t="str">
        <f t="shared" si="57"/>
        <v/>
      </c>
      <c r="BR44" s="309" t="str">
        <f t="shared" si="58"/>
        <v/>
      </c>
      <c r="BS44" s="339" t="str">
        <f>IF(OR(A44="",C44=0),"",SUM(Errors!C40,Errors!L40))</f>
        <v/>
      </c>
      <c r="BT44" s="318" t="str">
        <f>IF(OR(A44="",C44=0),"",SUM(Errors!D40,Errors!M40))</f>
        <v/>
      </c>
      <c r="BU44" s="318" t="str">
        <f>IF(OR(A44="",C44=0),"",SUM(Errors!E40,Errors!N40))</f>
        <v/>
      </c>
      <c r="BV44" s="318" t="str">
        <f>IF(OR(A44="",C44=0),"",SUM(Errors!F40,Errors!O40))</f>
        <v/>
      </c>
      <c r="BW44" s="318" t="str">
        <f>IF(OR(A44="",C44=0),"",SUM(Errors!G40,Errors!P40))</f>
        <v/>
      </c>
      <c r="BX44" s="348" t="str">
        <f t="shared" si="59"/>
        <v/>
      </c>
    </row>
    <row r="45" spans="1:76" s="311" customFormat="1" ht="20.100000000000001" hidden="1" customHeight="1">
      <c r="A45" s="312" t="str">
        <f>IF(ISBLANK(IBRF!$H28),"",IBRF!$H28)</f>
        <v/>
      </c>
      <c r="B45" s="313" t="str">
        <f>IF(ISBLANK(IBRF!$I28),"",IBRF!$I28)</f>
        <v/>
      </c>
      <c r="C45" s="336" t="str">
        <f>IF(A45="","",SUM(LU!AH26,LU!AH125))</f>
        <v/>
      </c>
      <c r="D45" s="314" t="str">
        <f>IF(A45="","",SUM(LU!W26,LU!W125))</f>
        <v/>
      </c>
      <c r="E45" s="314" t="str">
        <f>IF(A45="","",SUM(LU!AC26,LU!AC125))</f>
        <v/>
      </c>
      <c r="F45" s="315" t="str">
        <f t="shared" si="33"/>
        <v/>
      </c>
      <c r="G45" s="316" t="str">
        <f>IF(OR(A45="",F45=0,LU!D$3+LU!D$102=0),"",F45/(LU!D$3+LU!D$102))</f>
        <v/>
      </c>
      <c r="H45" s="339" t="str">
        <f>IF(OR(C45=0,A45=""),"",SK!AP193)</f>
        <v/>
      </c>
      <c r="I45" s="318" t="str">
        <f>IF(OR(A45="",C45=0),"",SK!AM193)</f>
        <v/>
      </c>
      <c r="J45" s="318" t="str">
        <f>IF(OR(C45=0,A45=""),"",SK!AT193)</f>
        <v/>
      </c>
      <c r="K45" s="319" t="str">
        <f>IF(OR(C45=0,A45=""),"",SK!AC193)</f>
        <v/>
      </c>
      <c r="L45" s="401" t="str">
        <f>IF(OR(A45="",SK!AD193="",SK!AD193=0),"",K45/SK!AD193)</f>
        <v/>
      </c>
      <c r="M45" s="317" t="str">
        <f>IF(OR(C45=0,A45=""),"",SK!AF193)</f>
        <v/>
      </c>
      <c r="N45" s="319" t="str">
        <f>IF(OR(C45=0,A45=""),"",SK!AG193)</f>
        <v/>
      </c>
      <c r="O45" s="318" t="str">
        <f>IF(OR(C45=0,A45=""),"",SK!AI193)</f>
        <v/>
      </c>
      <c r="P45" s="318" t="str">
        <f>IF(OR(C45=0,A45=""),"",SK!AK193)</f>
        <v/>
      </c>
      <c r="Q45" s="411" t="str">
        <f t="shared" si="34"/>
        <v/>
      </c>
      <c r="R45" s="315" t="str">
        <f>IF(OR(A45="",C45=0),"",SK!AH193)</f>
        <v/>
      </c>
      <c r="S45" s="326" t="str">
        <f t="shared" si="35"/>
        <v/>
      </c>
      <c r="T45" s="402" t="str">
        <f>IF(OR(A45="",F45=0),"",SUM(LU!AJ72,LU!AJ171))</f>
        <v/>
      </c>
      <c r="U45" s="319" t="str">
        <f>IF(OR(A45="",F45=0),"",SUM(LU!AJ95,LU!AJ194))</f>
        <v/>
      </c>
      <c r="V45" s="319" t="str">
        <f>IF(OR(A45="",F45=0),"",SUM(LU!AJ49,LU!AJ148))</f>
        <v/>
      </c>
      <c r="W45" s="314" t="str">
        <f>IF(OR(A45="",C45=0),"",SUM(LU!AH49,LU!AH148))</f>
        <v/>
      </c>
      <c r="X45" s="403" t="str">
        <f t="shared" si="36"/>
        <v/>
      </c>
      <c r="Y45" s="329" t="str">
        <f>IF(OR(A45="",D45=0),"",SUM(LU!W49,LU!W148))</f>
        <v/>
      </c>
      <c r="Z45" s="403" t="str">
        <f t="shared" si="37"/>
        <v/>
      </c>
      <c r="AA45" s="329" t="str">
        <f>IF(OR(A45="",E45=0),"",SUM(LU!AC49,LU!AC148))</f>
        <v/>
      </c>
      <c r="AB45" s="403" t="str">
        <f t="shared" si="38"/>
        <v/>
      </c>
      <c r="AC45" s="401" t="str">
        <f t="shared" si="39"/>
        <v/>
      </c>
      <c r="AD45" s="331" t="str">
        <f ca="1">IF(OR(A45="",F45=0,T$48="-",LU!$W$5=0),"",T45-T$48)</f>
        <v/>
      </c>
      <c r="AE45" s="331" t="str">
        <f ca="1">IF(OR(A45="",F45=0,U$48="-",LU!$W$5=0),"",U45-U$48)</f>
        <v/>
      </c>
      <c r="AF45" s="332" t="str">
        <f t="shared" ca="1" si="40"/>
        <v/>
      </c>
      <c r="AG45" s="333" t="str">
        <f t="shared" si="41"/>
        <v/>
      </c>
      <c r="AH45" s="333" t="str">
        <f t="shared" si="42"/>
        <v/>
      </c>
      <c r="AI45" s="334" t="str">
        <f t="shared" si="43"/>
        <v/>
      </c>
      <c r="AJ45" s="335" t="str">
        <f ca="1">IF(OR($A45="",AC45="",AC$48="-",LU!$W$5=0),"",AC45-AC$48)</f>
        <v/>
      </c>
      <c r="AK45" s="336" t="str">
        <f>IF(OR(A45="",F45=0),"",SUM(PT!R86,PT!R87))</f>
        <v/>
      </c>
      <c r="AL45" s="314" t="str">
        <f>IF(OR(A45="",F45=0),"",SUM(PT!AI86,PT!AI87))</f>
        <v/>
      </c>
      <c r="AM45" s="408" t="str">
        <f>IF(OR(A45="",F45=0),"",SUM(PT!AJ86,PT!AJ87))</f>
        <v/>
      </c>
      <c r="AN45" s="312" t="str">
        <f t="shared" si="44"/>
        <v/>
      </c>
      <c r="AO45" s="338" t="str">
        <f t="shared" si="32"/>
        <v/>
      </c>
      <c r="AP45" s="339" t="str">
        <f>IF(OR($A45="",$F45=0),"",SUM(Actions!C41,Actions!L41))</f>
        <v/>
      </c>
      <c r="AQ45" s="318" t="str">
        <f>IF(OR($A45="",$F45=0),"",SUM(Actions!D41,Actions!M41))</f>
        <v/>
      </c>
      <c r="AR45" s="318" t="str">
        <f>IF(OR($A45="",$F45=0),"",SUM(Actions!E41,Actions!N41))</f>
        <v/>
      </c>
      <c r="AS45" s="318" t="str">
        <f>IF(OR($A45="",$F45=0),"",SUM(Actions!F41,Actions!O41))</f>
        <v/>
      </c>
      <c r="AT45" s="318" t="str">
        <f>IF(OR($A45="",$F45=0),"",SUM(Actions!G41,Actions!P41))</f>
        <v/>
      </c>
      <c r="AU45" s="340" t="str">
        <f t="shared" si="45"/>
        <v/>
      </c>
      <c r="AV45" s="327" t="str">
        <f>IF(OR($A45="",$F45=0),"",SUM(Actions!C67,Actions!L67))</f>
        <v/>
      </c>
      <c r="AW45" s="314" t="str">
        <f>IF(OR($A45="",$F45=0),"",SUM(Actions!D67,Actions!M67))</f>
        <v/>
      </c>
      <c r="AX45" s="314" t="str">
        <f>IF(OR($A45="",$F45=0),"",SUM(Actions!E67,Actions!N67))</f>
        <v/>
      </c>
      <c r="AY45" s="314" t="str">
        <f>IF(OR($A45="",$F45=0),"",SUM(Actions!F67,Actions!O67))</f>
        <v/>
      </c>
      <c r="AZ45" s="314" t="str">
        <f>IF(OR($A45="",$F45=0),"",SUM(Actions!G67,Actions!P67))</f>
        <v/>
      </c>
      <c r="BA45" s="319" t="str">
        <f t="shared" si="46"/>
        <v/>
      </c>
      <c r="BB45" s="315" t="str">
        <f t="shared" si="47"/>
        <v/>
      </c>
      <c r="BC45" s="337" t="str">
        <f t="shared" si="48"/>
        <v/>
      </c>
      <c r="BD45" s="405" t="str">
        <f t="shared" si="49"/>
        <v/>
      </c>
      <c r="BE45" s="342" t="str">
        <f t="shared" si="50"/>
        <v/>
      </c>
      <c r="BF45" s="332" t="str">
        <f t="shared" si="51"/>
        <v/>
      </c>
      <c r="BG45" s="406" t="str">
        <f t="shared" si="52"/>
        <v/>
      </c>
      <c r="BH45" s="344" t="str">
        <f t="shared" si="53"/>
        <v/>
      </c>
      <c r="BI45" s="316" t="str">
        <f t="shared" si="54"/>
        <v/>
      </c>
      <c r="BJ45" s="345" t="str">
        <f>IF(OR($A45="",$F45=0),"",SUM(Errors!C67,Errors!L67))</f>
        <v/>
      </c>
      <c r="BK45" s="314" t="str">
        <f>IF(OR($A45="",$F45=0),"",SUM(Errors!D67,Errors!M67))</f>
        <v/>
      </c>
      <c r="BL45" s="314" t="str">
        <f>IF(OR($A45="",$F45=0),"",SUM(Errors!E67,Errors!N67))</f>
        <v/>
      </c>
      <c r="BM45" s="314" t="str">
        <f>IF(OR($A45="",$F45=0),"",SUM(Errors!F67,Errors!O67))</f>
        <v/>
      </c>
      <c r="BN45" s="346" t="str">
        <f>IF(OR($A45="",$F45=0),"",SUM(Errors!G67,Errors!P67))</f>
        <v/>
      </c>
      <c r="BO45" s="319" t="str">
        <f t="shared" si="55"/>
        <v/>
      </c>
      <c r="BP45" s="347" t="str">
        <f t="shared" si="56"/>
        <v/>
      </c>
      <c r="BQ45" s="347" t="str">
        <f t="shared" si="57"/>
        <v/>
      </c>
      <c r="BR45" s="309" t="str">
        <f t="shared" si="58"/>
        <v/>
      </c>
      <c r="BS45" s="339" t="str">
        <f>IF(OR(A45="",C45=0),"",SUM(Errors!C41,Errors!L41))</f>
        <v/>
      </c>
      <c r="BT45" s="318" t="str">
        <f>IF(OR(A45="",C45=0),"",SUM(Errors!D41,Errors!M41))</f>
        <v/>
      </c>
      <c r="BU45" s="318" t="str">
        <f>IF(OR(A45="",C45=0),"",SUM(Errors!E41,Errors!N41))</f>
        <v/>
      </c>
      <c r="BV45" s="318" t="str">
        <f>IF(OR(A45="",C45=0),"",SUM(Errors!F41,Errors!O41))</f>
        <v/>
      </c>
      <c r="BW45" s="318" t="str">
        <f>IF(OR(A45="",C45=0),"",SUM(Errors!G41,Errors!P41))</f>
        <v/>
      </c>
      <c r="BX45" s="348" t="str">
        <f t="shared" si="59"/>
        <v/>
      </c>
    </row>
    <row r="46" spans="1:76" s="311" customFormat="1" ht="20.100000000000001" hidden="1" customHeight="1">
      <c r="A46" s="312" t="str">
        <f>IF(ISBLANK(IBRF!$H29),"",IBRF!$H29)</f>
        <v/>
      </c>
      <c r="B46" s="313" t="str">
        <f>IF(ISBLANK(IBRF!$I29),"",IBRF!$I29)</f>
        <v/>
      </c>
      <c r="C46" s="336" t="str">
        <f>IF(A46="","",SUM(LU!AH27,LU!AH126))</f>
        <v/>
      </c>
      <c r="D46" s="314" t="str">
        <f>IF(A46="","",SUM(LU!W27,LU!W126))</f>
        <v/>
      </c>
      <c r="E46" s="314" t="str">
        <f>IF(A46="","",SUM(LU!AC27,LU!AC126))</f>
        <v/>
      </c>
      <c r="F46" s="315" t="str">
        <f t="shared" si="33"/>
        <v/>
      </c>
      <c r="G46" s="316" t="str">
        <f>IF(OR(A46="",F46=0,LU!D$3+LU!D$102=0),"",F46/(LU!D$3+LU!D$102))</f>
        <v/>
      </c>
      <c r="H46" s="339" t="str">
        <f>IF(OR(C46=0,A46=""),"",SK!AP196)</f>
        <v/>
      </c>
      <c r="I46" s="318" t="str">
        <f>IF(OR(A46="",C46=0),"",SK!AM196)</f>
        <v/>
      </c>
      <c r="J46" s="318" t="str">
        <f>IF(OR(C46=0,A46=""),"",SK!AT196)</f>
        <v/>
      </c>
      <c r="K46" s="319" t="str">
        <f>IF(OR(C46=0,A46=""),"",SK!AC196)</f>
        <v/>
      </c>
      <c r="L46" s="401" t="str">
        <f>IF(OR(A46="",SK!AD196="",SK!AD196=0),"",K46/SK!AD196)</f>
        <v/>
      </c>
      <c r="M46" s="317" t="str">
        <f>IF(OR(C46=0,A46=""),"",SK!AF196)</f>
        <v/>
      </c>
      <c r="N46" s="319" t="str">
        <f>IF(OR(C46=0,A46=""),"",SK!AG196)</f>
        <v/>
      </c>
      <c r="O46" s="318" t="str">
        <f>IF(OR(C46=0,A46=""),"",SK!AI196)</f>
        <v/>
      </c>
      <c r="P46" s="318" t="str">
        <f>IF(OR(C46=0,A46=""),"",SK!AK196)</f>
        <v/>
      </c>
      <c r="Q46" s="411" t="str">
        <f t="shared" si="34"/>
        <v/>
      </c>
      <c r="R46" s="315" t="str">
        <f>IF(OR(A46="",C46=0),"",SK!AH196)</f>
        <v/>
      </c>
      <c r="S46" s="326" t="str">
        <f t="shared" si="35"/>
        <v/>
      </c>
      <c r="T46" s="402" t="str">
        <f>IF(OR(A46="",F46=0),"",SUM(LU!AJ73,LU!AJ172))</f>
        <v/>
      </c>
      <c r="U46" s="319" t="str">
        <f>IF(OR(A46="",F46=0),"",SUM(LU!AJ96,LU!AJ195))</f>
        <v/>
      </c>
      <c r="V46" s="319" t="str">
        <f>IF(OR(A46="",F46=0),"",SUM(LU!AJ50,LU!AJ149))</f>
        <v/>
      </c>
      <c r="W46" s="314" t="str">
        <f>IF(OR(A46="",C46=0),"",SUM(LU!AH50,LU!AH149))</f>
        <v/>
      </c>
      <c r="X46" s="403" t="str">
        <f t="shared" si="36"/>
        <v/>
      </c>
      <c r="Y46" s="329" t="str">
        <f>IF(OR(A46="",D46=0),"",SUM(LU!W50,LU!W149))</f>
        <v/>
      </c>
      <c r="Z46" s="403" t="str">
        <f t="shared" si="37"/>
        <v/>
      </c>
      <c r="AA46" s="329" t="str">
        <f>IF(OR(A46="",E46=0),"",SUM(LU!AC50,LU!AC149))</f>
        <v/>
      </c>
      <c r="AB46" s="403" t="str">
        <f t="shared" si="38"/>
        <v/>
      </c>
      <c r="AC46" s="401" t="str">
        <f t="shared" si="39"/>
        <v/>
      </c>
      <c r="AD46" s="331" t="str">
        <f ca="1">IF(OR(A46="",F46=0,T$48="-",LU!$W$5=0),"",T46-T$48)</f>
        <v/>
      </c>
      <c r="AE46" s="331" t="str">
        <f ca="1">IF(OR(A46="",F46=0,U$48="-",LU!$W$5=0),"",U46-U$48)</f>
        <v/>
      </c>
      <c r="AF46" s="332" t="str">
        <f t="shared" ca="1" si="40"/>
        <v/>
      </c>
      <c r="AG46" s="333" t="str">
        <f t="shared" si="41"/>
        <v/>
      </c>
      <c r="AH46" s="333" t="str">
        <f t="shared" si="42"/>
        <v/>
      </c>
      <c r="AI46" s="334" t="str">
        <f t="shared" si="43"/>
        <v/>
      </c>
      <c r="AJ46" s="335" t="str">
        <f ca="1">IF(OR($A46="",AC46="",AC$48="-",LU!$W$5=0),"",AC46-AC$48)</f>
        <v/>
      </c>
      <c r="AK46" s="336" t="str">
        <f>IF(OR(A46="",F46=0),"",SUM(PT!R88,PT!R89))</f>
        <v/>
      </c>
      <c r="AL46" s="314" t="str">
        <f>IF(OR(A46="",F46=0),"",SUM(PT!AI88,PT!AI89))</f>
        <v/>
      </c>
      <c r="AM46" s="408" t="str">
        <f>IF(OR(A46="",F46=0),"",SUM(PT!AJ88,PT!AJ89))</f>
        <v/>
      </c>
      <c r="AN46" s="312" t="str">
        <f t="shared" si="44"/>
        <v/>
      </c>
      <c r="AO46" s="338" t="str">
        <f t="shared" si="32"/>
        <v/>
      </c>
      <c r="AP46" s="339" t="str">
        <f>IF(OR($A46="",$F46=0),"",SUM(Actions!C42,Actions!L42))</f>
        <v/>
      </c>
      <c r="AQ46" s="318" t="str">
        <f>IF(OR($A46="",$F46=0),"",SUM(Actions!D42,Actions!M42))</f>
        <v/>
      </c>
      <c r="AR46" s="318" t="str">
        <f>IF(OR($A46="",$F46=0),"",SUM(Actions!E42,Actions!N42))</f>
        <v/>
      </c>
      <c r="AS46" s="318" t="str">
        <f>IF(OR($A46="",$F46=0),"",SUM(Actions!F42,Actions!O42))</f>
        <v/>
      </c>
      <c r="AT46" s="318" t="str">
        <f>IF(OR($A46="",$F46=0),"",SUM(Actions!G42,Actions!P42))</f>
        <v/>
      </c>
      <c r="AU46" s="340" t="str">
        <f t="shared" si="45"/>
        <v/>
      </c>
      <c r="AV46" s="327" t="str">
        <f>IF(OR($A46="",$F46=0),"",SUM(Actions!C68,Actions!L68))</f>
        <v/>
      </c>
      <c r="AW46" s="314" t="str">
        <f>IF(OR($A46="",$F46=0),"",SUM(Actions!D68,Actions!M68))</f>
        <v/>
      </c>
      <c r="AX46" s="314" t="str">
        <f>IF(OR($A46="",$F46=0),"",SUM(Actions!E68,Actions!N68))</f>
        <v/>
      </c>
      <c r="AY46" s="314" t="str">
        <f>IF(OR($A46="",$F46=0),"",SUM(Actions!F68,Actions!O68))</f>
        <v/>
      </c>
      <c r="AZ46" s="314" t="str">
        <f>IF(OR($A46="",$F46=0),"",SUM(Actions!G68,Actions!P68))</f>
        <v/>
      </c>
      <c r="BA46" s="319" t="str">
        <f t="shared" si="46"/>
        <v/>
      </c>
      <c r="BB46" s="315" t="str">
        <f t="shared" si="47"/>
        <v/>
      </c>
      <c r="BC46" s="337" t="str">
        <f t="shared" si="48"/>
        <v/>
      </c>
      <c r="BD46" s="405" t="str">
        <f t="shared" si="49"/>
        <v/>
      </c>
      <c r="BE46" s="342" t="str">
        <f t="shared" si="50"/>
        <v/>
      </c>
      <c r="BF46" s="332" t="str">
        <f t="shared" si="51"/>
        <v/>
      </c>
      <c r="BG46" s="406" t="str">
        <f t="shared" si="52"/>
        <v/>
      </c>
      <c r="BH46" s="344" t="str">
        <f t="shared" si="53"/>
        <v/>
      </c>
      <c r="BI46" s="316" t="str">
        <f t="shared" si="54"/>
        <v/>
      </c>
      <c r="BJ46" s="345" t="str">
        <f>IF(OR($A46="",$F46=0),"",SUM(Errors!C68,Errors!L68))</f>
        <v/>
      </c>
      <c r="BK46" s="314" t="str">
        <f>IF(OR($A46="",$F46=0),"",SUM(Errors!D68,Errors!M68))</f>
        <v/>
      </c>
      <c r="BL46" s="314" t="str">
        <f>IF(OR($A46="",$F46=0),"",SUM(Errors!E68,Errors!N68))</f>
        <v/>
      </c>
      <c r="BM46" s="314" t="str">
        <f>IF(OR($A46="",$F46=0),"",SUM(Errors!F68,Errors!O68))</f>
        <v/>
      </c>
      <c r="BN46" s="346" t="str">
        <f>IF(OR($A46="",$F46=0),"",SUM(Errors!G68,Errors!P68))</f>
        <v/>
      </c>
      <c r="BO46" s="319" t="str">
        <f t="shared" si="55"/>
        <v/>
      </c>
      <c r="BP46" s="347" t="str">
        <f t="shared" si="56"/>
        <v/>
      </c>
      <c r="BQ46" s="347" t="str">
        <f t="shared" si="57"/>
        <v/>
      </c>
      <c r="BR46" s="309" t="str">
        <f t="shared" si="58"/>
        <v/>
      </c>
      <c r="BS46" s="339" t="str">
        <f>IF(OR(A46="",C46=0),"",SUM(Errors!C42,Errors!L42))</f>
        <v/>
      </c>
      <c r="BT46" s="318" t="str">
        <f>IF(OR(A46="",C46=0),"",SUM(Errors!D42,Errors!M42))</f>
        <v/>
      </c>
      <c r="BU46" s="318" t="str">
        <f>IF(OR(A46="",C46=0),"",SUM(Errors!E42,Errors!N42))</f>
        <v/>
      </c>
      <c r="BV46" s="318" t="str">
        <f>IF(OR(A46="",C46=0),"",SUM(Errors!F42,Errors!O42))</f>
        <v/>
      </c>
      <c r="BW46" s="318" t="str">
        <f>IF(OR(A46="",C46=0),"",SUM(Errors!G42,Errors!P42))</f>
        <v/>
      </c>
      <c r="BX46" s="348" t="str">
        <f t="shared" si="59"/>
        <v/>
      </c>
    </row>
    <row r="47" spans="1:76" s="311" customFormat="1" ht="19.5" hidden="1" customHeight="1">
      <c r="A47" s="312" t="str">
        <f>IF(ISBLANK(IBRF!$H30),"",IBRF!$H30)</f>
        <v/>
      </c>
      <c r="B47" s="313" t="str">
        <f>IF(ISBLANK(IBRF!$I30),"",IBRF!$I30)</f>
        <v/>
      </c>
      <c r="C47" s="336" t="str">
        <f>IF(A47="","",SUM(LU!AH28,LU!AH127))</f>
        <v/>
      </c>
      <c r="D47" s="314" t="str">
        <f>IF(A47="","",SUM(LU!W28,LU!W127))</f>
        <v/>
      </c>
      <c r="E47" s="314" t="str">
        <f>IF(A47="","",SUM(LU!AC28,LU!AC127))</f>
        <v/>
      </c>
      <c r="F47" s="412" t="str">
        <f t="shared" si="33"/>
        <v/>
      </c>
      <c r="G47" s="350" t="str">
        <f>IF(OR(A47="",F47=0,LU!D$3+LU!D$102=0),"",F47/(LU!D$3+LU!D$102))</f>
        <v/>
      </c>
      <c r="H47" s="339" t="str">
        <f>IF(OR(C47=0,A47=""),"",SK!AP199)</f>
        <v/>
      </c>
      <c r="I47" s="318" t="str">
        <f>IF(OR(A47="",C47=0),"",SK!AM199)</f>
        <v/>
      </c>
      <c r="J47" s="318" t="str">
        <f>IF(OR(C47=0,A47=""),"",SK!AT199)</f>
        <v/>
      </c>
      <c r="K47" s="319" t="str">
        <f>IF(OR(C47=0,A47=""),"",SK!AC199)</f>
        <v/>
      </c>
      <c r="L47" s="401" t="str">
        <f>IF(OR(A47="",SK!AD199="",SK!AD199=0),"",K47/SK!AD199)</f>
        <v/>
      </c>
      <c r="M47" s="317" t="str">
        <f>IF(OR(C47=0,A47=""),"",SK!AF199)</f>
        <v/>
      </c>
      <c r="N47" s="319" t="str">
        <f>IF(OR(C47=0,A47=""),"",SK!AG199)</f>
        <v/>
      </c>
      <c r="O47" s="318" t="str">
        <f>IF(OR(C47=0,A47=""),"",SK!AI199)</f>
        <v/>
      </c>
      <c r="P47" s="318" t="str">
        <f>IF(OR(C47=0,A47=""),"",SK!AK199)</f>
        <v/>
      </c>
      <c r="Q47" s="413" t="str">
        <f t="shared" si="34"/>
        <v/>
      </c>
      <c r="R47" s="349" t="str">
        <f>IF(OR(A47="",C47=0),"",SK!AH199)</f>
        <v/>
      </c>
      <c r="S47" s="352" t="str">
        <f t="shared" si="35"/>
        <v/>
      </c>
      <c r="T47" s="402" t="str">
        <f>IF(OR(A47="",F47=0),"",SUM(LU!AJ74,LU!AJ173))</f>
        <v/>
      </c>
      <c r="U47" s="319" t="str">
        <f>IF(OR(A47="",F47=0),"",SUM(LU!AJ97,LU!AJ196))</f>
        <v/>
      </c>
      <c r="V47" s="319" t="str">
        <f>IF(OR(A47="",F47=0),"",SUM(LU!AJ51,LU!AJ150))</f>
        <v/>
      </c>
      <c r="W47" s="314" t="str">
        <f>IF(OR(A47="",C47=0),"",SUM(LU!AH51,LU!AH150))</f>
        <v/>
      </c>
      <c r="X47" s="403" t="str">
        <f t="shared" si="36"/>
        <v/>
      </c>
      <c r="Y47" s="329" t="str">
        <f>IF(OR(A47="",D47=0),"",SUM(LU!W51,LU!W150))</f>
        <v/>
      </c>
      <c r="Z47" s="403" t="str">
        <f t="shared" si="37"/>
        <v/>
      </c>
      <c r="AA47" s="329" t="str">
        <f>IF(OR(A47="",E47=0),"",SUM(LU!AC51,LU!AC150))</f>
        <v/>
      </c>
      <c r="AB47" s="403" t="str">
        <f t="shared" si="38"/>
        <v/>
      </c>
      <c r="AC47" s="401" t="str">
        <f t="shared" si="39"/>
        <v/>
      </c>
      <c r="AD47" s="331" t="str">
        <f ca="1">IF(OR(A47="",F47=0,T$48="-",LU!$W$5=0),"",T47-T$48)</f>
        <v/>
      </c>
      <c r="AE47" s="331" t="str">
        <f ca="1">IF(OR(A47="",F47=0,U$48="-",LU!$W$5=0),"",U47-U$48)</f>
        <v/>
      </c>
      <c r="AF47" s="332" t="str">
        <f t="shared" ca="1" si="40"/>
        <v/>
      </c>
      <c r="AG47" s="333" t="str">
        <f t="shared" si="41"/>
        <v/>
      </c>
      <c r="AH47" s="333" t="str">
        <f t="shared" si="42"/>
        <v/>
      </c>
      <c r="AI47" s="334" t="str">
        <f t="shared" si="43"/>
        <v/>
      </c>
      <c r="AJ47" s="335" t="str">
        <f ca="1">IF(OR($A47="",AC47="",AC$48="-",LU!$W$5=0),"",AC47-AC$48)</f>
        <v/>
      </c>
      <c r="AK47" s="336" t="str">
        <f>IF(OR(A47="",F47=0),"",SUM(PT!R90,PT!R91))</f>
        <v/>
      </c>
      <c r="AL47" s="314" t="str">
        <f>IF(OR(A47="",F47=0),"",SUM(PT!AI90,PT!AI91))</f>
        <v/>
      </c>
      <c r="AM47" s="408" t="str">
        <f>IF(OR(A47="",F47=0),"",SUM(PT!AJ90,PT!AJ91))</f>
        <v/>
      </c>
      <c r="AN47" s="312" t="str">
        <f t="shared" si="44"/>
        <v/>
      </c>
      <c r="AO47" s="338" t="str">
        <f t="shared" si="32"/>
        <v/>
      </c>
      <c r="AP47" s="339" t="str">
        <f>IF(OR($A47="",$F47=0),"",SUM(Actions!C43,Actions!L43))</f>
        <v/>
      </c>
      <c r="AQ47" s="318" t="str">
        <f>IF(OR($A47="",$F47=0),"",SUM(Actions!D43,Actions!M43))</f>
        <v/>
      </c>
      <c r="AR47" s="318" t="str">
        <f>IF(OR($A47="",$F47=0),"",SUM(Actions!E43,Actions!N43))</f>
        <v/>
      </c>
      <c r="AS47" s="318" t="str">
        <f>IF(OR($A47="",$F47=0),"",SUM(Actions!F43,Actions!O43))</f>
        <v/>
      </c>
      <c r="AT47" s="318" t="str">
        <f>IF(OR($A47="",$F47=0),"",SUM(Actions!G43,Actions!P43))</f>
        <v/>
      </c>
      <c r="AU47" s="340" t="str">
        <f t="shared" si="45"/>
        <v/>
      </c>
      <c r="AV47" s="327" t="str">
        <f>IF(OR($A47="",$F47=0),"",SUM(Actions!C69,Actions!L69))</f>
        <v/>
      </c>
      <c r="AW47" s="314" t="str">
        <f>IF(OR($A47="",$F47=0),"",SUM(Actions!D69,Actions!M69))</f>
        <v/>
      </c>
      <c r="AX47" s="314" t="str">
        <f>IF(OR($A47="",$F47=0),"",SUM(Actions!E69,Actions!N69))</f>
        <v/>
      </c>
      <c r="AY47" s="314" t="str">
        <f>IF(OR($A47="",$F47=0),"",SUM(Actions!F69,Actions!O69))</f>
        <v/>
      </c>
      <c r="AZ47" s="314" t="str">
        <f>IF(OR($A47="",$F47=0),"",SUM(Actions!G69,Actions!P69))</f>
        <v/>
      </c>
      <c r="BA47" s="319" t="str">
        <f t="shared" si="46"/>
        <v/>
      </c>
      <c r="BB47" s="315" t="str">
        <f t="shared" si="47"/>
        <v/>
      </c>
      <c r="BC47" s="337" t="str">
        <f t="shared" si="48"/>
        <v/>
      </c>
      <c r="BD47" s="405" t="str">
        <f t="shared" si="49"/>
        <v/>
      </c>
      <c r="BE47" s="342" t="str">
        <f t="shared" si="50"/>
        <v/>
      </c>
      <c r="BF47" s="332" t="str">
        <f t="shared" si="51"/>
        <v/>
      </c>
      <c r="BG47" s="406" t="str">
        <f t="shared" si="52"/>
        <v/>
      </c>
      <c r="BH47" s="414" t="str">
        <f t="shared" si="53"/>
        <v/>
      </c>
      <c r="BI47" s="316" t="str">
        <f t="shared" si="54"/>
        <v/>
      </c>
      <c r="BJ47" s="345" t="str">
        <f>IF(OR($A47="",$F47=0),"",SUM(Errors!C69,Errors!L69))</f>
        <v/>
      </c>
      <c r="BK47" s="314" t="str">
        <f>IF(OR($A47="",$F47=0),"",SUM(Errors!D69,Errors!M69))</f>
        <v/>
      </c>
      <c r="BL47" s="314" t="str">
        <f>IF(OR($A47="",$F47=0),"",SUM(Errors!E69,Errors!N69))</f>
        <v/>
      </c>
      <c r="BM47" s="314" t="str">
        <f>IF(OR($A47="",$F47=0),"",SUM(Errors!F69,Errors!O69))</f>
        <v/>
      </c>
      <c r="BN47" s="346" t="str">
        <f>IF(OR($A47="",$F47=0),"",SUM(Errors!G69,Errors!P69))</f>
        <v/>
      </c>
      <c r="BO47" s="319" t="str">
        <f t="shared" si="55"/>
        <v/>
      </c>
      <c r="BP47" s="347" t="str">
        <f t="shared" si="56"/>
        <v/>
      </c>
      <c r="BQ47" s="347" t="str">
        <f t="shared" si="57"/>
        <v/>
      </c>
      <c r="BR47" s="309" t="str">
        <f t="shared" si="58"/>
        <v/>
      </c>
      <c r="BS47" s="339" t="str">
        <f>IF(OR(A47="",C47=0),"",SUM(Errors!C43,Errors!L43))</f>
        <v/>
      </c>
      <c r="BT47" s="318" t="str">
        <f>IF(OR(A47="",C47=0),"",SUM(Errors!D43,Errors!M43))</f>
        <v/>
      </c>
      <c r="BU47" s="318" t="str">
        <f>IF(OR(A47="",C47=0),"",SUM(Errors!E43,Errors!N43))</f>
        <v/>
      </c>
      <c r="BV47" s="318" t="str">
        <f>IF(OR(A47="",C47=0),"",SUM(Errors!F43,Errors!O43))</f>
        <v/>
      </c>
      <c r="BW47" s="318" t="str">
        <f>IF(OR(A47="",C47=0),"",SUM(Errors!G43,Errors!P43))</f>
        <v/>
      </c>
      <c r="BX47" s="348" t="str">
        <f t="shared" si="59"/>
        <v/>
      </c>
    </row>
    <row r="48" spans="1:76" s="375" customFormat="1" ht="20.25" customHeight="1">
      <c r="A48" s="1204" t="s">
        <v>228</v>
      </c>
      <c r="B48" s="1204"/>
      <c r="C48" s="357">
        <f>SUM(C28:C47)</f>
        <v>30</v>
      </c>
      <c r="D48" s="357">
        <f>SUM(D28:D47)</f>
        <v>26</v>
      </c>
      <c r="E48" s="357">
        <f>SUM(E28:E47)</f>
        <v>94</v>
      </c>
      <c r="F48" s="357">
        <f>SUM(F28:F47)</f>
        <v>150</v>
      </c>
      <c r="G48" s="374">
        <f>IF(COUNT(G28:G47)=0,"-",SUM(G28:G47)/COUNT(G28:G47))</f>
        <v>0.3571428571428571</v>
      </c>
      <c r="H48" s="359">
        <f ca="1">SUM(H28:H47)</f>
        <v>0</v>
      </c>
      <c r="I48" s="357">
        <f ca="1">SUM(I28:I47)</f>
        <v>0</v>
      </c>
      <c r="J48" s="357">
        <f ca="1">SUM(J28:J47)</f>
        <v>0</v>
      </c>
      <c r="K48" s="357">
        <f ca="1">SUM(K28:K47)</f>
        <v>156</v>
      </c>
      <c r="L48" s="360">
        <f ca="1">IF(LU!W3+LU!W102=0,"-",K48/(LU!W3+LU!W102))</f>
        <v>5.2</v>
      </c>
      <c r="M48" s="361">
        <f ca="1">SUM(M28:M47)</f>
        <v>1</v>
      </c>
      <c r="N48" s="357">
        <f ca="1">SUM(N28:N47)</f>
        <v>19</v>
      </c>
      <c r="O48" s="357">
        <f ca="1">SUM(O28:O47)</f>
        <v>12</v>
      </c>
      <c r="P48" s="357">
        <f ca="1">SUM(P28:P47)</f>
        <v>6</v>
      </c>
      <c r="Q48" s="362">
        <f ca="1">IF(C48=0,"-",N48/C48)</f>
        <v>0.6333333333333333</v>
      </c>
      <c r="R48" s="357">
        <f ca="1">SUM(R28:R47)</f>
        <v>126</v>
      </c>
      <c r="S48" s="363">
        <f t="shared" ref="S48:AC48" ca="1" si="60">IF(COUNT(S28:S47)=0,"-",SUM(S28:S47)/COUNT(S28:S47))</f>
        <v>6.0063492063492063</v>
      </c>
      <c r="T48" s="364">
        <f t="shared" ca="1" si="60"/>
        <v>55.714285714285715</v>
      </c>
      <c r="U48" s="365">
        <f t="shared" ca="1" si="60"/>
        <v>24.285714285714285</v>
      </c>
      <c r="V48" s="366">
        <f t="shared" ca="1" si="60"/>
        <v>31.428571428571427</v>
      </c>
      <c r="W48" s="366">
        <f t="shared" ca="1" si="60"/>
        <v>12.571428571428571</v>
      </c>
      <c r="X48" s="371">
        <f t="shared" ca="1" si="60"/>
        <v>4.9333333333333327</v>
      </c>
      <c r="Y48" s="365">
        <f t="shared" ca="1" si="60"/>
        <v>17</v>
      </c>
      <c r="Z48" s="371">
        <f t="shared" ca="1" si="60"/>
        <v>2.9942857142857142</v>
      </c>
      <c r="AA48" s="365">
        <f t="shared" ca="1" si="60"/>
        <v>20.53846153846154</v>
      </c>
      <c r="AB48" s="371">
        <f t="shared" ca="1" si="60"/>
        <v>3.2815934065934065</v>
      </c>
      <c r="AC48" s="365">
        <f t="shared" ca="1" si="60"/>
        <v>2.8184223566742364</v>
      </c>
      <c r="AD48" s="367" t="s">
        <v>229</v>
      </c>
      <c r="AE48" s="368" t="s">
        <v>229</v>
      </c>
      <c r="AF48" s="368" t="s">
        <v>229</v>
      </c>
      <c r="AG48" s="367" t="s">
        <v>229</v>
      </c>
      <c r="AH48" s="368" t="s">
        <v>229</v>
      </c>
      <c r="AI48" s="368" t="s">
        <v>229</v>
      </c>
      <c r="AJ48" s="369" t="s">
        <v>229</v>
      </c>
      <c r="AK48" s="359">
        <f>SUM(AK28:AK47)</f>
        <v>31</v>
      </c>
      <c r="AL48" s="357">
        <f>SUM(AL28:AL47)</f>
        <v>12</v>
      </c>
      <c r="AM48" s="370">
        <f>SUM(AM28:AM47)</f>
        <v>15</v>
      </c>
      <c r="AN48" s="1203" t="s">
        <v>228</v>
      </c>
      <c r="AO48" s="1203"/>
      <c r="AP48" s="361">
        <f t="shared" ref="AP48:BC48" si="61">SUM(AP28:AP47)</f>
        <v>0</v>
      </c>
      <c r="AQ48" s="357">
        <f t="shared" si="61"/>
        <v>0</v>
      </c>
      <c r="AR48" s="357">
        <f t="shared" si="61"/>
        <v>0</v>
      </c>
      <c r="AS48" s="357">
        <f t="shared" si="61"/>
        <v>0</v>
      </c>
      <c r="AT48" s="357">
        <f t="shared" si="61"/>
        <v>0</v>
      </c>
      <c r="AU48" s="370">
        <f t="shared" si="61"/>
        <v>0</v>
      </c>
      <c r="AV48" s="359">
        <f t="shared" si="61"/>
        <v>0</v>
      </c>
      <c r="AW48" s="357">
        <f t="shared" si="61"/>
        <v>0</v>
      </c>
      <c r="AX48" s="357">
        <f t="shared" si="61"/>
        <v>0</v>
      </c>
      <c r="AY48" s="357">
        <f t="shared" si="61"/>
        <v>0</v>
      </c>
      <c r="AZ48" s="357">
        <f t="shared" si="61"/>
        <v>0</v>
      </c>
      <c r="BA48" s="357">
        <f t="shared" si="61"/>
        <v>0</v>
      </c>
      <c r="BB48" s="357">
        <f t="shared" si="61"/>
        <v>0</v>
      </c>
      <c r="BC48" s="370">
        <f t="shared" si="61"/>
        <v>0</v>
      </c>
      <c r="BD48" s="371">
        <f>IF(F48=0,"-",AU48/F48)</f>
        <v>0</v>
      </c>
      <c r="BE48" s="372" t="str">
        <f>IF(COUNT(BE28:BE47)=0,"-",SUM(BE28:BE47)/COUNT(BE28:BE47))</f>
        <v>-</v>
      </c>
      <c r="BF48" s="373">
        <f>IF(F48=0,"-",BA48/F48)</f>
        <v>0</v>
      </c>
      <c r="BG48" s="372" t="str">
        <f>IF(COUNT(BG28:BG47)=0,"-",SUM(BG28:BG47)/COUNT(BG28:BG47))</f>
        <v>-</v>
      </c>
      <c r="BH48" s="373">
        <f>IF(F48=0,"-",BB48/F48)</f>
        <v>0</v>
      </c>
      <c r="BI48" s="372" t="str">
        <f>IF(COUNT(BI28:BI47)=0,"-",SUM(BI28:BI47)/COUNT(BI28:BI47))</f>
        <v>-</v>
      </c>
      <c r="BJ48" s="364">
        <f t="shared" ref="BJ48:BO48" si="62">SUM(BJ28:BJ47)</f>
        <v>0</v>
      </c>
      <c r="BK48" s="366">
        <f t="shared" si="62"/>
        <v>0</v>
      </c>
      <c r="BL48" s="366">
        <f t="shared" si="62"/>
        <v>0</v>
      </c>
      <c r="BM48" s="366">
        <f t="shared" si="62"/>
        <v>0</v>
      </c>
      <c r="BN48" s="366">
        <f t="shared" si="62"/>
        <v>0</v>
      </c>
      <c r="BO48" s="366">
        <f t="shared" si="62"/>
        <v>0</v>
      </c>
      <c r="BP48" s="362" t="str">
        <f>IF(COUNT(BP28:BP43)=0,"-",AVERAGE(BP28:BP43))</f>
        <v>-</v>
      </c>
      <c r="BQ48" s="362" t="str">
        <f>IF(SUM(AX48,AY48,BK48,BL48)=0,"-",SUM(AX48,AY48)/SUM(AX48,AY48,BK48,BL48))</f>
        <v>-</v>
      </c>
      <c r="BR48" s="374" t="str">
        <f>IF(SUM(AV48:AW48,BJ48,BN48)=0,"-",SUM(AV48,AW48)/(SUM(AV48,AW48,BJ48,BN48)))</f>
        <v>-</v>
      </c>
      <c r="BS48" s="361">
        <f t="shared" ref="BS48:BX48" si="63">SUM(BS28:BS47)</f>
        <v>0</v>
      </c>
      <c r="BT48" s="357">
        <f t="shared" si="63"/>
        <v>0</v>
      </c>
      <c r="BU48" s="357">
        <f t="shared" si="63"/>
        <v>0</v>
      </c>
      <c r="BV48" s="357">
        <f t="shared" si="63"/>
        <v>0</v>
      </c>
      <c r="BW48" s="357">
        <f t="shared" si="63"/>
        <v>0</v>
      </c>
      <c r="BX48" s="370">
        <f t="shared" si="63"/>
        <v>0</v>
      </c>
    </row>
  </sheetData>
  <sheetProtection selectLockedCells="1" selectUnlockedCells="1"/>
  <mergeCells count="22">
    <mergeCell ref="A26:B26"/>
    <mergeCell ref="AN26:AO26"/>
    <mergeCell ref="A48:B48"/>
    <mergeCell ref="AN48:AO48"/>
    <mergeCell ref="AK4:AM4"/>
    <mergeCell ref="AN4:AO4"/>
    <mergeCell ref="AP4:BC4"/>
    <mergeCell ref="BD4:BH4"/>
    <mergeCell ref="BJ4:BR4"/>
    <mergeCell ref="BS4:BX4"/>
    <mergeCell ref="A4:B4"/>
    <mergeCell ref="C4:F4"/>
    <mergeCell ref="H4:K4"/>
    <mergeCell ref="M4:R4"/>
    <mergeCell ref="T4:AC4"/>
    <mergeCell ref="AD4:AJ4"/>
    <mergeCell ref="A1:AM1"/>
    <mergeCell ref="AN1:BX1"/>
    <mergeCell ref="A2:AM2"/>
    <mergeCell ref="AN2:BX2"/>
    <mergeCell ref="A3:AM3"/>
    <mergeCell ref="AN3:BX3"/>
  </mergeCells>
  <phoneticPr fontId="61" type="noConversion"/>
  <printOptions horizontalCentered="1" verticalCentered="1"/>
  <pageMargins left="0.25" right="0.25" top="0.25" bottom="0.25" header="0.51180555555555551" footer="0.51180555555555551"/>
  <pageSetup scale="57"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AC98"/>
  <sheetViews>
    <sheetView workbookViewId="0">
      <pane ySplit="3" topLeftCell="A4" activePane="bottomLeft" state="frozen"/>
      <selection activeCell="B1" sqref="B1"/>
      <selection pane="bottomLeft" activeCell="AJ6" sqref="AJ6"/>
    </sheetView>
  </sheetViews>
  <sheetFormatPr defaultColWidth="8.7109375" defaultRowHeight="12.75"/>
  <cols>
    <col min="1" max="1" width="5.7109375" style="311" customWidth="1"/>
    <col min="2" max="2" width="20.7109375" style="311" customWidth="1"/>
    <col min="3" max="3" width="4.7109375" style="311" customWidth="1"/>
    <col min="4" max="11" width="3.7109375" style="311" customWidth="1"/>
    <col min="12" max="12" width="4.140625" style="311" customWidth="1"/>
    <col min="13" max="18" width="3.7109375" style="311" customWidth="1"/>
    <col min="19" max="19" width="5.7109375" style="311" customWidth="1"/>
    <col min="20" max="20" width="5.5703125" style="311" customWidth="1"/>
    <col min="21" max="21" width="9.140625" style="311" customWidth="1"/>
    <col min="22" max="23" width="5.140625" style="311" customWidth="1"/>
    <col min="24" max="24" width="6.7109375" style="311" customWidth="1"/>
    <col min="25" max="28" width="4.42578125" style="311" customWidth="1"/>
    <col min="29" max="16384" width="8.7109375" style="1"/>
  </cols>
  <sheetData>
    <row r="1" spans="1:29" ht="20.25" customHeight="1" thickBot="1">
      <c r="A1" s="1206">
        <f>IF(IBRF!$B$5="","",IBRF!$B$5)</f>
        <v>41209</v>
      </c>
      <c r="B1" s="1206"/>
      <c r="C1" s="1206"/>
      <c r="D1" s="1205" t="s">
        <v>234</v>
      </c>
      <c r="E1" s="1205"/>
      <c r="F1" s="1205"/>
      <c r="G1" s="1205"/>
      <c r="H1" s="1205"/>
      <c r="I1" s="1205"/>
      <c r="J1" s="1205"/>
      <c r="K1" s="1205"/>
      <c r="L1" s="1205"/>
      <c r="M1" s="1205"/>
      <c r="N1" s="1205"/>
      <c r="O1" s="1205"/>
      <c r="P1" s="1205"/>
      <c r="Q1" s="1205"/>
      <c r="R1" s="1205"/>
      <c r="S1" s="1205"/>
      <c r="T1" s="1205"/>
      <c r="U1" s="1205"/>
      <c r="V1" s="1207" t="str">
        <f>IF(IBRF!$K$3="","","Bout "&amp;IBRF!$K$3)</f>
        <v>Bout B</v>
      </c>
      <c r="W1" s="1207"/>
      <c r="X1" s="1207"/>
    </row>
    <row r="2" spans="1:29" ht="60" customHeight="1" thickBot="1">
      <c r="A2" s="1208" t="str">
        <f>IF(IBRF!B9="","Home Team",IF(IBRF!B8=IBRF!H8,IBRF!B9,IF(IBRF!B8=IBRF!B9,IBRF!B8,IF(OR(IBRF!K3="A",IBRF!K3="B"),IBRF!B8&amp;" "&amp;IBRF!K3,IBRF!B8&amp;"/"&amp;IBRF!B9))))</f>
        <v>Hoover Damned</v>
      </c>
      <c r="B2" s="1208"/>
      <c r="C2" s="1208"/>
      <c r="D2" s="1209" t="s">
        <v>235</v>
      </c>
      <c r="E2" s="1209"/>
      <c r="F2" s="1209"/>
      <c r="G2" s="1209"/>
      <c r="H2" s="1209"/>
      <c r="I2" s="1209"/>
      <c r="J2" s="1209"/>
      <c r="K2" s="1209"/>
      <c r="L2" s="1209"/>
      <c r="M2" s="1209"/>
      <c r="N2" s="1209"/>
      <c r="O2" s="1209"/>
      <c r="P2" s="1209"/>
      <c r="Q2" s="1209"/>
      <c r="R2" s="1209"/>
      <c r="S2" s="1209"/>
      <c r="T2" s="415" t="s">
        <v>236</v>
      </c>
      <c r="U2" s="737"/>
      <c r="V2" s="1209" t="s">
        <v>237</v>
      </c>
      <c r="W2" s="1209"/>
      <c r="X2" s="1209"/>
      <c r="Y2" s="416"/>
      <c r="Z2" s="416"/>
      <c r="AA2" s="416"/>
      <c r="AB2" s="416"/>
      <c r="AC2" s="311"/>
    </row>
    <row r="3" spans="1:29" ht="60.75" customHeight="1" thickBot="1">
      <c r="A3" s="417" t="s">
        <v>282</v>
      </c>
      <c r="B3" s="418" t="s">
        <v>238</v>
      </c>
      <c r="C3" s="419" t="s">
        <v>239</v>
      </c>
      <c r="D3" s="420" t="s">
        <v>290</v>
      </c>
      <c r="E3" s="421" t="s">
        <v>302</v>
      </c>
      <c r="F3" s="422" t="s">
        <v>306</v>
      </c>
      <c r="G3" s="422" t="s">
        <v>298</v>
      </c>
      <c r="H3" s="422" t="s">
        <v>97</v>
      </c>
      <c r="I3" s="422" t="s">
        <v>98</v>
      </c>
      <c r="J3" s="422" t="s">
        <v>308</v>
      </c>
      <c r="K3" s="422" t="s">
        <v>99</v>
      </c>
      <c r="L3" s="422" t="s">
        <v>100</v>
      </c>
      <c r="M3" s="422" t="s">
        <v>312</v>
      </c>
      <c r="N3" s="422" t="s">
        <v>294</v>
      </c>
      <c r="O3" s="422" t="s">
        <v>101</v>
      </c>
      <c r="P3" s="422" t="s">
        <v>102</v>
      </c>
      <c r="Q3" s="419" t="s">
        <v>103</v>
      </c>
      <c r="R3" s="419" t="s">
        <v>240</v>
      </c>
      <c r="S3" s="423" t="s">
        <v>104</v>
      </c>
      <c r="T3" s="424" t="s">
        <v>105</v>
      </c>
      <c r="U3" s="425" t="s">
        <v>316</v>
      </c>
      <c r="V3" s="425" t="s">
        <v>106</v>
      </c>
      <c r="W3" s="426" t="s">
        <v>107</v>
      </c>
      <c r="X3" s="427" t="s">
        <v>108</v>
      </c>
      <c r="Y3" s="428"/>
      <c r="Z3" s="428"/>
      <c r="AA3" s="428"/>
      <c r="AB3" s="428"/>
      <c r="AC3" s="311"/>
    </row>
    <row r="4" spans="1:29" ht="12.75" customHeight="1" thickBot="1">
      <c r="A4" s="1210" t="str">
        <f>IF(IBRF!B11="","",IBRF!B11)</f>
        <v>010</v>
      </c>
      <c r="B4" s="1211" t="str">
        <f>IF(IBRF!C11="","",IBRF!C11)</f>
        <v>Freak Onalicia</v>
      </c>
      <c r="C4" s="716" t="s">
        <v>349</v>
      </c>
      <c r="D4" s="711">
        <f>IF($A4="","",SUM(PT!E3,PT!E4))</f>
        <v>0</v>
      </c>
      <c r="E4" s="733"/>
      <c r="F4" s="429">
        <f>IF($A4="","",SUM(PT!G3,PT!G4))</f>
        <v>0</v>
      </c>
      <c r="G4" s="429">
        <f>IF($A4="","",SUM(PT!H3,PT!H4))</f>
        <v>0</v>
      </c>
      <c r="H4" s="429">
        <f>IF($A4="","",SUM(PT!I3,PT!I4))</f>
        <v>0</v>
      </c>
      <c r="I4" s="429">
        <f>IF($A4="","",SUM(PT!J3,PT!J4))</f>
        <v>0</v>
      </c>
      <c r="J4" s="429">
        <f>IF($A4="","",SUM(PT!M3,PT!M4))</f>
        <v>0</v>
      </c>
      <c r="K4" s="429">
        <f>IF($A4="","",SUM(PT!K3,PT!K4))</f>
        <v>0</v>
      </c>
      <c r="L4" s="429">
        <f>IF($A4="","",SUM(PT!L3,PT!L4))</f>
        <v>1</v>
      </c>
      <c r="M4" s="429">
        <f>IF($A4="","",SUM(PT!Q3,PT!Q4))</f>
        <v>1</v>
      </c>
      <c r="N4" s="429">
        <f>IF($A4="","",SUM(PT!P3,PT!P4))</f>
        <v>0</v>
      </c>
      <c r="O4" s="429">
        <f>IF($A4="","",SUM(PT!O3,PT!O4))</f>
        <v>0</v>
      </c>
      <c r="P4" s="429">
        <f>IF($A4="","",SUM(PT!N3,PT!N4))</f>
        <v>0</v>
      </c>
      <c r="Q4" s="430"/>
      <c r="R4" s="430"/>
      <c r="S4" s="431">
        <f t="shared" ref="S4:S43" si="0">SUM(D4:R4)</f>
        <v>2</v>
      </c>
      <c r="T4" s="1212">
        <f>IF($A4="","",SUM(PT!AJ3,PT!AJ4))</f>
        <v>0</v>
      </c>
      <c r="U4" s="1213" t="str">
        <f>IF($A4="","",PT!AX4)</f>
        <v/>
      </c>
      <c r="V4" s="1215">
        <f>IF(T4="","",(S4*0.25)+S5)</f>
        <v>0.5</v>
      </c>
      <c r="W4" s="1216">
        <f>'Bout Summary'!F6</f>
        <v>10</v>
      </c>
      <c r="X4" s="1217">
        <f>IF(OR(W4="",W4=0),"",V4/W4)</f>
        <v>0.05</v>
      </c>
      <c r="Y4" s="428"/>
      <c r="Z4" s="428"/>
      <c r="AA4" s="428"/>
      <c r="AB4" s="428"/>
      <c r="AC4" s="311"/>
    </row>
    <row r="5" spans="1:29" ht="12.75" customHeight="1">
      <c r="A5" s="1210"/>
      <c r="B5" s="1211"/>
      <c r="C5" s="717" t="s">
        <v>350</v>
      </c>
      <c r="D5" s="732">
        <f>IF($A4="","",SUM(PT!T3,PT!T4))</f>
        <v>0</v>
      </c>
      <c r="E5" s="736">
        <f>IF($A4="","",SUM(PT!U3,PT!U4))</f>
        <v>0</v>
      </c>
      <c r="F5" s="712">
        <f>IF($A4="","",SUM(PT!V3,PT!V4))</f>
        <v>0</v>
      </c>
      <c r="G5" s="432">
        <f>IF($A4="","",SUM(PT!W3,PT!W4))</f>
        <v>0</v>
      </c>
      <c r="H5" s="432">
        <f>IF($A4="","",SUM(PT!X3,PT!X4))</f>
        <v>0</v>
      </c>
      <c r="I5" s="432">
        <f>IF($A4="","",SUM(PT!Y3,PT!Y4))</f>
        <v>0</v>
      </c>
      <c r="J5" s="432">
        <f>IF($A4="","",SUM(PT!Z3,PT!Z4))</f>
        <v>0</v>
      </c>
      <c r="K5" s="432">
        <f>IF($A4="","",SUM(PT!AA3,PT!AA4))</f>
        <v>0</v>
      </c>
      <c r="L5" s="432">
        <f>IF($A4="","",SUM(PT!AB3,PT!AB4))</f>
        <v>0</v>
      </c>
      <c r="M5" s="432">
        <f>IF($A4="","",SUM(PT!AC3,PT!AC4))</f>
        <v>0</v>
      </c>
      <c r="N5" s="432">
        <f>IF($A4="","",SUM(PT!AD3,PT!AD4))</f>
        <v>0</v>
      </c>
      <c r="O5" s="432">
        <f>IF($A4="","",SUM(PT!AE3,PT!AE4))</f>
        <v>0</v>
      </c>
      <c r="P5" s="432">
        <f>IF($A4="","",SUM(PT!AF3,PT!AF4))</f>
        <v>0</v>
      </c>
      <c r="Q5" s="432">
        <f>IF($A4="","",SUM(PT!AG3,PT!AG4))</f>
        <v>0</v>
      </c>
      <c r="R5" s="432">
        <f>IF($A4="","",SUM(PT!AH3,PT!AH4))</f>
        <v>0</v>
      </c>
      <c r="S5" s="433">
        <f t="shared" si="0"/>
        <v>0</v>
      </c>
      <c r="T5" s="1212"/>
      <c r="U5" s="1214"/>
      <c r="V5" s="1215"/>
      <c r="W5" s="1216"/>
      <c r="X5" s="1217"/>
      <c r="Y5" s="428"/>
      <c r="Z5" s="428"/>
      <c r="AA5" s="428"/>
      <c r="AB5" s="428"/>
      <c r="AC5" s="311"/>
    </row>
    <row r="6" spans="1:29" ht="12.75" customHeight="1">
      <c r="A6" s="1224" t="str">
        <f>IF(IBRF!B12="","",IBRF!B12)</f>
        <v>1949</v>
      </c>
      <c r="B6" s="1225" t="str">
        <f>IF(IBRF!C12="","",IBRF!C12)</f>
        <v>Geneva Conviction</v>
      </c>
      <c r="C6" s="718" t="s">
        <v>349</v>
      </c>
      <c r="D6" s="730">
        <f>IF($A6="","",SUM(PT!E5,PT!E6))</f>
        <v>0</v>
      </c>
      <c r="E6" s="735"/>
      <c r="F6" s="713">
        <f>IF($A6="","",SUM(PT!G5,PT!G6))</f>
        <v>0</v>
      </c>
      <c r="G6" s="436">
        <f>IF($A6="","",SUM(PT!H5,PT!H6))</f>
        <v>0</v>
      </c>
      <c r="H6" s="436">
        <f>IF($A6="","",SUM(PT!I5,PT!I6))</f>
        <v>0</v>
      </c>
      <c r="I6" s="436">
        <f>IF($A6="","",SUM(PT!J5,PT!J6))</f>
        <v>0</v>
      </c>
      <c r="J6" s="436">
        <f>IF($A6="","",SUM(PT!M5,PT!M6))</f>
        <v>0</v>
      </c>
      <c r="K6" s="436">
        <f>IF($A6="","",SUM(PT!K5,PT!K6))</f>
        <v>0</v>
      </c>
      <c r="L6" s="436">
        <f>IF($A6="","",SUM(PT!L5,PT!L6))</f>
        <v>0</v>
      </c>
      <c r="M6" s="436">
        <f>IF($A6="","",SUM(PT!Q5,PT!Q6))</f>
        <v>0</v>
      </c>
      <c r="N6" s="436">
        <f>IF($A6="","",SUM(PT!P5,PT!P6))</f>
        <v>0</v>
      </c>
      <c r="O6" s="436">
        <f>IF($A6="","",SUM(PT!O5,PT!O6))</f>
        <v>0</v>
      </c>
      <c r="P6" s="436">
        <f>IF($A6="","",SUM(PT!N5,PT!N6))</f>
        <v>0</v>
      </c>
      <c r="Q6" s="437"/>
      <c r="R6" s="438"/>
      <c r="S6" s="439">
        <f t="shared" si="0"/>
        <v>0</v>
      </c>
      <c r="T6" s="1222">
        <f>IF($A6="","",SUM(PT!AJ5,PT!AJ6))</f>
        <v>2</v>
      </c>
      <c r="U6" s="1226" t="str">
        <f>IF($A6="","",PT!AX6)</f>
        <v/>
      </c>
      <c r="V6" s="1223">
        <f>IF(T6="","",(S6*0.25)+S7)</f>
        <v>2</v>
      </c>
      <c r="W6" s="1218">
        <f>'Bout Summary'!F7</f>
        <v>17</v>
      </c>
      <c r="X6" s="1219">
        <f>IF(OR(W6="",W6=0),"",V6/W6)</f>
        <v>0.11764705882352941</v>
      </c>
      <c r="Y6" s="428"/>
      <c r="Z6" s="428"/>
      <c r="AA6" s="428"/>
      <c r="AB6" s="428"/>
      <c r="AC6" s="311"/>
    </row>
    <row r="7" spans="1:29" ht="12.75" customHeight="1">
      <c r="A7" s="1224"/>
      <c r="B7" s="1225"/>
      <c r="C7" s="717" t="s">
        <v>350</v>
      </c>
      <c r="D7" s="731">
        <f>IF($A6="","",SUM(PT!T5,PT!T6))</f>
        <v>1</v>
      </c>
      <c r="E7" s="736">
        <f>IF($A6="","",SUM(PT!U5,PT!U6))</f>
        <v>0</v>
      </c>
      <c r="F7" s="714">
        <f>IF($A6="","",SUM(PT!V5,PT!V6))</f>
        <v>0</v>
      </c>
      <c r="G7" s="441">
        <f>IF($A6="","",SUM(PT!W5,PT!W6))</f>
        <v>0</v>
      </c>
      <c r="H7" s="441">
        <f>IF($A6="","",SUM(PT!X5,PT!X6))</f>
        <v>0</v>
      </c>
      <c r="I7" s="441">
        <f>IF($A6="","",SUM(PT!Y5,PT!Y6))</f>
        <v>0</v>
      </c>
      <c r="J7" s="441">
        <f>IF($A6="","",SUM(PT!Z5,PT!Z6))</f>
        <v>0</v>
      </c>
      <c r="K7" s="441">
        <f>IF($A6="","",SUM(PT!AA5,PT!AA6))</f>
        <v>0</v>
      </c>
      <c r="L7" s="441">
        <f>IF($A6="","",SUM(PT!AB5,PT!AB6))</f>
        <v>1</v>
      </c>
      <c r="M7" s="441">
        <f>IF($A6="","",SUM(PT!AC5,PT!AC6))</f>
        <v>0</v>
      </c>
      <c r="N7" s="441">
        <f>IF($A6="","",SUM(PT!AD5,PT!AD6))</f>
        <v>0</v>
      </c>
      <c r="O7" s="441">
        <f>IF($A6="","",SUM(PT!AE5,PT!AE6))</f>
        <v>0</v>
      </c>
      <c r="P7" s="441">
        <f>IF($A6="","",SUM(PT!AF5,PT!AF6))</f>
        <v>0</v>
      </c>
      <c r="Q7" s="442">
        <f>IF($A6="","",SUM(PT!AG5,PT!AG6))</f>
        <v>0</v>
      </c>
      <c r="R7" s="443">
        <f>IF($A6="","",SUM(PT!AH5,PT!AH6))</f>
        <v>0</v>
      </c>
      <c r="S7" s="433">
        <f t="shared" si="0"/>
        <v>2</v>
      </c>
      <c r="T7" s="1222"/>
      <c r="U7" s="1226"/>
      <c r="V7" s="1223"/>
      <c r="W7" s="1218"/>
      <c r="X7" s="1219"/>
      <c r="Y7" s="428"/>
      <c r="Z7" s="428"/>
      <c r="AA7" s="428"/>
      <c r="AB7" s="428"/>
      <c r="AC7" s="311"/>
    </row>
    <row r="8" spans="1:29" ht="12.75" customHeight="1">
      <c r="A8" s="1220" t="str">
        <f>IF(IBRF!B13="","",IBRF!B13)</f>
        <v>23</v>
      </c>
      <c r="B8" s="1221" t="str">
        <f>IF(IBRF!C13="","",IBRF!C13)</f>
        <v>Mary Marvel</v>
      </c>
      <c r="C8" s="718" t="s">
        <v>349</v>
      </c>
      <c r="D8" s="730">
        <f>IF($A8="","",SUM(PT!E7,PT!E8))</f>
        <v>1</v>
      </c>
      <c r="E8" s="735"/>
      <c r="F8" s="713">
        <f>IF($A8="","",SUM(PT!G7,PT!G8))</f>
        <v>0</v>
      </c>
      <c r="G8" s="436">
        <f>IF($A8="","",SUM(PT!H7,PT!H8))</f>
        <v>1</v>
      </c>
      <c r="H8" s="436">
        <f>IF($A8="","",SUM(PT!I7,PT!I8))</f>
        <v>0</v>
      </c>
      <c r="I8" s="436">
        <f>IF($A8="","",SUM(PT!J7,PT!J8))</f>
        <v>0</v>
      </c>
      <c r="J8" s="436">
        <f>IF($A8="","",SUM(PT!M7,PT!M8))</f>
        <v>0</v>
      </c>
      <c r="K8" s="436">
        <f>IF($A8="","",SUM(PT!K7,PT!K8))</f>
        <v>1</v>
      </c>
      <c r="L8" s="436">
        <f>IF($A8="","",SUM(PT!L7,PT!L8))</f>
        <v>0</v>
      </c>
      <c r="M8" s="436">
        <f>IF($A8="","",SUM(PT!Q7,PT!Q8))</f>
        <v>1</v>
      </c>
      <c r="N8" s="436">
        <f>IF($A8="","",SUM(PT!P7,PT!P8))</f>
        <v>1</v>
      </c>
      <c r="O8" s="436">
        <f>IF($A8="","",SUM(PT!O7,PT!O8))</f>
        <v>0</v>
      </c>
      <c r="P8" s="436">
        <f>IF($A8="","",SUM(PT!N7,PT!N8))</f>
        <v>0</v>
      </c>
      <c r="Q8" s="437"/>
      <c r="R8" s="438"/>
      <c r="S8" s="439">
        <f t="shared" si="0"/>
        <v>5</v>
      </c>
      <c r="T8" s="1222">
        <f>IF($A8="","",SUM(PT!AJ7,PT!AJ8))</f>
        <v>2</v>
      </c>
      <c r="U8" s="1214" t="str">
        <f>IF($A8="","",PT!AX8)</f>
        <v/>
      </c>
      <c r="V8" s="1223">
        <f>IF(T8="","",(S8*0.25)+S9)</f>
        <v>2.25</v>
      </c>
      <c r="W8" s="1218">
        <f>'Bout Summary'!F8</f>
        <v>17</v>
      </c>
      <c r="X8" s="1219">
        <f>IF(OR(W8="",W8=0),"",V8/W8)</f>
        <v>0.13235294117647059</v>
      </c>
      <c r="Y8" s="428"/>
      <c r="Z8" s="428"/>
      <c r="AA8" s="428"/>
      <c r="AB8" s="428"/>
      <c r="AC8" s="311"/>
    </row>
    <row r="9" spans="1:29" ht="12.75" customHeight="1">
      <c r="A9" s="1220"/>
      <c r="B9" s="1221"/>
      <c r="C9" s="717" t="s">
        <v>350</v>
      </c>
      <c r="D9" s="731">
        <f>IF($A8="","",SUM(PT!T7,PT!T8))</f>
        <v>0</v>
      </c>
      <c r="E9" s="736">
        <f>IF($A8="","",SUM(PT!U7,PT!U8))</f>
        <v>0</v>
      </c>
      <c r="F9" s="714">
        <f>IF($A8="","",SUM(PT!V7,PT!V8))</f>
        <v>0</v>
      </c>
      <c r="G9" s="441">
        <f>IF($A8="","",SUM(PT!W7,PT!W8))</f>
        <v>0</v>
      </c>
      <c r="H9" s="441">
        <f>IF($A8="","",SUM(PT!X7,PT!X8))</f>
        <v>0</v>
      </c>
      <c r="I9" s="441">
        <f>IF($A8="","",SUM(PT!Y7,PT!Y8))</f>
        <v>0</v>
      </c>
      <c r="J9" s="441">
        <f>IF($A8="","",SUM(PT!Z7,PT!Z8))</f>
        <v>0</v>
      </c>
      <c r="K9" s="441">
        <f>IF($A8="","",SUM(PT!AA7,PT!AA8))</f>
        <v>0</v>
      </c>
      <c r="L9" s="441">
        <f>IF($A8="","",SUM(PT!AB7,PT!AB8))</f>
        <v>0</v>
      </c>
      <c r="M9" s="441">
        <f>IF($A8="","",SUM(PT!AC7,PT!AC8))</f>
        <v>1</v>
      </c>
      <c r="N9" s="441">
        <f>IF($A8="","",SUM(PT!AD7,PT!AD8))</f>
        <v>0</v>
      </c>
      <c r="O9" s="441">
        <f>IF($A8="","",SUM(PT!AE7,PT!AE8))</f>
        <v>0</v>
      </c>
      <c r="P9" s="441">
        <f>IF($A8="","",SUM(PT!AF7,PT!AF8))</f>
        <v>0</v>
      </c>
      <c r="Q9" s="442">
        <f>IF($A8="","",SUM(PT!AG7,PT!AG8))</f>
        <v>0</v>
      </c>
      <c r="R9" s="443">
        <f>IF($A8="","",SUM(PT!AH7,PT!AH8))</f>
        <v>0</v>
      </c>
      <c r="S9" s="433">
        <f t="shared" si="0"/>
        <v>1</v>
      </c>
      <c r="T9" s="1222"/>
      <c r="U9" s="1214"/>
      <c r="V9" s="1223"/>
      <c r="W9" s="1218"/>
      <c r="X9" s="1219"/>
      <c r="Y9" s="428"/>
      <c r="Z9" s="428"/>
      <c r="AA9" s="428"/>
      <c r="AB9" s="428"/>
      <c r="AC9" s="311"/>
    </row>
    <row r="10" spans="1:29" ht="12.75" customHeight="1">
      <c r="A10" s="1224" t="str">
        <f>IF(IBRF!B14="","",IBRF!B14)</f>
        <v>314</v>
      </c>
      <c r="B10" s="1225" t="str">
        <f>IF(IBRF!C14="","",IBRF!C14)</f>
        <v>Thuggy Holly</v>
      </c>
      <c r="C10" s="718" t="s">
        <v>349</v>
      </c>
      <c r="D10" s="730">
        <f>IF($A10="","",SUM(PT!E9,PT!E10))</f>
        <v>0</v>
      </c>
      <c r="E10" s="735"/>
      <c r="F10" s="713">
        <f>IF($A10="","",SUM(PT!G9,PT!G10))</f>
        <v>0</v>
      </c>
      <c r="G10" s="436">
        <f>IF($A10="","",SUM(PT!H9,PT!H10))</f>
        <v>0</v>
      </c>
      <c r="H10" s="436">
        <f>IF($A10="","",SUM(PT!I9,PT!I10))</f>
        <v>0</v>
      </c>
      <c r="I10" s="436">
        <f>IF($A10="","",SUM(PT!J9,PT!J10))</f>
        <v>0</v>
      </c>
      <c r="J10" s="436">
        <f>IF($A10="","",SUM(PT!M9,PT!M10))</f>
        <v>0</v>
      </c>
      <c r="K10" s="436">
        <f>IF($A10="","",SUM(PT!K9,PT!K10))</f>
        <v>0</v>
      </c>
      <c r="L10" s="436">
        <f>IF($A10="","",SUM(PT!L9,PT!L10))</f>
        <v>0</v>
      </c>
      <c r="M10" s="436">
        <f>IF($A10="","",SUM(PT!Q9,PT!Q10))</f>
        <v>0</v>
      </c>
      <c r="N10" s="436">
        <f>IF($A10="","",SUM(PT!P9,PT!P10))</f>
        <v>0</v>
      </c>
      <c r="O10" s="436">
        <f>IF($A10="","",SUM(PT!O9,PT!O10))</f>
        <v>0</v>
      </c>
      <c r="P10" s="436">
        <f>IF($A10="","",SUM(PT!N9,PT!N10))</f>
        <v>0</v>
      </c>
      <c r="Q10" s="437"/>
      <c r="R10" s="438"/>
      <c r="S10" s="439">
        <f t="shared" si="0"/>
        <v>0</v>
      </c>
      <c r="T10" s="1222">
        <f>IF($A10="","",SUM(PT!AJ9,PT!AJ10))</f>
        <v>0</v>
      </c>
      <c r="U10" s="1226" t="str">
        <f>IF($A10="","",PT!AX10)</f>
        <v/>
      </c>
      <c r="V10" s="1223">
        <f>IF(T10="","",(S10*0.25)+S11)</f>
        <v>0</v>
      </c>
      <c r="W10" s="1218">
        <f>'Bout Summary'!F9</f>
        <v>3</v>
      </c>
      <c r="X10" s="1219">
        <f>IF(OR(W10="",W10=0),"",V10/W10)</f>
        <v>0</v>
      </c>
      <c r="Y10" s="428"/>
      <c r="Z10" s="428"/>
      <c r="AA10" s="428"/>
      <c r="AB10" s="428"/>
      <c r="AC10" s="311"/>
    </row>
    <row r="11" spans="1:29" ht="12.75" customHeight="1">
      <c r="A11" s="1224"/>
      <c r="B11" s="1225"/>
      <c r="C11" s="717" t="s">
        <v>350</v>
      </c>
      <c r="D11" s="732">
        <f>IF($A10="","",SUM(PT!T9,PT!T10))</f>
        <v>0</v>
      </c>
      <c r="E11" s="736">
        <f>IF($A10="","",SUM(PT!U9,PT!U10))</f>
        <v>0</v>
      </c>
      <c r="F11" s="712">
        <f>IF($A10="","",SUM(PT!V9,PT!V10))</f>
        <v>0</v>
      </c>
      <c r="G11" s="432">
        <f>IF($A10="","",SUM(PT!W9,PT!W10))</f>
        <v>0</v>
      </c>
      <c r="H11" s="432">
        <f>IF($A10="","",SUM(PT!X9,PT!X10))</f>
        <v>0</v>
      </c>
      <c r="I11" s="432">
        <f>IF($A10="","",SUM(PT!Y9,PT!Y10))</f>
        <v>0</v>
      </c>
      <c r="J11" s="432">
        <f>IF($A10="","",SUM(PT!Z9,PT!Z10))</f>
        <v>0</v>
      </c>
      <c r="K11" s="432">
        <f>IF($A10="","",SUM(PT!AA9,PT!AA10))</f>
        <v>0</v>
      </c>
      <c r="L11" s="432">
        <f>IF($A10="","",SUM(PT!AB9,PT!AB10))</f>
        <v>0</v>
      </c>
      <c r="M11" s="432">
        <f>IF($A10="","",SUM(PT!AC9,PT!AC10))</f>
        <v>0</v>
      </c>
      <c r="N11" s="432">
        <f>IF($A10="","",SUM(PT!AD9,PT!AD10))</f>
        <v>0</v>
      </c>
      <c r="O11" s="432">
        <f>IF($A10="","",SUM(PT!AE9,PT!AE10))</f>
        <v>0</v>
      </c>
      <c r="P11" s="432">
        <f>IF($A10="","",SUM(PT!AF9,PT!AF10))</f>
        <v>0</v>
      </c>
      <c r="Q11" s="432">
        <f>IF($A10="","",SUM(PT!AG9,PT!AG10))</f>
        <v>0</v>
      </c>
      <c r="R11" s="442">
        <f>IF($A10="","",SUM(PT!AH9,PT!AH10))</f>
        <v>0</v>
      </c>
      <c r="S11" s="433">
        <f t="shared" si="0"/>
        <v>0</v>
      </c>
      <c r="T11" s="1222"/>
      <c r="U11" s="1226"/>
      <c r="V11" s="1223"/>
      <c r="W11" s="1218"/>
      <c r="X11" s="1219"/>
      <c r="Y11" s="428"/>
      <c r="Z11" s="428"/>
      <c r="AA11" s="428"/>
      <c r="AB11" s="428"/>
      <c r="AC11" s="311"/>
    </row>
    <row r="12" spans="1:29" ht="12.75" customHeight="1">
      <c r="A12" s="1220" t="str">
        <f>IF(IBRF!B15="","",IBRF!B15)</f>
        <v>415</v>
      </c>
      <c r="B12" s="1221" t="str">
        <f>IF(IBRF!C15="","",IBRF!C15)</f>
        <v>Chick Basher</v>
      </c>
      <c r="C12" s="718" t="s">
        <v>349</v>
      </c>
      <c r="D12" s="730">
        <f>IF($A12="","",SUM(PT!E11,PT!E12))</f>
        <v>0</v>
      </c>
      <c r="E12" s="735"/>
      <c r="F12" s="713">
        <f>IF($A12="","",SUM(PT!G11,PT!G12))</f>
        <v>0</v>
      </c>
      <c r="G12" s="436">
        <f>IF($A12="","",SUM(PT!H11,PT!H12))</f>
        <v>1</v>
      </c>
      <c r="H12" s="436">
        <f>IF($A12="","",SUM(PT!I11,PT!I12))</f>
        <v>0</v>
      </c>
      <c r="I12" s="436">
        <f>IF($A12="","",SUM(PT!J11,PT!J12))</f>
        <v>0</v>
      </c>
      <c r="J12" s="436">
        <f>IF($A12="","",SUM(PT!M11,PT!M12))</f>
        <v>0</v>
      </c>
      <c r="K12" s="436">
        <f>IF($A12="","",SUM(PT!K11,PT!K12))</f>
        <v>0</v>
      </c>
      <c r="L12" s="436">
        <f>IF($A12="","",SUM(PT!L11,PT!L12))</f>
        <v>0</v>
      </c>
      <c r="M12" s="436">
        <f>IF($A12="","",SUM(PT!Q11,PT!Q12))</f>
        <v>1</v>
      </c>
      <c r="N12" s="436">
        <f>IF($A12="","",SUM(PT!P11,PT!P12))</f>
        <v>0</v>
      </c>
      <c r="O12" s="436">
        <f>IF($A12="","",SUM(PT!O11,PT!O12))</f>
        <v>0</v>
      </c>
      <c r="P12" s="436">
        <f>IF($A12="","",SUM(PT!N11,PT!N12))</f>
        <v>0</v>
      </c>
      <c r="Q12" s="437"/>
      <c r="R12" s="438"/>
      <c r="S12" s="439">
        <f t="shared" si="0"/>
        <v>2</v>
      </c>
      <c r="T12" s="1222">
        <f>IF($A12="","",SUM(PT!AJ11,PT!AJ12))</f>
        <v>0</v>
      </c>
      <c r="U12" s="1214" t="str">
        <f>IF($A12="","",PT!AX12)</f>
        <v/>
      </c>
      <c r="V12" s="1223">
        <f>IF(T12="","",(S12*0.25)+S13)</f>
        <v>0.5</v>
      </c>
      <c r="W12" s="1218">
        <f>'Bout Summary'!F10</f>
        <v>12</v>
      </c>
      <c r="X12" s="1219">
        <f>IF(OR(W12="",W12=0),"",V12/W12)</f>
        <v>4.1666666666666664E-2</v>
      </c>
      <c r="Y12" s="428"/>
      <c r="Z12" s="428"/>
      <c r="AA12" s="428"/>
      <c r="AB12" s="428"/>
      <c r="AC12" s="311"/>
    </row>
    <row r="13" spans="1:29" ht="12.75" customHeight="1">
      <c r="A13" s="1220"/>
      <c r="B13" s="1221"/>
      <c r="C13" s="717" t="s">
        <v>350</v>
      </c>
      <c r="D13" s="732">
        <f>IF($A12="","",SUM(PT!T11,PT!T12))</f>
        <v>0</v>
      </c>
      <c r="E13" s="736">
        <f>IF($A12="","",SUM(PT!U11,PT!U12))</f>
        <v>0</v>
      </c>
      <c r="F13" s="712">
        <f>IF($A12="","",SUM(PT!V11,PT!V12))</f>
        <v>0</v>
      </c>
      <c r="G13" s="432">
        <f>IF($A12="","",SUM(PT!W11,PT!W12))</f>
        <v>0</v>
      </c>
      <c r="H13" s="432">
        <f>IF($A12="","",SUM(PT!X11,PT!X12))</f>
        <v>0</v>
      </c>
      <c r="I13" s="432">
        <f>IF($A12="","",SUM(PT!Y11,PT!Y12))</f>
        <v>0</v>
      </c>
      <c r="J13" s="432">
        <f>IF($A12="","",SUM(PT!Z11,PT!Z12))</f>
        <v>0</v>
      </c>
      <c r="K13" s="432">
        <f>IF($A12="","",SUM(PT!AA11,PT!AA12))</f>
        <v>0</v>
      </c>
      <c r="L13" s="432">
        <f>IF($A12="","",SUM(PT!AB11,PT!AB12))</f>
        <v>0</v>
      </c>
      <c r="M13" s="432">
        <f>IF($A12="","",SUM(PT!AC11,PT!AC12))</f>
        <v>0</v>
      </c>
      <c r="N13" s="432">
        <f>IF($A12="","",SUM(PT!AD11,PT!AD12))</f>
        <v>0</v>
      </c>
      <c r="O13" s="432">
        <f>IF($A12="","",SUM(PT!AE11,PT!AE12))</f>
        <v>0</v>
      </c>
      <c r="P13" s="432">
        <f>IF($A12="","",SUM(PT!AF11,PT!AF12))</f>
        <v>0</v>
      </c>
      <c r="Q13" s="432">
        <f>IF($A12="","",SUM(PT!AG11,PT!AG12))</f>
        <v>0</v>
      </c>
      <c r="R13" s="442">
        <f>IF($A12="","",SUM(PT!AH11,PT!AH12))</f>
        <v>0</v>
      </c>
      <c r="S13" s="433">
        <f t="shared" si="0"/>
        <v>0</v>
      </c>
      <c r="T13" s="1222"/>
      <c r="U13" s="1214"/>
      <c r="V13" s="1223"/>
      <c r="W13" s="1218"/>
      <c r="X13" s="1219"/>
      <c r="Y13" s="428"/>
      <c r="Z13" s="428"/>
      <c r="AA13" s="428"/>
      <c r="AB13" s="428"/>
      <c r="AC13" s="311"/>
    </row>
    <row r="14" spans="1:29" ht="12.75" customHeight="1">
      <c r="A14" s="1224" t="str">
        <f>IF(IBRF!B16="","",IBRF!B16)</f>
        <v>475</v>
      </c>
      <c r="B14" s="1225" t="str">
        <f>IF(IBRF!C16="","",IBRF!C16)</f>
        <v>MollyTov</v>
      </c>
      <c r="C14" s="718" t="s">
        <v>349</v>
      </c>
      <c r="D14" s="730">
        <f>IF($A14="","",SUM(PT!E13,PT!E14))</f>
        <v>0</v>
      </c>
      <c r="E14" s="735"/>
      <c r="F14" s="713">
        <f>IF($A14="","",SUM(PT!G13,PT!G14))</f>
        <v>0</v>
      </c>
      <c r="G14" s="436">
        <f>IF($A14="","",SUM(PT!H13,PT!H14))</f>
        <v>0</v>
      </c>
      <c r="H14" s="436">
        <f>IF($A14="","",SUM(PT!I13,PT!I14))</f>
        <v>0</v>
      </c>
      <c r="I14" s="436">
        <f>IF($A14="","",SUM(PT!J13,PT!J14))</f>
        <v>0</v>
      </c>
      <c r="J14" s="436">
        <f>IF($A14="","",SUM(PT!M13,PT!M14))</f>
        <v>0</v>
      </c>
      <c r="K14" s="436">
        <f>IF($A14="","",SUM(PT!K13,PT!K14))</f>
        <v>0</v>
      </c>
      <c r="L14" s="436">
        <f>IF($A14="","",SUM(PT!L13,PT!L14))</f>
        <v>0</v>
      </c>
      <c r="M14" s="436">
        <f>IF($A14="","",SUM(PT!Q13,PT!Q14))</f>
        <v>0</v>
      </c>
      <c r="N14" s="436">
        <f>IF($A14="","",SUM(PT!P13,PT!P14))</f>
        <v>0</v>
      </c>
      <c r="O14" s="436">
        <f>IF($A14="","",SUM(PT!O13,PT!O14))</f>
        <v>0</v>
      </c>
      <c r="P14" s="436">
        <f>IF($A14="","",SUM(PT!N13,PT!N14))</f>
        <v>0</v>
      </c>
      <c r="Q14" s="437"/>
      <c r="R14" s="438"/>
      <c r="S14" s="439">
        <f t="shared" si="0"/>
        <v>0</v>
      </c>
      <c r="T14" s="1222">
        <f>IF($A14="","",SUM(PT!AJ13,PT!AJ14))</f>
        <v>1</v>
      </c>
      <c r="U14" s="1226" t="str">
        <f>IF($A14="","",PT!AX14)</f>
        <v/>
      </c>
      <c r="V14" s="1223">
        <f>IF(T14="","",(S14*0.25)+S15)</f>
        <v>1</v>
      </c>
      <c r="W14" s="1218">
        <f>'Bout Summary'!F11</f>
        <v>9</v>
      </c>
      <c r="X14" s="1219">
        <f>IF(OR(W14="",W14=0),"",V14/W14)</f>
        <v>0.1111111111111111</v>
      </c>
      <c r="Y14" s="428"/>
      <c r="Z14" s="428"/>
      <c r="AA14" s="428"/>
      <c r="AB14" s="428"/>
      <c r="AC14" s="311"/>
    </row>
    <row r="15" spans="1:29" ht="12.75" customHeight="1">
      <c r="A15" s="1224"/>
      <c r="B15" s="1225"/>
      <c r="C15" s="717" t="s">
        <v>350</v>
      </c>
      <c r="D15" s="732">
        <f>IF($A14="","",SUM(PT!T13,PT!T14))</f>
        <v>0</v>
      </c>
      <c r="E15" s="736">
        <f>IF($A14="","",SUM(PT!U13,PT!U14))</f>
        <v>0</v>
      </c>
      <c r="F15" s="712">
        <f>IF($A14="","",SUM(PT!V13,PT!V14))</f>
        <v>0</v>
      </c>
      <c r="G15" s="432">
        <f>IF($A14="","",SUM(PT!W13,PT!W14))</f>
        <v>0</v>
      </c>
      <c r="H15" s="432">
        <f>IF($A14="","",SUM(PT!X13,PT!X14))</f>
        <v>0</v>
      </c>
      <c r="I15" s="432">
        <f>IF($A14="","",SUM(PT!Y13,PT!Y14))</f>
        <v>0</v>
      </c>
      <c r="J15" s="432">
        <f>IF($A14="","",SUM(PT!Z13,PT!Z14))</f>
        <v>0</v>
      </c>
      <c r="K15" s="432">
        <f>IF($A14="","",SUM(PT!AA13,PT!AA14))</f>
        <v>0</v>
      </c>
      <c r="L15" s="432">
        <f>IF($A14="","",SUM(PT!AB13,PT!AB14))</f>
        <v>0</v>
      </c>
      <c r="M15" s="432">
        <f>IF($A14="","",SUM(PT!AC13,PT!AC14))</f>
        <v>0</v>
      </c>
      <c r="N15" s="432">
        <f>IF($A14="","",SUM(PT!AD13,PT!AD14))</f>
        <v>1</v>
      </c>
      <c r="O15" s="432">
        <f>IF($A14="","",SUM(PT!AE13,PT!AE14))</f>
        <v>0</v>
      </c>
      <c r="P15" s="432">
        <f>IF($A14="","",SUM(PT!AF13,PT!AF14))</f>
        <v>0</v>
      </c>
      <c r="Q15" s="432">
        <f>IF($A14="","",SUM(PT!AG13,PT!AG14))</f>
        <v>0</v>
      </c>
      <c r="R15" s="442">
        <f>IF($A14="","",SUM(PT!AH13,PT!AH14))</f>
        <v>0</v>
      </c>
      <c r="S15" s="433">
        <f t="shared" si="0"/>
        <v>1</v>
      </c>
      <c r="T15" s="1222"/>
      <c r="U15" s="1226"/>
      <c r="V15" s="1223"/>
      <c r="W15" s="1218"/>
      <c r="X15" s="1219"/>
      <c r="Y15" s="428"/>
      <c r="Z15" s="428"/>
      <c r="AA15" s="428"/>
      <c r="AB15" s="428"/>
      <c r="AC15" s="311"/>
    </row>
    <row r="16" spans="1:29" ht="12.75" customHeight="1">
      <c r="A16" s="1220" t="str">
        <f>IF(IBRF!B17="","",IBRF!B17)</f>
        <v>4N6</v>
      </c>
      <c r="B16" s="1221" t="str">
        <f>IF(IBRF!C17="","",IBRF!C17)</f>
        <v>Bone Eata</v>
      </c>
      <c r="C16" s="718" t="s">
        <v>349</v>
      </c>
      <c r="D16" s="730">
        <f>IF($A16="","",SUM(PT!E15,PT!E16))</f>
        <v>0</v>
      </c>
      <c r="E16" s="735"/>
      <c r="F16" s="713">
        <f>IF($A16="","",SUM(PT!G15,PT!G16))</f>
        <v>0</v>
      </c>
      <c r="G16" s="436">
        <f>IF($A16="","",SUM(PT!H15,PT!H16))</f>
        <v>0</v>
      </c>
      <c r="H16" s="436">
        <f>IF($A16="","",SUM(PT!I15,PT!I16))</f>
        <v>3</v>
      </c>
      <c r="I16" s="436">
        <f>IF($A16="","",SUM(PT!J15,PT!J16))</f>
        <v>0</v>
      </c>
      <c r="J16" s="436">
        <f>IF($A16="","",SUM(PT!M15,PT!M16))</f>
        <v>1</v>
      </c>
      <c r="K16" s="436">
        <f>IF($A16="","",SUM(PT!K15,PT!K16))</f>
        <v>0</v>
      </c>
      <c r="L16" s="436">
        <f>IF($A16="","",SUM(PT!L15,PT!L16))</f>
        <v>0</v>
      </c>
      <c r="M16" s="436">
        <f>IF($A16="","",SUM(PT!Q15,PT!Q16))</f>
        <v>1</v>
      </c>
      <c r="N16" s="436">
        <f>IF($A16="","",SUM(PT!P15,PT!P16))</f>
        <v>1</v>
      </c>
      <c r="O16" s="436">
        <f>IF($A16="","",SUM(PT!O15,PT!O16))</f>
        <v>0</v>
      </c>
      <c r="P16" s="436">
        <f>IF($A16="","",SUM(PT!N15,PT!N16))</f>
        <v>1</v>
      </c>
      <c r="Q16" s="437"/>
      <c r="R16" s="438"/>
      <c r="S16" s="439">
        <f t="shared" si="0"/>
        <v>7</v>
      </c>
      <c r="T16" s="1222">
        <f>IF($A16="","",SUM(PT!AJ15,PT!AJ16))</f>
        <v>4</v>
      </c>
      <c r="U16" s="1214" t="str">
        <f>IF($A16="","",PT!AX16)</f>
        <v/>
      </c>
      <c r="V16" s="1223">
        <f>IF(T16="","",(S16*0.25)+S17)</f>
        <v>4.75</v>
      </c>
      <c r="W16" s="1218">
        <f>'Bout Summary'!F12</f>
        <v>16</v>
      </c>
      <c r="X16" s="1219">
        <f>IF(OR(W16="",W16=0),"",V16/W16)</f>
        <v>0.296875</v>
      </c>
      <c r="Y16" s="428"/>
      <c r="Z16" s="428"/>
      <c r="AA16" s="428"/>
      <c r="AB16" s="428"/>
      <c r="AC16" s="311"/>
    </row>
    <row r="17" spans="1:29" ht="12.75" customHeight="1">
      <c r="A17" s="1220"/>
      <c r="B17" s="1221"/>
      <c r="C17" s="717" t="s">
        <v>350</v>
      </c>
      <c r="D17" s="732">
        <f>IF($A16="","",SUM(PT!T15,PT!T16))</f>
        <v>0</v>
      </c>
      <c r="E17" s="736">
        <f>IF($A16="","",SUM(PT!U15,PT!U16))</f>
        <v>0</v>
      </c>
      <c r="F17" s="712">
        <f>IF($A16="","",SUM(PT!V15,PT!V16))</f>
        <v>1</v>
      </c>
      <c r="G17" s="432">
        <f>IF($A16="","",SUM(PT!W15,PT!W16))</f>
        <v>1</v>
      </c>
      <c r="H17" s="432">
        <f>IF($A16="","",SUM(PT!X15,PT!X16))</f>
        <v>0</v>
      </c>
      <c r="I17" s="432">
        <f>IF($A16="","",SUM(PT!Y15,PT!Y16))</f>
        <v>0</v>
      </c>
      <c r="J17" s="432">
        <f>IF($A16="","",SUM(PT!Z15,PT!Z16))</f>
        <v>0</v>
      </c>
      <c r="K17" s="432">
        <f>IF($A16="","",SUM(PT!AA15,PT!AA16))</f>
        <v>0</v>
      </c>
      <c r="L17" s="432">
        <f>IF($A16="","",SUM(PT!AB15,PT!AB16))</f>
        <v>1</v>
      </c>
      <c r="M17" s="432">
        <f>IF($A16="","",SUM(PT!AC15,PT!AC16))</f>
        <v>0</v>
      </c>
      <c r="N17" s="432">
        <f>IF($A16="","",SUM(PT!AD15,PT!AD16))</f>
        <v>0</v>
      </c>
      <c r="O17" s="432">
        <f>IF($A16="","",SUM(PT!AE15,PT!AE16))</f>
        <v>0</v>
      </c>
      <c r="P17" s="432">
        <f>IF($A16="","",SUM(PT!AF15,PT!AF16))</f>
        <v>0</v>
      </c>
      <c r="Q17" s="432">
        <f>IF($A16="","",SUM(PT!AG15,PT!AG16))</f>
        <v>0</v>
      </c>
      <c r="R17" s="442">
        <f>IF($A16="","",SUM(PT!AH15,PT!AH16))</f>
        <v>0</v>
      </c>
      <c r="S17" s="433">
        <f t="shared" si="0"/>
        <v>3</v>
      </c>
      <c r="T17" s="1222"/>
      <c r="U17" s="1214"/>
      <c r="V17" s="1223"/>
      <c r="W17" s="1218"/>
      <c r="X17" s="1219"/>
      <c r="Y17" s="428"/>
      <c r="Z17" s="428"/>
      <c r="AA17" s="428"/>
      <c r="AB17" s="428"/>
      <c r="AC17" s="311"/>
    </row>
    <row r="18" spans="1:29" ht="12.75" customHeight="1">
      <c r="A18" s="1224" t="str">
        <f>IF(IBRF!B18="","",IBRF!B18)</f>
        <v>624</v>
      </c>
      <c r="B18" s="1225" t="str">
        <f>IF(IBRF!C18="","",IBRF!C18)</f>
        <v>Merle Hazard</v>
      </c>
      <c r="C18" s="718" t="s">
        <v>349</v>
      </c>
      <c r="D18" s="730">
        <f>IF($A18="","",SUM(PT!E17,PT!E18))</f>
        <v>0</v>
      </c>
      <c r="E18" s="735"/>
      <c r="F18" s="713">
        <f>IF($A18="","",SUM(PT!G17,PT!G18))</f>
        <v>0</v>
      </c>
      <c r="G18" s="436">
        <f>IF($A18="","",SUM(PT!H17,PT!H18))</f>
        <v>0</v>
      </c>
      <c r="H18" s="436">
        <f>IF($A18="","",SUM(PT!I17,PT!I18))</f>
        <v>0</v>
      </c>
      <c r="I18" s="436">
        <f>IF($A18="","",SUM(PT!J17,PT!J18))</f>
        <v>0</v>
      </c>
      <c r="J18" s="436">
        <f>IF($A18="","",SUM(PT!M17,PT!M18))</f>
        <v>0</v>
      </c>
      <c r="K18" s="436">
        <f>IF($A18="","",SUM(PT!K17,PT!K18))</f>
        <v>0</v>
      </c>
      <c r="L18" s="436">
        <f>IF($A18="","",SUM(PT!L17,PT!L18))</f>
        <v>0</v>
      </c>
      <c r="M18" s="436">
        <f>IF($A18="","",SUM(PT!Q17,PT!Q18))</f>
        <v>0</v>
      </c>
      <c r="N18" s="436">
        <f>IF($A18="","",SUM(PT!P17,PT!P18))</f>
        <v>0</v>
      </c>
      <c r="O18" s="436">
        <f>IF($A18="","",SUM(PT!O17,PT!O18))</f>
        <v>0</v>
      </c>
      <c r="P18" s="436">
        <f>IF($A18="","",SUM(PT!N17,PT!N18))</f>
        <v>0</v>
      </c>
      <c r="Q18" s="437"/>
      <c r="R18" s="438"/>
      <c r="S18" s="439">
        <f t="shared" si="0"/>
        <v>0</v>
      </c>
      <c r="T18" s="1222">
        <f>IF($A18="","",SUM(PT!AJ17,PT!AJ18))</f>
        <v>0</v>
      </c>
      <c r="U18" s="1226" t="str">
        <f>IF($A18="","",PT!AX18)</f>
        <v/>
      </c>
      <c r="V18" s="1223">
        <f>IF(T18="","",(S18*0.25)+S19)</f>
        <v>0</v>
      </c>
      <c r="W18" s="1218">
        <f>'Bout Summary'!F13</f>
        <v>5</v>
      </c>
      <c r="X18" s="1219">
        <f>IF(OR(W18="",W18=0),"",V18/W18)</f>
        <v>0</v>
      </c>
      <c r="Y18" s="428"/>
      <c r="Z18" s="428"/>
      <c r="AA18" s="428"/>
      <c r="AB18" s="428"/>
      <c r="AC18" s="311"/>
    </row>
    <row r="19" spans="1:29" ht="12.75" customHeight="1">
      <c r="A19" s="1224"/>
      <c r="B19" s="1225"/>
      <c r="C19" s="717" t="s">
        <v>350</v>
      </c>
      <c r="D19" s="732">
        <f>IF($A18="","",SUM(PT!T17,PT!T18))</f>
        <v>0</v>
      </c>
      <c r="E19" s="736">
        <f>IF($A18="","",SUM(PT!U17,PT!U18))</f>
        <v>0</v>
      </c>
      <c r="F19" s="712">
        <f>IF($A18="","",SUM(PT!V17,PT!V18))</f>
        <v>0</v>
      </c>
      <c r="G19" s="432">
        <f>IF($A18="","",SUM(PT!W17,PT!W18))</f>
        <v>0</v>
      </c>
      <c r="H19" s="432">
        <f>IF($A18="","",SUM(PT!X17,PT!X18))</f>
        <v>0</v>
      </c>
      <c r="I19" s="432">
        <f>IF($A18="","",SUM(PT!Y17,PT!Y18))</f>
        <v>0</v>
      </c>
      <c r="J19" s="432">
        <f>IF($A18="","",SUM(PT!Z17,PT!Z18))</f>
        <v>0</v>
      </c>
      <c r="K19" s="432">
        <f>IF($A18="","",SUM(PT!AA17,PT!AA18))</f>
        <v>0</v>
      </c>
      <c r="L19" s="432">
        <f>IF($A18="","",SUM(PT!AB17,PT!AB18))</f>
        <v>0</v>
      </c>
      <c r="M19" s="432">
        <f>IF($A18="","",SUM(PT!AC17,PT!AC18))</f>
        <v>0</v>
      </c>
      <c r="N19" s="432">
        <f>IF($A18="","",SUM(PT!AD17,PT!AD18))</f>
        <v>0</v>
      </c>
      <c r="O19" s="432">
        <f>IF($A18="","",SUM(PT!AE17,PT!AE18))</f>
        <v>0</v>
      </c>
      <c r="P19" s="432">
        <f>IF($A18="","",SUM(PT!AF17,PT!AF18))</f>
        <v>0</v>
      </c>
      <c r="Q19" s="432">
        <f>IF($A18="","",SUM(PT!AG17,PT!AG18))</f>
        <v>0</v>
      </c>
      <c r="R19" s="442">
        <f>IF($A18="","",SUM(PT!AH17,PT!AH18))</f>
        <v>0</v>
      </c>
      <c r="S19" s="433">
        <f t="shared" si="0"/>
        <v>0</v>
      </c>
      <c r="T19" s="1222"/>
      <c r="U19" s="1226"/>
      <c r="V19" s="1223"/>
      <c r="W19" s="1218"/>
      <c r="X19" s="1219"/>
      <c r="Y19" s="428"/>
      <c r="Z19" s="428"/>
      <c r="AA19" s="428"/>
      <c r="AB19" s="428"/>
      <c r="AC19" s="311"/>
    </row>
    <row r="20" spans="1:29" ht="12.75" customHeight="1">
      <c r="A20" s="1220" t="str">
        <f>IF(IBRF!B19="","",IBRF!B19)</f>
        <v>723</v>
      </c>
      <c r="B20" s="1221" t="str">
        <f>IF(IBRF!C19="","",IBRF!C19)</f>
        <v>Party Poison</v>
      </c>
      <c r="C20" s="718" t="s">
        <v>349</v>
      </c>
      <c r="D20" s="730">
        <f>IF($A20="","",SUM(PT!E19,PT!E20))</f>
        <v>0</v>
      </c>
      <c r="E20" s="735"/>
      <c r="F20" s="713">
        <f>IF($A20="","",SUM(PT!G19,PT!G20))</f>
        <v>0</v>
      </c>
      <c r="G20" s="436">
        <f>IF($A20="","",SUM(PT!H19,PT!H20))</f>
        <v>0</v>
      </c>
      <c r="H20" s="436">
        <f>IF($A20="","",SUM(PT!I19,PT!I20))</f>
        <v>0</v>
      </c>
      <c r="I20" s="436">
        <f>IF($A20="","",SUM(PT!J19,PT!J20))</f>
        <v>0</v>
      </c>
      <c r="J20" s="436">
        <f>IF($A20="","",SUM(PT!M19,PT!M20))</f>
        <v>0</v>
      </c>
      <c r="K20" s="436">
        <f>IF($A20="","",SUM(PT!K19,PT!K20))</f>
        <v>0</v>
      </c>
      <c r="L20" s="436">
        <f>IF($A20="","",SUM(PT!L19,PT!L20))</f>
        <v>0</v>
      </c>
      <c r="M20" s="436">
        <f>IF($A20="","",SUM(PT!Q19,PT!Q20))</f>
        <v>0</v>
      </c>
      <c r="N20" s="436">
        <f>IF($A20="","",SUM(PT!P19,PT!P20))</f>
        <v>0</v>
      </c>
      <c r="O20" s="436">
        <f>IF($A20="","",SUM(PT!O19,PT!O20))</f>
        <v>0</v>
      </c>
      <c r="P20" s="436">
        <f>IF($A20="","",SUM(PT!N19,PT!N20))</f>
        <v>0</v>
      </c>
      <c r="Q20" s="437"/>
      <c r="R20" s="438"/>
      <c r="S20" s="439">
        <f t="shared" si="0"/>
        <v>0</v>
      </c>
      <c r="T20" s="1222">
        <f>IF($A20="","",SUM(PT!AJ19,PT!AJ20))</f>
        <v>0</v>
      </c>
      <c r="U20" s="1214" t="str">
        <f>IF($A20="","",PT!AX20)</f>
        <v/>
      </c>
      <c r="V20" s="1223">
        <f>IF(T20="","",(S20*0.25)+S21)</f>
        <v>0</v>
      </c>
      <c r="W20" s="1218">
        <f>'Bout Summary'!F14</f>
        <v>5</v>
      </c>
      <c r="X20" s="1219">
        <f>IF(OR(W20="",W20=0),"",V20/W20)</f>
        <v>0</v>
      </c>
      <c r="Y20" s="428"/>
      <c r="Z20" s="428"/>
      <c r="AA20" s="428"/>
      <c r="AB20" s="428"/>
      <c r="AC20" s="311"/>
    </row>
    <row r="21" spans="1:29" ht="12.75" customHeight="1">
      <c r="A21" s="1220"/>
      <c r="B21" s="1221"/>
      <c r="C21" s="717" t="s">
        <v>350</v>
      </c>
      <c r="D21" s="732">
        <f>IF($A20="","",SUM(PT!T19,PT!T20))</f>
        <v>0</v>
      </c>
      <c r="E21" s="736">
        <f>IF($A20="","",SUM(PT!U19,PT!U20))</f>
        <v>0</v>
      </c>
      <c r="F21" s="712">
        <f>IF($A20="","",SUM(PT!V19,PT!V20))</f>
        <v>0</v>
      </c>
      <c r="G21" s="432">
        <f>IF($A20="","",SUM(PT!W19,PT!W20))</f>
        <v>0</v>
      </c>
      <c r="H21" s="432">
        <f>IF($A20="","",SUM(PT!X19,PT!X20))</f>
        <v>0</v>
      </c>
      <c r="I21" s="432">
        <f>IF($A20="","",SUM(PT!Y19,PT!Y20))</f>
        <v>0</v>
      </c>
      <c r="J21" s="432">
        <f>IF($A20="","",SUM(PT!Z19,PT!Z20))</f>
        <v>0</v>
      </c>
      <c r="K21" s="432">
        <f>IF($A20="","",SUM(PT!AA19,PT!AA20))</f>
        <v>0</v>
      </c>
      <c r="L21" s="432">
        <f>IF($A20="","",SUM(PT!AB19,PT!AB20))</f>
        <v>0</v>
      </c>
      <c r="M21" s="432">
        <f>IF($A20="","",SUM(PT!AC19,PT!AC20))</f>
        <v>0</v>
      </c>
      <c r="N21" s="432">
        <f>IF($A20="","",SUM(PT!AD19,PT!AD20))</f>
        <v>0</v>
      </c>
      <c r="O21" s="432">
        <f>IF($A20="","",SUM(PT!AE19,PT!AE20))</f>
        <v>0</v>
      </c>
      <c r="P21" s="432">
        <f>IF($A20="","",SUM(PT!AF19,PT!AF20))</f>
        <v>0</v>
      </c>
      <c r="Q21" s="432">
        <f>IF($A20="","",SUM(PT!AG19,PT!AG20))</f>
        <v>0</v>
      </c>
      <c r="R21" s="442">
        <f>IF($A20="","",SUM(PT!AH19,PT!AH20))</f>
        <v>0</v>
      </c>
      <c r="S21" s="433">
        <f t="shared" si="0"/>
        <v>0</v>
      </c>
      <c r="T21" s="1222"/>
      <c r="U21" s="1214"/>
      <c r="V21" s="1223"/>
      <c r="W21" s="1218"/>
      <c r="X21" s="1219"/>
      <c r="Y21" s="428"/>
      <c r="Z21" s="428"/>
      <c r="AA21" s="428"/>
      <c r="AB21" s="428"/>
      <c r="AC21" s="311"/>
    </row>
    <row r="22" spans="1:29" ht="12.75" customHeight="1">
      <c r="A22" s="1224" t="str">
        <f>IF(IBRF!B20="","",IBRF!B20)</f>
        <v>731</v>
      </c>
      <c r="B22" s="1225" t="str">
        <f>IF(IBRF!C20="","",IBRF!C20)</f>
        <v>Cherry Potter</v>
      </c>
      <c r="C22" s="718" t="s">
        <v>349</v>
      </c>
      <c r="D22" s="730">
        <f>IF($A22="","",SUM(PT!E21,PT!E22))</f>
        <v>3</v>
      </c>
      <c r="E22" s="735"/>
      <c r="F22" s="713">
        <f>IF($A22="","",SUM(PT!G21,PT!G22))</f>
        <v>1</v>
      </c>
      <c r="G22" s="436">
        <f>IF($A22="","",SUM(PT!H21,PT!H22))</f>
        <v>0</v>
      </c>
      <c r="H22" s="436">
        <f>IF($A22="","",SUM(PT!I21,PT!I22))</f>
        <v>1</v>
      </c>
      <c r="I22" s="436">
        <f>IF($A22="","",SUM(PT!J21,PT!J22))</f>
        <v>0</v>
      </c>
      <c r="J22" s="436">
        <f>IF($A22="","",SUM(PT!M21,PT!M22))</f>
        <v>0</v>
      </c>
      <c r="K22" s="436">
        <f>IF($A22="","",SUM(PT!K21,PT!K22))</f>
        <v>0</v>
      </c>
      <c r="L22" s="436">
        <f>IF($A22="","",SUM(PT!L21,PT!L22))</f>
        <v>2</v>
      </c>
      <c r="M22" s="436">
        <f>IF($A22="","",SUM(PT!Q21,PT!Q22))</f>
        <v>0</v>
      </c>
      <c r="N22" s="436">
        <f>IF($A22="","",SUM(PT!P21,PT!P22))</f>
        <v>1</v>
      </c>
      <c r="O22" s="436">
        <f>IF($A22="","",SUM(PT!O21,PT!O22))</f>
        <v>0</v>
      </c>
      <c r="P22" s="436">
        <f>IF($A22="","",SUM(PT!N21,PT!N22))</f>
        <v>0</v>
      </c>
      <c r="Q22" s="437"/>
      <c r="R22" s="438"/>
      <c r="S22" s="439">
        <f t="shared" si="0"/>
        <v>8</v>
      </c>
      <c r="T22" s="1222">
        <f>IF($A22="","",SUM(PT!AJ21,PT!AJ22))</f>
        <v>2</v>
      </c>
      <c r="U22" s="1226" t="str">
        <f>IF($A22="","",PT!AX22)</f>
        <v/>
      </c>
      <c r="V22" s="1223">
        <f>IF(T22="","",(S22*0.25)+S23)</f>
        <v>2</v>
      </c>
      <c r="W22" s="1218">
        <f>'Bout Summary'!F15</f>
        <v>14</v>
      </c>
      <c r="X22" s="1219">
        <f>IF(OR(W22="",W22=0),"",V22/W22)</f>
        <v>0.14285714285714285</v>
      </c>
      <c r="Y22" s="428"/>
      <c r="Z22" s="428"/>
      <c r="AA22" s="428"/>
      <c r="AB22" s="428"/>
      <c r="AC22" s="311"/>
    </row>
    <row r="23" spans="1:29" ht="12.75" customHeight="1">
      <c r="A23" s="1224"/>
      <c r="B23" s="1225"/>
      <c r="C23" s="717" t="s">
        <v>350</v>
      </c>
      <c r="D23" s="732">
        <f>IF($A22="","",SUM(PT!T21,PT!T22))</f>
        <v>0</v>
      </c>
      <c r="E23" s="736">
        <f>IF($A22="","",SUM(PT!U21,PT!U22))</f>
        <v>0</v>
      </c>
      <c r="F23" s="712">
        <f>IF($A22="","",SUM(PT!V21,PT!V22))</f>
        <v>0</v>
      </c>
      <c r="G23" s="432">
        <f>IF($A22="","",SUM(PT!W21,PT!W22))</f>
        <v>0</v>
      </c>
      <c r="H23" s="432">
        <f>IF($A22="","",SUM(PT!X21,PT!X22))</f>
        <v>0</v>
      </c>
      <c r="I23" s="432">
        <f>IF($A22="","",SUM(PT!Y21,PT!Y22))</f>
        <v>0</v>
      </c>
      <c r="J23" s="432">
        <f>IF($A22="","",SUM(PT!Z21,PT!Z22))</f>
        <v>0</v>
      </c>
      <c r="K23" s="432">
        <f>IF($A22="","",SUM(PT!AA21,PT!AA22))</f>
        <v>0</v>
      </c>
      <c r="L23" s="432">
        <f>IF($A22="","",SUM(PT!AB21,PT!AB22))</f>
        <v>0</v>
      </c>
      <c r="M23" s="432">
        <f>IF($A22="","",SUM(PT!AC21,PT!AC22))</f>
        <v>0</v>
      </c>
      <c r="N23" s="432">
        <f>IF($A22="","",SUM(PT!AD21,PT!AD22))</f>
        <v>0</v>
      </c>
      <c r="O23" s="432">
        <f>IF($A22="","",SUM(PT!AE21,PT!AE22))</f>
        <v>0</v>
      </c>
      <c r="P23" s="432">
        <f>IF($A22="","",SUM(PT!AF21,PT!AF22))</f>
        <v>0</v>
      </c>
      <c r="Q23" s="432">
        <f>IF($A22="","",SUM(PT!AG21,PT!AG22))</f>
        <v>0</v>
      </c>
      <c r="R23" s="442">
        <f>IF($A22="","",SUM(PT!AH21,PT!AH22))</f>
        <v>0</v>
      </c>
      <c r="S23" s="433">
        <f t="shared" si="0"/>
        <v>0</v>
      </c>
      <c r="T23" s="1222"/>
      <c r="U23" s="1226"/>
      <c r="V23" s="1223"/>
      <c r="W23" s="1218"/>
      <c r="X23" s="1219"/>
      <c r="Y23" s="428"/>
      <c r="Z23" s="428"/>
      <c r="AA23" s="428"/>
      <c r="AB23" s="428"/>
      <c r="AC23" s="311"/>
    </row>
    <row r="24" spans="1:29" ht="12.75" customHeight="1">
      <c r="A24" s="1220" t="str">
        <f>IF(IBRF!B21="","",IBRF!B21)</f>
        <v>762</v>
      </c>
      <c r="B24" s="1221" t="str">
        <f>IF(IBRF!C21="","",IBRF!C21)</f>
        <v>Warren Peace</v>
      </c>
      <c r="C24" s="718" t="s">
        <v>349</v>
      </c>
      <c r="D24" s="730">
        <f>IF($A24="","",SUM(PT!E23,PT!E24))</f>
        <v>0</v>
      </c>
      <c r="E24" s="735"/>
      <c r="F24" s="713">
        <f>IF($A24="","",SUM(PT!G23,PT!G24))</f>
        <v>0</v>
      </c>
      <c r="G24" s="436">
        <f>IF($A24="","",SUM(PT!H23,PT!H24))</f>
        <v>1</v>
      </c>
      <c r="H24" s="436">
        <f>IF($A24="","",SUM(PT!I23,PT!I24))</f>
        <v>0</v>
      </c>
      <c r="I24" s="436">
        <f>IF($A24="","",SUM(PT!J23,PT!J24))</f>
        <v>0</v>
      </c>
      <c r="J24" s="436">
        <f>IF($A24="","",SUM(PT!M23,PT!M24))</f>
        <v>0</v>
      </c>
      <c r="K24" s="436">
        <f>IF($A24="","",SUM(PT!K23,PT!K24))</f>
        <v>1</v>
      </c>
      <c r="L24" s="436">
        <f>IF($A24="","",SUM(PT!L23,PT!L24))</f>
        <v>0</v>
      </c>
      <c r="M24" s="436">
        <f>IF($A24="","",SUM(PT!Q23,PT!Q24))</f>
        <v>0</v>
      </c>
      <c r="N24" s="436">
        <f>IF($A24="","",SUM(PT!P23,PT!P24))</f>
        <v>0</v>
      </c>
      <c r="O24" s="436">
        <f>IF($A24="","",SUM(PT!O23,PT!O24))</f>
        <v>0</v>
      </c>
      <c r="P24" s="436">
        <f>IF($A24="","",SUM(PT!N23,PT!N24))</f>
        <v>0</v>
      </c>
      <c r="Q24" s="437"/>
      <c r="R24" s="438"/>
      <c r="S24" s="439">
        <f t="shared" si="0"/>
        <v>2</v>
      </c>
      <c r="T24" s="1222">
        <f>IF($A24="","",SUM(PT!AJ23,PT!AJ24))</f>
        <v>1</v>
      </c>
      <c r="U24" s="1214" t="str">
        <f>IF($A24="","",PT!AX24)</f>
        <v/>
      </c>
      <c r="V24" s="1223">
        <f>IF(T24="","",(S24*0.25)+S25)</f>
        <v>1.5</v>
      </c>
      <c r="W24" s="1218">
        <f>'Bout Summary'!F16</f>
        <v>16</v>
      </c>
      <c r="X24" s="1219">
        <f>IF(OR(W24="",W24=0),"",V24/W24)</f>
        <v>9.375E-2</v>
      </c>
      <c r="Y24" s="428"/>
      <c r="Z24" s="428"/>
      <c r="AA24" s="428"/>
      <c r="AB24" s="428"/>
      <c r="AC24" s="311"/>
    </row>
    <row r="25" spans="1:29" ht="12.75" customHeight="1">
      <c r="A25" s="1220"/>
      <c r="B25" s="1221"/>
      <c r="C25" s="717" t="s">
        <v>350</v>
      </c>
      <c r="D25" s="732">
        <f>IF($A24="","",SUM(PT!T23,PT!T24))</f>
        <v>0</v>
      </c>
      <c r="E25" s="736">
        <f>IF($A24="","",SUM(PT!U23,PT!U24))</f>
        <v>0</v>
      </c>
      <c r="F25" s="712">
        <f>IF($A24="","",SUM(PT!V23,PT!V24))</f>
        <v>0</v>
      </c>
      <c r="G25" s="432">
        <f>IF($A24="","",SUM(PT!W23,PT!W24))</f>
        <v>0</v>
      </c>
      <c r="H25" s="432">
        <f>IF($A24="","",SUM(PT!X23,PT!X24))</f>
        <v>0</v>
      </c>
      <c r="I25" s="432">
        <f>IF($A24="","",SUM(PT!Y23,PT!Y24))</f>
        <v>0</v>
      </c>
      <c r="J25" s="432">
        <f>IF($A24="","",SUM(PT!Z23,PT!Z24))</f>
        <v>0</v>
      </c>
      <c r="K25" s="432">
        <f>IF($A24="","",SUM(PT!AA23,PT!AA24))</f>
        <v>0</v>
      </c>
      <c r="L25" s="432">
        <f>IF($A24="","",SUM(PT!AB23,PT!AB24))</f>
        <v>0</v>
      </c>
      <c r="M25" s="432">
        <f>IF($A24="","",SUM(PT!AC23,PT!AC24))</f>
        <v>0</v>
      </c>
      <c r="N25" s="432">
        <f>IF($A24="","",SUM(PT!AD23,PT!AD24))</f>
        <v>0</v>
      </c>
      <c r="O25" s="432">
        <f>IF($A24="","",SUM(PT!AE23,PT!AE24))</f>
        <v>0</v>
      </c>
      <c r="P25" s="432">
        <f>IF($A24="","",SUM(PT!AF23,PT!AF24))</f>
        <v>0</v>
      </c>
      <c r="Q25" s="432">
        <f>IF($A24="","",SUM(PT!AG23,PT!AG24))</f>
        <v>1</v>
      </c>
      <c r="R25" s="442">
        <f>IF($A24="","",SUM(PT!AH23,PT!AH24))</f>
        <v>0</v>
      </c>
      <c r="S25" s="433">
        <f t="shared" si="0"/>
        <v>1</v>
      </c>
      <c r="T25" s="1222"/>
      <c r="U25" s="1214"/>
      <c r="V25" s="1223"/>
      <c r="W25" s="1218"/>
      <c r="X25" s="1219"/>
      <c r="Y25" s="428"/>
      <c r="Z25" s="428"/>
      <c r="AA25" s="428"/>
      <c r="AB25" s="428"/>
      <c r="AC25" s="311"/>
    </row>
    <row r="26" spans="1:29" ht="12.75" customHeight="1">
      <c r="A26" s="1224" t="str">
        <f>IF(IBRF!B22="","",IBRF!B22)</f>
        <v>88</v>
      </c>
      <c r="B26" s="1225" t="str">
        <f>IF(IBRF!C22="","",IBRF!C22)</f>
        <v>Shabamm</v>
      </c>
      <c r="C26" s="718" t="s">
        <v>349</v>
      </c>
      <c r="D26" s="730">
        <f>IF($A26="","",SUM(PT!E25,PT!E26))</f>
        <v>0</v>
      </c>
      <c r="E26" s="735"/>
      <c r="F26" s="713">
        <f>IF($A26="","",SUM(PT!G25,PT!G26))</f>
        <v>0</v>
      </c>
      <c r="G26" s="436">
        <f>IF($A26="","",SUM(PT!H25,PT!H26))</f>
        <v>1</v>
      </c>
      <c r="H26" s="436">
        <f>IF($A26="","",SUM(PT!I25,PT!I26))</f>
        <v>1</v>
      </c>
      <c r="I26" s="436">
        <f>IF($A26="","",SUM(PT!J25,PT!J26))</f>
        <v>0</v>
      </c>
      <c r="J26" s="436">
        <f>IF($A26="","",SUM(PT!M25,PT!M26))</f>
        <v>0</v>
      </c>
      <c r="K26" s="436">
        <f>IF($A26="","",SUM(PT!K25,PT!K26))</f>
        <v>0</v>
      </c>
      <c r="L26" s="436">
        <f>IF($A26="","",SUM(PT!L25,PT!L26))</f>
        <v>0</v>
      </c>
      <c r="M26" s="436">
        <f>IF($A26="","",SUM(PT!Q25,PT!Q26))</f>
        <v>0</v>
      </c>
      <c r="N26" s="436">
        <f>IF($A26="","",SUM(PT!P25,PT!P26))</f>
        <v>2</v>
      </c>
      <c r="O26" s="436">
        <f>IF($A26="","",SUM(PT!O25,PT!O26))</f>
        <v>0</v>
      </c>
      <c r="P26" s="436">
        <f>IF($A26="","",SUM(PT!N25,PT!N26))</f>
        <v>0</v>
      </c>
      <c r="Q26" s="437"/>
      <c r="R26" s="438"/>
      <c r="S26" s="439">
        <f t="shared" si="0"/>
        <v>4</v>
      </c>
      <c r="T26" s="1222">
        <f>IF($A26="","",SUM(PT!AJ25,PT!AJ26))</f>
        <v>3</v>
      </c>
      <c r="U26" s="1226" t="str">
        <f>IF($A26="","",PT!AX26)</f>
        <v/>
      </c>
      <c r="V26" s="1223">
        <f>IF(T26="","",(S26*0.25)+S27)</f>
        <v>3</v>
      </c>
      <c r="W26" s="1218">
        <f>'Bout Summary'!F17</f>
        <v>9</v>
      </c>
      <c r="X26" s="1219">
        <f>IF(OR(W26="",W26=0),"",V26/W26)</f>
        <v>0.33333333333333331</v>
      </c>
      <c r="Y26" s="428"/>
      <c r="Z26" s="428"/>
      <c r="AA26" s="428"/>
      <c r="AB26" s="428"/>
      <c r="AC26" s="311"/>
    </row>
    <row r="27" spans="1:29" ht="12.75" customHeight="1">
      <c r="A27" s="1224"/>
      <c r="B27" s="1225"/>
      <c r="C27" s="717" t="s">
        <v>350</v>
      </c>
      <c r="D27" s="732">
        <f>IF($A26="","",SUM(PT!T25,PT!T26))</f>
        <v>1</v>
      </c>
      <c r="E27" s="736">
        <f>IF($A26="","",SUM(PT!U25,PT!U26))</f>
        <v>0</v>
      </c>
      <c r="F27" s="712">
        <f>IF($A26="","",SUM(PT!V25,PT!V26))</f>
        <v>0</v>
      </c>
      <c r="G27" s="432">
        <f>IF($A26="","",SUM(PT!W25,PT!W26))</f>
        <v>0</v>
      </c>
      <c r="H27" s="432">
        <f>IF($A26="","",SUM(PT!X25,PT!X26))</f>
        <v>0</v>
      </c>
      <c r="I27" s="432">
        <f>IF($A26="","",SUM(PT!Y25,PT!Y26))</f>
        <v>0</v>
      </c>
      <c r="J27" s="432">
        <f>IF($A26="","",SUM(PT!Z25,PT!Z26))</f>
        <v>0</v>
      </c>
      <c r="K27" s="432">
        <f>IF($A26="","",SUM(PT!AA25,PT!AA26))</f>
        <v>0</v>
      </c>
      <c r="L27" s="432">
        <f>IF($A26="","",SUM(PT!AB25,PT!AB26))</f>
        <v>0</v>
      </c>
      <c r="M27" s="432">
        <f>IF($A26="","",SUM(PT!AC25,PT!AC26))</f>
        <v>0</v>
      </c>
      <c r="N27" s="432">
        <f>IF($A26="","",SUM(PT!AD25,PT!AD26))</f>
        <v>1</v>
      </c>
      <c r="O27" s="432">
        <f>IF($A26="","",SUM(PT!AE25,PT!AE26))</f>
        <v>0</v>
      </c>
      <c r="P27" s="432">
        <f>IF($A26="","",SUM(PT!AF25,PT!AF26))</f>
        <v>0</v>
      </c>
      <c r="Q27" s="432">
        <f>IF($A26="","",SUM(PT!AG25,PT!AG26))</f>
        <v>0</v>
      </c>
      <c r="R27" s="442">
        <f>IF($A26="","",SUM(PT!AH25,PT!AH26))</f>
        <v>0</v>
      </c>
      <c r="S27" s="433">
        <f t="shared" si="0"/>
        <v>2</v>
      </c>
      <c r="T27" s="1222"/>
      <c r="U27" s="1226"/>
      <c r="V27" s="1223"/>
      <c r="W27" s="1218"/>
      <c r="X27" s="1219"/>
      <c r="Y27" s="428"/>
      <c r="Z27" s="428"/>
      <c r="AA27" s="428"/>
      <c r="AB27" s="428"/>
      <c r="AC27" s="311"/>
    </row>
    <row r="28" spans="1:29" ht="12.75" customHeight="1">
      <c r="A28" s="1220" t="str">
        <f>IF(IBRF!B23="","",IBRF!B23)</f>
        <v>CU2</v>
      </c>
      <c r="B28" s="1221" t="str">
        <f>IF(IBRF!C23="","",IBRF!C23)</f>
        <v>Seemore Butts</v>
      </c>
      <c r="C28" s="718" t="s">
        <v>349</v>
      </c>
      <c r="D28" s="730">
        <f>IF($A28="","",SUM(PT!E27,PT!E28))</f>
        <v>0</v>
      </c>
      <c r="E28" s="735"/>
      <c r="F28" s="713">
        <f>IF($A28="","",SUM(PT!G27,PT!G28))</f>
        <v>0</v>
      </c>
      <c r="G28" s="436">
        <f>IF($A28="","",SUM(PT!H27,PT!H28))</f>
        <v>1</v>
      </c>
      <c r="H28" s="436">
        <f>IF($A28="","",SUM(PT!I27,PT!I28))</f>
        <v>1</v>
      </c>
      <c r="I28" s="436">
        <f>IF($A28="","",SUM(PT!J27,PT!J28))</f>
        <v>0</v>
      </c>
      <c r="J28" s="436">
        <f>IF($A28="","",SUM(PT!M27,PT!M28))</f>
        <v>0</v>
      </c>
      <c r="K28" s="436">
        <f>IF($A28="","",SUM(PT!K27,PT!K28))</f>
        <v>0</v>
      </c>
      <c r="L28" s="436">
        <f>IF($A28="","",SUM(PT!L27,PT!L28))</f>
        <v>0</v>
      </c>
      <c r="M28" s="436">
        <f>IF($A28="","",SUM(PT!Q27,PT!Q28))</f>
        <v>0</v>
      </c>
      <c r="N28" s="436">
        <f>IF($A28="","",SUM(PT!P27,PT!P28))</f>
        <v>0</v>
      </c>
      <c r="O28" s="436">
        <f>IF($A28="","",SUM(PT!O27,PT!O28))</f>
        <v>1</v>
      </c>
      <c r="P28" s="436">
        <f>IF($A28="","",SUM(PT!N27,PT!N28))</f>
        <v>0</v>
      </c>
      <c r="Q28" s="437"/>
      <c r="R28" s="438"/>
      <c r="S28" s="439">
        <f t="shared" si="0"/>
        <v>3</v>
      </c>
      <c r="T28" s="1222">
        <f>IF($A28="","",SUM(PT!AJ27,PT!AJ28))</f>
        <v>0</v>
      </c>
      <c r="U28" s="1214" t="str">
        <f>IF($A28="","",PT!AX28)</f>
        <v/>
      </c>
      <c r="V28" s="1223">
        <f>IF(T28="","",(S28*0.25)+S29)</f>
        <v>0.75</v>
      </c>
      <c r="W28" s="1218">
        <f>'Bout Summary'!F18</f>
        <v>14</v>
      </c>
      <c r="X28" s="1219">
        <f>IF(OR(W28="",W28=0),"",V28/W28)</f>
        <v>5.3571428571428568E-2</v>
      </c>
      <c r="Y28" s="428"/>
      <c r="Z28" s="428"/>
      <c r="AA28" s="428"/>
      <c r="AB28" s="428"/>
      <c r="AC28" s="311"/>
    </row>
    <row r="29" spans="1:29" ht="12.75" customHeight="1">
      <c r="A29" s="1220"/>
      <c r="B29" s="1221"/>
      <c r="C29" s="717" t="s">
        <v>350</v>
      </c>
      <c r="D29" s="732">
        <f>IF($A28="","",SUM(PT!T27,PT!T28))</f>
        <v>0</v>
      </c>
      <c r="E29" s="736">
        <f>IF($A28="","",SUM(PT!U27,PT!U28))</f>
        <v>0</v>
      </c>
      <c r="F29" s="712">
        <f>IF($A28="","",SUM(PT!V27,PT!V28))</f>
        <v>0</v>
      </c>
      <c r="G29" s="432">
        <f>IF($A28="","",SUM(PT!W27,PT!W28))</f>
        <v>0</v>
      </c>
      <c r="H29" s="432">
        <f>IF($A28="","",SUM(PT!X27,PT!X28))</f>
        <v>0</v>
      </c>
      <c r="I29" s="432">
        <f>IF($A28="","",SUM(PT!Y27,PT!Y28))</f>
        <v>0</v>
      </c>
      <c r="J29" s="432">
        <f>IF($A28="","",SUM(PT!Z27,PT!Z28))</f>
        <v>0</v>
      </c>
      <c r="K29" s="432">
        <f>IF($A28="","",SUM(PT!AA27,PT!AA28))</f>
        <v>0</v>
      </c>
      <c r="L29" s="432">
        <f>IF($A28="","",SUM(PT!AB27,PT!AB28))</f>
        <v>0</v>
      </c>
      <c r="M29" s="432">
        <f>IF($A28="","",SUM(PT!AC27,PT!AC28))</f>
        <v>0</v>
      </c>
      <c r="N29" s="432">
        <f>IF($A28="","",SUM(PT!AD27,PT!AD28))</f>
        <v>0</v>
      </c>
      <c r="O29" s="432">
        <f>IF($A28="","",SUM(PT!AE27,PT!AE28))</f>
        <v>0</v>
      </c>
      <c r="P29" s="432">
        <f>IF($A28="","",SUM(PT!AF27,PT!AF28))</f>
        <v>0</v>
      </c>
      <c r="Q29" s="432">
        <f>IF($A28="","",SUM(PT!AG27,PT!AG28))</f>
        <v>0</v>
      </c>
      <c r="R29" s="442">
        <f>IF($A28="","",SUM(PT!AH27,PT!AH28))</f>
        <v>0</v>
      </c>
      <c r="S29" s="433">
        <f t="shared" si="0"/>
        <v>0</v>
      </c>
      <c r="T29" s="1222"/>
      <c r="U29" s="1214"/>
      <c r="V29" s="1223"/>
      <c r="W29" s="1218"/>
      <c r="X29" s="1219"/>
      <c r="Y29" s="428"/>
      <c r="Z29" s="428"/>
      <c r="AA29" s="428"/>
      <c r="AB29" s="428"/>
      <c r="AC29" s="311"/>
    </row>
    <row r="30" spans="1:29" ht="12.75" customHeight="1">
      <c r="A30" s="1224" t="str">
        <f>IF(IBRF!B24="","",IBRF!B24)</f>
        <v>O3</v>
      </c>
      <c r="B30" s="1225" t="str">
        <f>IF(IBRF!C24="","",IBRF!C24)</f>
        <v>Check'r Vitals</v>
      </c>
      <c r="C30" s="718" t="s">
        <v>349</v>
      </c>
      <c r="D30" s="730">
        <f>IF($A30="","",SUM(PT!E29,PT!E30))</f>
        <v>0</v>
      </c>
      <c r="E30" s="735"/>
      <c r="F30" s="713">
        <f>IF($A30="","",SUM(PT!G29,PT!G30))</f>
        <v>0</v>
      </c>
      <c r="G30" s="436">
        <f>IF($A30="","",SUM(PT!H29,PT!H30))</f>
        <v>0</v>
      </c>
      <c r="H30" s="436">
        <f>IF($A30="","",SUM(PT!I29,PT!I30))</f>
        <v>0</v>
      </c>
      <c r="I30" s="436">
        <f>IF($A30="","",SUM(PT!J29,PT!J30))</f>
        <v>0</v>
      </c>
      <c r="J30" s="436">
        <f>IF($A30="","",SUM(PT!M29,PT!M30))</f>
        <v>0</v>
      </c>
      <c r="K30" s="436">
        <f>IF($A30="","",SUM(PT!K29,PT!K30))</f>
        <v>0</v>
      </c>
      <c r="L30" s="436">
        <f>IF($A30="","",SUM(PT!L29,PT!L30))</f>
        <v>0</v>
      </c>
      <c r="M30" s="436">
        <f>IF($A30="","",SUM(PT!Q29,PT!Q30))</f>
        <v>0</v>
      </c>
      <c r="N30" s="436">
        <f>IF($A30="","",SUM(PT!P29,PT!P30))</f>
        <v>0</v>
      </c>
      <c r="O30" s="436">
        <f>IF($A30="","",SUM(PT!O29,PT!O30))</f>
        <v>0</v>
      </c>
      <c r="P30" s="436">
        <f>IF($A30="","",SUM(PT!N29,PT!N30))</f>
        <v>0</v>
      </c>
      <c r="Q30" s="437"/>
      <c r="R30" s="438"/>
      <c r="S30" s="439">
        <f t="shared" si="0"/>
        <v>0</v>
      </c>
      <c r="T30" s="1222">
        <f>IF($A30="","",SUM(PT!AJ29,PT!AJ30))</f>
        <v>1</v>
      </c>
      <c r="U30" s="1226" t="str">
        <f>IF($A30="","",PT!AX30)</f>
        <v/>
      </c>
      <c r="V30" s="1223">
        <f>IF(T30="","",(S30*0.25)+S31)</f>
        <v>1</v>
      </c>
      <c r="W30" s="1218">
        <f>'Bout Summary'!F19</f>
        <v>3</v>
      </c>
      <c r="X30" s="1219">
        <f>IF(OR(W30="",W30=0),"",V30/W30)</f>
        <v>0.33333333333333331</v>
      </c>
      <c r="Y30" s="428"/>
      <c r="Z30" s="428"/>
      <c r="AA30" s="428"/>
      <c r="AB30" s="428"/>
      <c r="AC30" s="311"/>
    </row>
    <row r="31" spans="1:29" ht="12.75" customHeight="1">
      <c r="A31" s="1224"/>
      <c r="B31" s="1225"/>
      <c r="C31" s="717" t="s">
        <v>350</v>
      </c>
      <c r="D31" s="732">
        <f>IF($A30="","",SUM(PT!T29,PT!T30))</f>
        <v>0</v>
      </c>
      <c r="E31" s="736">
        <f>IF($A30="","",SUM(PT!U29,PT!U30))</f>
        <v>0</v>
      </c>
      <c r="F31" s="712">
        <f>IF($A30="","",SUM(PT!V29,PT!V30))</f>
        <v>0</v>
      </c>
      <c r="G31" s="432">
        <f>IF($A30="","",SUM(PT!W29,PT!W30))</f>
        <v>0</v>
      </c>
      <c r="H31" s="432">
        <f>IF($A30="","",SUM(PT!X29,PT!X30))</f>
        <v>0</v>
      </c>
      <c r="I31" s="432">
        <f>IF($A30="","",SUM(PT!Y29,PT!Y30))</f>
        <v>0</v>
      </c>
      <c r="J31" s="432">
        <f>IF($A30="","",SUM(PT!Z29,PT!Z30))</f>
        <v>0</v>
      </c>
      <c r="K31" s="432">
        <f>IF($A30="","",SUM(PT!AA29,PT!AA30))</f>
        <v>0</v>
      </c>
      <c r="L31" s="432">
        <f>IF($A30="","",SUM(PT!AB29,PT!AB30))</f>
        <v>1</v>
      </c>
      <c r="M31" s="432">
        <f>IF($A30="","",SUM(PT!AC29,PT!AC30))</f>
        <v>0</v>
      </c>
      <c r="N31" s="432">
        <f>IF($A30="","",SUM(PT!AD29,PT!AD30))</f>
        <v>0</v>
      </c>
      <c r="O31" s="432">
        <f>IF($A30="","",SUM(PT!AE29,PT!AE30))</f>
        <v>0</v>
      </c>
      <c r="P31" s="432">
        <f>IF($A30="","",SUM(PT!AF29,PT!AF30))</f>
        <v>0</v>
      </c>
      <c r="Q31" s="432">
        <f>IF($A30="","",SUM(PT!AG29,PT!AG30))</f>
        <v>0</v>
      </c>
      <c r="R31" s="442">
        <f>IF($A30="","",SUM(PT!AH29,PT!AH30))</f>
        <v>0</v>
      </c>
      <c r="S31" s="433">
        <f t="shared" si="0"/>
        <v>1</v>
      </c>
      <c r="T31" s="1222"/>
      <c r="U31" s="1226"/>
      <c r="V31" s="1223"/>
      <c r="W31" s="1218"/>
      <c r="X31" s="1219"/>
      <c r="Y31" s="428"/>
      <c r="Z31" s="428"/>
      <c r="AA31" s="428"/>
      <c r="AB31" s="428"/>
      <c r="AC31" s="311"/>
    </row>
    <row r="32" spans="1:29" ht="12.75" customHeight="1" thickBot="1">
      <c r="A32" s="1220" t="str">
        <f>IF(IBRF!B25="","",IBRF!B25)</f>
        <v>1794</v>
      </c>
      <c r="B32" s="1221" t="str">
        <f>IF(IBRF!C25="","",IBRF!C25)</f>
        <v>VooDoo Maul</v>
      </c>
      <c r="C32" s="718" t="s">
        <v>349</v>
      </c>
      <c r="D32" s="730">
        <f>IF($A32="","",SUM(PT!E31,PT!E32))</f>
        <v>0</v>
      </c>
      <c r="E32" s="735"/>
      <c r="F32" s="713">
        <f>IF($A32="","",SUM(PT!G31,PT!G32))</f>
        <v>0</v>
      </c>
      <c r="G32" s="436">
        <f>IF($A32="","",SUM(PT!H31,PT!H32))</f>
        <v>0</v>
      </c>
      <c r="H32" s="436">
        <f>IF($A32="","",SUM(PT!I31,PT!I32))</f>
        <v>0</v>
      </c>
      <c r="I32" s="436">
        <f>IF($A32="","",SUM(PT!J31,PT!J32))</f>
        <v>0</v>
      </c>
      <c r="J32" s="436">
        <f>IF($A32="","",SUM(PT!M31,PT!M32))</f>
        <v>0</v>
      </c>
      <c r="K32" s="436">
        <f>IF($A32="","",SUM(PT!K31,PT!K32))</f>
        <v>0</v>
      </c>
      <c r="L32" s="436">
        <f>IF($A32="","",SUM(PT!L31,PT!L32))</f>
        <v>0</v>
      </c>
      <c r="M32" s="436">
        <f>IF($A32="","",SUM(PT!Q31,PT!Q32))</f>
        <v>0</v>
      </c>
      <c r="N32" s="436">
        <f>IF($A32="","",SUM(PT!P31,PT!P32))</f>
        <v>0</v>
      </c>
      <c r="O32" s="436">
        <f>IF($A32="","",SUM(PT!O31,PT!O32))</f>
        <v>0</v>
      </c>
      <c r="P32" s="436">
        <f>IF($A32="","",SUM(PT!N31,PT!N32))</f>
        <v>0</v>
      </c>
      <c r="Q32" s="437"/>
      <c r="R32" s="438"/>
      <c r="S32" s="439">
        <f t="shared" si="0"/>
        <v>0</v>
      </c>
      <c r="T32" s="1222">
        <f>IF($A32="","",SUM(PT!AJ31,PT!AJ32))</f>
        <v>0</v>
      </c>
      <c r="U32" s="1227" t="str">
        <f>IF($A32="","",PT!AX32)</f>
        <v/>
      </c>
      <c r="V32" s="1223">
        <f>IF(T32="","",(S32*0.25)+S33)</f>
        <v>0</v>
      </c>
      <c r="W32" s="1218">
        <f>'Bout Summary'!F20</f>
        <v>0</v>
      </c>
      <c r="X32" s="1219" t="str">
        <f>IF(OR(W32="",W32=0),"",V32/W32)</f>
        <v/>
      </c>
      <c r="Y32" s="428"/>
      <c r="Z32" s="428"/>
      <c r="AA32" s="428"/>
      <c r="AB32" s="428"/>
      <c r="AC32" s="311"/>
    </row>
    <row r="33" spans="1:29" ht="12.75" customHeight="1">
      <c r="A33" s="1220"/>
      <c r="B33" s="1221"/>
      <c r="C33" s="717" t="s">
        <v>350</v>
      </c>
      <c r="D33" s="732">
        <f>IF($A32="","",SUM(PT!T31,PT!T32))</f>
        <v>0</v>
      </c>
      <c r="E33" s="736">
        <f>IF($A32="","",SUM(PT!U31,PT!U32))</f>
        <v>0</v>
      </c>
      <c r="F33" s="712">
        <f>IF($A32="","",SUM(PT!V31,PT!V32))</f>
        <v>0</v>
      </c>
      <c r="G33" s="432">
        <f>IF($A32="","",SUM(PT!W31,PT!W32))</f>
        <v>0</v>
      </c>
      <c r="H33" s="432">
        <f>IF($A32="","",SUM(PT!X31,PT!X32))</f>
        <v>0</v>
      </c>
      <c r="I33" s="432">
        <f>IF($A32="","",SUM(PT!Y31,PT!Y32))</f>
        <v>0</v>
      </c>
      <c r="J33" s="432">
        <f>IF($A32="","",SUM(PT!Z31,PT!Z32))</f>
        <v>0</v>
      </c>
      <c r="K33" s="432">
        <f>IF($A32="","",SUM(PT!AA31,PT!AA32))</f>
        <v>0</v>
      </c>
      <c r="L33" s="432">
        <f>IF($A32="","",SUM(PT!AB31,PT!AB32))</f>
        <v>0</v>
      </c>
      <c r="M33" s="432">
        <f>IF($A32="","",SUM(PT!AC31,PT!AC32))</f>
        <v>0</v>
      </c>
      <c r="N33" s="432">
        <f>IF($A32="","",SUM(PT!AD31,PT!AD32))</f>
        <v>0</v>
      </c>
      <c r="O33" s="432">
        <f>IF($A32="","",SUM(PT!AE31,PT!AE32))</f>
        <v>0</v>
      </c>
      <c r="P33" s="432">
        <f>IF($A32="","",SUM(PT!AF31,PT!AF32))</f>
        <v>0</v>
      </c>
      <c r="Q33" s="432">
        <f>IF($A32="","",SUM(PT!AG31,PT!AG32))</f>
        <v>0</v>
      </c>
      <c r="R33" s="442">
        <f>IF($A32="","",SUM(PT!AH31,PT!AH32))</f>
        <v>0</v>
      </c>
      <c r="S33" s="433">
        <f t="shared" si="0"/>
        <v>0</v>
      </c>
      <c r="T33" s="1222"/>
      <c r="U33" s="1213"/>
      <c r="V33" s="1223"/>
      <c r="W33" s="1218"/>
      <c r="X33" s="1219"/>
      <c r="Y33" s="428"/>
      <c r="Z33" s="428"/>
      <c r="AA33" s="428"/>
      <c r="AB33" s="428"/>
      <c r="AC33" s="311"/>
    </row>
    <row r="34" spans="1:29" ht="12.75" customHeight="1">
      <c r="A34" s="1224" t="str">
        <f>IF(IBRF!B26="","",IBRF!B26)</f>
        <v>81</v>
      </c>
      <c r="B34" s="1225" t="str">
        <f>IF(IBRF!C26="","",IBRF!C26)</f>
        <v>Fatallica</v>
      </c>
      <c r="C34" s="718" t="s">
        <v>349</v>
      </c>
      <c r="D34" s="730">
        <f>IF($A34="","",SUM(PT!E33,PT!E34))</f>
        <v>0</v>
      </c>
      <c r="E34" s="735"/>
      <c r="F34" s="713">
        <f>IF($A34="","",SUM(PT!G33,PT!G34))</f>
        <v>0</v>
      </c>
      <c r="G34" s="436">
        <f>IF($A34="","",SUM(PT!H33,PT!H34))</f>
        <v>0</v>
      </c>
      <c r="H34" s="436">
        <f>IF($A34="","",SUM(PT!I33,PT!I34))</f>
        <v>0</v>
      </c>
      <c r="I34" s="436">
        <f>IF($A34="","",SUM(PT!J33,PT!J34))</f>
        <v>0</v>
      </c>
      <c r="J34" s="436">
        <f>IF($A34="","",SUM(PT!M33,PT!M34))</f>
        <v>0</v>
      </c>
      <c r="K34" s="436">
        <f>IF($A34="","",SUM(PT!K33,PT!K34))</f>
        <v>0</v>
      </c>
      <c r="L34" s="436">
        <f>IF($A34="","",SUM(PT!L33,PT!L34))</f>
        <v>0</v>
      </c>
      <c r="M34" s="436">
        <f>IF($A34="","",SUM(PT!Q33,PT!Q34))</f>
        <v>0</v>
      </c>
      <c r="N34" s="436">
        <f>IF($A34="","",SUM(PT!P33,PT!P34))</f>
        <v>0</v>
      </c>
      <c r="O34" s="436">
        <f>IF($A34="","",SUM(PT!O33,PT!O34))</f>
        <v>0</v>
      </c>
      <c r="P34" s="436">
        <f>IF($A34="","",SUM(PT!N33,PT!N34))</f>
        <v>0</v>
      </c>
      <c r="Q34" s="437"/>
      <c r="R34" s="438"/>
      <c r="S34" s="439">
        <f t="shared" si="0"/>
        <v>0</v>
      </c>
      <c r="T34" s="1222">
        <f>IF($A34="","",SUM(PT!AJ33,PT!AJ34))</f>
        <v>0</v>
      </c>
      <c r="U34" s="1226" t="str">
        <f>IF($A34="","",PT!AX34)</f>
        <v/>
      </c>
      <c r="V34" s="1223">
        <f>IF(T34="","",(S34*0.25)+S35)</f>
        <v>0</v>
      </c>
      <c r="W34" s="1218">
        <f>'Bout Summary'!F21</f>
        <v>0</v>
      </c>
      <c r="X34" s="1219" t="str">
        <f>IF(OR(W34="",W34=0),"",V34/W34)</f>
        <v/>
      </c>
      <c r="Y34" s="428"/>
      <c r="Z34" s="428"/>
      <c r="AA34" s="428"/>
      <c r="AB34" s="428"/>
      <c r="AC34" s="311"/>
    </row>
    <row r="35" spans="1:29" s="375" customFormat="1" ht="12.75" customHeight="1" thickBot="1">
      <c r="A35" s="1224"/>
      <c r="B35" s="1225"/>
      <c r="C35" s="719" t="s">
        <v>350</v>
      </c>
      <c r="D35" s="712">
        <f>IF($A34="","",SUM(PT!T33,PT!T34))</f>
        <v>0</v>
      </c>
      <c r="E35" s="432">
        <f>IF($A34="","",SUM(PT!U33,PT!U34))</f>
        <v>0</v>
      </c>
      <c r="F35" s="432">
        <f>IF($A34="","",SUM(PT!V33,PT!V34))</f>
        <v>0</v>
      </c>
      <c r="G35" s="432">
        <f>IF($A34="","",SUM(PT!W33,PT!W34))</f>
        <v>0</v>
      </c>
      <c r="H35" s="432">
        <f>IF($A34="","",SUM(PT!X33,PT!X34))</f>
        <v>0</v>
      </c>
      <c r="I35" s="432">
        <f>IF($A34="","",SUM(PT!Y33,PT!Y34))</f>
        <v>0</v>
      </c>
      <c r="J35" s="432">
        <f>IF($A34="","",SUM(PT!Z33,PT!Z34))</f>
        <v>0</v>
      </c>
      <c r="K35" s="432">
        <f>IF($A34="","",SUM(PT!AA33,PT!AA34))</f>
        <v>0</v>
      </c>
      <c r="L35" s="432">
        <f>IF($A34="","",SUM(PT!AB33,PT!AB34))</f>
        <v>0</v>
      </c>
      <c r="M35" s="432">
        <f>IF($A34="","",SUM(PT!AC33,PT!AC34))</f>
        <v>0</v>
      </c>
      <c r="N35" s="432">
        <f>IF($A34="","",SUM(PT!AD33,PT!AD34))</f>
        <v>0</v>
      </c>
      <c r="O35" s="432">
        <f>IF($A34="","",SUM(PT!AE33,PT!AE34))</f>
        <v>0</v>
      </c>
      <c r="P35" s="432">
        <f>IF($A34="","",SUM(PT!AF33,PT!AF34))</f>
        <v>0</v>
      </c>
      <c r="Q35" s="432">
        <f>IF($A34="","",SUM(PT!AG33,PT!AG34))</f>
        <v>0</v>
      </c>
      <c r="R35" s="442">
        <f>IF($A34="","",SUM(PT!AH33,PT!AH34))</f>
        <v>0</v>
      </c>
      <c r="S35" s="433">
        <f t="shared" si="0"/>
        <v>0</v>
      </c>
      <c r="T35" s="1222"/>
      <c r="U35" s="1226"/>
      <c r="V35" s="1223"/>
      <c r="W35" s="1218"/>
      <c r="X35" s="1219"/>
    </row>
    <row r="36" spans="1:29" s="375" customFormat="1" ht="12.75" hidden="1" customHeight="1">
      <c r="A36" s="1220" t="str">
        <f>IF(IBRF!B27="","",IBRF!B27)</f>
        <v/>
      </c>
      <c r="B36" s="1228" t="str">
        <f>IF(IBRF!C27="","",IBRF!C27)</f>
        <v/>
      </c>
      <c r="C36" s="715" t="s">
        <v>349</v>
      </c>
      <c r="D36" s="435" t="str">
        <f>IF($A36="","",SUM(PT!E35,PT!E36))</f>
        <v/>
      </c>
      <c r="E36" s="436" t="str">
        <f>IF($A36="","",SUM(PT!F35,PT!F36))</f>
        <v/>
      </c>
      <c r="F36" s="436" t="str">
        <f>IF($A36="","",SUM(PT!G35,PT!G36))</f>
        <v/>
      </c>
      <c r="G36" s="436" t="str">
        <f>IF($A36="","",SUM(PT!H35,PT!H36))</f>
        <v/>
      </c>
      <c r="H36" s="436" t="str">
        <f>IF($A36="","",SUM(PT!I35,PT!I36))</f>
        <v/>
      </c>
      <c r="I36" s="436" t="str">
        <f>IF($A36="","",SUM(PT!J35,PT!J36))</f>
        <v/>
      </c>
      <c r="J36" s="436" t="str">
        <f>IF($A36="","",SUM(PT!M35,PT!M36))</f>
        <v/>
      </c>
      <c r="K36" s="436" t="str">
        <f>IF($A36="","",SUM(PT!K35,PT!K36))</f>
        <v/>
      </c>
      <c r="L36" s="436" t="str">
        <f>IF($A36="","",SUM(PT!L35,PT!L36))</f>
        <v/>
      </c>
      <c r="M36" s="436" t="str">
        <f>IF($A36="","",SUM(PT!Q35,PT!Q36))</f>
        <v/>
      </c>
      <c r="N36" s="436" t="str">
        <f>IF($A36="","",SUM(PT!P35,PT!P36))</f>
        <v/>
      </c>
      <c r="O36" s="436" t="str">
        <f>IF($A36="","",SUM(PT!O35,PT!O36))</f>
        <v/>
      </c>
      <c r="P36" s="436" t="str">
        <f>IF($A36="","",SUM(PT!N35,PT!N36))</f>
        <v/>
      </c>
      <c r="Q36" s="437"/>
      <c r="R36" s="438"/>
      <c r="S36" s="439">
        <f t="shared" si="0"/>
        <v>0</v>
      </c>
      <c r="T36" s="1222" t="str">
        <f>IF($A36="","",SUM(PT!AJ35,PT!AJ36))</f>
        <v/>
      </c>
      <c r="U36" s="1214" t="str">
        <f>IF($A36="","",SUM(PT!AW35,PT!AW36))</f>
        <v/>
      </c>
      <c r="V36" s="1223" t="str">
        <f>IF(T36="","",(S36*0.25)+S37)</f>
        <v/>
      </c>
      <c r="W36" s="1218" t="str">
        <f>'Bout Summary'!F22</f>
        <v/>
      </c>
      <c r="X36" s="1219" t="str">
        <f>IF(OR(W36="",W36=0),"",V36/W36)</f>
        <v/>
      </c>
    </row>
    <row r="37" spans="1:29" ht="12.75" hidden="1" customHeight="1">
      <c r="A37" s="1220"/>
      <c r="B37" s="1228"/>
      <c r="C37" s="440" t="s">
        <v>350</v>
      </c>
      <c r="D37" s="444" t="str">
        <f>IF($A36="","",SUM(PT!T35,PT!T36))</f>
        <v/>
      </c>
      <c r="E37" s="432" t="str">
        <f>IF($A36="","",SUM(PT!U35,PT!U36))</f>
        <v/>
      </c>
      <c r="F37" s="432" t="str">
        <f>IF($A36="","",SUM(PT!V35,PT!V36))</f>
        <v/>
      </c>
      <c r="G37" s="432" t="str">
        <f>IF($A36="","",SUM(PT!W35,PT!W36))</f>
        <v/>
      </c>
      <c r="H37" s="432" t="str">
        <f>IF($A36="","",SUM(PT!X35,PT!X36))</f>
        <v/>
      </c>
      <c r="I37" s="432" t="str">
        <f>IF($A36="","",SUM(PT!Y35,PT!Y36))</f>
        <v/>
      </c>
      <c r="J37" s="432" t="str">
        <f>IF($A36="","",SUM(PT!Z35,PT!Z36))</f>
        <v/>
      </c>
      <c r="K37" s="432" t="str">
        <f>IF($A36="","",SUM(PT!AA35,PT!AA36))</f>
        <v/>
      </c>
      <c r="L37" s="432" t="str">
        <f>IF($A36="","",SUM(PT!AB35,PT!AB36))</f>
        <v/>
      </c>
      <c r="M37" s="432" t="str">
        <f>IF($A36="","",SUM(PT!AC35,PT!AC36))</f>
        <v/>
      </c>
      <c r="N37" s="432" t="str">
        <f>IF($A36="","",SUM(PT!AD35,PT!AD36))</f>
        <v/>
      </c>
      <c r="O37" s="432" t="str">
        <f>IF($A36="","",SUM(PT!AE35,PT!AE36))</f>
        <v/>
      </c>
      <c r="P37" s="432" t="str">
        <f>IF($A36="","",SUM(PT!AF35,PT!AF36))</f>
        <v/>
      </c>
      <c r="Q37" s="432" t="str">
        <f>IF($A36="","",SUM(PT!AG35,PT!AG36))</f>
        <v/>
      </c>
      <c r="R37" s="442" t="str">
        <f>IF($A36="","",SUM(PT!AH35,PT!AH36))</f>
        <v/>
      </c>
      <c r="S37" s="433">
        <f t="shared" si="0"/>
        <v>0</v>
      </c>
      <c r="T37" s="1222"/>
      <c r="U37" s="1214"/>
      <c r="V37" s="1223"/>
      <c r="W37" s="1218"/>
      <c r="X37" s="1219"/>
    </row>
    <row r="38" spans="1:29" ht="12.75" hidden="1" customHeight="1">
      <c r="A38" s="1224" t="str">
        <f>IF(IBRF!B28="","",IBRF!B28)</f>
        <v/>
      </c>
      <c r="B38" s="1229" t="str">
        <f>IF(IBRF!C28="","",IBRF!C28)</f>
        <v/>
      </c>
      <c r="C38" s="434" t="s">
        <v>349</v>
      </c>
      <c r="D38" s="435" t="str">
        <f>IF($A38="","",SUM(PT!E37,PT!E38))</f>
        <v/>
      </c>
      <c r="E38" s="436" t="str">
        <f>IF($A38="","",SUM(PT!F37,PT!F38))</f>
        <v/>
      </c>
      <c r="F38" s="436" t="str">
        <f>IF($A38="","",SUM(PT!G37,PT!G38))</f>
        <v/>
      </c>
      <c r="G38" s="436" t="str">
        <f>IF($A38="","",SUM(PT!H37,PT!H38))</f>
        <v/>
      </c>
      <c r="H38" s="436" t="str">
        <f>IF($A38="","",SUM(PT!I37,PT!I38))</f>
        <v/>
      </c>
      <c r="I38" s="436" t="str">
        <f>IF($A38="","",SUM(PT!J37,PT!J38))</f>
        <v/>
      </c>
      <c r="J38" s="436" t="str">
        <f>IF($A38="","",SUM(PT!M37,PT!M38))</f>
        <v/>
      </c>
      <c r="K38" s="436" t="str">
        <f>IF($A38="","",SUM(PT!K37,PT!K38))</f>
        <v/>
      </c>
      <c r="L38" s="436" t="str">
        <f>IF($A38="","",SUM(PT!L37,PT!L38))</f>
        <v/>
      </c>
      <c r="M38" s="436" t="str">
        <f>IF($A38="","",SUM(PT!Q37,PT!Q38))</f>
        <v/>
      </c>
      <c r="N38" s="436" t="str">
        <f>IF($A38="","",SUM(PT!P37,PT!P38))</f>
        <v/>
      </c>
      <c r="O38" s="436" t="str">
        <f>IF($A38="","",SUM(PT!O37,PT!O38))</f>
        <v/>
      </c>
      <c r="P38" s="436" t="str">
        <f>IF($A38="","",SUM(PT!N37,PT!N38))</f>
        <v/>
      </c>
      <c r="Q38" s="437"/>
      <c r="R38" s="438"/>
      <c r="S38" s="439">
        <f t="shared" si="0"/>
        <v>0</v>
      </c>
      <c r="T38" s="1222" t="str">
        <f>IF($A38="","",SUM(PT!AJ37,PT!AJ38))</f>
        <v/>
      </c>
      <c r="U38" s="1226" t="str">
        <f>IF($A38="","",SUM(PT!AW37,PT!AW38))</f>
        <v/>
      </c>
      <c r="V38" s="1223" t="str">
        <f>IF(T38="","",(S38*0.25)+S39)</f>
        <v/>
      </c>
      <c r="W38" s="1218" t="str">
        <f>'Bout Summary'!F23</f>
        <v/>
      </c>
      <c r="X38" s="1219" t="str">
        <f>IF(OR(W38="",W38=0),"",V38/W38)</f>
        <v/>
      </c>
      <c r="Y38" s="416"/>
      <c r="Z38" s="416"/>
      <c r="AA38" s="416"/>
      <c r="AB38" s="416"/>
      <c r="AC38" s="311"/>
    </row>
    <row r="39" spans="1:29" ht="12.75" hidden="1" customHeight="1">
      <c r="A39" s="1224"/>
      <c r="B39" s="1229"/>
      <c r="C39" s="440" t="s">
        <v>350</v>
      </c>
      <c r="D39" s="444" t="str">
        <f>IF($A38="","",SUM(PT!T37,PT!T38))</f>
        <v/>
      </c>
      <c r="E39" s="432" t="str">
        <f>IF($A38="","",SUM(PT!U37,PT!U38))</f>
        <v/>
      </c>
      <c r="F39" s="432" t="str">
        <f>IF($A38="","",SUM(PT!V37,PT!V38))</f>
        <v/>
      </c>
      <c r="G39" s="432" t="str">
        <f>IF($A38="","",SUM(PT!W37,PT!W38))</f>
        <v/>
      </c>
      <c r="H39" s="432" t="str">
        <f>IF($A38="","",SUM(PT!X37,PT!X38))</f>
        <v/>
      </c>
      <c r="I39" s="432" t="str">
        <f>IF($A38="","",SUM(PT!Y37,PT!Y38))</f>
        <v/>
      </c>
      <c r="J39" s="432" t="str">
        <f>IF($A38="","",SUM(PT!Z37,PT!Z38))</f>
        <v/>
      </c>
      <c r="K39" s="432" t="str">
        <f>IF($A38="","",SUM(PT!AA37,PT!AA38))</f>
        <v/>
      </c>
      <c r="L39" s="432" t="str">
        <f>IF($A38="","",SUM(PT!AB37,PT!AB38))</f>
        <v/>
      </c>
      <c r="M39" s="432" t="str">
        <f>IF($A38="","",SUM(PT!AC37,PT!AC38))</f>
        <v/>
      </c>
      <c r="N39" s="432" t="str">
        <f>IF($A38="","",SUM(PT!AD37,PT!AD38))</f>
        <v/>
      </c>
      <c r="O39" s="432" t="str">
        <f>IF($A38="","",SUM(PT!AE37,PT!AE38))</f>
        <v/>
      </c>
      <c r="P39" s="432" t="str">
        <f>IF($A38="","",SUM(PT!AF37,PT!AF38))</f>
        <v/>
      </c>
      <c r="Q39" s="432" t="str">
        <f>IF($A38="","",SUM(PT!AG37,PT!AG38))</f>
        <v/>
      </c>
      <c r="R39" s="442" t="str">
        <f>IF($A38="","",SUM(PT!AH37,PT!AH38))</f>
        <v/>
      </c>
      <c r="S39" s="433">
        <f t="shared" si="0"/>
        <v>0</v>
      </c>
      <c r="T39" s="1222"/>
      <c r="U39" s="1226"/>
      <c r="V39" s="1223"/>
      <c r="W39" s="1218"/>
      <c r="X39" s="1219"/>
      <c r="Y39" s="428"/>
      <c r="Z39" s="428"/>
      <c r="AA39" s="428"/>
      <c r="AB39" s="428"/>
      <c r="AC39" s="311"/>
    </row>
    <row r="40" spans="1:29" ht="12.75" hidden="1" customHeight="1">
      <c r="A40" s="1220" t="str">
        <f>IF(IBRF!B29="","",IBRF!B29)</f>
        <v/>
      </c>
      <c r="B40" s="1228" t="str">
        <f>IF(IBRF!C29="","",IBRF!C29)</f>
        <v/>
      </c>
      <c r="C40" s="434" t="s">
        <v>349</v>
      </c>
      <c r="D40" s="435" t="str">
        <f>IF($A40="","",SUM(PT!E39,PT!E40))</f>
        <v/>
      </c>
      <c r="E40" s="436" t="str">
        <f>IF($A40="","",SUM(PT!F39,PT!F40))</f>
        <v/>
      </c>
      <c r="F40" s="436" t="str">
        <f>IF($A40="","",SUM(PT!G39,PT!G40))</f>
        <v/>
      </c>
      <c r="G40" s="436" t="str">
        <f>IF($A40="","",SUM(PT!H39,PT!H40))</f>
        <v/>
      </c>
      <c r="H40" s="436" t="str">
        <f>IF($A40="","",SUM(PT!I39,PT!I40))</f>
        <v/>
      </c>
      <c r="I40" s="436" t="str">
        <f>IF($A40="","",SUM(PT!J39,PT!J40))</f>
        <v/>
      </c>
      <c r="J40" s="436" t="str">
        <f>IF($A40="","",SUM(PT!M39,PT!M40))</f>
        <v/>
      </c>
      <c r="K40" s="436" t="str">
        <f>IF($A40="","",SUM(PT!K39,PT!K40))</f>
        <v/>
      </c>
      <c r="L40" s="436" t="str">
        <f>IF($A40="","",SUM(PT!L39,PT!L40))</f>
        <v/>
      </c>
      <c r="M40" s="436" t="str">
        <f>IF($A40="","",SUM(PT!Q39,PT!Q40))</f>
        <v/>
      </c>
      <c r="N40" s="436" t="str">
        <f>IF($A40="","",SUM(PT!P39,PT!P40))</f>
        <v/>
      </c>
      <c r="O40" s="436" t="str">
        <f>IF($A40="","",SUM(PT!O39,PT!O40))</f>
        <v/>
      </c>
      <c r="P40" s="436" t="str">
        <f>IF($A40="","",SUM(PT!N39,PT!N40))</f>
        <v/>
      </c>
      <c r="Q40" s="437"/>
      <c r="R40" s="438"/>
      <c r="S40" s="439">
        <f t="shared" si="0"/>
        <v>0</v>
      </c>
      <c r="T40" s="1222" t="str">
        <f>IF($A40="","",SUM(PT!AJ39,PT!AJ40))</f>
        <v/>
      </c>
      <c r="U40" s="1214" t="str">
        <f>IF($A40="","",SUM(PT!AW39,PT!AW40))</f>
        <v/>
      </c>
      <c r="V40" s="1223" t="str">
        <f>IF(T40="","",(S40*0.25)+S41)</f>
        <v/>
      </c>
      <c r="W40" s="1218" t="str">
        <f>'Bout Summary'!F24</f>
        <v/>
      </c>
      <c r="X40" s="1219" t="str">
        <f>IF(OR(W40="",W40=0),"",V40/W40)</f>
        <v/>
      </c>
      <c r="Y40" s="428"/>
      <c r="Z40" s="428"/>
      <c r="AA40" s="428"/>
      <c r="AB40" s="428"/>
      <c r="AC40" s="311"/>
    </row>
    <row r="41" spans="1:29" ht="12.75" hidden="1" customHeight="1">
      <c r="A41" s="1220"/>
      <c r="B41" s="1228"/>
      <c r="C41" s="440" t="s">
        <v>350</v>
      </c>
      <c r="D41" s="444" t="str">
        <f>IF($A40="","",SUM(PT!T39,PT!T40))</f>
        <v/>
      </c>
      <c r="E41" s="432" t="str">
        <f>IF($A40="","",SUM(PT!U39,PT!U40))</f>
        <v/>
      </c>
      <c r="F41" s="432" t="str">
        <f>IF($A40="","",SUM(PT!V39,PT!V40))</f>
        <v/>
      </c>
      <c r="G41" s="432" t="str">
        <f>IF($A40="","",SUM(PT!W39,PT!W40))</f>
        <v/>
      </c>
      <c r="H41" s="432" t="str">
        <f>IF($A40="","",SUM(PT!X39,PT!X40))</f>
        <v/>
      </c>
      <c r="I41" s="432" t="str">
        <f>IF($A40="","",SUM(PT!Y39,PT!Y40))</f>
        <v/>
      </c>
      <c r="J41" s="432" t="str">
        <f>IF($A40="","",SUM(PT!Z39,PT!Z40))</f>
        <v/>
      </c>
      <c r="K41" s="432" t="str">
        <f>IF($A40="","",SUM(PT!AA39,PT!AA40))</f>
        <v/>
      </c>
      <c r="L41" s="432" t="str">
        <f>IF($A40="","",SUM(PT!AB39,PT!AB40))</f>
        <v/>
      </c>
      <c r="M41" s="432" t="str">
        <f>IF($A40="","",SUM(PT!AC39,PT!AC40))</f>
        <v/>
      </c>
      <c r="N41" s="432" t="str">
        <f>IF($A40="","",SUM(PT!AD39,PT!AD40))</f>
        <v/>
      </c>
      <c r="O41" s="432" t="str">
        <f>IF($A40="","",SUM(PT!AE39,PT!AE40))</f>
        <v/>
      </c>
      <c r="P41" s="432" t="str">
        <f>IF($A40="","",SUM(PT!AF39,PT!AF40))</f>
        <v/>
      </c>
      <c r="Q41" s="432" t="str">
        <f>IF($A40="","",SUM(PT!AG39,PT!AG40))</f>
        <v/>
      </c>
      <c r="R41" s="442" t="str">
        <f>IF($A40="","",SUM(PT!AH39,PT!AH40))</f>
        <v/>
      </c>
      <c r="S41" s="433">
        <f t="shared" si="0"/>
        <v>0</v>
      </c>
      <c r="T41" s="1222"/>
      <c r="U41" s="1214"/>
      <c r="V41" s="1223"/>
      <c r="W41" s="1218"/>
      <c r="X41" s="1219"/>
      <c r="Y41" s="428"/>
      <c r="Z41" s="428"/>
      <c r="AA41" s="428"/>
      <c r="AB41" s="428"/>
      <c r="AC41" s="311"/>
    </row>
    <row r="42" spans="1:29" ht="12.75" hidden="1" customHeight="1">
      <c r="A42" s="1230" t="str">
        <f>IF(IBRF!B30="","",IBRF!B30)</f>
        <v/>
      </c>
      <c r="B42" s="1231" t="str">
        <f>IF(IBRF!C30="","",IBRF!C30)</f>
        <v/>
      </c>
      <c r="C42" s="434" t="s">
        <v>349</v>
      </c>
      <c r="D42" s="435" t="str">
        <f>IF($A42="","",SUM(PT!E41,PT!E42))</f>
        <v/>
      </c>
      <c r="E42" s="436" t="str">
        <f>IF($A42="","",SUM(PT!F41,PT!F42))</f>
        <v/>
      </c>
      <c r="F42" s="436" t="str">
        <f>IF($A42="","",SUM(PT!G41,PT!G42))</f>
        <v/>
      </c>
      <c r="G42" s="436" t="str">
        <f>IF($A42="","",SUM(PT!H41,PT!H42))</f>
        <v/>
      </c>
      <c r="H42" s="436" t="str">
        <f>IF($A42="","",SUM(PT!I41,PT!I42))</f>
        <v/>
      </c>
      <c r="I42" s="436" t="str">
        <f>IF($A42="","",SUM(PT!J41,PT!J42))</f>
        <v/>
      </c>
      <c r="J42" s="436" t="str">
        <f>IF($A42="","",SUM(PT!M41,PT!M42))</f>
        <v/>
      </c>
      <c r="K42" s="436" t="str">
        <f>IF($A42="","",SUM(PT!K41,PT!K42))</f>
        <v/>
      </c>
      <c r="L42" s="436" t="str">
        <f>IF($A42="","",SUM(PT!L41,PT!L42))</f>
        <v/>
      </c>
      <c r="M42" s="436" t="str">
        <f>IF($A42="","",SUM(PT!Q41,PT!Q42))</f>
        <v/>
      </c>
      <c r="N42" s="436" t="str">
        <f>IF($A42="","",SUM(PT!P41,PT!P42))</f>
        <v/>
      </c>
      <c r="O42" s="436" t="str">
        <f>IF($A42="","",SUM(PT!O41,PT!O42))</f>
        <v/>
      </c>
      <c r="P42" s="436" t="str">
        <f>IF($A42="","",SUM(PT!N41,PT!N42))</f>
        <v/>
      </c>
      <c r="Q42" s="437"/>
      <c r="R42" s="438"/>
      <c r="S42" s="439">
        <f t="shared" si="0"/>
        <v>0</v>
      </c>
      <c r="T42" s="1232" t="str">
        <f>IF($A42="","",SUM(PT!AJ41,PT!AJ42))</f>
        <v/>
      </c>
      <c r="U42" s="1233" t="str">
        <f>IF($A42="","",SUM(PT!AW41,PT!AW42))</f>
        <v/>
      </c>
      <c r="V42" s="1234" t="str">
        <f>IF(T42="","",(S42*0.25)+S43)</f>
        <v/>
      </c>
      <c r="W42" s="1235" t="str">
        <f>'Bout Summary'!F25</f>
        <v/>
      </c>
      <c r="X42" s="1236" t="str">
        <f>IF(OR(W42="",W42=0),"",V42/W42)</f>
        <v/>
      </c>
      <c r="Y42" s="428"/>
      <c r="Z42" s="428"/>
      <c r="AA42" s="428"/>
      <c r="AB42" s="428"/>
      <c r="AC42" s="311"/>
    </row>
    <row r="43" spans="1:29" ht="12.75" hidden="1" customHeight="1">
      <c r="A43" s="1230"/>
      <c r="B43" s="1231"/>
      <c r="C43" s="445" t="s">
        <v>350</v>
      </c>
      <c r="D43" s="444" t="str">
        <f>IF($A42="","",SUM(PT!T41,PT!T42))</f>
        <v/>
      </c>
      <c r="E43" s="432" t="str">
        <f>IF($A42="","",SUM(PT!U41,PT!U42))</f>
        <v/>
      </c>
      <c r="F43" s="432" t="str">
        <f>IF($A42="","",SUM(PT!V41,PT!V42))</f>
        <v/>
      </c>
      <c r="G43" s="432" t="str">
        <f>IF($A42="","",SUM(PT!W41,PT!W42))</f>
        <v/>
      </c>
      <c r="H43" s="432" t="str">
        <f>IF($A42="","",SUM(PT!X41,PT!X42))</f>
        <v/>
      </c>
      <c r="I43" s="432" t="str">
        <f>IF($A42="","",SUM(PT!Y41,PT!Y42))</f>
        <v/>
      </c>
      <c r="J43" s="432" t="str">
        <f>IF($A42="","",SUM(PT!Z41,PT!Z42))</f>
        <v/>
      </c>
      <c r="K43" s="432" t="str">
        <f>IF($A42="","",SUM(PT!AA41,PT!AA42))</f>
        <v/>
      </c>
      <c r="L43" s="432" t="str">
        <f>IF($A42="","",SUM(PT!AB41,PT!AB42))</f>
        <v/>
      </c>
      <c r="M43" s="432" t="str">
        <f>IF($A42="","",SUM(PT!AC41,PT!AC42))</f>
        <v/>
      </c>
      <c r="N43" s="432" t="str">
        <f>IF($A42="","",SUM(PT!AD41,PT!AD42))</f>
        <v/>
      </c>
      <c r="O43" s="432" t="str">
        <f>IF($A42="","",SUM(PT!AE41,PT!AE42))</f>
        <v/>
      </c>
      <c r="P43" s="432" t="str">
        <f>IF($A42="","",SUM(PT!AF41,PT!AF42))</f>
        <v/>
      </c>
      <c r="Q43" s="432" t="str">
        <f>IF($A42="","",SUM(PT!AG41,PT!AG42))</f>
        <v/>
      </c>
      <c r="R43" s="442" t="str">
        <f>IF($A42="","",SUM(PT!AH41,PT!AH42))</f>
        <v/>
      </c>
      <c r="S43" s="446">
        <f t="shared" si="0"/>
        <v>0</v>
      </c>
      <c r="T43" s="1232"/>
      <c r="U43" s="1233"/>
      <c r="V43" s="1234"/>
      <c r="W43" s="1235"/>
      <c r="X43" s="1236"/>
      <c r="Y43" s="428"/>
      <c r="Z43" s="428"/>
      <c r="AA43" s="428"/>
      <c r="AB43" s="428"/>
      <c r="AC43" s="311"/>
    </row>
    <row r="44" spans="1:29" ht="12.75" customHeight="1" thickBot="1">
      <c r="A44" s="1237" t="s">
        <v>109</v>
      </c>
      <c r="B44" s="1237"/>
      <c r="C44" s="1237"/>
      <c r="D44" s="447">
        <f t="shared" ref="D44:P44" si="1">SUM(D4,D6,D8,D10,D12,D14,D16,D18,D20,D22,D24,D26,D28,D30,D32,D34,D36,D38,D40,D42)</f>
        <v>4</v>
      </c>
      <c r="E44" s="449"/>
      <c r="F44" s="448">
        <f t="shared" si="1"/>
        <v>1</v>
      </c>
      <c r="G44" s="448">
        <f t="shared" si="1"/>
        <v>5</v>
      </c>
      <c r="H44" s="448">
        <f t="shared" si="1"/>
        <v>6</v>
      </c>
      <c r="I44" s="448">
        <f t="shared" si="1"/>
        <v>0</v>
      </c>
      <c r="J44" s="448">
        <f t="shared" si="1"/>
        <v>1</v>
      </c>
      <c r="K44" s="448">
        <f t="shared" si="1"/>
        <v>2</v>
      </c>
      <c r="L44" s="448">
        <f t="shared" si="1"/>
        <v>3</v>
      </c>
      <c r="M44" s="448">
        <f t="shared" si="1"/>
        <v>4</v>
      </c>
      <c r="N44" s="448">
        <f t="shared" si="1"/>
        <v>5</v>
      </c>
      <c r="O44" s="448">
        <f t="shared" si="1"/>
        <v>1</v>
      </c>
      <c r="P44" s="448">
        <f t="shared" si="1"/>
        <v>1</v>
      </c>
      <c r="Q44" s="449"/>
      <c r="R44" s="450"/>
      <c r="S44" s="451">
        <f>SUM(S4,S6,S8,S10,S12,S14,S16,S18,S20,S22,S24,S26,S28,S30,S32,S34,S36,S38,S40,S42)</f>
        <v>33</v>
      </c>
      <c r="T44" s="452"/>
      <c r="U44" s="453">
        <f>SUM(PT!AL45:AW45)</f>
        <v>0</v>
      </c>
      <c r="V44" s="454">
        <f>IF(COUNT(V4:V43)=0,"-",SUM(V4:V43)/COUNT(V4:V43))</f>
        <v>1.203125</v>
      </c>
      <c r="W44" s="455">
        <f>IF(COUNT(W4:W43)=0,"-",SUM(W4:W43)/COUNT(W4:W43))</f>
        <v>9.375</v>
      </c>
      <c r="X44" s="456">
        <f>IF(COUNT(X4:X43)=0,"-",SUM(X4:X43)/COUNT(X4:X43))</f>
        <v>0.12189271541950113</v>
      </c>
      <c r="Y44" s="428"/>
      <c r="Z44" s="428"/>
      <c r="AA44" s="428"/>
      <c r="AB44" s="428"/>
      <c r="AC44" s="311"/>
    </row>
    <row r="45" spans="1:29" ht="12.75" customHeight="1" thickBot="1">
      <c r="A45" s="1237"/>
      <c r="B45" s="1237"/>
      <c r="C45" s="1237"/>
      <c r="D45" s="1238" t="s">
        <v>110</v>
      </c>
      <c r="E45" s="1238"/>
      <c r="F45" s="1238"/>
      <c r="G45" s="1238"/>
      <c r="H45" s="1238"/>
      <c r="I45" s="1238"/>
      <c r="J45" s="1239">
        <f>IF(OR(LU!D3=0,LU!D102=0),"",S44/(LU!D3+LU!D102))</f>
        <v>1.1000000000000001</v>
      </c>
      <c r="K45" s="1239"/>
      <c r="L45" s="1240" t="s">
        <v>111</v>
      </c>
      <c r="M45" s="1240"/>
      <c r="N45" s="1240"/>
      <c r="O45" s="1240"/>
      <c r="P45" s="1240"/>
      <c r="Q45" s="1241">
        <f>IF(S44+S93=0,"",S44/(S44+S93))</f>
        <v>0.515625</v>
      </c>
      <c r="R45" s="1241"/>
      <c r="S45" s="457"/>
      <c r="T45" s="458"/>
      <c r="U45" s="1245" t="s">
        <v>112</v>
      </c>
      <c r="V45" s="1242" t="s">
        <v>113</v>
      </c>
      <c r="W45" s="1242"/>
      <c r="X45" s="1242"/>
      <c r="Y45" s="428"/>
      <c r="Z45" s="428"/>
      <c r="AA45" s="428"/>
      <c r="AB45" s="428"/>
      <c r="AC45" s="311"/>
    </row>
    <row r="46" spans="1:29" ht="12.75" customHeight="1" thickBot="1">
      <c r="A46" s="1237"/>
      <c r="B46" s="1237"/>
      <c r="C46" s="1237"/>
      <c r="D46" s="1243" t="s">
        <v>114</v>
      </c>
      <c r="E46" s="1243"/>
      <c r="F46" s="1243"/>
      <c r="G46" s="1243"/>
      <c r="H46" s="1243"/>
      <c r="I46" s="1243"/>
      <c r="J46" s="1244">
        <f>IF(OR(J45="",J94=""),"",J45-J94)</f>
        <v>6.6666666666666652E-2</v>
      </c>
      <c r="K46" s="1244"/>
      <c r="L46" s="1240"/>
      <c r="M46" s="1240"/>
      <c r="N46" s="1240"/>
      <c r="O46" s="1240"/>
      <c r="P46" s="1240"/>
      <c r="Q46" s="1241"/>
      <c r="R46" s="1241"/>
      <c r="S46" s="459"/>
      <c r="T46" s="458"/>
      <c r="U46" s="1246"/>
      <c r="V46" s="1242"/>
      <c r="W46" s="1242"/>
      <c r="X46" s="1242"/>
      <c r="Y46" s="428"/>
      <c r="Z46" s="428"/>
      <c r="AA46" s="428"/>
      <c r="AB46" s="428"/>
      <c r="AC46" s="311"/>
    </row>
    <row r="47" spans="1:29" ht="12.75" customHeight="1" thickBot="1">
      <c r="A47" s="1247" t="s">
        <v>115</v>
      </c>
      <c r="B47" s="1247"/>
      <c r="C47" s="1247"/>
      <c r="D47" s="460">
        <f t="shared" ref="D47:S47" si="2">SUM(D5,D7,D9,D11,D13,D15,D17,D19,D21,D23,D25,D27,D29,D31,D33,D35,D37,D39,D41,D43)</f>
        <v>2</v>
      </c>
      <c r="E47" s="461">
        <f t="shared" si="2"/>
        <v>0</v>
      </c>
      <c r="F47" s="461">
        <f t="shared" si="2"/>
        <v>1</v>
      </c>
      <c r="G47" s="461">
        <f t="shared" si="2"/>
        <v>1</v>
      </c>
      <c r="H47" s="461">
        <f t="shared" si="2"/>
        <v>0</v>
      </c>
      <c r="I47" s="461">
        <f t="shared" si="2"/>
        <v>0</v>
      </c>
      <c r="J47" s="461">
        <f t="shared" si="2"/>
        <v>0</v>
      </c>
      <c r="K47" s="461">
        <f t="shared" si="2"/>
        <v>0</v>
      </c>
      <c r="L47" s="461">
        <f t="shared" si="2"/>
        <v>3</v>
      </c>
      <c r="M47" s="461">
        <f t="shared" si="2"/>
        <v>1</v>
      </c>
      <c r="N47" s="461">
        <f t="shared" si="2"/>
        <v>2</v>
      </c>
      <c r="O47" s="461">
        <f t="shared" si="2"/>
        <v>0</v>
      </c>
      <c r="P47" s="461">
        <f t="shared" si="2"/>
        <v>0</v>
      </c>
      <c r="Q47" s="461">
        <f t="shared" si="2"/>
        <v>1</v>
      </c>
      <c r="R47" s="461">
        <f t="shared" si="2"/>
        <v>0</v>
      </c>
      <c r="S47" s="462">
        <f t="shared" si="2"/>
        <v>11</v>
      </c>
      <c r="T47" s="463">
        <f>SUM(T4:T43)</f>
        <v>16</v>
      </c>
      <c r="U47" s="1253" t="s">
        <v>116</v>
      </c>
      <c r="V47" s="1253"/>
      <c r="W47" s="1253"/>
      <c r="X47" s="1254"/>
      <c r="Y47" s="428"/>
      <c r="Z47" s="428"/>
      <c r="AA47" s="428"/>
      <c r="AB47" s="428"/>
      <c r="AC47" s="311"/>
    </row>
    <row r="48" spans="1:29" ht="12.75" customHeight="1" thickBot="1">
      <c r="A48" s="1247"/>
      <c r="B48" s="1247"/>
      <c r="C48" s="1247"/>
      <c r="D48" s="1238" t="s">
        <v>117</v>
      </c>
      <c r="E48" s="1238"/>
      <c r="F48" s="1238"/>
      <c r="G48" s="1238"/>
      <c r="H48" s="1238"/>
      <c r="I48" s="1238"/>
      <c r="J48" s="1248">
        <f>IF(OR(LU!D3=0,LU!D102=0),"",S47/(LU!D3+LU!D102))</f>
        <v>0.36666666666666664</v>
      </c>
      <c r="K48" s="1248"/>
      <c r="L48" s="1249" t="s">
        <v>118</v>
      </c>
      <c r="M48" s="1249"/>
      <c r="N48" s="1249"/>
      <c r="O48" s="1249"/>
      <c r="P48" s="1249"/>
      <c r="Q48" s="1250">
        <f>IF(S47+S96=0,"",S47/(S47+S96))</f>
        <v>0.47826086956521741</v>
      </c>
      <c r="R48" s="1250"/>
      <c r="S48" s="457"/>
      <c r="T48" s="1251">
        <f>IF(T47+T96=0,"",T47/(T47+T96))</f>
        <v>0.5161290322580645</v>
      </c>
      <c r="U48" s="1255" t="s">
        <v>119</v>
      </c>
      <c r="V48" s="1255"/>
      <c r="W48" s="1255"/>
      <c r="X48" s="1256"/>
      <c r="Y48" s="428"/>
      <c r="Z48" s="428"/>
      <c r="AA48" s="428"/>
      <c r="AB48" s="428"/>
      <c r="AC48" s="311"/>
    </row>
    <row r="49" spans="1:29" ht="12.75" customHeight="1" thickBot="1">
      <c r="A49" s="1247"/>
      <c r="B49" s="1247"/>
      <c r="C49" s="1247"/>
      <c r="D49" s="1243" t="s">
        <v>114</v>
      </c>
      <c r="E49" s="1243"/>
      <c r="F49" s="1243"/>
      <c r="G49" s="1243"/>
      <c r="H49" s="1243"/>
      <c r="I49" s="1243"/>
      <c r="J49" s="1252">
        <f>IF(OR(J48="",J97=""),"",J48-J97)</f>
        <v>-3.3333333333333381E-2</v>
      </c>
      <c r="K49" s="1252"/>
      <c r="L49" s="1249"/>
      <c r="M49" s="1249"/>
      <c r="N49" s="1249"/>
      <c r="O49" s="1249"/>
      <c r="P49" s="1249"/>
      <c r="Q49" s="1250"/>
      <c r="R49" s="1250"/>
      <c r="S49" s="464"/>
      <c r="T49" s="1251"/>
      <c r="U49" s="1257"/>
      <c r="V49" s="1257"/>
      <c r="W49" s="1257"/>
      <c r="X49" s="1258"/>
      <c r="Y49" s="428"/>
      <c r="Z49" s="428"/>
      <c r="AA49" s="428"/>
      <c r="AB49" s="428"/>
      <c r="AC49" s="311"/>
    </row>
    <row r="50" spans="1:29" ht="20.25" customHeight="1" thickBot="1">
      <c r="A50" s="1206">
        <f>IF(IBRF!$B$5="","",IBRF!$B$5)</f>
        <v>41209</v>
      </c>
      <c r="B50" s="1206"/>
      <c r="C50" s="1206"/>
      <c r="D50" s="1205" t="s">
        <v>234</v>
      </c>
      <c r="E50" s="1205"/>
      <c r="F50" s="1205"/>
      <c r="G50" s="1205"/>
      <c r="H50" s="1205"/>
      <c r="I50" s="1205"/>
      <c r="J50" s="1205"/>
      <c r="K50" s="1205"/>
      <c r="L50" s="1205"/>
      <c r="M50" s="1205"/>
      <c r="N50" s="1205"/>
      <c r="O50" s="1205"/>
      <c r="P50" s="1205"/>
      <c r="Q50" s="1205"/>
      <c r="R50" s="1205"/>
      <c r="S50" s="1205"/>
      <c r="T50" s="1205"/>
      <c r="U50" s="1205"/>
      <c r="V50" s="1207" t="str">
        <f>V1</f>
        <v>Bout B</v>
      </c>
      <c r="W50" s="1207"/>
      <c r="X50" s="1207"/>
      <c r="Y50" s="428"/>
      <c r="Z50" s="428"/>
      <c r="AA50" s="428"/>
      <c r="AB50" s="428"/>
      <c r="AC50" s="311"/>
    </row>
    <row r="51" spans="1:29" ht="66" customHeight="1" thickBot="1">
      <c r="A51" s="1208" t="str">
        <f>IF(IBRF!H9="","Away Team",IF(IBRF!B8=IBRF!H8,IBRF!H9,IF(IBRF!H8=IBRF!H9,IBRF!H9,IF(OR(IBRF!K3="A",IBRF!K3="B"),IBRF!H8&amp;" "&amp;IBRF!K3,IBRF!H8&amp;"/"&amp;IBRF!H9))))</f>
        <v>Tommy Gun Terrors</v>
      </c>
      <c r="B51" s="1208"/>
      <c r="C51" s="1208"/>
      <c r="D51" s="1209" t="s">
        <v>235</v>
      </c>
      <c r="E51" s="1209"/>
      <c r="F51" s="1209"/>
      <c r="G51" s="1209"/>
      <c r="H51" s="1209"/>
      <c r="I51" s="1209"/>
      <c r="J51" s="1209"/>
      <c r="K51" s="1209"/>
      <c r="L51" s="1209"/>
      <c r="M51" s="1209"/>
      <c r="N51" s="1209"/>
      <c r="O51" s="1209"/>
      <c r="P51" s="1209"/>
      <c r="Q51" s="1209"/>
      <c r="R51" s="1209"/>
      <c r="S51" s="1209"/>
      <c r="T51" s="415" t="s">
        <v>236</v>
      </c>
      <c r="U51" s="737"/>
      <c r="V51" s="1209" t="s">
        <v>237</v>
      </c>
      <c r="W51" s="1209"/>
      <c r="X51" s="1209"/>
      <c r="Y51" s="428"/>
      <c r="Z51" s="428"/>
      <c r="AA51" s="428"/>
      <c r="AB51" s="428"/>
      <c r="AC51" s="311"/>
    </row>
    <row r="52" spans="1:29" ht="60" customHeight="1" thickBot="1">
      <c r="A52" s="417" t="s">
        <v>282</v>
      </c>
      <c r="B52" s="418" t="s">
        <v>238</v>
      </c>
      <c r="C52" s="419" t="s">
        <v>239</v>
      </c>
      <c r="D52" s="420" t="str">
        <f>D3</f>
        <v>Back Block</v>
      </c>
      <c r="E52" s="420" t="str">
        <f t="shared" ref="E52:R52" si="3">E3</f>
        <v>High Block</v>
      </c>
      <c r="F52" s="420" t="str">
        <f t="shared" si="3"/>
        <v>Low Block</v>
      </c>
      <c r="G52" s="420" t="str">
        <f t="shared" si="3"/>
        <v>Elbows</v>
      </c>
      <c r="H52" s="420" t="str">
        <f t="shared" si="3"/>
        <v>Forearms &amp; Hands</v>
      </c>
      <c r="I52" s="420" t="str">
        <f t="shared" si="3"/>
        <v>Block w/ Head</v>
      </c>
      <c r="J52" s="420" t="str">
        <f t="shared" si="3"/>
        <v>Multi-Player</v>
      </c>
      <c r="K52" s="420" t="str">
        <f t="shared" si="3"/>
        <v>OOB Blocking</v>
      </c>
      <c r="L52" s="420" t="str">
        <f t="shared" si="3"/>
        <v>Direction of Gameplay</v>
      </c>
      <c r="M52" s="420" t="str">
        <f t="shared" si="3"/>
        <v>Out of Play</v>
      </c>
      <c r="N52" s="420" t="str">
        <f t="shared" si="3"/>
        <v>Cut Track</v>
      </c>
      <c r="O52" s="420" t="str">
        <f t="shared" si="3"/>
        <v>Skating OOB</v>
      </c>
      <c r="P52" s="420" t="str">
        <f t="shared" si="3"/>
        <v>Illegal Procedure</v>
      </c>
      <c r="Q52" s="420" t="str">
        <f t="shared" si="3"/>
        <v>Insubordination</v>
      </c>
      <c r="R52" s="420" t="str">
        <f t="shared" si="3"/>
        <v>Misconduct</v>
      </c>
      <c r="S52" s="423" t="s">
        <v>104</v>
      </c>
      <c r="T52" s="424" t="s">
        <v>105</v>
      </c>
      <c r="U52" s="425" t="s">
        <v>316</v>
      </c>
      <c r="V52" s="425" t="s">
        <v>106</v>
      </c>
      <c r="W52" s="426" t="s">
        <v>107</v>
      </c>
      <c r="X52" s="427" t="s">
        <v>108</v>
      </c>
      <c r="Y52" s="428"/>
      <c r="Z52" s="428"/>
      <c r="AA52" s="428"/>
      <c r="AB52" s="428"/>
      <c r="AC52" s="311"/>
    </row>
    <row r="53" spans="1:29" ht="12.75" customHeight="1" thickBot="1">
      <c r="A53" s="1259" t="str">
        <f>IF(IBRF!H11="","",IBRF!H11)</f>
        <v>011</v>
      </c>
      <c r="B53" s="1260" t="str">
        <f>IF(IBRF!I11="","",IBRF!I11)</f>
        <v>BeatHer Bailey</v>
      </c>
      <c r="C53" s="724" t="s">
        <v>349</v>
      </c>
      <c r="D53" s="720">
        <f>IF($A53="","",SUM(PT!E52,PT!E53))</f>
        <v>0</v>
      </c>
      <c r="E53" s="733"/>
      <c r="F53" s="465">
        <f>IF($A53="","",SUM(PT!G52,PT!G53))</f>
        <v>0</v>
      </c>
      <c r="G53" s="465">
        <f>IF($A53="","",SUM(PT!H52,PT!H53))</f>
        <v>1</v>
      </c>
      <c r="H53" s="465">
        <f>IF($A53="","",SUM(PT!I52,PT!I53))</f>
        <v>0</v>
      </c>
      <c r="I53" s="465">
        <f>IF($A53="","",SUM(PT!J52,PT!J53))</f>
        <v>0</v>
      </c>
      <c r="J53" s="465">
        <f>IF($A53="","",SUM(PT!M52,PT!M53))</f>
        <v>0</v>
      </c>
      <c r="K53" s="465">
        <f>IF($A53="","",SUM(PT!K52,PT!K53))</f>
        <v>0</v>
      </c>
      <c r="L53" s="465">
        <f>IF($A53="","",SUM(PT!L52,PT!L53))</f>
        <v>0</v>
      </c>
      <c r="M53" s="465">
        <f>IF($A53="","",SUM(PT!Q52,PT!Q53))</f>
        <v>2</v>
      </c>
      <c r="N53" s="465">
        <f>IF($A53="","",SUM(PT!P52,PT!P53))</f>
        <v>0</v>
      </c>
      <c r="O53" s="465">
        <f>IF($A53="","",SUM(PT!O52,PT!O53))</f>
        <v>0</v>
      </c>
      <c r="P53" s="465">
        <f>IF($A53="","",SUM(PT!N52,PT!N53))</f>
        <v>0</v>
      </c>
      <c r="Q53" s="430"/>
      <c r="R53" s="466"/>
      <c r="S53" s="467">
        <f t="shared" ref="S53:S92" si="4">SUM(D53:R53)</f>
        <v>3</v>
      </c>
      <c r="T53" s="1261">
        <f>IF($A53="","",SUM(PT!AJ52,PT!AJ53))</f>
        <v>1</v>
      </c>
      <c r="U53" s="1213" t="str">
        <f>IF($A53="","",PT!AX53)</f>
        <v/>
      </c>
      <c r="V53" s="1215">
        <f>IF(T53="","",(S53*0.25)+S54)</f>
        <v>1.75</v>
      </c>
      <c r="W53" s="1216">
        <f>'Bout Summary'!F28</f>
        <v>10</v>
      </c>
      <c r="X53" s="1217">
        <f>IF(OR(W53="",W53=0),"",V53/W53)</f>
        <v>0.17499999999999999</v>
      </c>
      <c r="Y53" s="428"/>
      <c r="Z53" s="428"/>
      <c r="AA53" s="428"/>
      <c r="AB53" s="428"/>
      <c r="AC53" s="311"/>
    </row>
    <row r="54" spans="1:29" ht="12.75" customHeight="1">
      <c r="A54" s="1259"/>
      <c r="B54" s="1260"/>
      <c r="C54" s="725" t="s">
        <v>350</v>
      </c>
      <c r="D54" s="727">
        <f>IF($A53="","",SUM(PT!T52,PT!T53))</f>
        <v>0</v>
      </c>
      <c r="E54" s="734">
        <f>IF($A53="","",SUM(PT!U52,PT!U53))</f>
        <v>0</v>
      </c>
      <c r="F54" s="721">
        <f>IF($A53="","",SUM(PT!V52,PT!V53))</f>
        <v>0</v>
      </c>
      <c r="G54" s="468">
        <f>IF($A53="","",SUM(PT!W52,PT!W53))</f>
        <v>0</v>
      </c>
      <c r="H54" s="468">
        <f>IF($A53="","",SUM(PT!X52,PT!X53))</f>
        <v>0</v>
      </c>
      <c r="I54" s="468">
        <f>IF($A53="","",SUM(PT!Y52,PT!Y53))</f>
        <v>0</v>
      </c>
      <c r="J54" s="468">
        <f>IF($A53="","",SUM(PT!Z52,PT!Z53))</f>
        <v>1</v>
      </c>
      <c r="K54" s="468">
        <f>IF($A53="","",SUM(PT!AA52,PT!AA53))</f>
        <v>0</v>
      </c>
      <c r="L54" s="468">
        <f>IF($A53="","",SUM(PT!AB52,PT!AB53))</f>
        <v>0</v>
      </c>
      <c r="M54" s="468">
        <f>IF($A53="","",SUM(PT!AC52,PT!AC53))</f>
        <v>0</v>
      </c>
      <c r="N54" s="468">
        <f>IF($A53="","",SUM(PT!AD52,PT!AD53))</f>
        <v>0</v>
      </c>
      <c r="O54" s="468">
        <f>IF($A53="","",SUM(PT!AE52,PT!AE53))</f>
        <v>0</v>
      </c>
      <c r="P54" s="468">
        <f>IF($A53="","",SUM(PT!AF52,PT!AF53))</f>
        <v>0</v>
      </c>
      <c r="Q54" s="468">
        <f>IF($A53="","",SUM(PT!AG52,PT!AG53))</f>
        <v>0</v>
      </c>
      <c r="R54" s="468">
        <f>IF($A53="","",SUM(PT!AH52,PT!AH53))</f>
        <v>0</v>
      </c>
      <c r="S54" s="469">
        <f t="shared" si="4"/>
        <v>1</v>
      </c>
      <c r="T54" s="1261"/>
      <c r="U54" s="1214"/>
      <c r="V54" s="1215"/>
      <c r="W54" s="1216"/>
      <c r="X54" s="1217"/>
      <c r="Y54" s="428"/>
      <c r="Z54" s="428"/>
      <c r="AA54" s="428"/>
      <c r="AB54" s="428"/>
      <c r="AC54" s="311"/>
    </row>
    <row r="55" spans="1:29" ht="12.75" customHeight="1">
      <c r="A55" s="1262" t="str">
        <f>IF(IBRF!H12="","",IBRF!H12)</f>
        <v>1170</v>
      </c>
      <c r="B55" s="1263" t="str">
        <f>IF(IBRF!I12="","",IBRF!I12)</f>
        <v>Epic Fail-Her</v>
      </c>
      <c r="C55" s="726" t="s">
        <v>349</v>
      </c>
      <c r="D55" s="728">
        <f>IF($A55="","",SUM(PT!E54,PT!E55))</f>
        <v>0</v>
      </c>
      <c r="E55" s="735"/>
      <c r="F55" s="722">
        <f>IF($A55="","",SUM(PT!G54,PT!G55))</f>
        <v>0</v>
      </c>
      <c r="G55" s="470">
        <f>IF($A55="","",SUM(PT!H54,PT!H55))</f>
        <v>0</v>
      </c>
      <c r="H55" s="470">
        <f>IF($A55="","",SUM(PT!I54,PT!I55))</f>
        <v>0</v>
      </c>
      <c r="I55" s="470">
        <f>IF($A55="","",SUM(PT!J54,PT!J55))</f>
        <v>0</v>
      </c>
      <c r="J55" s="470">
        <f>IF($A55="","",SUM(PT!M54,PT!M55))</f>
        <v>0</v>
      </c>
      <c r="K55" s="470">
        <f>IF($A55="","",SUM(PT!K54,PT!K55))</f>
        <v>0</v>
      </c>
      <c r="L55" s="470">
        <f>IF($A55="","",SUM(PT!L54,PT!L55))</f>
        <v>1</v>
      </c>
      <c r="M55" s="470">
        <f>IF($A55="","",SUM(PT!Q54,PT!Q55))</f>
        <v>1</v>
      </c>
      <c r="N55" s="470">
        <f>IF($A55="","",SUM(PT!P54,PT!P55))</f>
        <v>0</v>
      </c>
      <c r="O55" s="470">
        <f>IF($A55="","",SUM(PT!O54,PT!O55))</f>
        <v>0</v>
      </c>
      <c r="P55" s="470">
        <f>IF($A55="","",SUM(PT!N54,PT!N55))</f>
        <v>0</v>
      </c>
      <c r="Q55" s="471"/>
      <c r="R55" s="472"/>
      <c r="S55" s="473">
        <f t="shared" si="4"/>
        <v>2</v>
      </c>
      <c r="T55" s="1264">
        <f>IF($A55="","",SUM(PT!AJ54,PT!AJ55))</f>
        <v>0</v>
      </c>
      <c r="U55" s="1226" t="str">
        <f>IF($A55="","",PT!AX55)</f>
        <v/>
      </c>
      <c r="V55" s="1223">
        <f>IF(T55="","",(S55*0.25)+S56)</f>
        <v>0.5</v>
      </c>
      <c r="W55" s="1218">
        <f>'Bout Summary'!F29</f>
        <v>6</v>
      </c>
      <c r="X55" s="1219">
        <f>IF(OR(W55="",W55=0),"",V55/W55)</f>
        <v>8.3333333333333329E-2</v>
      </c>
      <c r="Y55" s="428"/>
      <c r="Z55" s="428"/>
      <c r="AA55" s="428"/>
      <c r="AB55" s="428"/>
      <c r="AC55" s="311"/>
    </row>
    <row r="56" spans="1:29" ht="12.75" customHeight="1">
      <c r="A56" s="1262"/>
      <c r="B56" s="1263"/>
      <c r="C56" s="725" t="s">
        <v>350</v>
      </c>
      <c r="D56" s="729">
        <f>IF($A55="","",SUM(PT!T54,PT!T55))</f>
        <v>0</v>
      </c>
      <c r="E56" s="734">
        <f>IF($A55="","",SUM(PT!U54,PT!U55))</f>
        <v>0</v>
      </c>
      <c r="F56" s="723">
        <f>IF($A55="","",SUM(PT!V54,PT!V55))</f>
        <v>0</v>
      </c>
      <c r="G56" s="475">
        <f>IF($A55="","",SUM(PT!W54,PT!W55))</f>
        <v>0</v>
      </c>
      <c r="H56" s="475">
        <f>IF($A55="","",SUM(PT!X54,PT!X55))</f>
        <v>0</v>
      </c>
      <c r="I56" s="475">
        <f>IF($A55="","",SUM(PT!Y54,PT!Y55))</f>
        <v>0</v>
      </c>
      <c r="J56" s="475">
        <f>IF($A55="","",SUM(PT!Z54,PT!Z55))</f>
        <v>0</v>
      </c>
      <c r="K56" s="475">
        <f>IF($A55="","",SUM(PT!AA54,PT!AA55))</f>
        <v>0</v>
      </c>
      <c r="L56" s="475">
        <f>IF($A55="","",SUM(PT!AB54,PT!AB55))</f>
        <v>0</v>
      </c>
      <c r="M56" s="475">
        <f>IF($A55="","",SUM(PT!AC54,PT!AC55))</f>
        <v>0</v>
      </c>
      <c r="N56" s="475">
        <f>IF($A55="","",SUM(PT!AD54,PT!AD55))</f>
        <v>0</v>
      </c>
      <c r="O56" s="475">
        <f>IF($A55="","",SUM(PT!AE54,PT!AE55))</f>
        <v>0</v>
      </c>
      <c r="P56" s="475">
        <f>IF($A55="","",SUM(PT!AF54,PT!AF55))</f>
        <v>0</v>
      </c>
      <c r="Q56" s="476">
        <f>IF($A55="","",SUM(PT!AG54,PT!AG55))</f>
        <v>0</v>
      </c>
      <c r="R56" s="477">
        <f>IF($A55="","",SUM(PT!AH54,PT!AH55))</f>
        <v>0</v>
      </c>
      <c r="S56" s="469">
        <f t="shared" si="4"/>
        <v>0</v>
      </c>
      <c r="T56" s="1264"/>
      <c r="U56" s="1226"/>
      <c r="V56" s="1223"/>
      <c r="W56" s="1218"/>
      <c r="X56" s="1219"/>
      <c r="Y56" s="428"/>
      <c r="Z56" s="428"/>
      <c r="AA56" s="428"/>
      <c r="AB56" s="428"/>
      <c r="AC56" s="311"/>
    </row>
    <row r="57" spans="1:29" ht="12.75" customHeight="1">
      <c r="A57" s="1220" t="str">
        <f>IF(IBRF!H13="","",IBRF!H13)</f>
        <v>120</v>
      </c>
      <c r="B57" s="1221" t="str">
        <f>IF(IBRF!I13="","",IBRF!I13)</f>
        <v>Sky Jump-Her</v>
      </c>
      <c r="C57" s="718" t="s">
        <v>349</v>
      </c>
      <c r="D57" s="730">
        <f>IF($A57="","",SUM(PT!E56,PT!E57))</f>
        <v>0</v>
      </c>
      <c r="E57" s="735"/>
      <c r="F57" s="713">
        <f>IF($A57="","",SUM(PT!G56,PT!G57))</f>
        <v>0</v>
      </c>
      <c r="G57" s="436">
        <f>IF($A57="","",SUM(PT!H56,PT!H57))</f>
        <v>0</v>
      </c>
      <c r="H57" s="436">
        <f>IF($A57="","",SUM(PT!I56,PT!I57))</f>
        <v>0</v>
      </c>
      <c r="I57" s="436">
        <f>IF($A57="","",SUM(PT!J56,PT!J57))</f>
        <v>0</v>
      </c>
      <c r="J57" s="436">
        <f>IF($A57="","",SUM(PT!M56,PT!M57))</f>
        <v>0</v>
      </c>
      <c r="K57" s="436">
        <f>IF($A57="","",SUM(PT!K56,PT!K57))</f>
        <v>0</v>
      </c>
      <c r="L57" s="436">
        <f>IF($A57="","",SUM(PT!L56,PT!L57))</f>
        <v>0</v>
      </c>
      <c r="M57" s="436">
        <f>IF($A57="","",SUM(PT!Q56,PT!Q57))</f>
        <v>0</v>
      </c>
      <c r="N57" s="436">
        <f>IF($A57="","",SUM(PT!P56,PT!P57))</f>
        <v>0</v>
      </c>
      <c r="O57" s="436">
        <f>IF($A57="","",SUM(PT!O56,PT!O57))</f>
        <v>0</v>
      </c>
      <c r="P57" s="436">
        <f>IF($A57="","",SUM(PT!N56,PT!N57))</f>
        <v>1</v>
      </c>
      <c r="Q57" s="437"/>
      <c r="R57" s="438"/>
      <c r="S57" s="439">
        <f t="shared" si="4"/>
        <v>1</v>
      </c>
      <c r="T57" s="1222">
        <f>IF($A57="","",SUM(PT!AJ56,PT!AJ57))</f>
        <v>0</v>
      </c>
      <c r="U57" s="1214" t="str">
        <f>IF($A57="","",PT!AX57)</f>
        <v/>
      </c>
      <c r="V57" s="1223">
        <f>IF(T57="","",(S57*0.25)+S58)</f>
        <v>0.25</v>
      </c>
      <c r="W57" s="1218">
        <f>'Bout Summary'!F30</f>
        <v>6</v>
      </c>
      <c r="X57" s="1219">
        <f>IF(OR(W57="",W57=0),"",V57/W57)</f>
        <v>4.1666666666666664E-2</v>
      </c>
      <c r="Y57" s="428"/>
      <c r="Z57" s="428"/>
      <c r="AA57" s="428"/>
      <c r="AB57" s="428"/>
      <c r="AC57" s="311"/>
    </row>
    <row r="58" spans="1:29" ht="12.75" customHeight="1">
      <c r="A58" s="1220"/>
      <c r="B58" s="1221"/>
      <c r="C58" s="717" t="s">
        <v>350</v>
      </c>
      <c r="D58" s="731">
        <f>IF($A57="","",SUM(PT!T56,PT!T57))</f>
        <v>0</v>
      </c>
      <c r="E58" s="736">
        <f>IF($A57="","",SUM(PT!U56,PT!U57))</f>
        <v>0</v>
      </c>
      <c r="F58" s="714">
        <f>IF($A57="","",SUM(PT!V56,PT!V57))</f>
        <v>0</v>
      </c>
      <c r="G58" s="441">
        <f>IF($A57="","",SUM(PT!W56,PT!W57))</f>
        <v>0</v>
      </c>
      <c r="H58" s="441">
        <f>IF($A57="","",SUM(PT!X56,PT!X57))</f>
        <v>0</v>
      </c>
      <c r="I58" s="441">
        <f>IF($A57="","",SUM(PT!Y56,PT!Y57))</f>
        <v>0</v>
      </c>
      <c r="J58" s="441">
        <f>IF($A57="","",SUM(PT!Z56,PT!Z57))</f>
        <v>0</v>
      </c>
      <c r="K58" s="441">
        <f>IF($A57="","",SUM(PT!AA56,PT!AA57))</f>
        <v>0</v>
      </c>
      <c r="L58" s="441">
        <f>IF($A57="","",SUM(PT!AB56,PT!AB57))</f>
        <v>0</v>
      </c>
      <c r="M58" s="441">
        <f>IF($A57="","",SUM(PT!AC56,PT!AC57))</f>
        <v>0</v>
      </c>
      <c r="N58" s="441">
        <f>IF($A57="","",SUM(PT!AD56,PT!AD57))</f>
        <v>0</v>
      </c>
      <c r="O58" s="441">
        <f>IF($A57="","",SUM(PT!AE56,PT!AE57))</f>
        <v>0</v>
      </c>
      <c r="P58" s="441">
        <f>IF($A57="","",SUM(PT!AF56,PT!AF57))</f>
        <v>0</v>
      </c>
      <c r="Q58" s="442">
        <f>IF($A57="","",SUM(PT!AG56,PT!AG57))</f>
        <v>0</v>
      </c>
      <c r="R58" s="443">
        <f>IF($A57="","",SUM(PT!AH56,PT!AH57))</f>
        <v>0</v>
      </c>
      <c r="S58" s="433">
        <f t="shared" si="4"/>
        <v>0</v>
      </c>
      <c r="T58" s="1222"/>
      <c r="U58" s="1214"/>
      <c r="V58" s="1223"/>
      <c r="W58" s="1218"/>
      <c r="X58" s="1219"/>
      <c r="Y58" s="428"/>
      <c r="Z58" s="428"/>
      <c r="AA58" s="428"/>
      <c r="AB58" s="428"/>
      <c r="AC58" s="311"/>
    </row>
    <row r="59" spans="1:29" ht="12.75" customHeight="1">
      <c r="A59" s="1224" t="str">
        <f>IF(IBRF!H14="","",IBRF!H14)</f>
        <v>1888</v>
      </c>
      <c r="B59" s="1225" t="str">
        <f>IF(IBRF!I14="","",IBRF!I14)</f>
        <v>Jackie Reaper</v>
      </c>
      <c r="C59" s="718" t="s">
        <v>349</v>
      </c>
      <c r="D59" s="730">
        <f>IF($A59="","",SUM(PT!E58,PT!E59))</f>
        <v>0</v>
      </c>
      <c r="E59" s="735"/>
      <c r="F59" s="713">
        <f>IF($A59="","",SUM(PT!G58,PT!G59))</f>
        <v>0</v>
      </c>
      <c r="G59" s="436">
        <f>IF($A59="","",SUM(PT!H58,PT!H59))</f>
        <v>0</v>
      </c>
      <c r="H59" s="436">
        <f>IF($A59="","",SUM(PT!I58,PT!I59))</f>
        <v>0</v>
      </c>
      <c r="I59" s="436">
        <f>IF($A59="","",SUM(PT!J58,PT!J59))</f>
        <v>0</v>
      </c>
      <c r="J59" s="436">
        <f>IF($A59="","",SUM(PT!M58,PT!M59))</f>
        <v>0</v>
      </c>
      <c r="K59" s="436">
        <f>IF($A59="","",SUM(PT!K58,PT!K59))</f>
        <v>0</v>
      </c>
      <c r="L59" s="436">
        <f>IF($A59="","",SUM(PT!L58,PT!L59))</f>
        <v>0</v>
      </c>
      <c r="M59" s="436">
        <f>IF($A59="","",SUM(PT!Q58,PT!Q59))</f>
        <v>0</v>
      </c>
      <c r="N59" s="436">
        <f>IF($A59="","",SUM(PT!P58,PT!P59))</f>
        <v>0</v>
      </c>
      <c r="O59" s="436">
        <f>IF($A59="","",SUM(PT!O58,PT!O59))</f>
        <v>0</v>
      </c>
      <c r="P59" s="436">
        <f>IF($A59="","",SUM(PT!N58,PT!N59))</f>
        <v>0</v>
      </c>
      <c r="Q59" s="437"/>
      <c r="R59" s="438"/>
      <c r="S59" s="439">
        <f t="shared" si="4"/>
        <v>0</v>
      </c>
      <c r="T59" s="1222">
        <f>IF($A59="","",SUM(PT!AJ58,PT!AJ59))</f>
        <v>0</v>
      </c>
      <c r="U59" s="1226" t="str">
        <f>IF($A59="","",PT!AX59)</f>
        <v/>
      </c>
      <c r="V59" s="1223">
        <f>IF(T59="","",(S59*0.25)+S60)</f>
        <v>0</v>
      </c>
      <c r="W59" s="1218">
        <f>'Bout Summary'!F31</f>
        <v>7</v>
      </c>
      <c r="X59" s="1219">
        <f>IF(OR(W59="",W59=0),"",V59/W59)</f>
        <v>0</v>
      </c>
      <c r="Y59" s="428"/>
      <c r="Z59" s="428"/>
      <c r="AA59" s="428"/>
      <c r="AB59" s="428"/>
      <c r="AC59" s="311"/>
    </row>
    <row r="60" spans="1:29" ht="12.75" customHeight="1">
      <c r="A60" s="1224"/>
      <c r="B60" s="1225"/>
      <c r="C60" s="717" t="s">
        <v>350</v>
      </c>
      <c r="D60" s="732">
        <f>IF($A59="","",SUM(PT!T58,PT!T59))</f>
        <v>0</v>
      </c>
      <c r="E60" s="736">
        <f>IF($A59="","",SUM(PT!U58,PT!U59))</f>
        <v>0</v>
      </c>
      <c r="F60" s="712">
        <f>IF($A59="","",SUM(PT!V58,PT!V59))</f>
        <v>0</v>
      </c>
      <c r="G60" s="432">
        <f>IF($A59="","",SUM(PT!W58,PT!W59))</f>
        <v>0</v>
      </c>
      <c r="H60" s="432">
        <f>IF($A59="","",SUM(PT!X58,PT!X59))</f>
        <v>0</v>
      </c>
      <c r="I60" s="432">
        <f>IF($A59="","",SUM(PT!Y58,PT!Y59))</f>
        <v>0</v>
      </c>
      <c r="J60" s="432">
        <f>IF($A59="","",SUM(PT!Z58,PT!Z59))</f>
        <v>0</v>
      </c>
      <c r="K60" s="432">
        <f>IF($A59="","",SUM(PT!AA58,PT!AA59))</f>
        <v>0</v>
      </c>
      <c r="L60" s="432">
        <f>IF($A59="","",SUM(PT!AB58,PT!AB59))</f>
        <v>0</v>
      </c>
      <c r="M60" s="432">
        <f>IF($A59="","",SUM(PT!AC58,PT!AC59))</f>
        <v>0</v>
      </c>
      <c r="N60" s="432">
        <f>IF($A59="","",SUM(PT!AD58,PT!AD59))</f>
        <v>0</v>
      </c>
      <c r="O60" s="432">
        <f>IF($A59="","",SUM(PT!AE58,PT!AE59))</f>
        <v>0</v>
      </c>
      <c r="P60" s="432">
        <f>IF($A59="","",SUM(PT!AF58,PT!AF59))</f>
        <v>0</v>
      </c>
      <c r="Q60" s="432">
        <f>IF($A59="","",SUM(PT!AG58,PT!AG59))</f>
        <v>0</v>
      </c>
      <c r="R60" s="442">
        <f>IF($A59="","",SUM(PT!AH58,PT!AH59))</f>
        <v>0</v>
      </c>
      <c r="S60" s="433">
        <f t="shared" si="4"/>
        <v>0</v>
      </c>
      <c r="T60" s="1222"/>
      <c r="U60" s="1226"/>
      <c r="V60" s="1223"/>
      <c r="W60" s="1218"/>
      <c r="X60" s="1219"/>
      <c r="Y60" s="428"/>
      <c r="Z60" s="428"/>
      <c r="AA60" s="428"/>
      <c r="AB60" s="428"/>
      <c r="AC60" s="311"/>
    </row>
    <row r="61" spans="1:29" ht="12.75" customHeight="1">
      <c r="A61" s="1220" t="str">
        <f>IF(IBRF!H15="","",IBRF!H15)</f>
        <v>256</v>
      </c>
      <c r="B61" s="1221" t="str">
        <f>IF(IBRF!I15="","",IBRF!I15)</f>
        <v>Afternoon D-Lightning</v>
      </c>
      <c r="C61" s="718" t="s">
        <v>349</v>
      </c>
      <c r="D61" s="730">
        <f>IF($A61="","",SUM(PT!E60,PT!E61))</f>
        <v>0</v>
      </c>
      <c r="E61" s="735"/>
      <c r="F61" s="713">
        <f>IF($A61="","",SUM(PT!G60,PT!G61))</f>
        <v>0</v>
      </c>
      <c r="G61" s="436">
        <f>IF($A61="","",SUM(PT!H60,PT!H61))</f>
        <v>0</v>
      </c>
      <c r="H61" s="436">
        <f>IF($A61="","",SUM(PT!I60,PT!I61))</f>
        <v>2</v>
      </c>
      <c r="I61" s="436">
        <f>IF($A61="","",SUM(PT!J60,PT!J61))</f>
        <v>0</v>
      </c>
      <c r="J61" s="436">
        <f>IF($A61="","",SUM(PT!M60,PT!M61))</f>
        <v>0</v>
      </c>
      <c r="K61" s="436">
        <f>IF($A61="","",SUM(PT!K60,PT!K61))</f>
        <v>0</v>
      </c>
      <c r="L61" s="436">
        <f>IF($A61="","",SUM(PT!L60,PT!L61))</f>
        <v>1</v>
      </c>
      <c r="M61" s="436">
        <f>IF($A61="","",SUM(PT!Q60,PT!Q61))</f>
        <v>0</v>
      </c>
      <c r="N61" s="436">
        <f>IF($A61="","",SUM(PT!P60,PT!P61))</f>
        <v>0</v>
      </c>
      <c r="O61" s="436">
        <f>IF($A61="","",SUM(PT!O60,PT!O61))</f>
        <v>0</v>
      </c>
      <c r="P61" s="436">
        <f>IF($A61="","",SUM(PT!N60,PT!N61))</f>
        <v>0</v>
      </c>
      <c r="Q61" s="437"/>
      <c r="R61" s="438"/>
      <c r="S61" s="439">
        <f t="shared" si="4"/>
        <v>3</v>
      </c>
      <c r="T61" s="1222">
        <f>IF($A61="","",SUM(PT!AJ60,PT!AJ61))</f>
        <v>1</v>
      </c>
      <c r="U61" s="1214" t="str">
        <f>IF($A61="","",PT!AX61)</f>
        <v/>
      </c>
      <c r="V61" s="1223">
        <f>IF(T61="","",(S61*0.25)+S62)</f>
        <v>1.75</v>
      </c>
      <c r="W61" s="1218">
        <f>'Bout Summary'!F32</f>
        <v>16</v>
      </c>
      <c r="X61" s="1219">
        <f>IF(OR(W61="",W61=0),"",V61/W61)</f>
        <v>0.109375</v>
      </c>
      <c r="Y61" s="428"/>
      <c r="Z61" s="428"/>
      <c r="AA61" s="428"/>
      <c r="AB61" s="428"/>
      <c r="AC61" s="311"/>
    </row>
    <row r="62" spans="1:29" ht="12.75" customHeight="1">
      <c r="A62" s="1220"/>
      <c r="B62" s="1221"/>
      <c r="C62" s="717" t="s">
        <v>350</v>
      </c>
      <c r="D62" s="732">
        <f>IF($A61="","",SUM(PT!T60,PT!T61))</f>
        <v>0</v>
      </c>
      <c r="E62" s="736">
        <f>IF($A61="","",SUM(PT!U60,PT!U61))</f>
        <v>0</v>
      </c>
      <c r="F62" s="712">
        <f>IF($A61="","",SUM(PT!V60,PT!V61))</f>
        <v>0</v>
      </c>
      <c r="G62" s="432">
        <f>IF($A61="","",SUM(PT!W60,PT!W61))</f>
        <v>0</v>
      </c>
      <c r="H62" s="432">
        <f>IF($A61="","",SUM(PT!X60,PT!X61))</f>
        <v>0</v>
      </c>
      <c r="I62" s="432">
        <f>IF($A61="","",SUM(PT!Y60,PT!Y61))</f>
        <v>0</v>
      </c>
      <c r="J62" s="432">
        <f>IF($A61="","",SUM(PT!Z60,PT!Z61))</f>
        <v>0</v>
      </c>
      <c r="K62" s="432">
        <f>IF($A61="","",SUM(PT!AA60,PT!AA61))</f>
        <v>1</v>
      </c>
      <c r="L62" s="432">
        <f>IF($A61="","",SUM(PT!AB60,PT!AB61))</f>
        <v>0</v>
      </c>
      <c r="M62" s="432">
        <f>IF($A61="","",SUM(PT!AC60,PT!AC61))</f>
        <v>0</v>
      </c>
      <c r="N62" s="432">
        <f>IF($A61="","",SUM(PT!AD60,PT!AD61))</f>
        <v>0</v>
      </c>
      <c r="O62" s="432">
        <f>IF($A61="","",SUM(PT!AE60,PT!AE61))</f>
        <v>0</v>
      </c>
      <c r="P62" s="432">
        <f>IF($A61="","",SUM(PT!AF60,PT!AF61))</f>
        <v>0</v>
      </c>
      <c r="Q62" s="432">
        <f>IF($A61="","",SUM(PT!AG60,PT!AG61))</f>
        <v>0</v>
      </c>
      <c r="R62" s="442">
        <f>IF($A61="","",SUM(PT!AH60,PT!AH61))</f>
        <v>0</v>
      </c>
      <c r="S62" s="433">
        <f t="shared" si="4"/>
        <v>1</v>
      </c>
      <c r="T62" s="1222"/>
      <c r="U62" s="1214"/>
      <c r="V62" s="1223"/>
      <c r="W62" s="1218"/>
      <c r="X62" s="1219"/>
      <c r="Y62" s="428"/>
      <c r="Z62" s="428"/>
      <c r="AA62" s="428"/>
      <c r="AB62" s="428"/>
      <c r="AC62" s="311"/>
    </row>
    <row r="63" spans="1:29" ht="12.75" customHeight="1">
      <c r="A63" s="1224" t="str">
        <f>IF(IBRF!H16="","",IBRF!H16)</f>
        <v>422</v>
      </c>
      <c r="B63" s="1225" t="str">
        <f>IF(IBRF!I16="","",IBRF!I16)</f>
        <v>Stella Blue</v>
      </c>
      <c r="C63" s="718" t="s">
        <v>349</v>
      </c>
      <c r="D63" s="730">
        <f>IF($A63="","",SUM(PT!E62,PT!E63))</f>
        <v>0</v>
      </c>
      <c r="E63" s="735"/>
      <c r="F63" s="713">
        <f>IF($A63="","",SUM(PT!G62,PT!G63))</f>
        <v>0</v>
      </c>
      <c r="G63" s="436">
        <f>IF($A63="","",SUM(PT!H62,PT!H63))</f>
        <v>0</v>
      </c>
      <c r="H63" s="436">
        <f>IF($A63="","",SUM(PT!I62,PT!I63))</f>
        <v>0</v>
      </c>
      <c r="I63" s="436">
        <f>IF($A63="","",SUM(PT!J62,PT!J63))</f>
        <v>0</v>
      </c>
      <c r="J63" s="436">
        <f>IF($A63="","",SUM(PT!M62,PT!M63))</f>
        <v>0</v>
      </c>
      <c r="K63" s="436">
        <f>IF($A63="","",SUM(PT!K62,PT!K63))</f>
        <v>0</v>
      </c>
      <c r="L63" s="436">
        <f>IF($A63="","",SUM(PT!L62,PT!L63))</f>
        <v>0</v>
      </c>
      <c r="M63" s="436">
        <f>IF($A63="","",SUM(PT!Q62,PT!Q63))</f>
        <v>0</v>
      </c>
      <c r="N63" s="436">
        <f>IF($A63="","",SUM(PT!P62,PT!P63))</f>
        <v>3</v>
      </c>
      <c r="O63" s="436">
        <f>IF($A63="","",SUM(PT!O62,PT!O63))</f>
        <v>0</v>
      </c>
      <c r="P63" s="436">
        <f>IF($A63="","",SUM(PT!N62,PT!N63))</f>
        <v>0</v>
      </c>
      <c r="Q63" s="437"/>
      <c r="R63" s="438"/>
      <c r="S63" s="439">
        <f t="shared" si="4"/>
        <v>3</v>
      </c>
      <c r="T63" s="1222">
        <f>IF($A63="","",SUM(PT!AJ62,PT!AJ63))</f>
        <v>1</v>
      </c>
      <c r="U63" s="1226" t="str">
        <f>IF($A63="","",PT!AX63)</f>
        <v/>
      </c>
      <c r="V63" s="1223">
        <f>IF(T63="","",(S63*0.25)+S64)</f>
        <v>1.75</v>
      </c>
      <c r="W63" s="1218">
        <f>'Bout Summary'!F33</f>
        <v>9</v>
      </c>
      <c r="X63" s="1219">
        <f>IF(OR(W63="",W63=0),"",V63/W63)</f>
        <v>0.19444444444444445</v>
      </c>
      <c r="Y63" s="428"/>
      <c r="Z63" s="428"/>
      <c r="AA63" s="428"/>
      <c r="AB63" s="428"/>
      <c r="AC63" s="311"/>
    </row>
    <row r="64" spans="1:29" ht="12.75" customHeight="1">
      <c r="A64" s="1224"/>
      <c r="B64" s="1225"/>
      <c r="C64" s="717" t="s">
        <v>350</v>
      </c>
      <c r="D64" s="732">
        <f>IF($A63="","",SUM(PT!T62,PT!T63))</f>
        <v>1</v>
      </c>
      <c r="E64" s="736">
        <f>IF($A63="","",SUM(PT!U62,PT!U63))</f>
        <v>0</v>
      </c>
      <c r="F64" s="712">
        <f>IF($A63="","",SUM(PT!V62,PT!V63))</f>
        <v>0</v>
      </c>
      <c r="G64" s="432">
        <f>IF($A63="","",SUM(PT!W62,PT!W63))</f>
        <v>0</v>
      </c>
      <c r="H64" s="432">
        <f>IF($A63="","",SUM(PT!X62,PT!X63))</f>
        <v>0</v>
      </c>
      <c r="I64" s="432">
        <f>IF($A63="","",SUM(PT!Y62,PT!Y63))</f>
        <v>0</v>
      </c>
      <c r="J64" s="432">
        <f>IF($A63="","",SUM(PT!Z62,PT!Z63))</f>
        <v>0</v>
      </c>
      <c r="K64" s="432">
        <f>IF($A63="","",SUM(PT!AA62,PT!AA63))</f>
        <v>0</v>
      </c>
      <c r="L64" s="432">
        <f>IF($A63="","",SUM(PT!AB62,PT!AB63))</f>
        <v>0</v>
      </c>
      <c r="M64" s="432">
        <f>IF($A63="","",SUM(PT!AC62,PT!AC63))</f>
        <v>0</v>
      </c>
      <c r="N64" s="432">
        <f>IF($A63="","",SUM(PT!AD62,PT!AD63))</f>
        <v>0</v>
      </c>
      <c r="O64" s="432">
        <f>IF($A63="","",SUM(PT!AE62,PT!AE63))</f>
        <v>0</v>
      </c>
      <c r="P64" s="432">
        <f>IF($A63="","",SUM(PT!AF62,PT!AF63))</f>
        <v>0</v>
      </c>
      <c r="Q64" s="432">
        <f>IF($A63="","",SUM(PT!AG62,PT!AG63))</f>
        <v>0</v>
      </c>
      <c r="R64" s="442">
        <f>IF($A63="","",SUM(PT!AH62,PT!AH63))</f>
        <v>0</v>
      </c>
      <c r="S64" s="433">
        <f t="shared" si="4"/>
        <v>1</v>
      </c>
      <c r="T64" s="1222"/>
      <c r="U64" s="1226"/>
      <c r="V64" s="1223"/>
      <c r="W64" s="1218"/>
      <c r="X64" s="1219"/>
      <c r="Y64" s="428"/>
      <c r="Z64" s="428"/>
      <c r="AA64" s="428"/>
      <c r="AB64" s="428"/>
      <c r="AC64" s="311"/>
    </row>
    <row r="65" spans="1:29" ht="12.75" customHeight="1">
      <c r="A65" s="1220" t="str">
        <f>IF(IBRF!H17="","",IBRF!H17)</f>
        <v>42OH</v>
      </c>
      <c r="B65" s="1221" t="str">
        <f>IF(IBRF!I17="","",IBRF!I17)</f>
        <v>Pam Wow</v>
      </c>
      <c r="C65" s="718" t="s">
        <v>349</v>
      </c>
      <c r="D65" s="730">
        <f>IF($A65="","",SUM(PT!E64,PT!E65))</f>
        <v>0</v>
      </c>
      <c r="E65" s="735"/>
      <c r="F65" s="713">
        <f>IF($A65="","",SUM(PT!G64,PT!G65))</f>
        <v>0</v>
      </c>
      <c r="G65" s="436">
        <f>IF($A65="","",SUM(PT!H64,PT!H65))</f>
        <v>0</v>
      </c>
      <c r="H65" s="436">
        <f>IF($A65="","",SUM(PT!I64,PT!I65))</f>
        <v>0</v>
      </c>
      <c r="I65" s="436">
        <f>IF($A65="","",SUM(PT!J64,PT!J65))</f>
        <v>0</v>
      </c>
      <c r="J65" s="436">
        <f>IF($A65="","",SUM(PT!M64,PT!M65))</f>
        <v>0</v>
      </c>
      <c r="K65" s="436">
        <f>IF($A65="","",SUM(PT!K64,PT!K65))</f>
        <v>0</v>
      </c>
      <c r="L65" s="436">
        <f>IF($A65="","",SUM(PT!L64,PT!L65))</f>
        <v>1</v>
      </c>
      <c r="M65" s="436">
        <f>IF($A65="","",SUM(PT!Q64,PT!Q65))</f>
        <v>0</v>
      </c>
      <c r="N65" s="436">
        <f>IF($A65="","",SUM(PT!P64,PT!P65))</f>
        <v>1</v>
      </c>
      <c r="O65" s="436">
        <f>IF($A65="","",SUM(PT!O64,PT!O65))</f>
        <v>0</v>
      </c>
      <c r="P65" s="436">
        <f>IF($A65="","",SUM(PT!N64,PT!N65))</f>
        <v>0</v>
      </c>
      <c r="Q65" s="437"/>
      <c r="R65" s="438"/>
      <c r="S65" s="439">
        <f t="shared" si="4"/>
        <v>2</v>
      </c>
      <c r="T65" s="1222">
        <f>IF($A65="","",SUM(PT!AJ64,PT!AJ65))</f>
        <v>1</v>
      </c>
      <c r="U65" s="1214" t="str">
        <f>IF($A65="","",PT!AX65)</f>
        <v/>
      </c>
      <c r="V65" s="1223">
        <f>IF(T65="","",(S65*0.25)+S66)</f>
        <v>1.5</v>
      </c>
      <c r="W65" s="1218">
        <f>'Bout Summary'!F34</f>
        <v>7</v>
      </c>
      <c r="X65" s="1219">
        <f>IF(OR(W65="",W65=0),"",V65/W65)</f>
        <v>0.21428571428571427</v>
      </c>
      <c r="Y65" s="428"/>
      <c r="Z65" s="428"/>
      <c r="AA65" s="428"/>
      <c r="AB65" s="428"/>
      <c r="AC65" s="311"/>
    </row>
    <row r="66" spans="1:29" ht="12.75" customHeight="1">
      <c r="A66" s="1220"/>
      <c r="B66" s="1221"/>
      <c r="C66" s="717" t="s">
        <v>350</v>
      </c>
      <c r="D66" s="732">
        <f>IF($A65="","",SUM(PT!T64,PT!T65))</f>
        <v>0</v>
      </c>
      <c r="E66" s="736">
        <f>IF($A65="","",SUM(PT!U64,PT!U65))</f>
        <v>0</v>
      </c>
      <c r="F66" s="712">
        <f>IF($A65="","",SUM(PT!V64,PT!V65))</f>
        <v>0</v>
      </c>
      <c r="G66" s="432">
        <f>IF($A65="","",SUM(PT!W64,PT!W65))</f>
        <v>0</v>
      </c>
      <c r="H66" s="432">
        <f>IF($A65="","",SUM(PT!X64,PT!X65))</f>
        <v>0</v>
      </c>
      <c r="I66" s="432">
        <f>IF($A65="","",SUM(PT!Y64,PT!Y65))</f>
        <v>0</v>
      </c>
      <c r="J66" s="432">
        <f>IF($A65="","",SUM(PT!Z64,PT!Z65))</f>
        <v>0</v>
      </c>
      <c r="K66" s="432">
        <f>IF($A65="","",SUM(PT!AA64,PT!AA65))</f>
        <v>0</v>
      </c>
      <c r="L66" s="432">
        <f>IF($A65="","",SUM(PT!AB64,PT!AB65))</f>
        <v>0</v>
      </c>
      <c r="M66" s="432">
        <f>IF($A65="","",SUM(PT!AC64,PT!AC65))</f>
        <v>0</v>
      </c>
      <c r="N66" s="432">
        <f>IF($A65="","",SUM(PT!AD64,PT!AD65))</f>
        <v>0</v>
      </c>
      <c r="O66" s="432">
        <f>IF($A65="","",SUM(PT!AE64,PT!AE65))</f>
        <v>0</v>
      </c>
      <c r="P66" s="432">
        <f>IF($A65="","",SUM(PT!AF64,PT!AF65))</f>
        <v>1</v>
      </c>
      <c r="Q66" s="432">
        <f>IF($A65="","",SUM(PT!AG64,PT!AG65))</f>
        <v>0</v>
      </c>
      <c r="R66" s="442">
        <f>IF($A65="","",SUM(PT!AH64,PT!AH65))</f>
        <v>0</v>
      </c>
      <c r="S66" s="433">
        <f t="shared" si="4"/>
        <v>1</v>
      </c>
      <c r="T66" s="1222"/>
      <c r="U66" s="1214"/>
      <c r="V66" s="1223"/>
      <c r="W66" s="1218"/>
      <c r="X66" s="1219"/>
      <c r="Y66" s="428"/>
      <c r="Z66" s="428"/>
      <c r="AA66" s="428"/>
      <c r="AB66" s="428"/>
      <c r="AC66" s="311"/>
    </row>
    <row r="67" spans="1:29" ht="12.75" customHeight="1">
      <c r="A67" s="1224" t="str">
        <f>IF(IBRF!H18="","",IBRF!H18)</f>
        <v>50</v>
      </c>
      <c r="B67" s="1225" t="str">
        <f>IF(IBRF!I18="","",IBRF!I18)</f>
        <v>Easy Money</v>
      </c>
      <c r="C67" s="718" t="s">
        <v>349</v>
      </c>
      <c r="D67" s="730">
        <f>IF($A67="","",SUM(PT!E66,PT!E67))</f>
        <v>0</v>
      </c>
      <c r="E67" s="735"/>
      <c r="F67" s="713">
        <f>IF($A67="","",SUM(PT!G66,PT!G67))</f>
        <v>0</v>
      </c>
      <c r="G67" s="436">
        <f>IF($A67="","",SUM(PT!H66,PT!H67))</f>
        <v>1</v>
      </c>
      <c r="H67" s="436">
        <f>IF($A67="","",SUM(PT!I66,PT!I67))</f>
        <v>0</v>
      </c>
      <c r="I67" s="436">
        <f>IF($A67="","",SUM(PT!J66,PT!J67))</f>
        <v>0</v>
      </c>
      <c r="J67" s="436">
        <f>IF($A67="","",SUM(PT!M66,PT!M67))</f>
        <v>0</v>
      </c>
      <c r="K67" s="436">
        <f>IF($A67="","",SUM(PT!K66,PT!K67))</f>
        <v>0</v>
      </c>
      <c r="L67" s="436">
        <f>IF($A67="","",SUM(PT!L66,PT!L67))</f>
        <v>0</v>
      </c>
      <c r="M67" s="436">
        <f>IF($A67="","",SUM(PT!Q66,PT!Q67))</f>
        <v>0</v>
      </c>
      <c r="N67" s="436">
        <f>IF($A67="","",SUM(PT!P66,PT!P67))</f>
        <v>0</v>
      </c>
      <c r="O67" s="436">
        <f>IF($A67="","",SUM(PT!O66,PT!O67))</f>
        <v>0</v>
      </c>
      <c r="P67" s="436">
        <f>IF($A67="","",SUM(PT!N66,PT!N67))</f>
        <v>0</v>
      </c>
      <c r="Q67" s="437"/>
      <c r="R67" s="438"/>
      <c r="S67" s="439">
        <f t="shared" si="4"/>
        <v>1</v>
      </c>
      <c r="T67" s="1222">
        <f>IF($A67="","",SUM(PT!AJ66,PT!AJ67))</f>
        <v>1</v>
      </c>
      <c r="U67" s="1226" t="str">
        <f>IF($A67="","",PT!AX67)</f>
        <v/>
      </c>
      <c r="V67" s="1223">
        <f>IF(T67="","",(S67*0.25)+S68)</f>
        <v>1.25</v>
      </c>
      <c r="W67" s="1218">
        <f>'Bout Summary'!F35</f>
        <v>11</v>
      </c>
      <c r="X67" s="1219">
        <f>IF(OR(W67="",W67=0),"",V67/W67)</f>
        <v>0.11363636363636363</v>
      </c>
      <c r="Y67" s="428"/>
      <c r="Z67" s="428"/>
      <c r="AA67" s="428"/>
      <c r="AB67" s="428"/>
      <c r="AC67" s="311"/>
    </row>
    <row r="68" spans="1:29" ht="12.75" customHeight="1">
      <c r="A68" s="1224"/>
      <c r="B68" s="1225"/>
      <c r="C68" s="717" t="s">
        <v>350</v>
      </c>
      <c r="D68" s="732">
        <f>IF($A67="","",SUM(PT!T66,PT!T67))</f>
        <v>0</v>
      </c>
      <c r="E68" s="736">
        <f>IF($A67="","",SUM(PT!U66,PT!U67))</f>
        <v>0</v>
      </c>
      <c r="F68" s="712">
        <f>IF($A67="","",SUM(PT!V66,PT!V67))</f>
        <v>0</v>
      </c>
      <c r="G68" s="432">
        <f>IF($A67="","",SUM(PT!W66,PT!W67))</f>
        <v>1</v>
      </c>
      <c r="H68" s="432">
        <f>IF($A67="","",SUM(PT!X66,PT!X67))</f>
        <v>0</v>
      </c>
      <c r="I68" s="432">
        <f>IF($A67="","",SUM(PT!Y66,PT!Y67))</f>
        <v>0</v>
      </c>
      <c r="J68" s="432">
        <f>IF($A67="","",SUM(PT!Z66,PT!Z67))</f>
        <v>0</v>
      </c>
      <c r="K68" s="432">
        <f>IF($A67="","",SUM(PT!AA66,PT!AA67))</f>
        <v>0</v>
      </c>
      <c r="L68" s="432">
        <f>IF($A67="","",SUM(PT!AB66,PT!AB67))</f>
        <v>0</v>
      </c>
      <c r="M68" s="432">
        <f>IF($A67="","",SUM(PT!AC66,PT!AC67))</f>
        <v>0</v>
      </c>
      <c r="N68" s="432">
        <f>IF($A67="","",SUM(PT!AD66,PT!AD67))</f>
        <v>0</v>
      </c>
      <c r="O68" s="432">
        <f>IF($A67="","",SUM(PT!AE66,PT!AE67))</f>
        <v>0</v>
      </c>
      <c r="P68" s="432">
        <f>IF($A67="","",SUM(PT!AF66,PT!AF67))</f>
        <v>0</v>
      </c>
      <c r="Q68" s="432">
        <f>IF($A67="","",SUM(PT!AG66,PT!AG67))</f>
        <v>0</v>
      </c>
      <c r="R68" s="442">
        <f>IF($A67="","",SUM(PT!AH66,PT!AH67))</f>
        <v>0</v>
      </c>
      <c r="S68" s="433">
        <f t="shared" si="4"/>
        <v>1</v>
      </c>
      <c r="T68" s="1222"/>
      <c r="U68" s="1226"/>
      <c r="V68" s="1223"/>
      <c r="W68" s="1218"/>
      <c r="X68" s="1219"/>
      <c r="Y68" s="428"/>
      <c r="Z68" s="428"/>
      <c r="AA68" s="428"/>
      <c r="AB68" s="428"/>
      <c r="AC68" s="311"/>
    </row>
    <row r="69" spans="1:29" ht="12.75" customHeight="1">
      <c r="A69" s="1220" t="str">
        <f>IF(IBRF!H19="","",IBRF!H19)</f>
        <v>55</v>
      </c>
      <c r="B69" s="1221" t="str">
        <f>IF(IBRF!I19="","",IBRF!I19)</f>
        <v>Stardust Dunes</v>
      </c>
      <c r="C69" s="718" t="s">
        <v>349</v>
      </c>
      <c r="D69" s="730">
        <f>IF($A69="","",SUM(PT!E68,PT!E69))</f>
        <v>0</v>
      </c>
      <c r="E69" s="735"/>
      <c r="F69" s="713">
        <f>IF($A69="","",SUM(PT!G68,PT!G69))</f>
        <v>0</v>
      </c>
      <c r="G69" s="436">
        <f>IF($A69="","",SUM(PT!H68,PT!H69))</f>
        <v>2</v>
      </c>
      <c r="H69" s="436">
        <f>IF($A69="","",SUM(PT!I68,PT!I69))</f>
        <v>0</v>
      </c>
      <c r="I69" s="436">
        <f>IF($A69="","",SUM(PT!J68,PT!J69))</f>
        <v>0</v>
      </c>
      <c r="J69" s="436">
        <f>IF($A69="","",SUM(PT!M68,PT!M69))</f>
        <v>0</v>
      </c>
      <c r="K69" s="436">
        <f>IF($A69="","",SUM(PT!K68,PT!K69))</f>
        <v>0</v>
      </c>
      <c r="L69" s="436">
        <f>IF($A69="","",SUM(PT!L68,PT!L69))</f>
        <v>1</v>
      </c>
      <c r="M69" s="436">
        <f>IF($A69="","",SUM(PT!Q68,PT!Q69))</f>
        <v>0</v>
      </c>
      <c r="N69" s="436">
        <f>IF($A69="","",SUM(PT!P68,PT!P69))</f>
        <v>0</v>
      </c>
      <c r="O69" s="436">
        <f>IF($A69="","",SUM(PT!O68,PT!O69))</f>
        <v>1</v>
      </c>
      <c r="P69" s="436">
        <f>IF($A69="","",SUM(PT!N68,PT!N69))</f>
        <v>0</v>
      </c>
      <c r="Q69" s="437"/>
      <c r="R69" s="438"/>
      <c r="S69" s="439">
        <f t="shared" si="4"/>
        <v>4</v>
      </c>
      <c r="T69" s="1222">
        <f>IF($A69="","",SUM(PT!AJ68,PT!AJ69))</f>
        <v>4</v>
      </c>
      <c r="U69" s="1214" t="str">
        <f>IF($A69="","",PT!AX69)</f>
        <v/>
      </c>
      <c r="V69" s="1223">
        <f>IF(T69="","",(S69*0.25)+S70)</f>
        <v>4</v>
      </c>
      <c r="W69" s="1218">
        <f>'Bout Summary'!F36</f>
        <v>16</v>
      </c>
      <c r="X69" s="1219">
        <f>IF(OR(W69="",W69=0),"",V69/W69)</f>
        <v>0.25</v>
      </c>
      <c r="Y69" s="428"/>
      <c r="Z69" s="428"/>
      <c r="AA69" s="428"/>
      <c r="AB69" s="428"/>
      <c r="AC69" s="311"/>
    </row>
    <row r="70" spans="1:29" ht="12.75" customHeight="1">
      <c r="A70" s="1220"/>
      <c r="B70" s="1221"/>
      <c r="C70" s="717" t="s">
        <v>350</v>
      </c>
      <c r="D70" s="732">
        <f>IF($A69="","",SUM(PT!T68,PT!T69))</f>
        <v>0</v>
      </c>
      <c r="E70" s="736">
        <f>IF($A69="","",SUM(PT!U68,PT!U69))</f>
        <v>0</v>
      </c>
      <c r="F70" s="712">
        <f>IF($A69="","",SUM(PT!V68,PT!V69))</f>
        <v>0</v>
      </c>
      <c r="G70" s="432">
        <f>IF($A69="","",SUM(PT!W68,PT!W69))</f>
        <v>0</v>
      </c>
      <c r="H70" s="432">
        <f>IF($A69="","",SUM(PT!X68,PT!X69))</f>
        <v>0</v>
      </c>
      <c r="I70" s="432">
        <f>IF($A69="","",SUM(PT!Y68,PT!Y69))</f>
        <v>0</v>
      </c>
      <c r="J70" s="432">
        <f>IF($A69="","",SUM(PT!Z68,PT!Z69))</f>
        <v>0</v>
      </c>
      <c r="K70" s="432">
        <f>IF($A69="","",SUM(PT!AA68,PT!AA69))</f>
        <v>0</v>
      </c>
      <c r="L70" s="432">
        <f>IF($A69="","",SUM(PT!AB68,PT!AB69))</f>
        <v>0</v>
      </c>
      <c r="M70" s="432">
        <f>IF($A69="","",SUM(PT!AC68,PT!AC69))</f>
        <v>2</v>
      </c>
      <c r="N70" s="432">
        <f>IF($A69="","",SUM(PT!AD68,PT!AD69))</f>
        <v>1</v>
      </c>
      <c r="O70" s="432">
        <f>IF($A69="","",SUM(PT!AE68,PT!AE69))</f>
        <v>0</v>
      </c>
      <c r="P70" s="432">
        <f>IF($A69="","",SUM(PT!AF68,PT!AF69))</f>
        <v>0</v>
      </c>
      <c r="Q70" s="432">
        <f>IF($A69="","",SUM(PT!AG68,PT!AG69))</f>
        <v>0</v>
      </c>
      <c r="R70" s="442">
        <f>IF($A69="","",SUM(PT!AH68,PT!AH69))</f>
        <v>0</v>
      </c>
      <c r="S70" s="433">
        <f t="shared" si="4"/>
        <v>3</v>
      </c>
      <c r="T70" s="1222"/>
      <c r="U70" s="1214"/>
      <c r="V70" s="1223"/>
      <c r="W70" s="1218"/>
      <c r="X70" s="1219"/>
      <c r="Y70" s="428"/>
      <c r="Z70" s="428"/>
      <c r="AA70" s="428"/>
      <c r="AB70" s="428"/>
      <c r="AC70" s="311"/>
    </row>
    <row r="71" spans="1:29" ht="12.75" customHeight="1">
      <c r="A71" s="1224" t="str">
        <f>IF(IBRF!H20="","",IBRF!H20)</f>
        <v>64</v>
      </c>
      <c r="B71" s="1225" t="str">
        <f>IF(IBRF!I20="","",IBRF!I20)</f>
        <v>Pretty Penny</v>
      </c>
      <c r="C71" s="718" t="s">
        <v>349</v>
      </c>
      <c r="D71" s="730">
        <f>IF($A71="","",SUM(PT!E70,PT!E71))</f>
        <v>0</v>
      </c>
      <c r="E71" s="735"/>
      <c r="F71" s="713">
        <f>IF($A71="","",SUM(PT!G70,PT!G71))</f>
        <v>0</v>
      </c>
      <c r="G71" s="436">
        <f>IF($A71="","",SUM(PT!H70,PT!H71))</f>
        <v>1</v>
      </c>
      <c r="H71" s="436">
        <f>IF($A71="","",SUM(PT!I70,PT!I71))</f>
        <v>0</v>
      </c>
      <c r="I71" s="436">
        <f>IF($A71="","",SUM(PT!J70,PT!J71))</f>
        <v>0</v>
      </c>
      <c r="J71" s="436">
        <f>IF($A71="","",SUM(PT!M70,PT!M71))</f>
        <v>0</v>
      </c>
      <c r="K71" s="436">
        <f>IF($A71="","",SUM(PT!K70,PT!K71))</f>
        <v>0</v>
      </c>
      <c r="L71" s="436">
        <f>IF($A71="","",SUM(PT!L70,PT!L71))</f>
        <v>0</v>
      </c>
      <c r="M71" s="436">
        <f>IF($A71="","",SUM(PT!Q70,PT!Q71))</f>
        <v>0</v>
      </c>
      <c r="N71" s="436">
        <f>IF($A71="","",SUM(PT!P70,PT!P71))</f>
        <v>3</v>
      </c>
      <c r="O71" s="436">
        <f>IF($A71="","",SUM(PT!O70,PT!O71))</f>
        <v>0</v>
      </c>
      <c r="P71" s="436">
        <f>IF($A71="","",SUM(PT!N70,PT!N71))</f>
        <v>1</v>
      </c>
      <c r="Q71" s="437"/>
      <c r="R71" s="438"/>
      <c r="S71" s="439">
        <f t="shared" si="4"/>
        <v>5</v>
      </c>
      <c r="T71" s="1222">
        <f>IF($A71="","",SUM(PT!AJ70,PT!AJ71))</f>
        <v>1</v>
      </c>
      <c r="U71" s="1226" t="str">
        <f>IF($A71="","",PT!AX71)</f>
        <v/>
      </c>
      <c r="V71" s="1223">
        <f>IF(T71="","",(S71*0.25)+S72)</f>
        <v>1.25</v>
      </c>
      <c r="W71" s="1218">
        <f>'Bout Summary'!F37</f>
        <v>13</v>
      </c>
      <c r="X71" s="1219">
        <f>IF(OR(W71="",W71=0),"",V71/W71)</f>
        <v>9.6153846153846159E-2</v>
      </c>
    </row>
    <row r="72" spans="1:29" ht="12.75" customHeight="1">
      <c r="A72" s="1224"/>
      <c r="B72" s="1225"/>
      <c r="C72" s="717" t="s">
        <v>350</v>
      </c>
      <c r="D72" s="732">
        <f>IF($A71="","",SUM(PT!T70,PT!T71))</f>
        <v>0</v>
      </c>
      <c r="E72" s="736">
        <f>IF($A71="","",SUM(PT!U70,PT!U71))</f>
        <v>0</v>
      </c>
      <c r="F72" s="712">
        <f>IF($A71="","",SUM(PT!V70,PT!V71))</f>
        <v>0</v>
      </c>
      <c r="G72" s="432">
        <f>IF($A71="","",SUM(PT!W70,PT!W71))</f>
        <v>0</v>
      </c>
      <c r="H72" s="432">
        <f>IF($A71="","",SUM(PT!X70,PT!X71))</f>
        <v>0</v>
      </c>
      <c r="I72" s="432">
        <f>IF($A71="","",SUM(PT!Y70,PT!Y71))</f>
        <v>0</v>
      </c>
      <c r="J72" s="432">
        <f>IF($A71="","",SUM(PT!Z70,PT!Z71))</f>
        <v>0</v>
      </c>
      <c r="K72" s="432">
        <f>IF($A71="","",SUM(PT!AA70,PT!AA71))</f>
        <v>0</v>
      </c>
      <c r="L72" s="432">
        <f>IF($A71="","",SUM(PT!AB70,PT!AB71))</f>
        <v>0</v>
      </c>
      <c r="M72" s="432">
        <f>IF($A71="","",SUM(PT!AC70,PT!AC71))</f>
        <v>0</v>
      </c>
      <c r="N72" s="432">
        <f>IF($A71="","",SUM(PT!AD70,PT!AD71))</f>
        <v>0</v>
      </c>
      <c r="O72" s="432">
        <f>IF($A71="","",SUM(PT!AE70,PT!AE71))</f>
        <v>0</v>
      </c>
      <c r="P72" s="432">
        <f>IF($A71="","",SUM(PT!AF70,PT!AF71))</f>
        <v>0</v>
      </c>
      <c r="Q72" s="432">
        <f>IF($A71="","",SUM(PT!AG70,PT!AG71))</f>
        <v>0</v>
      </c>
      <c r="R72" s="442">
        <f>IF($A71="","",SUM(PT!AH70,PT!AH71))</f>
        <v>0</v>
      </c>
      <c r="S72" s="433">
        <f t="shared" si="4"/>
        <v>0</v>
      </c>
      <c r="T72" s="1222"/>
      <c r="U72" s="1226"/>
      <c r="V72" s="1223"/>
      <c r="W72" s="1218"/>
      <c r="X72" s="1219"/>
    </row>
    <row r="73" spans="1:29" ht="12.75" customHeight="1">
      <c r="A73" s="1220" t="str">
        <f>IF(IBRF!H21="","",IBRF!H21)</f>
        <v>777</v>
      </c>
      <c r="B73" s="1221" t="str">
        <f>IF(IBRF!I21="","",IBRF!I21)</f>
        <v>Bust'N Ace</v>
      </c>
      <c r="C73" s="718" t="s">
        <v>349</v>
      </c>
      <c r="D73" s="730">
        <f>IF($A73="","",SUM(PT!E72,PT!E73))</f>
        <v>0</v>
      </c>
      <c r="E73" s="735"/>
      <c r="F73" s="713">
        <f>IF($A73="","",SUM(PT!G72,PT!G73))</f>
        <v>0</v>
      </c>
      <c r="G73" s="436">
        <f>IF($A73="","",SUM(PT!H72,PT!H73))</f>
        <v>1</v>
      </c>
      <c r="H73" s="436">
        <f>IF($A73="","",SUM(PT!I72,PT!I73))</f>
        <v>0</v>
      </c>
      <c r="I73" s="436">
        <f>IF($A73="","",SUM(PT!J72,PT!J73))</f>
        <v>0</v>
      </c>
      <c r="J73" s="436">
        <f>IF($A73="","",SUM(PT!M72,PT!M73))</f>
        <v>0</v>
      </c>
      <c r="K73" s="436">
        <f>IF($A73="","",SUM(PT!K72,PT!K73))</f>
        <v>0</v>
      </c>
      <c r="L73" s="436">
        <f>IF($A73="","",SUM(PT!L72,PT!L73))</f>
        <v>1</v>
      </c>
      <c r="M73" s="436">
        <f>IF($A73="","",SUM(PT!Q72,PT!Q73))</f>
        <v>2</v>
      </c>
      <c r="N73" s="436">
        <f>IF($A73="","",SUM(PT!P72,PT!P73))</f>
        <v>0</v>
      </c>
      <c r="O73" s="436">
        <f>IF($A73="","",SUM(PT!O72,PT!O73))</f>
        <v>0</v>
      </c>
      <c r="P73" s="436">
        <f>IF($A73="","",SUM(PT!N72,PT!N73))</f>
        <v>0</v>
      </c>
      <c r="Q73" s="437"/>
      <c r="R73" s="438"/>
      <c r="S73" s="439">
        <f t="shared" si="4"/>
        <v>4</v>
      </c>
      <c r="T73" s="1222">
        <f>IF($A73="","",SUM(PT!AJ72,PT!AJ73))</f>
        <v>2</v>
      </c>
      <c r="U73" s="1214" t="str">
        <f>IF($A73="","",PT!AX73)</f>
        <v/>
      </c>
      <c r="V73" s="1223">
        <f>IF(T73="","",(S73*0.25)+S74)</f>
        <v>2</v>
      </c>
      <c r="W73" s="1218">
        <f>'Bout Summary'!F38</f>
        <v>19</v>
      </c>
      <c r="X73" s="1219">
        <f>IF(OR(W73="",W73=0),"",V73/W73)</f>
        <v>0.10526315789473684</v>
      </c>
    </row>
    <row r="74" spans="1:29" ht="12.75" customHeight="1">
      <c r="A74" s="1220"/>
      <c r="B74" s="1221"/>
      <c r="C74" s="717" t="s">
        <v>350</v>
      </c>
      <c r="D74" s="732">
        <f>IF($A73="","",SUM(PT!T72,PT!T73))</f>
        <v>0</v>
      </c>
      <c r="E74" s="736">
        <f>IF($A73="","",SUM(PT!U72,PT!U73))</f>
        <v>0</v>
      </c>
      <c r="F74" s="712">
        <f>IF($A73="","",SUM(PT!V72,PT!V73))</f>
        <v>0</v>
      </c>
      <c r="G74" s="432">
        <f>IF($A73="","",SUM(PT!W72,PT!W73))</f>
        <v>0</v>
      </c>
      <c r="H74" s="432">
        <f>IF($A73="","",SUM(PT!X72,PT!X73))</f>
        <v>0</v>
      </c>
      <c r="I74" s="432">
        <f>IF($A73="","",SUM(PT!Y72,PT!Y73))</f>
        <v>0</v>
      </c>
      <c r="J74" s="432">
        <f>IF($A73="","",SUM(PT!Z72,PT!Z73))</f>
        <v>0</v>
      </c>
      <c r="K74" s="432">
        <f>IF($A73="","",SUM(PT!AA72,PT!AA73))</f>
        <v>0</v>
      </c>
      <c r="L74" s="432">
        <f>IF($A73="","",SUM(PT!AB72,PT!AB73))</f>
        <v>0</v>
      </c>
      <c r="M74" s="432">
        <f>IF($A73="","",SUM(PT!AC72,PT!AC73))</f>
        <v>1</v>
      </c>
      <c r="N74" s="432">
        <f>IF($A73="","",SUM(PT!AD72,PT!AD73))</f>
        <v>0</v>
      </c>
      <c r="O74" s="432">
        <f>IF($A73="","",SUM(PT!AE72,PT!AE73))</f>
        <v>0</v>
      </c>
      <c r="P74" s="432">
        <f>IF($A73="","",SUM(PT!AF72,PT!AF73))</f>
        <v>0</v>
      </c>
      <c r="Q74" s="432">
        <f>IF($A73="","",SUM(PT!AG72,PT!AG73))</f>
        <v>0</v>
      </c>
      <c r="R74" s="442">
        <f>IF($A73="","",SUM(PT!AH72,PT!AH73))</f>
        <v>0</v>
      </c>
      <c r="S74" s="433">
        <f t="shared" si="4"/>
        <v>1</v>
      </c>
      <c r="T74" s="1222"/>
      <c r="U74" s="1214"/>
      <c r="V74" s="1223"/>
      <c r="W74" s="1218"/>
      <c r="X74" s="1219"/>
    </row>
    <row r="75" spans="1:29" ht="12.75" customHeight="1">
      <c r="A75" s="1224" t="str">
        <f>IF(IBRF!H22="","",IBRF!H22)</f>
        <v>7962</v>
      </c>
      <c r="B75" s="1225" t="str">
        <f>IF(IBRF!I22="","",IBRF!I22)</f>
        <v>Dewey Decks'emAll</v>
      </c>
      <c r="C75" s="718" t="s">
        <v>349</v>
      </c>
      <c r="D75" s="730">
        <f>IF($A75="","",SUM(PT!E74,PT!E75))</f>
        <v>0</v>
      </c>
      <c r="E75" s="735"/>
      <c r="F75" s="713">
        <f>IF($A75="","",SUM(PT!G74,PT!G75))</f>
        <v>0</v>
      </c>
      <c r="G75" s="436">
        <f>IF($A75="","",SUM(PT!H74,PT!H75))</f>
        <v>0</v>
      </c>
      <c r="H75" s="436">
        <f>IF($A75="","",SUM(PT!I74,PT!I75))</f>
        <v>0</v>
      </c>
      <c r="I75" s="436">
        <f>IF($A75="","",SUM(PT!J74,PT!J75))</f>
        <v>0</v>
      </c>
      <c r="J75" s="436">
        <f>IF($A75="","",SUM(PT!M74,PT!M75))</f>
        <v>0</v>
      </c>
      <c r="K75" s="436">
        <f>IF($A75="","",SUM(PT!K74,PT!K75))</f>
        <v>0</v>
      </c>
      <c r="L75" s="436">
        <f>IF($A75="","",SUM(PT!L74,PT!L75))</f>
        <v>0</v>
      </c>
      <c r="M75" s="436">
        <f>IF($A75="","",SUM(PT!Q74,PT!Q75))</f>
        <v>0</v>
      </c>
      <c r="N75" s="436">
        <f>IF($A75="","",SUM(PT!P74,PT!P75))</f>
        <v>0</v>
      </c>
      <c r="O75" s="436">
        <f>IF($A75="","",SUM(PT!O74,PT!O75))</f>
        <v>1</v>
      </c>
      <c r="P75" s="436">
        <f>IF($A75="","",SUM(PT!N74,PT!N75))</f>
        <v>0</v>
      </c>
      <c r="Q75" s="437"/>
      <c r="R75" s="438"/>
      <c r="S75" s="439">
        <f t="shared" si="4"/>
        <v>1</v>
      </c>
      <c r="T75" s="1222">
        <f>IF($A75="","",SUM(PT!AJ74,PT!AJ75))</f>
        <v>0</v>
      </c>
      <c r="U75" s="1226" t="str">
        <f>IF($A75="","",PT!AX75)</f>
        <v/>
      </c>
      <c r="V75" s="1223">
        <f>IF(T75="","",(S75*0.25)+S76)</f>
        <v>0.25</v>
      </c>
      <c r="W75" s="1218">
        <f>'Bout Summary'!F39</f>
        <v>5</v>
      </c>
      <c r="X75" s="1219">
        <f>IF(OR(W75="",W75=0),"",V75/W75)</f>
        <v>0.05</v>
      </c>
    </row>
    <row r="76" spans="1:29" ht="12.75" customHeight="1">
      <c r="A76" s="1224"/>
      <c r="B76" s="1225"/>
      <c r="C76" s="717" t="s">
        <v>350</v>
      </c>
      <c r="D76" s="732">
        <f>IF($A75="","",SUM(PT!T74,PT!T75))</f>
        <v>0</v>
      </c>
      <c r="E76" s="736">
        <f>IF($A75="","",SUM(PT!U74,PT!U75))</f>
        <v>0</v>
      </c>
      <c r="F76" s="712">
        <f>IF($A75="","",SUM(PT!V74,PT!V75))</f>
        <v>0</v>
      </c>
      <c r="G76" s="432">
        <f>IF($A75="","",SUM(PT!W74,PT!W75))</f>
        <v>0</v>
      </c>
      <c r="H76" s="432">
        <f>IF($A75="","",SUM(PT!X74,PT!X75))</f>
        <v>0</v>
      </c>
      <c r="I76" s="432">
        <f>IF($A75="","",SUM(PT!Y74,PT!Y75))</f>
        <v>0</v>
      </c>
      <c r="J76" s="432">
        <f>IF($A75="","",SUM(PT!Z74,PT!Z75))</f>
        <v>0</v>
      </c>
      <c r="K76" s="432">
        <f>IF($A75="","",SUM(PT!AA74,PT!AA75))</f>
        <v>0</v>
      </c>
      <c r="L76" s="432">
        <f>IF($A75="","",SUM(PT!AB74,PT!AB75))</f>
        <v>0</v>
      </c>
      <c r="M76" s="432">
        <f>IF($A75="","",SUM(PT!AC74,PT!AC75))</f>
        <v>0</v>
      </c>
      <c r="N76" s="432">
        <f>IF($A75="","",SUM(PT!AD74,PT!AD75))</f>
        <v>0</v>
      </c>
      <c r="O76" s="432">
        <f>IF($A75="","",SUM(PT!AE74,PT!AE75))</f>
        <v>0</v>
      </c>
      <c r="P76" s="432">
        <f>IF($A75="","",SUM(PT!AF74,PT!AF75))</f>
        <v>0</v>
      </c>
      <c r="Q76" s="432">
        <f>IF($A75="","",SUM(PT!AG74,PT!AG75))</f>
        <v>0</v>
      </c>
      <c r="R76" s="442">
        <f>IF($A75="","",SUM(PT!AH74,PT!AH75))</f>
        <v>0</v>
      </c>
      <c r="S76" s="433">
        <f t="shared" si="4"/>
        <v>0</v>
      </c>
      <c r="T76" s="1222"/>
      <c r="U76" s="1226"/>
      <c r="V76" s="1223"/>
      <c r="W76" s="1218"/>
      <c r="X76" s="1219"/>
    </row>
    <row r="77" spans="1:29" ht="12.75" customHeight="1">
      <c r="A77" s="1220" t="str">
        <f>IF(IBRF!H23="","",IBRF!H23)</f>
        <v>86</v>
      </c>
      <c r="B77" s="1221" t="str">
        <f>IF(IBRF!I23="","",IBRF!I23)</f>
        <v>Lola Ntimid8her</v>
      </c>
      <c r="C77" s="718" t="s">
        <v>349</v>
      </c>
      <c r="D77" s="730">
        <f>IF($A77="","",SUM(PT!E76,PT!E77))</f>
        <v>0</v>
      </c>
      <c r="E77" s="735"/>
      <c r="F77" s="713">
        <f>IF($A77="","",SUM(PT!G76,PT!G77))</f>
        <v>0</v>
      </c>
      <c r="G77" s="436">
        <f>IF($A77="","",SUM(PT!H76,PT!H77))</f>
        <v>1</v>
      </c>
      <c r="H77" s="436">
        <f>IF($A77="","",SUM(PT!I76,PT!I77))</f>
        <v>0</v>
      </c>
      <c r="I77" s="436">
        <f>IF($A77="","",SUM(PT!J76,PT!J77))</f>
        <v>0</v>
      </c>
      <c r="J77" s="436">
        <f>IF($A77="","",SUM(PT!M76,PT!M77))</f>
        <v>0</v>
      </c>
      <c r="K77" s="436">
        <f>IF($A77="","",SUM(PT!K76,PT!K77))</f>
        <v>0</v>
      </c>
      <c r="L77" s="436">
        <f>IF($A77="","",SUM(PT!L76,PT!L77))</f>
        <v>0</v>
      </c>
      <c r="M77" s="436">
        <f>IF($A77="","",SUM(PT!Q76,PT!Q77))</f>
        <v>0</v>
      </c>
      <c r="N77" s="436">
        <f>IF($A77="","",SUM(PT!P76,PT!P77))</f>
        <v>0</v>
      </c>
      <c r="O77" s="436">
        <f>IF($A77="","",SUM(PT!O76,PT!O77))</f>
        <v>0</v>
      </c>
      <c r="P77" s="436">
        <f>IF($A77="","",SUM(PT!N76,PT!N77))</f>
        <v>0</v>
      </c>
      <c r="Q77" s="437"/>
      <c r="R77" s="438"/>
      <c r="S77" s="439">
        <f t="shared" si="4"/>
        <v>1</v>
      </c>
      <c r="T77" s="1222">
        <f>IF($A77="","",SUM(PT!AJ76,PT!AJ77))</f>
        <v>2</v>
      </c>
      <c r="U77" s="1214" t="str">
        <f>IF($A77="","",PT!AX77)</f>
        <v/>
      </c>
      <c r="V77" s="1223">
        <f>IF(T77="","",(S77*0.25)+S78)</f>
        <v>2.25</v>
      </c>
      <c r="W77" s="1218">
        <f>'Bout Summary'!F40</f>
        <v>9</v>
      </c>
      <c r="X77" s="1219">
        <f>IF(OR(W77="",W77=0),"",V77/W77)</f>
        <v>0.25</v>
      </c>
    </row>
    <row r="78" spans="1:29" ht="12.75" customHeight="1">
      <c r="A78" s="1220"/>
      <c r="B78" s="1221"/>
      <c r="C78" s="717" t="s">
        <v>350</v>
      </c>
      <c r="D78" s="732">
        <f>IF($A77="","",SUM(PT!T76,PT!T77))</f>
        <v>1</v>
      </c>
      <c r="E78" s="736">
        <f>IF($A77="","",SUM(PT!U76,PT!U77))</f>
        <v>0</v>
      </c>
      <c r="F78" s="712">
        <f>IF($A77="","",SUM(PT!V76,PT!V77))</f>
        <v>0</v>
      </c>
      <c r="G78" s="432">
        <f>IF($A77="","",SUM(PT!W76,PT!W77))</f>
        <v>0</v>
      </c>
      <c r="H78" s="432">
        <f>IF($A77="","",SUM(PT!X76,PT!X77))</f>
        <v>0</v>
      </c>
      <c r="I78" s="432">
        <f>IF($A77="","",SUM(PT!Y76,PT!Y77))</f>
        <v>0</v>
      </c>
      <c r="J78" s="432">
        <f>IF($A77="","",SUM(PT!Z76,PT!Z77))</f>
        <v>0</v>
      </c>
      <c r="K78" s="432">
        <f>IF($A77="","",SUM(PT!AA76,PT!AA77))</f>
        <v>0</v>
      </c>
      <c r="L78" s="432">
        <f>IF($A77="","",SUM(PT!AB76,PT!AB77))</f>
        <v>0</v>
      </c>
      <c r="M78" s="432">
        <f>IF($A77="","",SUM(PT!AC76,PT!AC77))</f>
        <v>0</v>
      </c>
      <c r="N78" s="432">
        <f>IF($A77="","",SUM(PT!AD76,PT!AD77))</f>
        <v>1</v>
      </c>
      <c r="O78" s="432">
        <f>IF($A77="","",SUM(PT!AE76,PT!AE77))</f>
        <v>0</v>
      </c>
      <c r="P78" s="432">
        <f>IF($A77="","",SUM(PT!AF76,PT!AF77))</f>
        <v>0</v>
      </c>
      <c r="Q78" s="432">
        <f>IF($A77="","",SUM(PT!AG76,PT!AG77))</f>
        <v>0</v>
      </c>
      <c r="R78" s="442">
        <f>IF($A77="","",SUM(PT!AH76,PT!AH77))</f>
        <v>0</v>
      </c>
      <c r="S78" s="433">
        <f t="shared" si="4"/>
        <v>2</v>
      </c>
      <c r="T78" s="1222"/>
      <c r="U78" s="1214"/>
      <c r="V78" s="1223"/>
      <c r="W78" s="1218"/>
      <c r="X78" s="1219"/>
    </row>
    <row r="79" spans="1:29" ht="12.75" customHeight="1">
      <c r="A79" s="1224" t="str">
        <f>IF(IBRF!H24="","",IBRF!H24)</f>
        <v>M60</v>
      </c>
      <c r="B79" s="1225" t="str">
        <f>IF(IBRF!I24="","",IBRF!I24)</f>
        <v>21 Guns</v>
      </c>
      <c r="C79" s="718" t="s">
        <v>349</v>
      </c>
      <c r="D79" s="730">
        <f>IF($A79="","",SUM(PT!E78,PT!E79))</f>
        <v>0</v>
      </c>
      <c r="E79" s="735"/>
      <c r="F79" s="713">
        <f>IF($A79="","",SUM(PT!G78,PT!G79))</f>
        <v>0</v>
      </c>
      <c r="G79" s="436">
        <f>IF($A79="","",SUM(PT!H78,PT!H79))</f>
        <v>0</v>
      </c>
      <c r="H79" s="436">
        <f>IF($A79="","",SUM(PT!I78,PT!I79))</f>
        <v>0</v>
      </c>
      <c r="I79" s="436">
        <f>IF($A79="","",SUM(PT!J78,PT!J79))</f>
        <v>0</v>
      </c>
      <c r="J79" s="436">
        <f>IF($A79="","",SUM(PT!M78,PT!M79))</f>
        <v>0</v>
      </c>
      <c r="K79" s="436">
        <f>IF($A79="","",SUM(PT!K78,PT!K79))</f>
        <v>0</v>
      </c>
      <c r="L79" s="436">
        <f>IF($A79="","",SUM(PT!L78,PT!L79))</f>
        <v>1</v>
      </c>
      <c r="M79" s="436">
        <f>IF($A79="","",SUM(PT!Q78,PT!Q79))</f>
        <v>0</v>
      </c>
      <c r="N79" s="436">
        <f>IF($A79="","",SUM(PT!P78,PT!P79))</f>
        <v>0</v>
      </c>
      <c r="O79" s="436">
        <f>IF($A79="","",SUM(PT!O78,PT!O79))</f>
        <v>0</v>
      </c>
      <c r="P79" s="436">
        <f>IF($A79="","",SUM(PT!N78,PT!N79))</f>
        <v>0</v>
      </c>
      <c r="Q79" s="437"/>
      <c r="R79" s="438"/>
      <c r="S79" s="439">
        <f t="shared" si="4"/>
        <v>1</v>
      </c>
      <c r="T79" s="1222">
        <f>IF($A79="","",SUM(PT!AJ78,PT!AJ79))</f>
        <v>1</v>
      </c>
      <c r="U79" s="1226" t="str">
        <f>IF($A79="","",PT!AX79)</f>
        <v/>
      </c>
      <c r="V79" s="1223">
        <f>IF(T79="","",(S79*0.25)+S80)</f>
        <v>1.25</v>
      </c>
      <c r="W79" s="1218">
        <f>'Bout Summary'!F41</f>
        <v>16</v>
      </c>
      <c r="X79" s="1219">
        <f>IF(OR(W79="",W79=0),"",V79/W79)</f>
        <v>7.8125E-2</v>
      </c>
    </row>
    <row r="80" spans="1:29" ht="12.75" customHeight="1">
      <c r="A80" s="1224"/>
      <c r="B80" s="1225"/>
      <c r="C80" s="717" t="s">
        <v>350</v>
      </c>
      <c r="D80" s="732">
        <f>IF($A79="","",SUM(PT!T78,PT!T79))</f>
        <v>0</v>
      </c>
      <c r="E80" s="736">
        <f>IF($A79="","",SUM(PT!U78,PT!U79))</f>
        <v>0</v>
      </c>
      <c r="F80" s="712">
        <f>IF($A79="","",SUM(PT!V78,PT!V79))</f>
        <v>0</v>
      </c>
      <c r="G80" s="432">
        <f>IF($A79="","",SUM(PT!W78,PT!W79))</f>
        <v>0</v>
      </c>
      <c r="H80" s="432">
        <f>IF($A79="","",SUM(PT!X78,PT!X79))</f>
        <v>0</v>
      </c>
      <c r="I80" s="432">
        <f>IF($A79="","",SUM(PT!Y78,PT!Y79))</f>
        <v>0</v>
      </c>
      <c r="J80" s="432">
        <f>IF($A79="","",SUM(PT!Z78,PT!Z79))</f>
        <v>0</v>
      </c>
      <c r="K80" s="432">
        <f>IF($A79="","",SUM(PT!AA78,PT!AA79))</f>
        <v>1</v>
      </c>
      <c r="L80" s="432">
        <f>IF($A79="","",SUM(PT!AB78,PT!AB79))</f>
        <v>0</v>
      </c>
      <c r="M80" s="432">
        <f>IF($A79="","",SUM(PT!AC78,PT!AC79))</f>
        <v>0</v>
      </c>
      <c r="N80" s="432">
        <f>IF($A79="","",SUM(PT!AD78,PT!AD79))</f>
        <v>0</v>
      </c>
      <c r="O80" s="432">
        <f>IF($A79="","",SUM(PT!AE78,PT!AE79))</f>
        <v>0</v>
      </c>
      <c r="P80" s="432">
        <f>IF($A79="","",SUM(PT!AF78,PT!AF79))</f>
        <v>0</v>
      </c>
      <c r="Q80" s="432">
        <f>IF($A79="","",SUM(PT!AG78,PT!AG79))</f>
        <v>0</v>
      </c>
      <c r="R80" s="442">
        <f>IF($A79="","",SUM(PT!AH78,PT!AH79))</f>
        <v>0</v>
      </c>
      <c r="S80" s="433">
        <f t="shared" si="4"/>
        <v>1</v>
      </c>
      <c r="T80" s="1222"/>
      <c r="U80" s="1226"/>
      <c r="V80" s="1223"/>
      <c r="W80" s="1218"/>
      <c r="X80" s="1219"/>
    </row>
    <row r="81" spans="1:24" ht="12.75" customHeight="1" thickBot="1">
      <c r="A81" s="1220" t="str">
        <f>IF(IBRF!H25="","",IBRF!H25)</f>
        <v/>
      </c>
      <c r="B81" s="1221" t="str">
        <f>IF(IBRF!I25="","",IBRF!I25)</f>
        <v/>
      </c>
      <c r="C81" s="718" t="s">
        <v>349</v>
      </c>
      <c r="D81" s="730" t="str">
        <f>IF($A81="","",SUM(PT!E80,PT!E81))</f>
        <v/>
      </c>
      <c r="E81" s="735"/>
      <c r="F81" s="713" t="str">
        <f>IF($A81="","",SUM(PT!G80,PT!G81))</f>
        <v/>
      </c>
      <c r="G81" s="436" t="str">
        <f>IF($A81="","",SUM(PT!H80,PT!H81))</f>
        <v/>
      </c>
      <c r="H81" s="436" t="str">
        <f>IF($A81="","",SUM(PT!I80,PT!I81))</f>
        <v/>
      </c>
      <c r="I81" s="436" t="str">
        <f>IF($A81="","",SUM(PT!J80,PT!J81))</f>
        <v/>
      </c>
      <c r="J81" s="436" t="str">
        <f>IF($A81="","",SUM(PT!M80,PT!M81))</f>
        <v/>
      </c>
      <c r="K81" s="436" t="str">
        <f>IF($A81="","",SUM(PT!K80,PT!K81))</f>
        <v/>
      </c>
      <c r="L81" s="436" t="str">
        <f>IF($A81="","",SUM(PT!L80,PT!L81))</f>
        <v/>
      </c>
      <c r="M81" s="436" t="str">
        <f>IF($A81="","",SUM(PT!Q80,PT!Q81))</f>
        <v/>
      </c>
      <c r="N81" s="436" t="str">
        <f>IF($A81="","",SUM(PT!P80,PT!P81))</f>
        <v/>
      </c>
      <c r="O81" s="436" t="str">
        <f>IF($A81="","",SUM(PT!O80,PT!O81))</f>
        <v/>
      </c>
      <c r="P81" s="436" t="str">
        <f>IF($A81="","",SUM(PT!N80,PT!N81))</f>
        <v/>
      </c>
      <c r="Q81" s="437"/>
      <c r="R81" s="438"/>
      <c r="S81" s="439">
        <f t="shared" si="4"/>
        <v>0</v>
      </c>
      <c r="T81" s="1222" t="str">
        <f>IF($A81="","",SUM(PT!AJ80,PT!AJ81))</f>
        <v/>
      </c>
      <c r="U81" s="1227" t="str">
        <f>IF($A81="","",PT!AX81)</f>
        <v/>
      </c>
      <c r="V81" s="1223" t="str">
        <f>IF(T81="","",(S81*0.25)+S82)</f>
        <v/>
      </c>
      <c r="W81" s="1218" t="str">
        <f>'Bout Summary'!F42</f>
        <v/>
      </c>
      <c r="X81" s="1219" t="str">
        <f>IF(OR(W81="",W81=0),"",V81/W81)</f>
        <v/>
      </c>
    </row>
    <row r="82" spans="1:24" ht="12.75" customHeight="1">
      <c r="A82" s="1220"/>
      <c r="B82" s="1221"/>
      <c r="C82" s="717" t="s">
        <v>350</v>
      </c>
      <c r="D82" s="732" t="str">
        <f>IF($A81="","",SUM(PT!T80,PT!T81))</f>
        <v/>
      </c>
      <c r="E82" s="736" t="str">
        <f>IF($A81="","",SUM(PT!U80,PT!U81))</f>
        <v/>
      </c>
      <c r="F82" s="712" t="str">
        <f>IF($A81="","",SUM(PT!V80,PT!V81))</f>
        <v/>
      </c>
      <c r="G82" s="432" t="str">
        <f>IF($A81="","",SUM(PT!W80,PT!W81))</f>
        <v/>
      </c>
      <c r="H82" s="432" t="str">
        <f>IF($A81="","",SUM(PT!X80,PT!X81))</f>
        <v/>
      </c>
      <c r="I82" s="432" t="str">
        <f>IF($A81="","",SUM(PT!Y80,PT!Y81))</f>
        <v/>
      </c>
      <c r="J82" s="432" t="str">
        <f>IF($A81="","",SUM(PT!Z80,PT!Z81))</f>
        <v/>
      </c>
      <c r="K82" s="432" t="str">
        <f>IF($A81="","",SUM(PT!AA80,PT!AA81))</f>
        <v/>
      </c>
      <c r="L82" s="432" t="str">
        <f>IF($A81="","",SUM(PT!AB80,PT!AB81))</f>
        <v/>
      </c>
      <c r="M82" s="432" t="str">
        <f>IF($A81="","",SUM(PT!AC80,PT!AC81))</f>
        <v/>
      </c>
      <c r="N82" s="432" t="str">
        <f>IF($A81="","",SUM(PT!AD80,PT!AD81))</f>
        <v/>
      </c>
      <c r="O82" s="432" t="str">
        <f>IF($A81="","",SUM(PT!AE80,PT!AE81))</f>
        <v/>
      </c>
      <c r="P82" s="432" t="str">
        <f>IF($A81="","",SUM(PT!AF80,PT!AF81))</f>
        <v/>
      </c>
      <c r="Q82" s="432" t="str">
        <f>IF($A81="","",SUM(PT!AG80,PT!AG81))</f>
        <v/>
      </c>
      <c r="R82" s="442" t="str">
        <f>IF($A81="","",SUM(PT!AH80,PT!AH81))</f>
        <v/>
      </c>
      <c r="S82" s="433">
        <f t="shared" si="4"/>
        <v>0</v>
      </c>
      <c r="T82" s="1222"/>
      <c r="U82" s="1213"/>
      <c r="V82" s="1223"/>
      <c r="W82" s="1218"/>
      <c r="X82" s="1219"/>
    </row>
    <row r="83" spans="1:24" ht="12.75" customHeight="1">
      <c r="A83" s="1224" t="str">
        <f>IF(IBRF!H26="","",IBRF!H26)</f>
        <v/>
      </c>
      <c r="B83" s="1225" t="str">
        <f>IF(IBRF!I26="","",IBRF!I26)</f>
        <v/>
      </c>
      <c r="C83" s="718" t="s">
        <v>349</v>
      </c>
      <c r="D83" s="730" t="str">
        <f>IF($A83="","",SUM(PT!E82,PT!E83))</f>
        <v/>
      </c>
      <c r="E83" s="735"/>
      <c r="F83" s="713" t="str">
        <f>IF($A83="","",SUM(PT!G82,PT!G83))</f>
        <v/>
      </c>
      <c r="G83" s="436" t="str">
        <f>IF($A83="","",SUM(PT!H82,PT!H83))</f>
        <v/>
      </c>
      <c r="H83" s="436" t="str">
        <f>IF($A83="","",SUM(PT!I82,PT!I83))</f>
        <v/>
      </c>
      <c r="I83" s="436" t="str">
        <f>IF($A83="","",SUM(PT!J82,PT!J83))</f>
        <v/>
      </c>
      <c r="J83" s="436" t="str">
        <f>IF($A83="","",SUM(PT!M82,PT!M83))</f>
        <v/>
      </c>
      <c r="K83" s="436" t="str">
        <f>IF($A83="","",SUM(PT!K82,PT!K83))</f>
        <v/>
      </c>
      <c r="L83" s="436" t="str">
        <f>IF($A83="","",SUM(PT!L82,PT!L83))</f>
        <v/>
      </c>
      <c r="M83" s="436" t="str">
        <f>IF($A83="","",SUM(PT!Q82,PT!Q83))</f>
        <v/>
      </c>
      <c r="N83" s="436" t="str">
        <f>IF($A83="","",SUM(PT!P82,PT!P83))</f>
        <v/>
      </c>
      <c r="O83" s="436" t="str">
        <f>IF($A83="","",SUM(PT!O82,PT!O83))</f>
        <v/>
      </c>
      <c r="P83" s="436" t="str">
        <f>IF($A83="","",SUM(PT!N82,PT!N83))</f>
        <v/>
      </c>
      <c r="Q83" s="437"/>
      <c r="R83" s="438"/>
      <c r="S83" s="439">
        <f t="shared" si="4"/>
        <v>0</v>
      </c>
      <c r="T83" s="1222" t="str">
        <f>IF($A83="","",SUM(PT!AJ82,PT!AJ83))</f>
        <v/>
      </c>
      <c r="U83" s="1226" t="str">
        <f>IF($A83="","",PT!AX83)</f>
        <v/>
      </c>
      <c r="V83" s="1223" t="str">
        <f>IF(T83="","",(S83*0.25)+S84)</f>
        <v/>
      </c>
      <c r="W83" s="1218" t="str">
        <f>'Bout Summary'!F43</f>
        <v/>
      </c>
      <c r="X83" s="1219" t="str">
        <f>IF(OR(W83="",W83=0),"",V83/W83)</f>
        <v/>
      </c>
    </row>
    <row r="84" spans="1:24" ht="12.75" customHeight="1" thickBot="1">
      <c r="A84" s="1224"/>
      <c r="B84" s="1225"/>
      <c r="C84" s="719" t="s">
        <v>350</v>
      </c>
      <c r="D84" s="712" t="str">
        <f>IF($A83="","",SUM(PT!T82,PT!T83))</f>
        <v/>
      </c>
      <c r="E84" s="432" t="str">
        <f>IF($A83="","",SUM(PT!U82,PT!U83))</f>
        <v/>
      </c>
      <c r="F84" s="432" t="str">
        <f>IF($A83="","",SUM(PT!V82,PT!V83))</f>
        <v/>
      </c>
      <c r="G84" s="432" t="str">
        <f>IF($A83="","",SUM(PT!W82,PT!W83))</f>
        <v/>
      </c>
      <c r="H84" s="432" t="str">
        <f>IF($A83="","",SUM(PT!X82,PT!X83))</f>
        <v/>
      </c>
      <c r="I84" s="432" t="str">
        <f>IF($A83="","",SUM(PT!Y82,PT!Y83))</f>
        <v/>
      </c>
      <c r="J84" s="432" t="str">
        <f>IF($A83="","",SUM(PT!Z82,PT!Z83))</f>
        <v/>
      </c>
      <c r="K84" s="432" t="str">
        <f>IF($A83="","",SUM(PT!AA82,PT!AA83))</f>
        <v/>
      </c>
      <c r="L84" s="432" t="str">
        <f>IF($A83="","",SUM(PT!AB82,PT!AB83))</f>
        <v/>
      </c>
      <c r="M84" s="432" t="str">
        <f>IF($A83="","",SUM(PT!AC82,PT!AC83))</f>
        <v/>
      </c>
      <c r="N84" s="432" t="str">
        <f>IF($A83="","",SUM(PT!AD82,PT!AD83))</f>
        <v/>
      </c>
      <c r="O84" s="432" t="str">
        <f>IF($A83="","",SUM(PT!AE82,PT!AE83))</f>
        <v/>
      </c>
      <c r="P84" s="432" t="str">
        <f>IF($A83="","",SUM(PT!AF82,PT!AF83))</f>
        <v/>
      </c>
      <c r="Q84" s="432" t="str">
        <f>IF($A83="","",SUM(PT!AG82,PT!AG83))</f>
        <v/>
      </c>
      <c r="R84" s="442" t="str">
        <f>IF($A83="","",SUM(PT!AH82,PT!AH83))</f>
        <v/>
      </c>
      <c r="S84" s="433">
        <f t="shared" si="4"/>
        <v>0</v>
      </c>
      <c r="T84" s="1222"/>
      <c r="U84" s="1226"/>
      <c r="V84" s="1223"/>
      <c r="W84" s="1218"/>
      <c r="X84" s="1219"/>
    </row>
    <row r="85" spans="1:24" ht="12.75" hidden="1" customHeight="1">
      <c r="A85" s="1220" t="str">
        <f>IF(IBRF!H27="","",IBRF!H27)</f>
        <v/>
      </c>
      <c r="B85" s="1228" t="str">
        <f>IF(IBRF!I27="","",IBRF!I27)</f>
        <v/>
      </c>
      <c r="C85" s="715" t="s">
        <v>349</v>
      </c>
      <c r="D85" s="435" t="str">
        <f>IF($A85="","",SUM(PT!E84,PT!E85))</f>
        <v/>
      </c>
      <c r="E85" s="436" t="str">
        <f>IF($A85="","",SUM(PT!F84,PT!F85))</f>
        <v/>
      </c>
      <c r="F85" s="436" t="str">
        <f>IF($A85="","",SUM(PT!G84,PT!G85))</f>
        <v/>
      </c>
      <c r="G85" s="436" t="str">
        <f>IF($A85="","",SUM(PT!H84,PT!H85))</f>
        <v/>
      </c>
      <c r="H85" s="436" t="str">
        <f>IF($A85="","",SUM(PT!I84,PT!I85))</f>
        <v/>
      </c>
      <c r="I85" s="436" t="str">
        <f>IF($A85="","",SUM(PT!J84,PT!J85))</f>
        <v/>
      </c>
      <c r="J85" s="436" t="str">
        <f>IF($A85="","",SUM(PT!M84,PT!M85))</f>
        <v/>
      </c>
      <c r="K85" s="436" t="str">
        <f>IF($A85="","",SUM(PT!K84,PT!K85))</f>
        <v/>
      </c>
      <c r="L85" s="436" t="str">
        <f>IF($A85="","",SUM(PT!L84,PT!L85))</f>
        <v/>
      </c>
      <c r="M85" s="436" t="str">
        <f>IF($A85="","",SUM(PT!Q84,PT!Q85))</f>
        <v/>
      </c>
      <c r="N85" s="436" t="str">
        <f>IF($A85="","",SUM(PT!P84,PT!P85))</f>
        <v/>
      </c>
      <c r="O85" s="436" t="str">
        <f>IF($A85="","",SUM(PT!O84,PT!O85))</f>
        <v/>
      </c>
      <c r="P85" s="436" t="str">
        <f>IF($A85="","",SUM(PT!N84,PT!N85))</f>
        <v/>
      </c>
      <c r="Q85" s="437"/>
      <c r="R85" s="438"/>
      <c r="S85" s="439">
        <f t="shared" si="4"/>
        <v>0</v>
      </c>
      <c r="T85" s="1222" t="str">
        <f>IF($A85="","",SUM(PT!AJ84,PT!AJ85))</f>
        <v/>
      </c>
      <c r="U85" s="1214" t="str">
        <f>IF($A85="","",SUM(PT!AW84,PT!AW85))</f>
        <v/>
      </c>
      <c r="V85" s="1265" t="str">
        <f>IF(T85="","",(S85*0.25)+S86)</f>
        <v/>
      </c>
      <c r="W85" s="1266" t="str">
        <f>'Bout Summary'!F44</f>
        <v/>
      </c>
      <c r="X85" s="1267" t="str">
        <f>IF(OR(W85="",W85=0),"",V85/W85)</f>
        <v/>
      </c>
    </row>
    <row r="86" spans="1:24" ht="12.75" hidden="1" customHeight="1">
      <c r="A86" s="1220"/>
      <c r="B86" s="1228"/>
      <c r="C86" s="440" t="s">
        <v>350</v>
      </c>
      <c r="D86" s="444" t="str">
        <f>IF($A85="","",SUM(PT!T84,PT!T85))</f>
        <v/>
      </c>
      <c r="E86" s="432" t="str">
        <f>IF($A85="","",SUM(PT!U84,PT!U85))</f>
        <v/>
      </c>
      <c r="F86" s="432" t="str">
        <f>IF($A85="","",SUM(PT!V84,PT!V85))</f>
        <v/>
      </c>
      <c r="G86" s="432" t="str">
        <f>IF($A85="","",SUM(PT!W84,PT!W85))</f>
        <v/>
      </c>
      <c r="H86" s="432" t="str">
        <f>IF($A85="","",SUM(PT!X84,PT!X85))</f>
        <v/>
      </c>
      <c r="I86" s="432" t="str">
        <f>IF($A85="","",SUM(PT!Y84,PT!Y85))</f>
        <v/>
      </c>
      <c r="J86" s="432" t="str">
        <f>IF($A85="","",SUM(PT!Z84,PT!Z85))</f>
        <v/>
      </c>
      <c r="K86" s="432" t="str">
        <f>IF($A85="","",SUM(PT!AA84,PT!AA85))</f>
        <v/>
      </c>
      <c r="L86" s="432" t="str">
        <f>IF($A85="","",SUM(PT!AB84,PT!AB85))</f>
        <v/>
      </c>
      <c r="M86" s="432" t="str">
        <f>IF($A85="","",SUM(PT!AC84,PT!AC85))</f>
        <v/>
      </c>
      <c r="N86" s="432" t="str">
        <f>IF($A85="","",SUM(PT!AD84,PT!AD85))</f>
        <v/>
      </c>
      <c r="O86" s="432" t="str">
        <f>IF($A85="","",SUM(PT!AE84,PT!AE85))</f>
        <v/>
      </c>
      <c r="P86" s="432" t="str">
        <f>IF($A85="","",SUM(PT!AF84,PT!AF85))</f>
        <v/>
      </c>
      <c r="Q86" s="432" t="str">
        <f>IF($A85="","",SUM(PT!AG84,PT!AG85))</f>
        <v/>
      </c>
      <c r="R86" s="442" t="str">
        <f>IF($A85="","",SUM(PT!AH84,PT!AH85))</f>
        <v/>
      </c>
      <c r="S86" s="433">
        <f t="shared" si="4"/>
        <v>0</v>
      </c>
      <c r="T86" s="1222"/>
      <c r="U86" s="1214"/>
      <c r="V86" s="1265"/>
      <c r="W86" s="1266"/>
      <c r="X86" s="1267"/>
    </row>
    <row r="87" spans="1:24" ht="12.75" hidden="1" customHeight="1">
      <c r="A87" s="1224" t="str">
        <f>IF(IBRF!H28="","",IBRF!H28)</f>
        <v/>
      </c>
      <c r="B87" s="1229" t="str">
        <f>IF(IBRF!I28="","",IBRF!I28)</f>
        <v/>
      </c>
      <c r="C87" s="434" t="s">
        <v>349</v>
      </c>
      <c r="D87" s="435" t="str">
        <f>IF($A87="","",SUM(PT!E86,PT!E87))</f>
        <v/>
      </c>
      <c r="E87" s="436" t="str">
        <f>IF($A87="","",SUM(PT!F86,PT!F87))</f>
        <v/>
      </c>
      <c r="F87" s="436" t="str">
        <f>IF($A87="","",SUM(PT!G86,PT!G87))</f>
        <v/>
      </c>
      <c r="G87" s="436" t="str">
        <f>IF($A87="","",SUM(PT!H86,PT!H87))</f>
        <v/>
      </c>
      <c r="H87" s="436" t="str">
        <f>IF($A87="","",SUM(PT!I86,PT!I87))</f>
        <v/>
      </c>
      <c r="I87" s="436" t="str">
        <f>IF($A87="","",SUM(PT!J86,PT!J87))</f>
        <v/>
      </c>
      <c r="J87" s="436" t="str">
        <f>IF($A87="","",SUM(PT!M86,PT!M87))</f>
        <v/>
      </c>
      <c r="K87" s="436" t="str">
        <f>IF($A87="","",SUM(PT!K86,PT!K87))</f>
        <v/>
      </c>
      <c r="L87" s="436" t="str">
        <f>IF($A87="","",SUM(PT!L86,PT!L87))</f>
        <v/>
      </c>
      <c r="M87" s="436" t="str">
        <f>IF($A87="","",SUM(PT!Q86,PT!Q87))</f>
        <v/>
      </c>
      <c r="N87" s="436" t="str">
        <f>IF($A87="","",SUM(PT!P86,PT!P87))</f>
        <v/>
      </c>
      <c r="O87" s="436" t="str">
        <f>IF($A87="","",SUM(PT!O86,PT!O87))</f>
        <v/>
      </c>
      <c r="P87" s="436" t="str">
        <f>IF($A87="","",SUM(PT!N86,PT!N87))</f>
        <v/>
      </c>
      <c r="Q87" s="437"/>
      <c r="R87" s="438"/>
      <c r="S87" s="439">
        <f t="shared" si="4"/>
        <v>0</v>
      </c>
      <c r="T87" s="1222" t="str">
        <f>IF($A87="","",SUM(PT!AJ86,PT!AJ87))</f>
        <v/>
      </c>
      <c r="U87" s="1226" t="str">
        <f>IF($A87="","",SUM(PT!AW86,PT!AW87))</f>
        <v/>
      </c>
      <c r="V87" s="1265" t="str">
        <f>IF(T87="","",(S87*0.25)+S88)</f>
        <v/>
      </c>
      <c r="W87" s="1266" t="str">
        <f>'Bout Summary'!F45</f>
        <v/>
      </c>
      <c r="X87" s="1267" t="str">
        <f>IF(OR(W87="",W87=0),"",V87/W87)</f>
        <v/>
      </c>
    </row>
    <row r="88" spans="1:24" ht="12.75" hidden="1" customHeight="1">
      <c r="A88" s="1224"/>
      <c r="B88" s="1229"/>
      <c r="C88" s="440" t="s">
        <v>350</v>
      </c>
      <c r="D88" s="444" t="str">
        <f>IF($A87="","",SUM(PT!T86,PT!T87))</f>
        <v/>
      </c>
      <c r="E88" s="432" t="str">
        <f>IF($A87="","",SUM(PT!U86,PT!U87))</f>
        <v/>
      </c>
      <c r="F88" s="432" t="str">
        <f>IF($A87="","",SUM(PT!V86,PT!V87))</f>
        <v/>
      </c>
      <c r="G88" s="432" t="str">
        <f>IF($A87="","",SUM(PT!W86,PT!W87))</f>
        <v/>
      </c>
      <c r="H88" s="432" t="str">
        <f>IF($A87="","",SUM(PT!X86,PT!X87))</f>
        <v/>
      </c>
      <c r="I88" s="432" t="str">
        <f>IF($A87="","",SUM(PT!Y86,PT!Y87))</f>
        <v/>
      </c>
      <c r="J88" s="432" t="str">
        <f>IF($A87="","",SUM(PT!Z86,PT!Z87))</f>
        <v/>
      </c>
      <c r="K88" s="432" t="str">
        <f>IF($A87="","",SUM(PT!AA86,PT!AA87))</f>
        <v/>
      </c>
      <c r="L88" s="432" t="str">
        <f>IF($A87="","",SUM(PT!AB86,PT!AB87))</f>
        <v/>
      </c>
      <c r="M88" s="432" t="str">
        <f>IF($A87="","",SUM(PT!AC86,PT!AC87))</f>
        <v/>
      </c>
      <c r="N88" s="432" t="str">
        <f>IF($A87="","",SUM(PT!AD86,PT!AD87))</f>
        <v/>
      </c>
      <c r="O88" s="432" t="str">
        <f>IF($A87="","",SUM(PT!AE86,PT!AE87))</f>
        <v/>
      </c>
      <c r="P88" s="432" t="str">
        <f>IF($A87="","",SUM(PT!AF86,PT!AF87))</f>
        <v/>
      </c>
      <c r="Q88" s="432" t="str">
        <f>IF($A87="","",SUM(PT!AG86,PT!AG87))</f>
        <v/>
      </c>
      <c r="R88" s="442" t="str">
        <f>IF($A87="","",SUM(PT!AH86,PT!AH87))</f>
        <v/>
      </c>
      <c r="S88" s="433">
        <f t="shared" si="4"/>
        <v>0</v>
      </c>
      <c r="T88" s="1222"/>
      <c r="U88" s="1226"/>
      <c r="V88" s="1265"/>
      <c r="W88" s="1266"/>
      <c r="X88" s="1267"/>
    </row>
    <row r="89" spans="1:24" ht="12.75" hidden="1" customHeight="1">
      <c r="A89" s="1220" t="str">
        <f>IF(IBRF!H29="","",IBRF!H29)</f>
        <v/>
      </c>
      <c r="B89" s="1228" t="str">
        <f>IF(IBRF!I29="","",IBRF!I29)</f>
        <v/>
      </c>
      <c r="C89" s="434" t="s">
        <v>349</v>
      </c>
      <c r="D89" s="435" t="str">
        <f>IF($A89="","",SUM(PT!E88,PT!E89))</f>
        <v/>
      </c>
      <c r="E89" s="436" t="str">
        <f>IF($A89="","",SUM(PT!F88,PT!F89))</f>
        <v/>
      </c>
      <c r="F89" s="436" t="str">
        <f>IF($A89="","",SUM(PT!G88,PT!G89))</f>
        <v/>
      </c>
      <c r="G89" s="436" t="str">
        <f>IF($A89="","",SUM(PT!H88,PT!H89))</f>
        <v/>
      </c>
      <c r="H89" s="436" t="str">
        <f>IF($A89="","",SUM(PT!I88,PT!I89))</f>
        <v/>
      </c>
      <c r="I89" s="436" t="str">
        <f>IF($A89="","",SUM(PT!J88,PT!J89))</f>
        <v/>
      </c>
      <c r="J89" s="436" t="str">
        <f>IF($A89="","",SUM(PT!M88,PT!M89))</f>
        <v/>
      </c>
      <c r="K89" s="436" t="str">
        <f>IF($A89="","",SUM(PT!K88,PT!K89))</f>
        <v/>
      </c>
      <c r="L89" s="436" t="str">
        <f>IF($A89="","",SUM(PT!L88,PT!L89))</f>
        <v/>
      </c>
      <c r="M89" s="436" t="str">
        <f>IF($A89="","",SUM(PT!Q88,PT!Q89))</f>
        <v/>
      </c>
      <c r="N89" s="436" t="str">
        <f>IF($A89="","",SUM(PT!P88,PT!P89))</f>
        <v/>
      </c>
      <c r="O89" s="436" t="str">
        <f>IF($A89="","",SUM(PT!O88,PT!O89))</f>
        <v/>
      </c>
      <c r="P89" s="436" t="str">
        <f>IF($A89="","",SUM(PT!N88,PT!N89))</f>
        <v/>
      </c>
      <c r="Q89" s="437"/>
      <c r="R89" s="438"/>
      <c r="S89" s="439">
        <f t="shared" si="4"/>
        <v>0</v>
      </c>
      <c r="T89" s="1222" t="str">
        <f>IF($A89="","",SUM(PT!AJ88,PT!AJ89))</f>
        <v/>
      </c>
      <c r="U89" s="1214" t="str">
        <f>IF($A89="","",SUM(PT!AW88,PT!AW89))</f>
        <v/>
      </c>
      <c r="V89" s="1265" t="str">
        <f>IF(T89="","",(S89*0.25)+S90)</f>
        <v/>
      </c>
      <c r="W89" s="1266" t="str">
        <f>'Bout Summary'!F46</f>
        <v/>
      </c>
      <c r="X89" s="1267" t="str">
        <f>IF(OR(W89="",W89=0),"",V89/W89)</f>
        <v/>
      </c>
    </row>
    <row r="90" spans="1:24" ht="12.75" hidden="1" customHeight="1">
      <c r="A90" s="1220"/>
      <c r="B90" s="1228"/>
      <c r="C90" s="440" t="s">
        <v>350</v>
      </c>
      <c r="D90" s="444" t="str">
        <f>IF($A89="","",SUM(PT!T88,PT!T89))</f>
        <v/>
      </c>
      <c r="E90" s="432" t="str">
        <f>IF($A89="","",SUM(PT!U88,PT!U89))</f>
        <v/>
      </c>
      <c r="F90" s="432" t="str">
        <f>IF($A89="","",SUM(PT!V88,PT!V89))</f>
        <v/>
      </c>
      <c r="G90" s="432" t="str">
        <f>IF($A89="","",SUM(PT!W88,PT!W89))</f>
        <v/>
      </c>
      <c r="H90" s="432" t="str">
        <f>IF($A89="","",SUM(PT!X88,PT!X89))</f>
        <v/>
      </c>
      <c r="I90" s="432" t="str">
        <f>IF($A89="","",SUM(PT!Y88,PT!Y89))</f>
        <v/>
      </c>
      <c r="J90" s="432" t="str">
        <f>IF($A89="","",SUM(PT!Z88,PT!Z89))</f>
        <v/>
      </c>
      <c r="K90" s="432" t="str">
        <f>IF($A89="","",SUM(PT!AA88,PT!AA89))</f>
        <v/>
      </c>
      <c r="L90" s="432" t="str">
        <f>IF($A89="","",SUM(PT!AB88,PT!AB89))</f>
        <v/>
      </c>
      <c r="M90" s="432" t="str">
        <f>IF($A89="","",SUM(PT!AC88,PT!AC89))</f>
        <v/>
      </c>
      <c r="N90" s="432" t="str">
        <f>IF($A89="","",SUM(PT!AD88,PT!AD89))</f>
        <v/>
      </c>
      <c r="O90" s="432" t="str">
        <f>IF($A89="","",SUM(PT!AE88,PT!AE89))</f>
        <v/>
      </c>
      <c r="P90" s="432" t="str">
        <f>IF($A89="","",SUM(PT!AF88,PT!AF89))</f>
        <v/>
      </c>
      <c r="Q90" s="432" t="str">
        <f>IF($A89="","",SUM(PT!AG88,PT!AG89))</f>
        <v/>
      </c>
      <c r="R90" s="442" t="str">
        <f>IF($A89="","",SUM(PT!AH88,PT!AH89))</f>
        <v/>
      </c>
      <c r="S90" s="433">
        <f t="shared" si="4"/>
        <v>0</v>
      </c>
      <c r="T90" s="1222"/>
      <c r="U90" s="1214"/>
      <c r="V90" s="1265"/>
      <c r="W90" s="1266"/>
      <c r="X90" s="1267"/>
    </row>
    <row r="91" spans="1:24" ht="12.75" hidden="1" customHeight="1">
      <c r="A91" s="1230" t="str">
        <f>IF(IBRF!H30="","",IBRF!H30)</f>
        <v/>
      </c>
      <c r="B91" s="1231" t="str">
        <f>IF(IBRF!I30="","",IBRF!I30)</f>
        <v/>
      </c>
      <c r="C91" s="434" t="s">
        <v>349</v>
      </c>
      <c r="D91" s="435" t="str">
        <f>IF($A91="","",SUM(PT!E90,PT!E91))</f>
        <v/>
      </c>
      <c r="E91" s="436" t="str">
        <f>IF($A91="","",SUM(PT!F90,PT!F91))</f>
        <v/>
      </c>
      <c r="F91" s="436" t="str">
        <f>IF($A91="","",SUM(PT!G90,PT!G91))</f>
        <v/>
      </c>
      <c r="G91" s="436" t="str">
        <f>IF($A91="","",SUM(PT!H90,PT!H91))</f>
        <v/>
      </c>
      <c r="H91" s="436" t="str">
        <f>IF($A91="","",SUM(PT!I90,PT!I91))</f>
        <v/>
      </c>
      <c r="I91" s="436" t="str">
        <f>IF($A91="","",SUM(PT!J90,PT!J91))</f>
        <v/>
      </c>
      <c r="J91" s="436" t="str">
        <f>IF($A91="","",SUM(PT!M90,PT!M91))</f>
        <v/>
      </c>
      <c r="K91" s="436" t="str">
        <f>IF($A91="","",SUM(PT!K90,PT!K91))</f>
        <v/>
      </c>
      <c r="L91" s="436" t="str">
        <f>IF($A91="","",SUM(PT!L90,PT!L91))</f>
        <v/>
      </c>
      <c r="M91" s="436" t="str">
        <f>IF($A91="","",SUM(PT!Q90,PT!Q91))</f>
        <v/>
      </c>
      <c r="N91" s="436" t="str">
        <f>IF($A91="","",SUM(PT!P90,PT!P91))</f>
        <v/>
      </c>
      <c r="O91" s="436" t="str">
        <f>IF($A91="","",SUM(PT!O90,PT!O91))</f>
        <v/>
      </c>
      <c r="P91" s="436" t="str">
        <f>IF($A91="","",SUM(PT!N90,PT!N91))</f>
        <v/>
      </c>
      <c r="Q91" s="437"/>
      <c r="R91" s="438"/>
      <c r="S91" s="439">
        <f t="shared" si="4"/>
        <v>0</v>
      </c>
      <c r="T91" s="1232" t="str">
        <f>IF($A91="","",SUM(PT!AJ90,PT!AJ91))</f>
        <v/>
      </c>
      <c r="U91" s="1233" t="str">
        <f>IF($A91="","",SUM(PT!AW90,PT!AW91))</f>
        <v/>
      </c>
      <c r="V91" s="1268" t="str">
        <f>IF(T91="","",(S91*0.25)+S92)</f>
        <v/>
      </c>
      <c r="W91" s="1269" t="str">
        <f>'Bout Summary'!F47</f>
        <v/>
      </c>
      <c r="X91" s="1270" t="str">
        <f>IF(OR(W91="",W91=0),"",V91/W91)</f>
        <v/>
      </c>
    </row>
    <row r="92" spans="1:24" ht="12.75" hidden="1" customHeight="1">
      <c r="A92" s="1230"/>
      <c r="B92" s="1231"/>
      <c r="C92" s="445" t="s">
        <v>350</v>
      </c>
      <c r="D92" s="444" t="str">
        <f>IF($A91="","",SUM(PT!T90,PT!T91))</f>
        <v/>
      </c>
      <c r="E92" s="432" t="str">
        <f>IF($A91="","",SUM(PT!U90,PT!U91))</f>
        <v/>
      </c>
      <c r="F92" s="432" t="str">
        <f>IF($A91="","",SUM(PT!V90,PT!V91))</f>
        <v/>
      </c>
      <c r="G92" s="432" t="str">
        <f>IF($A91="","",SUM(PT!W90,PT!W91))</f>
        <v/>
      </c>
      <c r="H92" s="432" t="str">
        <f>IF($A91="","",SUM(PT!X90,PT!X91))</f>
        <v/>
      </c>
      <c r="I92" s="432" t="str">
        <f>IF($A91="","",SUM(PT!Y90,PT!Y91))</f>
        <v/>
      </c>
      <c r="J92" s="432" t="str">
        <f>IF($A91="","",SUM(PT!Z90,PT!Z91))</f>
        <v/>
      </c>
      <c r="K92" s="432" t="str">
        <f>IF($A91="","",SUM(PT!AA90,PT!AA91))</f>
        <v/>
      </c>
      <c r="L92" s="432" t="str">
        <f>IF($A91="","",SUM(PT!AB90,PT!AB91))</f>
        <v/>
      </c>
      <c r="M92" s="432" t="str">
        <f>IF($A91="","",SUM(PT!AC90,PT!AC91))</f>
        <v/>
      </c>
      <c r="N92" s="432" t="str">
        <f>IF($A91="","",SUM(PT!AD90,PT!AD91))</f>
        <v/>
      </c>
      <c r="O92" s="432" t="str">
        <f>IF($A91="","",SUM(PT!AE90,PT!AE91))</f>
        <v/>
      </c>
      <c r="P92" s="432" t="str">
        <f>IF($A91="","",SUM(PT!AF90,PT!AF91))</f>
        <v/>
      </c>
      <c r="Q92" s="432" t="str">
        <f>IF($A91="","",SUM(PT!AG90,PT!AG91))</f>
        <v/>
      </c>
      <c r="R92" s="442" t="str">
        <f>IF($A91="","",SUM(PT!AH90,PT!AH91))</f>
        <v/>
      </c>
      <c r="S92" s="446">
        <f t="shared" si="4"/>
        <v>0</v>
      </c>
      <c r="T92" s="1232"/>
      <c r="U92" s="1233"/>
      <c r="V92" s="1268"/>
      <c r="W92" s="1269"/>
      <c r="X92" s="1270"/>
    </row>
    <row r="93" spans="1:24" ht="12.75" customHeight="1" thickBot="1">
      <c r="A93" s="1237" t="s">
        <v>109</v>
      </c>
      <c r="B93" s="1237"/>
      <c r="C93" s="1237"/>
      <c r="D93" s="447">
        <f t="shared" ref="D93:P93" si="5">SUM(D53,D55,D57,D59,D61,D63,D65,D67,D69,D71,D73,D75,D77,D79,D81,D83,D85,D87,D89,D91)</f>
        <v>0</v>
      </c>
      <c r="E93" s="449"/>
      <c r="F93" s="448">
        <f t="shared" si="5"/>
        <v>0</v>
      </c>
      <c r="G93" s="448">
        <f t="shared" si="5"/>
        <v>7</v>
      </c>
      <c r="H93" s="448">
        <f t="shared" si="5"/>
        <v>2</v>
      </c>
      <c r="I93" s="448">
        <f t="shared" si="5"/>
        <v>0</v>
      </c>
      <c r="J93" s="448">
        <f t="shared" si="5"/>
        <v>0</v>
      </c>
      <c r="K93" s="448">
        <f t="shared" si="5"/>
        <v>0</v>
      </c>
      <c r="L93" s="448">
        <f t="shared" si="5"/>
        <v>6</v>
      </c>
      <c r="M93" s="448">
        <f t="shared" si="5"/>
        <v>5</v>
      </c>
      <c r="N93" s="448">
        <f t="shared" si="5"/>
        <v>7</v>
      </c>
      <c r="O93" s="448">
        <f t="shared" si="5"/>
        <v>2</v>
      </c>
      <c r="P93" s="448">
        <f t="shared" si="5"/>
        <v>2</v>
      </c>
      <c r="Q93" s="449"/>
      <c r="R93" s="450"/>
      <c r="S93" s="451">
        <f>SUM(S53,S55,S57,S59,S61,S63,S65,S67,S69,S71,S73,S75,S77,S79,S81,S83,S85,S87,S89,S91)</f>
        <v>31</v>
      </c>
      <c r="T93" s="452"/>
      <c r="U93" s="453">
        <f>SUM(PT!AL94:AW94)</f>
        <v>0</v>
      </c>
      <c r="V93" s="478">
        <f>IF(COUNT(V53:V92)=0,"-",SUM(V53:V92)/COUNT(V53:V92))</f>
        <v>1.4107142857142858</v>
      </c>
      <c r="W93" s="455">
        <f>IF(COUNT(W53:W92)=0,"-",SUM(W53:W92)/COUNT(W53:W92))</f>
        <v>10.714285714285714</v>
      </c>
      <c r="X93" s="456">
        <f>IF(COUNT(X53:X92)=0,"-",SUM(X53:X92)/COUNT(X53:X92))</f>
        <v>0.12580596617250756</v>
      </c>
    </row>
    <row r="94" spans="1:24" ht="12.75" customHeight="1" thickBot="1">
      <c r="A94" s="1237"/>
      <c r="B94" s="1237"/>
      <c r="C94" s="1237"/>
      <c r="D94" s="1238" t="s">
        <v>110</v>
      </c>
      <c r="E94" s="1238"/>
      <c r="F94" s="1238"/>
      <c r="G94" s="1238"/>
      <c r="H94" s="1238"/>
      <c r="I94" s="1238"/>
      <c r="J94" s="1239">
        <f>IF(OR(LU!W3=0,LU!W102=0),"",S93/(LU!W3+LU!W102))</f>
        <v>1.0333333333333334</v>
      </c>
      <c r="K94" s="1239"/>
      <c r="L94" s="1240" t="s">
        <v>111</v>
      </c>
      <c r="M94" s="1240"/>
      <c r="N94" s="1240"/>
      <c r="O94" s="1240"/>
      <c r="P94" s="1240"/>
      <c r="Q94" s="1241">
        <f>IF(S44+S93=0,"",S93/(S44+S93))</f>
        <v>0.484375</v>
      </c>
      <c r="R94" s="1241"/>
      <c r="S94" s="457"/>
      <c r="T94" s="479"/>
      <c r="U94" s="1245" t="s">
        <v>112</v>
      </c>
      <c r="V94" s="1242" t="s">
        <v>113</v>
      </c>
      <c r="W94" s="1242"/>
      <c r="X94" s="1242"/>
    </row>
    <row r="95" spans="1:24" ht="12.75" customHeight="1" thickBot="1">
      <c r="A95" s="1237"/>
      <c r="B95" s="1237"/>
      <c r="C95" s="1237"/>
      <c r="D95" s="1243" t="s">
        <v>114</v>
      </c>
      <c r="E95" s="1243"/>
      <c r="F95" s="1243"/>
      <c r="G95" s="1243"/>
      <c r="H95" s="1243"/>
      <c r="I95" s="1243"/>
      <c r="J95" s="1244">
        <f>IF(OR(J45="",J94=""),"",J94-J45)</f>
        <v>-6.6666666666666652E-2</v>
      </c>
      <c r="K95" s="1244"/>
      <c r="L95" s="1240"/>
      <c r="M95" s="1240"/>
      <c r="N95" s="1240"/>
      <c r="O95" s="1240"/>
      <c r="P95" s="1240"/>
      <c r="Q95" s="1241"/>
      <c r="R95" s="1241"/>
      <c r="S95" s="459"/>
      <c r="T95" s="458"/>
      <c r="U95" s="1246"/>
      <c r="V95" s="1242"/>
      <c r="W95" s="1242"/>
      <c r="X95" s="1242"/>
    </row>
    <row r="96" spans="1:24" ht="12.75" customHeight="1" thickBot="1">
      <c r="A96" s="1247" t="s">
        <v>115</v>
      </c>
      <c r="B96" s="1247"/>
      <c r="C96" s="1247"/>
      <c r="D96" s="447">
        <f t="shared" ref="D96:S96" si="6">SUM(D54,D56,D58,D60,D62,D64,D66,D68,D70,D72,D74,D76,D78,D80,D82,D84,D86,D88,D90,D92)</f>
        <v>2</v>
      </c>
      <c r="E96" s="448">
        <f t="shared" si="6"/>
        <v>0</v>
      </c>
      <c r="F96" s="448">
        <f t="shared" si="6"/>
        <v>0</v>
      </c>
      <c r="G96" s="448">
        <f t="shared" si="6"/>
        <v>1</v>
      </c>
      <c r="H96" s="448">
        <f t="shared" si="6"/>
        <v>0</v>
      </c>
      <c r="I96" s="448">
        <f t="shared" si="6"/>
        <v>0</v>
      </c>
      <c r="J96" s="448">
        <f t="shared" si="6"/>
        <v>1</v>
      </c>
      <c r="K96" s="448">
        <f t="shared" si="6"/>
        <v>2</v>
      </c>
      <c r="L96" s="448">
        <f t="shared" si="6"/>
        <v>0</v>
      </c>
      <c r="M96" s="448">
        <f t="shared" si="6"/>
        <v>3</v>
      </c>
      <c r="N96" s="448">
        <f t="shared" si="6"/>
        <v>2</v>
      </c>
      <c r="O96" s="448">
        <f t="shared" si="6"/>
        <v>0</v>
      </c>
      <c r="P96" s="448">
        <f t="shared" si="6"/>
        <v>1</v>
      </c>
      <c r="Q96" s="448">
        <f t="shared" si="6"/>
        <v>0</v>
      </c>
      <c r="R96" s="448">
        <f t="shared" si="6"/>
        <v>0</v>
      </c>
      <c r="S96" s="451">
        <f t="shared" si="6"/>
        <v>12</v>
      </c>
      <c r="T96" s="463">
        <f>SUM(T53:T92)</f>
        <v>15</v>
      </c>
      <c r="U96" s="1253" t="s">
        <v>116</v>
      </c>
      <c r="V96" s="1253"/>
      <c r="W96" s="1253"/>
      <c r="X96" s="1254"/>
    </row>
    <row r="97" spans="1:24" ht="12.75" customHeight="1" thickBot="1">
      <c r="A97" s="1247"/>
      <c r="B97" s="1247"/>
      <c r="C97" s="1247"/>
      <c r="D97" s="1238" t="s">
        <v>117</v>
      </c>
      <c r="E97" s="1238"/>
      <c r="F97" s="1238"/>
      <c r="G97" s="1238"/>
      <c r="H97" s="1238"/>
      <c r="I97" s="1238"/>
      <c r="J97" s="1272">
        <f>IF(OR(LU!W3=0,LU!W102=0),"",S96/(LU!W3+LU!W102))</f>
        <v>0.4</v>
      </c>
      <c r="K97" s="1272"/>
      <c r="L97" s="1249" t="s">
        <v>118</v>
      </c>
      <c r="M97" s="1249"/>
      <c r="N97" s="1249"/>
      <c r="O97" s="1249"/>
      <c r="P97" s="1249"/>
      <c r="Q97" s="1250">
        <f>IF(S47+S96=0,"",S96/(S47+S96))</f>
        <v>0.52173913043478259</v>
      </c>
      <c r="R97" s="1250"/>
      <c r="S97" s="457"/>
      <c r="T97" s="1251">
        <f>IF(T47+T96=0,"",T96/(T47+T96))</f>
        <v>0.4838709677419355</v>
      </c>
      <c r="U97" s="1255" t="s">
        <v>119</v>
      </c>
      <c r="V97" s="1255"/>
      <c r="W97" s="1255"/>
      <c r="X97" s="1256"/>
    </row>
    <row r="98" spans="1:24" ht="13.5" thickBot="1">
      <c r="A98" s="1247"/>
      <c r="B98" s="1247"/>
      <c r="C98" s="1247"/>
      <c r="D98" s="1243" t="s">
        <v>114</v>
      </c>
      <c r="E98" s="1243"/>
      <c r="F98" s="1243"/>
      <c r="G98" s="1243"/>
      <c r="H98" s="1243"/>
      <c r="I98" s="1243"/>
      <c r="J98" s="1271">
        <f>IF(OR(J48="",J97=""),"",J97-J48)</f>
        <v>3.3333333333333381E-2</v>
      </c>
      <c r="K98" s="1271"/>
      <c r="L98" s="1249"/>
      <c r="M98" s="1249"/>
      <c r="N98" s="1249"/>
      <c r="O98" s="1249"/>
      <c r="P98" s="1249"/>
      <c r="Q98" s="1250"/>
      <c r="R98" s="1250"/>
      <c r="S98" s="464"/>
      <c r="T98" s="1251"/>
      <c r="U98" s="1257"/>
      <c r="V98" s="1257"/>
      <c r="W98" s="1257"/>
      <c r="X98" s="1258"/>
    </row>
  </sheetData>
  <sheetProtection selectLockedCells="1" selectUnlockedCells="1"/>
  <mergeCells count="330">
    <mergeCell ref="Q97:R98"/>
    <mergeCell ref="T97:T98"/>
    <mergeCell ref="D98:I98"/>
    <mergeCell ref="J98:K98"/>
    <mergeCell ref="A96:C98"/>
    <mergeCell ref="Q94:R95"/>
    <mergeCell ref="V94:X95"/>
    <mergeCell ref="A93:C95"/>
    <mergeCell ref="D94:I94"/>
    <mergeCell ref="J94:K94"/>
    <mergeCell ref="L94:P95"/>
    <mergeCell ref="D95:I95"/>
    <mergeCell ref="J95:K95"/>
    <mergeCell ref="D97:I97"/>
    <mergeCell ref="J97:K97"/>
    <mergeCell ref="L97:P98"/>
    <mergeCell ref="U94:U95"/>
    <mergeCell ref="U96:X96"/>
    <mergeCell ref="U97:X98"/>
    <mergeCell ref="V87:V88"/>
    <mergeCell ref="W87:W88"/>
    <mergeCell ref="X87:X88"/>
    <mergeCell ref="V91:V92"/>
    <mergeCell ref="W91:W92"/>
    <mergeCell ref="X91:X92"/>
    <mergeCell ref="A89:A90"/>
    <mergeCell ref="B89:B90"/>
    <mergeCell ref="T89:T90"/>
    <mergeCell ref="U89:U90"/>
    <mergeCell ref="V89:V90"/>
    <mergeCell ref="A91:A92"/>
    <mergeCell ref="B91:B92"/>
    <mergeCell ref="T91:T92"/>
    <mergeCell ref="U91:U92"/>
    <mergeCell ref="W89:W90"/>
    <mergeCell ref="X89:X90"/>
    <mergeCell ref="A87:A88"/>
    <mergeCell ref="B87:B88"/>
    <mergeCell ref="T87:T88"/>
    <mergeCell ref="U87:U88"/>
    <mergeCell ref="A83:A84"/>
    <mergeCell ref="B83:B84"/>
    <mergeCell ref="T83:T84"/>
    <mergeCell ref="U83:U84"/>
    <mergeCell ref="V83:V84"/>
    <mergeCell ref="W83:W84"/>
    <mergeCell ref="X83:X84"/>
    <mergeCell ref="A85:A86"/>
    <mergeCell ref="B85:B86"/>
    <mergeCell ref="T85:T86"/>
    <mergeCell ref="U85:U86"/>
    <mergeCell ref="V85:V86"/>
    <mergeCell ref="W85:W86"/>
    <mergeCell ref="X85:X86"/>
    <mergeCell ref="A79:A80"/>
    <mergeCell ref="B79:B80"/>
    <mergeCell ref="T79:T80"/>
    <mergeCell ref="U79:U80"/>
    <mergeCell ref="V79:V80"/>
    <mergeCell ref="W79:W80"/>
    <mergeCell ref="X79:X80"/>
    <mergeCell ref="A81:A82"/>
    <mergeCell ref="B81:B82"/>
    <mergeCell ref="T81:T82"/>
    <mergeCell ref="U81:U82"/>
    <mergeCell ref="V81:V82"/>
    <mergeCell ref="W81:W82"/>
    <mergeCell ref="X81:X82"/>
    <mergeCell ref="A75:A76"/>
    <mergeCell ref="B75:B76"/>
    <mergeCell ref="T75:T76"/>
    <mergeCell ref="U75:U76"/>
    <mergeCell ref="V75:V76"/>
    <mergeCell ref="W75:W76"/>
    <mergeCell ref="X75:X76"/>
    <mergeCell ref="A77:A78"/>
    <mergeCell ref="B77:B78"/>
    <mergeCell ref="T77:T78"/>
    <mergeCell ref="U77:U78"/>
    <mergeCell ref="V77:V78"/>
    <mergeCell ref="W77:W78"/>
    <mergeCell ref="X77:X78"/>
    <mergeCell ref="A71:A72"/>
    <mergeCell ref="B71:B72"/>
    <mergeCell ref="T71:T72"/>
    <mergeCell ref="U71:U72"/>
    <mergeCell ref="V71:V72"/>
    <mergeCell ref="W71:W72"/>
    <mergeCell ref="X71:X72"/>
    <mergeCell ref="A73:A74"/>
    <mergeCell ref="B73:B74"/>
    <mergeCell ref="T73:T74"/>
    <mergeCell ref="U73:U74"/>
    <mergeCell ref="V73:V74"/>
    <mergeCell ref="W73:W74"/>
    <mergeCell ref="X73:X74"/>
    <mergeCell ref="A67:A68"/>
    <mergeCell ref="B67:B68"/>
    <mergeCell ref="T67:T68"/>
    <mergeCell ref="U67:U68"/>
    <mergeCell ref="V67:V68"/>
    <mergeCell ref="W67:W68"/>
    <mergeCell ref="X67:X68"/>
    <mergeCell ref="A69:A70"/>
    <mergeCell ref="B69:B70"/>
    <mergeCell ref="T69:T70"/>
    <mergeCell ref="U69:U70"/>
    <mergeCell ref="V69:V70"/>
    <mergeCell ref="W69:W70"/>
    <mergeCell ref="X69:X70"/>
    <mergeCell ref="A63:A64"/>
    <mergeCell ref="B63:B64"/>
    <mergeCell ref="T63:T64"/>
    <mergeCell ref="U63:U64"/>
    <mergeCell ref="V63:V64"/>
    <mergeCell ref="W63:W64"/>
    <mergeCell ref="X63:X64"/>
    <mergeCell ref="A65:A66"/>
    <mergeCell ref="B65:B66"/>
    <mergeCell ref="T65:T66"/>
    <mergeCell ref="U65:U66"/>
    <mergeCell ref="V65:V66"/>
    <mergeCell ref="W65:W66"/>
    <mergeCell ref="X65:X66"/>
    <mergeCell ref="A59:A60"/>
    <mergeCell ref="B59:B60"/>
    <mergeCell ref="T59:T60"/>
    <mergeCell ref="U59:U60"/>
    <mergeCell ref="V59:V60"/>
    <mergeCell ref="W59:W60"/>
    <mergeCell ref="X59:X60"/>
    <mergeCell ref="A61:A62"/>
    <mergeCell ref="B61:B62"/>
    <mergeCell ref="T61:T62"/>
    <mergeCell ref="U61:U62"/>
    <mergeCell ref="V61:V62"/>
    <mergeCell ref="W61:W62"/>
    <mergeCell ref="X61:X62"/>
    <mergeCell ref="A55:A56"/>
    <mergeCell ref="B55:B56"/>
    <mergeCell ref="T55:T56"/>
    <mergeCell ref="U55:U56"/>
    <mergeCell ref="V55:V56"/>
    <mergeCell ref="W55:W56"/>
    <mergeCell ref="X55:X56"/>
    <mergeCell ref="A57:A58"/>
    <mergeCell ref="B57:B58"/>
    <mergeCell ref="T57:T58"/>
    <mergeCell ref="U57:U58"/>
    <mergeCell ref="V57:V58"/>
    <mergeCell ref="W57:W58"/>
    <mergeCell ref="X57:X58"/>
    <mergeCell ref="A51:C51"/>
    <mergeCell ref="D51:S51"/>
    <mergeCell ref="V51:X51"/>
    <mergeCell ref="A53:A54"/>
    <mergeCell ref="B53:B54"/>
    <mergeCell ref="T53:T54"/>
    <mergeCell ref="U53:U54"/>
    <mergeCell ref="V53:V54"/>
    <mergeCell ref="W53:W54"/>
    <mergeCell ref="X53:X54"/>
    <mergeCell ref="A47:C49"/>
    <mergeCell ref="D48:I48"/>
    <mergeCell ref="J48:K48"/>
    <mergeCell ref="L48:P49"/>
    <mergeCell ref="Q48:R49"/>
    <mergeCell ref="T48:T49"/>
    <mergeCell ref="D49:I49"/>
    <mergeCell ref="J49:K49"/>
    <mergeCell ref="A50:C50"/>
    <mergeCell ref="D50:U50"/>
    <mergeCell ref="U47:X47"/>
    <mergeCell ref="U48:X49"/>
    <mergeCell ref="V50:X50"/>
    <mergeCell ref="A42:A43"/>
    <mergeCell ref="B42:B43"/>
    <mergeCell ref="T42:T43"/>
    <mergeCell ref="U42:U43"/>
    <mergeCell ref="V42:V43"/>
    <mergeCell ref="W42:W43"/>
    <mergeCell ref="X42:X43"/>
    <mergeCell ref="A44:C46"/>
    <mergeCell ref="D45:I45"/>
    <mergeCell ref="J45:K45"/>
    <mergeCell ref="L45:P46"/>
    <mergeCell ref="Q45:R46"/>
    <mergeCell ref="V45:X46"/>
    <mergeCell ref="D46:I46"/>
    <mergeCell ref="J46:K46"/>
    <mergeCell ref="U45:U46"/>
    <mergeCell ref="A38:A39"/>
    <mergeCell ref="B38:B39"/>
    <mergeCell ref="T38:T39"/>
    <mergeCell ref="U38:U39"/>
    <mergeCell ref="V38:V39"/>
    <mergeCell ref="W38:W39"/>
    <mergeCell ref="X38:X39"/>
    <mergeCell ref="A40:A41"/>
    <mergeCell ref="B40:B41"/>
    <mergeCell ref="T40:T41"/>
    <mergeCell ref="U40:U41"/>
    <mergeCell ref="V40:V41"/>
    <mergeCell ref="W40:W41"/>
    <mergeCell ref="X40:X41"/>
    <mergeCell ref="A34:A35"/>
    <mergeCell ref="B34:B35"/>
    <mergeCell ref="T34:T35"/>
    <mergeCell ref="U34:U35"/>
    <mergeCell ref="V34:V35"/>
    <mergeCell ref="W34:W35"/>
    <mergeCell ref="X34:X35"/>
    <mergeCell ref="A36:A37"/>
    <mergeCell ref="B36:B37"/>
    <mergeCell ref="T36:T37"/>
    <mergeCell ref="U36:U37"/>
    <mergeCell ref="V36:V37"/>
    <mergeCell ref="W36:W37"/>
    <mergeCell ref="X36:X37"/>
    <mergeCell ref="A30:A31"/>
    <mergeCell ref="B30:B31"/>
    <mergeCell ref="T30:T31"/>
    <mergeCell ref="U30:U31"/>
    <mergeCell ref="V30:V31"/>
    <mergeCell ref="W30:W31"/>
    <mergeCell ref="X30:X31"/>
    <mergeCell ref="A32:A33"/>
    <mergeCell ref="B32:B33"/>
    <mergeCell ref="T32:T33"/>
    <mergeCell ref="U32:U33"/>
    <mergeCell ref="V32:V33"/>
    <mergeCell ref="W32:W33"/>
    <mergeCell ref="X32:X33"/>
    <mergeCell ref="A26:A27"/>
    <mergeCell ref="B26:B27"/>
    <mergeCell ref="T26:T27"/>
    <mergeCell ref="U26:U27"/>
    <mergeCell ref="V26:V27"/>
    <mergeCell ref="W26:W27"/>
    <mergeCell ref="X26:X27"/>
    <mergeCell ref="A28:A29"/>
    <mergeCell ref="B28:B29"/>
    <mergeCell ref="T28:T29"/>
    <mergeCell ref="U28:U29"/>
    <mergeCell ref="V28:V29"/>
    <mergeCell ref="W28:W29"/>
    <mergeCell ref="X28:X29"/>
    <mergeCell ref="A22:A23"/>
    <mergeCell ref="B22:B23"/>
    <mergeCell ref="T22:T23"/>
    <mergeCell ref="U22:U23"/>
    <mergeCell ref="V22:V23"/>
    <mergeCell ref="W22:W23"/>
    <mergeCell ref="X22:X23"/>
    <mergeCell ref="A24:A25"/>
    <mergeCell ref="B24:B25"/>
    <mergeCell ref="T24:T25"/>
    <mergeCell ref="U24:U25"/>
    <mergeCell ref="V24:V25"/>
    <mergeCell ref="W24:W25"/>
    <mergeCell ref="X24:X25"/>
    <mergeCell ref="A18:A19"/>
    <mergeCell ref="B18:B19"/>
    <mergeCell ref="T18:T19"/>
    <mergeCell ref="U18:U19"/>
    <mergeCell ref="V18:V19"/>
    <mergeCell ref="W18:W19"/>
    <mergeCell ref="X18:X19"/>
    <mergeCell ref="A20:A21"/>
    <mergeCell ref="B20:B21"/>
    <mergeCell ref="T20:T21"/>
    <mergeCell ref="U20:U21"/>
    <mergeCell ref="V20:V21"/>
    <mergeCell ref="W20:W21"/>
    <mergeCell ref="X20:X21"/>
    <mergeCell ref="A14:A15"/>
    <mergeCell ref="B14:B15"/>
    <mergeCell ref="T14:T15"/>
    <mergeCell ref="U14:U15"/>
    <mergeCell ref="V14:V15"/>
    <mergeCell ref="W14:W15"/>
    <mergeCell ref="X14:X15"/>
    <mergeCell ref="A16:A17"/>
    <mergeCell ref="B16:B17"/>
    <mergeCell ref="T16:T17"/>
    <mergeCell ref="U16:U17"/>
    <mergeCell ref="V16:V17"/>
    <mergeCell ref="W16:W17"/>
    <mergeCell ref="X16:X17"/>
    <mergeCell ref="A10:A11"/>
    <mergeCell ref="B10:B11"/>
    <mergeCell ref="T10:T11"/>
    <mergeCell ref="U10:U11"/>
    <mergeCell ref="V10:V11"/>
    <mergeCell ref="W10:W11"/>
    <mergeCell ref="X10:X11"/>
    <mergeCell ref="A12:A13"/>
    <mergeCell ref="B12:B13"/>
    <mergeCell ref="T12:T13"/>
    <mergeCell ref="U12:U13"/>
    <mergeCell ref="V12:V13"/>
    <mergeCell ref="W12:W13"/>
    <mergeCell ref="X12:X13"/>
    <mergeCell ref="W6:W7"/>
    <mergeCell ref="X6:X7"/>
    <mergeCell ref="A8:A9"/>
    <mergeCell ref="B8:B9"/>
    <mergeCell ref="T8:T9"/>
    <mergeCell ref="U8:U9"/>
    <mergeCell ref="V8:V9"/>
    <mergeCell ref="W8:W9"/>
    <mergeCell ref="X8:X9"/>
    <mergeCell ref="A6:A7"/>
    <mergeCell ref="B6:B7"/>
    <mergeCell ref="T6:T7"/>
    <mergeCell ref="U6:U7"/>
    <mergeCell ref="V6:V7"/>
    <mergeCell ref="D1:U1"/>
    <mergeCell ref="A1:C1"/>
    <mergeCell ref="V1:X1"/>
    <mergeCell ref="A2:C2"/>
    <mergeCell ref="D2:S2"/>
    <mergeCell ref="V2:X2"/>
    <mergeCell ref="A4:A5"/>
    <mergeCell ref="B4:B5"/>
    <mergeCell ref="T4:T5"/>
    <mergeCell ref="U4:U5"/>
    <mergeCell ref="V4:V5"/>
    <mergeCell ref="W4:W5"/>
    <mergeCell ref="X4:X5"/>
  </mergeCells>
  <phoneticPr fontId="61" type="noConversion"/>
  <printOptions horizontalCentered="1" verticalCentered="1"/>
  <pageMargins left="0.25" right="0.25" top="0.25" bottom="0.25" header="0.51180555555555551" footer="0.51180555555555551"/>
  <pageSetup scale="91" firstPageNumber="0" orientation="landscape" horizontalDpi="300" verticalDpi="300" r:id="rId1"/>
  <headerFooter alignWithMargins="0"/>
  <rowBreaks count="1" manualBreakCount="1">
    <brk id="49" max="16383"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 xsi:nil="true"/>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http://schemas.openxmlformats.org/package/2006/metadata/core-properties"/>
    <ds:schemaRef ds:uri="1650dc55-6804-4c8f-aa3c-5e816bdd9c33"/>
    <ds:schemaRef ds:uri="c201eecb-b093-46ba-b276-c6fd26ee6b78"/>
    <ds:schemaRef ds:uri="http://www.w3.org/XML/1998/namespace"/>
    <ds:schemaRef ds:uri="http://purl.org/dc/dcmitype/"/>
    <ds:schemaRef ds:uri="http://purl.org/dc/elements/1.1/"/>
    <ds:schemaRef ds:uri="http://purl.org/dc/terms/"/>
    <ds:schemaRef ds:uri="http://schemas.microsoft.com/office/2006/documentManagement/types"/>
    <ds:schemaRef ds:uri="f0d1fba5-b851-4fbb-ad26-6f3fee8e928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Read ME</vt:lpstr>
      <vt:lpstr>IBRF</vt:lpstr>
      <vt:lpstr>Score</vt:lpstr>
      <vt:lpstr>Penalties</vt:lpstr>
      <vt:lpstr>Lineups</vt:lpstr>
      <vt:lpstr>Expulsion-Suspension Form</vt:lpstr>
      <vt:lpstr>Official Reviews</vt:lpstr>
      <vt:lpstr>Bout Summary</vt:lpstr>
      <vt:lpstr>Penalty Summary</vt:lpstr>
      <vt:lpstr>Actions</vt:lpstr>
      <vt:lpstr>Errors</vt:lpstr>
      <vt:lpstr>Bout Clock</vt:lpstr>
      <vt:lpstr>One Penalty Tracker</vt:lpstr>
      <vt:lpstr>Penalty Box</vt:lpstr>
      <vt:lpstr>Whiteboards</vt:lpstr>
      <vt:lpstr>SK</vt:lpstr>
      <vt:lpstr>PT</vt:lpstr>
      <vt:lpstr>LU</vt:lpstr>
      <vt:lpstr>Actions!Print_Area</vt:lpstr>
      <vt:lpstr>'Bout Clock'!Print_Area</vt:lpstr>
      <vt:lpstr>'Bout Summary'!Print_Area</vt:lpstr>
      <vt:lpstr>Errors!Print_Area</vt:lpstr>
      <vt:lpstr>'Expulsion-Suspension Form'!Print_Area</vt:lpstr>
      <vt:lpstr>IBRF!Print_Area</vt:lpstr>
      <vt:lpstr>Lineups!Print_Area</vt:lpstr>
      <vt:lpstr>'Official Reviews'!Print_Area</vt:lpstr>
      <vt:lpstr>'One Penalty Tracker'!Print_Area</vt:lpstr>
      <vt:lpstr>Penalties!Print_Area</vt:lpstr>
      <vt:lpstr>'Penalty Box'!Print_Area</vt:lpstr>
      <vt:lpstr>'Penalty Summary'!Print_Area</vt:lpstr>
      <vt:lpstr>'Read ME'!Print_Area</vt:lpstr>
      <vt:lpstr>Score!Print_Area</vt:lpstr>
    </vt:vector>
  </TitlesOfParts>
  <Manager>Heather Hamilton;Evelynn Dornberger</Manager>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Stats form for modern roller derby</dc:subject>
  <dc:creator>Adam Kenyon;Jason Proctor;Tim Roy;Katie Wearne;FN Zebra</dc:creator>
  <dc:description/>
  <cp:lastModifiedBy>Charles Gladu</cp:lastModifiedBy>
  <cp:lastPrinted>2012-10-27T00:38:35Z</cp:lastPrinted>
  <dcterms:created xsi:type="dcterms:W3CDTF">2012-01-20T00:04:57Z</dcterms:created>
  <dcterms:modified xsi:type="dcterms:W3CDTF">2012-11-04T04:50:47Z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ies>
</file>