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drawings/drawing5.xml" ContentType="application/vnd.openxmlformats-officedocument.drawing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djov\OneDrive\Escritorio\Costos\"/>
    </mc:Choice>
  </mc:AlternateContent>
  <xr:revisionPtr revIDLastSave="0" documentId="13_ncr:1_{97483141-6092-47EB-88DA-81397E4DD603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- AYUDA -" sheetId="5" r:id="rId1"/>
    <sheet name="Servidor Local" sheetId="7" r:id="rId2"/>
    <sheet name="Equipo Desarrollo" sheetId="9" r:id="rId3"/>
    <sheet name="Equipo Administrador" sheetId="10" r:id="rId4"/>
    <sheet name="Equipo Usuario" sheetId="11" r:id="rId5"/>
    <sheet name="Soporte" sheetId="8" state="hidden" r:id="rId6"/>
  </sheets>
  <externalReferences>
    <externalReference r:id="rId7"/>
  </externalReferences>
  <calcPr calcId="181029"/>
</workbook>
</file>

<file path=xl/calcChain.xml><?xml version="1.0" encoding="utf-8"?>
<calcChain xmlns="http://schemas.openxmlformats.org/spreadsheetml/2006/main">
  <c r="A9" i="11" l="1"/>
  <c r="H20" i="11"/>
  <c r="G20" i="11"/>
  <c r="F20" i="11"/>
  <c r="K19" i="11"/>
  <c r="J19" i="11"/>
  <c r="I19" i="11"/>
  <c r="K18" i="11"/>
  <c r="J18" i="11"/>
  <c r="I18" i="11"/>
  <c r="K17" i="11"/>
  <c r="J17" i="11"/>
  <c r="I17" i="11"/>
  <c r="K16" i="11"/>
  <c r="J16" i="11"/>
  <c r="I16" i="11"/>
  <c r="K15" i="11"/>
  <c r="J15" i="11"/>
  <c r="I15" i="11"/>
  <c r="K14" i="11"/>
  <c r="J14" i="11"/>
  <c r="I14" i="11"/>
  <c r="K13" i="11"/>
  <c r="J13" i="11"/>
  <c r="I13" i="11"/>
  <c r="A12" i="11"/>
  <c r="A11" i="11"/>
  <c r="A10" i="11"/>
  <c r="A9" i="10"/>
  <c r="H22" i="10"/>
  <c r="G22" i="10"/>
  <c r="F22" i="10"/>
  <c r="K21" i="10"/>
  <c r="J21" i="10"/>
  <c r="I21" i="10"/>
  <c r="K20" i="10"/>
  <c r="J20" i="10"/>
  <c r="I20" i="10"/>
  <c r="K19" i="10"/>
  <c r="J19" i="10"/>
  <c r="I19" i="10"/>
  <c r="K18" i="10"/>
  <c r="J18" i="10"/>
  <c r="I18" i="10"/>
  <c r="K17" i="10"/>
  <c r="J17" i="10"/>
  <c r="I17" i="10"/>
  <c r="K16" i="10"/>
  <c r="J16" i="10"/>
  <c r="I16" i="10"/>
  <c r="K15" i="10"/>
  <c r="J15" i="10"/>
  <c r="I15" i="10"/>
  <c r="A14" i="10"/>
  <c r="A13" i="10"/>
  <c r="A12" i="10"/>
  <c r="A11" i="10"/>
  <c r="A10" i="10"/>
  <c r="A9" i="9"/>
  <c r="H22" i="9"/>
  <c r="G22" i="9"/>
  <c r="F22" i="9"/>
  <c r="K21" i="9"/>
  <c r="J21" i="9"/>
  <c r="I21" i="9"/>
  <c r="K20" i="9"/>
  <c r="J20" i="9"/>
  <c r="I20" i="9"/>
  <c r="K19" i="9"/>
  <c r="J19" i="9"/>
  <c r="I19" i="9"/>
  <c r="K18" i="9"/>
  <c r="J18" i="9"/>
  <c r="I18" i="9"/>
  <c r="K17" i="9"/>
  <c r="J17" i="9"/>
  <c r="I17" i="9"/>
  <c r="K16" i="9"/>
  <c r="J16" i="9"/>
  <c r="I16" i="9"/>
  <c r="K15" i="9"/>
  <c r="J15" i="9"/>
  <c r="I15" i="9"/>
  <c r="A14" i="9"/>
  <c r="A13" i="9"/>
  <c r="A12" i="9"/>
  <c r="A11" i="9"/>
  <c r="A10" i="9"/>
  <c r="A17" i="7"/>
  <c r="A16" i="7" l="1"/>
  <c r="A15" i="7"/>
  <c r="A14" i="7"/>
  <c r="A13" i="7"/>
  <c r="A12" i="7"/>
  <c r="A11" i="7"/>
  <c r="A10" i="7"/>
  <c r="A9" i="7"/>
  <c r="K22" i="7"/>
  <c r="F25" i="7" l="1"/>
  <c r="K24" i="7"/>
  <c r="K20" i="7"/>
  <c r="J23" i="7"/>
  <c r="J22" i="7"/>
  <c r="J20" i="7"/>
  <c r="I18" i="7"/>
  <c r="G25" i="7"/>
  <c r="J19" i="7"/>
  <c r="H25" i="7"/>
  <c r="I23" i="7"/>
  <c r="I22" i="7"/>
  <c r="J21" i="7"/>
  <c r="K23" i="7"/>
  <c r="J18" i="7"/>
  <c r="K21" i="7"/>
  <c r="K19" i="7"/>
  <c r="I20" i="7"/>
  <c r="I19" i="7"/>
  <c r="K18" i="7"/>
  <c r="J24" i="7"/>
  <c r="I24" i="7"/>
  <c r="I21" i="7"/>
  <c r="E11" i="7"/>
  <c r="C11" i="7" l="1"/>
  <c r="C11" i="11"/>
  <c r="C11" i="10"/>
  <c r="C11" i="9"/>
  <c r="C14" i="7"/>
  <c r="C12" i="7"/>
  <c r="E11" i="11"/>
  <c r="E11" i="10"/>
  <c r="E11" i="9"/>
  <c r="E14" i="7"/>
  <c r="C10" i="10"/>
  <c r="C10" i="9"/>
  <c r="C10" i="11"/>
  <c r="C13" i="7"/>
  <c r="D14" i="10"/>
  <c r="D14" i="9"/>
  <c r="D17" i="7"/>
  <c r="C14" i="10"/>
  <c r="C14" i="9"/>
  <c r="C17" i="7"/>
  <c r="D11" i="11"/>
  <c r="D11" i="10"/>
  <c r="D11" i="9"/>
  <c r="D14" i="7"/>
  <c r="D12" i="7"/>
  <c r="E12" i="10"/>
  <c r="E12" i="9"/>
  <c r="E15" i="7"/>
  <c r="D9" i="9"/>
  <c r="E9" i="11"/>
  <c r="E9" i="10"/>
  <c r="E9" i="9"/>
  <c r="E22" i="9" s="1"/>
  <c r="C9" i="11"/>
  <c r="C9" i="10"/>
  <c r="D9" i="10"/>
  <c r="D9" i="11"/>
  <c r="C10" i="7"/>
  <c r="E14" i="10"/>
  <c r="E14" i="9"/>
  <c r="E17" i="7"/>
  <c r="D9" i="7"/>
  <c r="E9" i="7"/>
  <c r="C9" i="7"/>
  <c r="D10" i="7"/>
  <c r="D10" i="10"/>
  <c r="D10" i="9"/>
  <c r="D10" i="11"/>
  <c r="D13" i="7"/>
  <c r="C13" i="10"/>
  <c r="C13" i="9"/>
  <c r="C12" i="11"/>
  <c r="C16" i="7"/>
  <c r="E10" i="7"/>
  <c r="C12" i="10"/>
  <c r="C12" i="9"/>
  <c r="C15" i="7"/>
  <c r="D13" i="10"/>
  <c r="D13" i="9"/>
  <c r="D12" i="11"/>
  <c r="D16" i="7"/>
  <c r="E10" i="10"/>
  <c r="E10" i="9"/>
  <c r="E10" i="11"/>
  <c r="E13" i="7"/>
  <c r="D12" i="10"/>
  <c r="D12" i="9"/>
  <c r="D15" i="7"/>
  <c r="C9" i="9"/>
  <c r="E13" i="10"/>
  <c r="E13" i="9"/>
  <c r="E12" i="11"/>
  <c r="E16" i="7"/>
  <c r="E12" i="7"/>
  <c r="I12" i="11" l="1"/>
  <c r="K12" i="11"/>
  <c r="J12" i="11"/>
  <c r="J10" i="9"/>
  <c r="K10" i="9"/>
  <c r="I10" i="9"/>
  <c r="J13" i="9"/>
  <c r="I13" i="9"/>
  <c r="K13" i="9"/>
  <c r="C25" i="7"/>
  <c r="K9" i="7"/>
  <c r="J9" i="7"/>
  <c r="I9" i="7"/>
  <c r="I9" i="10"/>
  <c r="K9" i="10"/>
  <c r="C22" i="10"/>
  <c r="J9" i="10"/>
  <c r="D22" i="9"/>
  <c r="J10" i="10"/>
  <c r="I10" i="10"/>
  <c r="K10" i="10"/>
  <c r="I15" i="7"/>
  <c r="K15" i="7"/>
  <c r="J15" i="7"/>
  <c r="I13" i="10"/>
  <c r="J13" i="10"/>
  <c r="K13" i="10"/>
  <c r="C20" i="11"/>
  <c r="I9" i="11"/>
  <c r="K9" i="11"/>
  <c r="J9" i="11"/>
  <c r="K14" i="7"/>
  <c r="J14" i="7"/>
  <c r="I14" i="7"/>
  <c r="D11" i="7"/>
  <c r="J9" i="9"/>
  <c r="C22" i="9"/>
  <c r="K9" i="9"/>
  <c r="I9" i="9"/>
  <c r="I12" i="9"/>
  <c r="K12" i="9"/>
  <c r="J12" i="9"/>
  <c r="E25" i="7"/>
  <c r="J14" i="10"/>
  <c r="K11" i="9"/>
  <c r="I11" i="9"/>
  <c r="J11" i="9"/>
  <c r="I12" i="10"/>
  <c r="K12" i="10"/>
  <c r="J12" i="10"/>
  <c r="D20" i="11"/>
  <c r="J10" i="7"/>
  <c r="I10" i="7"/>
  <c r="K10" i="7"/>
  <c r="I11" i="10"/>
  <c r="J11" i="10"/>
  <c r="K11" i="10"/>
  <c r="D25" i="7"/>
  <c r="K17" i="7"/>
  <c r="I17" i="7"/>
  <c r="J17" i="7"/>
  <c r="J11" i="11"/>
  <c r="I11" i="11"/>
  <c r="K11" i="11"/>
  <c r="E22" i="10"/>
  <c r="K14" i="9"/>
  <c r="I14" i="9"/>
  <c r="J14" i="9"/>
  <c r="I13" i="7"/>
  <c r="K13" i="7"/>
  <c r="J13" i="7"/>
  <c r="K16" i="7"/>
  <c r="J16" i="7"/>
  <c r="I16" i="7"/>
  <c r="D22" i="10"/>
  <c r="E20" i="11"/>
  <c r="K14" i="10"/>
  <c r="I14" i="10"/>
  <c r="J10" i="11"/>
  <c r="I10" i="11"/>
  <c r="K10" i="11"/>
  <c r="K12" i="7"/>
  <c r="J12" i="7"/>
  <c r="I12" i="7"/>
  <c r="K11" i="7"/>
  <c r="J11" i="7"/>
  <c r="I11" i="7"/>
</calcChain>
</file>

<file path=xl/sharedStrings.xml><?xml version="1.0" encoding="utf-8"?>
<sst xmlns="http://schemas.openxmlformats.org/spreadsheetml/2006/main" count="129" uniqueCount="43">
  <si>
    <t>Efvo</t>
  </si>
  <si>
    <t xml:space="preserve">Tarjeta </t>
  </si>
  <si>
    <t>Comparación de Precios entre diferentes proveedores</t>
  </si>
  <si>
    <t>PRODUCTO</t>
  </si>
  <si>
    <t>Mercado Pago</t>
  </si>
  <si>
    <t>Tarjeta cuotas</t>
  </si>
  <si>
    <t>Gratis</t>
  </si>
  <si>
    <t>Efectivo</t>
  </si>
  <si>
    <t>PRECIO MÁS BAJO</t>
  </si>
  <si>
    <t>PRECIO PROMEDIO</t>
  </si>
  <si>
    <t>PRECIO MÁS ALTO</t>
  </si>
  <si>
    <t>DATOS ADICIONALES</t>
  </si>
  <si>
    <t>TIEMPO DE ENTREGA (DÍAS)</t>
  </si>
  <si>
    <t>COSTO DE ENVÍO</t>
  </si>
  <si>
    <t>FORMAS DE PAGO</t>
  </si>
  <si>
    <t>Ingresa en la tabla los productos, los proveedores y sus precios</t>
  </si>
  <si>
    <t>Ayuda</t>
  </si>
  <si>
    <t>CANTIDAD</t>
  </si>
  <si>
    <t>Almendras</t>
  </si>
  <si>
    <t>Nueces</t>
  </si>
  <si>
    <t>Pistachos</t>
  </si>
  <si>
    <t>Bananas</t>
  </si>
  <si>
    <t>Pasas</t>
  </si>
  <si>
    <t>ESTADÍSTICAS POR PRODUCTO</t>
  </si>
  <si>
    <t>Total</t>
  </si>
  <si>
    <t>Pecán</t>
  </si>
  <si>
    <t>Piñones</t>
  </si>
  <si>
    <t>Cranberries</t>
  </si>
  <si>
    <t>Castañas</t>
  </si>
  <si>
    <t>China Co</t>
  </si>
  <si>
    <t>PROVEEDOR 1</t>
  </si>
  <si>
    <t>PROVEEDOR 2</t>
  </si>
  <si>
    <t>PROVEEDOR 3</t>
  </si>
  <si>
    <t>PROVEEDOR 4</t>
  </si>
  <si>
    <t>PROVEEDOR 5</t>
  </si>
  <si>
    <t>PROVEEDOR 6</t>
  </si>
  <si>
    <t xml:space="preserve">8 dias </t>
  </si>
  <si>
    <t>15 Dias</t>
  </si>
  <si>
    <t>10 Dias</t>
  </si>
  <si>
    <t>Contado</t>
  </si>
  <si>
    <t>Tarjeta Credito</t>
  </si>
  <si>
    <t>20 Dias</t>
  </si>
  <si>
    <t xml:space="preserve">8 Dias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</si>
</sst>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8" formatCode="&quot;XDR&quot;#,##0.00;[Red]\-&quot;XDR&quot;#,##0.00"/>
    <numFmt numFmtId="164" formatCode="&quot;XDR&quot;\ #,##0.00"/>
    <numFmt numFmtId="165" formatCode="&quot;XDR&quot;\ #,##0"/>
  </numFmts>
  <fonts count="17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rgb="FF8745EC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4"/>
      <color theme="1" tint="0.34998626667073579"/>
      <name val="Calibri"/>
      <family val="2"/>
      <scheme val="minor"/>
    </font>
    <font>
      <b/>
      <sz val="14"/>
      <color theme="1" tint="0.34998626667073579"/>
      <name val="Calibri"/>
      <family val="2"/>
      <scheme val="minor"/>
    </font>
    <font>
      <b/>
      <sz val="22"/>
      <color theme="1" tint="0.249977111117893"/>
      <name val="Calibri"/>
      <family val="2"/>
      <scheme val="minor"/>
    </font>
    <font>
      <sz val="16"/>
      <color theme="0" tint="-0.499984740745262"/>
      <name val="Calibri"/>
      <family val="2"/>
      <scheme val="minor"/>
    </font>
    <font>
      <sz val="8"/>
      <name val="Arial"/>
      <family val="2"/>
    </font>
    <font>
      <sz val="11"/>
      <color rgb="FF000000"/>
      <name val="Arial"/>
      <family val="2"/>
    </font>
    <font>
      <sz val="13.95"/>
      <color rgb="FF595959"/>
      <name val="Calibri"/>
      <family val="2"/>
    </font>
    <font>
      <b/>
      <sz val="14"/>
      <color theme="0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8F3FF"/>
        <bgColor indexed="64"/>
      </patternFill>
    </fill>
    <fill>
      <patternFill patternType="solid">
        <fgColor rgb="FF8745EC"/>
        <bgColor indexed="64"/>
      </patternFill>
    </fill>
    <fill>
      <patternFill patternType="solid">
        <fgColor rgb="FFFFFFFF"/>
        <bgColor indexed="64"/>
      </patternFill>
    </fill>
  </fills>
  <borders count="3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medium">
        <color theme="0" tint="-4.9989318521683403E-2"/>
      </bottom>
      <diagonal/>
    </border>
    <border>
      <left/>
      <right/>
      <top/>
      <bottom style="thin">
        <color theme="0"/>
      </bottom>
      <diagonal/>
    </border>
    <border>
      <left style="medium">
        <color rgb="FF8745EC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rgb="FF8745EC"/>
      </right>
      <top style="thin">
        <color theme="0"/>
      </top>
      <bottom style="thin">
        <color theme="0"/>
      </bottom>
      <diagonal/>
    </border>
    <border>
      <left style="medium">
        <color rgb="FF8745EC"/>
      </left>
      <right style="thin">
        <color theme="0"/>
      </right>
      <top style="thin">
        <color theme="0"/>
      </top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499984740745262"/>
      </top>
      <bottom style="dashed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dashed">
        <color theme="0" tint="-0.34998626667073579"/>
      </top>
      <bottom style="dashed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dashed">
        <color theme="0" tint="-0.34998626667073579"/>
      </top>
      <bottom style="thin">
        <color theme="0" tint="-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medium">
        <color rgb="FF8745EC"/>
      </right>
      <top style="thin">
        <color theme="0"/>
      </top>
      <bottom/>
      <diagonal/>
    </border>
    <border>
      <left/>
      <right style="thin">
        <color rgb="FFFFFF66"/>
      </right>
      <top/>
      <bottom/>
      <diagonal/>
    </border>
    <border>
      <left style="thin">
        <color rgb="FFFFFF66"/>
      </left>
      <right style="thin">
        <color rgb="FFFFFF66"/>
      </right>
      <top style="thin">
        <color rgb="FFFFFFFF"/>
      </top>
      <bottom style="thin">
        <color rgb="FFF2F2F2"/>
      </bottom>
      <diagonal/>
    </border>
    <border>
      <left style="thin">
        <color rgb="FFFFFF66"/>
      </left>
      <right/>
      <top/>
      <bottom/>
      <diagonal/>
    </border>
    <border>
      <left style="thin">
        <color rgb="FFFFFF66"/>
      </left>
      <right style="thin">
        <color rgb="FFFFFF66"/>
      </right>
      <top style="thin">
        <color rgb="FFF2F2F2"/>
      </top>
      <bottom style="thin">
        <color rgb="FFF2F2F2"/>
      </bottom>
      <diagonal/>
    </border>
    <border>
      <left/>
      <right/>
      <top style="slantDashDot">
        <color theme="0" tint="-4.9989318521683403E-2"/>
      </top>
      <bottom style="medium">
        <color theme="0" tint="-4.9989318521683403E-2"/>
      </bottom>
      <diagonal/>
    </border>
    <border>
      <left style="medium">
        <color rgb="FF8745EC"/>
      </left>
      <right/>
      <top/>
      <bottom/>
      <diagonal/>
    </border>
    <border>
      <left/>
      <right style="medium">
        <color theme="0"/>
      </right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 tint="0.499984740745262"/>
      </left>
      <right style="thin">
        <color theme="0" tint="-0.34998626667073579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1" tint="0.499984740745262"/>
      </left>
      <right style="thin">
        <color theme="0" tint="-0.34998626667073579"/>
      </right>
      <top style="thin">
        <color theme="0" tint="-0.499984740745262"/>
      </top>
      <bottom style="dashed">
        <color theme="0" tint="-0.34998626667073579"/>
      </bottom>
      <diagonal/>
    </border>
    <border>
      <left style="thin">
        <color theme="1" tint="0.499984740745262"/>
      </left>
      <right style="thin">
        <color theme="0" tint="-0.34998626667073579"/>
      </right>
      <top style="dashed">
        <color theme="0" tint="-0.34998626667073579"/>
      </top>
      <bottom style="dashed">
        <color theme="0" tint="-0.34998626667073579"/>
      </bottom>
      <diagonal/>
    </border>
    <border>
      <left style="thin">
        <color theme="1" tint="0.499984740745262"/>
      </left>
      <right style="thin">
        <color theme="0" tint="-0.34998626667073579"/>
      </right>
      <top style="dashed">
        <color theme="0" tint="-0.34998626667073579"/>
      </top>
      <bottom style="thin">
        <color theme="0" tint="-0.499984740745262"/>
      </bottom>
      <diagonal/>
    </border>
    <border>
      <left/>
      <right/>
      <top/>
      <bottom style="thin">
        <color rgb="FFF2F2F2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 style="medium">
        <color rgb="FF8745EC"/>
      </left>
      <right/>
      <top style="medium">
        <color rgb="FF8745EC"/>
      </top>
      <bottom style="thin">
        <color theme="0"/>
      </bottom>
      <diagonal/>
    </border>
    <border>
      <left/>
      <right/>
      <top style="medium">
        <color rgb="FF8745EC"/>
      </top>
      <bottom style="thin">
        <color theme="0"/>
      </bottom>
      <diagonal/>
    </border>
    <border>
      <left/>
      <right style="medium">
        <color rgb="FF8745EC"/>
      </right>
      <top style="medium">
        <color rgb="FF8745EC"/>
      </top>
      <bottom style="thin">
        <color theme="0"/>
      </bottom>
      <diagonal/>
    </border>
    <border>
      <left style="thin">
        <color theme="1" tint="0.499984740745262"/>
      </left>
      <right style="thin">
        <color theme="0" tint="-0.34998626667073579"/>
      </right>
      <top/>
      <bottom style="dashed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499984740745262"/>
      </top>
      <bottom style="dashed">
        <color theme="0" tint="-0.34998626667073579"/>
      </bottom>
      <diagonal/>
    </border>
    <border>
      <left style="thin">
        <color theme="1" tint="0.499984740745262"/>
      </left>
      <right style="thin">
        <color theme="0" tint="-0.34998626667073579"/>
      </right>
      <top style="thin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76">
    <xf numFmtId="0" fontId="0" fillId="0" borderId="0" xfId="0"/>
    <xf numFmtId="0" fontId="2" fillId="2" borderId="0" xfId="0" applyFont="1" applyFill="1"/>
    <xf numFmtId="0" fontId="3" fillId="0" borderId="0" xfId="0" applyFont="1"/>
    <xf numFmtId="0" fontId="2" fillId="0" borderId="0" xfId="0" applyFont="1"/>
    <xf numFmtId="0" fontId="4" fillId="2" borderId="0" xfId="0" applyFont="1" applyFill="1" applyAlignment="1">
      <alignment vertical="center"/>
    </xf>
    <xf numFmtId="0" fontId="0" fillId="5" borderId="0" xfId="0" applyFill="1"/>
    <xf numFmtId="0" fontId="5" fillId="2" borderId="0" xfId="0" applyFont="1" applyFill="1" applyAlignment="1">
      <alignment horizontal="center"/>
    </xf>
    <xf numFmtId="0" fontId="5" fillId="2" borderId="0" xfId="0" applyFont="1" applyFill="1"/>
    <xf numFmtId="164" fontId="8" fillId="3" borderId="1" xfId="0" applyNumberFormat="1" applyFont="1" applyFill="1" applyBorder="1" applyAlignment="1">
      <alignment horizontal="center"/>
    </xf>
    <xf numFmtId="164" fontId="9" fillId="0" borderId="2" xfId="0" applyNumberFormat="1" applyFont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 wrapText="1"/>
    </xf>
    <xf numFmtId="164" fontId="8" fillId="3" borderId="4" xfId="0" applyNumberFormat="1" applyFont="1" applyFill="1" applyBorder="1" applyAlignment="1">
      <alignment horizontal="center"/>
    </xf>
    <xf numFmtId="164" fontId="8" fillId="3" borderId="5" xfId="0" applyNumberFormat="1" applyFont="1" applyFill="1" applyBorder="1" applyAlignment="1">
      <alignment horizontal="center"/>
    </xf>
    <xf numFmtId="0" fontId="9" fillId="0" borderId="9" xfId="0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top"/>
    </xf>
    <xf numFmtId="0" fontId="5" fillId="0" borderId="0" xfId="2"/>
    <xf numFmtId="0" fontId="11" fillId="0" borderId="0" xfId="2" applyFont="1" applyAlignment="1">
      <alignment vertical="center"/>
    </xf>
    <xf numFmtId="0" fontId="11" fillId="0" borderId="0" xfId="2" applyFont="1" applyAlignment="1">
      <alignment vertical="top"/>
    </xf>
    <xf numFmtId="0" fontId="7" fillId="0" borderId="8" xfId="0" applyFont="1" applyBorder="1" applyAlignment="1">
      <alignment horizontal="left" vertical="center" wrapText="1" indent="1"/>
    </xf>
    <xf numFmtId="164" fontId="9" fillId="0" borderId="9" xfId="0" applyNumberFormat="1" applyFont="1" applyBorder="1" applyAlignment="1">
      <alignment horizontal="center" vertical="center"/>
    </xf>
    <xf numFmtId="164" fontId="9" fillId="0" borderId="10" xfId="0" applyNumberFormat="1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4" fontId="10" fillId="0" borderId="11" xfId="0" applyNumberFormat="1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164" fontId="8" fillId="3" borderId="6" xfId="0" applyNumberFormat="1" applyFont="1" applyFill="1" applyBorder="1" applyAlignment="1">
      <alignment horizontal="center"/>
    </xf>
    <xf numFmtId="164" fontId="8" fillId="3" borderId="13" xfId="0" applyNumberFormat="1" applyFont="1" applyFill="1" applyBorder="1" applyAlignment="1">
      <alignment horizontal="center"/>
    </xf>
    <xf numFmtId="164" fontId="8" fillId="3" borderId="14" xfId="0" applyNumberFormat="1" applyFont="1" applyFill="1" applyBorder="1" applyAlignment="1">
      <alignment horizontal="center"/>
    </xf>
    <xf numFmtId="0" fontId="0" fillId="5" borderId="3" xfId="0" applyFill="1" applyBorder="1"/>
    <xf numFmtId="0" fontId="7" fillId="4" borderId="7" xfId="0" applyFont="1" applyFill="1" applyBorder="1" applyAlignment="1">
      <alignment horizontal="center" vertical="center" wrapText="1"/>
    </xf>
    <xf numFmtId="2" fontId="9" fillId="0" borderId="2" xfId="0" applyNumberFormat="1" applyFont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164" fontId="10" fillId="3" borderId="2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  <xf numFmtId="164" fontId="8" fillId="0" borderId="0" xfId="0" applyNumberFormat="1" applyFont="1" applyAlignment="1">
      <alignment horizontal="center"/>
    </xf>
    <xf numFmtId="8" fontId="14" fillId="0" borderId="0" xfId="0" applyNumberFormat="1" applyFont="1" applyAlignment="1">
      <alignment vertical="center" wrapText="1"/>
    </xf>
    <xf numFmtId="8" fontId="14" fillId="0" borderId="15" xfId="0" applyNumberFormat="1" applyFont="1" applyBorder="1" applyAlignment="1">
      <alignment vertical="center" wrapText="1"/>
    </xf>
    <xf numFmtId="8" fontId="15" fillId="0" borderId="16" xfId="0" applyNumberFormat="1" applyFont="1" applyBorder="1" applyAlignment="1">
      <alignment vertical="center" wrapText="1"/>
    </xf>
    <xf numFmtId="8" fontId="14" fillId="0" borderId="17" xfId="0" applyNumberFormat="1" applyFont="1" applyBorder="1" applyAlignment="1">
      <alignment vertical="center" wrapText="1"/>
    </xf>
    <xf numFmtId="8" fontId="15" fillId="0" borderId="18" xfId="0" applyNumberFormat="1" applyFont="1" applyBorder="1" applyAlignment="1">
      <alignment vertical="center" wrapText="1"/>
    </xf>
    <xf numFmtId="164" fontId="9" fillId="2" borderId="2" xfId="0" applyNumberFormat="1" applyFont="1" applyFill="1" applyBorder="1" applyAlignment="1">
      <alignment horizontal="center" vertical="center"/>
    </xf>
    <xf numFmtId="2" fontId="9" fillId="2" borderId="2" xfId="0" applyNumberFormat="1" applyFont="1" applyFill="1" applyBorder="1" applyAlignment="1">
      <alignment horizontal="center" vertical="center"/>
    </xf>
    <xf numFmtId="164" fontId="9" fillId="2" borderId="0" xfId="0" applyNumberFormat="1" applyFont="1" applyFill="1" applyAlignment="1">
      <alignment horizontal="center" vertical="center"/>
    </xf>
    <xf numFmtId="164" fontId="16" fillId="3" borderId="1" xfId="0" applyNumberFormat="1" applyFont="1" applyFill="1" applyBorder="1" applyAlignment="1">
      <alignment horizontal="center"/>
    </xf>
    <xf numFmtId="164" fontId="16" fillId="3" borderId="5" xfId="0" applyNumberFormat="1" applyFont="1" applyFill="1" applyBorder="1" applyAlignment="1">
      <alignment horizontal="center"/>
    </xf>
    <xf numFmtId="164" fontId="16" fillId="3" borderId="13" xfId="0" applyNumberFormat="1" applyFont="1" applyFill="1" applyBorder="1" applyAlignment="1">
      <alignment horizontal="center"/>
    </xf>
    <xf numFmtId="164" fontId="16" fillId="3" borderId="14" xfId="0" applyNumberFormat="1" applyFont="1" applyFill="1" applyBorder="1" applyAlignment="1">
      <alignment horizontal="center"/>
    </xf>
    <xf numFmtId="164" fontId="9" fillId="0" borderId="19" xfId="0" applyNumberFormat="1" applyFont="1" applyBorder="1" applyAlignment="1">
      <alignment horizontal="center" vertical="center"/>
    </xf>
    <xf numFmtId="2" fontId="9" fillId="0" borderId="19" xfId="0" applyNumberFormat="1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164" fontId="9" fillId="0" borderId="23" xfId="0" applyNumberFormat="1" applyFont="1" applyBorder="1" applyAlignment="1">
      <alignment horizontal="center" vertical="center"/>
    </xf>
    <xf numFmtId="164" fontId="9" fillId="0" borderId="25" xfId="0" applyNumberFormat="1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4" fontId="10" fillId="0" borderId="26" xfId="0" applyNumberFormat="1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8" fontId="15" fillId="6" borderId="28" xfId="0" applyNumberFormat="1" applyFont="1" applyFill="1" applyBorder="1" applyAlignment="1">
      <alignment vertical="center" wrapText="1"/>
    </xf>
    <xf numFmtId="8" fontId="15" fillId="6" borderId="29" xfId="0" applyNumberFormat="1" applyFont="1" applyFill="1" applyBorder="1" applyAlignment="1">
      <alignment vertical="center" wrapText="1"/>
    </xf>
    <xf numFmtId="0" fontId="14" fillId="0" borderId="0" xfId="0" applyFont="1"/>
    <xf numFmtId="164" fontId="9" fillId="2" borderId="0" xfId="0" applyNumberFormat="1" applyFont="1" applyFill="1" applyAlignment="1">
      <alignment horizontal="center"/>
    </xf>
    <xf numFmtId="165" fontId="9" fillId="0" borderId="2" xfId="0" applyNumberFormat="1" applyFont="1" applyBorder="1" applyAlignment="1">
      <alignment horizontal="center" vertical="center"/>
    </xf>
    <xf numFmtId="165" fontId="9" fillId="0" borderId="19" xfId="0" applyNumberFormat="1" applyFont="1" applyBorder="1" applyAlignment="1">
      <alignment horizontal="center" vertical="center"/>
    </xf>
    <xf numFmtId="165" fontId="9" fillId="2" borderId="0" xfId="0" applyNumberFormat="1" applyFont="1" applyFill="1" applyAlignment="1">
      <alignment horizontal="center" vertical="center"/>
    </xf>
    <xf numFmtId="164" fontId="9" fillId="0" borderId="2" xfId="0" applyNumberFormat="1" applyFont="1" applyBorder="1" applyAlignment="1">
      <alignment horizontal="center" vertical="center" wrapText="1"/>
    </xf>
    <xf numFmtId="0" fontId="6" fillId="5" borderId="30" xfId="0" applyFont="1" applyFill="1" applyBorder="1" applyAlignment="1">
      <alignment horizontal="center" vertical="center" wrapText="1"/>
    </xf>
    <xf numFmtId="0" fontId="6" fillId="5" borderId="31" xfId="0" applyFont="1" applyFill="1" applyBorder="1" applyAlignment="1">
      <alignment horizontal="center" vertical="center" wrapText="1"/>
    </xf>
    <xf numFmtId="0" fontId="6" fillId="5" borderId="32" xfId="0" applyFont="1" applyFill="1" applyBorder="1" applyAlignment="1">
      <alignment horizontal="center" vertical="center" wrapText="1"/>
    </xf>
    <xf numFmtId="0" fontId="7" fillId="4" borderId="22" xfId="0" applyFont="1" applyFill="1" applyBorder="1" applyAlignment="1">
      <alignment horizontal="center" vertical="center" wrapText="1"/>
    </xf>
    <xf numFmtId="0" fontId="7" fillId="4" borderId="24" xfId="0" applyFont="1" applyFill="1" applyBorder="1" applyAlignment="1">
      <alignment horizontal="center" vertical="center" wrapText="1"/>
    </xf>
    <xf numFmtId="0" fontId="6" fillId="5" borderId="20" xfId="0" applyFont="1" applyFill="1" applyBorder="1" applyAlignment="1">
      <alignment horizontal="center" vertical="center" wrapText="1"/>
    </xf>
    <xf numFmtId="0" fontId="6" fillId="5" borderId="21" xfId="0" applyFont="1" applyFill="1" applyBorder="1" applyAlignment="1">
      <alignment horizontal="center" vertical="center" wrapText="1"/>
    </xf>
    <xf numFmtId="0" fontId="9" fillId="0" borderId="33" xfId="0" applyFont="1" applyBorder="1" applyAlignment="1">
      <alignment horizontal="center" vertical="center"/>
    </xf>
    <xf numFmtId="164" fontId="9" fillId="0" borderId="34" xfId="0" applyNumberFormat="1" applyFont="1" applyBorder="1" applyAlignment="1">
      <alignment horizontal="center" vertical="center"/>
    </xf>
    <xf numFmtId="164" fontId="9" fillId="0" borderId="35" xfId="0" applyNumberFormat="1" applyFont="1" applyBorder="1" applyAlignment="1">
      <alignment horizontal="center" vertical="center"/>
    </xf>
    <xf numFmtId="0" fontId="3" fillId="0" borderId="36" xfId="0" applyFont="1" applyBorder="1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112">
    <dxf>
      <border>
        <left style="thin">
          <color rgb="FFFFFF66"/>
        </left>
        <right style="thin">
          <color rgb="FFFFFF66"/>
        </right>
        <vertical/>
        <horizontal/>
      </border>
    </dxf>
    <dxf>
      <border>
        <left style="thin">
          <color rgb="FFFFFF66"/>
        </left>
        <right style="thin">
          <color rgb="FFFFFF66"/>
        </right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rgb="FFFFFF66"/>
          </stop>
        </gradientFill>
      </fill>
      <border>
        <left style="thin">
          <color rgb="FFFFFF66"/>
        </left>
        <right style="thin">
          <color rgb="FFFFFF66"/>
        </right>
        <top style="thin">
          <color rgb="FFFFFF66"/>
        </top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rgb="FFFFFF66"/>
          </stop>
        </gradientFill>
      </fill>
      <border>
        <left style="thin">
          <color rgb="FFFFFF66"/>
        </left>
        <right style="thin">
          <color rgb="FFFFFF66"/>
        </right>
        <top style="thin">
          <color rgb="FFFFFF66"/>
        </top>
        <vertical/>
        <horizontal/>
      </border>
    </dxf>
    <dxf>
      <border>
        <left style="thin">
          <color rgb="FFFFFF66"/>
        </left>
        <right style="thin">
          <color rgb="FFFFFF66"/>
        </right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rgb="FFFFFF66"/>
          </stop>
        </gradientFill>
      </fill>
      <border>
        <left style="thin">
          <color rgb="FFFFFF66"/>
        </left>
        <right style="thin">
          <color rgb="FFFFFF66"/>
        </right>
        <top style="thin">
          <color rgb="FFFFFF66"/>
        </top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rgb="FFFFFF66"/>
          </stop>
        </gradientFill>
      </fill>
      <border>
        <left style="thin">
          <color rgb="FFFFFF66"/>
        </left>
        <right style="thin">
          <color rgb="FFFFFF66"/>
        </right>
        <top style="thin">
          <color rgb="FFFFFF66"/>
        </top>
        <vertical/>
        <horizontal/>
      </border>
    </dxf>
    <dxf>
      <border>
        <left style="thin">
          <color rgb="FFFFFF66"/>
        </left>
        <right style="thin">
          <color rgb="FFFFFF66"/>
        </right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rgb="FFFFFF66"/>
          </stop>
        </gradientFill>
      </fill>
      <border>
        <left style="thin">
          <color rgb="FFFFFF66"/>
        </left>
        <right style="thin">
          <color rgb="FFFFFF66"/>
        </right>
        <top style="thin">
          <color rgb="FFFFFF66"/>
        </top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rgb="FFFFFF66"/>
          </stop>
        </gradientFill>
      </fill>
      <border>
        <left style="thin">
          <color rgb="FFFFFF66"/>
        </left>
        <right style="thin">
          <color rgb="FFFFFF66"/>
        </right>
        <top style="thin">
          <color rgb="FFFFFF66"/>
        </top>
        <vertical/>
        <horizontal/>
      </border>
    </dxf>
    <dxf>
      <border>
        <left style="thin">
          <color rgb="FFFFFF66"/>
        </left>
        <right style="thin">
          <color rgb="FFFFFF66"/>
        </right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rgb="FFFFFF66"/>
          </stop>
        </gradientFill>
      </fill>
      <border>
        <left style="thin">
          <color rgb="FFFFFF66"/>
        </left>
        <right style="thin">
          <color rgb="FFFFFF66"/>
        </right>
        <top style="thin">
          <color rgb="FFFFFF66"/>
        </top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rgb="FFFFFF66"/>
          </stop>
        </gradientFill>
      </fill>
      <border>
        <left style="thin">
          <color rgb="FFFFFF66"/>
        </left>
        <right style="thin">
          <color rgb="FFFFFF66"/>
        </right>
        <top style="thin">
          <color rgb="FFFFFF66"/>
        </top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 tint="-0.499984740745262"/>
        <name val="Calibri"/>
        <family val="2"/>
        <scheme val="minor"/>
      </font>
      <numFmt numFmtId="164" formatCode="&quot;XDR&quot;\ #,##0.00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 tint="-0.499984740745262"/>
        <name val="Calibri"/>
        <scheme val="minor"/>
      </font>
      <numFmt numFmtId="164" formatCode="&quot;XDR&quot;\ #,##0.00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medium">
          <color rgb="FF8745EC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 tint="-0.499984740745262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 tint="-0.499984740745262"/>
        <name val="Calibri"/>
        <scheme val="minor"/>
      </font>
      <numFmt numFmtId="164" formatCode="&quot;XDR&quot;\ #,##0.00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 tint="-0.499984740745262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 tint="-0.499984740745262"/>
        <name val="Calibri"/>
        <scheme val="minor"/>
      </font>
      <numFmt numFmtId="164" formatCode="&quot;XDR&quot;\ #,##0.00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family val="2"/>
        <scheme val="minor"/>
      </font>
      <numFmt numFmtId="164" formatCode="&quot;XDR&quot;\ 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theme="0" tint="-4.9989318521683403E-2"/>
        </bottom>
      </border>
    </dxf>
    <dxf>
      <font>
        <strike val="0"/>
        <outline val="0"/>
        <shadow val="0"/>
        <u val="none"/>
        <vertAlign val="baseline"/>
        <sz val="14"/>
        <color theme="1" tint="0.34998626667073579"/>
        <name val="Calibri"/>
        <scheme val="minor"/>
      </font>
      <numFmt numFmtId="164" formatCode="&quot;XDR&quot;\ #,##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family val="2"/>
        <scheme val="minor"/>
      </font>
      <numFmt numFmtId="164" formatCode="&quot;XDR&quot;\ 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theme="0" tint="-4.9989318521683403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scheme val="minor"/>
      </font>
      <numFmt numFmtId="164" formatCode="&quot;XDR&quot;\ #,##0.00"/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theme="0" tint="-4.9989318521683403E-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family val="2"/>
        <scheme val="minor"/>
      </font>
      <numFmt numFmtId="164" formatCode="&quot;XDR&quot;\ 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theme="0" tint="-4.9989318521683403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scheme val="minor"/>
      </font>
      <numFmt numFmtId="164" formatCode="&quot;XDR&quot;\ #,##0.00"/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theme="0" tint="-4.9989318521683403E-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family val="2"/>
        <scheme val="minor"/>
      </font>
      <numFmt numFmtId="164" formatCode="&quot;XDR&quot;\ 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theme="0" tint="-4.9989318521683403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scheme val="minor"/>
      </font>
      <numFmt numFmtId="165" formatCode="&quot;XDR&quot;\ #,##0"/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theme="0" tint="-4.9989318521683403E-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family val="2"/>
        <scheme val="minor"/>
      </font>
      <numFmt numFmtId="164" formatCode="&quot;XDR&quot;\ 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theme="0" tint="-4.9989318521683403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scheme val="minor"/>
      </font>
      <numFmt numFmtId="165" formatCode="&quot;XDR&quot;\ #,##0"/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theme="0" tint="-4.9989318521683403E-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family val="2"/>
        <scheme val="minor"/>
      </font>
      <numFmt numFmtId="164" formatCode="&quot;XDR&quot;\ 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theme="0" tint="-4.9989318521683403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scheme val="minor"/>
      </font>
      <numFmt numFmtId="165" formatCode="&quot;XDR&quot;\ 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theme="0" tint="-4.9989318521683403E-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theme="0" tint="-4.9989318521683403E-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scheme val="minor"/>
      </font>
      <numFmt numFmtId="164" formatCode="&quot;XDR&quot;\ #,##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theme="0" tint="-4.9989318521683403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fill>
        <patternFill patternType="solid">
          <fgColor rgb="FF000000"/>
          <bgColor rgb="FFFFFFFF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8745EC"/>
        <name val="Calibri"/>
        <scheme val="minor"/>
      </font>
      <fill>
        <patternFill patternType="solid">
          <fgColor indexed="64"/>
          <bgColor rgb="FFF8F3FF"/>
        </patternFill>
      </fill>
      <alignment horizontal="left" vertical="center" textRotation="0" wrapText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 tint="-0.499984740745262"/>
        <name val="Calibri"/>
        <family val="2"/>
        <scheme val="minor"/>
      </font>
      <numFmt numFmtId="164" formatCode="&quot;XDR&quot;\ #,##0.00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 tint="-0.499984740745262"/>
        <name val="Calibri"/>
        <scheme val="minor"/>
      </font>
      <numFmt numFmtId="164" formatCode="&quot;XDR&quot;\ #,##0.00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medium">
          <color rgb="FF8745EC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 tint="-0.499984740745262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 tint="-0.499984740745262"/>
        <name val="Calibri"/>
        <scheme val="minor"/>
      </font>
      <numFmt numFmtId="164" formatCode="&quot;XDR&quot;\ #,##0.00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 tint="-0.499984740745262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 tint="-0.499984740745262"/>
        <name val="Calibri"/>
        <scheme val="minor"/>
      </font>
      <numFmt numFmtId="164" formatCode="&quot;XDR&quot;\ #,##0.00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family val="2"/>
        <scheme val="minor"/>
      </font>
      <numFmt numFmtId="164" formatCode="&quot;XDR&quot;\ 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theme="0" tint="-4.9989318521683403E-2"/>
        </bottom>
      </border>
    </dxf>
    <dxf>
      <font>
        <strike val="0"/>
        <outline val="0"/>
        <shadow val="0"/>
        <u val="none"/>
        <vertAlign val="baseline"/>
        <sz val="14"/>
        <color theme="1" tint="0.34998626667073579"/>
        <name val="Calibri"/>
        <scheme val="minor"/>
      </font>
      <numFmt numFmtId="164" formatCode="&quot;XDR&quot;\ #,##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family val="2"/>
        <scheme val="minor"/>
      </font>
      <numFmt numFmtId="164" formatCode="&quot;XDR&quot;\ 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theme="0" tint="-4.9989318521683403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scheme val="minor"/>
      </font>
      <numFmt numFmtId="164" formatCode="&quot;XDR&quot;\ #,##0.00"/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theme="0" tint="-4.9989318521683403E-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family val="2"/>
        <scheme val="minor"/>
      </font>
      <numFmt numFmtId="164" formatCode="&quot;XDR&quot;\ 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theme="0" tint="-4.9989318521683403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scheme val="minor"/>
      </font>
      <numFmt numFmtId="164" formatCode="&quot;XDR&quot;\ #,##0.00"/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theme="0" tint="-4.9989318521683403E-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family val="2"/>
        <scheme val="minor"/>
      </font>
      <numFmt numFmtId="164" formatCode="&quot;XDR&quot;\ 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theme="0" tint="-4.9989318521683403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scheme val="minor"/>
      </font>
      <numFmt numFmtId="165" formatCode="&quot;XDR&quot;\ #,##0"/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theme="0" tint="-4.9989318521683403E-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family val="2"/>
        <scheme val="minor"/>
      </font>
      <numFmt numFmtId="164" formatCode="&quot;XDR&quot;\ 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theme="0" tint="-4.9989318521683403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scheme val="minor"/>
      </font>
      <numFmt numFmtId="165" formatCode="&quot;XDR&quot;\ #,##0"/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theme="0" tint="-4.9989318521683403E-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family val="2"/>
        <scheme val="minor"/>
      </font>
      <numFmt numFmtId="164" formatCode="&quot;XDR&quot;\ 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theme="0" tint="-4.9989318521683403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scheme val="minor"/>
      </font>
      <numFmt numFmtId="165" formatCode="&quot;XDR&quot;\ 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theme="0" tint="-4.9989318521683403E-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theme="0" tint="-4.9989318521683403E-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scheme val="minor"/>
      </font>
      <numFmt numFmtId="164" formatCode="&quot;XDR&quot;\ #,##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theme="0" tint="-4.9989318521683403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fill>
        <patternFill patternType="solid">
          <fgColor rgb="FF000000"/>
          <bgColor rgb="FFFFFFFF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8745EC"/>
        <name val="Calibri"/>
        <scheme val="minor"/>
      </font>
      <fill>
        <patternFill patternType="solid">
          <fgColor indexed="64"/>
          <bgColor rgb="FFF8F3FF"/>
        </patternFill>
      </fill>
      <alignment horizontal="left" vertical="center" textRotation="0" wrapText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 tint="-0.499984740745262"/>
        <name val="Calibri"/>
        <family val="2"/>
        <scheme val="minor"/>
      </font>
      <numFmt numFmtId="164" formatCode="&quot;XDR&quot;\ #,##0.00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 tint="-0.499984740745262"/>
        <name val="Calibri"/>
        <scheme val="minor"/>
      </font>
      <numFmt numFmtId="164" formatCode="&quot;XDR&quot;\ #,##0.00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medium">
          <color rgb="FF8745EC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 tint="-0.499984740745262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 tint="-0.499984740745262"/>
        <name val="Calibri"/>
        <scheme val="minor"/>
      </font>
      <numFmt numFmtId="164" formatCode="&quot;XDR&quot;\ #,##0.00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 tint="-0.499984740745262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 tint="-0.499984740745262"/>
        <name val="Calibri"/>
        <scheme val="minor"/>
      </font>
      <numFmt numFmtId="164" formatCode="&quot;XDR&quot;\ #,##0.00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family val="2"/>
        <scheme val="minor"/>
      </font>
      <numFmt numFmtId="164" formatCode="&quot;XDR&quot;\ 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theme="0" tint="-4.9989318521683403E-2"/>
        </bottom>
      </border>
    </dxf>
    <dxf>
      <font>
        <strike val="0"/>
        <outline val="0"/>
        <shadow val="0"/>
        <u val="none"/>
        <vertAlign val="baseline"/>
        <sz val="14"/>
        <color theme="1" tint="0.34998626667073579"/>
        <name val="Calibri"/>
        <scheme val="minor"/>
      </font>
      <numFmt numFmtId="164" formatCode="&quot;XDR&quot;\ #,##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family val="2"/>
        <scheme val="minor"/>
      </font>
      <numFmt numFmtId="164" formatCode="&quot;XDR&quot;\ 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theme="0" tint="-4.9989318521683403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scheme val="minor"/>
      </font>
      <numFmt numFmtId="164" formatCode="&quot;XDR&quot;\ #,##0.00"/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theme="0" tint="-4.9989318521683403E-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family val="2"/>
        <scheme val="minor"/>
      </font>
      <numFmt numFmtId="164" formatCode="&quot;XDR&quot;\ 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theme="0" tint="-4.9989318521683403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scheme val="minor"/>
      </font>
      <numFmt numFmtId="164" formatCode="&quot;XDR&quot;\ #,##0.00"/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theme="0" tint="-4.9989318521683403E-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family val="2"/>
        <scheme val="minor"/>
      </font>
      <numFmt numFmtId="164" formatCode="&quot;XDR&quot;\ 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theme="0" tint="-4.9989318521683403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scheme val="minor"/>
      </font>
      <numFmt numFmtId="165" formatCode="&quot;XDR&quot;\ #,##0"/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theme="0" tint="-4.9989318521683403E-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family val="2"/>
        <scheme val="minor"/>
      </font>
      <numFmt numFmtId="164" formatCode="&quot;XDR&quot;\ 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theme="0" tint="-4.9989318521683403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scheme val="minor"/>
      </font>
      <numFmt numFmtId="165" formatCode="&quot;XDR&quot;\ #,##0"/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theme="0" tint="-4.9989318521683403E-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family val="2"/>
        <scheme val="minor"/>
      </font>
      <numFmt numFmtId="164" formatCode="&quot;XDR&quot;\ 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theme="0" tint="-4.9989318521683403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scheme val="minor"/>
      </font>
      <numFmt numFmtId="165" formatCode="&quot;XDR&quot;\ 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theme="0" tint="-4.9989318521683403E-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theme="0" tint="-4.9989318521683403E-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scheme val="minor"/>
      </font>
      <numFmt numFmtId="164" formatCode="&quot;XDR&quot;\ #,##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theme="0" tint="-4.9989318521683403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fill>
        <patternFill patternType="solid">
          <fgColor rgb="FF000000"/>
          <bgColor rgb="FFFFFFFF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8745EC"/>
        <name val="Calibri"/>
        <scheme val="minor"/>
      </font>
      <fill>
        <patternFill patternType="solid">
          <fgColor indexed="64"/>
          <bgColor rgb="FFF8F3FF"/>
        </patternFill>
      </fill>
      <alignment horizontal="left" vertical="center" textRotation="0" wrapText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 tint="-0.499984740745262"/>
        <name val="Calibri"/>
        <family val="2"/>
        <scheme val="minor"/>
      </font>
      <numFmt numFmtId="164" formatCode="&quot;XDR&quot;\ #,##0.00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 tint="-0.499984740745262"/>
        <name val="Calibri"/>
        <scheme val="minor"/>
      </font>
      <numFmt numFmtId="164" formatCode="&quot;XDR&quot;\ #,##0.00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medium">
          <color rgb="FF8745EC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 tint="-0.499984740745262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 tint="-0.499984740745262"/>
        <name val="Calibri"/>
        <scheme val="minor"/>
      </font>
      <numFmt numFmtId="164" formatCode="&quot;XDR&quot;\ #,##0.00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 tint="-0.499984740745262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 tint="-0.499984740745262"/>
        <name val="Calibri"/>
        <scheme val="minor"/>
      </font>
      <numFmt numFmtId="164" formatCode="&quot;XDR&quot;\ #,##0.00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family val="2"/>
        <scheme val="minor"/>
      </font>
      <numFmt numFmtId="164" formatCode="&quot;XDR&quot;\ 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theme="0" tint="-4.9989318521683403E-2"/>
        </bottom>
      </border>
    </dxf>
    <dxf>
      <font>
        <strike val="0"/>
        <outline val="0"/>
        <shadow val="0"/>
        <u val="none"/>
        <vertAlign val="baseline"/>
        <sz val="14"/>
        <color theme="1" tint="0.34998626667073579"/>
        <name val="Calibri"/>
        <scheme val="minor"/>
      </font>
      <numFmt numFmtId="164" formatCode="&quot;XDR&quot;\ #,##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family val="2"/>
        <scheme val="minor"/>
      </font>
      <numFmt numFmtId="164" formatCode="&quot;XDR&quot;\ 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theme="0" tint="-4.9989318521683403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scheme val="minor"/>
      </font>
      <numFmt numFmtId="164" formatCode="&quot;XDR&quot;\ #,##0.00"/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theme="0" tint="-4.9989318521683403E-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family val="2"/>
        <scheme val="minor"/>
      </font>
      <numFmt numFmtId="164" formatCode="&quot;XDR&quot;\ 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theme="0" tint="-4.9989318521683403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scheme val="minor"/>
      </font>
      <numFmt numFmtId="164" formatCode="&quot;XDR&quot;\ #,##0.00"/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theme="0" tint="-4.9989318521683403E-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family val="2"/>
        <scheme val="minor"/>
      </font>
      <numFmt numFmtId="164" formatCode="&quot;XDR&quot;\ 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theme="0" tint="-4.9989318521683403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scheme val="minor"/>
      </font>
      <numFmt numFmtId="165" formatCode="&quot;XDR&quot;\ #,##0"/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theme="0" tint="-4.9989318521683403E-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family val="2"/>
        <scheme val="minor"/>
      </font>
      <numFmt numFmtId="164" formatCode="&quot;XDR&quot;\ 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theme="0" tint="-4.9989318521683403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scheme val="minor"/>
      </font>
      <numFmt numFmtId="165" formatCode="&quot;XDR&quot;\ #,##0"/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theme="0" tint="-4.9989318521683403E-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family val="2"/>
        <scheme val="minor"/>
      </font>
      <numFmt numFmtId="164" formatCode="&quot;XDR&quot;\ 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theme="0" tint="-4.9989318521683403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scheme val="minor"/>
      </font>
      <numFmt numFmtId="165" formatCode="&quot;XDR&quot;\ 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theme="0" tint="-4.9989318521683403E-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theme="0" tint="-4.9989318521683403E-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scheme val="minor"/>
      </font>
      <numFmt numFmtId="164" formatCode="&quot;XDR&quot;\ #,##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theme="0" tint="-4.9989318521683403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fill>
        <patternFill patternType="solid">
          <fgColor rgb="FF000000"/>
          <bgColor rgb="FFFFFFFF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8745EC"/>
        <name val="Calibri"/>
        <scheme val="minor"/>
      </font>
      <fill>
        <patternFill patternType="solid">
          <fgColor indexed="64"/>
          <bgColor rgb="FFF8F3FF"/>
        </patternFill>
      </fill>
      <alignment horizontal="left" vertical="center" textRotation="0" wrapText="0" indent="1" justifyLastLine="0" shrinkToFit="0" readingOrder="0"/>
    </dxf>
    <dxf>
      <font>
        <b/>
        <i val="0"/>
      </font>
      <fill>
        <patternFill>
          <bgColor theme="0" tint="-4.9989318521683403E-2"/>
        </patternFill>
      </fill>
      <border>
        <left style="mediumDashDot">
          <color theme="0"/>
        </left>
        <right style="mediumDashDot">
          <color theme="0"/>
        </right>
        <top style="mediumDashDot">
          <color theme="0" tint="-4.9989318521683403E-2"/>
        </top>
        <bottom style="mediumDashDot">
          <color theme="0"/>
        </bottom>
        <vertical style="mediumDashDot">
          <color theme="0"/>
        </vertical>
        <horizontal style="mediumDashDot">
          <color theme="0"/>
        </horizontal>
      </border>
    </dxf>
    <dxf>
      <font>
        <color rgb="FF8745EC"/>
      </font>
      <fill>
        <patternFill>
          <bgColor rgb="FFF8F3FF"/>
        </patternFill>
      </fill>
    </dxf>
    <dxf>
      <border diagonalUp="1">
        <top style="slantDashDot">
          <color theme="0" tint="-4.9989318521683403E-2"/>
        </top>
        <bottom style="slantDashDot">
          <color theme="0" tint="-4.9989318521683403E-2"/>
        </bottom>
        <diagonal style="slantDashDot">
          <color theme="0" tint="-4.9989318521683403E-2"/>
        </diagonal>
        <vertical/>
        <horizontal style="slantDashDot">
          <color theme="0" tint="-4.9989318521683403E-2"/>
        </horizontal>
      </border>
    </dxf>
  </dxfs>
  <tableStyles count="1" defaultTableStyle="Estilo de tabla 1" defaultPivotStyle="PivotStyleLight16">
    <tableStyle name="Estilo de tabla 1" pivot="0" count="3" xr9:uid="{00000000-0011-0000-FFFF-FFFF00000000}">
      <tableStyleElement type="wholeTable" dxfId="111"/>
      <tableStyleElement type="headerRow" dxfId="110"/>
      <tableStyleElement type="totalRow" dxfId="109"/>
    </tableStyle>
  </tableStyles>
  <colors>
    <mruColors>
      <color rgb="FF8745EC"/>
      <color rgb="FFF8F3FF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254000</xdr:colOff>
      <xdr:row>4</xdr:row>
      <xdr:rowOff>152400</xdr:rowOff>
    </xdr:from>
    <xdr:to>
      <xdr:col>7</xdr:col>
      <xdr:colOff>444500</xdr:colOff>
      <xdr:row>35</xdr:row>
      <xdr:rowOff>76200</xdr:rowOff>
    </xdr:to>
    <xdr:sp macro="" textlink="">
      <xdr:nvSpPr>
        <xdr:cNvPr id="2" name="TextBox 4">
          <a:extLst>
            <a:ext uri="{FF2B5EF4-FFF2-40B4-BE49-F238E27FC236}">
              <a16:creationId xmlns:a16="http://schemas.microsoft.com/office/drawing/2014/main" id="{42C1A203-A0E1-6F48-B1C2-F7CD253B64D6}"/>
            </a:ext>
          </a:extLst>
        </xdr:cNvPr>
        <xdr:cNvSpPr txBox="1"/>
      </xdr:nvSpPr>
      <xdr:spPr>
        <a:xfrm>
          <a:off x="254000" y="1809750"/>
          <a:ext cx="7534275" cy="61150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600">
              <a:solidFill>
                <a:schemeClr val="tx1">
                  <a:lumMod val="65000"/>
                  <a:lumOff val="35000"/>
                </a:schemeClr>
              </a:solidFill>
            </a:rPr>
            <a:t>En la plantilla de excel de</a:t>
          </a:r>
          <a:r>
            <a:rPr lang="es-ES" sz="1600" baseline="0">
              <a:solidFill>
                <a:schemeClr val="tx1">
                  <a:lumMod val="65000"/>
                  <a:lumOff val="35000"/>
                </a:schemeClr>
              </a:solidFill>
            </a:rPr>
            <a:t> comparación de precios entre proveedores le permitirá saber que proveedor le da el mejor precio para cada producto que quiera comprar.</a:t>
          </a:r>
          <a:r>
            <a:rPr lang="es-A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</a:t>
          </a:r>
          <a:r>
            <a:rPr lang="es-AR" sz="1600"/>
            <a:t> </a:t>
          </a:r>
          <a:r>
            <a:rPr lang="es-A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s-AR" sz="1600"/>
            <a:t> </a:t>
          </a:r>
          <a:r>
            <a:rPr lang="es-A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s-AR" sz="1600"/>
            <a:t> </a:t>
          </a:r>
          <a:r>
            <a:rPr lang="es-A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s-AR" sz="1600"/>
            <a:t> </a:t>
          </a:r>
          <a:r>
            <a:rPr lang="es-A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s-AR" sz="1600"/>
            <a:t> </a:t>
          </a:r>
          <a:r>
            <a:rPr lang="es-A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s-AR" sz="1600"/>
            <a:t> </a:t>
          </a:r>
          <a:r>
            <a:rPr lang="es-A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</a:t>
          </a:r>
          <a:r>
            <a:rPr lang="es-AR" sz="1600"/>
            <a:t> </a:t>
          </a:r>
          <a:r>
            <a:rPr lang="es-A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s-AR" sz="1600"/>
            <a:t> </a:t>
          </a:r>
        </a:p>
        <a:p>
          <a:endParaRPr lang="es-ES" sz="1600">
            <a:solidFill>
              <a:schemeClr val="tx1">
                <a:lumMod val="65000"/>
                <a:lumOff val="35000"/>
              </a:schemeClr>
            </a:solidFill>
          </a:endParaRPr>
        </a:p>
        <a:p>
          <a:r>
            <a:rPr lang="en-US" sz="1600">
              <a:solidFill>
                <a:schemeClr val="tx1">
                  <a:lumMod val="65000"/>
                  <a:lumOff val="35000"/>
                </a:schemeClr>
              </a:solidFill>
            </a:rPr>
            <a:t>Para usarla,</a:t>
          </a:r>
          <a:r>
            <a:rPr lang="en-US" sz="1600" baseline="0">
              <a:solidFill>
                <a:schemeClr val="tx1">
                  <a:lumMod val="65000"/>
                  <a:lumOff val="35000"/>
                </a:schemeClr>
              </a:solidFill>
            </a:rPr>
            <a:t> sigue estos pasos:</a:t>
          </a:r>
        </a:p>
        <a:p>
          <a:endParaRPr lang="en-US" sz="1600" baseline="0">
            <a:solidFill>
              <a:schemeClr val="tx1">
                <a:lumMod val="65000"/>
                <a:lumOff val="35000"/>
              </a:schemeClr>
            </a:solidFill>
          </a:endParaRPr>
        </a:p>
        <a:p>
          <a:r>
            <a:rPr lang="en-US" sz="1600" b="1" baseline="0">
              <a:solidFill>
                <a:schemeClr val="tx1">
                  <a:lumMod val="65000"/>
                  <a:lumOff val="35000"/>
                </a:schemeClr>
              </a:solidFill>
            </a:rPr>
            <a:t>1. </a:t>
          </a:r>
          <a:r>
            <a:rPr lang="es-ES" sz="1600" baseline="0">
              <a:solidFill>
                <a:schemeClr val="tx1">
                  <a:lumMod val="65000"/>
                  <a:lumOff val="35000"/>
                </a:schemeClr>
              </a:solidFill>
            </a:rPr>
            <a:t>Complete el nombre de los proveedores en la fila 8.</a:t>
          </a:r>
        </a:p>
        <a:p>
          <a:endParaRPr lang="en-US" sz="1600" baseline="0">
            <a:solidFill>
              <a:schemeClr val="tx1">
                <a:lumMod val="65000"/>
                <a:lumOff val="35000"/>
              </a:schemeClr>
            </a:solidFill>
          </a:endParaRPr>
        </a:p>
        <a:p>
          <a:r>
            <a:rPr lang="en-US" sz="1600" b="1" baseline="0">
              <a:solidFill>
                <a:schemeClr val="tx1">
                  <a:lumMod val="65000"/>
                  <a:lumOff val="35000"/>
                </a:schemeClr>
              </a:solidFill>
            </a:rPr>
            <a:t>2. </a:t>
          </a:r>
          <a:r>
            <a:rPr lang="es-ES" sz="1600" baseline="0">
              <a:solidFill>
                <a:schemeClr val="tx1">
                  <a:lumMod val="65000"/>
                  <a:lumOff val="35000"/>
                </a:schemeClr>
              </a:solidFill>
            </a:rPr>
            <a:t>Complete los productos a comparar en la columna B, la cantidad de cada uno de ellos en la columna C  y los precios a partir de la celda D9.</a:t>
          </a:r>
        </a:p>
        <a:p>
          <a:endParaRPr lang="en-US" sz="1600" baseline="0">
            <a:solidFill>
              <a:schemeClr val="tx1">
                <a:lumMod val="65000"/>
                <a:lumOff val="35000"/>
              </a:schemeClr>
            </a:solidFill>
          </a:endParaRPr>
        </a:p>
        <a:p>
          <a:r>
            <a:rPr lang="es-ES" sz="1600" b="1" baseline="0">
              <a:solidFill>
                <a:schemeClr val="tx1">
                  <a:lumMod val="65000"/>
                  <a:lumOff val="35000"/>
                </a:schemeClr>
              </a:solidFill>
            </a:rPr>
            <a:t>3. </a:t>
          </a:r>
          <a:r>
            <a:rPr lang="es-ES" sz="16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rPr>
            <a:t>Opcional: Se pueden agregar datos adicionales que hacen a la decisión del proveedor: 	 	</a:t>
          </a:r>
          <a:r>
            <a:rPr lang="es-AR" sz="16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rPr>
            <a:t>Cantidad de días de entrega</a:t>
          </a:r>
          <a:br>
            <a:rPr lang="es-AR" sz="16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rPr>
          </a:br>
          <a:r>
            <a:rPr lang="es-AR" sz="16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rPr>
            <a:t>		Costo de envío </a:t>
          </a:r>
        </a:p>
        <a:p>
          <a:r>
            <a:rPr lang="es-AR" sz="16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rPr>
            <a:t>		Formas de pago </a:t>
          </a:r>
        </a:p>
        <a:p>
          <a:endParaRPr lang="es-AR" sz="1600" b="0" i="1" u="dbl" strike="noStrike" baseline="0">
            <a:solidFill>
              <a:schemeClr val="tx1">
                <a:lumMod val="65000"/>
                <a:lumOff val="35000"/>
              </a:schemeClr>
            </a:solidFill>
            <a:effectLst/>
            <a:latin typeface="+mn-lt"/>
            <a:ea typeface="+mn-ea"/>
            <a:cs typeface="+mn-cs"/>
          </a:endParaRPr>
        </a:p>
        <a:p>
          <a:endParaRPr lang="es-AR" sz="1600" b="0" i="1" u="dbl" strike="noStrike" baseline="0">
            <a:solidFill>
              <a:schemeClr val="tx1">
                <a:lumMod val="65000"/>
                <a:lumOff val="35000"/>
              </a:schemeClr>
            </a:solidFill>
            <a:effectLst/>
            <a:latin typeface="+mn-lt"/>
            <a:ea typeface="+mn-ea"/>
            <a:cs typeface="+mn-cs"/>
          </a:endParaRPr>
        </a:p>
        <a:p>
          <a:r>
            <a:rPr lang="es-AR" sz="1600" b="1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rPr>
            <a:t>Resultados</a:t>
          </a:r>
          <a:endParaRPr lang="es-AR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indent="0"/>
          <a:r>
            <a:rPr lang="es-AR" sz="16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rPr>
            <a:t>Se obtiene el precio más bajo, el promedio y el más alto en las columnas J, K y L</a:t>
          </a:r>
        </a:p>
        <a:p>
          <a:pPr marL="0" indent="0"/>
          <a:r>
            <a:rPr lang="es-AR" sz="16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rPr>
            <a:t>Se marcará en amarillo el proveedor que ofrece el precio más bajo total.</a:t>
          </a:r>
        </a:p>
        <a:p>
          <a:pPr marL="0" indent="0"/>
          <a:endParaRPr lang="es-AR" sz="1600" baseline="0">
            <a:solidFill>
              <a:schemeClr val="tx1">
                <a:lumMod val="65000"/>
                <a:lumOff val="35000"/>
              </a:schemeClr>
            </a:solidFill>
            <a:latin typeface="+mn-lt"/>
            <a:ea typeface="+mn-ea"/>
            <a:cs typeface="+mn-cs"/>
          </a:endParaRPr>
        </a:p>
        <a:p>
          <a:pPr marL="0" indent="0"/>
          <a:r>
            <a:rPr lang="es-AR" sz="1600" b="1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rPr>
            <a:t>Aclaración</a:t>
          </a:r>
        </a:p>
        <a:p>
          <a:pPr marL="0" indent="0"/>
          <a:r>
            <a:rPr lang="es-AR" sz="16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rPr>
            <a:t>En el caso de que haya más de un proveedor con el precio más bajo se marcará en amarillo también.</a:t>
          </a:r>
        </a:p>
        <a:p>
          <a:endParaRPr lang="es-ES" sz="1600" baseline="0">
            <a:solidFill>
              <a:schemeClr val="tx1">
                <a:lumMod val="65000"/>
                <a:lumOff val="35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absolute">
    <xdr:from>
      <xdr:col>1</xdr:col>
      <xdr:colOff>88899</xdr:colOff>
      <xdr:row>0</xdr:row>
      <xdr:rowOff>117475</xdr:rowOff>
    </xdr:from>
    <xdr:to>
      <xdr:col>6</xdr:col>
      <xdr:colOff>404812</xdr:colOff>
      <xdr:row>2</xdr:row>
      <xdr:rowOff>41275</xdr:rowOff>
    </xdr:to>
    <xdr:sp macro="" textlink="">
      <xdr:nvSpPr>
        <xdr:cNvPr id="6" name="TextBox 12">
          <a:extLst>
            <a:ext uri="{FF2B5EF4-FFF2-40B4-BE49-F238E27FC236}">
              <a16:creationId xmlns:a16="http://schemas.microsoft.com/office/drawing/2014/main" id="{3D72DA6D-FE14-8D4E-BAD4-D34D0D4BF88F}"/>
            </a:ext>
          </a:extLst>
        </xdr:cNvPr>
        <xdr:cNvSpPr txBox="1"/>
      </xdr:nvSpPr>
      <xdr:spPr>
        <a:xfrm>
          <a:off x="362743" y="117475"/>
          <a:ext cx="6626225" cy="7334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2400" b="1">
              <a:solidFill>
                <a:schemeClr val="bg1"/>
              </a:solidFill>
            </a:rPr>
            <a:t>Comparación de precios entre proveedores</a:t>
          </a:r>
        </a:p>
      </xdr:txBody>
    </xdr:sp>
    <xdr:clientData/>
  </xdr:twoCellAnchor>
  <xdr:twoCellAnchor editAs="absolute">
    <xdr:from>
      <xdr:col>9</xdr:col>
      <xdr:colOff>431800</xdr:colOff>
      <xdr:row>0</xdr:row>
      <xdr:rowOff>117475</xdr:rowOff>
    </xdr:from>
    <xdr:to>
      <xdr:col>10</xdr:col>
      <xdr:colOff>1168400</xdr:colOff>
      <xdr:row>2</xdr:row>
      <xdr:rowOff>41275</xdr:rowOff>
    </xdr:to>
    <xdr:sp macro="" textlink="">
      <xdr:nvSpPr>
        <xdr:cNvPr id="7" name="TextBox 13">
          <a:extLst>
            <a:ext uri="{FF2B5EF4-FFF2-40B4-BE49-F238E27FC236}">
              <a16:creationId xmlns:a16="http://schemas.microsoft.com/office/drawing/2014/main" id="{F529B67E-E90A-F742-A38A-6625C9685237}"/>
            </a:ext>
          </a:extLst>
        </xdr:cNvPr>
        <xdr:cNvSpPr txBox="1"/>
      </xdr:nvSpPr>
      <xdr:spPr>
        <a:xfrm>
          <a:off x="10802144" y="117475"/>
          <a:ext cx="1998662" cy="7334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1400" b="1">
              <a:solidFill>
                <a:srgbClr val="DCF8F0"/>
              </a:solidFill>
              <a:latin typeface="Arial Rounded MT Bold" panose="020F0704030504030204" pitchFamily="34" charset="77"/>
              <a:ea typeface="Apple Symbols" panose="02000000000000000000" pitchFamily="2" charset="-79"/>
              <a:cs typeface="Apple Symbols" panose="02000000000000000000" pitchFamily="2" charset="-79"/>
            </a:rPr>
            <a:t>Larause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232833</xdr:colOff>
      <xdr:row>1</xdr:row>
      <xdr:rowOff>0</xdr:rowOff>
    </xdr:from>
    <xdr:to>
      <xdr:col>2</xdr:col>
      <xdr:colOff>589808</xdr:colOff>
      <xdr:row>2</xdr:row>
      <xdr:rowOff>40957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59BCFA0-E58A-4104-95E7-B7191E1F9D70}"/>
            </a:ext>
          </a:extLst>
        </xdr:cNvPr>
        <xdr:cNvSpPr txBox="1"/>
      </xdr:nvSpPr>
      <xdr:spPr>
        <a:xfrm>
          <a:off x="215900" y="190500"/>
          <a:ext cx="7196455" cy="7419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2400" b="1">
              <a:solidFill>
                <a:schemeClr val="bg1"/>
              </a:solidFill>
            </a:rPr>
            <a:t>Comparación</a:t>
          </a:r>
          <a:r>
            <a:rPr lang="en-US" sz="2400" b="1" baseline="0">
              <a:solidFill>
                <a:schemeClr val="bg1"/>
              </a:solidFill>
            </a:rPr>
            <a:t> de precios entre proveedores</a:t>
          </a:r>
          <a:endParaRPr lang="en-US" sz="2400" b="1">
            <a:solidFill>
              <a:schemeClr val="bg1"/>
            </a:solidFill>
          </a:endParaRPr>
        </a:p>
      </xdr:txBody>
    </xdr:sp>
    <xdr:clientData/>
  </xdr:twoCellAnchor>
  <xdr:twoCellAnchor editAs="absolute">
    <xdr:from>
      <xdr:col>5</xdr:col>
      <xdr:colOff>56634</xdr:colOff>
      <xdr:row>1</xdr:row>
      <xdr:rowOff>155780</xdr:rowOff>
    </xdr:from>
    <xdr:to>
      <xdr:col>7</xdr:col>
      <xdr:colOff>512883</xdr:colOff>
      <xdr:row>1</xdr:row>
      <xdr:rowOff>613297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14D6B580-5861-4706-B25D-5E91DE62D76E}"/>
            </a:ext>
          </a:extLst>
        </xdr:cNvPr>
        <xdr:cNvSpPr txBox="1"/>
      </xdr:nvSpPr>
      <xdr:spPr>
        <a:xfrm>
          <a:off x="11222172" y="358980"/>
          <a:ext cx="2789964" cy="4575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1400" b="1">
              <a:solidFill>
                <a:srgbClr val="F8F3FF"/>
              </a:solidFill>
              <a:latin typeface="Arial Rounded MT Bold" panose="020F0704030504030204" pitchFamily="34" charset="77"/>
              <a:ea typeface="Apple Symbols" panose="02000000000000000000" pitchFamily="2" charset="-79"/>
              <a:cs typeface="Apple Symbols" panose="02000000000000000000" pitchFamily="2" charset="-79"/>
            </a:rPr>
            <a:t>Larause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232833</xdr:colOff>
      <xdr:row>1</xdr:row>
      <xdr:rowOff>0</xdr:rowOff>
    </xdr:from>
    <xdr:to>
      <xdr:col>1</xdr:col>
      <xdr:colOff>536892</xdr:colOff>
      <xdr:row>2</xdr:row>
      <xdr:rowOff>40957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6DABB86-2FEF-4341-BDD5-D55B44665503}"/>
            </a:ext>
          </a:extLst>
        </xdr:cNvPr>
        <xdr:cNvSpPr txBox="1"/>
      </xdr:nvSpPr>
      <xdr:spPr>
        <a:xfrm>
          <a:off x="232833" y="190500"/>
          <a:ext cx="7681700" cy="7362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2400" b="1">
              <a:solidFill>
                <a:schemeClr val="bg1"/>
              </a:solidFill>
            </a:rPr>
            <a:t>Comparación</a:t>
          </a:r>
          <a:r>
            <a:rPr lang="en-US" sz="2400" b="1" baseline="0">
              <a:solidFill>
                <a:schemeClr val="bg1"/>
              </a:solidFill>
            </a:rPr>
            <a:t> de precios entre proveedores</a:t>
          </a:r>
          <a:endParaRPr lang="en-US" sz="2400" b="1">
            <a:solidFill>
              <a:schemeClr val="bg1"/>
            </a:solidFill>
          </a:endParaRPr>
        </a:p>
      </xdr:txBody>
    </xdr:sp>
    <xdr:clientData/>
  </xdr:twoCellAnchor>
  <xdr:twoCellAnchor editAs="absolute">
    <xdr:from>
      <xdr:col>4</xdr:col>
      <xdr:colOff>141301</xdr:colOff>
      <xdr:row>1</xdr:row>
      <xdr:rowOff>155780</xdr:rowOff>
    </xdr:from>
    <xdr:to>
      <xdr:col>6</xdr:col>
      <xdr:colOff>6153</xdr:colOff>
      <xdr:row>1</xdr:row>
      <xdr:rowOff>613297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930E207-BC01-4A77-9BD2-86265ACFA72C}"/>
            </a:ext>
          </a:extLst>
        </xdr:cNvPr>
        <xdr:cNvSpPr txBox="1"/>
      </xdr:nvSpPr>
      <xdr:spPr>
        <a:xfrm>
          <a:off x="11981934" y="346280"/>
          <a:ext cx="3008949" cy="4575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1400" b="1">
              <a:solidFill>
                <a:srgbClr val="F8F3FF"/>
              </a:solidFill>
              <a:latin typeface="Arial Rounded MT Bold" panose="020F0704030504030204" pitchFamily="34" charset="77"/>
              <a:ea typeface="Apple Symbols" panose="02000000000000000000" pitchFamily="2" charset="-79"/>
              <a:cs typeface="Apple Symbols" panose="02000000000000000000" pitchFamily="2" charset="-79"/>
            </a:rPr>
            <a:t>Larause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232833</xdr:colOff>
      <xdr:row>1</xdr:row>
      <xdr:rowOff>0</xdr:rowOff>
    </xdr:from>
    <xdr:to>
      <xdr:col>1</xdr:col>
      <xdr:colOff>536892</xdr:colOff>
      <xdr:row>2</xdr:row>
      <xdr:rowOff>40957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85A255B-BF9C-4D8E-BF6C-423B969D4ACE}"/>
            </a:ext>
          </a:extLst>
        </xdr:cNvPr>
        <xdr:cNvSpPr txBox="1"/>
      </xdr:nvSpPr>
      <xdr:spPr>
        <a:xfrm>
          <a:off x="232833" y="190500"/>
          <a:ext cx="7676409" cy="7362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2400" b="1">
              <a:solidFill>
                <a:schemeClr val="bg1"/>
              </a:solidFill>
            </a:rPr>
            <a:t>Comparación</a:t>
          </a:r>
          <a:r>
            <a:rPr lang="en-US" sz="2400" b="1" baseline="0">
              <a:solidFill>
                <a:schemeClr val="bg1"/>
              </a:solidFill>
            </a:rPr>
            <a:t> de precios entre proveedores</a:t>
          </a:r>
          <a:endParaRPr lang="en-US" sz="2400" b="1">
            <a:solidFill>
              <a:schemeClr val="bg1"/>
            </a:solidFill>
          </a:endParaRPr>
        </a:p>
      </xdr:txBody>
    </xdr:sp>
    <xdr:clientData/>
  </xdr:twoCellAnchor>
  <xdr:twoCellAnchor editAs="absolute">
    <xdr:from>
      <xdr:col>4</xdr:col>
      <xdr:colOff>141301</xdr:colOff>
      <xdr:row>1</xdr:row>
      <xdr:rowOff>155780</xdr:rowOff>
    </xdr:from>
    <xdr:to>
      <xdr:col>6</xdr:col>
      <xdr:colOff>6153</xdr:colOff>
      <xdr:row>1</xdr:row>
      <xdr:rowOff>613297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ECAB275-3D7F-49D5-B1B6-6BF9CE739648}"/>
            </a:ext>
          </a:extLst>
        </xdr:cNvPr>
        <xdr:cNvSpPr txBox="1"/>
      </xdr:nvSpPr>
      <xdr:spPr>
        <a:xfrm>
          <a:off x="11980876" y="346280"/>
          <a:ext cx="3014240" cy="4575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1400" b="1">
              <a:solidFill>
                <a:srgbClr val="F8F3FF"/>
              </a:solidFill>
              <a:latin typeface="Arial Rounded MT Bold" panose="020F0704030504030204" pitchFamily="34" charset="77"/>
              <a:ea typeface="Apple Symbols" panose="02000000000000000000" pitchFamily="2" charset="-79"/>
              <a:cs typeface="Apple Symbols" panose="02000000000000000000" pitchFamily="2" charset="-79"/>
            </a:rPr>
            <a:t>Larause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232833</xdr:colOff>
      <xdr:row>1</xdr:row>
      <xdr:rowOff>0</xdr:rowOff>
    </xdr:from>
    <xdr:to>
      <xdr:col>1</xdr:col>
      <xdr:colOff>536892</xdr:colOff>
      <xdr:row>2</xdr:row>
      <xdr:rowOff>40957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32A7DC6-03DD-4879-98AF-275D87BB1EC6}"/>
            </a:ext>
          </a:extLst>
        </xdr:cNvPr>
        <xdr:cNvSpPr txBox="1"/>
      </xdr:nvSpPr>
      <xdr:spPr>
        <a:xfrm>
          <a:off x="232833" y="190500"/>
          <a:ext cx="7676409" cy="7362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2400" b="1">
              <a:solidFill>
                <a:schemeClr val="bg1"/>
              </a:solidFill>
            </a:rPr>
            <a:t>Comparación</a:t>
          </a:r>
          <a:r>
            <a:rPr lang="en-US" sz="2400" b="1" baseline="0">
              <a:solidFill>
                <a:schemeClr val="bg1"/>
              </a:solidFill>
            </a:rPr>
            <a:t> de precios entre proveedores</a:t>
          </a:r>
          <a:endParaRPr lang="en-US" sz="2400" b="1">
            <a:solidFill>
              <a:schemeClr val="bg1"/>
            </a:solidFill>
          </a:endParaRPr>
        </a:p>
      </xdr:txBody>
    </xdr:sp>
    <xdr:clientData/>
  </xdr:twoCellAnchor>
  <xdr:twoCellAnchor editAs="absolute">
    <xdr:from>
      <xdr:col>4</xdr:col>
      <xdr:colOff>141301</xdr:colOff>
      <xdr:row>1</xdr:row>
      <xdr:rowOff>155780</xdr:rowOff>
    </xdr:from>
    <xdr:to>
      <xdr:col>6</xdr:col>
      <xdr:colOff>6153</xdr:colOff>
      <xdr:row>1</xdr:row>
      <xdr:rowOff>613297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9F720BB-C458-4CDC-B4B9-0DD1DA2F860E}"/>
            </a:ext>
          </a:extLst>
        </xdr:cNvPr>
        <xdr:cNvSpPr txBox="1"/>
      </xdr:nvSpPr>
      <xdr:spPr>
        <a:xfrm>
          <a:off x="11980876" y="346280"/>
          <a:ext cx="3014240" cy="4575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1400" b="1">
              <a:solidFill>
                <a:srgbClr val="F8F3FF"/>
              </a:solidFill>
              <a:latin typeface="Arial Rounded MT Bold" panose="020F0704030504030204" pitchFamily="34" charset="77"/>
              <a:ea typeface="Apple Symbols" panose="02000000000000000000" pitchFamily="2" charset="-79"/>
              <a:cs typeface="Apple Symbols" panose="02000000000000000000" pitchFamily="2" charset="-79"/>
            </a:rPr>
            <a:t>Larause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pia%20de%20Cuadro-de-Cotizacion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rvidor Principal"/>
      <sheetName val="Teclado Mouse Servidor"/>
      <sheetName val="Monitores de Servidor"/>
      <sheetName val="Equipo de desarrollo"/>
      <sheetName val="Equipo de administrador"/>
      <sheetName val="Equipo de usuarios"/>
      <sheetName val="Hosting y Dominio"/>
      <sheetName val="Software de Microsoft Office"/>
      <sheetName val="Licencia de Windows 10 pro"/>
      <sheetName val="Licencia de Adobe Ilustrator"/>
      <sheetName val="Antivirus Mcafe"/>
      <sheetName val="Visual Studio"/>
    </sheetNames>
    <sheetDataSet>
      <sheetData sheetId="0">
        <row r="8">
          <cell r="D8" t="str">
            <v>Servidor Torre PowerEdge T150</v>
          </cell>
          <cell r="G8">
            <v>3759210</v>
          </cell>
        </row>
        <row r="9">
          <cell r="G9">
            <v>5394479.4400000004</v>
          </cell>
        </row>
        <row r="10">
          <cell r="G10">
            <v>6649946.0999999996</v>
          </cell>
        </row>
      </sheetData>
      <sheetData sheetId="1">
        <row r="8">
          <cell r="D8" t="str">
            <v>Combo mouse y teclado</v>
          </cell>
          <cell r="G8">
            <v>109899.99860000001</v>
          </cell>
        </row>
        <row r="9">
          <cell r="G9">
            <v>149999.99979999999</v>
          </cell>
        </row>
        <row r="10">
          <cell r="G10">
            <v>145000.0006</v>
          </cell>
        </row>
      </sheetData>
      <sheetData sheetId="2">
        <row r="8">
          <cell r="G8">
            <v>1299000.43</v>
          </cell>
          <cell r="J8" t="str">
            <v xml:space="preserve">Monitor de 32" con un descuento de 181.000 moneda corriente pesos </v>
          </cell>
        </row>
        <row r="9">
          <cell r="G9">
            <v>1359900.0009000001</v>
          </cell>
        </row>
        <row r="10">
          <cell r="G10">
            <v>1399900.9940999998</v>
          </cell>
        </row>
      </sheetData>
      <sheetData sheetId="3">
        <row r="8">
          <cell r="D8" t="str">
            <v xml:space="preserve">
Computador De Escritorio Janus AMD RYZEN 7 5700G SSD 512GB M2 PCIE RAM 16GB RGB REF LIQUIDA 240MM NEGRA 121355
</v>
          </cell>
          <cell r="G8">
            <v>4212600</v>
          </cell>
        </row>
        <row r="9">
          <cell r="G9">
            <v>2287000</v>
          </cell>
        </row>
        <row r="10">
          <cell r="G10">
            <v>3927000</v>
          </cell>
        </row>
      </sheetData>
      <sheetData sheetId="4">
        <row r="8">
          <cell r="D8" t="str">
            <v>Computador De Escritorio Janus Intel I7 11700</v>
          </cell>
          <cell r="G8">
            <v>3273690</v>
          </cell>
        </row>
        <row r="9">
          <cell r="G9">
            <v>2658460</v>
          </cell>
        </row>
      </sheetData>
      <sheetData sheetId="5">
        <row r="8">
          <cell r="D8" t="str">
            <v>Dell Vostro Desktop 3000 VOSTRO 3681 BLACK SFF I3-10105 4gb 1tb Monitor E1916HV 18,5</v>
          </cell>
        </row>
      </sheetData>
      <sheetData sheetId="6">
        <row r="8">
          <cell r="D8" t="str">
            <v xml:space="preserve">Hosting y dominio </v>
          </cell>
          <cell r="G8">
            <v>299999.99959999998</v>
          </cell>
        </row>
        <row r="9">
          <cell r="G9">
            <v>12491.0016</v>
          </cell>
        </row>
        <row r="10">
          <cell r="G10">
            <v>24990</v>
          </cell>
        </row>
      </sheetData>
      <sheetData sheetId="7">
        <row r="8">
          <cell r="D8" t="str">
            <v>Licencia de Microsoft Office 365</v>
          </cell>
          <cell r="G8">
            <v>47989.998700000004</v>
          </cell>
        </row>
        <row r="9">
          <cell r="H9">
            <v>54700.004099999998</v>
          </cell>
        </row>
        <row r="10">
          <cell r="H10">
            <v>65605.997099999993</v>
          </cell>
        </row>
      </sheetData>
      <sheetData sheetId="8">
        <row r="8">
          <cell r="D8" t="str">
            <v>Licencia de windows 10 pro</v>
          </cell>
          <cell r="G8">
            <v>302655.08</v>
          </cell>
        </row>
        <row r="9">
          <cell r="G9">
            <v>61525.832199999997</v>
          </cell>
        </row>
        <row r="10">
          <cell r="G10">
            <v>50999.996599999999</v>
          </cell>
        </row>
      </sheetData>
      <sheetData sheetId="9">
        <row r="9">
          <cell r="G9">
            <v>109504.00229999999</v>
          </cell>
        </row>
        <row r="10">
          <cell r="D10" t="str">
            <v>Licencia de Adobe Ilustrador</v>
          </cell>
          <cell r="G10">
            <v>169900.00089999998</v>
          </cell>
        </row>
        <row r="11">
          <cell r="G11">
            <v>133304.00229999999</v>
          </cell>
        </row>
      </sheetData>
      <sheetData sheetId="10">
        <row r="9">
          <cell r="D9" t="str">
            <v>Mcafee total protection</v>
          </cell>
          <cell r="G9">
            <v>123900.00349999999</v>
          </cell>
        </row>
        <row r="10">
          <cell r="G10">
            <v>16500.004499999999</v>
          </cell>
        </row>
        <row r="11">
          <cell r="G11">
            <v>59900.006600000001</v>
          </cell>
        </row>
      </sheetData>
      <sheetData sheetId="11">
        <row r="9">
          <cell r="G9">
            <v>5042041.9951999998</v>
          </cell>
        </row>
        <row r="10">
          <cell r="G10">
            <v>361911.98679999996</v>
          </cell>
        </row>
        <row r="11">
          <cell r="D11" t="str">
            <v>Licencia de Visual Studio</v>
          </cell>
          <cell r="G11">
            <v>546461.25659999996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Comparación_precios" displayName="Comparación_precios" ref="A8:K25" totalsRowCount="1" headerRowDxfId="108" dataDxfId="107">
  <tableColumns count="11">
    <tableColumn id="1" xr3:uid="{00000000-0010-0000-0000-000001000000}" name="PRODUCTO" totalsRowLabel="Total" dataDxfId="106" totalsRowDxfId="105"/>
    <tableColumn id="8" xr3:uid="{00000000-0010-0000-0000-000008000000}" name="CANTIDAD" dataDxfId="104" totalsRowDxfId="103"/>
    <tableColumn id="2" xr3:uid="{00000000-0010-0000-0000-000002000000}" name="PROVEEDOR 1" totalsRowFunction="sum" dataDxfId="102" totalsRowDxfId="101"/>
    <tableColumn id="3" xr3:uid="{00000000-0010-0000-0000-000003000000}" name="PROVEEDOR 2" totalsRowFunction="sum" dataDxfId="100" totalsRowDxfId="99"/>
    <tableColumn id="4" xr3:uid="{00000000-0010-0000-0000-000004000000}" name="PROVEEDOR 3" totalsRowFunction="sum" dataDxfId="98" totalsRowDxfId="97"/>
    <tableColumn id="5" xr3:uid="{00000000-0010-0000-0000-000005000000}" name="PROVEEDOR 4" totalsRowFunction="custom" dataDxfId="96" totalsRowDxfId="95">
      <totalsRowFormula>ROUND(SUMPRODUCT(Comparación_precios[[CANTIDAD]:[CANTIDAD]],Comparación_precios[PROVEEDOR 4]),2)</totalsRowFormula>
    </tableColumn>
    <tableColumn id="6" xr3:uid="{00000000-0010-0000-0000-000006000000}" name="PROVEEDOR 5" totalsRowFunction="custom" dataDxfId="94" totalsRowDxfId="93">
      <totalsRowFormula>ROUND(SUMPRODUCT(Comparación_precios[[CANTIDAD]:[CANTIDAD]],Comparación_precios[PROVEEDOR 5]),2)</totalsRowFormula>
    </tableColumn>
    <tableColumn id="7" xr3:uid="{00000000-0010-0000-0000-000007000000}" name="PROVEEDOR 6" totalsRowFunction="custom" dataDxfId="92" totalsRowDxfId="91">
      <totalsRowFormula>ROUND(SUMPRODUCT(Comparación_precios[[CANTIDAD]:[CANTIDAD]],Comparación_precios[PROVEEDOR 6]),2)</totalsRowFormula>
    </tableColumn>
    <tableColumn id="11" xr3:uid="{00000000-0010-0000-0000-00000B000000}" name="PRECIO MÁS BAJO" dataDxfId="90" totalsRowDxfId="89">
      <calculatedColumnFormula>MIN(Comparación_precios[[#This Row],[PROVEEDOR 1]:[PROVEEDOR 6]])</calculatedColumnFormula>
    </tableColumn>
    <tableColumn id="12" xr3:uid="{00000000-0010-0000-0000-00000C000000}" name="PRECIO PROMEDIO" dataDxfId="88" totalsRowDxfId="87">
      <calculatedColumnFormula>IFERROR(AVERAGE(Comparación_precios[[#This Row],[PROVEEDOR 1]:[PROVEEDOR 6]]),0)</calculatedColumnFormula>
    </tableColumn>
    <tableColumn id="13" xr3:uid="{00000000-0010-0000-0000-00000D000000}" name="PRECIO MÁS ALTO" dataDxfId="86" totalsRowDxfId="85">
      <calculatedColumnFormula>MAX(Comparación_precios[[#This Row],[PROVEEDOR 1]:[PROVEEDOR 6]])</calculatedColumnFormula>
    </tableColumn>
  </tableColumns>
  <tableStyleInfo name="Estilo de tabla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AFE3F9-537B-47CB-9611-D28C7C8B8AF8}" name="Comparación_precios2" displayName="Comparación_precios2" ref="A8:K22" totalsRowCount="1" headerRowDxfId="84" dataDxfId="83">
  <tableColumns count="11">
    <tableColumn id="1" xr3:uid="{724BE610-2818-4B63-A4E7-C3767A19E7C1}" name="PRODUCTO" totalsRowLabel="Total" dataDxfId="82" totalsRowDxfId="81"/>
    <tableColumn id="8" xr3:uid="{01035658-6B43-4CFA-8181-B26F43429A25}" name="CANTIDAD" dataDxfId="80" totalsRowDxfId="79"/>
    <tableColumn id="2" xr3:uid="{1A18C0C1-4F26-4CB3-B236-5F0B1E624529}" name="PROVEEDOR 1" totalsRowFunction="sum" dataDxfId="78" totalsRowDxfId="77"/>
    <tableColumn id="3" xr3:uid="{B45E5246-7DE8-4157-91C7-14B198695899}" name="PROVEEDOR 2" totalsRowFunction="sum" dataDxfId="76" totalsRowDxfId="75"/>
    <tableColumn id="4" xr3:uid="{9DD695A1-BC3A-4C3E-A42A-E43911C368A0}" name="PROVEEDOR 3" totalsRowFunction="sum" dataDxfId="74" totalsRowDxfId="73"/>
    <tableColumn id="5" xr3:uid="{80A1BFA7-4AD8-4676-AB37-2422A5916651}" name="PROVEEDOR 4" totalsRowFunction="custom" dataDxfId="72" totalsRowDxfId="71">
      <totalsRowFormula>ROUND(SUMPRODUCT(Comparación_precios2[[CANTIDAD]:[CANTIDAD]],Comparación_precios2[PROVEEDOR 4]),2)</totalsRowFormula>
    </tableColumn>
    <tableColumn id="6" xr3:uid="{A04F6508-F9F8-4C42-90AB-8FC0B5705416}" name="PROVEEDOR 5" totalsRowFunction="custom" dataDxfId="70" totalsRowDxfId="69">
      <totalsRowFormula>ROUND(SUMPRODUCT(Comparación_precios2[[CANTIDAD]:[CANTIDAD]],Comparación_precios2[PROVEEDOR 5]),2)</totalsRowFormula>
    </tableColumn>
    <tableColumn id="7" xr3:uid="{B9D7D18B-9437-4BE2-B201-4C4080BAE74D}" name="PROVEEDOR 6" totalsRowFunction="custom" dataDxfId="68" totalsRowDxfId="67">
      <totalsRowFormula>ROUND(SUMPRODUCT(Comparación_precios2[[CANTIDAD]:[CANTIDAD]],Comparación_precios2[PROVEEDOR 6]),2)</totalsRowFormula>
    </tableColumn>
    <tableColumn id="11" xr3:uid="{899B6B94-A9F8-4B50-A0B1-527C0025EE24}" name="PRECIO MÁS BAJO" dataDxfId="66" totalsRowDxfId="65">
      <calculatedColumnFormula>MIN(Comparación_precios2[[#This Row],[PROVEEDOR 1]:[PROVEEDOR 6]])</calculatedColumnFormula>
    </tableColumn>
    <tableColumn id="12" xr3:uid="{0357B64F-8AA5-4E11-AF5A-B5CC3358107A}" name="PRECIO PROMEDIO" dataDxfId="64" totalsRowDxfId="63">
      <calculatedColumnFormula>IFERROR(AVERAGE(Comparación_precios2[[#This Row],[PROVEEDOR 1]:[PROVEEDOR 6]]),0)</calculatedColumnFormula>
    </tableColumn>
    <tableColumn id="13" xr3:uid="{8ACB26AB-060E-4A37-8C46-B0CAF4B520FD}" name="PRECIO MÁS ALTO" dataDxfId="62" totalsRowDxfId="61">
      <calculatedColumnFormula>MAX(Comparación_precios2[[#This Row],[PROVEEDOR 1]:[PROVEEDOR 6]])</calculatedColumnFormula>
    </tableColumn>
  </tableColumns>
  <tableStyleInfo name="Estilo de tabla 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9062B8B-F569-4D62-BE52-7E8EF78EE0DF}" name="Comparación_precios24" displayName="Comparación_precios24" ref="A8:K22" totalsRowCount="1" headerRowDxfId="60" dataDxfId="59">
  <tableColumns count="11">
    <tableColumn id="1" xr3:uid="{698DA019-5ED2-4772-B21E-C0BF7F19A490}" name="PRODUCTO" totalsRowLabel="Total" dataDxfId="58" totalsRowDxfId="57"/>
    <tableColumn id="8" xr3:uid="{9743736F-2671-4BD5-B670-3C4464F386C0}" name="CANTIDAD" dataDxfId="56" totalsRowDxfId="55"/>
    <tableColumn id="2" xr3:uid="{F93FE953-46D0-4088-9A19-626B2FFB8FFD}" name="PROVEEDOR 1" totalsRowFunction="sum" dataDxfId="54" totalsRowDxfId="53"/>
    <tableColumn id="3" xr3:uid="{A75B152E-DDB2-4DED-84CD-6675E4FF95FA}" name="PROVEEDOR 2" totalsRowFunction="sum" dataDxfId="52" totalsRowDxfId="51"/>
    <tableColumn id="4" xr3:uid="{50B1C058-B670-4231-B343-E4BC0D7049BA}" name="PROVEEDOR 3" totalsRowFunction="sum" dataDxfId="50" totalsRowDxfId="49"/>
    <tableColumn id="5" xr3:uid="{2255B34F-6EF5-4C43-9138-10F83E2D243D}" name="PROVEEDOR 4" totalsRowFunction="custom" dataDxfId="48" totalsRowDxfId="47">
      <totalsRowFormula>ROUND(SUMPRODUCT(Comparación_precios24[[CANTIDAD]:[CANTIDAD]],Comparación_precios24[PROVEEDOR 4]),2)</totalsRowFormula>
    </tableColumn>
    <tableColumn id="6" xr3:uid="{07AE5921-EB32-4229-9A31-7ADFBBAF322F}" name="PROVEEDOR 5" totalsRowFunction="custom" dataDxfId="46" totalsRowDxfId="45">
      <totalsRowFormula>ROUND(SUMPRODUCT(Comparación_precios24[[CANTIDAD]:[CANTIDAD]],Comparación_precios24[PROVEEDOR 5]),2)</totalsRowFormula>
    </tableColumn>
    <tableColumn id="7" xr3:uid="{AC8C411F-86D1-49AE-ADDB-43EDEAEED865}" name="PROVEEDOR 6" totalsRowFunction="custom" dataDxfId="44" totalsRowDxfId="43">
      <totalsRowFormula>ROUND(SUMPRODUCT(Comparación_precios24[[CANTIDAD]:[CANTIDAD]],Comparación_precios24[PROVEEDOR 6]),2)</totalsRowFormula>
    </tableColumn>
    <tableColumn id="11" xr3:uid="{A63B8547-6BB6-4006-97F6-FCC5A007BB0A}" name="PRECIO MÁS BAJO" dataDxfId="42" totalsRowDxfId="41">
      <calculatedColumnFormula>MIN(Comparación_precios24[[#This Row],[PROVEEDOR 1]:[PROVEEDOR 6]])</calculatedColumnFormula>
    </tableColumn>
    <tableColumn id="12" xr3:uid="{F038BCFA-6A47-4367-8697-ADA942CCF99B}" name="PRECIO PROMEDIO" dataDxfId="40" totalsRowDxfId="39">
      <calculatedColumnFormula>IFERROR(AVERAGE(Comparación_precios24[[#This Row],[PROVEEDOR 1]:[PROVEEDOR 6]]),0)</calculatedColumnFormula>
    </tableColumn>
    <tableColumn id="13" xr3:uid="{17BDD0AF-184C-4228-83FD-9FD001103C5F}" name="PRECIO MÁS ALTO" dataDxfId="38" totalsRowDxfId="37">
      <calculatedColumnFormula>MAX(Comparación_precios24[[#This Row],[PROVEEDOR 1]:[PROVEEDOR 6]])</calculatedColumnFormula>
    </tableColumn>
  </tableColumns>
  <tableStyleInfo name="Estilo de tabla 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0F159C7-94F7-4F6B-9DCE-C5BD00957ADC}" name="Comparación_precios245" displayName="Comparación_precios245" ref="A8:K20" totalsRowCount="1" headerRowDxfId="36" dataDxfId="35">
  <tableColumns count="11">
    <tableColumn id="1" xr3:uid="{E0A09140-5781-411E-A0E6-35B6BAD7A90B}" name="PRODUCTO" totalsRowLabel="Total" dataDxfId="34" totalsRowDxfId="33"/>
    <tableColumn id="8" xr3:uid="{AE98B28A-E19A-47F3-968D-BCAD82B479C5}" name="CANTIDAD" dataDxfId="32" totalsRowDxfId="31"/>
    <tableColumn id="2" xr3:uid="{54D3FF0D-ED9B-4B10-AD90-18BC9BB43F69}" name="PROVEEDOR 1" totalsRowFunction="sum" dataDxfId="30" totalsRowDxfId="29"/>
    <tableColumn id="3" xr3:uid="{E2716555-C162-4730-B47D-11A8B13BCD51}" name="PROVEEDOR 2" totalsRowFunction="sum" dataDxfId="28" totalsRowDxfId="27"/>
    <tableColumn id="4" xr3:uid="{C2F8381D-A399-482A-A8FD-06589CA3C565}" name="PROVEEDOR 3" totalsRowFunction="sum" dataDxfId="26" totalsRowDxfId="25"/>
    <tableColumn id="5" xr3:uid="{E8EC96BA-E8D2-4D45-9126-5DACB6397D1F}" name="PROVEEDOR 4" totalsRowFunction="custom" dataDxfId="24" totalsRowDxfId="23">
      <totalsRowFormula>ROUND(SUMPRODUCT(Comparación_precios245[[CANTIDAD]:[CANTIDAD]],Comparación_precios245[PROVEEDOR 4]),2)</totalsRowFormula>
    </tableColumn>
    <tableColumn id="6" xr3:uid="{4B0BEA61-11E9-4D46-B157-2C0CAF6FE309}" name="PROVEEDOR 5" totalsRowFunction="custom" dataDxfId="22" totalsRowDxfId="21">
      <totalsRowFormula>ROUND(SUMPRODUCT(Comparación_precios245[[CANTIDAD]:[CANTIDAD]],Comparación_precios245[PROVEEDOR 5]),2)</totalsRowFormula>
    </tableColumn>
    <tableColumn id="7" xr3:uid="{F50F6B66-CAAC-43C3-8C91-8454DAD241D7}" name="PROVEEDOR 6" totalsRowFunction="custom" dataDxfId="20" totalsRowDxfId="19">
      <totalsRowFormula>ROUND(SUMPRODUCT(Comparación_precios245[[CANTIDAD]:[CANTIDAD]],Comparación_precios245[PROVEEDOR 6]),2)</totalsRowFormula>
    </tableColumn>
    <tableColumn id="11" xr3:uid="{52E5A632-874F-476D-B768-639158FEFCED}" name="PRECIO MÁS BAJO" dataDxfId="18" totalsRowDxfId="17">
      <calculatedColumnFormula>MIN(Comparación_precios245[[#This Row],[PROVEEDOR 1]:[PROVEEDOR 6]])</calculatedColumnFormula>
    </tableColumn>
    <tableColumn id="12" xr3:uid="{B430AE6F-A407-418B-ABD7-81B36FA74D23}" name="PRECIO PROMEDIO" dataDxfId="16" totalsRowDxfId="15">
      <calculatedColumnFormula>IFERROR(AVERAGE(Comparación_precios245[[#This Row],[PROVEEDOR 1]:[PROVEEDOR 6]]),0)</calculatedColumnFormula>
    </tableColumn>
    <tableColumn id="13" xr3:uid="{8DFAB08B-34A8-47B4-A5F1-E505002BE55B}" name="PRECIO MÁS ALTO" dataDxfId="14" totalsRowDxfId="13">
      <calculatedColumnFormula>MAX(Comparación_precios245[[#This Row],[PROVEEDOR 1]:[PROVEEDOR 6]])</calculatedColumnFormula>
    </tableColumn>
  </tableColumns>
  <tableStyleInfo name="Estilo de tabla 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5"/>
  <sheetViews>
    <sheetView showGridLines="0" zoomScale="70" zoomScaleNormal="70" workbookViewId="0">
      <selection activeCell="H6" sqref="H6"/>
    </sheetView>
  </sheetViews>
  <sheetFormatPr baseColWidth="10" defaultColWidth="12" defaultRowHeight="15.6" x14ac:dyDescent="0.3"/>
  <cols>
    <col min="1" max="1" width="4.85546875" style="18" customWidth="1"/>
    <col min="2" max="11" width="22.140625" style="18" customWidth="1"/>
    <col min="12" max="16384" width="12" style="18"/>
  </cols>
  <sheetData>
    <row r="1" spans="2:11" ht="9.9" customHeight="1" x14ac:dyDescent="0.3"/>
    <row r="2" spans="2:11" customFormat="1" ht="54.9" customHeight="1" x14ac:dyDescent="0.2">
      <c r="B2" s="5"/>
      <c r="C2" s="5"/>
      <c r="D2" s="5"/>
      <c r="E2" s="5"/>
      <c r="F2" s="5"/>
      <c r="G2" s="5"/>
      <c r="H2" s="5"/>
      <c r="I2" s="5"/>
      <c r="J2" s="5"/>
      <c r="K2" s="5"/>
    </row>
    <row r="3" spans="2:11" ht="24" customHeight="1" x14ac:dyDescent="0.3"/>
    <row r="4" spans="2:11" ht="42" customHeight="1" x14ac:dyDescent="0.3">
      <c r="B4" s="19" t="s">
        <v>16</v>
      </c>
      <c r="C4" s="20"/>
      <c r="D4" s="20"/>
      <c r="E4" s="20"/>
      <c r="F4" s="20"/>
      <c r="G4" s="20"/>
      <c r="H4" s="20"/>
      <c r="I4" s="20"/>
      <c r="J4" s="20"/>
      <c r="K4" s="20"/>
    </row>
    <row r="5" spans="2:11" ht="15" customHeight="1" x14ac:dyDescent="0.3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2"/>
  <sheetViews>
    <sheetView showGridLines="0" topLeftCell="B13" zoomScale="85" zoomScaleNormal="85" workbookViewId="0">
      <selection activeCell="C29" sqref="C29:E32"/>
    </sheetView>
  </sheetViews>
  <sheetFormatPr baseColWidth="10" defaultColWidth="9.28515625" defaultRowHeight="13.8" x14ac:dyDescent="0.3"/>
  <cols>
    <col min="1" max="1" width="96.7109375" style="1" customWidth="1"/>
    <col min="2" max="2" width="31.42578125" style="1" customWidth="1"/>
    <col min="3" max="4" width="23.28515625" style="1" bestFit="1" customWidth="1"/>
    <col min="5" max="5" width="33.85546875" style="1" bestFit="1" customWidth="1"/>
    <col min="6" max="7" width="22.28515625" style="1" bestFit="1" customWidth="1"/>
    <col min="8" max="8" width="22.28515625" style="1" customWidth="1"/>
    <col min="9" max="9" width="27.28515625" style="1" customWidth="1"/>
    <col min="10" max="10" width="23.42578125" style="3" customWidth="1"/>
    <col min="11" max="11" width="24.85546875" style="3" customWidth="1"/>
    <col min="12" max="12" width="20.42578125" style="1" customWidth="1"/>
    <col min="13" max="13" width="20.7109375" style="1" customWidth="1"/>
    <col min="14" max="16384" width="9.28515625" style="1"/>
  </cols>
  <sheetData>
    <row r="1" spans="1:13" ht="15" customHeight="1" x14ac:dyDescent="0.3"/>
    <row r="2" spans="1:13" customFormat="1" ht="54.9" customHeight="1" x14ac:dyDescent="0.2">
      <c r="A2" s="5"/>
      <c r="B2" s="5"/>
      <c r="C2" s="5"/>
      <c r="D2" s="5"/>
      <c r="E2" s="5"/>
      <c r="F2" s="5"/>
      <c r="G2" s="5"/>
      <c r="H2" s="30"/>
      <c r="I2" s="30"/>
      <c r="J2" s="30"/>
      <c r="K2" s="30"/>
    </row>
    <row r="3" spans="1:13" ht="15" customHeight="1" x14ac:dyDescent="0.3"/>
    <row r="4" spans="1:13" ht="15" customHeight="1" x14ac:dyDescent="0.3"/>
    <row r="5" spans="1:13" ht="28.8" x14ac:dyDescent="0.3">
      <c r="A5" s="16" t="s">
        <v>2</v>
      </c>
      <c r="B5" s="16"/>
    </row>
    <row r="6" spans="1:13" ht="29.4" thickBot="1" x14ac:dyDescent="0.35">
      <c r="A6" s="17" t="s">
        <v>15</v>
      </c>
      <c r="B6" s="17"/>
      <c r="C6" s="16"/>
      <c r="D6" s="16"/>
      <c r="E6" s="16"/>
      <c r="F6" s="16"/>
      <c r="G6" s="16"/>
      <c r="H6" s="16"/>
      <c r="I6" s="4"/>
      <c r="J6" s="4"/>
      <c r="K6" s="4"/>
      <c r="L6" s="4"/>
      <c r="M6" s="4"/>
    </row>
    <row r="7" spans="1:13" ht="24.75" customHeight="1" thickBot="1" x14ac:dyDescent="0.35">
      <c r="I7" s="65" t="s">
        <v>23</v>
      </c>
      <c r="J7" s="66"/>
      <c r="K7" s="67"/>
    </row>
    <row r="8" spans="1:13" s="6" customFormat="1" ht="46.5" customHeight="1" thickBot="1" x14ac:dyDescent="0.35">
      <c r="A8" s="31" t="s">
        <v>3</v>
      </c>
      <c r="B8" s="31" t="s">
        <v>17</v>
      </c>
      <c r="C8" s="31" t="s">
        <v>30</v>
      </c>
      <c r="D8" s="31" t="s">
        <v>31</v>
      </c>
      <c r="E8" s="31" t="s">
        <v>32</v>
      </c>
      <c r="F8" s="31" t="s">
        <v>33</v>
      </c>
      <c r="G8" s="31" t="s">
        <v>34</v>
      </c>
      <c r="H8" s="31" t="s">
        <v>35</v>
      </c>
      <c r="I8" s="11" t="s">
        <v>8</v>
      </c>
      <c r="J8" s="10" t="s">
        <v>9</v>
      </c>
      <c r="K8" s="12" t="s">
        <v>10</v>
      </c>
    </row>
    <row r="9" spans="1:13" s="7" customFormat="1" ht="18.600000000000001" thickBot="1" x14ac:dyDescent="0.4">
      <c r="A9" s="9" t="str">
        <f>'[1]Monitores de Servidor'!$J$8</f>
        <v xml:space="preserve">Monitor de 32" con un descuento de 181.000 moneda corriente pesos </v>
      </c>
      <c r="B9" s="32"/>
      <c r="C9" s="61">
        <f>'[1]Monitores de Servidor'!$G$8</f>
        <v>1299000.43</v>
      </c>
      <c r="D9" s="61">
        <f>'[1]Monitores de Servidor'!$G$9</f>
        <v>1359900.0009000001</v>
      </c>
      <c r="E9" s="61">
        <f>'[1]Monitores de Servidor'!$G$10</f>
        <v>1399900.9940999998</v>
      </c>
      <c r="F9" s="9"/>
      <c r="G9" s="9"/>
      <c r="H9" s="9"/>
      <c r="I9" s="13">
        <f>MIN(Comparación_precios[[#This Row],[PROVEEDOR 1]:[PROVEEDOR 6]])</f>
        <v>1299000.43</v>
      </c>
      <c r="J9" s="8">
        <f>IFERROR(AVERAGE(Comparación_precios[[#This Row],[PROVEEDOR 1]:[PROVEEDOR 6]]),0)</f>
        <v>1352933.8083333333</v>
      </c>
      <c r="K9" s="14">
        <f>MAX(Comparación_precios[[#This Row],[PROVEEDOR 1]:[PROVEEDOR 6]])</f>
        <v>1399900.9940999998</v>
      </c>
    </row>
    <row r="10" spans="1:13" s="7" customFormat="1" ht="18.600000000000001" thickBot="1" x14ac:dyDescent="0.4">
      <c r="A10" s="9" t="str">
        <f>'[1]Servidor Principal'!$D$8</f>
        <v>Servidor Torre PowerEdge T150</v>
      </c>
      <c r="B10" s="32"/>
      <c r="C10" s="61">
        <f>'[1]Servidor Principal'!$G$8</f>
        <v>3759210</v>
      </c>
      <c r="D10" s="61">
        <f>'[1]Servidor Principal'!$G$9</f>
        <v>5394479.4400000004</v>
      </c>
      <c r="E10" s="61">
        <f>'[1]Servidor Principal'!$G$10</f>
        <v>6649946.0999999996</v>
      </c>
      <c r="F10" s="9"/>
      <c r="G10" s="9"/>
      <c r="H10" s="9"/>
      <c r="I10" s="13">
        <f>MIN(Comparación_precios[[#This Row],[PROVEEDOR 1]:[PROVEEDOR 6]])</f>
        <v>3759210</v>
      </c>
      <c r="J10" s="8">
        <f>IFERROR(AVERAGE(Comparación_precios[[#This Row],[PROVEEDOR 1]:[PROVEEDOR 6]]),0)</f>
        <v>5267878.5133333337</v>
      </c>
      <c r="K10" s="14">
        <f>MAX(Comparación_precios[[#This Row],[PROVEEDOR 1]:[PROVEEDOR 6]])</f>
        <v>6649946.0999999996</v>
      </c>
    </row>
    <row r="11" spans="1:13" s="7" customFormat="1" ht="18.600000000000001" thickBot="1" x14ac:dyDescent="0.4">
      <c r="A11" s="9" t="str">
        <f>'[1]Teclado Mouse Servidor'!$D$8</f>
        <v>Combo mouse y teclado</v>
      </c>
      <c r="B11" s="32"/>
      <c r="C11" s="61">
        <f>'[1]Teclado Mouse Servidor'!$G$8</f>
        <v>109899.99860000001</v>
      </c>
      <c r="D11" s="61">
        <f>'[1]Teclado Mouse Servidor'!$G$9</f>
        <v>149999.99979999999</v>
      </c>
      <c r="E11" s="61">
        <f>'[1]Teclado Mouse Servidor'!$G$10</f>
        <v>145000.0006</v>
      </c>
      <c r="F11" s="9"/>
      <c r="G11" s="9"/>
      <c r="H11" s="9"/>
      <c r="I11" s="13">
        <f>MIN(Comparación_precios[[#This Row],[PROVEEDOR 1]:[PROVEEDOR 6]])</f>
        <v>109899.99860000001</v>
      </c>
      <c r="J11" s="8">
        <f>IFERROR(AVERAGE(Comparación_precios[[#This Row],[PROVEEDOR 1]:[PROVEEDOR 6]]),0)</f>
        <v>134966.66633333333</v>
      </c>
      <c r="K11" s="14">
        <f>MAX(Comparación_precios[[#This Row],[PROVEEDOR 1]:[PROVEEDOR 6]])</f>
        <v>149999.99979999999</v>
      </c>
    </row>
    <row r="12" spans="1:13" s="7" customFormat="1" ht="18.600000000000001" thickBot="1" x14ac:dyDescent="0.4">
      <c r="A12" s="9" t="str">
        <f>'[1]Hosting y Dominio'!$D$8</f>
        <v xml:space="preserve">Hosting y dominio </v>
      </c>
      <c r="B12" s="32"/>
      <c r="C12" s="61">
        <f>'[1]Hosting y Dominio'!$G$8</f>
        <v>299999.99959999998</v>
      </c>
      <c r="D12" s="61">
        <f>'[1]Hosting y Dominio'!$G$9</f>
        <v>12491.0016</v>
      </c>
      <c r="E12" s="61">
        <f>'[1]Hosting y Dominio'!$G$10</f>
        <v>24990</v>
      </c>
      <c r="F12" s="9"/>
      <c r="G12" s="9"/>
      <c r="H12" s="9"/>
      <c r="I12" s="13">
        <f>MIN(Comparación_precios[[#This Row],[PROVEEDOR 1]:[PROVEEDOR 6]])</f>
        <v>12491.0016</v>
      </c>
      <c r="J12" s="8">
        <f>IFERROR(AVERAGE(Comparación_precios[[#This Row],[PROVEEDOR 1]:[PROVEEDOR 6]]),0)</f>
        <v>112493.66706666666</v>
      </c>
      <c r="K12" s="14">
        <f>MAX(Comparación_precios[[#This Row],[PROVEEDOR 1]:[PROVEEDOR 6]])</f>
        <v>299999.99959999998</v>
      </c>
    </row>
    <row r="13" spans="1:13" s="7" customFormat="1" ht="18.600000000000001" thickBot="1" x14ac:dyDescent="0.4">
      <c r="A13" s="9" t="str">
        <f>'[1]Software de Microsoft Office'!$D$8</f>
        <v>Licencia de Microsoft Office 365</v>
      </c>
      <c r="B13" s="32"/>
      <c r="C13" s="61">
        <f>'[1]Software de Microsoft Office'!$G$8</f>
        <v>47989.998700000004</v>
      </c>
      <c r="D13" s="61">
        <f>'[1]Software de Microsoft Office'!$H$9</f>
        <v>54700.004099999998</v>
      </c>
      <c r="E13" s="61">
        <f>'[1]Software de Microsoft Office'!$H$10</f>
        <v>65605.997099999993</v>
      </c>
      <c r="F13" s="9"/>
      <c r="G13" s="9"/>
      <c r="H13" s="9"/>
      <c r="I13" s="13">
        <f>MIN(Comparación_precios[[#This Row],[PROVEEDOR 1]:[PROVEEDOR 6]])</f>
        <v>47989.998700000004</v>
      </c>
      <c r="J13" s="8">
        <f>IFERROR(AVERAGE(Comparación_precios[[#This Row],[PROVEEDOR 1]:[PROVEEDOR 6]]),0)</f>
        <v>56098.666633333334</v>
      </c>
      <c r="K13" s="14">
        <f>MAX(Comparación_precios[[#This Row],[PROVEEDOR 1]:[PROVEEDOR 6]])</f>
        <v>65605.997099999993</v>
      </c>
    </row>
    <row r="14" spans="1:13" s="7" customFormat="1" ht="18.600000000000001" thickBot="1" x14ac:dyDescent="0.4">
      <c r="A14" s="9" t="str">
        <f>'[1]Licencia de Windows 10 pro'!$D$8</f>
        <v>Licencia de windows 10 pro</v>
      </c>
      <c r="B14" s="32"/>
      <c r="C14" s="61">
        <f>'[1]Licencia de Windows 10 pro'!$G$8</f>
        <v>302655.08</v>
      </c>
      <c r="D14" s="61">
        <f>'[1]Licencia de Windows 10 pro'!$G$9</f>
        <v>61525.832199999997</v>
      </c>
      <c r="E14" s="61">
        <f>'[1]Licencia de Windows 10 pro'!$G$10</f>
        <v>50999.996599999999</v>
      </c>
      <c r="F14" s="9"/>
      <c r="G14" s="9"/>
      <c r="H14" s="9"/>
      <c r="I14" s="27">
        <f>MIN(Comparación_precios[[#This Row],[PROVEEDOR 1]:[PROVEEDOR 6]])</f>
        <v>50999.996599999999</v>
      </c>
      <c r="J14" s="28">
        <f>IFERROR(AVERAGE(Comparación_precios[[#This Row],[PROVEEDOR 1]:[PROVEEDOR 6]]),0)</f>
        <v>138393.63626666667</v>
      </c>
      <c r="K14" s="29">
        <f>MAX(Comparación_precios[[#This Row],[PROVEEDOR 1]:[PROVEEDOR 6]])</f>
        <v>302655.08</v>
      </c>
    </row>
    <row r="15" spans="1:13" s="2" customFormat="1" ht="18.600000000000001" thickBot="1" x14ac:dyDescent="0.4">
      <c r="A15" s="49" t="str">
        <f>'[1]Licencia de Adobe Ilustrator'!$D$10</f>
        <v>Licencia de Adobe Ilustrador</v>
      </c>
      <c r="B15" s="50"/>
      <c r="C15" s="62">
        <f>'[1]Licencia de Adobe Ilustrator'!$G$9</f>
        <v>109504.00229999999</v>
      </c>
      <c r="D15" s="62">
        <f>'[1]Licencia de Adobe Ilustrator'!$G$10</f>
        <v>169900.00089999998</v>
      </c>
      <c r="E15" s="62">
        <f>'[1]Licencia de Adobe Ilustrator'!$G$11</f>
        <v>133304.00229999999</v>
      </c>
      <c r="F15" s="49"/>
      <c r="G15" s="49"/>
      <c r="H15" s="49"/>
      <c r="I15" s="27">
        <f>MIN(Comparación_precios[[#This Row],[PROVEEDOR 1]:[PROVEEDOR 6]])</f>
        <v>109504.00229999999</v>
      </c>
      <c r="J15" s="45">
        <f>IFERROR(AVERAGE(Comparación_precios[[#This Row],[PROVEEDOR 1]:[PROVEEDOR 6]]),0)</f>
        <v>137569.33516666666</v>
      </c>
      <c r="K15" s="46">
        <f>MAX(Comparación_precios[[#This Row],[PROVEEDOR 1]:[PROVEEDOR 6]])</f>
        <v>169900.00089999998</v>
      </c>
    </row>
    <row r="16" spans="1:13" s="2" customFormat="1" ht="18.600000000000001" thickBot="1" x14ac:dyDescent="0.4">
      <c r="A16" s="49" t="str">
        <f>'[1]Antivirus Mcafe'!$D$9</f>
        <v>Mcafee total protection</v>
      </c>
      <c r="B16" s="50"/>
      <c r="C16" s="62">
        <f>'[1]Antivirus Mcafe'!$G$9</f>
        <v>123900.00349999999</v>
      </c>
      <c r="D16" s="62">
        <f>'[1]Antivirus Mcafe'!$G$10</f>
        <v>16500.004499999999</v>
      </c>
      <c r="E16" s="62">
        <f>'[1]Antivirus Mcafe'!$G$11</f>
        <v>59900.006600000001</v>
      </c>
      <c r="F16" s="49"/>
      <c r="G16" s="49"/>
      <c r="H16" s="49"/>
      <c r="I16" s="27">
        <f>MIN(Comparación_precios[[#This Row],[PROVEEDOR 1]:[PROVEEDOR 6]])</f>
        <v>16500.004499999999</v>
      </c>
      <c r="J16" s="45">
        <f>IFERROR(AVERAGE(Comparación_precios[[#This Row],[PROVEEDOR 1]:[PROVEEDOR 6]]),0)</f>
        <v>66766.671533333327</v>
      </c>
      <c r="K16" s="46">
        <f>MAX(Comparación_precios[[#This Row],[PROVEEDOR 1]:[PROVEEDOR 6]])</f>
        <v>123900.00349999999</v>
      </c>
    </row>
    <row r="17" spans="1:11" s="2" customFormat="1" ht="18.600000000000001" thickBot="1" x14ac:dyDescent="0.4">
      <c r="A17" s="49" t="str">
        <f>'[1]Visual Studio'!$D$11</f>
        <v>Licencia de Visual Studio</v>
      </c>
      <c r="B17" s="50"/>
      <c r="C17" s="62">
        <f>'[1]Visual Studio'!$G$9</f>
        <v>5042041.9951999998</v>
      </c>
      <c r="D17" s="62">
        <f>'[1]Visual Studio'!$G$10</f>
        <v>361911.98679999996</v>
      </c>
      <c r="E17" s="62">
        <f>'[1]Visual Studio'!$G$11</f>
        <v>546461.25659999996</v>
      </c>
      <c r="F17" s="49"/>
      <c r="G17" s="49"/>
      <c r="H17" s="49"/>
      <c r="I17" s="27">
        <f>MIN(Comparación_precios[[#This Row],[PROVEEDOR 1]:[PROVEEDOR 6]])</f>
        <v>361911.98679999996</v>
      </c>
      <c r="J17" s="47">
        <f>IFERROR(AVERAGE(Comparación_precios[[#This Row],[PROVEEDOR 1]:[PROVEEDOR 6]]),0)</f>
        <v>1983471.7461999999</v>
      </c>
      <c r="K17" s="48">
        <f>MAX(Comparación_precios[[#This Row],[PROVEEDOR 1]:[PROVEEDOR 6]])</f>
        <v>5042041.9951999998</v>
      </c>
    </row>
    <row r="18" spans="1:11" s="2" customFormat="1" ht="18.600000000000001" thickBot="1" x14ac:dyDescent="0.4">
      <c r="A18" s="42"/>
      <c r="B18" s="43"/>
      <c r="C18" s="63"/>
      <c r="D18" s="63"/>
      <c r="E18" s="63"/>
      <c r="F18" s="44"/>
      <c r="G18" s="42"/>
      <c r="H18" s="60"/>
      <c r="I18" s="27">
        <f>MIN(Comparación_precios[[#This Row],[PROVEEDOR 1]:[PROVEEDOR 6]])</f>
        <v>0</v>
      </c>
      <c r="J18" s="45">
        <f>IFERROR(AVERAGE(Comparación_precios[[#This Row],[PROVEEDOR 1]:[PROVEEDOR 6]]),0)</f>
        <v>0</v>
      </c>
      <c r="K18" s="46">
        <f>MAX(Comparación_precios[[#This Row],[PROVEEDOR 1]:[PROVEEDOR 6]])</f>
        <v>0</v>
      </c>
    </row>
    <row r="19" spans="1:11" s="2" customFormat="1" ht="18.600000000000001" thickBot="1" x14ac:dyDescent="0.4">
      <c r="A19" s="42"/>
      <c r="B19" s="43"/>
      <c r="C19" s="63"/>
      <c r="D19" s="63"/>
      <c r="E19" s="63"/>
      <c r="F19" s="44"/>
      <c r="G19" s="42"/>
      <c r="H19" s="60"/>
      <c r="I19" s="27">
        <f>MIN(Comparación_precios[[#This Row],[PROVEEDOR 1]:[PROVEEDOR 6]])</f>
        <v>0</v>
      </c>
      <c r="J19" s="45">
        <f>IFERROR(AVERAGE(Comparación_precios[[#This Row],[PROVEEDOR 1]:[PROVEEDOR 6]]),0)</f>
        <v>0</v>
      </c>
      <c r="K19" s="46">
        <f>MAX(Comparación_precios[[#This Row],[PROVEEDOR 1]:[PROVEEDOR 6]])</f>
        <v>0</v>
      </c>
    </row>
    <row r="20" spans="1:11" s="2" customFormat="1" ht="18.600000000000001" thickBot="1" x14ac:dyDescent="0.4">
      <c r="A20" s="42"/>
      <c r="B20" s="43"/>
      <c r="C20" s="63"/>
      <c r="D20" s="63"/>
      <c r="E20" s="63"/>
      <c r="F20" s="44"/>
      <c r="G20" s="42"/>
      <c r="H20" s="60"/>
      <c r="I20" s="27">
        <f>MIN(Comparación_precios[[#This Row],[PROVEEDOR 1]:[PROVEEDOR 6]])</f>
        <v>0</v>
      </c>
      <c r="J20" s="45">
        <f>IFERROR(AVERAGE(Comparación_precios[[#This Row],[PROVEEDOR 1]:[PROVEEDOR 6]]),0)</f>
        <v>0</v>
      </c>
      <c r="K20" s="46">
        <f>MAX(Comparación_precios[[#This Row],[PROVEEDOR 1]:[PROVEEDOR 6]])</f>
        <v>0</v>
      </c>
    </row>
    <row r="21" spans="1:11" s="2" customFormat="1" ht="18.600000000000001" thickBot="1" x14ac:dyDescent="0.4">
      <c r="A21" s="42"/>
      <c r="B21" s="43"/>
      <c r="C21" s="63"/>
      <c r="D21" s="63"/>
      <c r="E21" s="63"/>
      <c r="F21" s="44"/>
      <c r="G21" s="42"/>
      <c r="H21" s="60"/>
      <c r="I21" s="27">
        <f>MIN(Comparación_precios[[#This Row],[PROVEEDOR 1]:[PROVEEDOR 6]])</f>
        <v>0</v>
      </c>
      <c r="J21" s="45">
        <f>IFERROR(AVERAGE(Comparación_precios[[#This Row],[PROVEEDOR 1]:[PROVEEDOR 6]]),0)</f>
        <v>0</v>
      </c>
      <c r="K21" s="46">
        <f>MAX(Comparación_precios[[#This Row],[PROVEEDOR 1]:[PROVEEDOR 6]])</f>
        <v>0</v>
      </c>
    </row>
    <row r="22" spans="1:11" s="2" customFormat="1" ht="18.600000000000001" thickBot="1" x14ac:dyDescent="0.4">
      <c r="A22" s="42"/>
      <c r="B22" s="43"/>
      <c r="C22" s="63"/>
      <c r="D22" s="63"/>
      <c r="E22" s="63"/>
      <c r="F22" s="44"/>
      <c r="G22" s="42"/>
      <c r="H22" s="60"/>
      <c r="I22" s="27">
        <f>MIN(Comparación_precios[[#This Row],[PROVEEDOR 1]:[PROVEEDOR 6]])</f>
        <v>0</v>
      </c>
      <c r="J22" s="45">
        <f>IFERROR(AVERAGE(Comparación_precios[[#This Row],[PROVEEDOR 1]:[PROVEEDOR 6]]),0)</f>
        <v>0</v>
      </c>
      <c r="K22" s="46">
        <f>MAX(Comparación_precios[[#This Row],[PROVEEDOR 1]:[PROVEEDOR 6]])</f>
        <v>0</v>
      </c>
    </row>
    <row r="23" spans="1:11" s="2" customFormat="1" ht="18.600000000000001" thickBot="1" x14ac:dyDescent="0.4">
      <c r="A23" s="42"/>
      <c r="B23" s="43"/>
      <c r="C23" s="63"/>
      <c r="D23" s="63"/>
      <c r="E23" s="63"/>
      <c r="F23" s="44"/>
      <c r="G23" s="42"/>
      <c r="H23" s="60"/>
      <c r="I23" s="27">
        <f>MIN(Comparación_precios[[#This Row],[PROVEEDOR 1]:[PROVEEDOR 6]])</f>
        <v>0</v>
      </c>
      <c r="J23" s="45">
        <f>IFERROR(AVERAGE(Comparación_precios[[#This Row],[PROVEEDOR 1]:[PROVEEDOR 6]]),0)</f>
        <v>0</v>
      </c>
      <c r="K23" s="46">
        <f>MAX(Comparación_precios[[#This Row],[PROVEEDOR 1]:[PROVEEDOR 6]])</f>
        <v>0</v>
      </c>
    </row>
    <row r="24" spans="1:11" s="2" customFormat="1" ht="18.600000000000001" thickBot="1" x14ac:dyDescent="0.4">
      <c r="A24" s="42"/>
      <c r="B24" s="43"/>
      <c r="C24" s="63"/>
      <c r="D24" s="63"/>
      <c r="E24" s="63"/>
      <c r="F24" s="44"/>
      <c r="G24" s="42"/>
      <c r="H24" s="60"/>
      <c r="I24" s="27">
        <f>MIN(Comparación_precios[[#This Row],[PROVEEDOR 1]:[PROVEEDOR 6]])</f>
        <v>0</v>
      </c>
      <c r="J24" s="45">
        <f>IFERROR(AVERAGE(Comparación_precios[[#This Row],[PROVEEDOR 1]:[PROVEEDOR 6]]),0)</f>
        <v>0</v>
      </c>
      <c r="K24" s="46">
        <f>MAX(Comparación_precios[[#This Row],[PROVEEDOR 1]:[PROVEEDOR 6]])</f>
        <v>0</v>
      </c>
    </row>
    <row r="25" spans="1:11" s="2" customFormat="1" ht="18.600000000000001" thickBot="1" x14ac:dyDescent="0.4">
      <c r="A25" s="33" t="s">
        <v>24</v>
      </c>
      <c r="B25" s="33"/>
      <c r="C25" s="34">
        <f>SUBTOTAL(109,Comparación_precios[PROVEEDOR 1])</f>
        <v>11094201.5079</v>
      </c>
      <c r="D25" s="34">
        <f>SUBTOTAL(109,Comparación_precios[PROVEEDOR 2])</f>
        <v>7581408.270800001</v>
      </c>
      <c r="E25" s="34">
        <f>SUBTOTAL(109,Comparación_precios[PROVEEDOR 3])</f>
        <v>9076108.3539000005</v>
      </c>
      <c r="F25" s="34">
        <f>ROUND(SUMPRODUCT(Comparación_precios[[CANTIDAD]:[CANTIDAD]],Comparación_precios[PROVEEDOR 4]),2)</f>
        <v>0</v>
      </c>
      <c r="G25" s="34">
        <f>ROUND(SUMPRODUCT(Comparación_precios[[CANTIDAD]:[CANTIDAD]],Comparación_precios[PROVEEDOR 5]),2)</f>
        <v>0</v>
      </c>
      <c r="H25" s="34">
        <f>ROUND(SUMPRODUCT(Comparación_precios[[CANTIDAD]:[CANTIDAD]],Comparación_precios[PROVEEDOR 6]),2)</f>
        <v>0</v>
      </c>
      <c r="I25" s="35"/>
      <c r="J25" s="35"/>
      <c r="K25" s="36"/>
    </row>
    <row r="26" spans="1:11" s="2" customFormat="1" x14ac:dyDescent="0.3">
      <c r="A26" s="1"/>
      <c r="B26" s="1"/>
      <c r="C26" s="1"/>
      <c r="D26" s="1"/>
      <c r="E26" s="1"/>
      <c r="F26" s="1"/>
      <c r="G26" s="1"/>
      <c r="H26" s="1"/>
      <c r="I26" s="1"/>
      <c r="J26" s="3"/>
      <c r="K26" s="3"/>
    </row>
    <row r="27" spans="1:11" s="2" customFormat="1" ht="14.4" thickBot="1" x14ac:dyDescent="0.35">
      <c r="A27" s="1"/>
      <c r="B27" s="1"/>
      <c r="C27" s="1"/>
      <c r="D27" s="1"/>
      <c r="E27" s="1"/>
      <c r="F27" s="1"/>
      <c r="G27" s="1"/>
      <c r="H27" s="1"/>
      <c r="I27" s="1"/>
      <c r="J27" s="3"/>
      <c r="K27" s="3"/>
    </row>
    <row r="28" spans="1:11" s="2" customFormat="1" ht="48.6" customHeight="1" x14ac:dyDescent="0.3">
      <c r="A28" s="70" t="s">
        <v>11</v>
      </c>
      <c r="B28" s="71"/>
      <c r="C28" s="21"/>
      <c r="D28" s="21"/>
      <c r="E28" s="21"/>
      <c r="F28" s="21"/>
      <c r="G28" s="21"/>
    </row>
    <row r="29" spans="1:11" s="2" customFormat="1" ht="33.6" customHeight="1" x14ac:dyDescent="0.3">
      <c r="A29" s="68" t="s">
        <v>12</v>
      </c>
      <c r="B29" s="69"/>
      <c r="C29" s="51" t="s">
        <v>36</v>
      </c>
      <c r="D29" s="15" t="s">
        <v>37</v>
      </c>
      <c r="E29" s="15" t="s">
        <v>38</v>
      </c>
      <c r="F29" s="15"/>
      <c r="G29" s="15"/>
      <c r="H29" s="15"/>
    </row>
    <row r="30" spans="1:11" s="2" customFormat="1" ht="25.95" customHeight="1" x14ac:dyDescent="0.3">
      <c r="A30" s="68" t="s">
        <v>13</v>
      </c>
      <c r="B30" s="69"/>
      <c r="C30" s="52">
        <v>0</v>
      </c>
      <c r="D30" s="22">
        <v>0</v>
      </c>
      <c r="E30" s="22">
        <v>0</v>
      </c>
      <c r="F30" s="15"/>
      <c r="G30" s="22"/>
      <c r="H30" s="22"/>
    </row>
    <row r="31" spans="1:11" s="2" customFormat="1" ht="18" customHeight="1" x14ac:dyDescent="0.3">
      <c r="A31" s="68" t="s">
        <v>14</v>
      </c>
      <c r="B31" s="69"/>
      <c r="C31" s="53" t="s">
        <v>40</v>
      </c>
      <c r="D31" s="23"/>
      <c r="E31" s="23"/>
      <c r="F31" s="23"/>
      <c r="G31" s="23"/>
      <c r="H31" s="23"/>
    </row>
    <row r="32" spans="1:11" s="2" customFormat="1" ht="18" x14ac:dyDescent="0.3">
      <c r="A32" s="68"/>
      <c r="B32" s="69"/>
      <c r="C32" s="54" t="s">
        <v>39</v>
      </c>
      <c r="D32" s="54" t="s">
        <v>39</v>
      </c>
      <c r="E32" s="54" t="s">
        <v>39</v>
      </c>
      <c r="F32" s="24"/>
      <c r="G32" s="24"/>
      <c r="H32" s="24"/>
    </row>
    <row r="33" spans="1:11" s="2" customFormat="1" ht="18" x14ac:dyDescent="0.3">
      <c r="A33" s="68"/>
      <c r="B33" s="69"/>
      <c r="C33" s="55"/>
      <c r="D33" s="25"/>
      <c r="E33" s="25"/>
      <c r="F33" s="25"/>
      <c r="G33" s="25"/>
      <c r="H33" s="25"/>
    </row>
    <row r="34" spans="1:11" ht="18" x14ac:dyDescent="0.3">
      <c r="A34" s="68"/>
      <c r="B34" s="69"/>
      <c r="C34" s="56"/>
      <c r="D34" s="26"/>
      <c r="E34" s="26"/>
      <c r="F34" s="26"/>
      <c r="G34" s="26"/>
      <c r="H34" s="26"/>
      <c r="I34" s="2"/>
      <c r="J34" s="1"/>
      <c r="K34" s="1"/>
    </row>
    <row r="35" spans="1:11" x14ac:dyDescent="0.3">
      <c r="I35" s="3"/>
      <c r="J35" s="1"/>
      <c r="K35" s="1"/>
    </row>
    <row r="36" spans="1:11" x14ac:dyDescent="0.3">
      <c r="I36" s="3"/>
      <c r="J36" s="1"/>
      <c r="K36" s="1"/>
    </row>
    <row r="37" spans="1:11" ht="18" x14ac:dyDescent="0.3">
      <c r="C37" s="37"/>
      <c r="D37" s="37"/>
      <c r="E37" s="38"/>
      <c r="F37" s="39"/>
      <c r="G37" s="40"/>
      <c r="H37" s="37"/>
      <c r="I37" s="3"/>
      <c r="J37" s="1"/>
      <c r="K37" s="1"/>
    </row>
    <row r="38" spans="1:11" ht="18" x14ac:dyDescent="0.3">
      <c r="C38" s="37"/>
      <c r="D38" s="37"/>
      <c r="E38" s="38"/>
      <c r="F38" s="41"/>
      <c r="G38" s="40"/>
      <c r="H38" s="37"/>
    </row>
    <row r="39" spans="1:11" ht="18" x14ac:dyDescent="0.3">
      <c r="C39" s="37"/>
      <c r="D39" s="37"/>
      <c r="E39" s="38"/>
      <c r="F39" s="41"/>
      <c r="G39" s="40"/>
      <c r="H39" s="37"/>
    </row>
    <row r="40" spans="1:11" ht="18" x14ac:dyDescent="0.3">
      <c r="C40" s="37"/>
      <c r="D40" s="37"/>
      <c r="E40" s="38"/>
      <c r="F40" s="41"/>
      <c r="G40" s="40"/>
      <c r="H40" s="37"/>
    </row>
    <row r="41" spans="1:11" ht="18" x14ac:dyDescent="0.3">
      <c r="C41" s="37"/>
      <c r="D41" s="37"/>
      <c r="E41" s="38"/>
      <c r="F41" s="41"/>
      <c r="G41" s="40"/>
      <c r="H41" s="37"/>
    </row>
    <row r="42" spans="1:11" ht="18" x14ac:dyDescent="0.3">
      <c r="C42" s="37"/>
      <c r="D42" s="37"/>
      <c r="E42" s="38"/>
      <c r="F42" s="41"/>
      <c r="G42" s="40"/>
      <c r="H42" s="37"/>
    </row>
  </sheetData>
  <mergeCells count="5">
    <mergeCell ref="I7:K7"/>
    <mergeCell ref="A29:B29"/>
    <mergeCell ref="A30:B30"/>
    <mergeCell ref="A31:B34"/>
    <mergeCell ref="A28:B28"/>
  </mergeCells>
  <phoneticPr fontId="13" type="noConversion"/>
  <conditionalFormatting sqref="A8:B8 C25:H25">
    <cfRule type="expression" dxfId="12" priority="1">
      <formula>AND(A$25=MIN($C$25:$H$25),A$25&lt;&gt;0)</formula>
    </cfRule>
  </conditionalFormatting>
  <conditionalFormatting sqref="C8:H8">
    <cfRule type="expression" dxfId="11" priority="42">
      <formula>AND(C$25=MIN($C$25:$H$25),C$25&lt;&gt;0)</formula>
    </cfRule>
  </conditionalFormatting>
  <conditionalFormatting sqref="C9:H24">
    <cfRule type="expression" dxfId="10" priority="46">
      <formula>AND(C$25=MIN($C$25:$H$25),C$25&lt;&gt;0)</formula>
    </cfRule>
  </conditionalFormatting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CBABA-779E-4621-B399-41D6CFDCF125}">
  <dimension ref="A1:M39"/>
  <sheetViews>
    <sheetView showGridLines="0" tabSelected="1" zoomScale="90" zoomScaleNormal="90" workbookViewId="0">
      <selection activeCell="D27" sqref="D27"/>
    </sheetView>
  </sheetViews>
  <sheetFormatPr baseColWidth="10" defaultColWidth="9.28515625" defaultRowHeight="13.8" x14ac:dyDescent="0.3"/>
  <cols>
    <col min="1" max="1" width="129" style="1" customWidth="1"/>
    <col min="2" max="2" width="31.42578125" style="1" customWidth="1"/>
    <col min="3" max="4" width="23.28515625" style="1" bestFit="1" customWidth="1"/>
    <col min="5" max="5" width="33.85546875" style="1" bestFit="1" customWidth="1"/>
    <col min="6" max="7" width="22.28515625" style="1" bestFit="1" customWidth="1"/>
    <col min="8" max="8" width="22.28515625" style="1" customWidth="1"/>
    <col min="9" max="9" width="27.28515625" style="1" customWidth="1"/>
    <col min="10" max="10" width="23.42578125" style="3" customWidth="1"/>
    <col min="11" max="11" width="24.85546875" style="3" customWidth="1"/>
    <col min="12" max="12" width="20.42578125" style="1" customWidth="1"/>
    <col min="13" max="13" width="20.7109375" style="1" customWidth="1"/>
    <col min="14" max="16384" width="9.28515625" style="1"/>
  </cols>
  <sheetData>
    <row r="1" spans="1:13" ht="15" customHeight="1" x14ac:dyDescent="0.3"/>
    <row r="2" spans="1:13" customFormat="1" ht="54.9" customHeight="1" x14ac:dyDescent="0.2">
      <c r="A2" s="5"/>
      <c r="B2" s="5"/>
      <c r="C2" s="5"/>
      <c r="D2" s="5"/>
      <c r="E2" s="5"/>
      <c r="F2" s="5"/>
      <c r="G2" s="5"/>
      <c r="H2" s="30"/>
      <c r="I2" s="30"/>
      <c r="J2" s="30"/>
      <c r="K2" s="30"/>
    </row>
    <row r="3" spans="1:13" ht="15" customHeight="1" x14ac:dyDescent="0.3"/>
    <row r="4" spans="1:13" ht="15" customHeight="1" x14ac:dyDescent="0.3"/>
    <row r="5" spans="1:13" ht="28.8" x14ac:dyDescent="0.3">
      <c r="A5" s="16" t="s">
        <v>2</v>
      </c>
      <c r="B5" s="16"/>
    </row>
    <row r="6" spans="1:13" ht="29.4" thickBot="1" x14ac:dyDescent="0.35">
      <c r="A6" s="17" t="s">
        <v>15</v>
      </c>
      <c r="B6" s="17"/>
      <c r="C6" s="16"/>
      <c r="D6" s="16"/>
      <c r="E6" s="16"/>
      <c r="F6" s="16"/>
      <c r="G6" s="16"/>
      <c r="H6" s="16"/>
      <c r="I6" s="4"/>
      <c r="J6" s="4"/>
      <c r="K6" s="4"/>
      <c r="L6" s="4"/>
      <c r="M6" s="4"/>
    </row>
    <row r="7" spans="1:13" ht="24.75" customHeight="1" thickBot="1" x14ac:dyDescent="0.35">
      <c r="I7" s="65" t="s">
        <v>23</v>
      </c>
      <c r="J7" s="66"/>
      <c r="K7" s="67"/>
    </row>
    <row r="8" spans="1:13" s="6" customFormat="1" ht="46.5" customHeight="1" thickBot="1" x14ac:dyDescent="0.35">
      <c r="A8" s="31" t="s">
        <v>3</v>
      </c>
      <c r="B8" s="31" t="s">
        <v>17</v>
      </c>
      <c r="C8" s="31" t="s">
        <v>30</v>
      </c>
      <c r="D8" s="31" t="s">
        <v>31</v>
      </c>
      <c r="E8" s="31" t="s">
        <v>32</v>
      </c>
      <c r="F8" s="31" t="s">
        <v>33</v>
      </c>
      <c r="G8" s="31" t="s">
        <v>34</v>
      </c>
      <c r="H8" s="31" t="s">
        <v>35</v>
      </c>
      <c r="I8" s="11" t="s">
        <v>8</v>
      </c>
      <c r="J8" s="10" t="s">
        <v>9</v>
      </c>
      <c r="K8" s="12" t="s">
        <v>10</v>
      </c>
    </row>
    <row r="9" spans="1:13" s="7" customFormat="1" ht="45.75" customHeight="1" thickBot="1" x14ac:dyDescent="0.4">
      <c r="A9" s="64" t="str">
        <f>'[1]Equipo de desarrollo'!$D$8</f>
        <v xml:space="preserve">
Computador De Escritorio Janus AMD RYZEN 7 5700G SSD 512GB M2 PCIE RAM 16GB RGB REF LIQUIDA 240MM NEGRA 121355
</v>
      </c>
      <c r="B9" s="32"/>
      <c r="C9" s="61">
        <f>'[1]Equipo de desarrollo'!$G$8</f>
        <v>4212600</v>
      </c>
      <c r="D9" s="61">
        <f>'[1]Equipo de desarrollo'!$G$9</f>
        <v>2287000</v>
      </c>
      <c r="E9" s="61">
        <f>'[1]Equipo de desarrollo'!$G$10</f>
        <v>3927000</v>
      </c>
      <c r="F9" s="9"/>
      <c r="G9" s="9"/>
      <c r="H9" s="9"/>
      <c r="I9" s="13">
        <f>MIN(Comparación_precios2[[#This Row],[PROVEEDOR 1]:[PROVEEDOR 6]])</f>
        <v>2287000</v>
      </c>
      <c r="J9" s="8">
        <f>IFERROR(AVERAGE(Comparación_precios2[[#This Row],[PROVEEDOR 1]:[PROVEEDOR 6]]),0)</f>
        <v>3475533.3333333335</v>
      </c>
      <c r="K9" s="14">
        <f>MAX(Comparación_precios2[[#This Row],[PROVEEDOR 1]:[PROVEEDOR 6]])</f>
        <v>4212600</v>
      </c>
    </row>
    <row r="10" spans="1:13" s="7" customFormat="1" ht="18.600000000000001" thickBot="1" x14ac:dyDescent="0.4">
      <c r="A10" s="9" t="str">
        <f>'[1]Software de Microsoft Office'!$D$8</f>
        <v>Licencia de Microsoft Office 365</v>
      </c>
      <c r="B10" s="32"/>
      <c r="C10" s="61">
        <f>'[1]Software de Microsoft Office'!$G$8</f>
        <v>47989.998700000004</v>
      </c>
      <c r="D10" s="61">
        <f>'[1]Software de Microsoft Office'!$H$9</f>
        <v>54700.004099999998</v>
      </c>
      <c r="E10" s="61">
        <f>'[1]Software de Microsoft Office'!$H$10</f>
        <v>65605.997099999993</v>
      </c>
      <c r="F10" s="9"/>
      <c r="G10" s="9"/>
      <c r="H10" s="9"/>
      <c r="I10" s="13">
        <f>MIN(Comparación_precios2[[#This Row],[PROVEEDOR 1]:[PROVEEDOR 6]])</f>
        <v>47989.998700000004</v>
      </c>
      <c r="J10" s="8">
        <f>IFERROR(AVERAGE(Comparación_precios2[[#This Row],[PROVEEDOR 1]:[PROVEEDOR 6]]),0)</f>
        <v>56098.666633333334</v>
      </c>
      <c r="K10" s="14">
        <f>MAX(Comparación_precios2[[#This Row],[PROVEEDOR 1]:[PROVEEDOR 6]])</f>
        <v>65605.997099999993</v>
      </c>
    </row>
    <row r="11" spans="1:13" s="7" customFormat="1" ht="18.600000000000001" thickBot="1" x14ac:dyDescent="0.4">
      <c r="A11" s="9" t="str">
        <f>'[1]Licencia de Windows 10 pro'!$D$8</f>
        <v>Licencia de windows 10 pro</v>
      </c>
      <c r="B11" s="32"/>
      <c r="C11" s="61">
        <f>'[1]Licencia de Windows 10 pro'!$G$8</f>
        <v>302655.08</v>
      </c>
      <c r="D11" s="61">
        <f>'[1]Licencia de Windows 10 pro'!$G$9</f>
        <v>61525.832199999997</v>
      </c>
      <c r="E11" s="61">
        <f>'[1]Licencia de Windows 10 pro'!$G$10</f>
        <v>50999.996599999999</v>
      </c>
      <c r="F11" s="9"/>
      <c r="G11" s="9"/>
      <c r="H11" s="9"/>
      <c r="I11" s="27">
        <f>MIN(Comparación_precios2[[#This Row],[PROVEEDOR 1]:[PROVEEDOR 6]])</f>
        <v>50999.996599999999</v>
      </c>
      <c r="J11" s="28">
        <f>IFERROR(AVERAGE(Comparación_precios2[[#This Row],[PROVEEDOR 1]:[PROVEEDOR 6]]),0)</f>
        <v>138393.63626666667</v>
      </c>
      <c r="K11" s="29">
        <f>MAX(Comparación_precios2[[#This Row],[PROVEEDOR 1]:[PROVEEDOR 6]])</f>
        <v>302655.08</v>
      </c>
    </row>
    <row r="12" spans="1:13" s="2" customFormat="1" ht="18.600000000000001" thickBot="1" x14ac:dyDescent="0.4">
      <c r="A12" s="49" t="str">
        <f>'[1]Licencia de Adobe Ilustrator'!$D$10</f>
        <v>Licencia de Adobe Ilustrador</v>
      </c>
      <c r="B12" s="50"/>
      <c r="C12" s="62">
        <f>'[1]Licencia de Adobe Ilustrator'!$G$9</f>
        <v>109504.00229999999</v>
      </c>
      <c r="D12" s="62">
        <f>'[1]Licencia de Adobe Ilustrator'!$G$10</f>
        <v>169900.00089999998</v>
      </c>
      <c r="E12" s="62">
        <f>'[1]Licencia de Adobe Ilustrator'!$G$11</f>
        <v>133304.00229999999</v>
      </c>
      <c r="F12" s="49"/>
      <c r="G12" s="49"/>
      <c r="H12" s="49"/>
      <c r="I12" s="27">
        <f>MIN(Comparación_precios2[[#This Row],[PROVEEDOR 1]:[PROVEEDOR 6]])</f>
        <v>109504.00229999999</v>
      </c>
      <c r="J12" s="45">
        <f>IFERROR(AVERAGE(Comparación_precios2[[#This Row],[PROVEEDOR 1]:[PROVEEDOR 6]]),0)</f>
        <v>137569.33516666666</v>
      </c>
      <c r="K12" s="46">
        <f>MAX(Comparación_precios2[[#This Row],[PROVEEDOR 1]:[PROVEEDOR 6]])</f>
        <v>169900.00089999998</v>
      </c>
    </row>
    <row r="13" spans="1:13" s="2" customFormat="1" ht="18.600000000000001" thickBot="1" x14ac:dyDescent="0.4">
      <c r="A13" s="49" t="str">
        <f>'[1]Antivirus Mcafe'!$D$9</f>
        <v>Mcafee total protection</v>
      </c>
      <c r="B13" s="50"/>
      <c r="C13" s="62">
        <f>'[1]Antivirus Mcafe'!$G$9</f>
        <v>123900.00349999999</v>
      </c>
      <c r="D13" s="62">
        <f>'[1]Antivirus Mcafe'!$G$10</f>
        <v>16500.004499999999</v>
      </c>
      <c r="E13" s="62">
        <f>'[1]Antivirus Mcafe'!$G$11</f>
        <v>59900.006600000001</v>
      </c>
      <c r="F13" s="49"/>
      <c r="G13" s="49"/>
      <c r="H13" s="49"/>
      <c r="I13" s="27">
        <f>MIN(Comparación_precios2[[#This Row],[PROVEEDOR 1]:[PROVEEDOR 6]])</f>
        <v>16500.004499999999</v>
      </c>
      <c r="J13" s="45">
        <f>IFERROR(AVERAGE(Comparación_precios2[[#This Row],[PROVEEDOR 1]:[PROVEEDOR 6]]),0)</f>
        <v>66766.671533333327</v>
      </c>
      <c r="K13" s="46">
        <f>MAX(Comparación_precios2[[#This Row],[PROVEEDOR 1]:[PROVEEDOR 6]])</f>
        <v>123900.00349999999</v>
      </c>
    </row>
    <row r="14" spans="1:13" s="2" customFormat="1" ht="18.600000000000001" thickBot="1" x14ac:dyDescent="0.4">
      <c r="A14" s="49" t="str">
        <f>'[1]Visual Studio'!$D$11</f>
        <v>Licencia de Visual Studio</v>
      </c>
      <c r="B14" s="50"/>
      <c r="C14" s="62">
        <f>'[1]Visual Studio'!$G$9</f>
        <v>5042041.9951999998</v>
      </c>
      <c r="D14" s="62">
        <f>'[1]Visual Studio'!$G$10</f>
        <v>361911.98679999996</v>
      </c>
      <c r="E14" s="62">
        <f>'[1]Visual Studio'!$G$11</f>
        <v>546461.25659999996</v>
      </c>
      <c r="F14" s="49"/>
      <c r="G14" s="49"/>
      <c r="H14" s="49"/>
      <c r="I14" s="27">
        <f>MIN(Comparación_precios2[[#This Row],[PROVEEDOR 1]:[PROVEEDOR 6]])</f>
        <v>361911.98679999996</v>
      </c>
      <c r="J14" s="47">
        <f>IFERROR(AVERAGE(Comparación_precios2[[#This Row],[PROVEEDOR 1]:[PROVEEDOR 6]]),0)</f>
        <v>1983471.7461999999</v>
      </c>
      <c r="K14" s="48">
        <f>MAX(Comparación_precios2[[#This Row],[PROVEEDOR 1]:[PROVEEDOR 6]])</f>
        <v>5042041.9951999998</v>
      </c>
    </row>
    <row r="15" spans="1:13" s="2" customFormat="1" ht="18.600000000000001" thickBot="1" x14ac:dyDescent="0.4">
      <c r="A15" s="42"/>
      <c r="B15" s="43"/>
      <c r="C15" s="63"/>
      <c r="D15" s="63"/>
      <c r="E15" s="63"/>
      <c r="F15" s="44"/>
      <c r="G15" s="42"/>
      <c r="H15" s="60"/>
      <c r="I15" s="27">
        <f>MIN(Comparación_precios2[[#This Row],[PROVEEDOR 1]:[PROVEEDOR 6]])</f>
        <v>0</v>
      </c>
      <c r="J15" s="45">
        <f>IFERROR(AVERAGE(Comparación_precios2[[#This Row],[PROVEEDOR 1]:[PROVEEDOR 6]]),0)</f>
        <v>0</v>
      </c>
      <c r="K15" s="46">
        <f>MAX(Comparación_precios2[[#This Row],[PROVEEDOR 1]:[PROVEEDOR 6]])</f>
        <v>0</v>
      </c>
    </row>
    <row r="16" spans="1:13" s="2" customFormat="1" ht="18.600000000000001" thickBot="1" x14ac:dyDescent="0.4">
      <c r="A16" s="42"/>
      <c r="B16" s="43"/>
      <c r="C16" s="63"/>
      <c r="D16" s="63"/>
      <c r="E16" s="63"/>
      <c r="F16" s="44"/>
      <c r="G16" s="42"/>
      <c r="H16" s="60"/>
      <c r="I16" s="27">
        <f>MIN(Comparación_precios2[[#This Row],[PROVEEDOR 1]:[PROVEEDOR 6]])</f>
        <v>0</v>
      </c>
      <c r="J16" s="45">
        <f>IFERROR(AVERAGE(Comparación_precios2[[#This Row],[PROVEEDOR 1]:[PROVEEDOR 6]]),0)</f>
        <v>0</v>
      </c>
      <c r="K16" s="46">
        <f>MAX(Comparación_precios2[[#This Row],[PROVEEDOR 1]:[PROVEEDOR 6]])</f>
        <v>0</v>
      </c>
    </row>
    <row r="17" spans="1:11" s="2" customFormat="1" ht="18.600000000000001" thickBot="1" x14ac:dyDescent="0.4">
      <c r="A17" s="42"/>
      <c r="B17" s="43"/>
      <c r="C17" s="63"/>
      <c r="D17" s="63"/>
      <c r="E17" s="63"/>
      <c r="F17" s="44"/>
      <c r="G17" s="42"/>
      <c r="H17" s="60"/>
      <c r="I17" s="27">
        <f>MIN(Comparación_precios2[[#This Row],[PROVEEDOR 1]:[PROVEEDOR 6]])</f>
        <v>0</v>
      </c>
      <c r="J17" s="45">
        <f>IFERROR(AVERAGE(Comparación_precios2[[#This Row],[PROVEEDOR 1]:[PROVEEDOR 6]]),0)</f>
        <v>0</v>
      </c>
      <c r="K17" s="46">
        <f>MAX(Comparación_precios2[[#This Row],[PROVEEDOR 1]:[PROVEEDOR 6]])</f>
        <v>0</v>
      </c>
    </row>
    <row r="18" spans="1:11" s="2" customFormat="1" ht="18.600000000000001" thickBot="1" x14ac:dyDescent="0.4">
      <c r="A18" s="42"/>
      <c r="B18" s="43"/>
      <c r="C18" s="63"/>
      <c r="D18" s="63"/>
      <c r="E18" s="63"/>
      <c r="F18" s="44"/>
      <c r="G18" s="42"/>
      <c r="H18" s="60"/>
      <c r="I18" s="27">
        <f>MIN(Comparación_precios2[[#This Row],[PROVEEDOR 1]:[PROVEEDOR 6]])</f>
        <v>0</v>
      </c>
      <c r="J18" s="45">
        <f>IFERROR(AVERAGE(Comparación_precios2[[#This Row],[PROVEEDOR 1]:[PROVEEDOR 6]]),0)</f>
        <v>0</v>
      </c>
      <c r="K18" s="46">
        <f>MAX(Comparación_precios2[[#This Row],[PROVEEDOR 1]:[PROVEEDOR 6]])</f>
        <v>0</v>
      </c>
    </row>
    <row r="19" spans="1:11" s="2" customFormat="1" ht="18.600000000000001" thickBot="1" x14ac:dyDescent="0.4">
      <c r="A19" s="42"/>
      <c r="B19" s="43"/>
      <c r="C19" s="63"/>
      <c r="D19" s="63"/>
      <c r="E19" s="63"/>
      <c r="F19" s="44"/>
      <c r="G19" s="42"/>
      <c r="H19" s="60"/>
      <c r="I19" s="27">
        <f>MIN(Comparación_precios2[[#This Row],[PROVEEDOR 1]:[PROVEEDOR 6]])</f>
        <v>0</v>
      </c>
      <c r="J19" s="45">
        <f>IFERROR(AVERAGE(Comparación_precios2[[#This Row],[PROVEEDOR 1]:[PROVEEDOR 6]]),0)</f>
        <v>0</v>
      </c>
      <c r="K19" s="46">
        <f>MAX(Comparación_precios2[[#This Row],[PROVEEDOR 1]:[PROVEEDOR 6]])</f>
        <v>0</v>
      </c>
    </row>
    <row r="20" spans="1:11" s="2" customFormat="1" ht="18.600000000000001" thickBot="1" x14ac:dyDescent="0.4">
      <c r="A20" s="42"/>
      <c r="B20" s="43"/>
      <c r="C20" s="63"/>
      <c r="D20" s="63"/>
      <c r="E20" s="63"/>
      <c r="F20" s="44"/>
      <c r="G20" s="42"/>
      <c r="H20" s="60"/>
      <c r="I20" s="27">
        <f>MIN(Comparación_precios2[[#This Row],[PROVEEDOR 1]:[PROVEEDOR 6]])</f>
        <v>0</v>
      </c>
      <c r="J20" s="45">
        <f>IFERROR(AVERAGE(Comparación_precios2[[#This Row],[PROVEEDOR 1]:[PROVEEDOR 6]]),0)</f>
        <v>0</v>
      </c>
      <c r="K20" s="46">
        <f>MAX(Comparación_precios2[[#This Row],[PROVEEDOR 1]:[PROVEEDOR 6]])</f>
        <v>0</v>
      </c>
    </row>
    <row r="21" spans="1:11" s="2" customFormat="1" ht="18.600000000000001" thickBot="1" x14ac:dyDescent="0.4">
      <c r="A21" s="42"/>
      <c r="B21" s="43"/>
      <c r="C21" s="63"/>
      <c r="D21" s="63"/>
      <c r="E21" s="63"/>
      <c r="F21" s="44"/>
      <c r="G21" s="42"/>
      <c r="H21" s="60"/>
      <c r="I21" s="27">
        <f>MIN(Comparación_precios2[[#This Row],[PROVEEDOR 1]:[PROVEEDOR 6]])</f>
        <v>0</v>
      </c>
      <c r="J21" s="45">
        <f>IFERROR(AVERAGE(Comparación_precios2[[#This Row],[PROVEEDOR 1]:[PROVEEDOR 6]]),0)</f>
        <v>0</v>
      </c>
      <c r="K21" s="46">
        <f>MAX(Comparación_precios2[[#This Row],[PROVEEDOR 1]:[PROVEEDOR 6]])</f>
        <v>0</v>
      </c>
    </row>
    <row r="22" spans="1:11" s="2" customFormat="1" ht="18.600000000000001" thickBot="1" x14ac:dyDescent="0.4">
      <c r="A22" s="33" t="s">
        <v>24</v>
      </c>
      <c r="B22" s="33"/>
      <c r="C22" s="34">
        <f>SUBTOTAL(109,Comparación_precios2[PROVEEDOR 1])</f>
        <v>9838691.0797000006</v>
      </c>
      <c r="D22" s="34">
        <f>SUBTOTAL(109,Comparación_precios2[PROVEEDOR 2])</f>
        <v>2951537.8284999998</v>
      </c>
      <c r="E22" s="34">
        <f>SUBTOTAL(109,Comparación_precios2[PROVEEDOR 3])</f>
        <v>4783271.2592000002</v>
      </c>
      <c r="F22" s="34">
        <f>ROUND(SUMPRODUCT(Comparación_precios2[[CANTIDAD]:[CANTIDAD]],Comparación_precios2[PROVEEDOR 4]),2)</f>
        <v>0</v>
      </c>
      <c r="G22" s="34">
        <f>ROUND(SUMPRODUCT(Comparación_precios2[[CANTIDAD]:[CANTIDAD]],Comparación_precios2[PROVEEDOR 5]),2)</f>
        <v>0</v>
      </c>
      <c r="H22" s="34">
        <f>ROUND(SUMPRODUCT(Comparación_precios2[[CANTIDAD]:[CANTIDAD]],Comparación_precios2[PROVEEDOR 6]),2)</f>
        <v>0</v>
      </c>
      <c r="I22" s="35"/>
      <c r="J22" s="35"/>
      <c r="K22" s="36"/>
    </row>
    <row r="23" spans="1:11" s="2" customFormat="1" x14ac:dyDescent="0.3">
      <c r="A23" s="1"/>
      <c r="B23" s="1"/>
      <c r="C23" s="1"/>
      <c r="D23" s="1"/>
      <c r="E23" s="1"/>
      <c r="F23" s="1"/>
      <c r="G23" s="1"/>
      <c r="H23" s="1"/>
      <c r="I23" s="1"/>
      <c r="J23" s="3"/>
      <c r="K23" s="3"/>
    </row>
    <row r="24" spans="1:11" s="2" customFormat="1" ht="14.4" thickBot="1" x14ac:dyDescent="0.35">
      <c r="A24" s="1"/>
      <c r="B24" s="1"/>
      <c r="C24" s="1"/>
      <c r="D24" s="1"/>
      <c r="E24" s="1"/>
      <c r="F24" s="1"/>
      <c r="G24" s="1"/>
      <c r="H24" s="1"/>
      <c r="I24" s="1"/>
      <c r="J24" s="3"/>
      <c r="K24" s="3"/>
    </row>
    <row r="25" spans="1:11" s="2" customFormat="1" ht="48.6" customHeight="1" x14ac:dyDescent="0.3">
      <c r="A25" s="70" t="s">
        <v>11</v>
      </c>
      <c r="B25" s="71"/>
      <c r="C25" s="21"/>
      <c r="D25" s="21"/>
      <c r="E25" s="21"/>
      <c r="F25" s="21"/>
      <c r="G25" s="21"/>
    </row>
    <row r="26" spans="1:11" s="2" customFormat="1" ht="33.6" customHeight="1" x14ac:dyDescent="0.3">
      <c r="A26" s="68" t="s">
        <v>12</v>
      </c>
      <c r="B26" s="69"/>
      <c r="C26" s="51" t="s">
        <v>42</v>
      </c>
      <c r="D26" s="51" t="s">
        <v>42</v>
      </c>
      <c r="E26" s="15" t="s">
        <v>41</v>
      </c>
      <c r="F26" s="15"/>
      <c r="G26" s="15"/>
      <c r="H26" s="15"/>
    </row>
    <row r="27" spans="1:11" s="2" customFormat="1" ht="25.95" customHeight="1" x14ac:dyDescent="0.3">
      <c r="A27" s="68" t="s">
        <v>13</v>
      </c>
      <c r="B27" s="69"/>
      <c r="C27" s="52">
        <v>0</v>
      </c>
      <c r="D27" s="22">
        <v>0</v>
      </c>
      <c r="E27" s="22">
        <v>0</v>
      </c>
      <c r="F27" s="15"/>
      <c r="G27" s="22"/>
      <c r="H27" s="22"/>
    </row>
    <row r="28" spans="1:11" s="2" customFormat="1" ht="18" customHeight="1" x14ac:dyDescent="0.3">
      <c r="A28" s="68" t="s">
        <v>14</v>
      </c>
      <c r="B28" s="69"/>
      <c r="C28" s="53"/>
      <c r="D28" s="23"/>
      <c r="E28" s="23"/>
      <c r="F28" s="23"/>
      <c r="G28" s="23"/>
      <c r="H28" s="23"/>
    </row>
    <row r="29" spans="1:11" s="2" customFormat="1" ht="18" x14ac:dyDescent="0.3">
      <c r="A29" s="68"/>
      <c r="B29" s="69"/>
      <c r="C29" s="54" t="s">
        <v>39</v>
      </c>
      <c r="D29" s="54" t="s">
        <v>39</v>
      </c>
      <c r="E29" s="54" t="s">
        <v>39</v>
      </c>
      <c r="F29" s="24"/>
      <c r="G29" s="24"/>
      <c r="H29" s="24"/>
    </row>
    <row r="30" spans="1:11" s="2" customFormat="1" ht="18" x14ac:dyDescent="0.3">
      <c r="A30" s="68"/>
      <c r="B30" s="69"/>
      <c r="C30" s="55"/>
      <c r="D30" s="25"/>
      <c r="E30" s="25"/>
      <c r="F30" s="25"/>
      <c r="G30" s="25"/>
      <c r="H30" s="25"/>
    </row>
    <row r="31" spans="1:11" ht="18" x14ac:dyDescent="0.3">
      <c r="A31" s="68"/>
      <c r="B31" s="69"/>
      <c r="C31" s="56"/>
      <c r="D31" s="26"/>
      <c r="E31" s="26"/>
      <c r="F31" s="26"/>
      <c r="G31" s="26"/>
      <c r="H31" s="26"/>
      <c r="I31" s="2"/>
      <c r="J31" s="1"/>
      <c r="K31" s="1"/>
    </row>
    <row r="32" spans="1:11" x14ac:dyDescent="0.3">
      <c r="I32" s="3"/>
      <c r="J32" s="1"/>
      <c r="K32" s="1"/>
    </row>
    <row r="33" spans="3:11" x14ac:dyDescent="0.3">
      <c r="I33" s="3"/>
      <c r="J33" s="1"/>
      <c r="K33" s="1"/>
    </row>
    <row r="34" spans="3:11" ht="18" x14ac:dyDescent="0.3">
      <c r="C34" s="37"/>
      <c r="D34" s="37"/>
      <c r="E34" s="38"/>
      <c r="F34" s="39"/>
      <c r="G34" s="40"/>
      <c r="H34" s="37"/>
      <c r="I34" s="3"/>
      <c r="J34" s="1"/>
      <c r="K34" s="1"/>
    </row>
    <row r="35" spans="3:11" ht="18" x14ac:dyDescent="0.3">
      <c r="C35" s="37"/>
      <c r="D35" s="37"/>
      <c r="E35" s="38"/>
      <c r="F35" s="41"/>
      <c r="G35" s="40"/>
      <c r="H35" s="37"/>
    </row>
    <row r="36" spans="3:11" ht="18" x14ac:dyDescent="0.3">
      <c r="C36" s="37"/>
      <c r="D36" s="37"/>
      <c r="E36" s="38"/>
      <c r="F36" s="41"/>
      <c r="G36" s="40"/>
      <c r="H36" s="37"/>
    </row>
    <row r="37" spans="3:11" ht="18" x14ac:dyDescent="0.3">
      <c r="C37" s="37"/>
      <c r="D37" s="37"/>
      <c r="E37" s="38"/>
      <c r="F37" s="41"/>
      <c r="G37" s="40"/>
      <c r="H37" s="37"/>
    </row>
    <row r="38" spans="3:11" ht="18" x14ac:dyDescent="0.3">
      <c r="C38" s="37"/>
      <c r="D38" s="37"/>
      <c r="E38" s="38"/>
      <c r="F38" s="41"/>
      <c r="G38" s="40"/>
      <c r="H38" s="37"/>
    </row>
    <row r="39" spans="3:11" ht="18" x14ac:dyDescent="0.3">
      <c r="C39" s="37"/>
      <c r="D39" s="37"/>
      <c r="E39" s="38"/>
      <c r="F39" s="41"/>
      <c r="G39" s="40"/>
      <c r="H39" s="37"/>
    </row>
  </sheetData>
  <mergeCells count="5">
    <mergeCell ref="I7:K7"/>
    <mergeCell ref="A25:B25"/>
    <mergeCell ref="A26:B26"/>
    <mergeCell ref="A27:B27"/>
    <mergeCell ref="A28:B31"/>
  </mergeCells>
  <conditionalFormatting sqref="A8:B8 C22:H22">
    <cfRule type="expression" dxfId="9" priority="1">
      <formula>AND(A$22=MIN($C$22:$H$22),A$22&lt;&gt;0)</formula>
    </cfRule>
  </conditionalFormatting>
  <conditionalFormatting sqref="C8:H8">
    <cfRule type="expression" dxfId="8" priority="2">
      <formula>AND(C$22=MIN($C$22:$H$22),C$22&lt;&gt;0)</formula>
    </cfRule>
  </conditionalFormatting>
  <conditionalFormatting sqref="C9:H21">
    <cfRule type="expression" dxfId="7" priority="66">
      <formula>AND(C$22=MIN($C$22:$H$22),C$22&lt;&gt;0)</formula>
    </cfRule>
  </conditionalFormatting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0A554-7B96-4C42-B59F-0766FECDE555}">
  <dimension ref="A1:M39"/>
  <sheetViews>
    <sheetView showGridLines="0" topLeftCell="A20" zoomScale="90" zoomScaleNormal="90" workbookViewId="0">
      <selection activeCell="C26" sqref="C26"/>
    </sheetView>
  </sheetViews>
  <sheetFormatPr baseColWidth="10" defaultColWidth="9.28515625" defaultRowHeight="13.8" x14ac:dyDescent="0.3"/>
  <cols>
    <col min="1" max="1" width="129" style="1" customWidth="1"/>
    <col min="2" max="2" width="31.42578125" style="1" customWidth="1"/>
    <col min="3" max="4" width="23.28515625" style="1" bestFit="1" customWidth="1"/>
    <col min="5" max="5" width="33.85546875" style="1" bestFit="1" customWidth="1"/>
    <col min="6" max="7" width="22.28515625" style="1" bestFit="1" customWidth="1"/>
    <col min="8" max="8" width="22.28515625" style="1" customWidth="1"/>
    <col min="9" max="9" width="27.28515625" style="1" customWidth="1"/>
    <col min="10" max="10" width="23.42578125" style="3" customWidth="1"/>
    <col min="11" max="11" width="24.85546875" style="3" customWidth="1"/>
    <col min="12" max="12" width="20.42578125" style="1" customWidth="1"/>
    <col min="13" max="13" width="20.7109375" style="1" customWidth="1"/>
    <col min="14" max="16384" width="9.28515625" style="1"/>
  </cols>
  <sheetData>
    <row r="1" spans="1:13" ht="15" customHeight="1" x14ac:dyDescent="0.3"/>
    <row r="2" spans="1:13" customFormat="1" ht="54.9" customHeight="1" x14ac:dyDescent="0.2">
      <c r="A2" s="5"/>
      <c r="B2" s="5"/>
      <c r="C2" s="5"/>
      <c r="D2" s="5"/>
      <c r="E2" s="5"/>
      <c r="F2" s="5"/>
      <c r="G2" s="5"/>
      <c r="H2" s="30"/>
      <c r="I2" s="30"/>
      <c r="J2" s="30"/>
      <c r="K2" s="30"/>
    </row>
    <row r="3" spans="1:13" ht="15" customHeight="1" x14ac:dyDescent="0.3"/>
    <row r="4" spans="1:13" ht="15" customHeight="1" x14ac:dyDescent="0.3"/>
    <row r="5" spans="1:13" ht="28.8" x14ac:dyDescent="0.3">
      <c r="A5" s="16" t="s">
        <v>2</v>
      </c>
      <c r="B5" s="16"/>
    </row>
    <row r="6" spans="1:13" ht="29.4" thickBot="1" x14ac:dyDescent="0.35">
      <c r="A6" s="17" t="s">
        <v>15</v>
      </c>
      <c r="B6" s="17"/>
      <c r="C6" s="16"/>
      <c r="D6" s="16"/>
      <c r="E6" s="16"/>
      <c r="F6" s="16"/>
      <c r="G6" s="16"/>
      <c r="H6" s="16"/>
      <c r="I6" s="4"/>
      <c r="J6" s="4"/>
      <c r="K6" s="4"/>
      <c r="L6" s="4"/>
      <c r="M6" s="4"/>
    </row>
    <row r="7" spans="1:13" ht="24.75" customHeight="1" thickBot="1" x14ac:dyDescent="0.35">
      <c r="I7" s="65" t="s">
        <v>23</v>
      </c>
      <c r="J7" s="66"/>
      <c r="K7" s="67"/>
    </row>
    <row r="8" spans="1:13" s="6" customFormat="1" ht="46.5" customHeight="1" thickBot="1" x14ac:dyDescent="0.35">
      <c r="A8" s="31" t="s">
        <v>3</v>
      </c>
      <c r="B8" s="31" t="s">
        <v>17</v>
      </c>
      <c r="C8" s="31" t="s">
        <v>30</v>
      </c>
      <c r="D8" s="31" t="s">
        <v>31</v>
      </c>
      <c r="E8" s="31" t="s">
        <v>32</v>
      </c>
      <c r="F8" s="31" t="s">
        <v>33</v>
      </c>
      <c r="G8" s="31" t="s">
        <v>34</v>
      </c>
      <c r="H8" s="31" t="s">
        <v>35</v>
      </c>
      <c r="I8" s="11" t="s">
        <v>8</v>
      </c>
      <c r="J8" s="10" t="s">
        <v>9</v>
      </c>
      <c r="K8" s="12" t="s">
        <v>10</v>
      </c>
    </row>
    <row r="9" spans="1:13" s="7" customFormat="1" ht="20.25" customHeight="1" thickBot="1" x14ac:dyDescent="0.4">
      <c r="A9" s="64" t="str">
        <f>'[1]Equipo de administrador'!$D$8</f>
        <v>Computador De Escritorio Janus Intel I7 11700</v>
      </c>
      <c r="B9" s="32"/>
      <c r="C9" s="61">
        <f>+'[1]Equipo de administrador'!$G$8</f>
        <v>3273690</v>
      </c>
      <c r="D9" s="61">
        <f>'[1]Equipo de administrador'!$G$9</f>
        <v>2658460</v>
      </c>
      <c r="E9" s="61">
        <f>'[1]Equipo de desarrollo'!$G$10</f>
        <v>3927000</v>
      </c>
      <c r="F9" s="9"/>
      <c r="G9" s="9"/>
      <c r="H9" s="9"/>
      <c r="I9" s="13">
        <f>MIN(Comparación_precios24[[#This Row],[PROVEEDOR 1]:[PROVEEDOR 6]])</f>
        <v>2658460</v>
      </c>
      <c r="J9" s="8">
        <f>IFERROR(AVERAGE(Comparación_precios24[[#This Row],[PROVEEDOR 1]:[PROVEEDOR 6]]),0)</f>
        <v>3286383.3333333335</v>
      </c>
      <c r="K9" s="14">
        <f>MAX(Comparación_precios24[[#This Row],[PROVEEDOR 1]:[PROVEEDOR 6]])</f>
        <v>3927000</v>
      </c>
    </row>
    <row r="10" spans="1:13" s="7" customFormat="1" ht="18.600000000000001" thickBot="1" x14ac:dyDescent="0.4">
      <c r="A10" s="9" t="str">
        <f>'[1]Software de Microsoft Office'!$D$8</f>
        <v>Licencia de Microsoft Office 365</v>
      </c>
      <c r="B10" s="32"/>
      <c r="C10" s="61">
        <f>'[1]Software de Microsoft Office'!$G$8</f>
        <v>47989.998700000004</v>
      </c>
      <c r="D10" s="61">
        <f>'[1]Software de Microsoft Office'!$H$9</f>
        <v>54700.004099999998</v>
      </c>
      <c r="E10" s="61">
        <f>'[1]Software de Microsoft Office'!$H$10</f>
        <v>65605.997099999993</v>
      </c>
      <c r="F10" s="9"/>
      <c r="G10" s="9"/>
      <c r="H10" s="9"/>
      <c r="I10" s="13">
        <f>MIN(Comparación_precios24[[#This Row],[PROVEEDOR 1]:[PROVEEDOR 6]])</f>
        <v>47989.998700000004</v>
      </c>
      <c r="J10" s="8">
        <f>IFERROR(AVERAGE(Comparación_precios24[[#This Row],[PROVEEDOR 1]:[PROVEEDOR 6]]),0)</f>
        <v>56098.666633333334</v>
      </c>
      <c r="K10" s="14">
        <f>MAX(Comparación_precios24[[#This Row],[PROVEEDOR 1]:[PROVEEDOR 6]])</f>
        <v>65605.997099999993</v>
      </c>
    </row>
    <row r="11" spans="1:13" s="7" customFormat="1" ht="18.600000000000001" thickBot="1" x14ac:dyDescent="0.4">
      <c r="A11" s="9" t="str">
        <f>'[1]Licencia de Windows 10 pro'!$D$8</f>
        <v>Licencia de windows 10 pro</v>
      </c>
      <c r="B11" s="32"/>
      <c r="C11" s="61">
        <f>'[1]Licencia de Windows 10 pro'!$G$8</f>
        <v>302655.08</v>
      </c>
      <c r="D11" s="61">
        <f>'[1]Licencia de Windows 10 pro'!$G$9</f>
        <v>61525.832199999997</v>
      </c>
      <c r="E11" s="61">
        <f>'[1]Licencia de Windows 10 pro'!$G$10</f>
        <v>50999.996599999999</v>
      </c>
      <c r="F11" s="9"/>
      <c r="G11" s="9"/>
      <c r="H11" s="9"/>
      <c r="I11" s="27">
        <f>MIN(Comparación_precios24[[#This Row],[PROVEEDOR 1]:[PROVEEDOR 6]])</f>
        <v>50999.996599999999</v>
      </c>
      <c r="J11" s="28">
        <f>IFERROR(AVERAGE(Comparación_precios24[[#This Row],[PROVEEDOR 1]:[PROVEEDOR 6]]),0)</f>
        <v>138393.63626666667</v>
      </c>
      <c r="K11" s="29">
        <f>MAX(Comparación_precios24[[#This Row],[PROVEEDOR 1]:[PROVEEDOR 6]])</f>
        <v>302655.08</v>
      </c>
    </row>
    <row r="12" spans="1:13" s="2" customFormat="1" ht="18.600000000000001" thickBot="1" x14ac:dyDescent="0.4">
      <c r="A12" s="49" t="str">
        <f>'[1]Licencia de Adobe Ilustrator'!$D$10</f>
        <v>Licencia de Adobe Ilustrador</v>
      </c>
      <c r="B12" s="50"/>
      <c r="C12" s="62">
        <f>'[1]Licencia de Adobe Ilustrator'!$G$9</f>
        <v>109504.00229999999</v>
      </c>
      <c r="D12" s="62">
        <f>'[1]Licencia de Adobe Ilustrator'!$G$10</f>
        <v>169900.00089999998</v>
      </c>
      <c r="E12" s="62">
        <f>'[1]Licencia de Adobe Ilustrator'!$G$11</f>
        <v>133304.00229999999</v>
      </c>
      <c r="F12" s="49"/>
      <c r="G12" s="49"/>
      <c r="H12" s="49"/>
      <c r="I12" s="27">
        <f>MIN(Comparación_precios24[[#This Row],[PROVEEDOR 1]:[PROVEEDOR 6]])</f>
        <v>109504.00229999999</v>
      </c>
      <c r="J12" s="45">
        <f>IFERROR(AVERAGE(Comparación_precios24[[#This Row],[PROVEEDOR 1]:[PROVEEDOR 6]]),0)</f>
        <v>137569.33516666666</v>
      </c>
      <c r="K12" s="46">
        <f>MAX(Comparación_precios24[[#This Row],[PROVEEDOR 1]:[PROVEEDOR 6]])</f>
        <v>169900.00089999998</v>
      </c>
    </row>
    <row r="13" spans="1:13" s="2" customFormat="1" ht="18.600000000000001" thickBot="1" x14ac:dyDescent="0.4">
      <c r="A13" s="49" t="str">
        <f>'[1]Antivirus Mcafe'!$D$9</f>
        <v>Mcafee total protection</v>
      </c>
      <c r="B13" s="50"/>
      <c r="C13" s="62">
        <f>'[1]Antivirus Mcafe'!$G$9</f>
        <v>123900.00349999999</v>
      </c>
      <c r="D13" s="62">
        <f>'[1]Antivirus Mcafe'!$G$10</f>
        <v>16500.004499999999</v>
      </c>
      <c r="E13" s="62">
        <f>'[1]Antivirus Mcafe'!$G$11</f>
        <v>59900.006600000001</v>
      </c>
      <c r="F13" s="49"/>
      <c r="G13" s="49"/>
      <c r="H13" s="49"/>
      <c r="I13" s="27">
        <f>MIN(Comparación_precios24[[#This Row],[PROVEEDOR 1]:[PROVEEDOR 6]])</f>
        <v>16500.004499999999</v>
      </c>
      <c r="J13" s="45">
        <f>IFERROR(AVERAGE(Comparación_precios24[[#This Row],[PROVEEDOR 1]:[PROVEEDOR 6]]),0)</f>
        <v>66766.671533333327</v>
      </c>
      <c r="K13" s="46">
        <f>MAX(Comparación_precios24[[#This Row],[PROVEEDOR 1]:[PROVEEDOR 6]])</f>
        <v>123900.00349999999</v>
      </c>
    </row>
    <row r="14" spans="1:13" s="2" customFormat="1" ht="18.600000000000001" thickBot="1" x14ac:dyDescent="0.4">
      <c r="A14" s="49" t="str">
        <f>'[1]Visual Studio'!$D$11</f>
        <v>Licencia de Visual Studio</v>
      </c>
      <c r="B14" s="50"/>
      <c r="C14" s="62">
        <f>'[1]Visual Studio'!$G$9</f>
        <v>5042041.9951999998</v>
      </c>
      <c r="D14" s="62">
        <f>'[1]Visual Studio'!$G$10</f>
        <v>361911.98679999996</v>
      </c>
      <c r="E14" s="62">
        <f>'[1]Visual Studio'!$G$11</f>
        <v>546461.25659999996</v>
      </c>
      <c r="F14" s="49"/>
      <c r="G14" s="49"/>
      <c r="H14" s="49"/>
      <c r="I14" s="27">
        <f>MIN(Comparación_precios24[[#This Row],[PROVEEDOR 1]:[PROVEEDOR 6]])</f>
        <v>361911.98679999996</v>
      </c>
      <c r="J14" s="47">
        <f>IFERROR(AVERAGE(Comparación_precios24[[#This Row],[PROVEEDOR 1]:[PROVEEDOR 6]]),0)</f>
        <v>1983471.7461999999</v>
      </c>
      <c r="K14" s="48">
        <f>MAX(Comparación_precios24[[#This Row],[PROVEEDOR 1]:[PROVEEDOR 6]])</f>
        <v>5042041.9951999998</v>
      </c>
    </row>
    <row r="15" spans="1:13" s="2" customFormat="1" ht="18.600000000000001" thickBot="1" x14ac:dyDescent="0.4">
      <c r="A15" s="42"/>
      <c r="B15" s="43"/>
      <c r="C15" s="63"/>
      <c r="D15" s="63"/>
      <c r="E15" s="63"/>
      <c r="F15" s="44"/>
      <c r="G15" s="42"/>
      <c r="H15" s="60"/>
      <c r="I15" s="27">
        <f>MIN(Comparación_precios24[[#This Row],[PROVEEDOR 1]:[PROVEEDOR 6]])</f>
        <v>0</v>
      </c>
      <c r="J15" s="45">
        <f>IFERROR(AVERAGE(Comparación_precios24[[#This Row],[PROVEEDOR 1]:[PROVEEDOR 6]]),0)</f>
        <v>0</v>
      </c>
      <c r="K15" s="46">
        <f>MAX(Comparación_precios24[[#This Row],[PROVEEDOR 1]:[PROVEEDOR 6]])</f>
        <v>0</v>
      </c>
    </row>
    <row r="16" spans="1:13" s="2" customFormat="1" ht="18.600000000000001" thickBot="1" x14ac:dyDescent="0.4">
      <c r="A16" s="42"/>
      <c r="B16" s="43"/>
      <c r="C16" s="63"/>
      <c r="D16" s="63"/>
      <c r="E16" s="63"/>
      <c r="F16" s="44"/>
      <c r="G16" s="42"/>
      <c r="H16" s="60"/>
      <c r="I16" s="27">
        <f>MIN(Comparación_precios24[[#This Row],[PROVEEDOR 1]:[PROVEEDOR 6]])</f>
        <v>0</v>
      </c>
      <c r="J16" s="45">
        <f>IFERROR(AVERAGE(Comparación_precios24[[#This Row],[PROVEEDOR 1]:[PROVEEDOR 6]]),0)</f>
        <v>0</v>
      </c>
      <c r="K16" s="46">
        <f>MAX(Comparación_precios24[[#This Row],[PROVEEDOR 1]:[PROVEEDOR 6]])</f>
        <v>0</v>
      </c>
    </row>
    <row r="17" spans="1:11" s="2" customFormat="1" ht="18.600000000000001" thickBot="1" x14ac:dyDescent="0.4">
      <c r="A17" s="42"/>
      <c r="B17" s="43"/>
      <c r="C17" s="63"/>
      <c r="D17" s="63"/>
      <c r="E17" s="63"/>
      <c r="F17" s="44"/>
      <c r="G17" s="42"/>
      <c r="H17" s="60"/>
      <c r="I17" s="27">
        <f>MIN(Comparación_precios24[[#This Row],[PROVEEDOR 1]:[PROVEEDOR 6]])</f>
        <v>0</v>
      </c>
      <c r="J17" s="45">
        <f>IFERROR(AVERAGE(Comparación_precios24[[#This Row],[PROVEEDOR 1]:[PROVEEDOR 6]]),0)</f>
        <v>0</v>
      </c>
      <c r="K17" s="46">
        <f>MAX(Comparación_precios24[[#This Row],[PROVEEDOR 1]:[PROVEEDOR 6]])</f>
        <v>0</v>
      </c>
    </row>
    <row r="18" spans="1:11" s="2" customFormat="1" ht="18.600000000000001" thickBot="1" x14ac:dyDescent="0.4">
      <c r="A18" s="42"/>
      <c r="B18" s="43"/>
      <c r="C18" s="63"/>
      <c r="D18" s="63"/>
      <c r="E18" s="63"/>
      <c r="F18" s="44"/>
      <c r="G18" s="42"/>
      <c r="H18" s="60"/>
      <c r="I18" s="27">
        <f>MIN(Comparación_precios24[[#This Row],[PROVEEDOR 1]:[PROVEEDOR 6]])</f>
        <v>0</v>
      </c>
      <c r="J18" s="45">
        <f>IFERROR(AVERAGE(Comparación_precios24[[#This Row],[PROVEEDOR 1]:[PROVEEDOR 6]]),0)</f>
        <v>0</v>
      </c>
      <c r="K18" s="46">
        <f>MAX(Comparación_precios24[[#This Row],[PROVEEDOR 1]:[PROVEEDOR 6]])</f>
        <v>0</v>
      </c>
    </row>
    <row r="19" spans="1:11" s="2" customFormat="1" ht="18.600000000000001" thickBot="1" x14ac:dyDescent="0.4">
      <c r="A19" s="42"/>
      <c r="B19" s="43"/>
      <c r="C19" s="63"/>
      <c r="D19" s="63"/>
      <c r="E19" s="63"/>
      <c r="F19" s="44"/>
      <c r="G19" s="42"/>
      <c r="H19" s="60"/>
      <c r="I19" s="27">
        <f>MIN(Comparación_precios24[[#This Row],[PROVEEDOR 1]:[PROVEEDOR 6]])</f>
        <v>0</v>
      </c>
      <c r="J19" s="45">
        <f>IFERROR(AVERAGE(Comparación_precios24[[#This Row],[PROVEEDOR 1]:[PROVEEDOR 6]]),0)</f>
        <v>0</v>
      </c>
      <c r="K19" s="46">
        <f>MAX(Comparación_precios24[[#This Row],[PROVEEDOR 1]:[PROVEEDOR 6]])</f>
        <v>0</v>
      </c>
    </row>
    <row r="20" spans="1:11" s="2" customFormat="1" ht="18.600000000000001" thickBot="1" x14ac:dyDescent="0.4">
      <c r="A20" s="42"/>
      <c r="B20" s="43"/>
      <c r="C20" s="63"/>
      <c r="D20" s="63"/>
      <c r="E20" s="63"/>
      <c r="F20" s="44"/>
      <c r="G20" s="42"/>
      <c r="H20" s="60"/>
      <c r="I20" s="27">
        <f>MIN(Comparación_precios24[[#This Row],[PROVEEDOR 1]:[PROVEEDOR 6]])</f>
        <v>0</v>
      </c>
      <c r="J20" s="45">
        <f>IFERROR(AVERAGE(Comparación_precios24[[#This Row],[PROVEEDOR 1]:[PROVEEDOR 6]]),0)</f>
        <v>0</v>
      </c>
      <c r="K20" s="46">
        <f>MAX(Comparación_precios24[[#This Row],[PROVEEDOR 1]:[PROVEEDOR 6]])</f>
        <v>0</v>
      </c>
    </row>
    <row r="21" spans="1:11" s="2" customFormat="1" ht="18.600000000000001" thickBot="1" x14ac:dyDescent="0.4">
      <c r="A21" s="42"/>
      <c r="B21" s="43"/>
      <c r="C21" s="63"/>
      <c r="D21" s="63"/>
      <c r="E21" s="63"/>
      <c r="F21" s="44"/>
      <c r="G21" s="42"/>
      <c r="H21" s="60"/>
      <c r="I21" s="27">
        <f>MIN(Comparación_precios24[[#This Row],[PROVEEDOR 1]:[PROVEEDOR 6]])</f>
        <v>0</v>
      </c>
      <c r="J21" s="45">
        <f>IFERROR(AVERAGE(Comparación_precios24[[#This Row],[PROVEEDOR 1]:[PROVEEDOR 6]]),0)</f>
        <v>0</v>
      </c>
      <c r="K21" s="46">
        <f>MAX(Comparación_precios24[[#This Row],[PROVEEDOR 1]:[PROVEEDOR 6]])</f>
        <v>0</v>
      </c>
    </row>
    <row r="22" spans="1:11" s="2" customFormat="1" ht="18.600000000000001" thickBot="1" x14ac:dyDescent="0.4">
      <c r="A22" s="33" t="s">
        <v>24</v>
      </c>
      <c r="B22" s="33"/>
      <c r="C22" s="34">
        <f>SUBTOTAL(109,Comparación_precios24[PROVEEDOR 1])</f>
        <v>8899781.0797000006</v>
      </c>
      <c r="D22" s="34">
        <f>SUBTOTAL(109,Comparación_precios24[PROVEEDOR 2])</f>
        <v>3322997.8284999998</v>
      </c>
      <c r="E22" s="34">
        <f>SUBTOTAL(109,Comparación_precios24[PROVEEDOR 3])</f>
        <v>4783271.2592000002</v>
      </c>
      <c r="F22" s="34">
        <f>ROUND(SUMPRODUCT(Comparación_precios24[[CANTIDAD]:[CANTIDAD]],Comparación_precios24[PROVEEDOR 4]),2)</f>
        <v>0</v>
      </c>
      <c r="G22" s="34">
        <f>ROUND(SUMPRODUCT(Comparación_precios24[[CANTIDAD]:[CANTIDAD]],Comparación_precios24[PROVEEDOR 5]),2)</f>
        <v>0</v>
      </c>
      <c r="H22" s="34">
        <f>ROUND(SUMPRODUCT(Comparación_precios24[[CANTIDAD]:[CANTIDAD]],Comparación_precios24[PROVEEDOR 6]),2)</f>
        <v>0</v>
      </c>
      <c r="I22" s="35"/>
      <c r="J22" s="35"/>
      <c r="K22" s="36"/>
    </row>
    <row r="23" spans="1:11" s="2" customFormat="1" x14ac:dyDescent="0.3">
      <c r="A23" s="1"/>
      <c r="B23" s="1"/>
      <c r="C23" s="1"/>
      <c r="D23" s="1"/>
      <c r="E23" s="1"/>
      <c r="F23" s="1"/>
      <c r="G23" s="1"/>
      <c r="H23" s="1"/>
      <c r="I23" s="1"/>
      <c r="J23" s="3"/>
      <c r="K23" s="3"/>
    </row>
    <row r="24" spans="1:11" s="2" customFormat="1" ht="14.4" thickBot="1" x14ac:dyDescent="0.35">
      <c r="A24" s="1"/>
      <c r="B24" s="1"/>
      <c r="C24" s="1"/>
      <c r="D24" s="1"/>
      <c r="E24" s="1"/>
      <c r="F24" s="1"/>
      <c r="G24" s="1"/>
      <c r="H24" s="1"/>
      <c r="I24" s="1"/>
      <c r="J24" s="3"/>
      <c r="K24" s="3"/>
    </row>
    <row r="25" spans="1:11" s="2" customFormat="1" ht="48.6" customHeight="1" x14ac:dyDescent="0.3">
      <c r="A25" s="70" t="s">
        <v>11</v>
      </c>
      <c r="B25" s="71"/>
      <c r="C25" s="21"/>
      <c r="D25" s="21"/>
      <c r="E25" s="21"/>
      <c r="F25" s="21"/>
      <c r="G25" s="21"/>
    </row>
    <row r="26" spans="1:11" s="2" customFormat="1" ht="33.6" customHeight="1" x14ac:dyDescent="0.3">
      <c r="A26" s="68" t="s">
        <v>12</v>
      </c>
      <c r="B26" s="69"/>
      <c r="C26" s="51" t="s">
        <v>42</v>
      </c>
      <c r="D26" s="15" t="s">
        <v>37</v>
      </c>
      <c r="E26" s="15" t="s">
        <v>38</v>
      </c>
      <c r="F26" s="15"/>
      <c r="G26" s="15"/>
      <c r="H26" s="15"/>
    </row>
    <row r="27" spans="1:11" s="2" customFormat="1" ht="25.95" customHeight="1" x14ac:dyDescent="0.3">
      <c r="A27" s="68" t="s">
        <v>13</v>
      </c>
      <c r="B27" s="69"/>
      <c r="C27" s="52">
        <v>0</v>
      </c>
      <c r="D27" s="22">
        <v>0</v>
      </c>
      <c r="E27" s="22">
        <v>0</v>
      </c>
      <c r="F27" s="15"/>
      <c r="G27" s="22"/>
      <c r="H27" s="22"/>
    </row>
    <row r="28" spans="1:11" s="2" customFormat="1" ht="18" customHeight="1" x14ac:dyDescent="0.3">
      <c r="A28" s="68" t="s">
        <v>14</v>
      </c>
      <c r="B28" s="69"/>
      <c r="C28" s="53" t="s">
        <v>40</v>
      </c>
      <c r="D28" s="23"/>
      <c r="E28" s="23"/>
      <c r="F28" s="23"/>
      <c r="G28" s="23"/>
      <c r="H28" s="23"/>
    </row>
    <row r="29" spans="1:11" s="2" customFormat="1" ht="18" x14ac:dyDescent="0.3">
      <c r="A29" s="68"/>
      <c r="B29" s="69"/>
      <c r="C29" s="54" t="s">
        <v>39</v>
      </c>
      <c r="D29" s="54" t="s">
        <v>39</v>
      </c>
      <c r="E29" s="54" t="s">
        <v>39</v>
      </c>
      <c r="F29" s="24"/>
      <c r="G29" s="24"/>
      <c r="H29" s="24"/>
    </row>
    <row r="30" spans="1:11" s="2" customFormat="1" ht="18" x14ac:dyDescent="0.3">
      <c r="A30" s="68"/>
      <c r="B30" s="69"/>
      <c r="C30" s="55"/>
      <c r="D30" s="25"/>
      <c r="E30" s="25"/>
      <c r="F30" s="25"/>
      <c r="G30" s="25"/>
      <c r="H30" s="25"/>
    </row>
    <row r="31" spans="1:11" ht="18" x14ac:dyDescent="0.3">
      <c r="A31" s="68"/>
      <c r="B31" s="69"/>
      <c r="C31" s="56"/>
      <c r="D31" s="26"/>
      <c r="E31" s="26"/>
      <c r="F31" s="26"/>
      <c r="G31" s="26"/>
      <c r="H31" s="26"/>
      <c r="I31" s="2"/>
      <c r="J31" s="1"/>
      <c r="K31" s="1"/>
    </row>
    <row r="32" spans="1:11" x14ac:dyDescent="0.3">
      <c r="I32" s="3"/>
      <c r="J32" s="1"/>
      <c r="K32" s="1"/>
    </row>
    <row r="33" spans="3:11" x14ac:dyDescent="0.3">
      <c r="I33" s="3"/>
      <c r="J33" s="1"/>
      <c r="K33" s="1"/>
    </row>
    <row r="34" spans="3:11" ht="18" x14ac:dyDescent="0.3">
      <c r="C34" s="37"/>
      <c r="D34" s="37"/>
      <c r="E34" s="38"/>
      <c r="F34" s="39"/>
      <c r="G34" s="40"/>
      <c r="H34" s="37"/>
      <c r="I34" s="3"/>
      <c r="J34" s="1"/>
      <c r="K34" s="1"/>
    </row>
    <row r="35" spans="3:11" ht="18" x14ac:dyDescent="0.3">
      <c r="C35" s="37"/>
      <c r="D35" s="37"/>
      <c r="E35" s="38"/>
      <c r="F35" s="41"/>
      <c r="G35" s="40"/>
      <c r="H35" s="37"/>
    </row>
    <row r="36" spans="3:11" ht="18" x14ac:dyDescent="0.3">
      <c r="C36" s="37"/>
      <c r="D36" s="37"/>
      <c r="E36" s="38"/>
      <c r="F36" s="41"/>
      <c r="G36" s="40"/>
      <c r="H36" s="37"/>
    </row>
    <row r="37" spans="3:11" ht="18" x14ac:dyDescent="0.3">
      <c r="C37" s="37"/>
      <c r="D37" s="37"/>
      <c r="E37" s="38"/>
      <c r="F37" s="41"/>
      <c r="G37" s="40"/>
      <c r="H37" s="37"/>
    </row>
    <row r="38" spans="3:11" ht="18" x14ac:dyDescent="0.3">
      <c r="C38" s="37"/>
      <c r="D38" s="37"/>
      <c r="E38" s="38"/>
      <c r="F38" s="41"/>
      <c r="G38" s="40"/>
      <c r="H38" s="37"/>
    </row>
    <row r="39" spans="3:11" ht="18" x14ac:dyDescent="0.3">
      <c r="C39" s="37"/>
      <c r="D39" s="37"/>
      <c r="E39" s="38"/>
      <c r="F39" s="41"/>
      <c r="G39" s="40"/>
      <c r="H39" s="37"/>
    </row>
  </sheetData>
  <mergeCells count="5">
    <mergeCell ref="I7:K7"/>
    <mergeCell ref="A25:B25"/>
    <mergeCell ref="A26:B26"/>
    <mergeCell ref="A27:B27"/>
    <mergeCell ref="A28:B31"/>
  </mergeCells>
  <conditionalFormatting sqref="A8:B8 C22:H22">
    <cfRule type="expression" dxfId="6" priority="1">
      <formula>AND(A$22=MIN($C$22:$H$22),A$22&lt;&gt;0)</formula>
    </cfRule>
  </conditionalFormatting>
  <conditionalFormatting sqref="C8:H8">
    <cfRule type="expression" dxfId="5" priority="2">
      <formula>AND(C$22=MIN($C$22:$H$22),C$22&lt;&gt;0)</formula>
    </cfRule>
  </conditionalFormatting>
  <conditionalFormatting sqref="C9:H21">
    <cfRule type="expression" dxfId="4" priority="58">
      <formula>AND(C$22=MIN($C$22:$H$22),C$22&lt;&gt;0)</formula>
    </cfRule>
  </conditionalFormatting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1BB28-948E-4DBD-A46D-6BBDC5EFA18C}">
  <dimension ref="A1:M37"/>
  <sheetViews>
    <sheetView showGridLines="0" topLeftCell="A10" zoomScale="90" zoomScaleNormal="90" workbookViewId="0">
      <selection activeCell="C24" sqref="C24"/>
    </sheetView>
  </sheetViews>
  <sheetFormatPr baseColWidth="10" defaultColWidth="9.28515625" defaultRowHeight="13.8" x14ac:dyDescent="0.3"/>
  <cols>
    <col min="1" max="1" width="129" style="1" customWidth="1"/>
    <col min="2" max="2" width="31.42578125" style="1" customWidth="1"/>
    <col min="3" max="4" width="23.28515625" style="1" bestFit="1" customWidth="1"/>
    <col min="5" max="5" width="33.85546875" style="1" bestFit="1" customWidth="1"/>
    <col min="6" max="7" width="22.28515625" style="1" bestFit="1" customWidth="1"/>
    <col min="8" max="8" width="22.28515625" style="1" customWidth="1"/>
    <col min="9" max="9" width="27.28515625" style="1" customWidth="1"/>
    <col min="10" max="10" width="23.42578125" style="3" customWidth="1"/>
    <col min="11" max="11" width="24.85546875" style="3" customWidth="1"/>
    <col min="12" max="12" width="20.42578125" style="1" customWidth="1"/>
    <col min="13" max="13" width="20.7109375" style="1" customWidth="1"/>
    <col min="14" max="16384" width="9.28515625" style="1"/>
  </cols>
  <sheetData>
    <row r="1" spans="1:13" ht="15" customHeight="1" x14ac:dyDescent="0.3"/>
    <row r="2" spans="1:13" customFormat="1" ht="54.9" customHeight="1" x14ac:dyDescent="0.2">
      <c r="A2" s="5"/>
      <c r="B2" s="5"/>
      <c r="C2" s="5"/>
      <c r="D2" s="5"/>
      <c r="E2" s="5"/>
      <c r="F2" s="5"/>
      <c r="G2" s="5"/>
      <c r="H2" s="30"/>
      <c r="I2" s="30"/>
      <c r="J2" s="30"/>
      <c r="K2" s="30"/>
    </row>
    <row r="3" spans="1:13" ht="15" customHeight="1" x14ac:dyDescent="0.3"/>
    <row r="4" spans="1:13" ht="15" customHeight="1" x14ac:dyDescent="0.3"/>
    <row r="5" spans="1:13" ht="28.8" x14ac:dyDescent="0.3">
      <c r="A5" s="16" t="s">
        <v>2</v>
      </c>
      <c r="B5" s="16"/>
    </row>
    <row r="6" spans="1:13" ht="29.4" thickBot="1" x14ac:dyDescent="0.35">
      <c r="A6" s="17" t="s">
        <v>15</v>
      </c>
      <c r="B6" s="17"/>
      <c r="C6" s="16"/>
      <c r="D6" s="16"/>
      <c r="E6" s="16"/>
      <c r="F6" s="16"/>
      <c r="G6" s="16"/>
      <c r="H6" s="16"/>
      <c r="I6" s="4"/>
      <c r="J6" s="4"/>
      <c r="K6" s="4"/>
      <c r="L6" s="4"/>
      <c r="M6" s="4"/>
    </row>
    <row r="7" spans="1:13" ht="24.75" customHeight="1" thickBot="1" x14ac:dyDescent="0.35">
      <c r="I7" s="65" t="s">
        <v>23</v>
      </c>
      <c r="J7" s="66"/>
      <c r="K7" s="67"/>
    </row>
    <row r="8" spans="1:13" s="6" customFormat="1" ht="46.5" customHeight="1" thickBot="1" x14ac:dyDescent="0.35">
      <c r="A8" s="31" t="s">
        <v>3</v>
      </c>
      <c r="B8" s="31" t="s">
        <v>17</v>
      </c>
      <c r="C8" s="31" t="s">
        <v>30</v>
      </c>
      <c r="D8" s="31" t="s">
        <v>31</v>
      </c>
      <c r="E8" s="31" t="s">
        <v>32</v>
      </c>
      <c r="F8" s="31" t="s">
        <v>33</v>
      </c>
      <c r="G8" s="31" t="s">
        <v>34</v>
      </c>
      <c r="H8" s="31" t="s">
        <v>35</v>
      </c>
      <c r="I8" s="11" t="s">
        <v>8</v>
      </c>
      <c r="J8" s="10" t="s">
        <v>9</v>
      </c>
      <c r="K8" s="12" t="s">
        <v>10</v>
      </c>
    </row>
    <row r="9" spans="1:13" s="7" customFormat="1" ht="20.25" customHeight="1" thickBot="1" x14ac:dyDescent="0.4">
      <c r="A9" s="9" t="str">
        <f>'[1]Equipo de usuarios'!$D$8</f>
        <v>Dell Vostro Desktop 3000 VOSTRO 3681 BLACK SFF I3-10105 4gb 1tb Monitor E1916HV 18,5</v>
      </c>
      <c r="B9" s="32"/>
      <c r="C9" s="61">
        <f>+'[1]Equipo de administrador'!$G$8</f>
        <v>3273690</v>
      </c>
      <c r="D9" s="61">
        <f>'[1]Equipo de administrador'!$G$9</f>
        <v>2658460</v>
      </c>
      <c r="E9" s="61">
        <f>'[1]Equipo de desarrollo'!$G$10</f>
        <v>3927000</v>
      </c>
      <c r="F9" s="9"/>
      <c r="G9" s="9"/>
      <c r="H9" s="9"/>
      <c r="I9" s="13">
        <f>MIN(Comparación_precios245[[#This Row],[PROVEEDOR 1]:[PROVEEDOR 6]])</f>
        <v>2658460</v>
      </c>
      <c r="J9" s="8">
        <f>IFERROR(AVERAGE(Comparación_precios245[[#This Row],[PROVEEDOR 1]:[PROVEEDOR 6]]),0)</f>
        <v>3286383.3333333335</v>
      </c>
      <c r="K9" s="14">
        <f>MAX(Comparación_precios245[[#This Row],[PROVEEDOR 1]:[PROVEEDOR 6]])</f>
        <v>3927000</v>
      </c>
    </row>
    <row r="10" spans="1:13" s="7" customFormat="1" ht="18.600000000000001" thickBot="1" x14ac:dyDescent="0.4">
      <c r="A10" s="9" t="str">
        <f>'[1]Software de Microsoft Office'!$D$8</f>
        <v>Licencia de Microsoft Office 365</v>
      </c>
      <c r="B10" s="32"/>
      <c r="C10" s="61">
        <f>'[1]Software de Microsoft Office'!$G$8</f>
        <v>47989.998700000004</v>
      </c>
      <c r="D10" s="61">
        <f>'[1]Software de Microsoft Office'!$H$9</f>
        <v>54700.004099999998</v>
      </c>
      <c r="E10" s="61">
        <f>'[1]Software de Microsoft Office'!$H$10</f>
        <v>65605.997099999993</v>
      </c>
      <c r="F10" s="9"/>
      <c r="G10" s="9"/>
      <c r="H10" s="9"/>
      <c r="I10" s="13">
        <f>MIN(Comparación_precios245[[#This Row],[PROVEEDOR 1]:[PROVEEDOR 6]])</f>
        <v>47989.998700000004</v>
      </c>
      <c r="J10" s="8">
        <f>IFERROR(AVERAGE(Comparación_precios245[[#This Row],[PROVEEDOR 1]:[PROVEEDOR 6]]),0)</f>
        <v>56098.666633333334</v>
      </c>
      <c r="K10" s="14">
        <f>MAX(Comparación_precios245[[#This Row],[PROVEEDOR 1]:[PROVEEDOR 6]])</f>
        <v>65605.997099999993</v>
      </c>
    </row>
    <row r="11" spans="1:13" s="7" customFormat="1" ht="18.600000000000001" thickBot="1" x14ac:dyDescent="0.4">
      <c r="A11" s="9" t="str">
        <f>'[1]Licencia de Windows 10 pro'!$D$8</f>
        <v>Licencia de windows 10 pro</v>
      </c>
      <c r="B11" s="32"/>
      <c r="C11" s="61">
        <f>'[1]Licencia de Windows 10 pro'!$G$8</f>
        <v>302655.08</v>
      </c>
      <c r="D11" s="61">
        <f>'[1]Licencia de Windows 10 pro'!$G$9</f>
        <v>61525.832199999997</v>
      </c>
      <c r="E11" s="61">
        <f>'[1]Licencia de Windows 10 pro'!$G$10</f>
        <v>50999.996599999999</v>
      </c>
      <c r="F11" s="9"/>
      <c r="G11" s="9"/>
      <c r="H11" s="9"/>
      <c r="I11" s="27">
        <f>MIN(Comparación_precios245[[#This Row],[PROVEEDOR 1]:[PROVEEDOR 6]])</f>
        <v>50999.996599999999</v>
      </c>
      <c r="J11" s="28">
        <f>IFERROR(AVERAGE(Comparación_precios245[[#This Row],[PROVEEDOR 1]:[PROVEEDOR 6]]),0)</f>
        <v>138393.63626666667</v>
      </c>
      <c r="K11" s="29">
        <f>MAX(Comparación_precios245[[#This Row],[PROVEEDOR 1]:[PROVEEDOR 6]])</f>
        <v>302655.08</v>
      </c>
    </row>
    <row r="12" spans="1:13" s="2" customFormat="1" ht="18.600000000000001" thickBot="1" x14ac:dyDescent="0.4">
      <c r="A12" s="49" t="str">
        <f>'[1]Antivirus Mcafe'!$D$9</f>
        <v>Mcafee total protection</v>
      </c>
      <c r="B12" s="50"/>
      <c r="C12" s="62">
        <f>'[1]Antivirus Mcafe'!$G$9</f>
        <v>123900.00349999999</v>
      </c>
      <c r="D12" s="62">
        <f>'[1]Antivirus Mcafe'!$G$10</f>
        <v>16500.004499999999</v>
      </c>
      <c r="E12" s="62">
        <f>'[1]Antivirus Mcafe'!$G$11</f>
        <v>59900.006600000001</v>
      </c>
      <c r="F12" s="49"/>
      <c r="G12" s="49"/>
      <c r="H12" s="49"/>
      <c r="I12" s="27">
        <f>MIN(Comparación_precios245[[#This Row],[PROVEEDOR 1]:[PROVEEDOR 6]])</f>
        <v>16500.004499999999</v>
      </c>
      <c r="J12" s="45">
        <f>IFERROR(AVERAGE(Comparación_precios245[[#This Row],[PROVEEDOR 1]:[PROVEEDOR 6]]),0)</f>
        <v>66766.671533333327</v>
      </c>
      <c r="K12" s="46">
        <f>MAX(Comparación_precios245[[#This Row],[PROVEEDOR 1]:[PROVEEDOR 6]])</f>
        <v>123900.00349999999</v>
      </c>
    </row>
    <row r="13" spans="1:13" s="2" customFormat="1" ht="18.600000000000001" thickBot="1" x14ac:dyDescent="0.4">
      <c r="A13" s="42"/>
      <c r="B13" s="43"/>
      <c r="C13" s="63"/>
      <c r="D13" s="63"/>
      <c r="E13" s="63"/>
      <c r="F13" s="44"/>
      <c r="G13" s="42"/>
      <c r="H13" s="60"/>
      <c r="I13" s="27">
        <f>MIN(Comparación_precios245[[#This Row],[PROVEEDOR 1]:[PROVEEDOR 6]])</f>
        <v>0</v>
      </c>
      <c r="J13" s="45">
        <f>IFERROR(AVERAGE(Comparación_precios245[[#This Row],[PROVEEDOR 1]:[PROVEEDOR 6]]),0)</f>
        <v>0</v>
      </c>
      <c r="K13" s="46">
        <f>MAX(Comparación_precios245[[#This Row],[PROVEEDOR 1]:[PROVEEDOR 6]])</f>
        <v>0</v>
      </c>
    </row>
    <row r="14" spans="1:13" s="2" customFormat="1" ht="18.600000000000001" thickBot="1" x14ac:dyDescent="0.4">
      <c r="A14" s="42"/>
      <c r="B14" s="43"/>
      <c r="C14" s="63"/>
      <c r="D14" s="63"/>
      <c r="E14" s="63"/>
      <c r="F14" s="44"/>
      <c r="G14" s="42"/>
      <c r="H14" s="60"/>
      <c r="I14" s="27">
        <f>MIN(Comparación_precios245[[#This Row],[PROVEEDOR 1]:[PROVEEDOR 6]])</f>
        <v>0</v>
      </c>
      <c r="J14" s="45">
        <f>IFERROR(AVERAGE(Comparación_precios245[[#This Row],[PROVEEDOR 1]:[PROVEEDOR 6]]),0)</f>
        <v>0</v>
      </c>
      <c r="K14" s="46">
        <f>MAX(Comparación_precios245[[#This Row],[PROVEEDOR 1]:[PROVEEDOR 6]])</f>
        <v>0</v>
      </c>
    </row>
    <row r="15" spans="1:13" s="2" customFormat="1" ht="18.600000000000001" thickBot="1" x14ac:dyDescent="0.4">
      <c r="A15" s="42"/>
      <c r="B15" s="43"/>
      <c r="C15" s="63"/>
      <c r="D15" s="63"/>
      <c r="E15" s="63"/>
      <c r="F15" s="44"/>
      <c r="G15" s="42"/>
      <c r="H15" s="60"/>
      <c r="I15" s="27">
        <f>MIN(Comparación_precios245[[#This Row],[PROVEEDOR 1]:[PROVEEDOR 6]])</f>
        <v>0</v>
      </c>
      <c r="J15" s="45">
        <f>IFERROR(AVERAGE(Comparación_precios245[[#This Row],[PROVEEDOR 1]:[PROVEEDOR 6]]),0)</f>
        <v>0</v>
      </c>
      <c r="K15" s="46">
        <f>MAX(Comparación_precios245[[#This Row],[PROVEEDOR 1]:[PROVEEDOR 6]])</f>
        <v>0</v>
      </c>
    </row>
    <row r="16" spans="1:13" s="2" customFormat="1" ht="18.600000000000001" thickBot="1" x14ac:dyDescent="0.4">
      <c r="A16" s="42"/>
      <c r="B16" s="43"/>
      <c r="C16" s="63"/>
      <c r="D16" s="63"/>
      <c r="E16" s="63"/>
      <c r="F16" s="44"/>
      <c r="G16" s="42"/>
      <c r="H16" s="60"/>
      <c r="I16" s="27">
        <f>MIN(Comparación_precios245[[#This Row],[PROVEEDOR 1]:[PROVEEDOR 6]])</f>
        <v>0</v>
      </c>
      <c r="J16" s="45">
        <f>IFERROR(AVERAGE(Comparación_precios245[[#This Row],[PROVEEDOR 1]:[PROVEEDOR 6]]),0)</f>
        <v>0</v>
      </c>
      <c r="K16" s="46">
        <f>MAX(Comparación_precios245[[#This Row],[PROVEEDOR 1]:[PROVEEDOR 6]])</f>
        <v>0</v>
      </c>
    </row>
    <row r="17" spans="1:11" s="2" customFormat="1" ht="18.600000000000001" thickBot="1" x14ac:dyDescent="0.4">
      <c r="A17" s="42"/>
      <c r="B17" s="43"/>
      <c r="C17" s="63"/>
      <c r="D17" s="63"/>
      <c r="E17" s="63"/>
      <c r="F17" s="44"/>
      <c r="G17" s="42"/>
      <c r="H17" s="60"/>
      <c r="I17" s="27">
        <f>MIN(Comparación_precios245[[#This Row],[PROVEEDOR 1]:[PROVEEDOR 6]])</f>
        <v>0</v>
      </c>
      <c r="J17" s="45">
        <f>IFERROR(AVERAGE(Comparación_precios245[[#This Row],[PROVEEDOR 1]:[PROVEEDOR 6]]),0)</f>
        <v>0</v>
      </c>
      <c r="K17" s="46">
        <f>MAX(Comparación_precios245[[#This Row],[PROVEEDOR 1]:[PROVEEDOR 6]])</f>
        <v>0</v>
      </c>
    </row>
    <row r="18" spans="1:11" s="2" customFormat="1" ht="18.600000000000001" thickBot="1" x14ac:dyDescent="0.4">
      <c r="A18" s="42"/>
      <c r="B18" s="43"/>
      <c r="C18" s="63"/>
      <c r="D18" s="63"/>
      <c r="E18" s="63"/>
      <c r="F18" s="44"/>
      <c r="G18" s="42"/>
      <c r="H18" s="60"/>
      <c r="I18" s="27">
        <f>MIN(Comparación_precios245[[#This Row],[PROVEEDOR 1]:[PROVEEDOR 6]])</f>
        <v>0</v>
      </c>
      <c r="J18" s="45">
        <f>IFERROR(AVERAGE(Comparación_precios245[[#This Row],[PROVEEDOR 1]:[PROVEEDOR 6]]),0)</f>
        <v>0</v>
      </c>
      <c r="K18" s="46">
        <f>MAX(Comparación_precios245[[#This Row],[PROVEEDOR 1]:[PROVEEDOR 6]])</f>
        <v>0</v>
      </c>
    </row>
    <row r="19" spans="1:11" s="2" customFormat="1" ht="18.600000000000001" thickBot="1" x14ac:dyDescent="0.4">
      <c r="A19" s="42"/>
      <c r="B19" s="43"/>
      <c r="C19" s="63"/>
      <c r="D19" s="63"/>
      <c r="E19" s="63"/>
      <c r="F19" s="44"/>
      <c r="G19" s="42"/>
      <c r="H19" s="60"/>
      <c r="I19" s="27">
        <f>MIN(Comparación_precios245[[#This Row],[PROVEEDOR 1]:[PROVEEDOR 6]])</f>
        <v>0</v>
      </c>
      <c r="J19" s="45">
        <f>IFERROR(AVERAGE(Comparación_precios245[[#This Row],[PROVEEDOR 1]:[PROVEEDOR 6]]),0)</f>
        <v>0</v>
      </c>
      <c r="K19" s="46">
        <f>MAX(Comparación_precios245[[#This Row],[PROVEEDOR 1]:[PROVEEDOR 6]])</f>
        <v>0</v>
      </c>
    </row>
    <row r="20" spans="1:11" s="2" customFormat="1" ht="18.600000000000001" thickBot="1" x14ac:dyDescent="0.4">
      <c r="A20" s="33" t="s">
        <v>24</v>
      </c>
      <c r="B20" s="33"/>
      <c r="C20" s="34">
        <f>SUBTOTAL(109,Comparación_precios245[PROVEEDOR 1])</f>
        <v>3748235.0822000001</v>
      </c>
      <c r="D20" s="34">
        <f>SUBTOTAL(109,Comparación_precios245[PROVEEDOR 2])</f>
        <v>2791185.8407999999</v>
      </c>
      <c r="E20" s="34">
        <f>SUBTOTAL(109,Comparación_precios245[PROVEEDOR 3])</f>
        <v>4103506.0003</v>
      </c>
      <c r="F20" s="34">
        <f>ROUND(SUMPRODUCT(Comparación_precios245[[CANTIDAD]:[CANTIDAD]],Comparación_precios245[PROVEEDOR 4]),2)</f>
        <v>0</v>
      </c>
      <c r="G20" s="34">
        <f>ROUND(SUMPRODUCT(Comparación_precios245[[CANTIDAD]:[CANTIDAD]],Comparación_precios245[PROVEEDOR 5]),2)</f>
        <v>0</v>
      </c>
      <c r="H20" s="34">
        <f>ROUND(SUMPRODUCT(Comparación_precios245[[CANTIDAD]:[CANTIDAD]],Comparación_precios245[PROVEEDOR 6]),2)</f>
        <v>0</v>
      </c>
      <c r="I20" s="35"/>
      <c r="J20" s="35"/>
      <c r="K20" s="36"/>
    </row>
    <row r="21" spans="1:11" s="2" customFormat="1" x14ac:dyDescent="0.3">
      <c r="A21" s="1"/>
      <c r="B21" s="1"/>
      <c r="C21" s="1"/>
      <c r="D21" s="1"/>
      <c r="E21" s="1"/>
      <c r="F21" s="1"/>
      <c r="G21" s="1"/>
      <c r="H21" s="1"/>
      <c r="I21" s="1"/>
      <c r="J21" s="3"/>
      <c r="K21" s="3"/>
    </row>
    <row r="22" spans="1:11" s="2" customFormat="1" ht="14.4" thickBot="1" x14ac:dyDescent="0.35">
      <c r="A22" s="1"/>
      <c r="B22" s="1"/>
      <c r="C22" s="1"/>
      <c r="D22" s="1"/>
      <c r="E22" s="1"/>
      <c r="F22" s="1"/>
      <c r="G22" s="1"/>
      <c r="H22" s="1"/>
      <c r="I22" s="1"/>
      <c r="J22" s="3"/>
      <c r="K22" s="3"/>
    </row>
    <row r="23" spans="1:11" s="2" customFormat="1" ht="48.6" customHeight="1" x14ac:dyDescent="0.3">
      <c r="A23" s="70" t="s">
        <v>11</v>
      </c>
      <c r="B23" s="71"/>
      <c r="C23" s="21"/>
      <c r="D23" s="21"/>
      <c r="E23" s="21"/>
      <c r="F23" s="21"/>
      <c r="G23" s="21"/>
    </row>
    <row r="24" spans="1:11" s="2" customFormat="1" ht="33.6" customHeight="1" x14ac:dyDescent="0.3">
      <c r="A24" s="68" t="s">
        <v>12</v>
      </c>
      <c r="B24" s="69"/>
      <c r="C24" s="51" t="s">
        <v>42</v>
      </c>
      <c r="D24" s="15" t="s">
        <v>37</v>
      </c>
      <c r="E24" s="15" t="s">
        <v>38</v>
      </c>
      <c r="F24" s="15"/>
      <c r="G24" s="15"/>
      <c r="H24" s="15"/>
    </row>
    <row r="25" spans="1:11" s="2" customFormat="1" ht="25.95" customHeight="1" x14ac:dyDescent="0.3">
      <c r="A25" s="68" t="s">
        <v>13</v>
      </c>
      <c r="B25" s="69"/>
      <c r="C25" s="74">
        <v>0</v>
      </c>
      <c r="D25" s="22">
        <v>0</v>
      </c>
      <c r="E25" s="22">
        <v>0</v>
      </c>
      <c r="F25" s="15"/>
      <c r="G25" s="22"/>
      <c r="H25" s="22"/>
    </row>
    <row r="26" spans="1:11" s="2" customFormat="1" ht="18" customHeight="1" x14ac:dyDescent="0.3">
      <c r="A26" s="68" t="s">
        <v>14</v>
      </c>
      <c r="B26" s="69"/>
      <c r="C26" s="75"/>
      <c r="D26" s="73" t="s">
        <v>40</v>
      </c>
      <c r="E26" s="53" t="s">
        <v>40</v>
      </c>
      <c r="F26" s="23"/>
      <c r="G26" s="23"/>
      <c r="H26" s="23"/>
    </row>
    <row r="27" spans="1:11" s="2" customFormat="1" ht="18" x14ac:dyDescent="0.3">
      <c r="A27" s="68"/>
      <c r="B27" s="69"/>
      <c r="C27" s="72" t="s">
        <v>39</v>
      </c>
      <c r="D27" s="54" t="s">
        <v>39</v>
      </c>
      <c r="E27" s="54" t="s">
        <v>39</v>
      </c>
      <c r="F27" s="24"/>
      <c r="G27" s="24"/>
      <c r="H27" s="24"/>
    </row>
    <row r="28" spans="1:11" s="2" customFormat="1" ht="18" x14ac:dyDescent="0.3">
      <c r="A28" s="68"/>
      <c r="B28" s="69"/>
      <c r="C28" s="55"/>
      <c r="D28" s="25"/>
      <c r="E28" s="25"/>
      <c r="F28" s="25"/>
      <c r="G28" s="25"/>
      <c r="H28" s="25"/>
    </row>
    <row r="29" spans="1:11" ht="18" x14ac:dyDescent="0.3">
      <c r="A29" s="68"/>
      <c r="B29" s="69"/>
      <c r="C29" s="56"/>
      <c r="D29" s="26"/>
      <c r="E29" s="26"/>
      <c r="F29" s="26"/>
      <c r="G29" s="26"/>
      <c r="H29" s="26"/>
      <c r="I29" s="2"/>
      <c r="J29" s="1"/>
      <c r="K29" s="1"/>
    </row>
    <row r="30" spans="1:11" x14ac:dyDescent="0.3">
      <c r="I30" s="3"/>
      <c r="J30" s="1"/>
      <c r="K30" s="1"/>
    </row>
    <row r="31" spans="1:11" x14ac:dyDescent="0.3">
      <c r="I31" s="3"/>
      <c r="J31" s="1"/>
      <c r="K31" s="1"/>
    </row>
    <row r="32" spans="1:11" ht="18" x14ac:dyDescent="0.3">
      <c r="C32" s="37"/>
      <c r="D32" s="37"/>
      <c r="E32" s="38"/>
      <c r="F32" s="39"/>
      <c r="G32" s="40"/>
      <c r="H32" s="37"/>
      <c r="I32" s="3"/>
      <c r="J32" s="1"/>
      <c r="K32" s="1"/>
    </row>
    <row r="33" spans="3:8" ht="18" x14ac:dyDescent="0.3">
      <c r="C33" s="37"/>
      <c r="D33" s="37"/>
      <c r="E33" s="38"/>
      <c r="F33" s="41"/>
      <c r="G33" s="40"/>
      <c r="H33" s="37"/>
    </row>
    <row r="34" spans="3:8" ht="18" x14ac:dyDescent="0.3">
      <c r="C34" s="37"/>
      <c r="D34" s="37"/>
      <c r="E34" s="38"/>
      <c r="F34" s="41"/>
      <c r="G34" s="40"/>
      <c r="H34" s="37"/>
    </row>
    <row r="35" spans="3:8" ht="18" x14ac:dyDescent="0.3">
      <c r="C35" s="37"/>
      <c r="D35" s="37"/>
      <c r="E35" s="38"/>
      <c r="F35" s="41"/>
      <c r="G35" s="40"/>
      <c r="H35" s="37"/>
    </row>
    <row r="36" spans="3:8" ht="18" x14ac:dyDescent="0.3">
      <c r="C36" s="37"/>
      <c r="D36" s="37"/>
      <c r="E36" s="38"/>
      <c r="F36" s="41"/>
      <c r="G36" s="40"/>
      <c r="H36" s="37"/>
    </row>
    <row r="37" spans="3:8" ht="18" x14ac:dyDescent="0.3">
      <c r="C37" s="37"/>
      <c r="D37" s="37"/>
      <c r="E37" s="38"/>
      <c r="F37" s="41"/>
      <c r="G37" s="40"/>
      <c r="H37" s="37"/>
    </row>
  </sheetData>
  <mergeCells count="5">
    <mergeCell ref="I7:K7"/>
    <mergeCell ref="A23:B23"/>
    <mergeCell ref="A24:B24"/>
    <mergeCell ref="A25:B25"/>
    <mergeCell ref="A26:B29"/>
  </mergeCells>
  <conditionalFormatting sqref="A8:B8 C20:H20">
    <cfRule type="expression" dxfId="3" priority="1">
      <formula>AND(A$20=MIN($C$20:$H$20),A$20&lt;&gt;0)</formula>
    </cfRule>
  </conditionalFormatting>
  <conditionalFormatting sqref="C8:H8">
    <cfRule type="expression" dxfId="2" priority="2">
      <formula>AND(C$20=MIN($C$20:$H$20),C$20&lt;&gt;0)</formula>
    </cfRule>
  </conditionalFormatting>
  <conditionalFormatting sqref="C9:H19">
    <cfRule type="expression" dxfId="1" priority="64">
      <formula>AND(C$20=MIN($C$20:$H$20),C$20&lt;&gt;0)</formula>
    </cfRule>
  </conditionalFormatting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6:I41"/>
  <sheetViews>
    <sheetView topLeftCell="A6" workbookViewId="0">
      <selection activeCell="B28" sqref="B28:I30"/>
    </sheetView>
  </sheetViews>
  <sheetFormatPr baseColWidth="10" defaultRowHeight="10.199999999999999" x14ac:dyDescent="0.2"/>
  <cols>
    <col min="2" max="2" width="19.85546875" customWidth="1"/>
    <col min="4" max="9" width="18.42578125" customWidth="1"/>
  </cols>
  <sheetData>
    <row r="6" spans="2:9" ht="10.8" thickBot="1" x14ac:dyDescent="0.25"/>
    <row r="7" spans="2:9" ht="18.600000000000001" thickBot="1" x14ac:dyDescent="0.25">
      <c r="B7" s="49" t="s">
        <v>18</v>
      </c>
      <c r="C7" s="50">
        <v>1</v>
      </c>
      <c r="D7" s="49">
        <v>498</v>
      </c>
      <c r="E7" s="49">
        <v>420</v>
      </c>
      <c r="F7" s="49">
        <v>450</v>
      </c>
      <c r="G7" s="49">
        <v>230</v>
      </c>
      <c r="H7" s="49">
        <v>600</v>
      </c>
      <c r="I7" s="49">
        <v>520</v>
      </c>
    </row>
    <row r="8" spans="2:9" ht="18.600000000000001" thickBot="1" x14ac:dyDescent="0.25">
      <c r="B8" s="49" t="s">
        <v>19</v>
      </c>
      <c r="C8" s="50">
        <v>2</v>
      </c>
      <c r="D8" s="49">
        <v>450</v>
      </c>
      <c r="E8" s="49">
        <v>220</v>
      </c>
      <c r="F8" s="49">
        <v>405</v>
      </c>
      <c r="G8" s="49">
        <v>495</v>
      </c>
      <c r="H8" s="49">
        <v>540</v>
      </c>
      <c r="I8" s="49">
        <v>200</v>
      </c>
    </row>
    <row r="9" spans="2:9" ht="18.600000000000001" thickBot="1" x14ac:dyDescent="0.25">
      <c r="B9" s="49" t="s">
        <v>20</v>
      </c>
      <c r="C9" s="50">
        <v>2</v>
      </c>
      <c r="D9" s="49">
        <v>650</v>
      </c>
      <c r="E9" s="49">
        <v>620</v>
      </c>
      <c r="F9" s="49">
        <v>666</v>
      </c>
      <c r="G9" s="49">
        <v>400</v>
      </c>
      <c r="H9" s="49">
        <v>648</v>
      </c>
      <c r="I9" s="49">
        <v>452.4</v>
      </c>
    </row>
    <row r="10" spans="2:9" ht="18.600000000000001" thickBot="1" x14ac:dyDescent="0.25">
      <c r="B10" s="49" t="s">
        <v>25</v>
      </c>
      <c r="C10" s="50">
        <v>1</v>
      </c>
      <c r="D10" s="49">
        <v>585</v>
      </c>
      <c r="E10" s="49">
        <v>558</v>
      </c>
      <c r="F10" s="49">
        <v>320</v>
      </c>
      <c r="G10" s="49">
        <v>360</v>
      </c>
      <c r="H10" s="49">
        <v>583.20000000000005</v>
      </c>
      <c r="I10" s="49">
        <v>407.16</v>
      </c>
    </row>
    <row r="11" spans="2:9" ht="18.600000000000001" thickBot="1" x14ac:dyDescent="0.25">
      <c r="B11" s="49" t="s">
        <v>21</v>
      </c>
      <c r="C11" s="50">
        <v>3</v>
      </c>
      <c r="D11" s="49">
        <v>526.5</v>
      </c>
      <c r="E11" s="49">
        <v>502.2</v>
      </c>
      <c r="F11" s="49">
        <v>539.46</v>
      </c>
      <c r="G11" s="49">
        <v>300</v>
      </c>
      <c r="H11" s="49">
        <v>500</v>
      </c>
      <c r="I11" s="49">
        <v>366.44</v>
      </c>
    </row>
    <row r="12" spans="2:9" ht="18.600000000000001" thickBot="1" x14ac:dyDescent="0.25">
      <c r="B12" s="49" t="s">
        <v>22</v>
      </c>
      <c r="C12" s="50">
        <v>1</v>
      </c>
      <c r="D12" s="49">
        <v>473.8</v>
      </c>
      <c r="E12" s="49">
        <v>200</v>
      </c>
      <c r="F12" s="49">
        <v>485.51</v>
      </c>
      <c r="G12" s="49">
        <v>291.60000000000002</v>
      </c>
      <c r="H12" s="49">
        <v>270</v>
      </c>
      <c r="I12" s="49">
        <v>220</v>
      </c>
    </row>
    <row r="19" spans="2:9" ht="18" x14ac:dyDescent="0.2">
      <c r="D19" s="51">
        <v>30</v>
      </c>
      <c r="E19" s="15">
        <v>10</v>
      </c>
      <c r="F19" s="15">
        <v>15</v>
      </c>
      <c r="G19" s="15">
        <v>15</v>
      </c>
      <c r="H19" s="15">
        <v>15</v>
      </c>
      <c r="I19" s="15">
        <v>10</v>
      </c>
    </row>
    <row r="20" spans="2:9" ht="18" x14ac:dyDescent="0.2">
      <c r="D20" s="52">
        <v>10</v>
      </c>
      <c r="E20" s="22">
        <v>10</v>
      </c>
      <c r="F20" s="22">
        <v>10</v>
      </c>
      <c r="G20" s="15" t="s">
        <v>6</v>
      </c>
      <c r="H20" s="22">
        <v>5</v>
      </c>
      <c r="I20" s="22" t="s">
        <v>6</v>
      </c>
    </row>
    <row r="21" spans="2:9" ht="18" x14ac:dyDescent="0.2">
      <c r="D21" s="53" t="s">
        <v>0</v>
      </c>
      <c r="E21" s="23" t="s">
        <v>0</v>
      </c>
      <c r="F21" s="23" t="s">
        <v>4</v>
      </c>
      <c r="G21" s="23" t="s">
        <v>7</v>
      </c>
      <c r="H21" s="23" t="s">
        <v>4</v>
      </c>
      <c r="I21" s="23" t="s">
        <v>4</v>
      </c>
    </row>
    <row r="22" spans="2:9" ht="18" x14ac:dyDescent="0.2">
      <c r="D22" s="54" t="s">
        <v>1</v>
      </c>
      <c r="E22" s="24" t="s">
        <v>1</v>
      </c>
      <c r="F22" s="24" t="s">
        <v>5</v>
      </c>
      <c r="G22" s="24" t="s">
        <v>4</v>
      </c>
      <c r="H22" s="24" t="s">
        <v>5</v>
      </c>
      <c r="I22" s="24" t="s">
        <v>5</v>
      </c>
    </row>
    <row r="23" spans="2:9" ht="18" x14ac:dyDescent="0.2">
      <c r="D23" s="55"/>
      <c r="E23" s="25"/>
      <c r="F23" s="25"/>
      <c r="G23" s="25"/>
      <c r="H23" s="25"/>
      <c r="I23" s="25"/>
    </row>
    <row r="24" spans="2:9" ht="18" x14ac:dyDescent="0.2">
      <c r="D24" s="56"/>
      <c r="E24" s="26"/>
      <c r="F24" s="26"/>
      <c r="G24" s="26"/>
      <c r="H24" s="26"/>
      <c r="I24" s="26"/>
    </row>
    <row r="27" spans="2:9" ht="10.8" thickBot="1" x14ac:dyDescent="0.25"/>
    <row r="28" spans="2:9" ht="18.600000000000001" thickBot="1" x14ac:dyDescent="0.25">
      <c r="B28" s="49" t="s">
        <v>26</v>
      </c>
      <c r="C28" s="50">
        <v>1</v>
      </c>
      <c r="D28" s="49">
        <v>340</v>
      </c>
      <c r="E28" s="49">
        <v>330</v>
      </c>
      <c r="F28" s="49">
        <v>440</v>
      </c>
      <c r="G28" s="49">
        <v>400</v>
      </c>
      <c r="H28" s="49">
        <v>320</v>
      </c>
      <c r="I28" s="49">
        <v>330</v>
      </c>
    </row>
    <row r="29" spans="2:9" ht="18.600000000000001" thickBot="1" x14ac:dyDescent="0.25">
      <c r="B29" s="49" t="s">
        <v>27</v>
      </c>
      <c r="C29" s="50">
        <v>1</v>
      </c>
      <c r="D29" s="49">
        <v>220</v>
      </c>
      <c r="E29" s="49">
        <v>230</v>
      </c>
      <c r="F29" s="49">
        <v>240</v>
      </c>
      <c r="G29" s="49">
        <v>220</v>
      </c>
      <c r="H29" s="49">
        <v>219</v>
      </c>
      <c r="I29" s="49">
        <v>218</v>
      </c>
    </row>
    <row r="30" spans="2:9" ht="18.600000000000001" thickBot="1" x14ac:dyDescent="0.25">
      <c r="B30" s="49" t="s">
        <v>28</v>
      </c>
      <c r="C30" s="50">
        <v>2</v>
      </c>
      <c r="D30" s="49">
        <v>560</v>
      </c>
      <c r="E30" s="49">
        <v>580</v>
      </c>
      <c r="F30" s="49">
        <v>550</v>
      </c>
      <c r="G30" s="49">
        <v>520</v>
      </c>
      <c r="H30" s="49">
        <v>551</v>
      </c>
      <c r="I30" s="49">
        <v>550</v>
      </c>
    </row>
    <row r="35" spans="2:2" ht="13.8" x14ac:dyDescent="0.25">
      <c r="B35" s="59" t="s">
        <v>29</v>
      </c>
    </row>
    <row r="36" spans="2:2" ht="18" x14ac:dyDescent="0.2">
      <c r="B36" s="57">
        <v>250</v>
      </c>
    </row>
    <row r="37" spans="2:2" ht="18" x14ac:dyDescent="0.2">
      <c r="B37" s="58">
        <v>440</v>
      </c>
    </row>
    <row r="38" spans="2:2" ht="18" x14ac:dyDescent="0.2">
      <c r="B38" s="58">
        <v>440</v>
      </c>
    </row>
    <row r="39" spans="2:2" ht="18" x14ac:dyDescent="0.2">
      <c r="B39" s="58">
        <v>350</v>
      </c>
    </row>
    <row r="40" spans="2:2" ht="18" x14ac:dyDescent="0.2">
      <c r="B40" s="58">
        <v>420</v>
      </c>
    </row>
    <row r="41" spans="2:2" ht="18" x14ac:dyDescent="0.2">
      <c r="B41" s="58">
        <v>199</v>
      </c>
    </row>
  </sheetData>
  <conditionalFormatting sqref="D7:I12 D28:I30">
    <cfRule type="expression" dxfId="0" priority="2">
      <formula>AND(D$15=MIN($D$15:$I$15),D$15&lt;&gt;0)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- AYUDA -</vt:lpstr>
      <vt:lpstr>Servidor Local</vt:lpstr>
      <vt:lpstr>Equipo Desarrollo</vt:lpstr>
      <vt:lpstr>Equipo Administrador</vt:lpstr>
      <vt:lpstr>Equipo Usuario</vt:lpstr>
      <vt:lpstr>Soporte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Planilla excel</dc:creator>
  <cp:lastModifiedBy>jdjoven16@gmail.com</cp:lastModifiedBy>
  <dcterms:created xsi:type="dcterms:W3CDTF">2013-10-17T12:18:53Z</dcterms:created>
  <dcterms:modified xsi:type="dcterms:W3CDTF">2024-06-01T21:15:31Z</dcterms:modified>
</cp:coreProperties>
</file>