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วิธีใช้โปรแกรม (ง่ายๆ)" sheetId="1" r:id="rId5"/>
    <sheet state="visible" name="เริ่มต้นอ่านก่อน" sheetId="2" r:id="rId6"/>
    <sheet state="visible" name="(ถามตอบก่อนเล่น) ใส่ข้อมูลเฉพาะ" sheetId="3" r:id="rId7"/>
    <sheet state="visible" name="คำนวณการกิน" sheetId="4" r:id="rId8"/>
    <sheet state="visible" name="อก A" sheetId="5" r:id="rId9"/>
    <sheet state="visible" name="หลัง A" sheetId="6" r:id="rId10"/>
    <sheet state="visible" name="ไหล่ A" sheetId="7" r:id="rId11"/>
    <sheet state="visible" name="ขา A" sheetId="8" r:id="rId12"/>
    <sheet state="visible" name="อก B" sheetId="9" r:id="rId13"/>
    <sheet state="visible" name="หลัง B" sheetId="10" r:id="rId14"/>
    <sheet state="visible" name="ไหล่ B" sheetId="11" r:id="rId15"/>
    <sheet state="visible" name="ขา B" sheetId="12" r:id="rId16"/>
    <sheet state="visible" name="แขน C" sheetId="13" r:id="rId17"/>
    <sheet state="visible" name="รายระเอียดอัพเดท" sheetId="14" r:id="rId18"/>
    <sheet state="hidden" name="โยนสูตร" sheetId="15" r:id="rId19"/>
    <sheet state="hidden" name="_internal" sheetId="16" r:id="rId20"/>
  </sheets>
  <definedNames/>
  <calcPr/>
</workbook>
</file>

<file path=xl/sharedStrings.xml><?xml version="1.0" encoding="utf-8"?>
<sst xmlns="http://schemas.openxmlformats.org/spreadsheetml/2006/main" count="982" uniqueCount="555">
  <si>
    <t>ตอบคำถามก่อนใช้โปรแกรม</t>
  </si>
  <si>
    <t>วิธีใช้งานไฟล์นี้เวอร์ : ชั่นคอมพิวเตอร์ 💻</t>
  </si>
  <si>
    <t>จำนวนครั้ง</t>
  </si>
  <si>
    <t>เข้าใจการเล่นสายธรรมชาติลงโทษ</t>
  </si>
  <si>
    <r>
      <rPr>
        <rFont val="Sarabun"/>
        <color rgb="FFFF0000"/>
        <sz val="14.0"/>
      </rPr>
      <t xml:space="preserve">1. </t>
    </r>
    <r>
      <rPr>
        <rFont val="Sarabun"/>
        <color theme="1"/>
        <sz val="14.0"/>
      </rPr>
      <t xml:space="preserve">กดที่เมนู ไฟล์ (File) ทำสำเนา (Make a copy) </t>
    </r>
  </si>
  <si>
    <r>
      <rPr>
        <rFont val="Sarabun"/>
        <b/>
        <color theme="1"/>
      </rPr>
      <t>ประมาณ %</t>
    </r>
    <r>
      <rPr>
        <rFont val="Sarabun"/>
        <b/>
        <color rgb="FFFF0000"/>
      </rPr>
      <t>1RM</t>
    </r>
  </si>
  <si>
    <r>
      <rPr>
        <rFont val="Sarabun"/>
        <color rgb="FFFF0000"/>
        <sz val="14.0"/>
      </rPr>
      <t xml:space="preserve">2. </t>
    </r>
    <r>
      <rPr>
        <rFont val="Sarabun"/>
        <color theme="1"/>
        <sz val="14.0"/>
      </rPr>
      <t xml:space="preserve">ทำสำเนา (Make a copy) </t>
    </r>
  </si>
  <si>
    <t>นน. x จำนวนครั้ง</t>
  </si>
  <si>
    <r>
      <rPr>
        <rFont val="Sarabun"/>
        <b/>
        <color rgb="FFFF0000"/>
      </rPr>
      <t>1RM</t>
    </r>
    <r>
      <rPr>
        <rFont val="Sarabun"/>
        <b/>
        <color theme="1"/>
      </rPr>
      <t xml:space="preserve"> โดยประมาณ</t>
    </r>
  </si>
  <si>
    <t>(จากนั้นไฟล์จะไปอยู่ใน Google Drive ของคุณ สามารถแก้ไขได้ทันที)</t>
  </si>
  <si>
    <t>Old School
 กุคิดว่าอยู่ยุค 2000</t>
  </si>
  <si>
    <t>เวทเทรนนิ่งมากี่ปี?</t>
  </si>
  <si>
    <t>น้ำหนักตัว ปัจจุบัน</t>
  </si>
  <si>
    <r>
      <rPr>
        <rFont val="Sarabun"/>
        <color theme="1"/>
      </rPr>
      <t>ผมกล้าการันตีว่าถ้าคุณเล่นตามโปรแกรมที่ผมจัดไว้ให้โดยมีเวลา</t>
    </r>
    <r>
      <rPr>
        <rFont val="Sarabun"/>
        <b/>
        <color theme="1"/>
      </rPr>
      <t>ประมาณ 3-4 วัน/สัปดาห์</t>
    </r>
    <r>
      <rPr>
        <rFont val="Sarabun"/>
        <color theme="1"/>
      </rPr>
      <t xml:space="preserve"> </t>
    </r>
    <r>
      <rPr>
        <rFont val="Sarabun"/>
        <b/>
        <color theme="1"/>
      </rPr>
      <t>จะทำให้คุณเปลี่ยนแปลงรูปร่างจนคนใกล้ตัวที่ไม่ได้เจอนานๆทักแน่นอนในระยะเวลา 3-4 เดือน</t>
    </r>
  </si>
  <si>
    <t>วิธีใช้งานไฟล์นี้ : เวอร์ชั่นมือถือ 📱</t>
  </si>
  <si>
    <r>
      <rPr>
        <rFont val="Sarabun"/>
        <color rgb="FFFF0000"/>
        <sz val="14.0"/>
      </rPr>
      <t xml:space="preserve">1. </t>
    </r>
    <r>
      <rPr>
        <rFont val="Sarabun"/>
        <color theme="1"/>
        <sz val="14.0"/>
      </rPr>
      <t xml:space="preserve">กดปุ่ม … มุมขวาบนของไฟล์
</t>
    </r>
    <r>
      <rPr>
        <rFont val="Sarabun"/>
        <color rgb="FFFF0000"/>
        <sz val="14.0"/>
      </rPr>
      <t>2.</t>
    </r>
    <r>
      <rPr>
        <rFont val="Sarabun"/>
        <color theme="1"/>
        <sz val="14.0"/>
      </rPr>
      <t xml:space="preserve"> เลือก Share &amp; export
</t>
    </r>
    <r>
      <rPr>
        <rFont val="Sarabun"/>
        <color rgb="FFFF0000"/>
        <sz val="14.0"/>
      </rPr>
      <t>3.</t>
    </r>
    <r>
      <rPr>
        <rFont val="Sarabun"/>
        <color theme="1"/>
        <sz val="14.0"/>
      </rPr>
      <t xml:space="preserve"> กด Make a copy เพื่อคัดลอก</t>
    </r>
    <r>
      <rPr>
        <rFont val="Sarabun"/>
        <color theme="1"/>
        <sz val="9.0"/>
      </rPr>
      <t xml:space="preserve"> (จากนั้นไฟล์จะไปอยู่ใน Google Drive ของคุณ สามารถแก้ไขได้ทันที)</t>
    </r>
  </si>
  <si>
    <t>0-2</t>
  </si>
  <si>
    <t>(มือถือให้เปิดลิงก์ผ่าน Browser เช่น Safari หรือ Chrome ไม่ใช่แอป LINE / Facebook)</t>
  </si>
  <si>
    <t xml:space="preserve">แต่ถ้าอยากจะหุ่นแบบ Influencer ใน IG ที่เขามีการใช้สารกระตุ้นและทุ่มเท่ไปถึง 5-10+ ปี ในเวลา 3-4 เดือนผมบอกเลยว่าทำไม่ได้ </t>
  </si>
  <si>
    <t>License - Baygeta</t>
  </si>
  <si>
    <t>1 ครั้ง</t>
  </si>
  <si>
    <t>แต่ถ้าคุณเล่นโดย ไม่หลงทาง และเข้าใจหลักพื้นฐานที่ถูกต้อง การพัฒนารูปร่างก็ยังเกิดขึ้นได้ มี 7 ข้อหลักที่อยากให้ทุกคนเข้าใจ</t>
  </si>
  <si>
    <r>
      <rPr>
        <rFont val="Sarabun"/>
        <color theme="1"/>
        <sz val="14.0"/>
      </rPr>
      <t xml:space="preserve">สามารถคัดลอก แก้ไข และแจกจ่ายไฟล์นี้ได้อิสระ </t>
    </r>
    <r>
      <rPr>
        <rFont val="Sarabun"/>
        <color rgb="FFFF0000"/>
        <sz val="14.0"/>
      </rPr>
      <t>ห้ามนำไปขายหรือใช้เพื่อการค้า</t>
    </r>
  </si>
  <si>
    <t>100 kg × 1</t>
  </si>
  <si>
    <t>100 kg</t>
  </si>
  <si>
    <t>กิโล</t>
  </si>
  <si>
    <t>มีงานทดลองแบ่งคน 4 กลุ่ม 10 สัปดาห์</t>
  </si>
  <si>
    <r>
      <rPr>
        <rFont val="Sarabun"/>
        <color theme="1"/>
        <sz val="12.0"/>
      </rPr>
      <t xml:space="preserve">Bench Press       </t>
    </r>
    <r>
      <rPr>
        <rFont val="Sarabun"/>
        <color rgb="FFFF0000"/>
        <sz val="12.0"/>
      </rPr>
      <t>1RM</t>
    </r>
    <r>
      <rPr>
        <rFont val="Sarabun"/>
        <color theme="1"/>
        <sz val="12.0"/>
      </rPr>
      <t xml:space="preserve"> สูงสุด</t>
    </r>
  </si>
  <si>
    <r>
      <rPr>
        <rFont val="Sarabun"/>
        <b/>
        <color theme="1"/>
        <u/>
      </rPr>
      <t>ตัวอย่างอาหาร
ในแต่ละวัน</t>
    </r>
    <r>
      <rPr>
        <rFont val="Sarabun"/>
        <color theme="1"/>
      </rPr>
      <t xml:space="preserve">
</t>
    </r>
    <r>
      <rPr>
        <rFont val="Sarabun"/>
        <b/>
        <color rgb="FFFF0000"/>
        <sz val="9.0"/>
      </rPr>
      <t xml:space="preserve">ควรทดแทน
ด้วยอาหารอื่นๆ
อย่ากินซ้ำทุกวัน
</t>
    </r>
    <r>
      <rPr>
        <rFont val="Sarabun"/>
        <color theme="1"/>
        <sz val="6.0"/>
      </rPr>
      <t>(ห้ามข้อมูลกรอกหน้านี้)</t>
    </r>
  </si>
  <si>
    <t>KG</t>
  </si>
  <si>
    <t>No.</t>
  </si>
  <si>
    <t>กลุ่ม</t>
  </si>
  <si>
    <t>Exercise</t>
  </si>
  <si>
    <t>อาหาร</t>
  </si>
  <si>
    <t>3 ครั้ง</t>
  </si>
  <si>
    <t>Weight(Kg)</t>
  </si>
  <si>
    <t>90 kg × 3</t>
  </si>
  <si>
    <t>ออกกำลังกาย</t>
  </si>
  <si>
    <t>ใช้ยา</t>
  </si>
  <si>
    <t>ผลลัพธ์</t>
  </si>
  <si>
    <t xml:space="preserve">ถ้าคุณอยู่ใน กลุ่ม C ก็ไม่ต้องแปลกใจ </t>
  </si>
  <si>
    <r>
      <rPr>
        <rFont val="Sarabun"/>
        <color theme="1"/>
        <sz val="12.0"/>
      </rPr>
      <t xml:space="preserve">Overhead Press </t>
    </r>
    <r>
      <rPr>
        <rFont val="Sarabun"/>
        <color rgb="FFFF0000"/>
        <sz val="12.0"/>
      </rPr>
      <t>1RM</t>
    </r>
    <r>
      <rPr>
        <rFont val="Sarabun"/>
        <color theme="1"/>
        <sz val="12.0"/>
      </rPr>
      <t xml:space="preserve"> สูงสุด</t>
    </r>
  </si>
  <si>
    <t>Sets</t>
  </si>
  <si>
    <t>Reps</t>
  </si>
  <si>
    <t>Rest</t>
  </si>
  <si>
    <t>5 ครั้ง</t>
  </si>
  <si>
    <t>จำนวน</t>
  </si>
  <si>
    <t>Tips</t>
  </si>
  <si>
    <t>A</t>
  </si>
  <si>
    <t>Group Muscle</t>
  </si>
  <si>
    <t>หน่วย</t>
  </si>
  <si>
    <t>ลำดับ</t>
  </si>
  <si>
    <t>✓</t>
  </si>
  <si>
    <t>โตมากที่สุด</t>
  </si>
  <si>
    <t>85 kg × 5</t>
  </si>
  <si>
    <r>
      <rPr>
        <rFont val="Sarabun"/>
        <color theme="1"/>
        <sz val="12.0"/>
      </rPr>
      <t xml:space="preserve">Squat 90°,Full   </t>
    </r>
    <r>
      <rPr>
        <rFont val="Sarabun"/>
        <color rgb="FFFF0000"/>
        <sz val="12.0"/>
      </rPr>
      <t>1RM</t>
    </r>
    <r>
      <rPr>
        <rFont val="Sarabun"/>
        <color theme="1"/>
        <sz val="12.0"/>
      </rPr>
      <t xml:space="preserve"> สูงสุด</t>
    </r>
  </si>
  <si>
    <t>8 ครั้ง</t>
  </si>
  <si>
    <t>80 kg × 8</t>
  </si>
  <si>
    <t>น้ำหนักตัว(ปัจจุบัน)</t>
  </si>
  <si>
    <r>
      <rPr>
        <rFont val="Sarabun"/>
        <b/>
        <color theme="1"/>
        <sz val="10.0"/>
      </rPr>
      <t xml:space="preserve">
</t>
    </r>
    <r>
      <rPr>
        <rFont val="Sarabun"/>
        <color theme="1"/>
        <sz val="10.0"/>
      </rPr>
      <t xml:space="preserve">ลองหาช่องที่สรุปเรื่องสารกระตุ้นในการสร้างกล้ามเนื้อ ดูแล้วจะเข้าใจว่ามันช่วยได้มากแค่ไหน
ในโลกความเป็นจริง การออกมายอมรับว่า ไม่ได้เป็นสายธรรมชาติ ยังเป็นเรื่องที่หลายคนไม่กล้าพูดตรง ๆ
เหตุผลคือ </t>
    </r>
    <r>
      <rPr>
        <rFont val="Sarabun"/>
        <color rgb="FFFF0000"/>
        <sz val="10.0"/>
      </rPr>
      <t>นักกีฬาบางรายการถ้ายอมรับว่าใช้สารกระตุ้น อาจถูก ตัดสิทธิ์การแข่งขันถาวร ในรายการนั้นได้</t>
    </r>
    <r>
      <rPr>
        <rFont val="Sarabun"/>
        <color theme="1"/>
        <sz val="10.0"/>
      </rPr>
      <t xml:space="preserve">
(ยกเว้นบางรายการที่เปิดให้ใช้ได้อย่างเต็มที่)
</t>
    </r>
    <r>
      <rPr>
        <rFont val="Sarabun"/>
        <b/>
        <color theme="1"/>
        <sz val="10.0"/>
      </rPr>
      <t>ทั้งนี้ตัวโปรแกรมที่ผมออกแบบมา ยึดหลักสำหรับสายธรรมชาติเป็นหลัก</t>
    </r>
    <r>
      <rPr>
        <rFont val="Sarabun"/>
        <b/>
        <color rgb="FFFF0000"/>
        <sz val="10.0"/>
      </rPr>
      <t xml:space="preserve"> (ประสบการณ์ตรงลองผิดลองถูกมา 15+ปี)</t>
    </r>
    <r>
      <rPr>
        <rFont val="Sarabun"/>
        <color theme="1"/>
        <sz val="10.0"/>
      </rPr>
      <t xml:space="preserve">
ปริมาณการฝึก ความถี่ และการเพิ่มน้ำหนัก ถูกวางให้เหมาะกับคนที่ไม่ได้ใช้สารกระตุ้น เพื่อให้ฟื้นตัวได้และพัฒนาได้ต่อเนื่อง</t>
    </r>
  </si>
  <si>
    <t>10 ครั้ง</t>
  </si>
  <si>
    <r>
      <rPr>
        <rFont val="Sarabun"/>
        <b/>
        <color theme="1"/>
        <sz val="11.0"/>
      </rPr>
      <t>ตารางนี้เป็นเพียงตัวอย่างปริมาณอาหารต่อวันเพื่อให้เห็นภาพคร่าว ๆ</t>
    </r>
    <r>
      <rPr>
        <rFont val="Sarabun"/>
        <color theme="1"/>
        <sz val="11.0"/>
      </rPr>
      <t xml:space="preserve">
</t>
    </r>
    <r>
      <rPr>
        <rFont val="Sarabun"/>
        <color rgb="FFFF0000"/>
        <sz val="11.0"/>
        <u/>
      </rPr>
      <t>ไม่จำเป็นต้องกินตามเป๊ะทุกมื้อ และไม่ควรกินเมนูซ้ำทุกวัน ตอนนี่ตัวแคลอาจจะไม่ตรงมากเพราะ ขาดส่วนสูงและอายุ (กำลังแก้)</t>
    </r>
  </si>
  <si>
    <t>ชื่อท่า</t>
  </si>
  <si>
    <t>นน.</t>
  </si>
  <si>
    <t>75 kg × 10</t>
  </si>
  <si>
    <t>B</t>
  </si>
  <si>
    <t>เซต</t>
  </si>
  <si>
    <t>✗</t>
  </si>
  <si>
    <t>ครั้ง</t>
  </si>
  <si>
    <t>พลังงานปัจจุบัน/วัน</t>
  </si>
  <si>
    <t>พัก</t>
  </si>
  <si>
    <t>เป้าหมายน้ำหนักตัว</t>
  </si>
  <si>
    <t>กล้ามเพิ่ม</t>
  </si>
  <si>
    <r>
      <rPr>
        <rFont val="Arial"/>
        <color rgb="FFFF0000"/>
      </rPr>
      <t xml:space="preserve">ใครที่ดูแล้วงงไม่ต้องตกใจครับ 
</t>
    </r>
    <r>
      <rPr>
        <rFont val="Arial"/>
        <color theme="1"/>
      </rPr>
      <t xml:space="preserve">
ใช้สำหรับ คำนวณ PR โดยไม่ต้องเสี่ยงยกน้ำหนักสูงสุดแค่ 1 ครั้ง กรณีใครที่มือใหม่ 
หรือคำนึงถึงความถึงความปลอดภัย </t>
    </r>
    <r>
      <rPr>
        <rFont val="Arial"/>
        <color rgb="FFFFFF00"/>
      </rPr>
      <t>เพื่อนๆสามารถหาได้โดยจำนวนครั้งยก 5-10 ครั้งได้เช่นเดียวกัน</t>
    </r>
  </si>
  <si>
    <t>แนะนำ</t>
  </si>
  <si>
    <t>กลุ่มกล้ามเนื้อ</t>
  </si>
  <si>
    <t>C</t>
  </si>
  <si>
    <t xml:space="preserve">ดึงข้อได้สูงสุด </t>
  </si>
  <si>
    <r>
      <rPr>
        <rFont val="Sarabun"/>
        <color rgb="FFFF0000"/>
        <sz val="8.0"/>
      </rPr>
      <t>1RM (One Rep Max)</t>
    </r>
    <r>
      <rPr>
        <rFont val="Sarabun"/>
        <color theme="1"/>
        <sz val="8.0"/>
      </rPr>
      <t xml:space="preserve"> = น้ำหนักมากที่สุดที่สามารถยกได้ 1 ครั้ง</t>
    </r>
  </si>
  <si>
    <t>โตเล็กน้อย</t>
  </si>
  <si>
    <t>D</t>
  </si>
  <si>
    <t>เลือกท่าใดก็ได้ (รอบหน้าสลับ) 🔄</t>
  </si>
  <si>
    <t>ไม่โต</t>
  </si>
  <si>
    <r>
      <rPr>
        <rFont val="Sarabun"/>
        <color theme="1"/>
        <sz val="7.0"/>
      </rPr>
      <t xml:space="preserve">        </t>
    </r>
    <r>
      <rPr>
        <rFont val="Sarabun"/>
        <color rgb="FFFF0000"/>
        <sz val="7.0"/>
      </rPr>
      <t xml:space="preserve"> (ด้วยฟอร์มที่ถูกและรวมน้ำหนักบาร์) ไม่นับญาติกับ smith,cable</t>
    </r>
  </si>
  <si>
    <t>1.เรื่องกิน</t>
  </si>
  <si>
    <r>
      <rPr>
        <rFont val="Sarabun"/>
        <color theme="1"/>
      </rPr>
      <t>ถ้าเป็นส่วนตัวผมเองที่ทำอยู่ทุกวันนี้เกิน 7ปี+ ท่องไว้เลย</t>
    </r>
    <r>
      <rPr>
        <rFont val="Sarabun"/>
        <b/>
        <color theme="1"/>
      </rPr>
      <t xml:space="preserve"> โปรตีนประมาณ 1.7-2.2 g ต่อ น้ำหนักตัว 1 กก.</t>
    </r>
    <r>
      <rPr>
        <rFont val="Sarabun"/>
        <color theme="1"/>
      </rPr>
      <t xml:space="preserve"> ก็พอในหน้า </t>
    </r>
    <r>
      <rPr>
        <rFont val="Sarabun"/>
        <color rgb="FFFF0000"/>
      </rPr>
      <t>การกิน (ข้างล่างคำนวณระเอียดไว้เรียบร้อย)</t>
    </r>
  </si>
  <si>
    <t>ส่วนตัวผมก็มนุษย์ทั่วไปมีกิเลศกินเละเทะบ้าง แต่จำไว้ว่าเมื่อไหร่ที่คุณกินโปรตีนถึงในวันนั้นคุณจะกินอะไรก็ได้พยายามอย่าให้มันแปลรูป</t>
  </si>
  <si>
    <t>แคล</t>
  </si>
  <si>
    <t>อกไก่</t>
  </si>
  <si>
    <r>
      <rPr>
        <rFont val="Sarabun"/>
        <color theme="1"/>
      </rPr>
      <t xml:space="preserve">แน่นอนถ้าคุณเป็นคนผอมแห้งอยู่แล้วการเพิ่มแคลก็ไม่เสียหาย </t>
    </r>
    <r>
      <rPr>
        <rFont val="Sarabun"/>
        <b/>
        <color theme="1"/>
      </rPr>
      <t>เพิ่มแคลอรี่ทีละ 200–400 kcal</t>
    </r>
    <r>
      <rPr>
        <rFont val="Sarabun"/>
        <color theme="1"/>
      </rPr>
      <t xml:space="preserve">  ไม่ต้อง bulk บ้าพลังเดียวเลยป้ายลดลงยากอีก</t>
    </r>
    <r>
      <rPr>
        <rFont val="Sarabun"/>
        <color rgb="FFFF0000"/>
      </rPr>
      <t xml:space="preserve"> (ส่วนถ้าใครที่น้ำหนักเยอะก็ให้ทำตรงกันข้ามแทน)</t>
    </r>
  </si>
  <si>
    <t>ไม่ว่าจะข้าวที่บ้านที่ทำเองหรือคนที่บ้านทำ แนะนำให้ทำอาหารที่ไม่แปลรูป</t>
  </si>
  <si>
    <r>
      <rPr>
        <rFont val="Sarabun"/>
        <color theme="1"/>
      </rPr>
      <t xml:space="preserve">ส่วนผักผลไม้เห็นก็ซื้อมาให้ง่ายเหมือนมีโปรปีใหม่หรือเกมราคาลด แช่ไว้ในตู้เย็นนั้นแหละครับ กินพอให้ได้มากที่สุด </t>
    </r>
    <r>
      <rPr>
        <rFont val="Sarabun"/>
        <color rgb="FFFF0000"/>
      </rPr>
      <t>(แนะนำฝรั่งCสูงมาก,กล้วยโพแทสเซี่ยมสูงแก้ตะคิว)</t>
    </r>
  </si>
  <si>
    <t>ไม่แปรรูป</t>
  </si>
  <si>
    <t>แปรรูป</t>
  </si>
  <si>
    <t>ชิ้นอกไก่</t>
  </si>
  <si>
    <t>ระดับโปรตีน</t>
  </si>
  <si>
    <t>เป้าหมายน้ำหนัก</t>
  </si>
  <si>
    <t>g/Kg นน.ตัว</t>
  </si>
  <si>
    <t>อกไก่สด</t>
  </si>
  <si>
    <t>ไส้กรอก</t>
  </si>
  <si>
    <t>ไข่</t>
  </si>
  <si>
    <t>ต่ำเกินไป</t>
  </si>
  <si>
    <t>ต่ำกว่า 0.8 g</t>
  </si>
  <si>
    <t>มาตราฐาน
ที่ควรได้รับ</t>
  </si>
  <si>
    <t>ผักบุ้ง,กล้วย</t>
  </si>
  <si>
    <t>ฟอง</t>
  </si>
  <si>
    <t>โพแทสเซียมสูง</t>
  </si>
  <si>
    <t>น่องไก่สด</t>
  </si>
  <si>
    <t>แฮม</t>
  </si>
  <si>
    <t>Lat Pulldown</t>
  </si>
  <si>
    <t>อก</t>
  </si>
  <si>
    <t>หมูสด</t>
  </si>
  <si>
    <t>เบคอน</t>
  </si>
  <si>
    <t>สับปะรด,มะละกอ</t>
  </si>
  <si>
    <t>มีเอนไซม์ช่วยย่อยโปรตีน</t>
  </si>
  <si>
    <t>เนื้อวัวสด</t>
  </si>
  <si>
    <t>ลูกชิ้นเนื้อ</t>
  </si>
  <si>
    <t>เกณฑ์มาตรฐาน</t>
  </si>
  <si>
    <t>1.0–1.5 g</t>
  </si>
  <si>
    <t>พัฒนาได้</t>
  </si>
  <si>
    <t>ปลาสด</t>
  </si>
  <si>
    <t>ปลากระป๋อง</t>
  </si>
  <si>
    <t>คะน้า,ฝรั่ง,กีวี่</t>
  </si>
  <si>
    <t>7–10</t>
  </si>
  <si>
    <t>วิตามิน C สูง</t>
  </si>
  <si>
    <r>
      <rPr>
        <rFont val="Sarabun"/>
        <color rgb="FFFF0000"/>
        <sz val="10.0"/>
      </rPr>
      <t xml:space="preserve">-ก่อนจะเล่นแนะนำไต่น้ำหนัก🪜 50%,70%,80% =&gt; น้ำหนักจริง
</t>
    </r>
    <r>
      <rPr>
        <rFont val="Sarabun"/>
        <color rgb="FF000000"/>
        <sz val="10.0"/>
      </rPr>
      <t>-ขึ้นสุด ตอนลงหากด้อยปีกแนะนำให้ลงต่ำกว่าคางเล็กน้อยแต่ไม่ต้องแตะอก
-ให้หลังทำงานก่อนแขนเสมอ เมื่อแรงหมดให้ใช้ตัวโยกโกงเอา Cheats 💥 ครั้งที่ 7+ ขึ้นไป</t>
    </r>
  </si>
  <si>
    <t>ข้าว</t>
  </si>
  <si>
    <t>ไข่ไก่</t>
  </si>
  <si>
    <t>ไข่หวาน</t>
  </si>
  <si>
    <t>หลัง</t>
  </si>
  <si>
    <t>กุ้งสด</t>
  </si>
  <si>
    <t>ปูอัด</t>
  </si>
  <si>
    <t>Cable Seated Row</t>
  </si>
  <si>
    <t>พัฒนาได้ดี</t>
  </si>
  <si>
    <t>ความหนัก 7/10</t>
  </si>
  <si>
    <t>1.7–2.2 g</t>
  </si>
  <si>
    <t>ทัพพี</t>
  </si>
  <si>
    <t>พัฒนาได้ดี
คุมน้ำหนักง่าย</t>
  </si>
  <si>
    <t>พลังงานโดยรวม/วัน</t>
  </si>
  <si>
    <t>แอลม่อน
เมล็ดทานตะวัน</t>
  </si>
  <si>
    <t>ไขมันดีสูง</t>
  </si>
  <si>
    <t>8–14</t>
  </si>
  <si>
    <t>เต้าหู้</t>
  </si>
  <si>
    <t>แป้งทอด</t>
  </si>
  <si>
    <t>ถั่วลิสงคั่ว</t>
  </si>
  <si>
    <t>-หลังตรง 90องศา°
-เปิดหน้าอกรับ ออกแรงผ่านศอกดึงให้เลยหลัง
-ให้หลังทำงานก่อนแขนเสมอ เมื่อแรงหมดให้ใช้ตัวโยกโกงเอา Cheats 💥 ครั้งที่ 10+ ขึ้นไป</t>
  </si>
  <si>
    <t>มันฝรั่ง</t>
  </si>
  <si>
    <t>Close-Grip Pulldown</t>
  </si>
  <si>
    <t>เฟรนช์ฟรายส์</t>
  </si>
  <si>
    <t>กำมือ</t>
  </si>
  <si>
    <t>เลือกท่าตามมัดที่ด้อย 🎯 ก่อนเล่น</t>
  </si>
  <si>
    <t>2.ชั่งน้ำหนักทุกวัน</t>
  </si>
  <si>
    <t>สารอาหาร</t>
  </si>
  <si>
    <t xml:space="preserve">ฟังแล้วอาจจะตลกชั่งแบบทุกอาทิตย์ไม่ได้หรอ จริงๆมันได้หมดแหละส่วนตัวการชั่งทุกวันมันมีน้ำหนักที่คาดเคลื่อน(น้ำ,อาหาร)อยู่แล้ว 2-3 กิโล </t>
  </si>
  <si>
    <t>สัดส่วน</t>
  </si>
  <si>
    <t>แต่การชั่งทุกวันจะทำให้เพื่อนๆไม่หลงทางเหมือนเดินป่าที่มีเข็มทิศตลอด ว่าเรานั้นกำลังขึ้นเหนือหรือลงใต้ ซึ่งต่อให้ผมออกกำลังกายมา 15ปี+ ทุกวันนี้ผมก็ชั่งทุกเช้าก่อนจะกินกาแฟ</t>
  </si>
  <si>
    <t>กรัม/วัน</t>
  </si>
  <si>
    <r>
      <rPr>
        <rFont val="Sarabun"/>
        <b val="0"/>
        <color rgb="FFFF0000"/>
        <sz val="10.0"/>
      </rPr>
      <t>(แนะนำให้หาเวลาชั่งเดิมทุกวัน)</t>
    </r>
    <r>
      <rPr>
        <rFont val="Sarabun"/>
        <b/>
        <color theme="1"/>
        <sz val="10.0"/>
      </rPr>
      <t xml:space="preserve"> เมื่อเวลาผ่านไป 2-3 เดือนถ้าทำตามที่ผมบอกได้คุณจะเห็นทิศทางการขยับที่คุณอยากไปแน่นอน</t>
    </r>
  </si>
  <si>
    <r>
      <rPr>
        <rFont val="Sarabun"/>
        <color theme="1"/>
        <sz val="10.0"/>
      </rPr>
      <t xml:space="preserve">-ขึ้นสุดลงต่ำกว่าคางแต่ไม่ต้องแตะหน้าอก
-ใช้หลังแขนทำงานก่อนไม่ไหวค่อยใช้หน้าแขนช่วยเอาทีหลัง
</t>
    </r>
    <r>
      <rPr>
        <rFont val="Sarabun"/>
        <color rgb="FFFF0000"/>
        <sz val="10.0"/>
      </rPr>
      <t xml:space="preserve">-ท่านี้อย่ากลัวว่าจะโดนหน้าแขน มันโดนอยู่แล้ว 30%
</t>
    </r>
    <r>
      <rPr>
        <rFont val="Sarabun"/>
        <color theme="1"/>
        <sz val="10.0"/>
      </rPr>
      <t>ให้หลังทำงานก่อนแขนเสมอ เมื่อแรงหมดให้ใช้ตัวโยกโกงเอา Cheats 💥 ครั้งที่ 7+ ขึ้นไป</t>
    </r>
  </si>
  <si>
    <t xml:space="preserve">A </t>
  </si>
  <si>
    <r>
      <rPr>
        <rFont val="Sarabun"/>
        <b/>
        <color theme="1"/>
        <sz val="13.0"/>
      </rPr>
      <t xml:space="preserve">ความรู้ของผมเป็นเหมือน Walkthrough หรือบทสรุปเกม 
</t>
    </r>
    <r>
      <rPr>
        <rFont val="Sarabun"/>
        <b val="0"/>
        <color theme="1"/>
        <sz val="13.0"/>
      </rPr>
      <t xml:space="preserve">
ที่ช่วยให้เห็นทางว่าแต่ละด่านควรผ่านยังไง 
มีหลุมกับดักตรงไหนและควรรับมือกับสถานการณ์ต่างๆ ยังไง
แต่สุดท้ายแล้ว คุณต้องเป็นคนจับจอยเล่นเอง 
</t>
    </r>
    <r>
      <rPr>
        <rFont val="Sarabun"/>
        <b val="0"/>
        <color rgb="FFFF0000"/>
        <sz val="13.0"/>
      </rPr>
      <t>เพราะผลลัพธ์กว่า 95% อยู่กับการลงมือทำของคุณเอง.</t>
    </r>
  </si>
  <si>
    <t>3.นอน พอเป็นพอ</t>
  </si>
  <si>
    <r>
      <rPr>
        <rFont val="Sarabun"/>
        <color theme="1"/>
      </rPr>
      <t>ผมนอนเฉลี่ยทุกวันแทบจะช่วง ตี 3+ (</t>
    </r>
    <r>
      <rPr>
        <rFont val="Sarabun"/>
        <color rgb="FFFF0000"/>
      </rPr>
      <t>ปกติมีปัญหานอนเวลาไวแล้วจะตื่นกลางดึกเสมอ)</t>
    </r>
    <r>
      <rPr>
        <rFont val="Sarabun"/>
        <color theme="1"/>
      </rPr>
      <t xml:space="preserve"> ยังสามารถสร้างกล้ามได้ถ้าคุณมีเวลานอนพอ เพราะฉะนั้น </t>
    </r>
    <r>
      <rPr>
        <rFont val="Sarabun"/>
        <b/>
        <color theme="1"/>
      </rPr>
      <t>นอนพอ&gt;นอนตรงเวลา ขอให้นอนให้เพียงพอ 6-8ชม.</t>
    </r>
  </si>
  <si>
    <t xml:space="preserve">หากคุณนอนไม่ตรงเวลาแบบผม อาจจะเสียเปรียบด้าน Melatonin อาจจะลดลงไปกระทบการนอน ที่เกี่ยวกับตัวรับแสงอะไรสักอย่างที่เกี่ยวกับ Growth hormone ซึ่งเกี่ยวจริง </t>
  </si>
  <si>
    <t>แต่ไม่ได้หมายความว่าจะสร้างกล้ามไม่ได้เลยส่วนตัวผมเอง 80% เวลานอนยังกับหมา เลยขอให้นอนพอเป็นพอ</t>
  </si>
  <si>
    <t>โปรตีน</t>
  </si>
  <si>
    <t>คลิปอธิบายเรื่องนอนดึก</t>
  </si>
  <si>
    <t>Super Sets</t>
  </si>
  <si>
    <t>Straight-Arm Pulldown</t>
  </si>
  <si>
    <t>12-15</t>
  </si>
  <si>
    <t>g</t>
  </si>
  <si>
    <t xml:space="preserve">-ท่านี้ปราบเซียนสอนยากแนะนำให้ถ่ายคลิปตัวเองตอนเล่นเปรียบเทียบกับคนที่ฟรอมส์ดีๆ
-แนะนำให้ลองเล่นผิดท่าโดยใช้หลังแขนตัวเองก่อน จากนั้นค่อยตัดการใช้กล้ามเนื้อมัดหลังแขนออก
-หมุนเฟืองเหมือนปีนหน้าผาโดยที่ท่อน Fore arm ขาดไปลากลงมาสุดจนบาร์กระทบขาหรือเกือบกระทบขา
-ท่องไว้ว่า Straight แขนต้องตรึงสุด 100%ตอนขึ้น ตอนออกแรงลงมาศอกงอประมาณ 80-90% </t>
  </si>
  <si>
    <t>คาร์บ</t>
  </si>
  <si>
    <t>Cable Dips</t>
  </si>
  <si>
    <t>ความหนัก 8/10</t>
  </si>
  <si>
    <t>Dumbell Hammer Curl</t>
  </si>
  <si>
    <t>4.% ไขมัน</t>
  </si>
  <si>
    <t>10–12</t>
  </si>
  <si>
    <t>-เอนตัวข้างหน้าเล็กน้อยเพื่อให้โดนอก
-ส่วนตัวชอบคุกเข่าเล่น โฟกัสอกง่ายกว่าไม่ต้องพะวงตัว
-ตอนออกแรงให้จำรองว่ากำลังใช้อก Dips ตัวเองให้ลอยกับบาร์สุดแขนตอนสุดระยะอกทำงาน
-ไม่เหวี่ยงตัว ถ้าเกิน 8+ Reps แล้วไม่ไหว สามารถ Cheats 💥 โยกตัวเล็กน้อยเพื่อจบเซ็ต</t>
  </si>
  <si>
    <r>
      <rPr>
        <rFont val="Sarabun"/>
        <color theme="1"/>
      </rPr>
      <t xml:space="preserve">ผมแนะนำคงไว้ประมาณ </t>
    </r>
    <r>
      <rPr>
        <rFont val="Sarabun"/>
        <b/>
        <color theme="1"/>
      </rPr>
      <t xml:space="preserve">อย่าให้เกิน 15% จะดีต่อฮอรโมนของเรามากที่สุดทางด้านอารมณ์และจิตใจ </t>
    </r>
  </si>
  <si>
    <t>Triceps Pushdown Straight Bar</t>
  </si>
  <si>
    <t>ข้อดีของการมี Body fat ประมาณนี้ฮอรโมนจะอยู่ในจุดที่สร้างกล้ามค่อนข้างดีการทำคาร์ดิโอจะไม่หนักตัว รวมถึงดึงข้อเช่นเดียวกัน</t>
  </si>
  <si>
    <t>ส่วนวัดยังไง ?ผมมีวิธีง่ายที่สุดคือการดูรูปในเน็ทเปรียบเทียบความชัดสักรูปเพราะแต่ละคนเก็บไขมันแต่ละส่วนไม่เท่ากัน</t>
  </si>
  <si>
    <t xml:space="preserve"> อาจจะ งง อ่าวแล้วมันจะตรงหรอ? กรณีที่คุณไปใช้เครื่องช็อตไฟฟ้าไม่ว่าจะฟิตเนสชื่อดังหรือโรงแรมหรูเครื่องสรรพคุณ 500k+บาท</t>
  </si>
  <si>
    <r>
      <rPr>
        <rFont val="Sarabun"/>
        <color rgb="FFFF0000"/>
      </rPr>
      <t xml:space="preserve">(ค่าการแกว่งของ %ไขมันก็ยังมีอยู่ 3-5%) </t>
    </r>
    <r>
      <rPr>
        <rFont val="Sarabun"/>
        <color theme="1"/>
      </rPr>
      <t>ส่วนตัวผมเองมองจาก Six pack ลูกล่างสุดของผมถ้ามันพอมองเห็นเว้าล่างๆนั้นแปลว่า 15% แล้ว</t>
    </r>
  </si>
  <si>
    <t xml:space="preserve"> แต่ในกรณีที่ V ขึ้นแล้วเส้นเลือดมาละส่วนตัวผมมองว่าน่าจะ 13-14% นี้คือทริคตัวอย่างที่ผมใช้วัดเองทุกวันโดยไม่ต้อง</t>
  </si>
  <si>
    <r>
      <rPr>
        <rFont val="Sarabun"/>
        <color rgb="FFFF0000"/>
        <sz val="10.0"/>
      </rPr>
      <t xml:space="preserve">-🪜ก่อนจะเล่นแนะนำไต่น้ำหนัก🪜 30%,50%,80% =&gt; น้ำหนักจริง
-ท่านี้สำคัญเล่นให้หนัก แต่ก็วัดความเสี่ยงเจ็บเราด้วย 
อย่างผมเองก็ถ้ารู้สึกแป๊ดๆหน่อยๆก็หยุดแล้วเสริมด้วยท่าอื่นๆแทนอย่าง </t>
    </r>
    <r>
      <rPr>
        <rFont val="Sarabun"/>
        <color theme="1"/>
        <sz val="10.0"/>
      </rPr>
      <t>Cocentrat Curl ลดน้ำหนักลง 30-40% 
-ศอกติดข้างลำตัว ถ้าออกแรงระยะเกิน 70%+พุ่งศอกมาข้างหน้าได้เล็กน้อยจากนั้นกลับไปที่เดิม
-เมื่อแรงหมดให้ใช้ตัวโยกโกงเอา Cheats 💥 ครั้งที่ 6+ ขึ้นไป ระวังเจ็บพอ</t>
    </r>
  </si>
  <si>
    <r>
      <rPr>
        <rFont val="Sarabun"/>
        <color rgb="FFFF0000"/>
        <sz val="10.0"/>
      </rPr>
      <t xml:space="preserve">-ก่อนจะเล่นแนะนำไต่น้ำหนัก 🪜40%,60%,80% ของน้ำหนักที่เล่นจริง
</t>
    </r>
    <r>
      <rPr>
        <rFont val="Sarabun"/>
        <color theme="1"/>
        <sz val="10.0"/>
      </rPr>
      <t>-ศอกขนานกับตัว ใช้บาร์ V หรือ บาร์ตรง
-ศอกขยับขึ้นได้เล็กน้อยแต่ตอนเล่นกดลงให้สุดแขนจาก 100% ระยะออกแรง
-ไม่ใช้บ่า+เหวี่ยงตัว ถ้าเกิน 6+ Reps แล้วไม่ไหว สามารถ Cheats 💥 โยกตัวเล็กน้อยเพื่อจบเซ็ต</t>
    </r>
  </si>
  <si>
    <t>หลังแขน</t>
  </si>
  <si>
    <t>หน้าแขน</t>
  </si>
  <si>
    <r>
      <rPr>
        <rFont val="Sarabun"/>
        <color theme="1"/>
      </rPr>
      <t xml:space="preserve">เอาเครื่องอะไรมาหนีบหรือมาจับ track เครื่องช็อตวัด body fay </t>
    </r>
    <r>
      <rPr>
        <rFont val="Sarabun"/>
        <color rgb="FFFF0000"/>
      </rPr>
      <t>(เอาจริงกินน้ำไปขวดนึงก่อนจะวัดค่าก็เริ่มขยับแปลกๆแล้ว)</t>
    </r>
  </si>
  <si>
    <t>Dumbell Bicep Curl</t>
  </si>
  <si>
    <r>
      <rPr>
        <rFont val="Sarabun"/>
        <b/>
        <color rgb="FF4A86E8"/>
        <sz val="12.0"/>
      </rPr>
      <t xml:space="preserve">6
</t>
    </r>
    <r>
      <rPr>
        <rFont val="Sarabun"/>
        <b/>
        <color rgb="FF4A86E8"/>
        <sz val="12.0"/>
      </rPr>
      <t>Super Sets</t>
    </r>
  </si>
  <si>
    <t>ความหนัก7-8/10</t>
  </si>
  <si>
    <t>Original ภาพน่าจะเกิน (10ปี+)
ทุกวันนี้ก็ยังใช้อยู่</t>
  </si>
  <si>
    <t>ไขมัน</t>
  </si>
  <si>
    <t>Triceps Rope Pushdown</t>
  </si>
  <si>
    <t>ความหนัก 6/10</t>
  </si>
  <si>
    <t>3</t>
  </si>
  <si>
    <t>5.คาร์เพื่อเสียเวลาน้อยลง ?</t>
  </si>
  <si>
    <t>-เล่นเหมือนจ่าพนมช้างกูอยู่ไหน 🐘 ศอกเลยนำหน้าตัวเล็กน้อย 
ใช้มือบิดเชือกฉีกออกข้างให้สุด เพื่อให้หลังแขนหดตัวและบีบกล้ามช่วงล่างเต็ม
-จับเชือกให้ฝ่ามือชนตุ่มดำของ Rope เพื่อลดแรงกำ จะได้ออกแรงแขนได้เต็มที่ (ส่วนตัวไม่ใช้นิ้วโป้งกำ)
-ศอกพยายามล็อคให้นิ่ง ถ้าเกิน 8+ Reps แล้วไม่ไหว สามารถ Cheats 💥 เล็กน้อยเพื่อจบเซ็ต</t>
  </si>
  <si>
    <t>Overhead Rope Triceps Extension</t>
  </si>
  <si>
    <t>ความหนัก 5/10</t>
  </si>
  <si>
    <t>จนหมด
7+</t>
  </si>
  <si>
    <t xml:space="preserve">หากิจกรรมที่ชอบทำได้สัก 25นาที+/อาทิตย์ ไม่ว่า จะวิ่งว่ายน้ำบาสบอล เอาตามสะดวกเลย ส่วนตัวผมเชียร์ว่ายน้ำเบอร์ 1 เพราะเป็นการยืด Dynamic Streaching </t>
  </si>
  <si>
    <r>
      <rPr>
        <rFont val="Sarabun"/>
        <color theme="1"/>
        <sz val="10.0"/>
      </rPr>
      <t xml:space="preserve">-ท่ามี Cable สองฝั่งก็ดีแต่ถ้าคนเยอะปรับแปปๆไม่เป็นไร </t>
    </r>
    <r>
      <rPr>
        <rFont val="Sarabun"/>
        <color rgb="FFFF0000"/>
        <sz val="10.0"/>
      </rPr>
      <t>ลดน้ำหนักท่าที่แล้วลง 10-20%</t>
    </r>
    <r>
      <rPr>
        <rFont val="Sarabun"/>
        <color theme="1"/>
        <sz val="10.0"/>
      </rPr>
      <t xml:space="preserve">
-ส่วนตัวเอาก้น 1 ข้างชิดกับเครื่อง Cable ไปเลย
-ระยะตอนออกแรงต้องลงสุดไม่มีเสียงเหล็กกระทบ
-เล่นจนหมดไม่ต้องเหลือแรง Cheats 💥ไม่ค่อยแนะนำมุมมันตึงสุดๆแล้ว หมดเท่าไหนเท่านั้น</t>
    </r>
  </si>
  <si>
    <t>Tricep Cable Kickback</t>
  </si>
  <si>
    <t xml:space="preserve">ไปในตัวทำให้ความยืดหยุ่นเวลาเล่นถ้าต่างๆในฟิตเนสพัฒนาขึ้นด้วย ส่วนตัวผมเอง ว่ายน้ำ,วิ่ง,ซ้อมมวย การคาร์ไม่ใช่เป็นการเผาแคลจากบาปกรรมที่เรากินไม่คิดอย่างเดียว หากคุณนำ เวท + คาร์ </t>
  </si>
  <si>
    <t>-เล่นแบบปกติเลย Curl ไม่ต้องดามท้อง ไม่ต้องดึงศอกไปข้างหลัง 
-ศอกติดข้างลำตัวเสมออาจขยับไปข้างหน้าได้แบบเดียวกันกับท่า Hammer แต่น้อยกว่า
-เมื่อแรงหมดให้ใช้ตัวโยกโกงเอา Cheats 💥 ครั้งที่ 8+ ขึ้นไป ระวังเจ็บพอ</t>
  </si>
  <si>
    <r>
      <rPr>
        <rFont val="Sarabun"/>
        <color theme="1"/>
      </rPr>
      <t xml:space="preserve">ได้สม่ำเสมอเหมือนกัน การ Recovery กล้ามเนื้อหรือการพักระหว่างเซ็ทจะเห็นผลได้อย่างชัด  ง่ายๆก็คือ สละเวลา 20นาที </t>
    </r>
    <r>
      <rPr>
        <rFont val="Sarabun"/>
        <b/>
        <color theme="1"/>
      </rPr>
      <t>แต่ทำให้รอบเล่นฟิตเนสจาก 1:30ชั่วโมง อาจจะกลายเป็น 1:15ชั่วโมง</t>
    </r>
  </si>
  <si>
    <t>12–15</t>
  </si>
  <si>
    <r>
      <rPr>
        <rFont val="Arial"/>
        <color rgb="FFFFFFFF"/>
      </rPr>
      <t xml:space="preserve">โปรแกรมเป็นเพียงแนวทาง ปรับ Volume ตามสภาพร่างกายและการฟื้นตัวของตัวเองเป็นหลัก </t>
    </r>
    <r>
      <rPr>
        <rFont val="Arial"/>
        <color rgb="FFFF0000"/>
      </rPr>
      <t>อย่าฝืนซ้อมหากร่างกายส่งสัญญาณว่าพักไม่พอ</t>
    </r>
  </si>
  <si>
    <t xml:space="preserve">-เซ็ต Cable ระดับต่ำสุดหรือหน้าแข้ง ถอดด้ามจับออก เหลือลูกยางกันกระแทก แล้วก็กำไอลูกนั้นแหละ
-ช่วงต้นแขนอยู่นิ่ง ให้ระยะองศาแขนขนานกับพื้นหรือมากกว่า 180+° s หรือจะก้มต่ำสุดๆให้ระยะออกแรงแรกยากสุด
-เล่นทีละข้างจะทำให้กล้ามเรา Balance มากขึ้น และปรับความต่างของแขนซ้ายขวา
-ตอนวางระวังลูกยางกินนิ้ว
-กรณีไม่ถึง Cheats 💥โดยใช้อีกมือเซฟ แต่อย่าช่วยเยอะจ่ายแรงพอควร (ควรเซฟครั้งที่ 10Reps+)
</t>
  </si>
  <si>
    <r>
      <rPr>
        <rFont val="Sarabun"/>
        <color theme="1"/>
      </rPr>
      <t xml:space="preserve"> ของการฝึกทุกวัน เป็นการทำให้มีเวลาส่วนตัวในชีวิตมากขึ้น </t>
    </r>
    <r>
      <rPr>
        <rFont val="Sarabun"/>
        <color rgb="FFFF0000"/>
      </rPr>
      <t>(ในช่วงแรกอาจจะต้องใช้เวลามากขึ้นหน่อย)</t>
    </r>
  </si>
  <si>
    <r>
      <rPr>
        <rFont val="Arial"/>
        <color rgb="FFFFFFFF"/>
      </rPr>
      <t xml:space="preserve">โปรแกรมเป็นเพียงแนวทาง ปรับ Volume ตามสภาพร่างกายและการฟื้นตัวของตัวเองเป็นหลัก </t>
    </r>
    <r>
      <rPr>
        <rFont val="Arial"/>
        <color rgb="FFFF0000"/>
      </rPr>
      <t>อย่าฝืนซ้อมหากร่างกายส่งสัญญาณว่าพักไม่พอ</t>
    </r>
  </si>
  <si>
    <r>
      <rPr>
        <rFont val="Arial"/>
        <color rgb="FFFFFFFF"/>
        <sz val="11.0"/>
      </rPr>
      <t>พักตามความพร้อมของร่างกาย (แนะนำเล่นต่อเนื่อง 4–6 วัน)</t>
    </r>
    <r>
      <rPr>
        <rFont val="Arial"/>
        <color rgb="FFFF0000"/>
        <sz val="11.0"/>
      </rPr>
      <t xml:space="preserve"> แล้วนับต่อจากวันที่เล่นล่าสุด</t>
    </r>
  </si>
  <si>
    <t>6.วิธีรู้ว่าเมื่อไหร่ควรเพิ่มน้ำหนัก</t>
  </si>
  <si>
    <r>
      <rPr>
        <rFont val="Arial"/>
        <color rgb="FFFFFFFF"/>
        <sz val="11.0"/>
      </rPr>
      <t>พักตามความพร้อมของร่างกาย (แนะนำเล่นต่อเนื่อง 4–6 วัน)</t>
    </r>
    <r>
      <rPr>
        <rFont val="Arial"/>
        <color rgb="FFFF0000"/>
        <sz val="11.0"/>
      </rPr>
      <t xml:space="preserve"> แล้วนับต่อจากวันที่เล่นล่าสุด</t>
    </r>
  </si>
  <si>
    <r>
      <rPr>
        <rFont val="Sarabun"/>
        <color theme="1"/>
      </rPr>
      <t xml:space="preserve">ตามโปรแกรมที่ผมให้ไปให้นึกถึงตอนคุณเล่นเกม </t>
    </r>
    <r>
      <rPr>
        <rFont val="Sarabun"/>
        <color rgb="FFFF0000"/>
      </rPr>
      <t>หากเลือกระดับง่ายสุดทุกครั้งหรือกด Rank ต่ำๆความท้าท้ายหรือทักษะของเราคงพั</t>
    </r>
    <r>
      <rPr>
        <rFont val="Sarabun"/>
        <color rgb="FFFF0000"/>
        <sz val="9.0"/>
      </rPr>
      <t>ฒนาได้ช้าเมื่อเทียบกับอะไรที่ท้าท้ายมากกว่า กล้ามเนื้อมันก็เช่นกัน</t>
    </r>
  </si>
  <si>
    <r>
      <rPr>
        <rFont val="Sarabun"/>
        <color theme="1"/>
        <sz val="14.0"/>
      </rPr>
      <t xml:space="preserve">สามารถคัดลอก แก้ไข และแจกจ่ายไฟล์นี้ได้อิสระ </t>
    </r>
    <r>
      <rPr>
        <rFont val="Sarabun"/>
        <b/>
        <color rgb="FFFF0000"/>
        <sz val="14.0"/>
      </rPr>
      <t>ห้ามนำไปขายหรือใช้เพื่อการค้า</t>
    </r>
  </si>
  <si>
    <r>
      <rPr>
        <rFont val="Sarabun"/>
        <color theme="1"/>
        <sz val="14.0"/>
      </rPr>
      <t xml:space="preserve">สามารถคัดลอก แก้ไข และแจกจ่ายไฟล์นี้ได้อิสระ </t>
    </r>
    <r>
      <rPr>
        <rFont val="Sarabun"/>
        <b/>
        <color rgb="FFFF0000"/>
        <sz val="14.0"/>
      </rPr>
      <t>ห้ามนำไปขายหรือใช้เพื่อการค้า</t>
    </r>
  </si>
  <si>
    <t>ตัวอย่างที่ผิด</t>
  </si>
  <si>
    <t>ตัวอย่างที่ถูก</t>
  </si>
  <si>
    <t>10 กิโล</t>
  </si>
  <si>
    <t>อาหารเสริมที่แนะนำต่อวัน</t>
  </si>
  <si>
    <t>Rep 
เป้าหมาย</t>
  </si>
  <si>
    <t>(ไม่จำเป็นต้องกินหากกินอาหารหลักวในปริมาณที่เหมาะสม)</t>
  </si>
  <si>
    <t>12.5 กิโล</t>
  </si>
  <si>
    <t>สัปดาห์ 1</t>
  </si>
  <si>
    <t>วิตามิน</t>
  </si>
  <si>
    <t>12 ครั้ง</t>
  </si>
  <si>
    <t>ต้องการต่อวัน</t>
  </si>
  <si>
    <r>
      <rPr>
        <rFont val="Sarabun"/>
        <b/>
        <color rgb="FFFFFFFF"/>
      </rPr>
      <t xml:space="preserve">8-12
</t>
    </r>
    <r>
      <rPr>
        <rFont val="Sarabun"/>
        <b/>
        <color rgb="FF00FF00"/>
      </rPr>
      <t>ง่ายไป</t>
    </r>
  </si>
  <si>
    <t>คำแนะนำ</t>
  </si>
  <si>
    <t>ประโยชน์</t>
  </si>
  <si>
    <t>9 ครั้ง</t>
  </si>
  <si>
    <t>Pack</t>
  </si>
  <si>
    <r>
      <rPr>
        <rFont val="Sarabun"/>
        <b/>
        <color rgb="FFFFFFFF"/>
      </rPr>
      <t xml:space="preserve">8-12
</t>
    </r>
    <r>
      <rPr>
        <rFont val="Sarabun"/>
        <b/>
        <color rgb="FFFFFF00"/>
      </rPr>
      <t>กำลังดี</t>
    </r>
  </si>
  <si>
    <t>สัปดาห์ 2</t>
  </si>
  <si>
    <r>
      <rPr>
        <rFont val="Sarabun"/>
        <b/>
        <color rgb="FFFFFFFF"/>
      </rPr>
      <t xml:space="preserve">8-12
</t>
    </r>
    <r>
      <rPr>
        <rFont val="Sarabun"/>
        <b/>
        <color rgb="FF00FF00"/>
      </rPr>
      <t>ง่ายไป</t>
    </r>
  </si>
  <si>
    <t>mg</t>
  </si>
  <si>
    <t>1-2 เม็ด Vit C ทั่วไป</t>
  </si>
  <si>
    <r>
      <rPr>
        <rFont val="Sarabun"/>
        <b/>
        <color rgb="FFFFFFFF"/>
      </rPr>
      <t xml:space="preserve">8-12
</t>
    </r>
    <r>
      <rPr>
        <rFont val="Sarabun"/>
        <b/>
        <color rgb="FF00FF00"/>
      </rPr>
      <t>เริ่มง่าย</t>
    </r>
  </si>
  <si>
    <t>ช่วยภูมิคุ้มกัน ลดการอักเสบ และช่วยฟื้นตัว</t>
  </si>
  <si>
    <t>Starter</t>
  </si>
  <si>
    <t>15 กิโล</t>
  </si>
  <si>
    <t>2000–4000</t>
  </si>
  <si>
    <t>สัปดาห์ 3</t>
  </si>
  <si>
    <t>IU</t>
  </si>
  <si>
    <t>2 เม็ดหลังอาหาร (กินมั่ว)</t>
  </si>
  <si>
    <t>7 ครั้ง</t>
  </si>
  <si>
    <t>ช่วยระบบพลังงานของร่างกายและระบบประสาท</t>
  </si>
  <si>
    <t>6 ครั้ง</t>
  </si>
  <si>
    <t>B รวม</t>
  </si>
  <si>
    <t>เม็ด</t>
  </si>
  <si>
    <t xml:space="preserve">1 เม็ด </t>
  </si>
  <si>
    <r>
      <rPr>
        <rFont val="Sarabun"/>
        <b/>
        <color rgb="FFFFFFFF"/>
      </rPr>
      <t xml:space="preserve">8-12
</t>
    </r>
    <r>
      <rPr>
        <rFont val="Sarabun"/>
        <b/>
        <color rgb="FF980000"/>
      </rPr>
      <t>นน. หนักไป</t>
    </r>
  </si>
  <si>
    <t>ช่วยฮอร์โมน กระดูก และกล้ามเนื้อ</t>
  </si>
  <si>
    <r>
      <rPr>
        <rFont val="Sarabun"/>
        <b/>
        <color rgb="FFFFFFFF"/>
      </rPr>
      <t xml:space="preserve">8-12
</t>
    </r>
    <r>
      <rPr>
        <rFont val="Sarabun"/>
        <b/>
        <color rgb="FFFFFF00"/>
      </rPr>
      <t>กำลังดี</t>
    </r>
  </si>
  <si>
    <t>Creatine</t>
  </si>
  <si>
    <t>3–5</t>
  </si>
  <si>
    <t>Progressive Overload ที่ดีคือน้ำหนักที่ดีคือน้ำหนักที่เล่นแล้วเราสามารถพัฒนาได้เสมอโดยไม่เจ็บ</t>
  </si>
  <si>
    <t>BarBell Overhead Press</t>
  </si>
  <si>
    <t>วันละสกูป</t>
  </si>
  <si>
    <t>เพิ่มแรง เพิ่มพลัง และช่วยรักษากล้ามเนื้อ</t>
  </si>
  <si>
    <t>7.บาดเจ็บ</t>
  </si>
  <si>
    <t>Magnesium</t>
  </si>
  <si>
    <t>เล่นยังไงก็บาดเจ็บ ผมไม่ใช่คนการันตีคุณเล่นโปรแกรมผมยังไงคุณก็ปลอดภัย 100% สมัยวัยรุ่นซ้อมตีปิงปองข้อมือยังส้นเลยบางครั้ง การที่คุณเล่นฟิตเนส มีแรงต้านในการฝึกยังไงสักวันก็มีเจ็บ</t>
  </si>
  <si>
    <r>
      <rPr>
        <rFont val="Sarabun"/>
        <color theme="1"/>
      </rPr>
      <t xml:space="preserve">ถ้าคำแนะนำจากผมที่เจ็บมานับไม่ถ้วนแล้วแนะนำสั้นๆได้คือ </t>
    </r>
    <r>
      <rPr>
        <rFont val="Sarabun"/>
        <color rgb="FFFF0000"/>
      </rPr>
      <t xml:space="preserve">คุณต้องรู้ตัวคุณเองว่าเส้นบางๆ ก่อนจะเจ็บเราฝืนตัวเราไปได้ขนาดไหน </t>
    </r>
    <r>
      <rPr>
        <rFont val="Sarabun"/>
        <color theme="1"/>
      </rPr>
      <t>การเล่นแต่ละวัน น้ำหนักที่เพิ่มฟรอมส์เราก็กลายพันธุ์ตาม</t>
    </r>
  </si>
  <si>
    <t xml:space="preserve">Squat Free Weight </t>
  </si>
  <si>
    <t>แน่นอนหากมีเพื่อนมาช่วยดูการขยับแต่ละท่าแต่ละมุมจะทำให้กันการบาดเจ็บที่เกิดขึ้นได้ และการซ้อมรูปแบบจำนวนครั้งน้อยย่อมมีความเสี่ยงมากกว่าจำนวนครั้งเยอะเสมอ</t>
  </si>
  <si>
    <t xml:space="preserve">ก่อนนอน 1 เม็ด </t>
  </si>
  <si>
    <r>
      <rPr>
        <rFont val="Sarabun"/>
        <color theme="1"/>
      </rPr>
      <t xml:space="preserve">บางโปรแกรมที่ผมใส่ไป จำนวนครั้งน้อยๆ บางครั้งถ้าคุณรู้สึกว่าวันนั้นไม่ไหวก็ควรถอย เปลี่ยนจำนวนครั้งให้กลับมา 8-12 ครั้ง </t>
    </r>
    <r>
      <rPr>
        <rFont val="Sarabun"/>
        <color rgb="FFFF0000"/>
      </rPr>
      <t>ถ้ายังบาดเจ็บมัดนั้นอยู่แนะนำให้เพิ่มท่าฝึกอื่นที่ไม่กระทบมัดนั้น</t>
    </r>
  </si>
  <si>
    <t>ช่วยการฟื้นตัวของกล้ามเนื้อ การนอน และระบบประสาท</t>
  </si>
  <si>
    <t>ท่าอื่นๆถ้าแนะนำส่วนนั้นเจ็บแนะนำให้เพิ่มท่าท้องเข้ามาไม่เสียหายแน่นอน รอจนกว่ามัดนั้นจะหายเจ็บ</t>
  </si>
  <si>
    <t>Premuim</t>
  </si>
  <si>
    <t>4 +
(ตามฟิล)</t>
  </si>
  <si>
    <r>
      <rPr>
        <rFont val="Sarabun"/>
        <color rgb="FFFF0000"/>
        <sz val="10.0"/>
      </rPr>
      <t xml:space="preserve">-ก่อนจะเล่นแนะนำไต่น้ำหนัก 40% 60% 80% =&gt; น้ำหนักจริง
-อย่าแอ่นหลังแบบ 100% ไม่งั้นจะเป็นการใช้กระดูกดาม เหลือสัก 90-95%
</t>
    </r>
    <r>
      <rPr>
        <rFont val="Sarabun"/>
        <color theme="1"/>
        <sz val="10.0"/>
      </rPr>
      <t xml:space="preserve">-กลั้นหายใจเกร็งหน้าท้องเหมือนจะโดนต่อยทุกครั้งที่ออกแรงพอผ่านระยะ 70%+ หายใจออกได้
-บีบก้นเกร็งหน้าท้องกันหลังแอ่น ศีรษะถอยตอนบาร์ผ่านหน้าแล้วดันหัวกลับไปตอนออกแรง
-ถ้ามีเข็มขัดใส่บล็อคหลังทุกครั้งที่พยายามขึ้นน้ำหนักใหม่ได้สัก 2 อาทิตย์จากนั้นรอไต่น้ำหนักใหม่ค่อยใส่อีกครั้ง
-Reps ที่ 3+ ขึ้นไปสามารถใช้ขาส่งแรง Cheats 💥ช่วยได้
</t>
    </r>
  </si>
  <si>
    <t>ไหล่</t>
  </si>
  <si>
    <t>Lateral Raise</t>
  </si>
  <si>
    <t>น้ำหนักที่เล่นก็มีส่วนในการพัฒนา</t>
  </si>
  <si>
    <t>จำนวนครั้งหรือแม้กระทั้งระยะเวลาออกแรงก็มีส่วน</t>
  </si>
  <si>
    <t>Omega-3</t>
  </si>
  <si>
    <t>พัฒนามั้ง</t>
  </si>
  <si>
    <t>8–10</t>
  </si>
  <si>
    <t>พัฒนาได้สูงสุด</t>
  </si>
  <si>
    <t>บาดเจ็บ</t>
  </si>
  <si>
    <t>-มือคว่ำเหมือนลินน้ำใส่แก้ว (อย่าให้ Forearm สูงเลยจากข้อศอก)
-พยายามอย่าเหวี่ยงตัว ใช้ไหล่ยกเหมือนหมุนเฟืองที่ไหล่ ⚙️ 2ข้างขึ้นเป็นพอ
-เอนตัวไปข้างหน้าเล็กน้อย ศอกล็อคประมาณ 80-90% ไม่ต้องยกเกินระดับไหล่
-เอนตัวไปข้างหน้าเล็กน้อย
-Reps ที่ 10+ ไป Cheats 💥ช่วยได้โดยโยกหลังเล็กน้อย</t>
  </si>
  <si>
    <t xml:space="preserve">1-2 เม็ดหลังอาหาร </t>
  </si>
  <si>
    <t>25kg</t>
  </si>
  <si>
    <t>Dumbbell Shoulder Press (ข้างละ)</t>
  </si>
  <si>
    <t>30kg</t>
  </si>
  <si>
    <t>ช่วยลดการอักเสบ หัวใจ และข้อต่อ</t>
  </si>
  <si>
    <t>32Kg</t>
  </si>
  <si>
    <t>Zinc</t>
  </si>
  <si>
    <t>35kg</t>
  </si>
  <si>
    <t>8 rep</t>
  </si>
  <si>
    <r>
      <rPr>
        <rFont val="Sarabun"/>
        <color rgb="FFFF0000"/>
        <sz val="10.0"/>
      </rPr>
      <t>-ยืดวรอมประมาณ 5-15 นาทีก่อนเล่น ก่อนจะเล่นแนะนำไต่น้ำหนัก 40% 60% 80% =&gt; น้ำหนักจริง</t>
    </r>
    <r>
      <rPr>
        <rFont val="Sarabun"/>
        <color theme="1"/>
        <sz val="10.0"/>
      </rPr>
      <t xml:space="preserve">
-น้ำหนักที่คำนวณมาเป็นน้ำหนักที่ระยะออกแรงขึ้นลงจนสุดกรณีที่ลงประมาณ 90° ให้เพิ่มน้ำหนัก 20-30%
</t>
    </r>
    <r>
      <rPr>
        <rFont val="Sarabun"/>
        <color rgb="FF4A86E8"/>
        <sz val="10.0"/>
      </rPr>
      <t xml:space="preserve">-ใครต้องการเปลี่ยนฟอร์ม Squat เป็นลงสุด (ต้องไต่น้ำหนักใหม่เริ่มจากเบา ไม่งั้นเสี่ยงเจ็บ)
</t>
    </r>
    <r>
      <rPr>
        <rFont val="Sarabun"/>
        <color theme="1"/>
        <sz val="10.0"/>
      </rPr>
      <t>-ถ้ามีเข็มขัดใส่บล็อคหลังทุกครั้งที่พยายามขึ้นน้ำหนักใหม่ได้สัก 2 อาทิตย์จากนั้นรอไต่น้ำหนักใหม่ค่อยใส่อีกครั้ง
-มือใหม่ให้ถ่ายคลิปตัวเอง หรือให้เพื่อนช่วยดูฟรอมส์</t>
    </r>
  </si>
  <si>
    <t>9 rep</t>
  </si>
  <si>
    <t>10 rep</t>
  </si>
  <si>
    <t>ขา</t>
  </si>
  <si>
    <t>11rep+</t>
  </si>
  <si>
    <t>Leg Extension</t>
  </si>
  <si>
    <t>8–12</t>
  </si>
  <si>
    <t>1 เม็ด zinc ทั่วไป</t>
  </si>
  <si>
    <t>ช่วยฮอร์โมนเพศชาย</t>
  </si>
  <si>
    <r>
      <rPr>
        <rFont val="Sarabun"/>
        <color theme="1"/>
        <sz val="10.0"/>
      </rPr>
      <t xml:space="preserve">-ใช้เข่าดัน Dumbbell ขึ้นมาทีละข้าง
-ใครด้อยไหล่หน้าให้บีบศอกเข้าหากันเล็กน้อย (ศอกแคบยิ่งได้ไหล่หน้า ศอกกว้างยิ่งได้ไหล่รวม)
</t>
    </r>
    <r>
      <rPr>
        <rFont val="Sarabun"/>
        <color rgb="FFFF0000"/>
        <sz val="10.0"/>
      </rPr>
      <t xml:space="preserve">-ถ้าไม่มีที่พิง ถ้าเล่นหนักอาจจะใช้แกนกลางลำตัวเยอะ แนะนำลดน้ำหนักแล้วเพิ่มจำนวนครั้งแทน
</t>
    </r>
    <r>
      <rPr>
        <rFont val="Sarabun"/>
        <color theme="1"/>
        <sz val="10.0"/>
      </rPr>
      <t>-ถ้ารู้สึกว่าแรงตกเป็นเรืองปกติเพราะ Barbell overhead press กินแรงมาเรียบร้อยอาจจะลดเซ็ทเหลือ 3 ถ้ามันเล่นแทบไม่ออกจริงๆ</t>
    </r>
  </si>
  <si>
    <t>ในโลกความเป็นจริงคุณจะมองไม่เห็น</t>
  </si>
  <si>
    <t>มีแต่ประสบการณ์ของคุณเท่านั้นที่จะรู้ว่าควรไปถึงไหน</t>
  </si>
  <si>
    <r>
      <rPr>
        <rFont val="Sarabun"/>
        <color rgb="FFFF0000"/>
        <sz val="10.0"/>
      </rPr>
      <t xml:space="preserve">-ก่อนจะเล่นแนะนำไต่น้ำหนัก 40%,70% =&gt; น้ำหนักจริง
</t>
    </r>
    <r>
      <rPr>
        <rFont val="Sarabun"/>
        <color rgb="FF000000"/>
        <sz val="10.0"/>
      </rPr>
      <t xml:space="preserve">-ขึ้นสุด เหยียดขาตึง อย่าเร่งความเร็วถ้าไม่กรณี 10 ครั้งขึ้นไป+
-ตอนลงอย่าลงจนเครื่องเกิดเสียงเหล็กกระทบ ให้เกร็งแรงต้านไว้ตลอดเวลาเผื่อให้กล้ามเนื้อทำงานตลอด
</t>
    </r>
    <r>
      <rPr>
        <rFont val="Sarabun"/>
        <color rgb="FFFF0000"/>
        <sz val="10.0"/>
      </rPr>
      <t>-จับที่จับแล้วดึงอย่าให้ตัวลอย ก้นต้องติดกับเครื่องตลอดเวลา ไม่งั้นระยะสั้น,ยาว อาจบาดเจ็บเอาได้</t>
    </r>
  </si>
  <si>
    <r>
      <rPr>
        <rFont val="Arial"/>
        <b/>
        <color theme="1"/>
        <sz val="14.0"/>
        <u/>
      </rPr>
      <t xml:space="preserve">Build สัดส่วนอาหาร </t>
    </r>
    <r>
      <rPr>
        <rFont val="Arial"/>
        <b/>
        <color rgb="FFB10202"/>
        <sz val="14.0"/>
        <u/>
      </rPr>
      <t>A</t>
    </r>
    <r>
      <rPr>
        <rFont val="Arial"/>
        <b/>
        <color theme="1"/>
        <sz val="14.0"/>
        <u/>
      </rPr>
      <t>,</t>
    </r>
    <r>
      <rPr>
        <rFont val="Arial"/>
        <b/>
        <color rgb="FF0A53A8"/>
        <sz val="14.0"/>
        <u/>
      </rPr>
      <t>B</t>
    </r>
    <r>
      <rPr>
        <rFont val="Arial"/>
        <b/>
        <color theme="1"/>
        <sz val="14.0"/>
        <u/>
      </rPr>
      <t>,</t>
    </r>
    <r>
      <rPr>
        <rFont val="Arial"/>
        <b/>
        <color rgb="FF93C47D"/>
        <sz val="14.0"/>
        <u/>
      </rPr>
      <t>C</t>
    </r>
  </si>
  <si>
    <t>?</t>
  </si>
  <si>
    <r>
      <rPr>
        <rFont val="Sarabun"/>
        <b/>
        <color rgb="FFFF0000"/>
        <sz val="10.0"/>
      </rPr>
      <t>โปรตีนค่อนข้างสูง</t>
    </r>
    <r>
      <rPr>
        <rFont val="Sarabun"/>
        <b/>
        <color theme="1"/>
        <sz val="10.0"/>
      </rPr>
      <t xml:space="preserve"> ช่วยเพิ่มความอิ่มและรักษามวลกล้ามเนื้อและยังคุมน้ำหนักได้ดี</t>
    </r>
    <r>
      <rPr>
        <rFont val="Sarabun"/>
        <color theme="1"/>
        <sz val="10.0"/>
      </rPr>
      <t xml:space="preserve">
</t>
    </r>
    <r>
      <rPr>
        <rFont val="Sarabun"/>
        <color theme="1"/>
        <sz val="10.0"/>
        <u/>
      </rPr>
      <t xml:space="preserve">เหมาะสำหรับ </t>
    </r>
    <r>
      <rPr>
        <rFont val="Sarabun"/>
        <color theme="1"/>
        <sz val="10.0"/>
      </rPr>
      <t xml:space="preserve">
• ผู้ที่ต้องการ ลดน้ำหนักหรือควบคุมความหิว
• ผู้ที่กำลัง ลดไขมันแต่ยังออกกำลังกาย
**Diet ส่วนตัวเน้นเติมเนื้อ ไม่เติมเน็ท**</t>
    </r>
  </si>
  <si>
    <t>เดือน 1</t>
  </si>
  <si>
    <t>เดือน 2</t>
  </si>
  <si>
    <t>เดือน 3</t>
  </si>
  <si>
    <t>เดือน 4</t>
  </si>
  <si>
    <t>50%+</t>
  </si>
  <si>
    <t>5-10%</t>
  </si>
  <si>
    <t>หยุดเล่น</t>
  </si>
  <si>
    <t>เปลี่ยนไปเล่นท่าอื่นแทน</t>
  </si>
  <si>
    <t>ลดน้ำหนักและ
เพิ่มจำนวนครั้งแทน</t>
  </si>
  <si>
    <t>กลับไปเล่นปกติ</t>
  </si>
  <si>
    <r>
      <rPr>
        <rFont val="Sarabun"/>
        <b/>
        <color theme="1"/>
        <sz val="11.0"/>
      </rPr>
      <t xml:space="preserve"> ส่วนตัวเคยมีปัญหาหลัง Leg press แทน Squat ไป 1 ปีเต็มๆ 
</t>
    </r>
    <r>
      <rPr>
        <rFont val="Sarabun"/>
        <b/>
        <color rgb="FFFF0000"/>
        <sz val="11.0"/>
      </rPr>
      <t>(คาร์ดิโอโดยการว่ายน้ำคือ The best ในการ recovery)</t>
    </r>
  </si>
  <si>
    <t>ความหนักในโปรแกรมดูยังไง</t>
  </si>
  <si>
    <r>
      <rPr>
        <rFont val="Sarabun"/>
        <b/>
        <color rgb="FFFF0000"/>
        <sz val="11.0"/>
      </rPr>
      <t xml:space="preserve">5
</t>
    </r>
    <r>
      <rPr>
        <rFont val="Sarabun"/>
        <b/>
        <color rgb="FF4285F4"/>
        <sz val="11.0"/>
      </rPr>
      <t>Super Sets</t>
    </r>
  </si>
  <si>
    <r>
      <rPr>
        <rFont val="Sarabun"/>
        <b/>
        <color theme="1"/>
        <sz val="10.0"/>
      </rPr>
      <t xml:space="preserve">สัดส่วน </t>
    </r>
    <r>
      <rPr>
        <rFont val="Sarabun"/>
        <b/>
        <color rgb="FFFF0000"/>
        <sz val="10.0"/>
      </rPr>
      <t>โปรตีน,คาร์บ,ไขมัน</t>
    </r>
    <r>
      <rPr>
        <rFont val="Sarabun"/>
        <b/>
        <color theme="1"/>
        <sz val="10.0"/>
      </rPr>
      <t xml:space="preserve"> ค่อนข้างสมดุล</t>
    </r>
    <r>
      <rPr>
        <rFont val="Sarabun"/>
        <color theme="1"/>
        <sz val="10.0"/>
      </rPr>
      <t xml:space="preserve">
</t>
    </r>
    <r>
      <rPr>
        <rFont val="Sarabun"/>
        <color theme="1"/>
        <sz val="10.0"/>
        <u/>
      </rPr>
      <t xml:space="preserve">เหมาะสำหรับ </t>
    </r>
    <r>
      <rPr>
        <rFont val="Sarabun"/>
        <color theme="1"/>
        <sz val="10.0"/>
      </rPr>
      <t xml:space="preserve">
• มือใหม่ที่เริ่มออกกำลังกาย (เลือกกินง่าย)
• ผู้ที่ต้องการ สร้างกล้ามเนื้อและลดไขมันไปพร้อมกัน (Recomposition)
• ผู้ที่ยังไม่แน่ใจว่าจะเลือกสัดส่วนแบบไหน
**สร้างกล้ามหลักลดไขมันลอง,มือใหม่เริ่มแรกคิดไม่ออกเลือกอันนี้</t>
    </r>
    <r>
      <rPr>
        <rFont val="Sarabun"/>
        <color theme="1"/>
        <sz val="11.0"/>
      </rPr>
      <t>**</t>
    </r>
  </si>
  <si>
    <t>เหลือแรง 3–4 ครั้ง ฟรอมส์เป๊ะคิดว่าถ่ายคลิปออกกำลังกาย</t>
  </si>
  <si>
    <t>Machine Reverse Fly</t>
  </si>
  <si>
    <t>10-14</t>
  </si>
  <si>
    <t>-ตอนนั่งให้ก้นไม่ต้องชิดพนักพิงเบาะสุดให้ขยับมาข้างหน้าเหมือนใช้หลังบนพิงกับเบาะ
-มือไม่ต้องกำหนัก หรือไม่ต้องกำเลยสัมผัสให้ได้เหมือนข้อต่อไหล่หลังทำงานเป็นเฟือง⚙️หมุนสุดระยะ
-ปรับเบาะให้ระยะแขนขนานกับไหล่ กรณีที่เบาะปรับไม่ได้ ให้ยืนย่อหรือเล่นได้
-เก็บ Tension หรือความตรึงกล้ามเนื้อตลอดเวลา (อย่าให้มีเสียงเหล็กจากเครื่องกระทบกัน)
-เมื่อแรงหมดให้ขยับก้นขยับไปชิดกับเบาะและเอนตัวมาข้างหน้าเล็กน้อยCheats 💥 ครั้งที่ 8+ ขึ้นไป ระวังเจ็บพอ</t>
  </si>
  <si>
    <t>Abs Cable Crunch</t>
  </si>
  <si>
    <r>
      <rPr>
        <rFont val="Sarabun"/>
        <b/>
        <color theme="1"/>
        <sz val="11.0"/>
      </rPr>
      <t xml:space="preserve">ระดับความหนักนี้เป็นเพียงแนวทางคร่าว ๆ 
</t>
    </r>
    <r>
      <rPr>
        <rFont val="Sarabun"/>
        <b val="0"/>
        <color theme="1"/>
        <sz val="11.0"/>
      </rPr>
      <t xml:space="preserve">
เพื่อให้เข้าใจว่าควรเล่นหนักประมาณไหนในแต่ละท่า 
โดยอิงจากความรู้สึกขณะยกจริงของแต่ละคน ใช้เป็นแนวทางเท่านั้น</t>
    </r>
    <r>
      <rPr>
        <rFont val="Sarabun"/>
        <b/>
        <color theme="1"/>
        <sz val="11.0"/>
      </rPr>
      <t xml:space="preserve">
</t>
    </r>
    <r>
      <rPr>
        <rFont val="Sarabun"/>
        <b/>
        <color rgb="FFFF0000"/>
        <sz val="11.0"/>
      </rPr>
      <t>ควรระวังการบาดเจ็บและควบคุมฟอร์มให้ดี</t>
    </r>
  </si>
  <si>
    <t>ความหนัก 6-7/10</t>
  </si>
  <si>
    <t>15-30</t>
  </si>
  <si>
    <r>
      <rPr>
        <rFont val="Sarabun"/>
        <color rgb="FFFF0000"/>
        <sz val="10.0"/>
      </rPr>
      <t>-เป็น 1 ในน้อยท่าที่ต้องหลังค่อมตอนเล่น (เพื่อให้กล้ามเนื้อท้องเกร็งตลอดเวลา)</t>
    </r>
    <r>
      <rPr>
        <rFont val="Sarabun"/>
        <color theme="1"/>
        <sz val="10.0"/>
      </rPr>
      <t xml:space="preserve">
-แนะนำให้เพื่อนดูฟรอมส์หรือถ่ายวีดีโอตัวเองอย่าให้ก้นเคลื่อนที่ไปมา
-แนะนำใช้ Single Handle Cable กรณีที่ไม่มีก็ใช้ Rope
-ถ้ามาถูกทางจากจำนวนครั้งที่ 30 จะค่อยๆ ลดเป็น 25,20 ลงมาเรื่อยๆแต่ไม่ควรต่ำกว่า 7 ครั้ง</t>
    </r>
  </si>
  <si>
    <t>ท้อง</t>
  </si>
  <si>
    <t>ไม่ค่อยเหลือแรงแล้ว แต่ยังยกจบได้แบบฟอร์มดี</t>
  </si>
  <si>
    <t>Leg Raise Dip Station</t>
  </si>
  <si>
    <t>15-20</t>
  </si>
  <si>
    <t>-ระยะเข่างอได้นิดหน่อยถ้าขาตรึงสุดระยะ Hip Flexor จะทำงานหนักแต่ถ้าอยากได้ก็โอเค...
-ตอนลงให้ลงเกร็งตลอดเวลาอย่า Swing ไปมาไม่งั้นจะไม่ค่อยได้อะไร เล่นช้าๆ 1,2 ตอนลง 1,2,3
-เบาไปก็เอาดัมเบลมาหนีบที่เท้า ไม่ต้องหนักแต่ต้านช้าๆ</t>
  </si>
  <si>
    <r>
      <rPr>
        <rFont val="Arial"/>
        <color rgb="FFFFFFFF"/>
      </rPr>
      <t xml:space="preserve">โปรแกรมเป็นเพียงแนวทาง ปรับ Volume ตามสภาพร่างกายและการฟื้นตัวของตัวเองเป็นหลัก </t>
    </r>
    <r>
      <rPr>
        <rFont val="Arial"/>
        <color rgb="FFFF0000"/>
      </rPr>
      <t>อย่าฝืนซ้อมหากร่างกายส่งสัญญาณว่าพักไม่พอ</t>
    </r>
  </si>
  <si>
    <t>เริ่มมีโกงเล็กน้อยแต่ฟอร์ม ยังถือว่าพอรับได้</t>
  </si>
  <si>
    <r>
      <rPr>
        <rFont val="Arial"/>
        <color rgb="FFFFFFFF"/>
        <sz val="11.0"/>
      </rPr>
      <t>พักตามความพร้อมของร่างกาย (แนะนำเล่นต่อเนื่อง 4–6 วัน)</t>
    </r>
    <r>
      <rPr>
        <rFont val="Arial"/>
        <color rgb="FFFF0000"/>
        <sz val="11.0"/>
      </rPr>
      <t xml:space="preserve"> แล้วนับต่อจากวันที่เล่นล่าสุด</t>
    </r>
  </si>
  <si>
    <r>
      <rPr>
        <rFont val="Sarabun"/>
        <color theme="1"/>
        <sz val="14.0"/>
      </rPr>
      <t xml:space="preserve">สามารถคัดลอก แก้ไข และแจกจ่ายไฟล์นี้ได้อิสระ </t>
    </r>
    <r>
      <rPr>
        <rFont val="Sarabun"/>
        <b/>
        <color rgb="FFFF0000"/>
        <sz val="14.0"/>
      </rPr>
      <t>ห้ามนำไปขายหรือใช้เพื่อการค้า</t>
    </r>
  </si>
  <si>
    <r>
      <rPr>
        <rFont val="Sarabun"/>
        <b/>
        <color rgb="FFFF0000"/>
        <sz val="10.0"/>
      </rPr>
      <t>คาร์บค่อนข้างสูง</t>
    </r>
    <r>
      <rPr>
        <rFont val="Sarabun"/>
        <b/>
        <color theme="1"/>
        <sz val="10.0"/>
      </rPr>
      <t xml:space="preserve">  ช่วยเพิ่มพลังงานและช่วยให้ฝึกได้หนักขึ้น</t>
    </r>
    <r>
      <rPr>
        <rFont val="Sarabun"/>
        <color theme="1"/>
        <sz val="10.0"/>
      </rPr>
      <t xml:space="preserve">
</t>
    </r>
    <r>
      <rPr>
        <rFont val="Sarabun"/>
        <color theme="1"/>
        <sz val="10.0"/>
        <u/>
      </rPr>
      <t>เหมาะสำหรับ</t>
    </r>
    <r>
      <rPr>
        <rFont val="Sarabun"/>
        <color theme="1"/>
        <sz val="10.0"/>
      </rPr>
      <t xml:space="preserve">
• ผู้ที่ ฝึกหนักหรือใช้พลังงานสูง
• คาร์บ่อยหรือมีกิจกรรมรอง,หลัก,อย่างเล่น บอล,วิ่ง,ว่ายน้ำ,มวย 108+
**คาร์บเยอะกรณีทำกิจกรรมเยอะ</t>
    </r>
    <r>
      <rPr>
        <rFont val="Sarabun"/>
        <color theme="1"/>
        <sz val="11.0"/>
      </rPr>
      <t>**</t>
    </r>
  </si>
  <si>
    <r>
      <rPr>
        <rFont val="Sarabun"/>
        <color theme="1"/>
        <sz val="11.0"/>
      </rPr>
      <t xml:space="preserve">อาจมีโกงช่วงท้ายเล็กน้อยเพื่อให้จบ </t>
    </r>
    <r>
      <rPr>
        <rFont val="Sarabun"/>
        <color rgb="FFFF0000"/>
        <sz val="11.0"/>
      </rPr>
      <t>ฟรอมส์ 90%</t>
    </r>
  </si>
  <si>
    <t>ความหนัก 9/10</t>
  </si>
  <si>
    <r>
      <rPr>
        <rFont val="Sarabun"/>
        <color theme="1"/>
        <sz val="11.0"/>
      </rPr>
      <t xml:space="preserve">แทบหมดแรง ต้องโกงช่วยชัดเจนถึง2ครั้งได้จะจบได้ </t>
    </r>
    <r>
      <rPr>
        <rFont val="Sarabun"/>
        <color rgb="FFFF0000"/>
        <sz val="11.0"/>
      </rPr>
      <t xml:space="preserve">ฟรอมส์ 80% </t>
    </r>
  </si>
  <si>
    <t>4
Super Sets</t>
  </si>
  <si>
    <t>Abduction</t>
  </si>
  <si>
    <t>ความหนัก 10/10</t>
  </si>
  <si>
    <r>
      <rPr>
        <rFont val="Sarabun"/>
        <color theme="1"/>
        <sz val="11.0"/>
      </rPr>
      <t>โกงให้จบอีก 3+ ครั้งท้ายๆ</t>
    </r>
    <r>
      <rPr>
        <rFont val="Sarabun"/>
        <color rgb="FFFF0000"/>
        <sz val="11.0"/>
      </rPr>
      <t xml:space="preserve"> (ฟรอมส์มันก็จะดูกลายพันธุ์หน่อยๆ)</t>
    </r>
  </si>
  <si>
    <t>สัดส่วนโภชนาการไม่มีหลักสูตรตายตัวขึ้นอยู่กับเป้าหมายเราและกรรมพันธุ์อยากให้ลองให้หลายรูปแบบแม้แต่นอกโปรแกรมผมเอง</t>
  </si>
  <si>
    <t>ข้อมูลนี้เป็นแนวทาง ไม่จำเป็นต้องกินเป๊ะ 100% ช่วงแรกคำนวณเพื่อให้กะปริมาณพอเป็น พอจับทริคได้ก็จะประมาณเองได้ว่ากินพอหรือยังทุกวันนี้ผมก็ไม่ได้ชั่งหรือนับแล้วนอกสะจาก นน.ตัวเยอะ</t>
  </si>
  <si>
    <r>
      <rPr>
        <rFont val="Sarabun"/>
        <color theme="1"/>
        <sz val="14.0"/>
      </rPr>
      <t xml:space="preserve">สามารถคัดลอก แก้ไข และแจกจ่ายไฟล์นี้ได้อิสระ </t>
    </r>
    <r>
      <rPr>
        <rFont val="Sarabun"/>
        <b/>
        <color rgb="FFFF0000"/>
        <sz val="14.0"/>
      </rPr>
      <t>ห้ามนำไปขายหรือใช้เพื่อการค้า</t>
    </r>
  </si>
  <si>
    <t>Incline Bench Press</t>
  </si>
  <si>
    <r>
      <rPr>
        <rFont val="Sarabun"/>
        <color rgb="FF000000"/>
        <sz val="10.0"/>
      </rPr>
      <t xml:space="preserve">-เซ็ทเครื่องความยืดหยุ่นของขาหนีบเรา 90% (ยิ่งเยอะยิ่งดี)
-พยายามแค่ใช้ปลายเท้าแตะกับตัวเครื่องจะทำให้ออกแรงจากก้นโดนกว่า
-เอนตัวไปข้างหน้าเอามือจับกับเครื่องเพื่อให้โดนก้นกว่า
-ให้ลองใช้ปลายเท้าแตะกับเครื่องไว้แค่ประคองเฉยๆ จากนั้นออกแรงถ้ารุ้สึกหนักขึ้นแสดงว่ามาถูกทาง
</t>
    </r>
    <r>
      <rPr>
        <rFont val="Sarabun"/>
        <color rgb="FFFF0000"/>
        <sz val="10.0"/>
      </rPr>
      <t>-พยายามสลับท่าเปิด ตัวอย่าง : Abduction เปิด รอบหน้าให้เปิดด้วยท่า Adduction แทน</t>
    </r>
  </si>
  <si>
    <r>
      <rPr>
        <rFont val="Sarabun"/>
        <b/>
        <color theme="1"/>
      </rPr>
      <t xml:space="preserve">   แม้คุณอาจจะไม่ได้อะไรกลับไปเลยในตอนนั้น 
</t>
    </r>
    <r>
      <rPr>
        <rFont val="Sarabun"/>
        <color theme="1"/>
      </rPr>
      <t xml:space="preserve">
</t>
    </r>
    <r>
      <rPr>
        <rFont val="Sarabun"/>
        <color rgb="FFFF0000"/>
      </rPr>
      <t xml:space="preserve">   (ผมกดผิด ตั้งใจจะกดยืนยันสมาชิก แต่ดันกดเปิดแทนสภาพ...) 
</t>
    </r>
    <r>
      <rPr>
        <rFont val="Sarabun"/>
        <color theme="1"/>
      </rPr>
      <t xml:space="preserve">
   แต่การสนับสนุนของคุณคือเหตุผลสำคัญที่ทำให้ โปรแกรมนี้เกิดขึ้นได้จริง</t>
    </r>
  </si>
  <si>
    <t>Adduction</t>
  </si>
  <si>
    <t>(ขอขอบคุณ4ท่านแรกผู้สนับโภชนาการอย่างเป็นทางการ)</t>
  </si>
  <si>
    <t>-เซ็ทเครื่องความยืดหยุ่นของขาหนีบเรา 90% 
-พยายามแค่ใช้ปลายเท้าแตะกับตัวเครื่องจะทำให้ออกแรงจากก้นโดนกว่า
-ขยับเข่าหามุมที่ออกแรงแล้วโดนขาหนีบที่สุด
-ให้ลองใช้ปลายเท้าแตะกับเครื่องไว้แค่ประคองเฉยๆ จากนั้นออกแรงถ้ารุ้สึกหนักขึ้นแสดงว่ามาถูกทาง
-จะตัวตรงจะพิงก็ได้ ไม่ค่อยต่างเท่าไหร่ (ส่วนตัว)</t>
  </si>
  <si>
    <t>บางคนอาจคิดว่ามันเป็นแค่การกดสนับสนุนเล็กๆ แต่จริง ๆ แล้วมันคือแรงที่ทำให้ โปรแกรม,ช่องนี้เกิดขึ้นและเดินต่อไปได้</t>
  </si>
  <si>
    <t>Seated Calf Raises</t>
  </si>
  <si>
    <t>สิ่งที่คุณสนับสนุนวันนี้ ไม่ได้มีผลแค่กับผม แต่มันกำลังช่วยให้ความรู้และโปรแกรมนี้ ถูกส่งต่อไปถึงคนรุ่นต่อๆ ไป</t>
  </si>
  <si>
    <t>3-5
(ตามฟิล)</t>
  </si>
  <si>
    <r>
      <rPr>
        <rFont val="Sarabun"/>
        <color rgb="FFFF0000"/>
        <sz val="10.0"/>
      </rPr>
      <t>-น้ำหนักที่เล่นได้จะต่ำกว่าท่า Bench Press ประมาณ 10-25%
-ก่อนจะเล่นแนะนำไต่น้ำหนัก 40% 60% 80% =&gt; น้ำหนักจริง</t>
    </r>
    <r>
      <rPr>
        <rFont val="Sarabun"/>
        <color theme="1"/>
        <sz val="10.0"/>
      </rPr>
      <t xml:space="preserve">
-ขึ้นสุดลงสุดแตะลิ้นปี่
-จำนวน Rep จะค่อยๆ ลดลงไม่ต้องตกใจ แต่อย่าต่ำกว่า 6 เป็นพอ
-แนะนำหาคนเซฟจะปลอดภัยกับ Push ได้สุดมากๆ
 (ส่วนใครไม่เคยเล่น รูปแบบstrength คือ 5 ครั้ง แนะนำให้มีอายุกล้ามเนื้อสัก 3-5 เดือน+ ถึงจะค่อยเล่นครับ)</t>
    </r>
  </si>
  <si>
    <r>
      <rPr>
        <rFont val="Sarabun"/>
        <color rgb="FFFF0000"/>
        <sz val="10.0"/>
      </rPr>
      <t xml:space="preserve">-ก่อนจะเล่นแนะนำไต่น้ำหนัก 70% =&gt; น้ำหนักจริง
</t>
    </r>
    <r>
      <rPr>
        <rFont val="Sarabun"/>
        <color rgb="FF000000"/>
        <sz val="10.0"/>
      </rPr>
      <t xml:space="preserve">-ลงให้ลึกสุดระยะน่อง
-ตอนขึ้นเกร็งค้างไว้ประมาณ 1.5 - 2 วินาที  </t>
    </r>
    <r>
      <rPr>
        <rFont val="Sarabun"/>
        <color rgb="FFFF0000"/>
        <sz val="10.0"/>
      </rPr>
      <t xml:space="preserve">
</t>
    </r>
    <r>
      <rPr>
        <rFont val="Sarabun"/>
        <color rgb="FF000000"/>
        <sz val="10.0"/>
      </rPr>
      <t>-นั่งนิ่งๆฟิลแค่น่องอย่างเดียว (อย่าโยกตัวเขย่าเหมือนเล่นม้านั่งเด็กมันดูติ๊งต๊อง🤡)</t>
    </r>
  </si>
  <si>
    <r>
      <rPr>
        <rFont val="Sarabun"/>
        <color theme="1"/>
      </rPr>
      <t>วันหนึ่งอาจมีใครสักคนที่เริ่มต้นจากสิ่งเดียวกับที่คุณกำลังอ่านอยู่ตอนนี้ และนั่นก็เกิดขึ้นได้ เพราะคุณเป็นหนึ่งในคนที่ทำให้มันเริ่มต้นขึ้น</t>
    </r>
    <r>
      <rPr>
        <rFont val="Sarabun"/>
        <b/>
        <color theme="1"/>
      </rPr>
      <t xml:space="preserve"> </t>
    </r>
    <r>
      <rPr>
        <rFont val="Sarabun"/>
        <color theme="1"/>
      </rPr>
      <t>ขอบคุณที่คอยติดตาม</t>
    </r>
  </si>
  <si>
    <t>Chest Press Machine</t>
  </si>
  <si>
    <t>หมายเหตุ:
โปรแกรมนี้อาจมีความคลาดเคลื่อนหรือข้อผิดพลาดได้บ้าง แนะนำให้ใช้วิจารณญาณและปรับตามสภาพร่างกายของตัวเอง</t>
  </si>
  <si>
    <r>
      <rPr>
        <rFont val="Sarabun"/>
        <color theme="1"/>
        <sz val="11.0"/>
      </rPr>
      <t xml:space="preserve">สามารถคัดลอก แก้ไข และแจกจ่ายไฟล์นี้ได้อิสระ </t>
    </r>
    <r>
      <rPr>
        <rFont val="Sarabun"/>
        <b/>
        <color rgb="FFFF0000"/>
        <sz val="11.0"/>
      </rPr>
      <t>ห้ามนำไปขายหรือใช้เพื่อการค้า</t>
    </r>
  </si>
  <si>
    <r>
      <rPr>
        <rFont val="Sarabun"/>
        <color rgb="FFFF0000"/>
        <sz val="10.0"/>
      </rPr>
      <t xml:space="preserve">-ก่อนจะเล่นแนะนำไต่น้ำหนัก 75% =&gt; น้ำหนักจริง
-เล่นเกือบสุดระยะของศอก 95% (ไม่ต้องล็อคศอก ไม่งั้นระยะยาวเอากระดูกมาหักเล่นเจ็บกันตามสภาพ)
</t>
    </r>
    <r>
      <rPr>
        <rFont val="Sarabun"/>
        <color rgb="FF000000"/>
        <sz val="10.0"/>
      </rPr>
      <t xml:space="preserve">-เครื่องแต่ละเครื่องจะไม่เหมือนกันทั้งมุมนั่งหรือความสูงเบา ให้จำลองสะเหมือนมีบาร์ Bench Press กำลังจะแตะอกเรา 
ยิ่งเครื่องไหนลงได้ลึกทะลุอกเราได้ยิ่งดีแต่การลงแนะนำให้ลงไม่ต้องลึกเวอร์จนทำให้ไหล่เข้ามาทำภาระแทน </t>
    </r>
  </si>
  <si>
    <r>
      <rPr>
        <rFont val="Sarabun"/>
        <color rgb="FFFF0000"/>
        <sz val="10.0"/>
      </rPr>
      <t xml:space="preserve">-ก่อนจะเล่นแนะนำไต่น้ำหนัก 40% 60% 80% =&gt; น้ำหนักจริง
</t>
    </r>
    <r>
      <rPr>
        <rFont val="Sarabun"/>
        <color rgb="FF000000"/>
        <sz val="10.0"/>
      </rPr>
      <t>-หลังตรงจนครั้งที่ 8ครั้ง+ สามารถ Cheats 💥 โยกได้นิดหน่อย(ระวังปวดหลัง)
-ฟรอมส์จะเล่นดามหน้าขาตัวเองก็ได้ จะยืนปกติก็ได้สลับไปมาในรอบถัดไป</t>
    </r>
  </si>
  <si>
    <t>Concentration Curl</t>
  </si>
  <si>
    <r>
      <rPr>
        <rFont val="Sarabun"/>
        <color rgb="FFFF0000"/>
        <sz val="10.0"/>
      </rPr>
      <t>-ลดน้ำหนักที่เล่นจากท่า Dumbell Bicep Curl ก่อนหน้านี้ไป 30-40%</t>
    </r>
    <r>
      <rPr>
        <rFont val="Sarabun"/>
        <color rgb="FF000000"/>
        <sz val="10.0"/>
      </rPr>
      <t xml:space="preserve">
-ดามแขนด้วยขาตัวเอง แล้วหมุนเฟือง⚙️หน้าแขนของเราที่ดามไว้ โดยให้ศอกขยับน้อยที่สุด
-เล่นไปปอดจะไม่แตกแต่กล้ามเนื้อแทบจะขยับไม่ได้ Cheats 💥โดยให้ใช้อีกมือเซฟโดยการใช้แค่ สองนิ้วช่วยพอ 
ช่วยได้ก็ต่อเมื่อครั้งที่ 8+ (ถ้าใช้มากกว่าสองนิ้วแล้วแนะนำให้ลด น้ำหนักเพราะยังหนักไป)</t>
    </r>
  </si>
  <si>
    <r>
      <rPr>
        <rFont val="Arial"/>
        <color rgb="FFFFFFFF"/>
      </rPr>
      <t xml:space="preserve">โปรแกรมเป็นเพียงแนวทาง ปรับ Volume ตามสภาพร่างกายและการฟื้นตัวของตัวเองเป็นหลัก </t>
    </r>
    <r>
      <rPr>
        <rFont val="Arial"/>
        <color rgb="FFFF0000"/>
      </rPr>
      <t>อย่าฝืนซ้อมหากร่างกายส่งสัญญาณว่าพักไม่พอ</t>
    </r>
  </si>
  <si>
    <r>
      <rPr>
        <rFont val="Arial"/>
        <color rgb="FFFFFFFF"/>
        <sz val="11.0"/>
      </rPr>
      <t>พักตามความพร้อมของร่างกาย (แนะนำเล่นต่อเนื่อง 4–6 วัน)</t>
    </r>
    <r>
      <rPr>
        <rFont val="Arial"/>
        <color rgb="FFFF0000"/>
        <sz val="11.0"/>
      </rPr>
      <t xml:space="preserve"> แล้วนับต่อจากวันที่เล่นล่าสุด</t>
    </r>
  </si>
  <si>
    <r>
      <rPr>
        <rFont val="Sarabun"/>
        <color theme="1"/>
        <sz val="14.0"/>
      </rPr>
      <t xml:space="preserve">สามารถคัดลอก แก้ไข และแจกจ่ายไฟล์นี้ได้อิสระ </t>
    </r>
    <r>
      <rPr>
        <rFont val="Sarabun"/>
        <b/>
        <color rgb="FFFF0000"/>
        <sz val="14.0"/>
      </rPr>
      <t>ห้ามนำไปขายหรือใช้เพื่อการค้า</t>
    </r>
  </si>
  <si>
    <t>1</t>
  </si>
  <si>
    <r>
      <rPr>
        <rFont val="Sarabun"/>
        <color rgb="FFFF0000"/>
        <sz val="10.0"/>
      </rPr>
      <t>-ยืดวรอมประมาณ 10-15 นาทีก่อนเล่น
-ก่อนจะเล่นแนะนำไต่น้ำหนัก 40% 60% 80% =&gt; น้ำหนักจริง</t>
    </r>
    <r>
      <rPr>
        <rFont val="Sarabun"/>
        <color theme="1"/>
        <sz val="10.0"/>
      </rPr>
      <t xml:space="preserve">
-ขึ้นสุด เหยียดขาตึงตอนลงอย่าลงจนเครื่องเกิดเสียง ให้เกร็งแรงต้านไว้ตลอดเวลา
เผื่อให้กล้ามเนื้อทำงานตลอด
-จับที่จับแล้วดึงอย่าให้ตัวลอยก้นต้องติดกับเครื่องตลอดเวลา ไม่งั้นระยะสั้น,ยาว อาจบาดเจ็บเอาได้</t>
    </r>
  </si>
  <si>
    <t>Dumbell Row</t>
  </si>
  <si>
    <t>ความหนัก 8-9/10</t>
  </si>
  <si>
    <t>4-5</t>
  </si>
  <si>
    <t>-จะปรับเบาะตรง,เอียง 45° ได้หมด (พยายามสลับกันรอบหน้า)
-แนะนำให้ลองดึงแบบผิดๆโดยใช้หน้าแขนเต็มๆดูก่อน จากนั้นถอดความรู้สึกที่ใช้หน้าแขนแล้วดึงให้ศอกเลยหลัง
-เริ่มจากฝั่งที่ด้อยก่อนเสมอ (ส่วนมากจะแขนซ้ายได้เท่าไหร่เอาแค่นั้นเผื่อแก้กล้ามเนื้อไม่เท่ากัน)</t>
  </si>
  <si>
    <t>Bulgarian Squat Dumbells
(ดัมเบลล์ข้างละ)</t>
  </si>
  <si>
    <t>Single-Arm Close-Grip Lat Pulldown</t>
  </si>
  <si>
    <t>Close Grip Bench Press</t>
  </si>
  <si>
    <t>-ไม่ต้องหมุนข้อมือเยอะ ตัวให้นิ่งเป็นพอ
-เช่นเดียวกันเริ่มจากฝั่งที่ด้อยก่อนเสมอ สมมุติซ้ายเล่นได้ 10 ขวาก็เล่นแค่ 10 ถึงขวาจะเล่นได้ 12 
(เผื่อในระยะยาวจะได้แก้กล้ามเนื้อไม่เท่ากันได้)</t>
  </si>
  <si>
    <t>Wide-Grip Seated Row</t>
  </si>
  <si>
    <t>4</t>
  </si>
  <si>
    <t>-ยกศอกสูงๆขนานกับรำตัวเหมือนตัว T ยืดสุดระยะแล้วดึงให้ความรู้สึกเหมือนศอกจะเลยจากหลังให้ได้
-แนะนำให้ลองดึงโดยใช้หน้าแขนแบบผิดๆก่อน แล้วค่อยถอดความรู้สึกหน้าแขนออกดึงให้ศอกสุดระยะ
-กรณีหมดแรงค่อยใช้หน้าแขนหรือโยกตัวเล็กน้อย Cheats 💥ได้เมื่อจำนวนครั้งเกิน 8+</t>
  </si>
  <si>
    <t>3-4</t>
  </si>
  <si>
    <r>
      <rPr>
        <rFont val="Sarabun"/>
        <color theme="1"/>
      </rPr>
      <t xml:space="preserve">-แนะนำให้ลองเล่นผิดท่าโดยใช้หลังแขนตัวเองก่อน จากนั้นตัดการใช้หลังแขนออก
-หมุนเฟือง ⚙️ เหมือนปีนหน้าผาโดยที่ท่อน Forearm ขาด (ไม่รู้จะเขียนยังไงให้นึกภาพปีนผาแบบแขนด้วน)
-ท่องไว้ว่า Straight แขนต้องตรึงไว้ 70-80% ตอนออกแรงเกือบสุดระยะแล้วอยู่ข้างขาอาจเพิ่มเป็น 90% ได้
</t>
    </r>
    <r>
      <rPr>
        <rFont val="Sarabun"/>
        <color rgb="FFFF0000"/>
      </rPr>
      <t>-ท่านี้ปราบเซียนสอนยากแนะนำให้ถ่ายคลิปตัวเองตอนเล่นเปรียบเทียบกับคนที่ฟรอมส์ดีๆ</t>
    </r>
  </si>
  <si>
    <t>5
Super Sets</t>
  </si>
  <si>
    <t>Back Extension (Plate,Dumbbell Hold)</t>
  </si>
  <si>
    <t>ความหนัก 7-8/10</t>
  </si>
  <si>
    <t>-ใครจะถือดัมเบลล์,Plate,Kettel Bell อะไรก็ได้ ถ้าเล่นปกติได้เกิน 15rep+
-เท้าขอให้มั่นคงไม่ลื่นไปมา เข่าล็อคประมาณ 80% ไม่ต้องตรงเป๊ะไม่งั้นจะเอากระดูกเอ็นไปดามเปล่าๆ
-ลงให้สุด ขึ้นให้ขนานกับตัวเป็นพอไม่ต้องแอ่นมากๆ (เดียวหลังจะเดาะเอา )
-เบรคแรงต้านให้ได้อย่างเหวี่ยงไปเหวี่ยงมามันดูตลก 🤡</t>
  </si>
  <si>
    <r>
      <rPr>
        <rFont val="Sarabun"/>
        <color theme="1"/>
        <sz val="10.0"/>
      </rPr>
      <t xml:space="preserve">-จับแคบให้ศอกเหมือนพุ่งไปด้านหน้าแถวๆท้องข้าง (ไม่ใช่ออกข้างแบบ Bench Press)
-ให้จับข้อมือเป็นเส้นตรง II (ถ้าจับแคบเกิน ข้อมือจะทำงานหนักเหมือน /I\ งอตลอดเวลาซึ่งอาจจะเจ็บได้) 
ส่วนถ้าจับกว้างเกินแน่นอนยิ่งไปโดนอกและไหล่กลายเป็น Bench press
</t>
    </r>
    <r>
      <rPr>
        <rFont val="Sarabun"/>
        <color rgb="FFFF0000"/>
        <sz val="10.0"/>
      </rPr>
      <t>-ถ้านี้แนะนำถ้ามาถูกทางช่วงจะหมดแรงบาร์แทบจะทับได้เลยแนะนำหาคนเซฟก่อนช่วงแรกๆ</t>
    </r>
  </si>
  <si>
    <t>- นึกถึงท่า Machine Fly วันที่เล่นอก นี้คือมัดคู่ขนาน
-ศอกไม่ต้องล็อค 100% 90%ก็พอโอเคแล้ว
-แนะนำให้ลองเล่นโดยใช้หลังแขนเต็มที่ก่อนจากนั้นค่อยตัดความรู้สึกการใช้หลังแขน
-หมุนเฟืองให้สุดระยะ⚙️ ⬅️ ➡️ระยะมากเท่าไหร่เอาเท่านั้น (ไม่ต้องขยับหลังแขนคงไว้ 90% แบบเดิม)</t>
  </si>
  <si>
    <t>8x8x8</t>
  </si>
  <si>
    <r>
      <rPr>
        <rFont val="Arial"/>
        <color rgb="FFFFFFFF"/>
      </rPr>
      <t xml:space="preserve">โปรแกรมเป็นเพียงแนวทาง ปรับ Volume ตามสภาพร่างกายและการฟื้นตัวของตัวเองเป็นหลัก </t>
    </r>
    <r>
      <rPr>
        <rFont val="Arial"/>
        <color rgb="FFFF0000"/>
      </rPr>
      <t>อย่าฝืนซ้อมหากร่างกายส่งสัญญาณว่าพักไม่พอ</t>
    </r>
  </si>
  <si>
    <t>Dumbell Tricep Extension One Hand</t>
  </si>
  <si>
    <r>
      <rPr>
        <rFont val="Arial"/>
        <color rgb="FFFFFFFF"/>
        <sz val="11.0"/>
      </rPr>
      <t>พักตามความพร้อมของร่างกาย (แนะนำเล่นต่อเนื่อง 4–6 วัน)</t>
    </r>
    <r>
      <rPr>
        <rFont val="Arial"/>
        <color rgb="FFFF0000"/>
        <sz val="11.0"/>
      </rPr>
      <t xml:space="preserve"> แล้วนับต่อจากวันที่เล่นล่าสุด</t>
    </r>
  </si>
  <si>
    <r>
      <rPr>
        <rFont val="Sarabun"/>
        <color theme="1"/>
        <sz val="14.0"/>
      </rPr>
      <t xml:space="preserve">สามารถคัดลอก แก้ไข และแจกจ่ายไฟล์นี้ได้อิสระ </t>
    </r>
    <r>
      <rPr>
        <rFont val="Sarabun"/>
        <b/>
        <color rgb="FFFF0000"/>
        <sz val="14.0"/>
      </rPr>
      <t>ห้ามนำไปขายหรือใช้เพื่อการค้า</t>
    </r>
  </si>
  <si>
    <t>-วางขาหลังกับอะไรแน่นๆไม่เคลื่อน จำเป็นใช้ให้น้อยที่สุดเท่าที่จะทำได้
-เลือกน้ำหนักที่พอเล่นไหวตามจำนวนครั้ง
1.ดัมเบล 2 ข้าง 2
2.ดัมเบล ข้างเดียว (วางดรอปเซ็ทข้างตรงข้ามกับขาที่เล่นอยู่)
3.น้ำหนักตัว (AMRAPจนหมด)
เริ่มเล่นจากขาที่ไม่ถนัดก่อนเสมอเผื่อแก้ให้กล้ามเนื้อเท่ากัน</t>
  </si>
  <si>
    <t>Lateral Raise Drop set</t>
  </si>
  <si>
    <r>
      <rPr>
        <rFont val="Sarabun"/>
        <color rgb="FFFF0000"/>
        <sz val="10.0"/>
      </rPr>
      <t xml:space="preserve">-ก่อนจะเล่นแนะนำไต่น้ำหนัก 40% 60% 80% =&gt; น้ำหนักจริง (ไม่งั้นเระยะยาวจ็บการันตี)
</t>
    </r>
    <r>
      <rPr>
        <rFont val="Sarabun"/>
        <color rgb="FF000000"/>
        <sz val="10.0"/>
      </rPr>
      <t>-แขนข้างที่เล่นองศาตรง จากนั้นลงให้แตะไหล่อีกข้าง (แต่เลยมาด้านหลังเล็กน้อย)
-อีกมือคอยซัพพรอต์จากที่บริเวณโฟร์อามกับข้อศอกค่อยๆเซฟหลังจากครั้งที่ 8+ Cheats 💥ได้ใช้อีกมือช่วย
-แนะนำให้เล่นมองกระจก มุมข้าง และตรงหน้า</t>
    </r>
  </si>
  <si>
    <t>-เซ็ต Cable ระดับต่ำสุดหรือหน้าแข้ง ถอดด้ามจับออก เหลือลูกยางกันกระแทก แล้วก็กำไอลูกนั้นแหละ
-ช่วงต้นแขนอยู่นิ่ง ให้ระยะองศาแขนขนานกับพื้นหรือมากกว่า 180+° s หรือจะก้มต่ำสุดๆให้ระยะออกแรงแรกยากสุด
-เล่นทีละข้างจะทำให้กล้ามเรา Balance มากขึ้น และปรับความต่างของแขนซ้ายขวา
-กรณีไม่ถึง Cheats 💥โดยใช้อีกมือเซฟ แต่อย่าช่วยเยอะจ่ายแรงพอควร (ควรเซฟครั้งที่ 10Reps+)
-ตอนวางระวังลูกยางแดกนิ้ว</t>
  </si>
  <si>
    <r>
      <rPr>
        <rFont val="Arial"/>
        <color rgb="FFFFFFFF"/>
      </rPr>
      <t xml:space="preserve">โปรแกรมเป็นเพียงแนวทาง ปรับ Volume ตามสภาพร่างกายและการฟื้นตัวของตัวเองเป็นหลัก </t>
    </r>
    <r>
      <rPr>
        <rFont val="Arial"/>
        <color rgb="FFFF0000"/>
      </rPr>
      <t>อย่าฝืนซ้อมหากร่างกายส่งสัญญาณว่าพักไม่พอ</t>
    </r>
  </si>
  <si>
    <r>
      <rPr>
        <rFont val="Sarabun"/>
        <color theme="1"/>
        <sz val="10.0"/>
      </rPr>
      <t xml:space="preserve">-เซ็ทนึงรวมๆ จะประมาณ 30 Reps  จำนวนครั้ง (10,8-12,จนหมด)
-ลดน้ำหนักลง 20–30%(น้ำหนัก 35 → 30 → 20) ทุกครั้ง รวมทั้งหมด 3 น้ำหนัก
-มือคว่ำเหมือนเทลินน้ำใส่แก้ว อย่าให้ Forearm เลยจอกข้อศอก
</t>
    </r>
    <r>
      <rPr>
        <rFont val="Sarabun"/>
        <color rgb="FFFF0000"/>
        <sz val="10.0"/>
      </rPr>
      <t>-ลองล็อคศอกสุดดูแบบยืดตรง 100% จะโดนไหล่มากๆ จากนั้นจะเข้าใจว่าศอกเรารับภาระหนักเล่นระยะยาวคงเจ็บแน่ๆ
ให้งอศอกเล็กน้อยพอจะเป็นเหมือนโช๊ครถจะเป็นการใช้กล้ามเนื้อรับแรงกระแทกแทนกระดูก</t>
    </r>
    <r>
      <rPr>
        <rFont val="Sarabun"/>
        <color theme="1"/>
        <sz val="10.0"/>
      </rPr>
      <t xml:space="preserve">
-ไม่ต้องขึ้นเลยระยะไหล่ตอนเล่นให้เอนตัวไปข้างหน้าเล็๋กน้อย
-Cheats 💥โดยการแกว่งตัวเล็กน้อยหรือหุบแขนให้</t>
    </r>
  </si>
  <si>
    <r>
      <rPr>
        <rFont val="Arial"/>
        <color rgb="FFFFFFFF"/>
        <sz val="11.0"/>
      </rPr>
      <t>พักตามความพร้อมของร่างกาย (แนะนำเล่นต่อเนื่อง 4–6 วัน)</t>
    </r>
    <r>
      <rPr>
        <rFont val="Arial"/>
        <color rgb="FFFF0000"/>
        <sz val="11.0"/>
      </rPr>
      <t xml:space="preserve"> แล้วนับต่อจากวันที่เล่นล่าสุด</t>
    </r>
  </si>
  <si>
    <r>
      <rPr>
        <rFont val="Sarabun"/>
        <color theme="1"/>
        <sz val="14.0"/>
      </rPr>
      <t xml:space="preserve">สามารถคัดลอก แก้ไข และแจกจ่ายไฟล์นี้ได้อิสระ </t>
    </r>
    <r>
      <rPr>
        <rFont val="Sarabun"/>
        <b/>
        <color rgb="FFFF0000"/>
        <sz val="14.0"/>
      </rPr>
      <t>ห้ามนำไปขายหรือใช้เพื่อการค้า</t>
    </r>
  </si>
  <si>
    <t>จนหมด</t>
  </si>
  <si>
    <t>Barbell Bicep Curl</t>
  </si>
  <si>
    <t>Barbell Upright Row</t>
  </si>
  <si>
    <t>7-7-7</t>
  </si>
  <si>
    <r>
      <rPr>
        <rFont val="Sarabun"/>
        <color rgb="FFFF0000"/>
        <sz val="10.0"/>
      </rPr>
      <t>-🪜ก่อนจะเล่นแนะนำไต่น้ำหนัก🪜 30%,50%,80% =&gt; น้ำหนักจริง</t>
    </r>
    <r>
      <rPr>
        <rFont val="Sarabun"/>
        <color theme="1"/>
        <sz val="10.0"/>
      </rPr>
      <t xml:space="preserve">
-7 ครั้งแรก งอ 90°ขึ้นมาถึงลิ้นปี่ (ระยะ50%แรก)
-7 ครั้งที่สอง จากลิ้นปี่ถึงคาง (ระยะ50%หลัง)
-7 ครั้งฟรอมส์ Bicep Curl ปกติ
เมื่อแรงหมดให้ใช้ตัวโยกโกง Cheats 💥 12+Rep ขึ้นไป ระวังเจ็บเป็นพอ </t>
    </r>
  </si>
  <si>
    <t>10–15</t>
  </si>
  <si>
    <t>-ส่วนตัวจับระยะกว้างกว่าระยะไหล่เล็กน้อย เช่นเดียวกับ Lateral Raise (ขึ้นอยู่กับความยาวแขนแต่ละคน)
-แนะนำให้ลองจับจนมุมที่รู้สึกไหล่ทำงานสุดๆ โดยล้ำหนักหนักแบบวอรม์ 20rep ลองความห่างหาไปเรื่อยๆจนเจอ
-ท่านี้เล่นยังไง tap ก็ทำงาน (แต่อย่าเอามาใช้หลักแทนไหล่)
-โยกตัวได้เล็กน้อยตอน Cheats 💥 8+rep</t>
  </si>
  <si>
    <r>
      <rPr>
        <rFont val="Sarabun"/>
        <color rgb="FFFF0000"/>
        <sz val="10.0"/>
      </rPr>
      <t xml:space="preserve">-ท่านี้สำคัญเล่นให้หนัก แต่ก็วัดความเสี่ยงเจ็บเราด้วย อย่างผมเองก็ถ้ารู้สึกแป๊ดๆหน่อยๆ
ก็หยุดแล้วเสริมด้วยท่าอื่นๆแทนอย่าง Cocentrat Curl ลดน้ำหนักลง 30-40% </t>
    </r>
    <r>
      <rPr>
        <rFont val="Sarabun"/>
        <color theme="1"/>
        <sz val="10.0"/>
      </rPr>
      <t xml:space="preserve">
-ศอกติดข้างลำตัว ถ้าออกแรงระยะเกิน 70%+พุ่งศอกมาข้างหน้าได้เล็กน้อยจากนั้นกลับไปที่เดิม
-เมื่อแรงหมดให้ใช้ตัวโยกโกงเอา Cheats 💥 6+Reps ขึ้นไป ระวังเจ็บพอ</t>
    </r>
  </si>
  <si>
    <t>Preacher Curl</t>
  </si>
  <si>
    <t>อัพเดท 5/9/25</t>
  </si>
  <si>
    <t xml:space="preserve">ธรรมชาติลงโทษ V.1.6.A
</t>
  </si>
  <si>
    <t>-ดามด้วยเบาะ 45° 
-Drop set แรก นน. 80% น้ำหนักดรอปรอบ 2 ให้เหลือ 60%
อย่าให้ศอกขยับไปมา ใช้มืออีกข้างช่วยเซฟไว้เมื่อครั้งที่ 8+ และใช้ 2 นิ้วเป็นพอใช้มากกว่านี้ นน. น่าจะมากเกินไป</t>
  </si>
  <si>
    <r>
      <rPr>
        <rFont val="Sarabun"/>
        <color rgb="FFFFFF00"/>
      </rPr>
      <t xml:space="preserve">-เพิ่มวิธีการหา PR และอธิบายการหา PR แบบปลอดภัย เผื่อเลี่ยงอัตราบาดเจ็บให้กับมือใหม่
-แก้ไขวิตามิน อาหารเสริม
</t>
    </r>
    <r>
      <rPr>
        <rFont val="Sarabun"/>
        <color rgb="FFFFFFFF"/>
      </rPr>
      <t xml:space="preserve">อยู่ในหน้า (ถามตอบก่อนเล่น) ใส่ข้อมูลเฉพาะหน้านี้ </t>
    </r>
  </si>
  <si>
    <t>อัพเดท 18/6/25</t>
  </si>
  <si>
    <t xml:space="preserve">ธรรมชาติลงโทษ V.1.6
</t>
  </si>
  <si>
    <r>
      <rPr>
        <rFont val="Sarabun"/>
        <color rgb="FFFFFF00"/>
      </rPr>
      <t>-เพิ่มตัวเลือก Strength สำหรับโปรแกรมอกในท่าแรก Bench Press</t>
    </r>
    <r>
      <rPr>
        <rFont val="Sarabun"/>
        <color rgb="FFFFFFFF"/>
      </rPr>
      <t xml:space="preserve">
(จริงๆ ตั้งใจจะใส่มาตั้งแต่แรกแล้ว แต่กลัวมือใหม่เลือกใช้กันโดยไม่อ่านคำแนะนำ เลยพึ่งเพิ่มเข้ามา แนะนำว่าควรเล่นต่อเนื่องมาอย่างน้อย 4–6 เดือนขึ้นไป ก่อนค่อยเริ่มใช้ Strength Program)
ปรับน้ำหนักที่แนะนำใหม่ ให้เหมาะกับมือใหม่มากขึ้น เล่นตามได้ง่ายขึ้น และไม่หนักเกินไปตั้งแต่เริ่มต้น
-แก้ไข ขา B ให้โปรแกรมง่ายขึ้น</t>
    </r>
  </si>
  <si>
    <t xml:space="preserve">ธรรมชาติลงโทษ V.1.5.A
</t>
  </si>
  <si>
    <t>-เติมหมายเหตุในโปรแกรมกรณีที่ Volume เยอะเกินไปสำหรับมือใหม่
-โปรแกรมเป็นเพียงแนวทาง ปรับ Volume ตามสภาพร่างกายและการฟื้นตัวของตัวเองเป็นหลัก อย่าฝืนซ้อมหากร่างกายส่งสัญญาณว่าพักไม่พอ
-แก้ไขเรื่องอาหารเสริมเล็กน้อย</t>
  </si>
  <si>
    <t>อัพเดท 6/6/25</t>
  </si>
  <si>
    <t xml:space="preserve">ธรรมชาติลงโทษ V.1.5
</t>
  </si>
  <si>
    <t>-แก้อก B Incline Bench Press ให้เป็น Hyper จาก Str
-แก้ท่า Preacher Curl ลดน้ำหนักลง
-แก้ไขคำพิมผิด บางส่วน</t>
  </si>
  <si>
    <t>อัพเดท 16/4/25</t>
  </si>
  <si>
    <t xml:space="preserve">ธรรมชาติลงโทษ V.1.4.5
</t>
  </si>
  <si>
    <t>-เพิ่มข้อความหน้าโภชนาการ (ห้ามข้อมูลกรอกหน้านี้) ไม่งั้นสูตรจะพังกรอกแค่หน้าถามตอบก่อนเล่น
-แก้วันเล่นอก A Triceps Pushdown Straight Barลดจำนวนเซ็ทสำหรับประสบการณ์ 5 ปี + จาก 4 =&gt; 3 เซ็ท</t>
  </si>
  <si>
    <t>อัพเดท 1/4/25</t>
  </si>
  <si>
    <r>
      <rPr>
        <rFont val="Sarabun"/>
        <color rgb="FFFF0000"/>
      </rPr>
      <t>ธรรมชาติลงโทษ V.1.4</t>
    </r>
    <r>
      <rPr>
        <rFont val="Sarabun"/>
        <color theme="1"/>
      </rPr>
      <t xml:space="preserve">
</t>
    </r>
    <r>
      <rPr>
        <rFont val="Sarabun"/>
        <color rgb="FFFFFFFF"/>
      </rPr>
      <t>-แก้ไขท่าท้องวันเล่นหน้าแขนจำนวนครั้งผิดไปใส่จำนวนเซ็ทแทน ตอนนี้ถูกต้องแล้ว
-แก้ภาษาไทยบางตัวที่พิมตก</t>
    </r>
    <r>
      <rPr>
        <rFont val="Sarabun"/>
        <color theme="1"/>
      </rPr>
      <t xml:space="preserve">
</t>
    </r>
    <r>
      <rPr>
        <rFont val="Sarabun"/>
        <color rgb="FFFF0000"/>
      </rPr>
      <t>(ฝากคนที่เคยทำสำเนาไฟล์ไว้ แนะนำให้ทำสำเนาใหม่อีกครั้งเพื่อใช้สูตรล่าสุดอีกครั้งนะครับ)</t>
    </r>
  </si>
  <si>
    <t>อัพเดท 30/3/25</t>
  </si>
  <si>
    <r>
      <rPr>
        <rFont val="Sarabun"/>
        <color theme="1"/>
        <sz val="10.0"/>
      </rPr>
      <t xml:space="preserve">-จับแคบให้ศอกชิดรำตัวไปเลย (ไม่ใช่กางออกข้างแบบ Bench Press)
</t>
    </r>
    <r>
      <rPr>
        <rFont val="Sarabun"/>
        <color rgb="FFFF0000"/>
        <sz val="10.0"/>
      </rPr>
      <t>-ให้จับข้อมือเป็นเส้นตรง II (ถ้าจับแคบเกิน ข้อมือจะทำงานหนักเหมือน /I\ งอตลอดเวลาซึ่งอาจจะเจ็บได้) 
ส่วนถ้าจับกว้างเกินแน่นอนยิ่งไปโดนอกและไหล่กลายเป็น Bench press</t>
    </r>
    <r>
      <rPr>
        <rFont val="Sarabun"/>
        <color theme="1"/>
        <sz val="10.0"/>
      </rPr>
      <t xml:space="preserve">
-ถ้านี้แนะนำถ้ามาถูกทางช่วงจะหมดแรงบาร์แทบจะทับได้เลยแนะนำหาคนเซฟก่อนช่วงแรกๆ</t>
    </r>
  </si>
  <si>
    <r>
      <rPr>
        <rFont val="Sarabun"/>
        <b/>
        <color rgb="FF4A86E8"/>
        <sz val="11.0"/>
      </rPr>
      <t>หลังแขน+</t>
    </r>
    <r>
      <rPr>
        <rFont val="Sarabun"/>
        <b/>
        <color rgb="FF00FF00"/>
        <sz val="11.0"/>
      </rPr>
      <t>ท้อง</t>
    </r>
  </si>
  <si>
    <r>
      <rPr>
        <rFont val="Sarabun"/>
        <color rgb="FFFF0000"/>
      </rPr>
      <t>ธรรมชาติลงโทษ V.1.3</t>
    </r>
    <r>
      <rPr>
        <rFont val="Sarabun"/>
        <color theme="1"/>
      </rPr>
      <t xml:space="preserve">
</t>
    </r>
    <r>
      <rPr>
        <rFont val="Sarabun"/>
        <color rgb="FFFFFFFF"/>
      </rPr>
      <t>-แก้เรื่องแคลลอลี่ที่ต้องการต่อวันให้เหมาะสมขึ้น
-แก้ไขชื่อหัวข้อ Colume ต่างๆ
-ตัวโปรแกรมวางแผนจะให้กรอกรายระเอียด
นน. + สส. ในอนาคตเพื่อเพิ่มความแม่นยำ
แต่จะทำให้เกิดความยุ่งยากสำหรับมือใหม่ในการกรอกที่ยาวขึ้น (ขอคิดแปป)</t>
    </r>
  </si>
  <si>
    <t>อัพเดท 20/3/25</t>
  </si>
  <si>
    <r>
      <rPr>
        <rFont val="Sarabun"/>
        <color rgb="FFFF0000"/>
      </rPr>
      <t xml:space="preserve">ธรรมชาติลงโทษ V.1.2 </t>
    </r>
    <r>
      <rPr>
        <rFont val="Sarabun"/>
        <color theme="1"/>
      </rPr>
      <t xml:space="preserve">
</t>
    </r>
    <r>
      <rPr>
        <rFont val="Sarabun"/>
        <color rgb="FFFFFFFF"/>
      </rPr>
      <t>แก้บัคปรับแผนกิน B,C ให้โปรตีนจาก ปริมาณอาหารเปรียบเทียบคร่าวๆ ของอกไก่ให้บาลานซ์กับไข่</t>
    </r>
    <r>
      <rPr>
        <rFont val="Sarabun"/>
        <color theme="1"/>
      </rPr>
      <t xml:space="preserve">
</t>
    </r>
    <r>
      <rPr>
        <rFont val="Sarabun"/>
        <color rgb="FFFFFFFF"/>
      </rPr>
      <t xml:space="preserve">
</t>
    </r>
  </si>
  <si>
    <t>อัพเดท 18/3/25</t>
  </si>
  <si>
    <t>Single Arm Tricep Push down</t>
  </si>
  <si>
    <r>
      <rPr>
        <rFont val="Sarabun"/>
        <color rgb="FFFF0000"/>
      </rPr>
      <t>ธรรมชาติลงโทษ V.1.1</t>
    </r>
    <r>
      <rPr>
        <rFont val="Sarabun"/>
        <color theme="1"/>
      </rPr>
      <t xml:space="preserve">
</t>
    </r>
    <r>
      <rPr>
        <rFont val="Sarabun"/>
        <color rgb="FFFFFFFF"/>
      </rPr>
      <t>ปรับสูตรคำนวณแคลใหม่ให้ตรงกับน้ำหนักและเป้าหมายจริงมากขึ้น (เพราะเวอร์ชันก่อนมีบางจุดคำนวณพลาดและประเมิน activity สูงเกิน ทำให้แคลออกมาสูงเกินความเป็นจริง)
ตอนนี้แก้ให้สมดุลและอิงค่ามาตรฐานสำหรับคนที่ออกกำลังกายประมาณ 3–5 วัน/สัปดาห์แล้ว ขอโทษสำหรับความคลาดเคลื่อนก่อนหน้า</t>
    </r>
    <r>
      <rPr>
        <rFont val="Sarabun"/>
        <color theme="1"/>
      </rPr>
      <t xml:space="preserve">
</t>
    </r>
    <r>
      <rPr>
        <rFont val="Sarabun"/>
        <color rgb="FFFFFFFF"/>
      </rPr>
      <t xml:space="preserve">ส่วนฟีเจอร์อย่างส่วนสูง/น้ำหนักหรืออายุ เดียวสักแปปมีเพศด้วย ถ้าใส่เยอะเกินไปจะทำให้โปรแกรมเสร็จไม่ทันแล้วทำให้สับสน เลยเป็นเกณฑ์คร่าวๆนะครับ
 (แต่ตัวโปรแกรมผมอัพเดทเรื่อยๆเดียวสักแปปอาจจะนำฟิจเจอร์พวกนี้เข้ามานะครับ)
</t>
    </r>
  </si>
  <si>
    <t>8-15</t>
  </si>
  <si>
    <t>-เหมือนกันกับท่า Rope Tricep Push Down ลงให้สุดระยะต่างกันแค่เล่นทีละข้าง
เพื่อให้แก้กล้ามเนื้อ Imbalance (ไม่เท่ากันระยะยาว)โดยให้เริ่มจากข้างที่ไม่ถนัดก่อน
ข้างไม่ถนัดได้จำนวนเท่าไหร่ข้างที่ถนัดจำนวนครั้งเท่ากัน
-Cheats 💥 7+Reps ขึ้นไป โดยใช้อีกมือช่วยเล็กน้อย</t>
  </si>
  <si>
    <t>แบบ A</t>
  </si>
  <si>
    <t>แบบ B</t>
  </si>
  <si>
    <r>
      <rPr>
        <rFont val="Sarabun"/>
        <b/>
        <color rgb="FFFF0000"/>
        <sz val="11.0"/>
      </rPr>
      <t>ไหล่</t>
    </r>
    <r>
      <rPr>
        <rFont val="Sarabun"/>
        <b/>
        <color rgb="FF000000"/>
        <sz val="11.0"/>
      </rPr>
      <t>+</t>
    </r>
    <r>
      <rPr>
        <rFont val="Sarabun"/>
        <b/>
        <color rgb="FF4A86E8"/>
        <sz val="11.0"/>
      </rPr>
      <t>ท้อง</t>
    </r>
  </si>
  <si>
    <t>Overhead Press</t>
  </si>
  <si>
    <t>5x5</t>
  </si>
  <si>
    <t>Roman Chair Side Crunch</t>
  </si>
  <si>
    <t>4x10</t>
  </si>
  <si>
    <t>Shoulder Press</t>
  </si>
  <si>
    <t>4x8</t>
  </si>
  <si>
    <t>12-20</t>
  </si>
  <si>
    <r>
      <rPr>
        <rFont val="Sarabun"/>
        <color theme="1"/>
        <sz val="10.0"/>
      </rPr>
      <t xml:space="preserve">-ปรับเบาะถึงช่วงเอวข้อพับ
-หลังตรงแบบเคารพธงชาติ ไม่งอ และ ไม่แอ่น 
</t>
    </r>
    <r>
      <rPr>
        <rFont val="Sarabun"/>
        <color rgb="FFFF0000"/>
        <sz val="10.0"/>
      </rPr>
      <t>-พยายามไม่ก้มหรือเงย การก้มทำให้เราหลังค่อมเป็นหอยทากอัติโนมัติ เช่นเดียวกับเงยก็หลังแอ่นเป็นนกนางแอ่น</t>
    </r>
    <r>
      <rPr>
        <rFont val="Sarabun"/>
        <color theme="1"/>
        <sz val="10.0"/>
      </rPr>
      <t xml:space="preserve">
-เบาไปเกิน 20 Reps+เอา Kettle Bell หรือดัมเบลมาถือ
-อย่าแกว่งไปมาไม่ค่อยได้อะไรเท่าไหร่ ยกเว้น Cheats💥 10+rep </t>
    </r>
  </si>
  <si>
    <t>ผลต่าง</t>
  </si>
  <si>
    <t>Smith Machine Sumo Squat</t>
  </si>
  <si>
    <r>
      <rPr>
        <rFont val="Sarabun"/>
        <color rgb="FFFF0000"/>
      </rPr>
      <t>-เป็น 1 ในท่าที่ต้องหลังค่อมไว้ในขนาดเล่นเผื่อจะให้เกร็งกล้ามเนื้อท้องตลอดการฝึก</t>
    </r>
    <r>
      <rPr>
        <rFont val="Sarabun"/>
        <color theme="1"/>
      </rPr>
      <t xml:space="preserve">
-แนะนำให้เพื่อนดูฟรอมส์หรือถ่ายวีดีโอตัวเองอย่าให้ก้นเคลื่อนที่ไปมา
-แนะนำใช้ Single Handle Cable กรณีที่ไม่มีก็ใช้ Rope
-ถ้ามาถูกทางจากจำนวนครั้งที่ 30 จะค่อยๆ ลดเป็น 25,20 ลงมาเรื่อยๆ</t>
    </r>
  </si>
  <si>
    <t xml:space="preserve">Roman Chair Side Crunch
</t>
  </si>
  <si>
    <t>1 นาที 30 วิ</t>
  </si>
  <si>
    <t>Cable kick back</t>
  </si>
  <si>
    <t>-ปรับเบาะถึงช่วงเอวข้อพับ
-หลังตรงแบบเคารพธงชาติ ไม่งอ และ ไม่แอ่น (อย่าแอ่นเจ็บหลัง)
-เบาไปเกิน 20 Reps+เอา Kettle Bell หรือดัมเบลมาถือ
-อย่าแกว่งไปมาไม่ค่อยได้อะไรเท่าไหร่ ยกเว้นครั้งท้ายๆ</t>
  </si>
  <si>
    <r>
      <rPr>
        <rFont val="Sarabun"/>
        <color theme="1"/>
        <sz val="10.0"/>
      </rPr>
      <t xml:space="preserve">-อ่านถูกแล้ว Squat ท่าที่ 5
-เล่นฟรอมส์ Sumo (ขากว้างไหล่)
-ปลายเท้าเปิด 40° ได้
</t>
    </r>
    <r>
      <rPr>
        <rFont val="Sarabun"/>
        <color rgb="FF00FF00"/>
        <sz val="10.0"/>
      </rPr>
      <t>-Skip ได้ถ้าก้นไซส์ไม่ได้ปัญหา</t>
    </r>
  </si>
  <si>
    <t>6
Super Sets</t>
  </si>
  <si>
    <t>ท่าท้องที่ด้อย</t>
  </si>
  <si>
    <t>-ส่วนตัวผมชอบเล่นแบบก้มเล่น แนะนำให้ไหล่จนถึงท่อนแขนขนานกับพื้น 180°
-ใช้อีกมือเตรียมซัพพร็อตระยะหน้าผากเรา (สภาพเหมือนกลัวเคเบิ้ลขาดเข้าตา)
-ใช้อีกมือเซฟเมื่อจำนวนครั้งเกิน 10+</t>
  </si>
  <si>
    <r>
      <rPr>
        <rFont val="Sarabun"/>
        <color rgb="FFFF0000"/>
        <sz val="10.0"/>
      </rPr>
      <t xml:space="preserve">-วางปลายเท้าครึ่งเท้า
-อย่าล็อคเข่า 100% เด็ดขาด ล็อคประมาณ 80-90% เผื่อให้กล้ามเนื้อซัพพร็อตไม่ใช่กระดูก
</t>
    </r>
    <r>
      <rPr>
        <rFont val="Sarabun"/>
        <color rgb="FF000000"/>
        <sz val="10.0"/>
      </rPr>
      <t xml:space="preserve">เกร็งค้างไว้ 1.5 - 2 วินาที  </t>
    </r>
  </si>
  <si>
    <t>Leg Press Machine Calf Raise</t>
  </si>
  <si>
    <t>1 นาที</t>
  </si>
  <si>
    <r>
      <rPr>
        <rFont val="Sarabun"/>
        <color rgb="FFFF0000"/>
        <sz val="10.0"/>
      </rPr>
      <t xml:space="preserve">-ก่อนจะเล่นแนะนำไต่น้ำหนัก 70% =&gt; น้ำหนักจริง
</t>
    </r>
    <r>
      <rPr>
        <rFont val="Sarabun"/>
        <color rgb="FF000000"/>
        <sz val="10.0"/>
      </rPr>
      <t xml:space="preserve">-ล็อคให้ลึกอย่าห่างกับขาเยอะจะทำให้สุดระยะในการออกแรง
-เกร็งค้างไว้ประมาณ 1.5 - 2 วินาที  </t>
    </r>
    <r>
      <rPr>
        <rFont val="Sarabun"/>
        <color rgb="FFFF0000"/>
        <sz val="10.0"/>
      </rPr>
      <t xml:space="preserve">
</t>
    </r>
    <r>
      <rPr>
        <rFont val="Sarabun"/>
        <color rgb="FF000000"/>
        <sz val="10.0"/>
      </rPr>
      <t>-อย่าโยกตัวเขย่า นั่งนิ่งๆ</t>
    </r>
  </si>
  <si>
    <r>
      <rPr>
        <rFont val="Arial"/>
        <color rgb="FFFFFFFF"/>
      </rPr>
      <t xml:space="preserve">โปรแกรมเป็นเพียงแนวทาง ปรับ Volume ตามสภาพร่างกายและการฟื้นตัวของตัวเองเป็นหลัก </t>
    </r>
    <r>
      <rPr>
        <rFont val="Arial"/>
        <color rgb="FFFF0000"/>
      </rPr>
      <t>อย่าฝืนซ้อมหากร่างกายส่งสัญญาณว่าพักไม่พอ</t>
    </r>
  </si>
  <si>
    <r>
      <rPr>
        <rFont val="Arial"/>
        <color rgb="FFFFFFFF"/>
        <sz val="11.0"/>
      </rPr>
      <t>พักตามความพร้อมของร่างกาย (แนะนำเล่นต่อเนื่อง 4–6 วัน)</t>
    </r>
    <r>
      <rPr>
        <rFont val="Arial"/>
        <color rgb="FFFF0000"/>
        <sz val="11.0"/>
      </rPr>
      <t xml:space="preserve"> แล้วนับต่อจากวันที่เล่นล่าสุด</t>
    </r>
  </si>
  <si>
    <r>
      <rPr>
        <rFont val="Sarabun"/>
        <color theme="1"/>
        <sz val="14.0"/>
      </rPr>
      <t xml:space="preserve">สามารถคัดลอก แก้ไข และแจกจ่ายไฟล์นี้ได้อิสระ </t>
    </r>
    <r>
      <rPr>
        <rFont val="Sarabun"/>
        <b/>
        <color rgb="FFFF0000"/>
        <sz val="14.0"/>
      </rPr>
      <t>ห้ามนำไปขายหรือใช้เพื่อการค้า</t>
    </r>
  </si>
  <si>
    <t>ความหนัก 1/10</t>
  </si>
  <si>
    <t>ความหนัก 2/10</t>
  </si>
  <si>
    <t>ความหนัก 3/10</t>
  </si>
  <si>
    <t>ความหนัก 4/10</t>
  </si>
  <si>
    <r>
      <rPr>
        <rFont val="Arial"/>
        <color rgb="FFFFFFFF"/>
      </rPr>
      <t xml:space="preserve">โปรแกรมเป็นเพียงแนวทาง ปรับ Volume ตามสภาพร่างกายและการฟื้นตัวของตัวเองเป็นหลัก </t>
    </r>
    <r>
      <rPr>
        <rFont val="Arial"/>
        <color rgb="FFFF0000"/>
      </rPr>
      <t>อย่าฝืนซ้อมหากร่างกายส่งสัญญาณว่าพักไม่พอ</t>
    </r>
  </si>
  <si>
    <r>
      <rPr>
        <rFont val="Arial"/>
        <color rgb="FFFFFFFF"/>
        <sz val="11.0"/>
      </rPr>
      <t>พักตามความพร้อมของร่างกาย (แนะนำเล่นต่อเนื่อง 4–6 วัน)</t>
    </r>
    <r>
      <rPr>
        <rFont val="Arial"/>
        <color rgb="FFFF0000"/>
        <sz val="11.0"/>
      </rPr>
      <t xml:space="preserve"> แล้วนับต่อจากวันที่เล่นล่าสุด</t>
    </r>
  </si>
  <si>
    <r>
      <rPr>
        <rFont val="Sarabun"/>
        <color theme="1"/>
        <sz val="14.0"/>
      </rPr>
      <t xml:space="preserve">สามารถคัดลอก แก้ไข และแจกจ่ายไฟล์นี้ได้อิสระ </t>
    </r>
    <r>
      <rPr>
        <rFont val="Sarabun"/>
        <b/>
        <color rgb="FFFF0000"/>
        <sz val="14.0"/>
      </rPr>
      <t>ห้ามนำไปขายหรือใช้เพื่อการค้า</t>
    </r>
  </si>
  <si>
    <t>ความหนัก 9-10/10</t>
  </si>
  <si>
    <t>3
(เลือกท่าใดท่าหนึ่ง)</t>
  </si>
  <si>
    <t xml:space="preserve">Assit Dips </t>
  </si>
  <si>
    <r>
      <rPr>
        <rFont val="Sarabun"/>
        <color theme="1"/>
      </rPr>
      <t xml:space="preserve">-แนะนำในการฝึกอกหามุมที่สามารถออกแรงให้เหมือนมุม Dip ให้ได้
-หลักการง่ายๆยิ่งตัวตั้งตรงมากเท่าไหร่อาจจะออกแรงจากหลังแขนมากเท่านั้น แนะนำให้เอนตัวไปข้างหน้านิดหน่อย
</t>
    </r>
    <r>
      <rPr>
        <rFont val="Sarabun"/>
        <color rgb="FFFF0000"/>
      </rPr>
      <t>-ใครศอกบาดเจ็บอยู่หนีไป Cable ได้เลยจนกว่าจะหายค่อยเล่นท่านี้</t>
    </r>
  </si>
  <si>
    <t xml:space="preserve">Dips น้ำหนักตัว </t>
  </si>
  <si>
    <t>-ใครรู้สึกปวดข้อศอกหรือข้อต่อบาดเจ็บอยู่หนีไปเล่นท่าอื่นได้เลย
-Dip ให้เอียงตัวไปข้างหน้าเล็กน้อย45° เพื่อให้กล้ามเนื้ออกทำงานได้เต็มมากขึ้น
-เราโฟกัสอกล่าง ให้ออกแรงผ่านอกก่อนหลังแขนเสมอ</t>
  </si>
  <si>
    <t>Creator: Baygeta</t>
  </si>
  <si>
    <t>Source: Baygeta</t>
  </si>
  <si>
    <t>Created: 2026</t>
  </si>
  <si>
    <t>Dips ถ่วง</t>
  </si>
  <si>
    <t>Signature: BG-SHEET-001</t>
  </si>
  <si>
    <t>-ใครรู้สึกปวดข้อศอกหรือข้อต่อบาดเจ็บอยู่หนีไปเล่นท่าอื่นได้เลย
-วรอมอัพโดยการดันกับน้ำหนักตัวก่อน=&gt;60%=&gt;80=&gt;เล่นจริง
-หากยังดึงข้อไม่ถึง 12 ครั้งแนะนำให้ดึงข้อน้ำหนักตัวฟรอมส์ดีๆก่อนจนครบ 20 ครั้งแล้ว</t>
  </si>
  <si>
    <r>
      <rPr>
        <rFont val="Arial"/>
        <color rgb="FFFFFFFF"/>
      </rPr>
      <t xml:space="preserve">โปรแกรมเป็นเพียงแนวทาง ปรับ Volume ตามสภาพร่างกายและการฟื้นตัวของตัวเองเป็นหลัก </t>
    </r>
    <r>
      <rPr>
        <rFont val="Arial"/>
        <color rgb="FFFF0000"/>
      </rPr>
      <t>อย่าฝืนซ้อมหากร่างกายส่งสัญญาณว่าพักไม่พอ</t>
    </r>
  </si>
  <si>
    <t>-ถ้าคุกเข่าเล่นให้เซ็ท Cable ประมาณระดับอกบนหรือคอ
-กรณีที่ยืนอยู่เท้าข้างนึงจะนำอีกข้างแนะนำให้ สลับขากันแต่ละเซ็ท (แก้ Balance ระยะยาว )
-ศอกงอสุดระยะที่ 90 พอสุดระยะมือเราจะใกล้ๆกับหน้าอกของเรา
-ออกแรงจากอกก่อนเสมอหลังแขนอะไรมาทีหลังนอกสะจาก reps 8+ ใช้ cheats ได้</t>
  </si>
  <si>
    <r>
      <rPr>
        <rFont val="Arial"/>
        <color rgb="FFFFFFFF"/>
        <sz val="11.0"/>
      </rPr>
      <t>พักตามความพร้อมของร่างกาย (แนะนำเล่นต่อเนื่อง 4–6 วัน)</t>
    </r>
    <r>
      <rPr>
        <rFont val="Arial"/>
        <color rgb="FFFF0000"/>
        <sz val="11.0"/>
      </rPr>
      <t xml:space="preserve"> แล้วนับต่อจากวันที่เล่นล่าสุด</t>
    </r>
  </si>
  <si>
    <t>4
(เลือกท่าใดท่าหนึ่ง)</t>
  </si>
  <si>
    <t>Cable Fly Incline (อกบน)</t>
  </si>
  <si>
    <r>
      <rPr>
        <rFont val="Sarabun"/>
        <color theme="1"/>
        <sz val="14.0"/>
      </rPr>
      <t xml:space="preserve">สามารถคัดลอก แก้ไข และแจกจ่ายไฟล์นี้ได้อิสระ </t>
    </r>
    <r>
      <rPr>
        <rFont val="Sarabun"/>
        <b/>
        <color rgb="FFFF0000"/>
        <sz val="14.0"/>
      </rPr>
      <t>ห้ามนำไปขายหรือใช้เพื่อการค้า</t>
    </r>
  </si>
  <si>
    <t>-เหมาะสำหรับอกบนด้อยโดนไหล่แซง
-เล่นแบบไขว้แขน (Cross) สลับทุกเซ็ท เช่น เซ็ทแรกซ้ายทับขวา เซ็ทต่อไปขวาทับซ้าย
-ท่ายืนเลือกแบบที่มั่นคง จะยืนปกติหรือยืนไขว้ขาก็ได้ และสลับขาทุกเซ็ทเหมือนแขน (ส่วนตัวคุกเข่า) สลับไปมาจะได้ช่วยเรื่อง Muscle Balance</t>
  </si>
  <si>
    <t>Cable Fly (อกกลาง)</t>
  </si>
  <si>
    <t>เป็นมุมปกติไว้ฟามกล้าม ถ้าอกดูสมส่วนอยู่แล้วก็สแปมอันนี้แหละ 70%
-เล่นสลับกัน แบบมือไขว้ ถ้าข้างซ้ายอยู่เหนือมือขวา เซ็ทหน้ามือขวาอยู่เหนือซ้าย cross ไขว้สลับกัน
-ขาจะยืน ท่าไหนมุมไหนก็ได้ขอให้มั่นคง ถ้ายืนขาไขว้ก็เช่นเดียวกันกับแขน สลับกันไปมาทุกเซ็ท
การเล่นสลับไปมาจะแก้ Muscle Balance แล้วระยะมันจะสุดกว่าการเล่นมือชนกัน (ระยะ+balance)</t>
  </si>
  <si>
    <t>Cable Fly Decline (อกล่าง)</t>
  </si>
  <si>
    <t>-(ส่วนตัวไม่ค่อยเล่น Decline)
-เล่นสลับกัน แบบมือไขว้ ถ้าข้างซ้ายอยู่เหนือมือขวา เซ็ทหน้ามือขวาอยู่เหนือซ้าย cross ไขว้สลับกัน
-ขาจะยืน ท่าไหนมุมไหนก็ได้ขอให้มั่นคง ถ้ายืนขาไขว้ก็เช่นเดียวกันกับแขน สลับกันไปมาทุกเซ็ท
การเล่นสลับไปมาจะแก้ Muscle Balance แล้วระยะมันจะสุดกว่าการเล่นมือชนกัน (ระยะ+balance)</t>
  </si>
  <si>
    <t>Dumbbells Incline Fly (อกบน)</t>
  </si>
  <si>
    <t>10-15</t>
  </si>
  <si>
    <t>-ใครด้อยอกบนควรหยิบท่านี้
-ใช้เข่า Take ทุกครั้งก่อนเริ่มเล่น
-ปรับเบาะประมาณ 45°
-ตอนลงให้ยืดอกเต็มช่วง และตอนขึ้นบีบอกค้างเล็กน้อย
-อย่าเอาดัมเบลชนกัน ให้บีบอกแทน"</t>
  </si>
  <si>
    <t>Dumbbells Fly (อกกลาง)</t>
  </si>
  <si>
    <t>-เน้นอกกลาง เป็นมุมมาตรฐานของ Fly
-ใช้เข่า Take ทุกครั้งก่อนเริ่มเล่น
-ตอนออกแรงให้บีบอกจนสุดจากนั้นระยะแขน ดันเมื่อ movement อกขยับเต็มที่แล้ว
-(ส่วนตัวไม่ค่อยชอบเล่นท่านี้เท่าไหร่ ปวดข้อมือชิพหายพอเล่นหนักๆ จะเล่นอกเสือกโดนข้อมือเจริญพรนามัสเต)</t>
  </si>
  <si>
    <t>Machine Fly (อกกลาง)</t>
  </si>
  <si>
    <t>-ปรับระยะมุมด้ามจับให้เลยศอกเล็กน้อย (ตามความยืดหยุ่น)
-ตอนเล่นให้นึกถึง กล้ามปู🦀 ที่หนีบ หมุนเฟือง⚙️ ในหน้าอกเข้าหากัน
-ช่วงศอกไม่ต้องตึง 100% งอเล็กน้อย 80-90%
-(ส่วนตัว50% จะเล่นท่านี้ ถ้าเล่นไปแล้วแนะนำให้สลับไปเล่นกับ cable รอบหน้า)</t>
  </si>
  <si>
    <t>Hip Thrust Smith</t>
  </si>
  <si>
    <t>10-12</t>
  </si>
  <si>
    <t>-ปรับเบาะให้ช่วงสะบักพอดีกับขอบเบาะ เท้าห่างจากตัวตอนเล่นให้หน้าแข้งตั้งฉาก 90องศา°
-เซ็ทตำแหน่งเครื่องให้แผ่นพาดอยู่บริเวณสะโพกหรือเลย....มานิดนึง (ถ้านี้ให้อภัยใช้Foamได้)
-ออกแรงบีบก้นค้างไว้ 1 วิ (อย่าแอ่นหลังเกิน )
-จำไว้ว่าต้อง เกร็งท้องให้เหมือนเล่นท่า Compound ใหญ่ๆเลย
-ลงต้านหล่อๆอย่าให้เสียงกระแทก ดูติ๊งต๊องไม่พอไม่ได้ไรด้วย
-ไกล = แฮมสตริง ใกล้ = ก้น ด้อยส่วนไหนก็วางเท้าส่วนนั้น ถ้ารอดแล้วก็เล่นสลับกัน</t>
  </si>
  <si>
    <t>Hip Thrust Machine</t>
  </si>
  <si>
    <t>-เซ็ทตำแหน่งเครื่องให้แผ่นพาดอยู่บริเวณสะโพกหรือเลย....มานิดนึง
-ออกแรงบีบก้นค้างไว้ 1 วิ (อย่าแอ่นหลังเกิน )
-จำไว้ว่าต้อง เกร็งท้องให้เหมือนเล่นท่า Compound ใหญ่ๆเลย
-ลงต้านหล่อๆอย่าให้เสียงกระแทก ดูติ๊งต๊องไม่พอไม่ได้ไรด้วย
-ไกล = แฮมสตริง ใกล้ = ก้น ด้อยส่วนไหนก็วางเท้าส่วนนั้น ถ้ารอดแล้วก็เล่นสลับกัน</t>
  </si>
  <si>
    <t>Hip Thrust Free Weight</t>
  </si>
  <si>
    <t>-ก่อนจะเล่นแนะนำวอร์มด้วยน้ำหนักเบา 60% 80% =&gt; น้ำหนักจริง
-เซ็ทตำแหน่งเครื่องให้แผ่นพาดอยู่บริเวณสะโพกหรือเลย....มานิดนึง (ถ้านี้ให้อภัยใช้Foamได้)
-ลงต้านหล่อๆอย่าให้เสียงกระแทก ดูติ๊งต๊องไม่พอไม่ได้ไรด้วย
-ไกล = แฮมสตริง ใกล้ = ก้น ด้อยส่วนไหนก็วางเท้าส่วนนั้น ถ้ารอดแล้วก็เล่นสลับกัน
-(ส่วนตัวไม่ค่อยชอบเล่น Free weight เซ็ทนานไม่พอต้องมาคุมอีกเล่นจริงๆ 10%ได้)</t>
  </si>
  <si>
    <t>Romanian Deadlift</t>
  </si>
  <si>
    <t>-ก้นพุ่งไปด้านหลังได้แตกต่างจาก Deadlift แต่เข่างอนิดนึงแล้วล็อคไว้อย่าให้ขยับ (แนะนำหันข้างดูกระจก)
-เล่นหลังตรงได้เลยแต่ไม่ต้องถึงขั้นแอ่น อย่าลืมเกร็งหน้าท้องตลอดในการเล่น
-ตอนเล่นให้รู้สึกหลังขาทำงาน
-(ส่วนตัวเล่นถ้าอยากเล่นหนักอย่าให้ต่ำกว่า 8reps ไม่งั้นคุมยาก แนะนำให้ใส่เข็มขัดกับ strap)</t>
  </si>
  <si>
    <t>ขอให้การเดินทางของเธอเต็มไปด้วยคำสาปและพร</t>
  </si>
  <si>
    <t>Front Raise -Wall Support</t>
  </si>
  <si>
    <t>-เหมือน Front Raise ทุกอย่างให้นำหลังชิดกับกำแพงเผื่อให้ตัวไม่โยก
-ศอกตรึงประมาณ 90-95%
-ตอนออกแรงให้นึกถึงหมุนเฟืองขึ้นมา⚙️ยกได้จนถึงระยะคิ้วตัวเอง
-สะบักกับก้น 4 จุดแตะกับกำแพงเหมือขาเก้าอี้ 🪑
-ถ้าเกิน 9+Reps แล้วไม่ไหว สามารถออกจากกำแพงแล้ว Cheats 💥ได้จนหมด</t>
  </si>
  <si>
    <t>Front Raise</t>
  </si>
  <si>
    <t>-ศอกตรึงประมาณ 90-95%
-ตอนออกแรงให้นึกถึงหมุนเฟืองขึ้นมา⚙️ยกได้จนถึงระยะคิ้วตัวเอง
-ถ้าเกิน 10+ Reps แล้วไม่ไหว สามารถโยกตัวช่วยเล็กน้อยได้</t>
  </si>
  <si>
    <t>Single Arm Cable Front Raise</t>
  </si>
  <si>
    <t>-เซ็ท cable ต่ำสุด
-ศอกล็อคประมาณ 90-95%
-ดึงขึ้นประมาณ ระดับสายตาหรือคิ้ว
-ตอนลงให้ คุมแรงต้าน อย่าให้แผ่นเหล็กกระทบกัน
-ถ้าเกิน 10 Reps แล้วไม่ไหว สามารถ Cheats 💥 เล็กน้อยได้เพื่อจบเซ็ต (ใช้อีกมือช่วย)
-ข้อดีของการเล่นที่ละข้างคือจะ รู้หรือแก้สาเหตุกล้ามเนื้อเรา Balance หรือไม่</t>
  </si>
  <si>
    <t>Straight bar Cable Front Raise</t>
  </si>
  <si>
    <t>-เซ็ท cable ต่ำสุด
-ศอกล็อคประมาณ 90-95%
-ขึ้นประมาณ ระดับคิ้ว อย่าแกว่งตัวเหมือนที่ขุดน้ำมัน🛢️ 
-ถ้าเกิน 10 Reps แล้วไม่ไหว สามารถ Cheats 💥 เล็กน้อยได้เพื่อจบเซ็ต (โยกตัวเบาๆเอา)
-สายซิ่งรอบจะไวกว่า single arm</t>
  </si>
  <si>
    <t>เลือกท่าก่อนเล่น</t>
  </si>
  <si>
    <t xml:space="preserve">-ปรับเบาะให้ 3 ระดับ ขนานกับไหล่/ต่ำกว่า/สูงกว่า สลับรอบกันเล่นในการเล่นครั้งต่อไป
-ศอกงอเล็กน้อยเพื่อไม่ให้กระดูกดาม
-ออกแรงให้หมุนเฟืองที่ไหล่⚙️ สุดระยะ สะบักขยับได้แต่ไม่ต้องเหมือนเล่นหลังให้สุดระยะไหล่ทำงานได้พอ
-ต้านสัก 2 วิ อย่าปล่อยให้เหล็กกระทบกัน
-ถอยก้นออกมา ไม่ต้องให้ก้นชิดกับเบาะ </t>
  </si>
  <si>
    <t>Cable Reverse Fly</t>
  </si>
  <si>
    <t>-เซ็ท Cable ได้ 2 ระดับ กลาง / ต่ำ )สลับรอบกันเล่นในการเล่นครั้งต่อไป
-ยืนให้ลำตัวนิ่ง อกเปิด หลังตรง อย่าโยกตัวไปมา
-ดึงแขนกางออกด้านข้างเหมือนกำลังกางปีก
-ศอกงอเล็กน้อยเพื่อไม่ให้กระดูกดาม (ถ้าเบาก็ล็อคแขนตรงไปเลยก็ได้)
-ต้านสัก 2 วิ อย่าปล่อยให้เหล็กกระทบกัน</t>
  </si>
  <si>
    <t>Dumbbells  Reverse Fly</t>
  </si>
  <si>
    <t>-ตอนเล่นให้นึกถึงตอนเล่นท่า Machine Reverse Fly เอนตัวไปด้านหน้าเล็กน้อยประมาณ 45° หลังตรงจากนั้นให้แรงโน้มถ่วงทำงานแทน
-ศอกงอเล็กน้อย
-ออกแรงให้หมุนเฟืองที่ไหล่⚙️ สุดระยะ
-ถ้าเกิน 10 Reps แล้วไม่ไหว สามารถ Cheats 💥 เล็กน้อยได้เพื่อจบเซ็ต</t>
  </si>
  <si>
    <t>กลับบ้าน 🐕</t>
  </si>
  <si>
    <t>12–16</t>
  </si>
  <si>
    <t>🥀🥀🥀🥀🥀🥀🥀🥀🥀</t>
  </si>
  <si>
    <t>Smith Shoulder Press</t>
  </si>
  <si>
    <t>4–5</t>
  </si>
  <si>
    <t>3 นาที 
(ตามฟิล)</t>
  </si>
  <si>
    <t>-จุดเริ่มยิ่งบาร์แตะอกไปเลยยิ่งดีเพราะเริ่มทำงานใช้ไหล่ทันที
-แอ่นหน้าอกหลังตรงแต่ไม่ต้องถึงกับขั้นแอ่นหลังอานสุดๆ จะเจ็บเอาได้
-ตอนออกแรงให้ศอกอยู่ใต้มือไว้ออกแรงเหมือนเป็นเส้นตรงขึ้นไป 
-ลงสุดจนเกือบแตะกับอก (ช่วงแรกถ้าเจ็บให้เล่นน้ำหนักเบาๆ)</t>
  </si>
  <si>
    <t>Machine Shoulder Press</t>
  </si>
  <si>
    <t>-พยายามหาเครื่องที่ลงได้ลึกจนสุดระยะไหล่ (ถ้าห่างมากเปลี่ยนท่า)
-ปรับเบาะรอง 🪑 ให้สูงให้ไหล่ใกล้กับตัวบาร์เหล็กมากที่สุดเมื่อออกแรงจะเริ่มใช้ไหล่ทันที
-ศอกไม่ต้องออกข้างแบบสุดๆ เอียงมาหน้าได้เล้กน้อย
-ดันขึ้นสุดแล้วล็อคศอกประมาณ 95%+ (ไม่ต้องล็อคสุดให้กระดูกรับภาระ)</t>
  </si>
  <si>
    <t>Dumbbells Shoulder Press</t>
  </si>
  <si>
    <t>-ใช้เข่า Take ดัมเบลทุกครั้งก่อนเริ่มเล่น
-มีสองแบบเล่น  ดัมเบลใกล้หูจะได้ไหล่โดยรวมมากกว่า ส่วนถ้าศอกชี้ไปทางข้างหน้าจะโดนไหล่หน้ามากกว่า
-ดันขึ้นให้ดัมเบลเข้าหากันเล็กน้อย แต่ไม่ต้องชนกันแรงๆ
-ตอนลงให้ลงจนดัมเบลแตะไหล่ (ถ้าลูกเล็กก็ลงตำว่าองศาศอก 90°)</t>
  </si>
  <si>
    <t>Pull-up Wide Grip ถ่วงน้ำหนัก</t>
  </si>
  <si>
    <r>
      <rPr>
        <rFont val="Sarabun"/>
        <color rgb="FFFF0000"/>
        <sz val="11.0"/>
      </rPr>
      <t xml:space="preserve">-ก่อนจะเล่นแนะนำไต่น้ำหนัก 50% 70% 80% =&gt; น้ำหนักจริง
</t>
    </r>
    <r>
      <rPr>
        <rFont val="Sarabun"/>
        <color rgb="FF000000"/>
        <sz val="11.0"/>
      </rPr>
      <t>-ขึ้นสุด ตอนลงหากด้อยปีกแนะนำให้ลงต่ำกว่าคางเล็กน้อยแต่ไม่ต้องแตะอก
-ให้หลังทำงานก่อนแขนเสมอ เมื่อแรงหมดให้ใช้ตัวโยกโกงเอา (Cheats) ครั้งที่ 8+ ขึ้นไป</t>
    </r>
  </si>
  <si>
    <t>Assit Pullup</t>
  </si>
  <si>
    <t>-หลังไม่ค่อม ตอนดึงให้จำลองว่าเรากำลังดึงข้อขึ้น
-ขึ้นสุดระยะหลังทำงาน 
-ตอนลงคุมแรงอย่าปล่อยตก  
-Assit Pullup แล้วแต่เวรแต่กรรมเลยบางเครื่องสลิงทำงานต่อเนื่องบางเครื่องก็กระตุกบางจังหว่ะ 
ถ้าดูทรงแล้วเครื่องไม่น่าจะโอเค สละยานไปเล่นท่าอื่นหรือเครื่องอื่นได้เลย</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</si>
</sst>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92">
    <font>
      <sz val="10.0"/>
      <color rgb="FF000000"/>
      <name val="Arial"/>
      <scheme val="minor"/>
    </font>
    <font>
      <u/>
      <sz val="18.0"/>
      <color theme="1"/>
      <name val="Sarabun"/>
    </font>
    <font>
      <b/>
      <u/>
      <sz val="16.0"/>
      <color rgb="FFFF0000"/>
      <name val="Sarabun"/>
    </font>
    <font>
      <u/>
      <sz val="18.0"/>
      <color theme="1"/>
      <name val="Sarabun"/>
    </font>
    <font>
      <sz val="14.0"/>
      <color theme="1"/>
      <name val="Sarabun"/>
    </font>
    <font>
      <b/>
      <u/>
      <sz val="15.0"/>
      <color theme="1"/>
      <name val="Sarabun"/>
    </font>
    <font>
      <b/>
      <color theme="1"/>
      <name val="Sarabun"/>
    </font>
    <font>
      <sz val="8.0"/>
      <color theme="1"/>
      <name val="Sarabun"/>
    </font>
    <font>
      <color theme="1"/>
      <name val="Sarabun"/>
    </font>
    <font>
      <u/>
      <sz val="11.0"/>
      <color rgb="FFFF0000"/>
      <name val="Sarabun"/>
    </font>
    <font>
      <sz val="12.0"/>
      <color theme="1"/>
      <name val="Sarabun"/>
    </font>
    <font>
      <sz val="3.0"/>
      <color theme="1"/>
      <name val="Sarabun"/>
    </font>
    <font/>
    <font>
      <b/>
      <u/>
      <sz val="16.0"/>
      <color rgb="FFFF0000"/>
      <name val="Sarabun"/>
    </font>
    <font>
      <sz val="9.0"/>
      <color theme="1"/>
      <name val="Sarabun"/>
    </font>
    <font>
      <sz val="11.0"/>
      <color rgb="FFFF0000"/>
      <name val="Sarabun"/>
    </font>
    <font>
      <b/>
      <u/>
      <sz val="16.0"/>
      <color rgb="FFFF0000"/>
      <name val="Sarabun"/>
    </font>
    <font>
      <color rgb="FFFF0000"/>
      <name val="Sarabun"/>
    </font>
    <font>
      <color theme="1"/>
      <name val="Arial"/>
      <scheme val="minor"/>
    </font>
    <font>
      <b/>
      <u/>
      <sz val="18.0"/>
      <color rgb="FFFF0000"/>
      <name val="Chakra Petch"/>
    </font>
    <font>
      <b/>
      <sz val="10.0"/>
      <color theme="1"/>
      <name val="Sarabun"/>
    </font>
    <font>
      <b/>
      <u/>
      <sz val="12.0"/>
      <color theme="1"/>
      <name val="Sarabun"/>
    </font>
    <font>
      <b/>
      <sz val="11.0"/>
      <color theme="1"/>
      <name val="Sarabun"/>
    </font>
    <font>
      <b/>
      <u/>
      <sz val="12.0"/>
      <color theme="1"/>
      <name val="Sarabun"/>
    </font>
    <font>
      <sz val="12.0"/>
      <color rgb="FFFFFFFF"/>
      <name val="Sarabun"/>
    </font>
    <font>
      <sz val="12.0"/>
      <color rgb="FFFF0000"/>
      <name val="Sarabun"/>
    </font>
    <font>
      <sz val="11.0"/>
      <color theme="1"/>
      <name val="Sarabun"/>
    </font>
    <font>
      <sz val="11.0"/>
      <color rgb="FFFFFFFF"/>
      <name val="Sarabun"/>
    </font>
    <font>
      <b/>
      <sz val="18.0"/>
      <color theme="1"/>
      <name val="Sarabun"/>
    </font>
    <font>
      <b/>
      <sz val="17.0"/>
      <color theme="1"/>
      <name val="Sarabun"/>
    </font>
    <font>
      <b/>
      <sz val="11.0"/>
      <color rgb="FFFF0000"/>
      <name val="Sarabun"/>
    </font>
    <font>
      <sz val="7.0"/>
      <color theme="1"/>
      <name val="Sarabun"/>
    </font>
    <font>
      <b/>
      <u/>
      <sz val="12.0"/>
      <color theme="1"/>
      <name val="Sarabun"/>
    </font>
    <font>
      <sz val="11.0"/>
      <color theme="1"/>
      <name val="Google Sans Mono"/>
    </font>
    <font>
      <b/>
      <sz val="9.0"/>
      <color theme="1"/>
      <name val="Sarabun"/>
    </font>
    <font>
      <sz val="10.0"/>
      <color theme="1"/>
      <name val="Sarabun"/>
    </font>
    <font>
      <sz val="10.0"/>
      <color rgb="FFFF0000"/>
      <name val="Sarabun"/>
    </font>
    <font>
      <b/>
      <u/>
      <sz val="10.0"/>
      <color theme="1"/>
      <name val="Sarabun"/>
    </font>
    <font>
      <b/>
      <sz val="12.0"/>
      <color rgb="FFFF0000"/>
      <name val="Sarabun"/>
    </font>
    <font>
      <b/>
      <sz val="40.0"/>
      <color theme="1"/>
      <name val="Sarabun"/>
    </font>
    <font>
      <b/>
      <sz val="13.0"/>
      <color theme="1"/>
      <name val="Sarabun"/>
    </font>
    <font>
      <u/>
      <color rgb="FF0000FF"/>
      <name val="Sarabun"/>
    </font>
    <font>
      <b/>
      <sz val="11.0"/>
      <color rgb="FF4A86E8"/>
      <name val="Sarabun"/>
    </font>
    <font>
      <b/>
      <u/>
      <sz val="12.0"/>
      <color theme="1"/>
      <name val="Sarabun"/>
    </font>
    <font>
      <b/>
      <u/>
      <sz val="12.0"/>
      <color theme="1"/>
      <name val="Sarabun"/>
    </font>
    <font>
      <b/>
      <sz val="12.0"/>
      <color rgb="FF4A86E8"/>
      <name val="Sarabun"/>
    </font>
    <font>
      <b/>
      <u/>
      <sz val="11.0"/>
      <color theme="1"/>
      <name val="Sarabun"/>
    </font>
    <font>
      <b/>
      <u/>
      <sz val="11.0"/>
      <color theme="1"/>
      <name val="Sarabun"/>
    </font>
    <font>
      <color rgb="FFFFFFFF"/>
      <name val="Arial"/>
      <scheme val="minor"/>
    </font>
    <font>
      <b/>
      <u/>
      <sz val="18.0"/>
      <color rgb="FFFF0000"/>
      <name val="Chakra Petch"/>
    </font>
    <font>
      <sz val="11.0"/>
      <color rgb="FFFF0000"/>
      <name val="Arial"/>
      <scheme val="minor"/>
    </font>
    <font>
      <b/>
      <u/>
      <sz val="12.0"/>
      <color theme="1"/>
      <name val="Sarabun"/>
    </font>
    <font>
      <b/>
      <sz val="15.0"/>
      <color rgb="FFFF0000"/>
      <name val="Sarabun"/>
    </font>
    <font>
      <b/>
      <sz val="15.0"/>
      <color theme="1"/>
      <name val="Sarabun"/>
    </font>
    <font>
      <b/>
      <color rgb="FFFFFFFF"/>
      <name val="Sarabun"/>
    </font>
    <font>
      <b/>
      <u/>
      <sz val="12.0"/>
      <color rgb="FFFF0000"/>
      <name val="Sarabun"/>
    </font>
    <font>
      <b/>
      <u/>
      <sz val="15.0"/>
      <color rgb="FFFF0000"/>
      <name val="Sarabun"/>
    </font>
    <font>
      <b/>
      <color rgb="FFFFFF00"/>
      <name val="Sarabun"/>
    </font>
    <font>
      <u/>
      <sz val="13.0"/>
      <color rgb="FFFFFFFF"/>
      <name val="Sarabun"/>
    </font>
    <font>
      <color rgb="FFFFFFFF"/>
      <name val="Sarabun"/>
    </font>
    <font>
      <b/>
      <sz val="16.0"/>
      <color theme="1"/>
      <name val="Sarabun"/>
    </font>
    <font>
      <b/>
      <color rgb="FFFF0000"/>
      <name val="Sarabun"/>
    </font>
    <font>
      <sz val="10.0"/>
      <color rgb="FF000000"/>
      <name val="Sarabun"/>
    </font>
    <font>
      <b/>
      <sz val="12.0"/>
      <color theme="1"/>
      <name val="Sarabun"/>
    </font>
    <font>
      <b/>
      <u/>
      <sz val="14.0"/>
      <color theme="1"/>
      <name val="Arial"/>
      <scheme val="minor"/>
    </font>
    <font>
      <b/>
      <sz val="23.0"/>
      <color theme="1"/>
      <name val="Sarabun"/>
    </font>
    <font>
      <b/>
      <sz val="40.0"/>
      <color rgb="FFFFCFC9"/>
      <name val="Sarabun"/>
    </font>
    <font>
      <b/>
      <u/>
      <sz val="19.0"/>
      <color theme="1"/>
      <name val="Sarabun"/>
    </font>
    <font>
      <b/>
      <u/>
      <sz val="19.0"/>
      <color theme="1"/>
      <name val="Sarabun"/>
    </font>
    <font>
      <b/>
      <sz val="40.0"/>
      <color rgb="FFBFE0F6"/>
      <name val="Sarabun"/>
    </font>
    <font>
      <b/>
      <sz val="40.0"/>
      <color rgb="FF000000"/>
      <name val="Sarabun"/>
    </font>
    <font>
      <color theme="1"/>
      <name val="Arial"/>
    </font>
    <font>
      <b/>
      <sz val="16.0"/>
      <color rgb="FFFF0000"/>
      <name val="Sarabun"/>
    </font>
    <font>
      <b/>
      <sz val="20.0"/>
      <color rgb="FFFF0000"/>
      <name val="Sarabun"/>
    </font>
    <font>
      <sz val="11.0"/>
      <color theme="1"/>
      <name val="Arial"/>
    </font>
    <font>
      <u/>
      <sz val="14.0"/>
      <color rgb="FFFFFF00"/>
      <name val="Sarabun"/>
    </font>
    <font>
      <u/>
      <sz val="14.0"/>
      <color rgb="FFFF0000"/>
      <name val="Sarabun"/>
    </font>
    <font>
      <color rgb="FFFFFF00"/>
      <name val="Sarabun"/>
    </font>
    <font>
      <u/>
      <sz val="10.0"/>
      <color rgb="FFFF0000"/>
      <name val="Sarabun"/>
    </font>
    <font>
      <sz val="10.0"/>
      <color rgb="FFFFFFFF"/>
      <name val="Sarabun"/>
    </font>
    <font>
      <u/>
      <sz val="14.0"/>
      <color rgb="FFFFFF00"/>
      <name val="Sarabun"/>
    </font>
    <font>
      <b/>
      <sz val="11.0"/>
      <color rgb="FF00FF00"/>
      <name val="Sarabun"/>
    </font>
    <font>
      <b/>
      <sz val="13.0"/>
      <color theme="1"/>
      <name val="Arial"/>
      <scheme val="minor"/>
    </font>
    <font>
      <b/>
      <sz val="13.0"/>
      <color rgb="FFFFFFFF"/>
      <name val="Arial"/>
      <scheme val="minor"/>
    </font>
    <font>
      <b/>
      <u/>
      <color theme="1"/>
      <name val="Arial"/>
      <scheme val="minor"/>
    </font>
    <font>
      <b/>
      <u/>
      <color theme="1"/>
      <name val="Arial"/>
      <scheme val="minor"/>
    </font>
    <font>
      <sz val="15.0"/>
      <color theme="1"/>
      <name val="Arial"/>
      <scheme val="minor"/>
    </font>
    <font>
      <b/>
      <color theme="1"/>
      <name val="Arial"/>
      <scheme val="minor"/>
    </font>
    <font>
      <b/>
      <color rgb="FFFFFFFF"/>
      <name val="Arial"/>
      <scheme val="minor"/>
    </font>
    <font>
      <b/>
      <u/>
      <color theme="1"/>
      <name val="Arial"/>
      <scheme val="minor"/>
    </font>
    <font>
      <color rgb="FF000000"/>
      <name val="Sarabun"/>
    </font>
    <font>
      <sz val="10.0"/>
      <color theme="1"/>
      <name val="Arial"/>
    </font>
  </fonts>
  <fills count="53">
    <fill>
      <patternFill patternType="none"/>
    </fill>
    <fill>
      <patternFill patternType="lightGray"/>
    </fill>
    <fill>
      <patternFill patternType="solid">
        <fgColor rgb="FFB7B7B7"/>
        <bgColor rgb="FFB7B7B7"/>
      </patternFill>
    </fill>
    <fill>
      <patternFill patternType="solid">
        <fgColor rgb="FFFFF2CC"/>
        <bgColor rgb="FFFFF2CC"/>
      </patternFill>
    </fill>
    <fill>
      <patternFill patternType="solid">
        <fgColor rgb="FFEFEFEF"/>
        <bgColor rgb="FFEFEFEF"/>
      </patternFill>
    </fill>
    <fill>
      <patternFill patternType="solid">
        <fgColor rgb="FFD9D9D9"/>
        <bgColor rgb="FFD9D9D9"/>
      </patternFill>
    </fill>
    <fill>
      <patternFill patternType="solid">
        <fgColor rgb="FFFFFFFF"/>
        <bgColor rgb="FFFFFFFF"/>
      </patternFill>
    </fill>
    <fill>
      <patternFill patternType="solid">
        <fgColor rgb="FFE06666"/>
        <bgColor rgb="FFE06666"/>
      </patternFill>
    </fill>
    <fill>
      <patternFill patternType="solid">
        <fgColor rgb="FFB91C1C"/>
        <bgColor rgb="FFB91C1C"/>
      </patternFill>
    </fill>
    <fill>
      <patternFill patternType="solid">
        <fgColor rgb="FF999999"/>
        <bgColor rgb="FF999999"/>
      </patternFill>
    </fill>
    <fill>
      <patternFill patternType="solid">
        <fgColor rgb="FFFFE599"/>
        <bgColor rgb="FFFFE599"/>
      </patternFill>
    </fill>
    <fill>
      <patternFill patternType="solid">
        <fgColor rgb="FFFF7F7E"/>
        <bgColor rgb="FFFF7F7E"/>
      </patternFill>
    </fill>
    <fill>
      <patternFill patternType="solid">
        <fgColor rgb="FF93C47D"/>
        <bgColor rgb="FF93C47D"/>
      </patternFill>
    </fill>
    <fill>
      <patternFill patternType="solid">
        <fgColor rgb="FFFFBF7F"/>
        <bgColor rgb="FFFFBF7F"/>
      </patternFill>
    </fill>
    <fill>
      <patternFill patternType="solid">
        <fgColor rgb="FFFFFF00"/>
        <bgColor rgb="FFFFFF00"/>
      </patternFill>
    </fill>
    <fill>
      <patternFill patternType="solid">
        <fgColor rgb="FFFEFF7F"/>
        <bgColor rgb="FFFEFF7F"/>
      </patternFill>
    </fill>
    <fill>
      <patternFill patternType="solid">
        <fgColor rgb="FFD9EAD3"/>
        <bgColor rgb="FFD9EAD3"/>
      </patternFill>
    </fill>
    <fill>
      <patternFill patternType="solid">
        <fgColor rgb="FFF4CCCC"/>
        <bgColor rgb="FFF4CCCC"/>
      </patternFill>
    </fill>
    <fill>
      <patternFill patternType="solid">
        <fgColor rgb="FF4285F4"/>
        <bgColor rgb="FF4285F4"/>
      </patternFill>
    </fill>
    <fill>
      <patternFill patternType="solid">
        <fgColor theme="8"/>
        <bgColor theme="8"/>
      </patternFill>
    </fill>
    <fill>
      <patternFill patternType="solid">
        <fgColor rgb="FFFF9A7F"/>
        <bgColor rgb="FFFF9A7F"/>
      </patternFill>
    </fill>
    <fill>
      <patternFill patternType="solid">
        <fgColor rgb="FFF9CB9C"/>
        <bgColor rgb="FFF9CB9C"/>
      </patternFill>
    </fill>
    <fill>
      <patternFill patternType="solid">
        <fgColor rgb="FFB6D7A8"/>
        <bgColor rgb="FFB6D7A8"/>
      </patternFill>
    </fill>
    <fill>
      <patternFill patternType="solid">
        <fgColor rgb="FFF85050"/>
        <bgColor rgb="FFF85050"/>
      </patternFill>
    </fill>
    <fill>
      <patternFill patternType="solid">
        <fgColor rgb="FFB45F06"/>
        <bgColor rgb="FFB45F06"/>
      </patternFill>
    </fill>
    <fill>
      <patternFill patternType="solid">
        <fgColor rgb="FF666666"/>
        <bgColor rgb="FF666666"/>
      </patternFill>
    </fill>
    <fill>
      <patternFill patternType="solid">
        <fgColor rgb="FFFF9900"/>
        <bgColor rgb="FFFF9900"/>
      </patternFill>
    </fill>
    <fill>
      <patternFill patternType="solid">
        <fgColor rgb="FFCC0000"/>
        <bgColor rgb="FFCC0000"/>
      </patternFill>
    </fill>
    <fill>
      <patternFill patternType="solid">
        <fgColor rgb="FF980000"/>
        <bgColor rgb="FF980000"/>
      </patternFill>
    </fill>
    <fill>
      <patternFill patternType="solid">
        <fgColor rgb="FFFFD966"/>
        <bgColor rgb="FFFFD966"/>
      </patternFill>
    </fill>
    <fill>
      <patternFill patternType="solid">
        <fgColor rgb="FF5B0F00"/>
        <bgColor rgb="FF5B0F00"/>
      </patternFill>
    </fill>
    <fill>
      <patternFill patternType="solid">
        <fgColor rgb="FF45984C"/>
        <bgColor rgb="FF45984C"/>
      </patternFill>
    </fill>
    <fill>
      <patternFill patternType="solid">
        <fgColor rgb="FF434343"/>
        <bgColor rgb="FF434343"/>
      </patternFill>
    </fill>
    <fill>
      <patternFill patternType="solid">
        <fgColor rgb="FF783F04"/>
        <bgColor rgb="FF783F04"/>
      </patternFill>
    </fill>
    <fill>
      <patternFill patternType="solid">
        <fgColor rgb="FF6AA84F"/>
        <bgColor rgb="FF6AA84F"/>
      </patternFill>
    </fill>
    <fill>
      <patternFill patternType="solid">
        <fgColor rgb="FFFF0000"/>
        <bgColor rgb="FFFF0000"/>
      </patternFill>
    </fill>
    <fill>
      <patternFill patternType="solid">
        <fgColor rgb="FFB10202"/>
        <bgColor rgb="FFB10202"/>
      </patternFill>
    </fill>
    <fill>
      <patternFill patternType="solid">
        <fgColor rgb="FFF6B26B"/>
        <bgColor rgb="FFF6B26B"/>
      </patternFill>
    </fill>
    <fill>
      <patternFill patternType="solid">
        <fgColor rgb="FF0A53A8"/>
        <bgColor rgb="FF0A53A8"/>
      </patternFill>
    </fill>
    <fill>
      <patternFill patternType="solid">
        <fgColor rgb="FFC20000"/>
        <bgColor rgb="FFC20000"/>
      </patternFill>
    </fill>
    <fill>
      <patternFill patternType="solid">
        <fgColor rgb="FFFF6D01"/>
        <bgColor rgb="FFFF6D01"/>
      </patternFill>
    </fill>
    <fill>
      <patternFill patternType="solid">
        <fgColor rgb="FFF3F3F3"/>
        <bgColor rgb="FFF3F3F3"/>
      </patternFill>
    </fill>
    <fill>
      <patternFill patternType="solid">
        <fgColor rgb="FF919191"/>
        <bgColor rgb="FF919191"/>
      </patternFill>
    </fill>
    <fill>
      <patternFill patternType="solid">
        <fgColor rgb="FFCCCCCC"/>
        <bgColor rgb="FFCCCCCC"/>
      </patternFill>
    </fill>
    <fill>
      <patternFill patternType="solid">
        <fgColor rgb="FF000000"/>
        <bgColor rgb="FF000000"/>
      </patternFill>
    </fill>
    <fill>
      <patternFill patternType="solid">
        <fgColor rgb="FFEA9999"/>
        <bgColor rgb="FFEA9999"/>
      </patternFill>
    </fill>
    <fill>
      <patternFill patternType="solid">
        <fgColor rgb="FF00FF00"/>
        <bgColor rgb="FF00FF00"/>
      </patternFill>
    </fill>
    <fill>
      <patternFill patternType="solid">
        <fgColor rgb="FFAEFD92"/>
        <bgColor rgb="FFAEFD92"/>
      </patternFill>
    </fill>
    <fill>
      <patternFill patternType="solid">
        <fgColor rgb="FFB5D887"/>
        <bgColor rgb="FFB5D887"/>
      </patternFill>
    </fill>
    <fill>
      <patternFill patternType="solid">
        <fgColor rgb="FFFF6868"/>
        <bgColor rgb="FFFF6868"/>
      </patternFill>
    </fill>
    <fill>
      <patternFill patternType="solid">
        <fgColor rgb="FFFC2020"/>
        <bgColor rgb="FFFC2020"/>
      </patternFill>
    </fill>
    <fill>
      <patternFill patternType="solid">
        <fgColor rgb="FFDF0000"/>
        <bgColor rgb="FFDF0000"/>
      </patternFill>
    </fill>
    <fill>
      <patternFill patternType="solid">
        <fgColor rgb="FFCE0000"/>
        <bgColor rgb="FFCE0000"/>
      </patternFill>
    </fill>
  </fills>
  <borders count="51">
    <border/>
    <border>
      <top style="medium">
        <color rgb="FF000000"/>
      </top>
    </border>
    <border>
      <right style="thin">
        <color rgb="FF000000"/>
      </right>
    </border>
    <border>
      <right style="medium">
        <color rgb="FF000000"/>
      </right>
      <top style="medium">
        <color rgb="FF000000"/>
      </top>
    </border>
    <border>
      <left style="medium">
        <color rgb="FF000000"/>
      </left>
      <top style="medium">
        <color rgb="FF000000"/>
      </top>
    </border>
    <border>
      <left style="thin">
        <color rgb="FF000000"/>
      </left>
      <right style="thin">
        <color rgb="FF000000"/>
      </right>
      <top style="thin">
        <color rgb="FF000000"/>
      </top>
      <bottom style="thin">
        <color rgb="FF000000"/>
      </bottom>
    </border>
    <border>
      <right style="medium">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border>
    <border>
      <left style="medium">
        <color rgb="FF000000"/>
      </left>
      <right style="thin">
        <color rgb="FF000000"/>
      </right>
      <top style="medium">
        <color rgb="FF000000"/>
      </top>
      <bottom style="thin">
        <color rgb="FF000000"/>
      </bottom>
    </border>
    <border>
      <bottom style="thick">
        <color rgb="FF000000"/>
      </bottom>
    </border>
    <border>
      <right style="medium">
        <color rgb="FF000000"/>
      </right>
      <bottom style="medium">
        <color rgb="FF000000"/>
      </bottom>
    </border>
    <border>
      <left style="thin">
        <color rgb="FF000000"/>
      </left>
      <top style="medium">
        <color rgb="FF000000"/>
      </top>
      <bottom style="thin">
        <color rgb="FF000000"/>
      </bottom>
    </border>
    <border>
      <left style="thin">
        <color rgb="FF000000"/>
      </left>
      <right style="thin">
        <color rgb="FF000000"/>
      </right>
      <top style="thin">
        <color rgb="FF000000"/>
      </top>
    </border>
    <border>
      <right style="thin">
        <color rgb="FF000000"/>
      </right>
      <top style="medium">
        <color rgb="FF000000"/>
      </top>
      <bottom style="thin">
        <color rgb="FF000000"/>
      </bottom>
    </border>
    <border>
      <bottom style="thin">
        <color rgb="FF000000"/>
      </bottom>
    </border>
    <border>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medium">
        <color rgb="FF000000"/>
      </top>
    </border>
    <border>
      <left style="thin">
        <color rgb="FF000000"/>
      </left>
      <top style="medium">
        <color rgb="FF000000"/>
      </top>
    </border>
    <border>
      <left style="thin">
        <color rgb="FF000000"/>
      </left>
      <right style="thin">
        <color rgb="FF000000"/>
      </right>
      <bottom style="thin">
        <color rgb="FF000000"/>
      </bottom>
    </border>
    <border>
      <left style="thin">
        <color rgb="FF000000"/>
      </left>
      <right style="thin">
        <color rgb="FF000000"/>
      </right>
    </border>
    <border>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bottom style="medium">
        <color rgb="FF000000"/>
      </bottom>
    </border>
    <border>
      <left style="medium">
        <color rgb="FF000000"/>
      </left>
      <right style="thin">
        <color rgb="FF000000"/>
      </right>
      <top style="thin">
        <color rgb="FF000000"/>
      </top>
      <bottom style="thin">
        <color rgb="FF000000"/>
      </bottom>
    </border>
    <border>
      <left style="thin">
        <color rgb="FF000000"/>
      </left>
    </border>
    <border>
      <left style="medium">
        <color rgb="FF000000"/>
      </left>
      <right style="thin">
        <color rgb="FF000000"/>
      </right>
      <top style="thin">
        <color rgb="FF000000"/>
      </top>
    </border>
    <border>
      <left style="thin">
        <color rgb="FF000000"/>
      </left>
      <right style="medium">
        <color rgb="FF000000"/>
      </right>
      <top style="medium">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medium">
        <color rgb="FF000000"/>
      </right>
      <bottom style="medium">
        <color rgb="FF000000"/>
      </bottom>
    </border>
    <border>
      <left style="medium">
        <color rgb="FF000000"/>
      </left>
      <top style="thin">
        <color rgb="FF000000"/>
      </top>
      <bottom style="thin">
        <color rgb="FF000000"/>
      </bottom>
    </border>
    <border>
      <left style="medium">
        <color rgb="FF000000"/>
      </left>
      <right style="thin">
        <color rgb="FF000000"/>
      </right>
      <bottom style="thin">
        <color rgb="FF000000"/>
      </bottom>
    </border>
    <border>
      <right style="medium">
        <color rgb="FF000000"/>
      </right>
      <bottom style="thin">
        <color rgb="FF000000"/>
      </bottom>
    </border>
    <border>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ck">
        <color rgb="FF000000"/>
      </left>
      <bottom style="thick">
        <color rgb="FF000000"/>
      </bottom>
    </border>
    <border>
      <left style="medium">
        <color rgb="FF000000"/>
      </left>
      <right style="medium">
        <color rgb="FF000000"/>
      </right>
      <bottom style="medium">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border>
    <border>
      <left style="medium">
        <color rgb="FF000000"/>
      </left>
      <bottom style="thin">
        <color rgb="FF000000"/>
      </bottom>
    </border>
  </borders>
  <cellStyleXfs count="1">
    <xf borderId="0" fillId="0" fontId="0" numFmtId="0" applyAlignment="1" applyFont="1"/>
  </cellStyleXfs>
  <cellXfs count="539">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3" fontId="2" numFmtId="0" xfId="0" applyAlignment="1" applyBorder="1" applyFill="1" applyFont="1">
      <alignment readingOrder="0"/>
    </xf>
    <xf borderId="2" fillId="2" fontId="3" numFmtId="0" xfId="0" applyAlignment="1" applyBorder="1" applyFill="1" applyFont="1">
      <alignment horizontal="center" readingOrder="0"/>
    </xf>
    <xf borderId="3" fillId="3" fontId="4" numFmtId="0" xfId="0" applyAlignment="1" applyBorder="1" applyFill="1" applyFont="1">
      <alignment horizontal="right" readingOrder="0"/>
    </xf>
    <xf borderId="4" fillId="3" fontId="5" numFmtId="0" xfId="0" applyAlignment="1" applyBorder="1" applyFill="1" applyFont="1">
      <alignment readingOrder="0" vertical="center"/>
    </xf>
    <xf borderId="0" fillId="3" fontId="4" numFmtId="0" xfId="0" applyAlignment="1" applyFill="1" applyFont="1">
      <alignment readingOrder="0"/>
    </xf>
    <xf borderId="5" fillId="4" fontId="6" numFmtId="0" xfId="0" applyAlignment="1" applyBorder="1" applyFill="1" applyFont="1">
      <alignment horizontal="center" readingOrder="0" vertical="center"/>
    </xf>
    <xf borderId="6" fillId="3" fontId="7" numFmtId="0" xfId="0" applyAlignment="1" applyBorder="1" applyFill="1" applyFont="1">
      <alignment readingOrder="0"/>
    </xf>
    <xf borderId="1" fillId="3" fontId="8" numFmtId="0" xfId="0" applyBorder="1" applyFill="1" applyFont="1"/>
    <xf borderId="0" fillId="3" fontId="4" numFmtId="0" xfId="0" applyAlignment="1" applyFill="1" applyFont="1">
      <alignment readingOrder="0" vertical="center"/>
    </xf>
    <xf borderId="6" fillId="3" fontId="8" numFmtId="0" xfId="0" applyBorder="1" applyFill="1" applyFont="1"/>
    <xf borderId="0" fillId="3" fontId="9" numFmtId="0" xfId="0" applyAlignment="1" applyFill="1" applyFont="1">
      <alignment readingOrder="0" vertical="top"/>
    </xf>
    <xf borderId="5" fillId="2" fontId="10" numFmtId="0" xfId="0" applyAlignment="1" applyBorder="1" applyFill="1" applyFont="1">
      <alignment horizontal="center" readingOrder="0" vertical="center"/>
    </xf>
    <xf borderId="3" fillId="3" fontId="11" numFmtId="0" xfId="0" applyAlignment="1" applyBorder="1" applyFill="1" applyFont="1">
      <alignment horizontal="right" readingOrder="0"/>
    </xf>
    <xf borderId="7" fillId="2" fontId="10" numFmtId="0" xfId="0" applyAlignment="1" applyBorder="1" applyFill="1" applyFont="1">
      <alignment horizontal="left" readingOrder="0" vertical="center"/>
    </xf>
    <xf borderId="0" fillId="3" fontId="8" numFmtId="0" xfId="0" applyAlignment="1" applyFill="1" applyFont="1">
      <alignment shrinkToFit="0" wrapText="0"/>
    </xf>
    <xf borderId="6" fillId="0" fontId="12" numFmtId="0" xfId="0" applyBorder="1" applyFont="1"/>
    <xf borderId="8" fillId="2" fontId="10" numFmtId="0" xfId="0" applyAlignment="1" applyBorder="1" applyFill="1" applyFont="1">
      <alignment horizontal="left" readingOrder="0" vertical="center"/>
    </xf>
    <xf borderId="9" fillId="3" fontId="8" numFmtId="0" xfId="0" applyAlignment="1" applyBorder="1" applyFill="1" applyFont="1">
      <alignment readingOrder="0"/>
    </xf>
    <xf borderId="0" fillId="3" fontId="13" numFmtId="0" xfId="0" applyAlignment="1" applyFill="1" applyFont="1">
      <alignment readingOrder="0"/>
    </xf>
    <xf borderId="10" fillId="5" fontId="14" numFmtId="0" xfId="0" applyAlignment="1" applyBorder="1" applyFill="1" applyFont="1">
      <alignment horizontal="left" readingOrder="0" vertical="bottom"/>
    </xf>
    <xf borderId="6" fillId="3" fontId="4" numFmtId="0" xfId="0" applyAlignment="1" applyBorder="1" applyFill="1" applyFont="1">
      <alignment readingOrder="0"/>
    </xf>
    <xf borderId="0" fillId="3" fontId="8" numFmtId="0" xfId="0" applyFill="1" applyFont="1"/>
    <xf borderId="0" fillId="3" fontId="4" numFmtId="0" xfId="0" applyAlignment="1" applyFill="1" applyFont="1">
      <alignment horizontal="left" readingOrder="0" vertical="center"/>
    </xf>
    <xf borderId="0" fillId="3" fontId="15" numFmtId="0" xfId="0" applyAlignment="1" applyFill="1" applyFont="1">
      <alignment readingOrder="0" vertical="top"/>
    </xf>
    <xf borderId="7" fillId="6" fontId="10" numFmtId="49" xfId="0" applyAlignment="1" applyBorder="1" applyFill="1" applyFont="1" applyNumberFormat="1">
      <alignment horizontal="right" readingOrder="0" vertical="center"/>
    </xf>
    <xf borderId="0" fillId="3" fontId="16" numFmtId="0" xfId="0" applyAlignment="1" applyFill="1" applyFont="1">
      <alignment horizontal="center" readingOrder="0"/>
    </xf>
    <xf borderId="8" fillId="0" fontId="12" numFmtId="0" xfId="0" applyBorder="1" applyFont="1"/>
    <xf borderId="6" fillId="3" fontId="4" numFmtId="0" xfId="0" applyAlignment="1" applyBorder="1" applyFill="1" applyFont="1">
      <alignment horizontal="center" readingOrder="0" vertical="center"/>
    </xf>
    <xf borderId="9" fillId="3" fontId="17" numFmtId="0" xfId="0" applyAlignment="1" applyBorder="1" applyFill="1" applyFont="1">
      <alignment readingOrder="0"/>
    </xf>
    <xf borderId="0" fillId="3" fontId="18" numFmtId="0" xfId="0" applyFill="1" applyFont="1"/>
    <xf borderId="2" fillId="2" fontId="10" numFmtId="0" xfId="0" applyAlignment="1" applyBorder="1" applyFill="1" applyFont="1">
      <alignment horizontal="center" readingOrder="0" vertical="center"/>
    </xf>
    <xf borderId="6" fillId="3" fontId="19" numFmtId="0" xfId="0" applyAlignment="1" applyBorder="1" applyFill="1" applyFont="1">
      <alignment horizontal="right" readingOrder="0"/>
    </xf>
    <xf borderId="11" fillId="3" fontId="18" numFmtId="0" xfId="0" applyBorder="1" applyFill="1" applyFont="1"/>
    <xf borderId="5" fillId="7" fontId="8" numFmtId="0" xfId="0" applyAlignment="1" applyBorder="1" applyFill="1" applyFont="1">
      <alignment horizontal="center" readingOrder="0"/>
    </xf>
    <xf borderId="12" fillId="3" fontId="4" numFmtId="0" xfId="0" applyAlignment="1" applyBorder="1" applyFill="1" applyFont="1">
      <alignment horizontal="right" readingOrder="0"/>
    </xf>
    <xf borderId="9" fillId="3" fontId="8" numFmtId="0" xfId="0" applyAlignment="1" applyBorder="1" applyFill="1" applyFont="1">
      <alignment readingOrder="0"/>
    </xf>
    <xf borderId="5" fillId="7" fontId="8" numFmtId="9" xfId="0" applyAlignment="1" applyBorder="1" applyFill="1" applyFont="1" applyNumberFormat="1">
      <alignment horizontal="center" readingOrder="0"/>
    </xf>
    <xf borderId="13" fillId="5" fontId="20" numFmtId="0" xfId="0" applyAlignment="1" applyBorder="1" applyFill="1" applyFont="1">
      <alignment horizontal="right" vertical="bottom"/>
    </xf>
    <xf borderId="9" fillId="3" fontId="21" numFmtId="0" xfId="0" applyAlignment="1" applyBorder="1" applyFill="1" applyFont="1">
      <alignment readingOrder="0" vertical="center"/>
    </xf>
    <xf borderId="14" fillId="7" fontId="8" numFmtId="0" xfId="0" applyAlignment="1" applyBorder="1" applyFill="1" applyFont="1">
      <alignment horizontal="center" readingOrder="0" vertical="center"/>
    </xf>
    <xf borderId="15" fillId="5" fontId="14" numFmtId="0" xfId="0" applyAlignment="1" applyBorder="1" applyFill="1" applyFont="1">
      <alignment readingOrder="0" vertical="bottom"/>
    </xf>
    <xf borderId="16" fillId="3" fontId="22" numFmtId="0" xfId="0" applyAlignment="1" applyBorder="1" applyFill="1" applyFont="1">
      <alignment horizontal="center" readingOrder="0" vertical="bottom"/>
    </xf>
    <xf borderId="17" fillId="2" fontId="10" numFmtId="0" xfId="0" applyAlignment="1" applyBorder="1" applyFill="1" applyFont="1">
      <alignment horizontal="left" readingOrder="0" vertical="center"/>
    </xf>
    <xf borderId="16" fillId="0" fontId="12" numFmtId="0" xfId="0" applyBorder="1" applyFont="1"/>
    <xf borderId="18" fillId="3" fontId="10" numFmtId="0" xfId="0" applyAlignment="1" applyBorder="1" applyFill="1" applyFont="1">
      <alignment horizontal="right" readingOrder="0" vertical="center"/>
    </xf>
    <xf borderId="0" fillId="3" fontId="23" numFmtId="0" xfId="0" applyAlignment="1" applyFill="1" applyFont="1">
      <alignment readingOrder="0" vertical="center"/>
    </xf>
    <xf borderId="19" fillId="3" fontId="10" numFmtId="0" xfId="0" applyAlignment="1" applyBorder="1" applyFill="1" applyFont="1">
      <alignment horizontal="center" readingOrder="0" vertical="center"/>
    </xf>
    <xf borderId="4" fillId="8" fontId="24" numFmtId="0" xfId="0" applyAlignment="1" applyBorder="1" applyFill="1" applyFont="1">
      <alignment horizontal="center" readingOrder="0" shrinkToFit="0" vertical="center" wrapText="1"/>
    </xf>
    <xf borderId="20" fillId="5" fontId="8" numFmtId="0" xfId="0" applyAlignment="1" applyBorder="1" applyFill="1" applyFont="1">
      <alignment horizontal="center" readingOrder="0" shrinkToFit="0" vertical="center" wrapText="1"/>
    </xf>
    <xf borderId="2" fillId="2" fontId="25" numFmtId="0" xfId="0" applyAlignment="1" applyBorder="1" applyFill="1" applyFont="1">
      <alignment horizontal="center" readingOrder="0" shrinkToFit="0" vertical="center" wrapText="1"/>
    </xf>
    <xf borderId="21" fillId="8" fontId="24" numFmtId="0" xfId="0" applyAlignment="1" applyBorder="1" applyFill="1" applyFont="1">
      <alignment horizontal="center" readingOrder="0" shrinkToFit="0" vertical="center" wrapText="1"/>
    </xf>
    <xf borderId="22" fillId="9" fontId="6" numFmtId="0" xfId="0" applyAlignment="1" applyBorder="1" applyFill="1" applyFont="1">
      <alignment horizontal="center" readingOrder="0" vertical="center"/>
    </xf>
    <xf borderId="23" fillId="0" fontId="12" numFmtId="0" xfId="0" applyBorder="1" applyFont="1"/>
    <xf borderId="20" fillId="8" fontId="24" numFmtId="49" xfId="0" applyAlignment="1" applyBorder="1" applyFill="1" applyFont="1" applyNumberFormat="1">
      <alignment horizontal="center" readingOrder="0" shrinkToFit="0" vertical="center" wrapText="1"/>
    </xf>
    <xf borderId="13" fillId="5" fontId="8" numFmtId="0" xfId="0" applyAlignment="1" applyBorder="1" applyFill="1" applyFont="1">
      <alignment horizontal="center" readingOrder="0"/>
    </xf>
    <xf borderId="1" fillId="8" fontId="24" numFmtId="0" xfId="0" applyAlignment="1" applyBorder="1" applyFill="1" applyFont="1">
      <alignment horizontal="center" readingOrder="0" shrinkToFit="0" vertical="center" wrapText="1"/>
    </xf>
    <xf borderId="0" fillId="3" fontId="26" numFmtId="0" xfId="0" applyAlignment="1" applyFill="1" applyFont="1">
      <alignment horizontal="left" readingOrder="0" shrinkToFit="0" vertical="top" wrapText="0"/>
    </xf>
    <xf borderId="2" fillId="0" fontId="12" numFmtId="0" xfId="0" applyBorder="1" applyFont="1"/>
    <xf borderId="24" fillId="0" fontId="12" numFmtId="0" xfId="0" applyBorder="1" applyFont="1"/>
    <xf borderId="20" fillId="8" fontId="24" numFmtId="0" xfId="0" applyAlignment="1" applyBorder="1" applyFill="1" applyFont="1">
      <alignment horizontal="center" readingOrder="0" shrinkToFit="0" vertical="center" wrapText="1"/>
    </xf>
    <xf borderId="5" fillId="10" fontId="8" numFmtId="0" xfId="0" applyAlignment="1" applyBorder="1" applyFill="1" applyFont="1">
      <alignment horizontal="center" readingOrder="0"/>
    </xf>
    <xf borderId="20" fillId="8" fontId="27" numFmtId="0" xfId="0" applyAlignment="1" applyBorder="1" applyFill="1" applyFont="1">
      <alignment horizontal="center" readingOrder="0" shrinkToFit="0" vertical="center" wrapText="1"/>
    </xf>
    <xf borderId="5" fillId="0" fontId="28" numFmtId="0" xfId="0" applyAlignment="1" applyBorder="1" applyFont="1">
      <alignment horizontal="center" readingOrder="0" vertical="center"/>
    </xf>
    <xf borderId="5" fillId="10" fontId="8" numFmtId="9" xfId="0" applyAlignment="1" applyBorder="1" applyFill="1" applyFont="1" applyNumberFormat="1">
      <alignment horizontal="center" readingOrder="0"/>
    </xf>
    <xf borderId="5" fillId="0" fontId="29" numFmtId="0" xfId="0" applyAlignment="1" applyBorder="1" applyFont="1">
      <alignment horizontal="center" readingOrder="0" vertical="center"/>
    </xf>
    <xf borderId="5" fillId="11" fontId="6" numFmtId="0" xfId="0" applyAlignment="1" applyBorder="1" applyFill="1" applyFont="1">
      <alignment horizontal="center" readingOrder="0" vertical="center"/>
    </xf>
    <xf borderId="25" fillId="5" fontId="8" numFmtId="0" xfId="0" applyAlignment="1" applyBorder="1" applyFill="1" applyFont="1">
      <alignment horizontal="center" readingOrder="0"/>
    </xf>
    <xf borderId="18" fillId="3" fontId="10" numFmtId="0" xfId="0" applyAlignment="1" applyBorder="1" applyFill="1" applyFont="1">
      <alignment horizontal="right" readingOrder="0" vertical="center"/>
    </xf>
    <xf borderId="26" fillId="8" fontId="24" numFmtId="0" xfId="0" applyAlignment="1" applyBorder="1" applyFill="1" applyFont="1">
      <alignment horizontal="center" readingOrder="0" shrinkToFit="0" vertical="center" wrapText="1"/>
    </xf>
    <xf borderId="5" fillId="12" fontId="8" numFmtId="0" xfId="0" applyAlignment="1" applyBorder="1" applyFill="1" applyFont="1">
      <alignment horizontal="center" readingOrder="0"/>
    </xf>
    <xf borderId="27" fillId="8" fontId="24" numFmtId="0" xfId="0" applyAlignment="1" applyBorder="1" applyFill="1" applyFont="1">
      <alignment horizontal="center" readingOrder="0" shrinkToFit="0" vertical="center" wrapText="1"/>
    </xf>
    <xf borderId="21" fillId="3" fontId="26" numFmtId="0" xfId="0" applyAlignment="1" applyBorder="1" applyFill="1" applyFont="1">
      <alignment horizontal="center" readingOrder="0" shrinkToFit="0" vertical="center" wrapText="1"/>
    </xf>
    <xf borderId="5" fillId="12" fontId="8" numFmtId="9" xfId="0" applyAlignment="1" applyBorder="1" applyFill="1" applyFont="1" applyNumberFormat="1">
      <alignment horizontal="center" readingOrder="0"/>
    </xf>
    <xf borderId="28" fillId="8" fontId="24" numFmtId="49" xfId="0" applyAlignment="1" applyBorder="1" applyFill="1" applyFont="1" applyNumberFormat="1">
      <alignment horizontal="center" readingOrder="0" shrinkToFit="0" vertical="center" wrapText="1"/>
    </xf>
    <xf borderId="3" fillId="0" fontId="12" numFmtId="0" xfId="0" applyBorder="1" applyFont="1"/>
    <xf borderId="29" fillId="8" fontId="24" numFmtId="0" xfId="0" applyAlignment="1" applyBorder="1" applyFill="1" applyFont="1">
      <alignment horizontal="center" readingOrder="0" shrinkToFit="0" vertical="center" wrapText="1"/>
    </xf>
    <xf borderId="22" fillId="0" fontId="12" numFmtId="0" xfId="0" applyBorder="1" applyFont="1"/>
    <xf borderId="30" fillId="5" fontId="14" numFmtId="0" xfId="0" applyAlignment="1" applyBorder="1" applyFill="1" applyFont="1">
      <alignment horizontal="left" readingOrder="0" vertical="bottom"/>
    </xf>
    <xf borderId="5" fillId="13" fontId="6" numFmtId="0" xfId="0" applyAlignment="1" applyBorder="1" applyFill="1" applyFont="1">
      <alignment horizontal="center" readingOrder="0" vertical="center"/>
    </xf>
    <xf borderId="28" fillId="8" fontId="24" numFmtId="0" xfId="0" applyAlignment="1" applyBorder="1" applyFill="1" applyFont="1">
      <alignment horizontal="center" readingOrder="0" shrinkToFit="0" vertical="center" wrapText="1"/>
    </xf>
    <xf borderId="0" fillId="2" fontId="18" numFmtId="0" xfId="0" applyAlignment="1" applyFill="1" applyFont="1">
      <alignment horizontal="left" readingOrder="0" vertical="center"/>
    </xf>
    <xf borderId="28" fillId="8" fontId="27" numFmtId="0" xfId="0" applyAlignment="1" applyBorder="1" applyFill="1" applyFont="1">
      <alignment horizontal="center" readingOrder="0" shrinkToFit="0" vertical="center" wrapText="1"/>
    </xf>
    <xf borderId="5" fillId="14" fontId="28" numFmtId="0" xfId="0" applyAlignment="1" applyBorder="1" applyFill="1" applyFont="1">
      <alignment horizontal="center" readingOrder="0" vertical="center"/>
    </xf>
    <xf borderId="5" fillId="0" fontId="25" numFmtId="0" xfId="0" applyAlignment="1" applyBorder="1" applyFont="1">
      <alignment horizontal="center" readingOrder="0" shrinkToFit="0" vertical="center" wrapText="1"/>
    </xf>
    <xf borderId="5" fillId="15" fontId="6" numFmtId="0" xfId="0" applyAlignment="1" applyBorder="1" applyFill="1" applyFont="1">
      <alignment horizontal="center" readingOrder="0" vertical="center"/>
    </xf>
    <xf borderId="0" fillId="2" fontId="7" numFmtId="0" xfId="0" applyAlignment="1" applyFill="1" applyFont="1">
      <alignment horizontal="center" readingOrder="0" vertical="bottom"/>
    </xf>
    <xf borderId="2" fillId="2" fontId="7" numFmtId="0" xfId="0" applyAlignment="1" applyBorder="1" applyFill="1" applyFont="1">
      <alignment horizontal="center" readingOrder="0" vertical="bottom"/>
    </xf>
    <xf borderId="5" fillId="0" fontId="30" numFmtId="0" xfId="0" applyAlignment="1" applyBorder="1" applyFont="1">
      <alignment horizontal="left" readingOrder="0" shrinkToFit="0" vertical="center" wrapText="1"/>
    </xf>
    <xf borderId="16" fillId="2" fontId="7" numFmtId="0" xfId="0" applyAlignment="1" applyBorder="1" applyFill="1" applyFont="1">
      <alignment horizontal="center" readingOrder="0" vertical="center"/>
    </xf>
    <xf borderId="5" fillId="16" fontId="6" numFmtId="0" xfId="0" applyAlignment="1" applyBorder="1" applyFill="1" applyFont="1">
      <alignment horizontal="center" readingOrder="0" vertical="center"/>
    </xf>
    <xf borderId="16" fillId="2" fontId="31" numFmtId="0" xfId="0" applyAlignment="1" applyBorder="1" applyFill="1" applyFont="1">
      <alignment horizontal="center" readingOrder="0" vertical="top"/>
    </xf>
    <xf borderId="9" fillId="3" fontId="8" numFmtId="0" xfId="0" applyBorder="1" applyFill="1" applyFont="1"/>
    <xf borderId="19" fillId="2" fontId="7" numFmtId="0" xfId="0" applyAlignment="1" applyBorder="1" applyFill="1" applyFont="1">
      <alignment horizontal="center" readingOrder="0" vertical="center"/>
    </xf>
    <xf borderId="19" fillId="0" fontId="12" numFmtId="0" xfId="0" applyBorder="1" applyFont="1"/>
    <xf borderId="9" fillId="3" fontId="32" numFmtId="0" xfId="0" applyAlignment="1" applyBorder="1" applyFill="1" applyFont="1">
      <alignment readingOrder="0"/>
    </xf>
    <xf borderId="16" fillId="5" fontId="20" numFmtId="0" xfId="0" applyAlignment="1" applyBorder="1" applyFill="1" applyFont="1">
      <alignment horizontal="right" vertical="bottom"/>
    </xf>
    <xf borderId="19" fillId="5" fontId="14" numFmtId="0" xfId="0" applyAlignment="1" applyBorder="1" applyFill="1" applyFont="1">
      <alignment readingOrder="0" vertical="bottom"/>
    </xf>
    <xf borderId="7" fillId="17" fontId="8" numFmtId="0" xfId="0" applyAlignment="1" applyBorder="1" applyFill="1" applyFont="1">
      <alignment horizontal="center" readingOrder="0"/>
    </xf>
    <xf borderId="17" fillId="0" fontId="12" numFmtId="0" xfId="0" applyBorder="1" applyFont="1"/>
    <xf borderId="22" fillId="0" fontId="26" numFmtId="49" xfId="0" applyAlignment="1" applyBorder="1" applyFont="1" applyNumberFormat="1">
      <alignment horizontal="center" readingOrder="0" shrinkToFit="0" vertical="center" wrapText="1"/>
    </xf>
    <xf borderId="5" fillId="12" fontId="20" numFmtId="0" xfId="0" applyAlignment="1" applyBorder="1" applyFill="1" applyFont="1">
      <alignment horizontal="center" readingOrder="0" vertical="center"/>
    </xf>
    <xf borderId="7" fillId="17" fontId="8" numFmtId="0" xfId="0" applyAlignment="1" applyBorder="1" applyFill="1" applyFont="1">
      <alignment horizontal="center"/>
    </xf>
    <xf borderId="5" fillId="0" fontId="33" numFmtId="0" xfId="0" applyAlignment="1" applyBorder="1" applyFont="1">
      <alignment horizontal="center" readingOrder="0" shrinkToFit="0" vertical="center" wrapText="1"/>
    </xf>
    <xf borderId="5" fillId="11" fontId="20" numFmtId="0" xfId="0" applyAlignment="1" applyBorder="1" applyFill="1" applyFont="1">
      <alignment horizontal="center" readingOrder="0" vertical="center"/>
    </xf>
    <xf borderId="5" fillId="17" fontId="8" numFmtId="0" xfId="0" applyAlignment="1" applyBorder="1" applyFill="1" applyFont="1">
      <alignment horizontal="center" readingOrder="0"/>
    </xf>
    <xf borderId="31" fillId="3" fontId="8" numFmtId="0" xfId="0" applyBorder="1" applyFill="1" applyFont="1"/>
    <xf borderId="31" fillId="0" fontId="12" numFmtId="0" xfId="0" applyBorder="1" applyFont="1"/>
    <xf borderId="5" fillId="9" fontId="34" numFmtId="0" xfId="0" applyAlignment="1" applyBorder="1" applyFill="1" applyFont="1">
      <alignment horizontal="center" readingOrder="0" vertical="center"/>
    </xf>
    <xf borderId="32" fillId="5" fontId="14" numFmtId="0" xfId="0" applyAlignment="1" applyBorder="1" applyFill="1" applyFont="1">
      <alignment horizontal="left" readingOrder="0" vertical="bottom"/>
    </xf>
    <xf borderId="0" fillId="3" fontId="8" numFmtId="0" xfId="0" applyAlignment="1" applyFill="1" applyFont="1">
      <alignment readingOrder="0"/>
    </xf>
    <xf borderId="17" fillId="5" fontId="20" numFmtId="0" xfId="0" applyAlignment="1" applyBorder="1" applyFill="1" applyFont="1">
      <alignment horizontal="right" vertical="bottom"/>
    </xf>
    <xf borderId="31" fillId="12" fontId="35" numFmtId="0" xfId="0" applyAlignment="1" applyBorder="1" applyFill="1" applyFont="1">
      <alignment horizontal="center" readingOrder="0" vertical="center"/>
    </xf>
    <xf borderId="4" fillId="18" fontId="24" numFmtId="0" xfId="0" applyAlignment="1" applyBorder="1" applyFill="1" applyFont="1">
      <alignment horizontal="center" readingOrder="0" shrinkToFit="0" vertical="center" wrapText="1"/>
    </xf>
    <xf borderId="5" fillId="0" fontId="26" numFmtId="0" xfId="0" applyAlignment="1" applyBorder="1" applyFont="1">
      <alignment horizontal="center" shrinkToFit="0" vertical="center" wrapText="1"/>
    </xf>
    <xf borderId="8" fillId="5" fontId="14" numFmtId="0" xfId="0" applyAlignment="1" applyBorder="1" applyFill="1" applyFont="1">
      <alignment readingOrder="0" vertical="bottom"/>
    </xf>
    <xf borderId="23" fillId="11" fontId="35" numFmtId="0" xfId="0" applyAlignment="1" applyBorder="1" applyFill="1" applyFont="1">
      <alignment horizontal="center" readingOrder="0" vertical="center"/>
    </xf>
    <xf borderId="21" fillId="18" fontId="24" numFmtId="0" xfId="0" applyAlignment="1" applyBorder="1" applyFill="1" applyFont="1">
      <alignment horizontal="center" readingOrder="0" shrinkToFit="0" vertical="center" wrapText="1"/>
    </xf>
    <xf borderId="7" fillId="19" fontId="8" numFmtId="0" xfId="0" applyAlignment="1" applyBorder="1" applyFill="1" applyFont="1">
      <alignment horizontal="center" readingOrder="0"/>
    </xf>
    <xf borderId="20" fillId="18" fontId="24" numFmtId="49" xfId="0" applyAlignment="1" applyBorder="1" applyFill="1" applyFont="1" applyNumberFormat="1">
      <alignment horizontal="center" readingOrder="0" shrinkToFit="0" vertical="center" wrapText="1"/>
    </xf>
    <xf borderId="14" fillId="11" fontId="14" numFmtId="0" xfId="0" applyAlignment="1" applyBorder="1" applyFill="1" applyFont="1">
      <alignment horizontal="center" readingOrder="0" vertical="center"/>
    </xf>
    <xf borderId="1" fillId="18" fontId="24" numFmtId="0" xfId="0" applyAlignment="1" applyBorder="1" applyFill="1" applyFont="1">
      <alignment horizontal="center" readingOrder="0" shrinkToFit="0" vertical="center" wrapText="1"/>
    </xf>
    <xf borderId="20" fillId="18" fontId="24" numFmtId="0" xfId="0" applyAlignment="1" applyBorder="1" applyFill="1" applyFont="1">
      <alignment horizontal="center" readingOrder="0" shrinkToFit="0" vertical="center" wrapText="1"/>
    </xf>
    <xf borderId="7" fillId="19" fontId="8" numFmtId="0" xfId="0" applyAlignment="1" applyBorder="1" applyFill="1" applyFont="1">
      <alignment horizontal="center"/>
    </xf>
    <xf borderId="33" fillId="18" fontId="27" numFmtId="0" xfId="0" applyAlignment="1" applyBorder="1" applyFill="1" applyFont="1">
      <alignment horizontal="center" readingOrder="0" shrinkToFit="0" vertical="center" wrapText="1"/>
    </xf>
    <xf borderId="5" fillId="19" fontId="8" numFmtId="0" xfId="0" applyAlignment="1" applyBorder="1" applyFill="1" applyFont="1">
      <alignment horizontal="center" readingOrder="0"/>
    </xf>
    <xf borderId="26" fillId="18" fontId="24" numFmtId="0" xfId="0" applyAlignment="1" applyBorder="1" applyFill="1" applyFont="1">
      <alignment horizontal="center" readingOrder="0" shrinkToFit="0" vertical="center" wrapText="1"/>
    </xf>
    <xf borderId="14" fillId="5" fontId="8" numFmtId="0" xfId="0" applyAlignment="1" applyBorder="1" applyFill="1" applyFont="1">
      <alignment horizontal="center" readingOrder="0" vertical="center"/>
    </xf>
    <xf borderId="27" fillId="18" fontId="24" numFmtId="0" xfId="0" applyAlignment="1" applyBorder="1" applyFill="1" applyFont="1">
      <alignment horizontal="center" readingOrder="0" shrinkToFit="0" vertical="center" wrapText="1"/>
    </xf>
    <xf borderId="28" fillId="18" fontId="24" numFmtId="49" xfId="0" applyAlignment="1" applyBorder="1" applyFill="1" applyFont="1" applyNumberFormat="1">
      <alignment horizontal="center" readingOrder="0" shrinkToFit="0" vertical="center" wrapText="1"/>
    </xf>
    <xf borderId="34" fillId="5" fontId="8" numFmtId="0" xfId="0" applyAlignment="1" applyBorder="1" applyFill="1" applyFont="1">
      <alignment horizontal="center" readingOrder="0" vertical="center"/>
    </xf>
    <xf borderId="29" fillId="18" fontId="24" numFmtId="0" xfId="0" applyAlignment="1" applyBorder="1" applyFill="1" applyFont="1">
      <alignment horizontal="center" readingOrder="0" shrinkToFit="0" vertical="center" wrapText="1"/>
    </xf>
    <xf borderId="35" fillId="0" fontId="12" numFmtId="0" xfId="0" applyBorder="1" applyFont="1"/>
    <xf borderId="36" fillId="0" fontId="12" numFmtId="0" xfId="0" applyBorder="1" applyFont="1"/>
    <xf borderId="28" fillId="18" fontId="24" numFmtId="0" xfId="0" applyAlignment="1" applyBorder="1" applyFill="1" applyFont="1">
      <alignment horizontal="center" readingOrder="0" shrinkToFit="0" vertical="center" wrapText="1"/>
    </xf>
    <xf borderId="6" fillId="3" fontId="18" numFmtId="0" xfId="0" applyBorder="1" applyFill="1" applyFont="1"/>
    <xf borderId="37" fillId="18" fontId="27" numFmtId="0" xfId="0" applyAlignment="1" applyBorder="1" applyFill="1" applyFont="1">
      <alignment horizontal="center" readingOrder="0" shrinkToFit="0" vertical="center" wrapText="1"/>
    </xf>
    <xf borderId="5" fillId="0" fontId="30" numFmtId="0" xfId="0" applyAlignment="1" applyBorder="1" applyFont="1">
      <alignment horizontal="center" readingOrder="0" vertical="center"/>
    </xf>
    <xf borderId="5" fillId="0" fontId="35" numFmtId="0" xfId="0" applyAlignment="1" applyBorder="1" applyFont="1">
      <alignment horizontal="left" readingOrder="0" shrinkToFit="0" vertical="center" wrapText="1"/>
    </xf>
    <xf borderId="22" fillId="0" fontId="30" numFmtId="0" xfId="0" applyAlignment="1" applyBorder="1" applyFont="1">
      <alignment horizontal="left" readingOrder="0" vertical="center"/>
    </xf>
    <xf borderId="18" fillId="0" fontId="12" numFmtId="0" xfId="0" applyBorder="1" applyFont="1"/>
    <xf borderId="23" fillId="0" fontId="30" numFmtId="0" xfId="0" applyAlignment="1" applyBorder="1" applyFont="1">
      <alignment horizontal="center" readingOrder="0" shrinkToFit="0" vertical="center" wrapText="1"/>
    </xf>
    <xf borderId="5" fillId="0" fontId="25" numFmtId="0" xfId="0" applyAlignment="1" applyBorder="1" applyFont="1">
      <alignment horizontal="center" shrinkToFit="0" vertical="center" wrapText="1"/>
    </xf>
    <xf borderId="38" fillId="5" fontId="14" numFmtId="0" xfId="0" applyAlignment="1" applyBorder="1" applyFill="1" applyFont="1">
      <alignment horizontal="left" readingOrder="0" vertical="bottom"/>
    </xf>
    <xf borderId="14" fillId="3" fontId="14" numFmtId="0" xfId="0" applyAlignment="1" applyBorder="1" applyFill="1" applyFont="1">
      <alignment horizontal="center" readingOrder="0" vertical="center"/>
    </xf>
    <xf borderId="34" fillId="3" fontId="8" numFmtId="0" xfId="0" applyAlignment="1" applyBorder="1" applyFill="1" applyFont="1">
      <alignment horizontal="center" readingOrder="0" vertical="center"/>
    </xf>
    <xf borderId="5" fillId="20" fontId="26" numFmtId="0" xfId="0" applyAlignment="1" applyBorder="1" applyFill="1" applyFont="1">
      <alignment horizontal="center" readingOrder="0" shrinkToFit="0" vertical="center" wrapText="1"/>
    </xf>
    <xf borderId="14" fillId="13" fontId="14" numFmtId="0" xfId="0" applyAlignment="1" applyBorder="1" applyFill="1" applyFont="1">
      <alignment horizontal="center" readingOrder="0" vertical="center"/>
    </xf>
    <xf borderId="22" fillId="0" fontId="26" numFmtId="0" xfId="0" applyAlignment="1" applyBorder="1" applyFont="1">
      <alignment horizontal="center" readingOrder="0" vertical="center"/>
    </xf>
    <xf borderId="14" fillId="21" fontId="8" numFmtId="0" xfId="0" applyAlignment="1" applyBorder="1" applyFill="1" applyFont="1">
      <alignment horizontal="center" readingOrder="0" vertical="center"/>
    </xf>
    <xf borderId="17" fillId="0" fontId="20" numFmtId="0" xfId="0" applyAlignment="1" applyBorder="1" applyFont="1">
      <alignment horizontal="right" vertical="bottom"/>
    </xf>
    <xf borderId="22" fillId="0" fontId="26" numFmtId="164" xfId="0" applyAlignment="1" applyBorder="1" applyFont="1" applyNumberFormat="1">
      <alignment horizontal="center" readingOrder="0" vertical="center"/>
    </xf>
    <xf borderId="8" fillId="7" fontId="14" numFmtId="0" xfId="0" applyAlignment="1" applyBorder="1" applyFill="1" applyFont="1">
      <alignment readingOrder="0" vertical="bottom"/>
    </xf>
    <xf borderId="34" fillId="21" fontId="8" numFmtId="0" xfId="0" applyAlignment="1" applyBorder="1" applyFill="1" applyFont="1">
      <alignment horizontal="center" readingOrder="0" vertical="center"/>
    </xf>
    <xf borderId="22" fillId="0" fontId="36" numFmtId="0" xfId="0" applyAlignment="1" applyBorder="1" applyFont="1">
      <alignment horizontal="left" readingOrder="0" shrinkToFit="0" vertical="center" wrapText="1"/>
    </xf>
    <xf borderId="7" fillId="22" fontId="8" numFmtId="0" xfId="0" applyAlignment="1" applyBorder="1" applyFill="1" applyFont="1">
      <alignment horizontal="center" readingOrder="0"/>
    </xf>
    <xf borderId="14" fillId="0" fontId="30" numFmtId="0" xfId="0" applyAlignment="1" applyBorder="1" applyFont="1">
      <alignment horizontal="center" readingOrder="0" vertical="center"/>
    </xf>
    <xf borderId="5" fillId="0" fontId="30" numFmtId="0" xfId="0" applyAlignment="1" applyBorder="1" applyFont="1">
      <alignment horizontal="left" readingOrder="0" vertical="center"/>
    </xf>
    <xf borderId="5" fillId="23" fontId="26" numFmtId="0" xfId="0" applyAlignment="1" applyBorder="1" applyFill="1" applyFont="1">
      <alignment horizontal="center" readingOrder="0" shrinkToFit="0" vertical="center" wrapText="1"/>
    </xf>
    <xf borderId="7" fillId="22" fontId="8" numFmtId="0" xfId="0" applyAlignment="1" applyBorder="1" applyFill="1" applyFont="1">
      <alignment horizontal="center"/>
    </xf>
    <xf borderId="14" fillId="12" fontId="14" numFmtId="0" xfId="0" applyAlignment="1" applyBorder="1" applyFill="1" applyFont="1">
      <alignment horizontal="center" readingOrder="0" vertical="center"/>
    </xf>
    <xf borderId="5" fillId="22" fontId="8" numFmtId="0" xfId="0" applyAlignment="1" applyBorder="1" applyFill="1" applyFont="1">
      <alignment horizontal="center" readingOrder="0"/>
    </xf>
    <xf borderId="39" fillId="5" fontId="14" numFmtId="0" xfId="0" applyAlignment="1" applyBorder="1" applyFill="1" applyFont="1">
      <alignment horizontal="left" readingOrder="0" vertical="bottom"/>
    </xf>
    <xf borderId="14" fillId="24" fontId="35" numFmtId="0" xfId="0" applyAlignment="1" applyBorder="1" applyFill="1" applyFont="1">
      <alignment horizontal="center" readingOrder="0" vertical="center"/>
    </xf>
    <xf borderId="5" fillId="0" fontId="26" numFmtId="164" xfId="0" applyAlignment="1" applyBorder="1" applyFont="1" applyNumberFormat="1">
      <alignment horizontal="center" readingOrder="0" vertical="center"/>
    </xf>
    <xf borderId="17" fillId="14" fontId="37" numFmtId="0" xfId="0" applyAlignment="1" applyBorder="1" applyFill="1" applyFont="1">
      <alignment horizontal="right" vertical="bottom"/>
    </xf>
    <xf borderId="34" fillId="24" fontId="8" numFmtId="0" xfId="0" applyAlignment="1" applyBorder="1" applyFill="1" applyFont="1">
      <alignment horizontal="center" readingOrder="0" vertical="center"/>
    </xf>
    <xf borderId="8" fillId="14" fontId="14" numFmtId="0" xfId="0" applyAlignment="1" applyBorder="1" applyFill="1" applyFont="1">
      <alignment readingOrder="0" vertical="bottom"/>
    </xf>
    <xf borderId="5" fillId="0" fontId="26" numFmtId="0" xfId="0" applyAlignment="1" applyBorder="1" applyFont="1">
      <alignment horizontal="center" readingOrder="0" vertical="center"/>
    </xf>
    <xf borderId="5" fillId="0" fontId="26" numFmtId="20" xfId="0" applyAlignment="1" applyBorder="1" applyFont="1" applyNumberFormat="1">
      <alignment horizontal="center" readingOrder="0" vertical="center"/>
    </xf>
    <xf borderId="7" fillId="10" fontId="35" numFmtId="0" xfId="0" applyAlignment="1" applyBorder="1" applyFill="1" applyFont="1">
      <alignment horizontal="center" readingOrder="0"/>
    </xf>
    <xf borderId="5" fillId="0" fontId="35" numFmtId="0" xfId="0" applyAlignment="1" applyBorder="1" applyFont="1">
      <alignment horizontal="left" readingOrder="0" vertical="center"/>
    </xf>
    <xf borderId="18" fillId="12" fontId="35" numFmtId="0" xfId="0" applyAlignment="1" applyBorder="1" applyFill="1" applyFont="1">
      <alignment horizontal="center" readingOrder="0" vertical="center"/>
    </xf>
    <xf borderId="5" fillId="0" fontId="38" numFmtId="0" xfId="0" applyAlignment="1" applyBorder="1" applyFont="1">
      <alignment horizontal="center" readingOrder="0" shrinkToFit="0" vertical="center" wrapText="1"/>
    </xf>
    <xf borderId="22" fillId="11" fontId="35" numFmtId="0" xfId="0" applyAlignment="1" applyBorder="1" applyFill="1" applyFont="1">
      <alignment horizontal="center" readingOrder="0" vertical="center"/>
    </xf>
    <xf borderId="7" fillId="10" fontId="8" numFmtId="0" xfId="0" applyAlignment="1" applyBorder="1" applyFill="1" applyFont="1">
      <alignment horizontal="center"/>
    </xf>
    <xf borderId="40" fillId="0" fontId="12" numFmtId="0" xfId="0" applyBorder="1" applyFont="1"/>
    <xf borderId="30" fillId="5" fontId="8" numFmtId="0" xfId="0" applyAlignment="1" applyBorder="1" applyFill="1" applyFont="1">
      <alignment horizontal="center" readingOrder="0"/>
    </xf>
    <xf borderId="7" fillId="5" fontId="8" numFmtId="0" xfId="0" applyAlignment="1" applyBorder="1" applyFill="1" applyFont="1">
      <alignment horizontal="center" readingOrder="0"/>
    </xf>
    <xf borderId="5" fillId="5" fontId="8" numFmtId="0" xfId="0" applyAlignment="1" applyBorder="1" applyFill="1" applyFont="1">
      <alignment horizontal="center" readingOrder="0"/>
    </xf>
    <xf borderId="34" fillId="5" fontId="8" numFmtId="0" xfId="0" applyAlignment="1" applyBorder="1" applyFill="1" applyFont="1">
      <alignment horizontal="center" readingOrder="0"/>
    </xf>
    <xf borderId="9" fillId="3" fontId="20" numFmtId="0" xfId="0" applyAlignment="1" applyBorder="1" applyFill="1" applyFont="1">
      <alignment readingOrder="0"/>
    </xf>
    <xf borderId="5" fillId="0" fontId="26" numFmtId="49" xfId="0" applyAlignment="1" applyBorder="1" applyFont="1" applyNumberFormat="1">
      <alignment horizontal="center" readingOrder="0" shrinkToFit="0" vertical="center" wrapText="1"/>
    </xf>
    <xf borderId="14" fillId="0" fontId="30" numFmtId="0" xfId="0" applyAlignment="1" applyBorder="1" applyFont="1">
      <alignment horizontal="center" readingOrder="0" vertical="bottom"/>
    </xf>
    <xf borderId="34" fillId="14" fontId="39" numFmtId="0" xfId="0" applyAlignment="1" applyBorder="1" applyFill="1" applyFont="1">
      <alignment horizontal="right" readingOrder="0" vertical="center"/>
    </xf>
    <xf borderId="0" fillId="3" fontId="20" numFmtId="0" xfId="0" applyAlignment="1" applyFill="1" applyFont="1">
      <alignment readingOrder="0"/>
    </xf>
    <xf borderId="0" fillId="3" fontId="40" numFmtId="0" xfId="0" applyAlignment="1" applyFill="1" applyFont="1">
      <alignment readingOrder="0" shrinkToFit="0" vertical="center" wrapText="1"/>
    </xf>
    <xf borderId="6" fillId="3" fontId="22" numFmtId="0" xfId="0" applyAlignment="1" applyBorder="1" applyFill="1" applyFont="1">
      <alignment horizontal="left" readingOrder="0" shrinkToFit="0" vertical="center" wrapText="1"/>
    </xf>
    <xf borderId="5" fillId="0" fontId="26" numFmtId="0" xfId="0" applyAlignment="1" applyBorder="1" applyFont="1">
      <alignment horizontal="center" readingOrder="0" shrinkToFit="0" vertical="center" wrapText="1"/>
    </xf>
    <xf borderId="34" fillId="2" fontId="35" numFmtId="0" xfId="0" applyAlignment="1" applyBorder="1" applyFill="1" applyFont="1">
      <alignment horizontal="left" readingOrder="0" shrinkToFit="0" vertical="center" wrapText="0"/>
    </xf>
    <xf borderId="41" fillId="0" fontId="12" numFmtId="0" xfId="0" applyBorder="1" applyFont="1"/>
    <xf borderId="9" fillId="3" fontId="35" numFmtId="0" xfId="0" applyAlignment="1" applyBorder="1" applyFill="1" applyFont="1">
      <alignment readingOrder="0"/>
    </xf>
    <xf borderId="30" fillId="7" fontId="6" numFmtId="0" xfId="0" applyAlignment="1" applyBorder="1" applyFill="1" applyFont="1">
      <alignment horizontal="center" readingOrder="0"/>
    </xf>
    <xf borderId="5" fillId="0" fontId="26" numFmtId="20" xfId="0" applyAlignment="1" applyBorder="1" applyFont="1" applyNumberFormat="1">
      <alignment horizontal="center" readingOrder="0" shrinkToFit="0" vertical="center" wrapText="1"/>
    </xf>
    <xf borderId="14" fillId="0" fontId="26" numFmtId="20" xfId="0" applyAlignment="1" applyBorder="1" applyFont="1" applyNumberFormat="1">
      <alignment horizontal="center" readingOrder="0" vertical="bottom"/>
    </xf>
    <xf borderId="7" fillId="7" fontId="8" numFmtId="1" xfId="0" applyAlignment="1" applyBorder="1" applyFill="1" applyFont="1" applyNumberFormat="1">
      <alignment horizontal="center" vertical="bottom"/>
    </xf>
    <xf borderId="7" fillId="7" fontId="8" numFmtId="10" xfId="0" applyAlignment="1" applyBorder="1" applyFill="1" applyFont="1" applyNumberFormat="1">
      <alignment horizontal="right" vertical="bottom"/>
    </xf>
    <xf borderId="22" fillId="0" fontId="30" numFmtId="0" xfId="0" applyAlignment="1" applyBorder="1" applyFont="1">
      <alignment horizontal="center" readingOrder="0" vertical="top"/>
    </xf>
    <xf borderId="7" fillId="7" fontId="8" numFmtId="0" xfId="0" applyAlignment="1" applyBorder="1" applyFill="1" applyFont="1">
      <alignment horizontal="right" vertical="bottom"/>
    </xf>
    <xf borderId="22" fillId="0" fontId="26" numFmtId="20" xfId="0" applyAlignment="1" applyBorder="1" applyFont="1" applyNumberFormat="1">
      <alignment horizontal="center" readingOrder="0" vertical="center"/>
    </xf>
    <xf borderId="0" fillId="3" fontId="41" numFmtId="0" xfId="0" applyAlignment="1" applyFill="1" applyFont="1">
      <alignment readingOrder="0"/>
    </xf>
    <xf borderId="17" fillId="7" fontId="8" numFmtId="0" xfId="0" applyAlignment="1" applyBorder="1" applyFill="1" applyFont="1">
      <alignment horizontal="center" readingOrder="0" vertical="bottom"/>
    </xf>
    <xf borderId="5" fillId="0" fontId="42" numFmtId="0" xfId="0" applyAlignment="1" applyBorder="1" applyFont="1">
      <alignment horizontal="center" readingOrder="0" vertical="center"/>
    </xf>
    <xf borderId="30" fillId="12" fontId="6" numFmtId="0" xfId="0" applyAlignment="1" applyBorder="1" applyFill="1" applyFont="1">
      <alignment horizontal="center" readingOrder="0"/>
    </xf>
    <xf borderId="5" fillId="23" fontId="26" numFmtId="49" xfId="0" applyAlignment="1" applyBorder="1" applyFill="1" applyFont="1" applyNumberFormat="1">
      <alignment horizontal="center" readingOrder="0" shrinkToFit="0" vertical="center" wrapText="1"/>
    </xf>
    <xf borderId="5" fillId="0" fontId="42" numFmtId="0" xfId="0" applyAlignment="1" applyBorder="1" applyFont="1">
      <alignment horizontal="left" readingOrder="0" vertical="center"/>
    </xf>
    <xf borderId="9" fillId="3" fontId="43" numFmtId="0" xfId="0" applyAlignment="1" applyBorder="1" applyFill="1" applyFont="1">
      <alignment readingOrder="0"/>
    </xf>
    <xf borderId="0" fillId="3" fontId="44" numFmtId="0" xfId="0" applyAlignment="1" applyFill="1" applyFont="1">
      <alignment horizontal="left" readingOrder="0"/>
    </xf>
    <xf borderId="5" fillId="0" fontId="45" numFmtId="0" xfId="0" applyAlignment="1" applyBorder="1" applyFont="1">
      <alignment horizontal="center" readingOrder="0" shrinkToFit="0" vertical="center" wrapText="1"/>
    </xf>
    <xf borderId="5" fillId="0" fontId="42" numFmtId="0" xfId="0" applyAlignment="1" applyBorder="1" applyFont="1">
      <alignment horizontal="left" readingOrder="0" shrinkToFit="0" vertical="center" wrapText="1"/>
    </xf>
    <xf borderId="0" fillId="3" fontId="46" numFmtId="0" xfId="0" applyAlignment="1" applyFill="1" applyFont="1">
      <alignment horizontal="center" readingOrder="0" shrinkToFit="0" vertical="center" wrapText="1"/>
    </xf>
    <xf borderId="6" fillId="3" fontId="47" numFmtId="0" xfId="0" applyAlignment="1" applyBorder="1" applyFill="1" applyFont="1">
      <alignment horizontal="center" readingOrder="0" shrinkToFit="0" vertical="center" wrapText="1"/>
    </xf>
    <xf borderId="7" fillId="12" fontId="8" numFmtId="1" xfId="0" applyAlignment="1" applyBorder="1" applyFill="1" applyFont="1" applyNumberFormat="1">
      <alignment horizontal="center" vertical="bottom"/>
    </xf>
    <xf borderId="7" fillId="12" fontId="8" numFmtId="10" xfId="0" applyAlignment="1" applyBorder="1" applyFill="1" applyFont="1" applyNumberFormat="1">
      <alignment horizontal="right" vertical="bottom"/>
    </xf>
    <xf borderId="18" fillId="12" fontId="8" numFmtId="0" xfId="0" applyAlignment="1" applyBorder="1" applyFill="1" applyFont="1">
      <alignment horizontal="right" vertical="bottom"/>
    </xf>
    <xf borderId="14" fillId="0" fontId="42" numFmtId="0" xfId="0" applyAlignment="1" applyBorder="1" applyFont="1">
      <alignment horizontal="center" readingOrder="0" vertical="center"/>
    </xf>
    <xf borderId="14" fillId="0" fontId="42" numFmtId="0" xfId="0" applyAlignment="1" applyBorder="1" applyFont="1">
      <alignment horizontal="center" readingOrder="0" shrinkToFit="0" vertical="center" wrapText="1"/>
    </xf>
    <xf borderId="19" fillId="12" fontId="8" numFmtId="0" xfId="0" applyAlignment="1" applyBorder="1" applyFill="1" applyFont="1">
      <alignment horizontal="center" readingOrder="0" vertical="bottom"/>
    </xf>
    <xf borderId="14" fillId="0" fontId="45" numFmtId="0" xfId="0" applyAlignment="1" applyBorder="1" applyFont="1">
      <alignment horizontal="center" readingOrder="0" shrinkToFit="0" vertical="center" wrapText="1"/>
    </xf>
    <xf borderId="0" fillId="3" fontId="20" numFmtId="0" xfId="0" applyAlignment="1" applyFill="1" applyFont="1">
      <alignment horizontal="center" readingOrder="0" shrinkToFit="0" vertical="center" wrapText="1"/>
    </xf>
    <xf borderId="42" fillId="10" fontId="6" numFmtId="0" xfId="0" applyAlignment="1" applyBorder="1" applyFill="1" applyFont="1">
      <alignment horizontal="center" readingOrder="0"/>
    </xf>
    <xf borderId="14" fillId="0" fontId="26" numFmtId="49" xfId="0" applyAlignment="1" applyBorder="1" applyFont="1" applyNumberFormat="1">
      <alignment horizontal="center" readingOrder="0" shrinkToFit="0" vertical="center" wrapText="1"/>
    </xf>
    <xf borderId="14" fillId="0" fontId="26" numFmtId="20" xfId="0" applyAlignment="1" applyBorder="1" applyFont="1" applyNumberFormat="1">
      <alignment horizontal="center" readingOrder="0" shrinkToFit="0" vertical="center" wrapText="1"/>
    </xf>
    <xf borderId="6" fillId="3" fontId="8" numFmtId="0" xfId="0" applyAlignment="1" applyBorder="1" applyFill="1" applyFont="1">
      <alignment readingOrder="0"/>
    </xf>
    <xf borderId="22" fillId="0" fontId="42" numFmtId="0" xfId="0" applyAlignment="1" applyBorder="1" applyFont="1">
      <alignment horizontal="center" readingOrder="0" vertical="center"/>
    </xf>
    <xf borderId="43" fillId="10" fontId="8" numFmtId="1" xfId="0" applyAlignment="1" applyBorder="1" applyFill="1" applyFont="1" applyNumberFormat="1">
      <alignment horizontal="center" vertical="bottom"/>
    </xf>
    <xf borderId="44" fillId="0" fontId="12" numFmtId="0" xfId="0" applyBorder="1" applyFont="1"/>
    <xf borderId="9" fillId="25" fontId="48" numFmtId="0" xfId="0" applyAlignment="1" applyBorder="1" applyFill="1" applyFont="1">
      <alignment readingOrder="0"/>
    </xf>
    <xf borderId="0" fillId="25" fontId="8" numFmtId="0" xfId="0" applyFill="1" applyFont="1"/>
    <xf borderId="6" fillId="25" fontId="49" numFmtId="0" xfId="0" applyAlignment="1" applyBorder="1" applyFill="1" applyFont="1">
      <alignment horizontal="right" readingOrder="0"/>
    </xf>
    <xf borderId="45" fillId="25" fontId="50" numFmtId="0" xfId="0" applyAlignment="1" applyBorder="1" applyFill="1" applyFont="1">
      <alignment readingOrder="0"/>
    </xf>
    <xf borderId="9" fillId="3" fontId="51" numFmtId="0" xfId="0" applyAlignment="1" applyBorder="1" applyFill="1" applyFont="1">
      <alignment readingOrder="0" vertical="center"/>
    </xf>
    <xf borderId="29" fillId="25" fontId="8" numFmtId="0" xfId="0" applyBorder="1" applyFill="1" applyFont="1"/>
    <xf borderId="43" fillId="10" fontId="8" numFmtId="10" xfId="0" applyAlignment="1" applyBorder="1" applyFill="1" applyFont="1" applyNumberFormat="1">
      <alignment horizontal="right" vertical="bottom"/>
    </xf>
    <xf borderId="29" fillId="25" fontId="8" numFmtId="0" xfId="0" applyAlignment="1" applyBorder="1" applyFill="1" applyFont="1">
      <alignment vertical="top"/>
    </xf>
    <xf borderId="46" fillId="25" fontId="4" numFmtId="0" xfId="0" applyAlignment="1" applyBorder="1" applyFill="1" applyFont="1">
      <alignment horizontal="right" readingOrder="0" vertical="top"/>
    </xf>
    <xf borderId="27" fillId="10" fontId="8" numFmtId="1" xfId="0" applyAlignment="1" applyBorder="1" applyFill="1" applyFont="1" applyNumberFormat="1">
      <alignment horizontal="right" vertical="bottom"/>
    </xf>
    <xf borderId="16" fillId="3" fontId="52" numFmtId="0" xfId="0" applyAlignment="1" applyBorder="1" applyFill="1" applyFont="1">
      <alignment horizontal="center" readingOrder="0"/>
    </xf>
    <xf borderId="44" fillId="10" fontId="8" numFmtId="1" xfId="0" applyAlignment="1" applyBorder="1" applyFill="1" applyFont="1" applyNumberFormat="1">
      <alignment horizontal="center" readingOrder="0" vertical="bottom"/>
    </xf>
    <xf borderId="27" fillId="0" fontId="12" numFmtId="0" xfId="0" applyBorder="1" applyFont="1"/>
    <xf borderId="29" fillId="0" fontId="12" numFmtId="0" xfId="0" applyBorder="1" applyFont="1"/>
    <xf borderId="0" fillId="3" fontId="53" numFmtId="0" xfId="0" applyAlignment="1" applyFill="1" applyFont="1">
      <alignment horizontal="center" readingOrder="0"/>
    </xf>
    <xf borderId="12" fillId="0" fontId="12" numFmtId="0" xfId="0" applyBorder="1" applyFont="1"/>
    <xf borderId="22" fillId="25" fontId="54" numFmtId="0" xfId="0" applyAlignment="1" applyBorder="1" applyFill="1" applyFont="1">
      <alignment horizontal="center" readingOrder="0" vertical="center"/>
    </xf>
    <xf borderId="22" fillId="9" fontId="54" numFmtId="0" xfId="0" applyAlignment="1" applyBorder="1" applyFill="1" applyFont="1">
      <alignment horizontal="center" readingOrder="0" vertical="center"/>
    </xf>
    <xf borderId="0" fillId="3" fontId="55" numFmtId="0" xfId="0" applyAlignment="1" applyFill="1" applyFont="1">
      <alignment horizontal="left" readingOrder="0"/>
    </xf>
    <xf borderId="0" fillId="3" fontId="56" numFmtId="0" xfId="0" applyAlignment="1" applyFill="1" applyFont="1">
      <alignment horizontal="left" readingOrder="0"/>
    </xf>
    <xf borderId="5" fillId="25" fontId="57" numFmtId="0" xfId="0" applyAlignment="1" applyBorder="1" applyFill="1" applyFont="1">
      <alignment horizontal="center" readingOrder="0" vertical="center"/>
    </xf>
    <xf borderId="0" fillId="3" fontId="58" numFmtId="0" xfId="0" applyAlignment="1" applyFill="1" applyFont="1">
      <alignment horizontal="left" readingOrder="0"/>
    </xf>
    <xf borderId="5" fillId="9" fontId="54" numFmtId="0" xfId="0" applyAlignment="1" applyBorder="1" applyFill="1" applyFont="1">
      <alignment horizontal="center" readingOrder="0" vertical="center"/>
    </xf>
    <xf borderId="0" fillId="3" fontId="22" numFmtId="0" xfId="0" applyAlignment="1" applyFill="1" applyFont="1">
      <alignment horizontal="center" readingOrder="0" vertical="center"/>
    </xf>
    <xf borderId="30" fillId="25" fontId="59" numFmtId="0" xfId="0" applyAlignment="1" applyBorder="1" applyFill="1" applyFont="1">
      <alignment horizontal="center" readingOrder="0"/>
    </xf>
    <xf borderId="5" fillId="12" fontId="6" numFmtId="0" xfId="0" applyAlignment="1" applyBorder="1" applyFill="1" applyFont="1">
      <alignment horizontal="center" readingOrder="0" vertical="center"/>
    </xf>
    <xf borderId="7" fillId="25" fontId="59" numFmtId="0" xfId="0" applyAlignment="1" applyBorder="1" applyFill="1" applyFont="1">
      <alignment horizontal="center" readingOrder="0"/>
    </xf>
    <xf borderId="5" fillId="25" fontId="59" numFmtId="0" xfId="0" applyAlignment="1" applyBorder="1" applyFill="1" applyFont="1">
      <alignment horizontal="center" readingOrder="0"/>
    </xf>
    <xf borderId="5" fillId="26" fontId="6" numFmtId="0" xfId="0" applyAlignment="1" applyBorder="1" applyFill="1" applyFont="1">
      <alignment horizontal="center" readingOrder="0" vertical="center"/>
    </xf>
    <xf borderId="5" fillId="27" fontId="6" numFmtId="0" xfId="0" applyAlignment="1" applyBorder="1" applyFill="1" applyFont="1">
      <alignment horizontal="center" readingOrder="0" vertical="center"/>
    </xf>
    <xf borderId="47" fillId="25" fontId="59" numFmtId="0" xfId="0" applyAlignment="1" applyBorder="1" applyFill="1" applyFont="1">
      <alignment horizontal="center" readingOrder="0"/>
    </xf>
    <xf borderId="5" fillId="28" fontId="6" numFmtId="0" xfId="0" applyAlignment="1" applyBorder="1" applyFill="1" applyFont="1">
      <alignment horizontal="center" readingOrder="0" vertical="center"/>
    </xf>
    <xf borderId="30" fillId="4" fontId="8" numFmtId="0" xfId="0" applyAlignment="1" applyBorder="1" applyFill="1" applyFont="1">
      <alignment horizontal="center" readingOrder="0"/>
    </xf>
    <xf borderId="5" fillId="25" fontId="54" numFmtId="0" xfId="0" applyAlignment="1" applyBorder="1" applyFill="1" applyFont="1">
      <alignment horizontal="center" readingOrder="0" vertical="center"/>
    </xf>
    <xf borderId="7" fillId="4" fontId="8" numFmtId="0" xfId="0" applyAlignment="1" applyBorder="1" applyFill="1" applyFont="1">
      <alignment horizontal="center" readingOrder="0"/>
    </xf>
    <xf borderId="5" fillId="4" fontId="8" numFmtId="0" xfId="0" applyAlignment="1" applyBorder="1" applyFill="1" applyFont="1">
      <alignment horizontal="center" readingOrder="0"/>
    </xf>
    <xf borderId="7" fillId="4" fontId="8" numFmtId="0" xfId="0" applyAlignment="1" applyBorder="1" applyFill="1" applyFont="1">
      <alignment horizontal="left" readingOrder="0"/>
    </xf>
    <xf borderId="31" fillId="3" fontId="8" numFmtId="0" xfId="0" applyAlignment="1" applyBorder="1" applyFill="1" applyFont="1">
      <alignment vertical="bottom"/>
    </xf>
    <xf borderId="0" fillId="3" fontId="8" numFmtId="0" xfId="0" applyAlignment="1" applyFill="1" applyFont="1">
      <alignment vertical="bottom"/>
    </xf>
    <xf borderId="4" fillId="29" fontId="10" numFmtId="0" xfId="0" applyAlignment="1" applyBorder="1" applyFill="1" applyFont="1">
      <alignment horizontal="center" readingOrder="0" shrinkToFit="0" vertical="center" wrapText="1"/>
    </xf>
    <xf borderId="6" fillId="3" fontId="8" numFmtId="0" xfId="0" applyAlignment="1" applyBorder="1" applyFill="1" applyFont="1">
      <alignment vertical="bottom"/>
    </xf>
    <xf borderId="48" fillId="4" fontId="60" numFmtId="0" xfId="0" applyAlignment="1" applyBorder="1" applyFill="1" applyFont="1">
      <alignment horizontal="center" readingOrder="0" vertical="center"/>
    </xf>
    <xf borderId="21" fillId="29" fontId="10" numFmtId="0" xfId="0" applyAlignment="1" applyBorder="1" applyFill="1" applyFont="1">
      <alignment horizontal="center" readingOrder="0" shrinkToFit="0" vertical="center" wrapText="1"/>
    </xf>
    <xf borderId="20" fillId="29" fontId="10" numFmtId="49" xfId="0" applyAlignment="1" applyBorder="1" applyFill="1" applyFont="1" applyNumberFormat="1">
      <alignment horizontal="center" readingOrder="0" shrinkToFit="0" vertical="center" wrapText="1"/>
    </xf>
    <xf borderId="1" fillId="29" fontId="10" numFmtId="0" xfId="0" applyAlignment="1" applyBorder="1" applyFill="1" applyFont="1">
      <alignment horizontal="center" readingOrder="0" shrinkToFit="0" vertical="center" wrapText="1"/>
    </xf>
    <xf borderId="5" fillId="30" fontId="6" numFmtId="0" xfId="0" applyAlignment="1" applyBorder="1" applyFill="1" applyFont="1">
      <alignment horizontal="center" readingOrder="0" vertical="center"/>
    </xf>
    <xf borderId="4" fillId="31" fontId="24" numFmtId="0" xfId="0" applyAlignment="1" applyBorder="1" applyFill="1" applyFont="1">
      <alignment horizontal="center" readingOrder="0" shrinkToFit="0" vertical="center" wrapText="1"/>
    </xf>
    <xf borderId="20" fillId="29" fontId="10" numFmtId="0" xfId="0" applyAlignment="1" applyBorder="1" applyFill="1" applyFont="1">
      <alignment horizontal="center" readingOrder="0" shrinkToFit="0" vertical="center" wrapText="1"/>
    </xf>
    <xf borderId="49" fillId="0" fontId="12" numFmtId="0" xfId="0" applyBorder="1" applyFont="1"/>
    <xf borderId="5" fillId="32" fontId="6" numFmtId="0" xfId="0" applyAlignment="1" applyBorder="1" applyFill="1" applyFont="1">
      <alignment horizontal="center" readingOrder="0" vertical="center"/>
    </xf>
    <xf borderId="21" fillId="31" fontId="24" numFmtId="0" xfId="0" applyAlignment="1" applyBorder="1" applyFill="1" applyFont="1">
      <alignment horizontal="center" readingOrder="0" shrinkToFit="0" vertical="center" wrapText="1"/>
    </xf>
    <xf borderId="33" fillId="29" fontId="26" numFmtId="0" xfId="0" applyAlignment="1" applyBorder="1" applyFill="1" applyFont="1">
      <alignment horizontal="center" readingOrder="0" shrinkToFit="0" vertical="center" wrapText="1"/>
    </xf>
    <xf borderId="5" fillId="33" fontId="6" numFmtId="0" xfId="0" applyAlignment="1" applyBorder="1" applyFill="1" applyFont="1">
      <alignment horizontal="center" readingOrder="0" vertical="center"/>
    </xf>
    <xf borderId="20" fillId="31" fontId="24" numFmtId="49" xfId="0" applyAlignment="1" applyBorder="1" applyFill="1" applyFont="1" applyNumberFormat="1">
      <alignment horizontal="center" readingOrder="0" shrinkToFit="0" vertical="center" wrapText="1"/>
    </xf>
    <xf borderId="26" fillId="29" fontId="10" numFmtId="0" xfId="0" applyAlignment="1" applyBorder="1" applyFill="1" applyFont="1">
      <alignment horizontal="center" readingOrder="0" shrinkToFit="0" vertical="center" wrapText="1"/>
    </xf>
    <xf borderId="27" fillId="29" fontId="10" numFmtId="0" xfId="0" applyAlignment="1" applyBorder="1" applyFill="1" applyFont="1">
      <alignment horizontal="center" readingOrder="0" shrinkToFit="0" vertical="center" wrapText="1"/>
    </xf>
    <xf borderId="1" fillId="31" fontId="24" numFmtId="0" xfId="0" applyAlignment="1" applyBorder="1" applyFill="1" applyFont="1">
      <alignment horizontal="center" readingOrder="0" shrinkToFit="0" vertical="center" wrapText="1"/>
    </xf>
    <xf borderId="28" fillId="29" fontId="10" numFmtId="49" xfId="0" applyAlignment="1" applyBorder="1" applyFill="1" applyFont="1" applyNumberFormat="1">
      <alignment horizontal="center" readingOrder="0" shrinkToFit="0" vertical="center" wrapText="1"/>
    </xf>
    <xf borderId="29" fillId="29" fontId="10" numFmtId="0" xfId="0" applyAlignment="1" applyBorder="1" applyFill="1" applyFont="1">
      <alignment horizontal="center" readingOrder="0" shrinkToFit="0" vertical="center" wrapText="1"/>
    </xf>
    <xf borderId="30" fillId="4" fontId="8" numFmtId="0" xfId="0" applyAlignment="1" applyBorder="1" applyFill="1" applyFont="1">
      <alignment horizontal="center" vertical="bottom"/>
    </xf>
    <xf borderId="28" fillId="29" fontId="10" numFmtId="0" xfId="0" applyAlignment="1" applyBorder="1" applyFill="1" applyFont="1">
      <alignment horizontal="center" readingOrder="0" shrinkToFit="0" vertical="center" wrapText="1"/>
    </xf>
    <xf borderId="20" fillId="31" fontId="24" numFmtId="0" xfId="0" applyAlignment="1" applyBorder="1" applyFill="1" applyFont="1">
      <alignment horizontal="center" readingOrder="0" shrinkToFit="0" vertical="center" wrapText="1"/>
    </xf>
    <xf borderId="9" fillId="3" fontId="61" numFmtId="0" xfId="0" applyAlignment="1" applyBorder="1" applyFill="1" applyFont="1">
      <alignment readingOrder="0"/>
    </xf>
    <xf borderId="17" fillId="4" fontId="8" numFmtId="0" xfId="0" applyAlignment="1" applyBorder="1" applyFill="1" applyFont="1">
      <alignment horizontal="center" vertical="bottom"/>
    </xf>
    <xf borderId="37" fillId="29" fontId="26" numFmtId="0" xfId="0" applyAlignment="1" applyBorder="1" applyFill="1" applyFont="1">
      <alignment horizontal="center" readingOrder="0" shrinkToFit="0" vertical="center" wrapText="1"/>
    </xf>
    <xf borderId="0" fillId="3" fontId="17" numFmtId="0" xfId="0" applyFill="1" applyFont="1"/>
    <xf borderId="8" fillId="4" fontId="8" numFmtId="0" xfId="0" applyAlignment="1" applyBorder="1" applyFill="1" applyFont="1">
      <alignment horizontal="center" vertical="bottom"/>
    </xf>
    <xf borderId="33" fillId="31" fontId="27" numFmtId="0" xfId="0" applyAlignment="1" applyBorder="1" applyFill="1" applyFont="1">
      <alignment horizontal="center" readingOrder="0" shrinkToFit="0" vertical="center" wrapText="1"/>
    </xf>
    <xf borderId="0" fillId="3" fontId="38" numFmtId="0" xfId="0" applyAlignment="1" applyFill="1" applyFont="1">
      <alignment horizontal="center" readingOrder="0"/>
    </xf>
    <xf borderId="17" fillId="4" fontId="8" numFmtId="0" xfId="0" applyAlignment="1" applyBorder="1" applyFill="1" applyFont="1">
      <alignment readingOrder="0" vertical="bottom"/>
    </xf>
    <xf borderId="26" fillId="31" fontId="24" numFmtId="0" xfId="0" applyAlignment="1" applyBorder="1" applyFill="1" applyFont="1">
      <alignment horizontal="center" readingOrder="0" shrinkToFit="0" vertical="center" wrapText="1"/>
    </xf>
    <xf borderId="27" fillId="31" fontId="24" numFmtId="0" xfId="0" applyAlignment="1" applyBorder="1" applyFill="1" applyFont="1">
      <alignment horizontal="center" readingOrder="0" shrinkToFit="0" vertical="center" wrapText="1"/>
    </xf>
    <xf borderId="17" fillId="4" fontId="8" numFmtId="0" xfId="0" applyAlignment="1" applyBorder="1" applyFill="1" applyFont="1">
      <alignment vertical="bottom"/>
    </xf>
    <xf borderId="28" fillId="31" fontId="24" numFmtId="49" xfId="0" applyAlignment="1" applyBorder="1" applyFill="1" applyFont="1" applyNumberFormat="1">
      <alignment horizontal="center" readingOrder="0" shrinkToFit="0" vertical="center" wrapText="1"/>
    </xf>
    <xf borderId="5" fillId="3" fontId="8" numFmtId="0" xfId="0" applyAlignment="1" applyBorder="1" applyFill="1" applyFont="1">
      <alignment horizontal="center" readingOrder="0"/>
    </xf>
    <xf borderId="29" fillId="31" fontId="24" numFmtId="0" xfId="0" applyAlignment="1" applyBorder="1" applyFill="1" applyFont="1">
      <alignment horizontal="center" readingOrder="0" shrinkToFit="0" vertical="center" wrapText="1"/>
    </xf>
    <xf borderId="28" fillId="31" fontId="24" numFmtId="0" xfId="0" applyAlignment="1" applyBorder="1" applyFill="1" applyFont="1">
      <alignment horizontal="center" readingOrder="0" shrinkToFit="0" vertical="center" wrapText="1"/>
    </xf>
    <xf borderId="37" fillId="31" fontId="27" numFmtId="0" xfId="0" applyAlignment="1" applyBorder="1" applyFill="1" applyFont="1">
      <alignment horizontal="center" readingOrder="0" shrinkToFit="0" vertical="center" wrapText="1"/>
    </xf>
    <xf borderId="7" fillId="3" fontId="8" numFmtId="0" xfId="0" applyAlignment="1" applyBorder="1" applyFill="1" applyFont="1">
      <alignment horizontal="center" readingOrder="0"/>
    </xf>
    <xf borderId="7" fillId="3" fontId="8" numFmtId="0" xfId="0" applyAlignment="1" applyBorder="1" applyFill="1" applyFont="1">
      <alignment horizontal="left" readingOrder="0"/>
    </xf>
    <xf borderId="0" fillId="3" fontId="40" numFmtId="0" xfId="0" applyAlignment="1" applyFill="1" applyFont="1">
      <alignment readingOrder="0"/>
    </xf>
    <xf borderId="0" fillId="3" fontId="40" numFmtId="0" xfId="0" applyFill="1" applyFont="1"/>
    <xf borderId="14" fillId="3" fontId="60" numFmtId="0" xfId="0" applyAlignment="1" applyBorder="1" applyFill="1" applyFont="1">
      <alignment horizontal="center" readingOrder="0" vertical="center"/>
    </xf>
    <xf borderId="22" fillId="0" fontId="35" numFmtId="0" xfId="0" applyAlignment="1" applyBorder="1" applyFont="1">
      <alignment horizontal="left" readingOrder="0" shrinkToFit="0" vertical="center" wrapText="1"/>
    </xf>
    <xf borderId="9" fillId="3" fontId="40" numFmtId="0" xfId="0" applyAlignment="1" applyBorder="1" applyFill="1" applyFont="1">
      <alignment horizontal="center" readingOrder="0"/>
    </xf>
    <xf borderId="5" fillId="3" fontId="8" numFmtId="0" xfId="0" applyAlignment="1" applyBorder="1" applyFill="1" applyFont="1">
      <alignment horizontal="center" vertical="bottom"/>
    </xf>
    <xf borderId="0" fillId="3" fontId="40" numFmtId="0" xfId="0" applyAlignment="1" applyFill="1" applyFont="1">
      <alignment horizontal="center" readingOrder="0"/>
    </xf>
    <xf borderId="7" fillId="3" fontId="8" numFmtId="0" xfId="0" applyAlignment="1" applyBorder="1" applyFill="1" applyFont="1">
      <alignment horizontal="center" vertical="bottom"/>
    </xf>
    <xf borderId="6" fillId="3" fontId="40" numFmtId="0" xfId="0" applyAlignment="1" applyBorder="1" applyFill="1" applyFont="1">
      <alignment horizontal="center" readingOrder="0"/>
    </xf>
    <xf borderId="0" fillId="3" fontId="22" numFmtId="0" xfId="0" applyAlignment="1" applyFill="1" applyFont="1">
      <alignment horizontal="center" readingOrder="0"/>
    </xf>
    <xf borderId="7" fillId="3" fontId="8" numFmtId="0" xfId="0" applyAlignment="1" applyBorder="1" applyFill="1" applyFont="1">
      <alignment vertical="bottom"/>
    </xf>
    <xf borderId="5" fillId="34" fontId="54" numFmtId="0" xfId="0" applyAlignment="1" applyBorder="1" applyFill="1" applyFont="1">
      <alignment horizontal="center" readingOrder="0" vertical="center"/>
    </xf>
    <xf borderId="5" fillId="26" fontId="54" numFmtId="0" xfId="0" applyAlignment="1" applyBorder="1" applyFill="1" applyFont="1">
      <alignment horizontal="center" readingOrder="0" vertical="center"/>
    </xf>
    <xf borderId="5" fillId="28" fontId="54" numFmtId="0" xfId="0" applyAlignment="1" applyBorder="1" applyFill="1" applyFont="1">
      <alignment horizontal="center" readingOrder="0" vertical="center"/>
    </xf>
    <xf borderId="22" fillId="0" fontId="62" numFmtId="0" xfId="0" applyAlignment="1" applyBorder="1" applyFont="1">
      <alignment horizontal="left" readingOrder="0" shrinkToFit="0" vertical="center" wrapText="1"/>
    </xf>
    <xf borderId="5" fillId="34" fontId="28" numFmtId="0" xfId="0" applyAlignment="1" applyBorder="1" applyFill="1" applyFont="1">
      <alignment horizontal="center" readingOrder="0" vertical="center"/>
    </xf>
    <xf borderId="5" fillId="26" fontId="28" numFmtId="0" xfId="0" applyAlignment="1" applyBorder="1" applyFill="1" applyFont="1">
      <alignment horizontal="center" readingOrder="0" vertical="center"/>
    </xf>
    <xf borderId="5" fillId="28" fontId="28" numFmtId="0" xfId="0" applyAlignment="1" applyBorder="1" applyFill="1" applyFont="1">
      <alignment horizontal="center" readingOrder="0" vertical="center"/>
    </xf>
    <xf borderId="5" fillId="34" fontId="53" numFmtId="0" xfId="0" applyAlignment="1" applyBorder="1" applyFill="1" applyFont="1">
      <alignment horizontal="center" readingOrder="0" vertical="center"/>
    </xf>
    <xf borderId="5" fillId="26" fontId="53" numFmtId="0" xfId="0" applyAlignment="1" applyBorder="1" applyFill="1" applyFont="1">
      <alignment horizontal="center" readingOrder="0" vertical="center"/>
    </xf>
    <xf borderId="5" fillId="28" fontId="53" numFmtId="0" xfId="0" applyAlignment="1" applyBorder="1" applyFill="1" applyFont="1">
      <alignment horizontal="center" readingOrder="0" vertical="center"/>
    </xf>
    <xf borderId="5" fillId="35" fontId="26" numFmtId="0" xfId="0" applyAlignment="1" applyBorder="1" applyFill="1" applyFont="1">
      <alignment horizontal="center" readingOrder="0" vertical="center"/>
    </xf>
    <xf borderId="0" fillId="3" fontId="63" numFmtId="0" xfId="0" applyAlignment="1" applyFill="1" applyFont="1">
      <alignment horizontal="center" readingOrder="0"/>
    </xf>
    <xf borderId="9" fillId="3" fontId="64" numFmtId="0" xfId="0" applyAlignment="1" applyBorder="1" applyFill="1" applyFont="1">
      <alignment readingOrder="0"/>
    </xf>
    <xf borderId="23" fillId="0" fontId="30" numFmtId="0" xfId="0" applyAlignment="1" applyBorder="1" applyFont="1">
      <alignment horizontal="center" readingOrder="0" vertical="center"/>
    </xf>
    <xf borderId="14" fillId="0" fontId="30" numFmtId="0" xfId="0" applyAlignment="1" applyBorder="1" applyFont="1">
      <alignment horizontal="center" readingOrder="0" vertical="center"/>
    </xf>
    <xf borderId="5" fillId="26" fontId="65" numFmtId="0" xfId="0" applyAlignment="1" applyBorder="1" applyFill="1" applyFont="1">
      <alignment horizontal="center" readingOrder="0" vertical="center"/>
    </xf>
    <xf borderId="5" fillId="28" fontId="65" numFmtId="0" xfId="0" applyAlignment="1" applyBorder="1" applyFill="1" applyFont="1">
      <alignment horizontal="center" readingOrder="0" vertical="center"/>
    </xf>
    <xf borderId="5" fillId="23" fontId="26" numFmtId="0" xfId="0" applyAlignment="1" applyBorder="1" applyFill="1" applyFont="1">
      <alignment horizontal="center" shrinkToFit="0" vertical="center" wrapText="1"/>
    </xf>
    <xf borderId="34" fillId="36" fontId="66" numFmtId="0" xfId="0" applyAlignment="1" applyBorder="1" applyFill="1" applyFont="1">
      <alignment horizontal="center" readingOrder="0" shrinkToFit="0" vertical="center" wrapText="1"/>
    </xf>
    <xf borderId="8" fillId="25" fontId="54" numFmtId="0" xfId="0" applyAlignment="1" applyBorder="1" applyFill="1" applyFont="1">
      <alignment horizontal="center" readingOrder="0" vertical="center"/>
    </xf>
    <xf borderId="34" fillId="2" fontId="26" numFmtId="0" xfId="0" applyAlignment="1" applyBorder="1" applyFill="1" applyFont="1">
      <alignment horizontal="left" readingOrder="0" shrinkToFit="0" vertical="center" wrapText="1"/>
    </xf>
    <xf borderId="30" fillId="7" fontId="6" numFmtId="0" xfId="0" applyAlignment="1" applyBorder="1" applyFill="1" applyFont="1">
      <alignment horizontal="center" readingOrder="0" vertical="center"/>
    </xf>
    <xf borderId="8" fillId="35" fontId="6" numFmtId="0" xfId="0" applyAlignment="1" applyBorder="1" applyFill="1" applyFont="1">
      <alignment horizontal="center" readingOrder="0" shrinkToFit="0" vertical="center" wrapText="1"/>
    </xf>
    <xf borderId="7" fillId="7" fontId="8" numFmtId="0" xfId="0" applyAlignment="1" applyBorder="1" applyFill="1" applyFont="1">
      <alignment horizontal="center" readingOrder="0" vertical="bottom"/>
    </xf>
    <xf borderId="7" fillId="7" fontId="8" numFmtId="9" xfId="0" applyAlignment="1" applyBorder="1" applyFill="1" applyFont="1" applyNumberFormat="1">
      <alignment horizontal="right" readingOrder="0" vertical="bottom"/>
    </xf>
    <xf borderId="5" fillId="37" fontId="6" numFmtId="9" xfId="0" applyAlignment="1" applyBorder="1" applyFill="1" applyFont="1" applyNumberFormat="1">
      <alignment horizontal="center" readingOrder="0" shrinkToFit="0" vertical="center" wrapText="1"/>
    </xf>
    <xf borderId="7" fillId="7" fontId="8" numFmtId="0" xfId="0" applyAlignment="1" applyBorder="1" applyFill="1" applyFont="1">
      <alignment horizontal="right" readingOrder="0" vertical="bottom"/>
    </xf>
    <xf borderId="5" fillId="10" fontId="6" numFmtId="0" xfId="0" applyAlignment="1" applyBorder="1" applyFill="1" applyFont="1">
      <alignment horizontal="center" readingOrder="0" shrinkToFit="0" vertical="center" wrapText="1"/>
    </xf>
    <xf borderId="30" fillId="12" fontId="6" numFmtId="0" xfId="0" applyAlignment="1" applyBorder="1" applyFill="1" applyFont="1">
      <alignment horizontal="center" readingOrder="0" vertical="center"/>
    </xf>
    <xf borderId="5" fillId="22" fontId="6" numFmtId="9" xfId="0" applyAlignment="1" applyBorder="1" applyFill="1" applyFont="1" applyNumberFormat="1">
      <alignment horizontal="center" readingOrder="0" shrinkToFit="0" vertical="center" wrapText="1"/>
    </xf>
    <xf borderId="7" fillId="12" fontId="8" numFmtId="0" xfId="0" applyAlignment="1" applyBorder="1" applyFill="1" applyFont="1">
      <alignment horizontal="center" readingOrder="0" vertical="bottom"/>
    </xf>
    <xf borderId="7" fillId="12" fontId="8" numFmtId="9" xfId="0" applyAlignment="1" applyBorder="1" applyFill="1" applyFont="1" applyNumberFormat="1">
      <alignment horizontal="right" readingOrder="0" vertical="bottom"/>
    </xf>
    <xf borderId="8" fillId="35" fontId="35" numFmtId="0" xfId="0" applyAlignment="1" applyBorder="1" applyFill="1" applyFont="1">
      <alignment horizontal="center" readingOrder="0" shrinkToFit="0" vertical="center" wrapText="1"/>
    </xf>
    <xf borderId="18" fillId="12" fontId="8" numFmtId="0" xfId="0" applyAlignment="1" applyBorder="1" applyFill="1" applyFont="1">
      <alignment horizontal="right" readingOrder="0" vertical="bottom"/>
    </xf>
    <xf borderId="5" fillId="37" fontId="35" numFmtId="0" xfId="0" applyAlignment="1" applyBorder="1" applyFill="1" applyFont="1">
      <alignment horizontal="center" readingOrder="0" shrinkToFit="0" vertical="center" wrapText="1"/>
    </xf>
    <xf borderId="5" fillId="10" fontId="35" numFmtId="0" xfId="0" applyAlignment="1" applyBorder="1" applyFill="1" applyFont="1">
      <alignment horizontal="center" readingOrder="0" shrinkToFit="0" vertical="center" wrapText="1"/>
    </xf>
    <xf borderId="30" fillId="10" fontId="6" numFmtId="0" xfId="0" applyAlignment="1" applyBorder="1" applyFill="1" applyFont="1">
      <alignment horizontal="center" readingOrder="0" vertical="center"/>
    </xf>
    <xf borderId="14" fillId="0" fontId="26" numFmtId="0" xfId="0" applyAlignment="1" applyBorder="1" applyFont="1">
      <alignment horizontal="center" readingOrder="0" vertical="center"/>
    </xf>
    <xf borderId="5" fillId="22" fontId="35" numFmtId="0" xfId="0" applyAlignment="1" applyBorder="1" applyFill="1" applyFont="1">
      <alignment horizontal="center" readingOrder="0" shrinkToFit="0" vertical="center" wrapText="1"/>
    </xf>
    <xf borderId="7" fillId="10" fontId="8" numFmtId="0" xfId="0" applyAlignment="1" applyBorder="1" applyFill="1" applyFont="1">
      <alignment horizontal="center" readingOrder="0" vertical="bottom"/>
    </xf>
    <xf borderId="0" fillId="3" fontId="26" numFmtId="0" xfId="0" applyAlignment="1" applyFill="1" applyFont="1">
      <alignment readingOrder="0" vertical="center"/>
    </xf>
    <xf borderId="7" fillId="10" fontId="8" numFmtId="9" xfId="0" applyAlignment="1" applyBorder="1" applyFill="1" applyFont="1" applyNumberFormat="1">
      <alignment horizontal="right" readingOrder="0" vertical="bottom"/>
    </xf>
    <xf borderId="18" fillId="10" fontId="8" numFmtId="0" xfId="0" applyAlignment="1" applyBorder="1" applyFill="1" applyFont="1">
      <alignment horizontal="right" readingOrder="0" vertical="bottom"/>
    </xf>
    <xf borderId="8" fillId="10" fontId="8" numFmtId="1" xfId="0" applyAlignment="1" applyBorder="1" applyFill="1" applyFont="1" applyNumberFormat="1">
      <alignment horizontal="center" readingOrder="0" vertical="bottom"/>
    </xf>
    <xf borderId="0" fillId="3" fontId="67" numFmtId="0" xfId="0" applyAlignment="1" applyFill="1" applyFont="1">
      <alignment horizontal="center" readingOrder="0"/>
    </xf>
    <xf borderId="6" fillId="3" fontId="68" numFmtId="0" xfId="0" applyAlignment="1" applyBorder="1" applyFill="1" applyFont="1">
      <alignment horizontal="center" readingOrder="0"/>
    </xf>
    <xf borderId="23" fillId="0" fontId="26" numFmtId="0" xfId="0" applyAlignment="1" applyBorder="1" applyFont="1">
      <alignment horizontal="center" readingOrder="0" vertical="center"/>
    </xf>
    <xf borderId="34" fillId="38" fontId="69" numFmtId="0" xfId="0" applyAlignment="1" applyBorder="1" applyFill="1" applyFont="1">
      <alignment horizontal="center" readingOrder="0" shrinkToFit="0" vertical="center" wrapText="1"/>
    </xf>
    <xf borderId="7" fillId="23" fontId="26" numFmtId="0" xfId="0" applyAlignment="1" applyBorder="1" applyFill="1" applyFont="1">
      <alignment horizontal="center" readingOrder="0" shrinkToFit="0" vertical="center" wrapText="1"/>
    </xf>
    <xf borderId="34" fillId="2" fontId="26" numFmtId="0" xfId="0" applyAlignment="1" applyBorder="1" applyFill="1" applyFont="1">
      <alignment horizontal="left" readingOrder="0" vertical="center"/>
    </xf>
    <xf borderId="7" fillId="3" fontId="26" numFmtId="0" xfId="0" applyAlignment="1" applyBorder="1" applyFill="1" applyFont="1">
      <alignment horizontal="center" readingOrder="0" vertical="center"/>
    </xf>
    <xf borderId="5" fillId="23" fontId="26" numFmtId="0" xfId="0" applyAlignment="1" applyBorder="1" applyFill="1" applyFont="1">
      <alignment horizontal="center" shrinkToFit="0" vertical="center" wrapText="1"/>
    </xf>
    <xf borderId="0" fillId="3" fontId="22" numFmtId="0" xfId="0" applyAlignment="1" applyFill="1" applyFont="1">
      <alignment horizontal="center" readingOrder="0" shrinkToFit="0" vertical="center" wrapText="1"/>
    </xf>
    <xf borderId="7" fillId="0" fontId="35" numFmtId="0" xfId="0" applyAlignment="1" applyBorder="1" applyFont="1">
      <alignment horizontal="left" readingOrder="0" vertical="center"/>
    </xf>
    <xf borderId="7" fillId="12" fontId="8" numFmtId="0" xfId="0" applyAlignment="1" applyBorder="1" applyFill="1" applyFont="1">
      <alignment horizontal="right" readingOrder="0" vertical="bottom"/>
    </xf>
    <xf borderId="22" fillId="0" fontId="42" numFmtId="0" xfId="0" applyAlignment="1" applyBorder="1" applyFont="1">
      <alignment horizontal="center" readingOrder="0" vertical="center"/>
    </xf>
    <xf borderId="34" fillId="12" fontId="70" numFmtId="0" xfId="0" applyAlignment="1" applyBorder="1" applyFill="1" applyFont="1">
      <alignment horizontal="center" readingOrder="0" shrinkToFit="0" vertical="center" wrapText="1"/>
    </xf>
    <xf borderId="7" fillId="23" fontId="26" numFmtId="0" xfId="0" applyAlignment="1" applyBorder="1" applyFill="1" applyFont="1">
      <alignment horizontal="center" shrinkToFit="0" vertical="center" wrapText="1"/>
    </xf>
    <xf borderId="34" fillId="7" fontId="8" numFmtId="0" xfId="0" applyAlignment="1" applyBorder="1" applyFill="1" applyFont="1">
      <alignment horizontal="right" readingOrder="0" vertical="bottom"/>
    </xf>
    <xf borderId="7" fillId="39" fontId="26" numFmtId="0" xfId="0" applyAlignment="1" applyBorder="1" applyFill="1" applyFont="1">
      <alignment horizontal="center" readingOrder="0" shrinkToFit="0" vertical="center" wrapText="1"/>
    </xf>
    <xf borderId="34" fillId="12" fontId="8" numFmtId="0" xfId="0" applyAlignment="1" applyBorder="1" applyFill="1" applyFont="1">
      <alignment horizontal="right" readingOrder="0" vertical="bottom"/>
    </xf>
    <xf borderId="23" fillId="0" fontId="35" numFmtId="0" xfId="0" applyAlignment="1" applyBorder="1" applyFont="1">
      <alignment horizontal="left" readingOrder="0" shrinkToFit="0" vertical="center" wrapText="1"/>
    </xf>
    <xf borderId="7" fillId="10" fontId="8" numFmtId="0" xfId="0" applyAlignment="1" applyBorder="1" applyFill="1" applyFont="1">
      <alignment horizontal="right" readingOrder="0" vertical="bottom"/>
    </xf>
    <xf borderId="50" fillId="3" fontId="17" numFmtId="0" xfId="0" applyAlignment="1" applyBorder="1" applyFill="1" applyFont="1">
      <alignment horizontal="left" readingOrder="0"/>
    </xf>
    <xf borderId="16" fillId="3" fontId="8" numFmtId="0" xfId="0" applyBorder="1" applyFill="1" applyFont="1"/>
    <xf borderId="40" fillId="3" fontId="8" numFmtId="0" xfId="0" applyBorder="1" applyFill="1" applyFont="1"/>
    <xf borderId="9" fillId="3" fontId="18" numFmtId="0" xfId="0" applyBorder="1" applyFill="1" applyFont="1"/>
    <xf borderId="6" fillId="3" fontId="71" numFmtId="0" xfId="0" applyAlignment="1" applyBorder="1" applyFill="1" applyFont="1">
      <alignment vertical="bottom"/>
    </xf>
    <xf borderId="26" fillId="3" fontId="18" numFmtId="0" xfId="0" applyBorder="1" applyFill="1" applyFont="1"/>
    <xf borderId="33" fillId="8" fontId="27" numFmtId="0" xfId="0" applyAlignment="1" applyBorder="1" applyFill="1" applyFont="1">
      <alignment horizontal="center" readingOrder="0" shrinkToFit="0" vertical="center" wrapText="1"/>
    </xf>
    <xf borderId="29" fillId="3" fontId="8" numFmtId="0" xfId="0" applyBorder="1" applyFill="1" applyFont="1"/>
    <xf borderId="14" fillId="0" fontId="26" numFmtId="20" xfId="0" applyAlignment="1" applyBorder="1" applyFont="1" applyNumberFormat="1">
      <alignment horizontal="center" readingOrder="0" vertical="center"/>
    </xf>
    <xf borderId="46" fillId="3" fontId="4" numFmtId="0" xfId="0" applyAlignment="1" applyBorder="1" applyFill="1" applyFont="1">
      <alignment horizontal="right" readingOrder="0"/>
    </xf>
    <xf borderId="37" fillId="8" fontId="27" numFmtId="0" xfId="0" applyAlignment="1" applyBorder="1" applyFill="1" applyFont="1">
      <alignment horizontal="center" readingOrder="0" shrinkToFit="0" vertical="center" wrapText="1"/>
    </xf>
    <xf borderId="9" fillId="3" fontId="8" numFmtId="0" xfId="0" applyAlignment="1" applyBorder="1" applyFill="1" applyFont="1">
      <alignment horizontal="center" vertical="top"/>
    </xf>
    <xf borderId="5" fillId="0" fontId="62" numFmtId="0" xfId="0" applyAlignment="1" applyBorder="1" applyFont="1">
      <alignment horizontal="left" readingOrder="0" shrinkToFit="0" vertical="center" wrapText="1"/>
    </xf>
    <xf borderId="0" fillId="3" fontId="8" numFmtId="0" xfId="0" applyAlignment="1" applyFill="1" applyFont="1">
      <alignment horizontal="left" readingOrder="0" shrinkToFit="0" vertical="center" wrapText="1"/>
    </xf>
    <xf borderId="9" fillId="3" fontId="61" numFmtId="0" xfId="0" applyAlignment="1" applyBorder="1" applyFill="1" applyFont="1">
      <alignment horizontal="center" readingOrder="0" vertical="center"/>
    </xf>
    <xf borderId="9" fillId="3" fontId="6" numFmtId="0" xfId="0" applyAlignment="1" applyBorder="1" applyFill="1" applyFont="1">
      <alignment readingOrder="0"/>
    </xf>
    <xf borderId="22" fillId="0" fontId="30" numFmtId="0" xfId="0" applyAlignment="1" applyBorder="1" applyFont="1">
      <alignment horizontal="center" readingOrder="0" vertical="center"/>
    </xf>
    <xf borderId="22" fillId="0" fontId="30" numFmtId="0" xfId="0" applyAlignment="1" applyBorder="1" applyFont="1">
      <alignment horizontal="center" readingOrder="0" vertical="center"/>
    </xf>
    <xf borderId="26" fillId="3" fontId="50" numFmtId="0" xfId="0" applyAlignment="1" applyBorder="1" applyFill="1" applyFont="1">
      <alignment readingOrder="0"/>
    </xf>
    <xf borderId="29" fillId="3" fontId="26" numFmtId="0" xfId="0" applyBorder="1" applyFill="1" applyFont="1"/>
    <xf borderId="46" fillId="3" fontId="26" numFmtId="0" xfId="0" applyAlignment="1" applyBorder="1" applyFill="1" applyFont="1">
      <alignment horizontal="right" readingOrder="0"/>
    </xf>
    <xf borderId="5" fillId="0" fontId="36" numFmtId="0" xfId="0" applyAlignment="1" applyBorder="1" applyFont="1">
      <alignment horizontal="left" readingOrder="0" vertical="center"/>
    </xf>
    <xf borderId="5" fillId="40" fontId="26" numFmtId="0" xfId="0" applyAlignment="1" applyBorder="1" applyFill="1" applyFont="1">
      <alignment horizontal="center" readingOrder="0" vertical="center"/>
    </xf>
    <xf borderId="14" fillId="23" fontId="26" numFmtId="0" xfId="0" applyAlignment="1" applyBorder="1" applyFill="1" applyFont="1">
      <alignment horizontal="center" shrinkToFit="0" vertical="center" wrapText="1"/>
    </xf>
    <xf borderId="14" fillId="0" fontId="26" numFmtId="164" xfId="0" applyAlignment="1" applyBorder="1" applyFont="1" applyNumberFormat="1">
      <alignment horizontal="center" readingOrder="0" vertical="center"/>
    </xf>
    <xf borderId="5" fillId="41" fontId="38" numFmtId="0" xfId="0" applyAlignment="1" applyBorder="1" applyFill="1" applyFont="1">
      <alignment horizontal="center" readingOrder="0" vertical="center"/>
    </xf>
    <xf borderId="22" fillId="41" fontId="30" numFmtId="0" xfId="0" applyAlignment="1" applyBorder="1" applyFill="1" applyFont="1">
      <alignment horizontal="left" readingOrder="0" vertical="center"/>
    </xf>
    <xf borderId="5" fillId="23" fontId="8" numFmtId="0" xfId="0" applyAlignment="1" applyBorder="1" applyFill="1" applyFont="1">
      <alignment horizontal="center" readingOrder="0" shrinkToFit="0" vertical="center" wrapText="1"/>
    </xf>
    <xf borderId="22" fillId="0" fontId="8" numFmtId="49" xfId="0" applyAlignment="1" applyBorder="1" applyFont="1" applyNumberFormat="1">
      <alignment horizontal="center" readingOrder="0" vertical="center"/>
    </xf>
    <xf borderId="22" fillId="0" fontId="8" numFmtId="164" xfId="0" applyAlignment="1" applyBorder="1" applyFont="1" applyNumberFormat="1">
      <alignment horizontal="center" readingOrder="0" vertical="center"/>
    </xf>
    <xf borderId="22" fillId="0" fontId="8" numFmtId="0" xfId="0" applyAlignment="1" applyBorder="1" applyFont="1">
      <alignment horizontal="center" readingOrder="0" vertical="center"/>
    </xf>
    <xf borderId="22" fillId="0" fontId="26" numFmtId="0" xfId="0" applyAlignment="1" applyBorder="1" applyFont="1">
      <alignment horizontal="center" readingOrder="0" shrinkToFit="0" vertical="center" wrapText="1"/>
    </xf>
    <xf borderId="14" fillId="0" fontId="30" numFmtId="0" xfId="0" applyAlignment="1" applyBorder="1" applyFont="1">
      <alignment horizontal="left" readingOrder="0" vertical="center"/>
    </xf>
    <xf borderId="14" fillId="0" fontId="72" numFmtId="0" xfId="0" applyAlignment="1" applyBorder="1" applyFont="1">
      <alignment horizontal="center" readingOrder="0" vertical="center"/>
    </xf>
    <xf borderId="5" fillId="40" fontId="26" numFmtId="49" xfId="0" applyAlignment="1" applyBorder="1" applyFill="1" applyFont="1" applyNumberFormat="1">
      <alignment horizontal="center" readingOrder="0" shrinkToFit="0" vertical="center" wrapText="1"/>
    </xf>
    <xf borderId="5" fillId="40" fontId="26" numFmtId="0" xfId="0" applyAlignment="1" applyBorder="1" applyFill="1" applyFont="1">
      <alignment horizontal="center" readingOrder="0" shrinkToFit="0" vertical="center" wrapText="1"/>
    </xf>
    <xf borderId="22" fillId="0" fontId="8" numFmtId="0" xfId="0" applyAlignment="1" applyBorder="1" applyFont="1">
      <alignment horizontal="left" readingOrder="0" shrinkToFit="0" vertical="center" wrapText="1"/>
    </xf>
    <xf borderId="14" fillId="0" fontId="73" numFmtId="0" xfId="0" applyAlignment="1" applyBorder="1" applyFont="1">
      <alignment horizontal="center" readingOrder="0" vertical="center"/>
    </xf>
    <xf borderId="5" fillId="29" fontId="26" numFmtId="49" xfId="0" applyAlignment="1" applyBorder="1" applyFill="1" applyFont="1" applyNumberFormat="1">
      <alignment horizontal="center" readingOrder="0" shrinkToFit="0" vertical="center" wrapText="1"/>
    </xf>
    <xf borderId="5" fillId="41" fontId="30" numFmtId="0" xfId="0" applyAlignment="1" applyBorder="1" applyFill="1" applyFont="1">
      <alignment horizontal="left" readingOrder="0" vertical="center"/>
    </xf>
    <xf borderId="5" fillId="29" fontId="26" numFmtId="0" xfId="0" applyAlignment="1" applyBorder="1" applyFill="1" applyFont="1">
      <alignment horizontal="center" readingOrder="0" shrinkToFit="0" vertical="center" wrapText="1"/>
    </xf>
    <xf borderId="5" fillId="0" fontId="8" numFmtId="49" xfId="0" applyAlignment="1" applyBorder="1" applyFont="1" applyNumberFormat="1">
      <alignment horizontal="center" readingOrder="0" vertical="center"/>
    </xf>
    <xf borderId="5" fillId="0" fontId="8" numFmtId="0" xfId="0" applyAlignment="1" applyBorder="1" applyFont="1">
      <alignment horizontal="center" readingOrder="0" vertical="center"/>
    </xf>
    <xf borderId="5" fillId="0" fontId="8" numFmtId="0" xfId="0" applyAlignment="1" applyBorder="1" applyFont="1">
      <alignment horizontal="left" readingOrder="0" vertical="center"/>
    </xf>
    <xf borderId="5" fillId="23" fontId="8" numFmtId="0" xfId="0" applyAlignment="1" applyBorder="1" applyFill="1" applyFont="1">
      <alignment horizontal="center" shrinkToFit="0" vertical="center" wrapText="1"/>
    </xf>
    <xf borderId="14" fillId="41" fontId="38" numFmtId="0" xfId="0" applyAlignment="1" applyBorder="1" applyFill="1" applyFont="1">
      <alignment horizontal="center" readingOrder="0" vertical="center"/>
    </xf>
    <xf borderId="14" fillId="0" fontId="8" numFmtId="20" xfId="0" applyAlignment="1" applyBorder="1" applyFont="1" applyNumberFormat="1">
      <alignment horizontal="center" readingOrder="0" vertical="center"/>
    </xf>
    <xf borderId="5" fillId="14" fontId="26" numFmtId="0" xfId="0" applyAlignment="1" applyBorder="1" applyFill="1" applyFont="1">
      <alignment horizontal="center" shrinkToFit="0" vertical="center" wrapText="1"/>
    </xf>
    <xf borderId="14" fillId="0" fontId="8" numFmtId="49" xfId="0" applyAlignment="1" applyBorder="1" applyFont="1" applyNumberFormat="1">
      <alignment horizontal="center" readingOrder="0" vertical="center"/>
    </xf>
    <xf borderId="5" fillId="0" fontId="8" numFmtId="164" xfId="0" applyAlignment="1" applyBorder="1" applyFont="1" applyNumberFormat="1">
      <alignment horizontal="center" readingOrder="0" vertical="center"/>
    </xf>
    <xf borderId="14" fillId="0" fontId="26" numFmtId="49" xfId="0" applyAlignment="1" applyBorder="1" applyFont="1" applyNumberFormat="1">
      <alignment horizontal="center" shrinkToFit="0" vertical="center" wrapText="1"/>
    </xf>
    <xf borderId="14" fillId="0" fontId="74" numFmtId="0" xfId="0" applyAlignment="1" applyBorder="1" applyFont="1">
      <alignment horizontal="center" readingOrder="0" vertical="center"/>
    </xf>
    <xf borderId="23" fillId="0" fontId="62" numFmtId="0" xfId="0" applyAlignment="1" applyBorder="1" applyFont="1">
      <alignment horizontal="left" readingOrder="0" shrinkToFit="0" vertical="center" wrapText="1"/>
    </xf>
    <xf borderId="4" fillId="42" fontId="24" numFmtId="0" xfId="0" applyAlignment="1" applyBorder="1" applyFill="1" applyFont="1">
      <alignment horizontal="center" readingOrder="0" shrinkToFit="0" vertical="center" wrapText="1"/>
    </xf>
    <xf borderId="21" fillId="42" fontId="24" numFmtId="0" xfId="0" applyAlignment="1" applyBorder="1" applyFill="1" applyFont="1">
      <alignment horizontal="center" readingOrder="0" shrinkToFit="0" vertical="center" wrapText="1"/>
    </xf>
    <xf borderId="20" fillId="42" fontId="24" numFmtId="49" xfId="0" applyAlignment="1" applyBorder="1" applyFill="1" applyFont="1" applyNumberFormat="1">
      <alignment horizontal="center" readingOrder="0" shrinkToFit="0" vertical="center" wrapText="1"/>
    </xf>
    <xf borderId="1" fillId="42" fontId="24" numFmtId="0" xfId="0" applyAlignment="1" applyBorder="1" applyFill="1" applyFont="1">
      <alignment horizontal="center" readingOrder="0" shrinkToFit="0" vertical="center" wrapText="1"/>
    </xf>
    <xf borderId="20" fillId="42" fontId="24" numFmtId="0" xfId="0" applyAlignment="1" applyBorder="1" applyFill="1" applyFont="1">
      <alignment horizontal="center" readingOrder="0" shrinkToFit="0" vertical="center" wrapText="1"/>
    </xf>
    <xf borderId="33" fillId="42" fontId="27" numFmtId="0" xfId="0" applyAlignment="1" applyBorder="1" applyFill="1" applyFont="1">
      <alignment horizontal="center" readingOrder="0" shrinkToFit="0" vertical="center" wrapText="1"/>
    </xf>
    <xf borderId="14" fillId="0" fontId="35" numFmtId="0" xfId="0" applyAlignment="1" applyBorder="1" applyFont="1">
      <alignment horizontal="left" readingOrder="0" vertical="center"/>
    </xf>
    <xf borderId="26" fillId="42" fontId="24" numFmtId="0" xfId="0" applyAlignment="1" applyBorder="1" applyFill="1" applyFont="1">
      <alignment horizontal="center" readingOrder="0" shrinkToFit="0" vertical="center" wrapText="1"/>
    </xf>
    <xf borderId="27" fillId="42" fontId="24" numFmtId="0" xfId="0" applyAlignment="1" applyBorder="1" applyFill="1" applyFont="1">
      <alignment horizontal="center" readingOrder="0" shrinkToFit="0" vertical="center" wrapText="1"/>
    </xf>
    <xf borderId="28" fillId="42" fontId="24" numFmtId="49" xfId="0" applyAlignment="1" applyBorder="1" applyFill="1" applyFont="1" applyNumberFormat="1">
      <alignment horizontal="center" readingOrder="0" shrinkToFit="0" vertical="center" wrapText="1"/>
    </xf>
    <xf borderId="29" fillId="42" fontId="24" numFmtId="0" xfId="0" applyAlignment="1" applyBorder="1" applyFill="1" applyFont="1">
      <alignment horizontal="center" readingOrder="0" shrinkToFit="0" vertical="center" wrapText="1"/>
    </xf>
    <xf borderId="5" fillId="0" fontId="26" numFmtId="164" xfId="0" applyAlignment="1" applyBorder="1" applyFont="1" applyNumberFormat="1">
      <alignment horizontal="center" readingOrder="0" shrinkToFit="0" vertical="center" wrapText="1"/>
    </xf>
    <xf borderId="28" fillId="42" fontId="24" numFmtId="0" xfId="0" applyAlignment="1" applyBorder="1" applyFill="1" applyFont="1">
      <alignment horizontal="center" readingOrder="0" shrinkToFit="0" vertical="center" wrapText="1"/>
    </xf>
    <xf borderId="37" fillId="42" fontId="27" numFmtId="0" xfId="0" applyAlignment="1" applyBorder="1" applyFill="1" applyFont="1">
      <alignment horizontal="center" readingOrder="0" shrinkToFit="0" vertical="center" wrapText="1"/>
    </xf>
    <xf borderId="5" fillId="0" fontId="26" numFmtId="49" xfId="0" applyAlignment="1" applyBorder="1" applyFont="1" applyNumberFormat="1">
      <alignment horizontal="center" readingOrder="0" vertical="center"/>
    </xf>
    <xf borderId="5" fillId="0" fontId="30" numFmtId="0" xfId="0" applyAlignment="1" applyBorder="1" applyFont="1">
      <alignment horizontal="center" readingOrder="0" shrinkToFit="0" vertical="center" wrapText="1"/>
    </xf>
    <xf borderId="0" fillId="32" fontId="75" numFmtId="0" xfId="0" applyAlignment="1" applyFill="1" applyFont="1">
      <alignment readingOrder="0" vertical="bottom"/>
    </xf>
    <xf borderId="0" fillId="32" fontId="71" numFmtId="0" xfId="0" applyAlignment="1" applyFill="1" applyFont="1">
      <alignment vertical="bottom"/>
    </xf>
    <xf borderId="0" fillId="32" fontId="76" numFmtId="0" xfId="0" applyAlignment="1" applyFill="1" applyFont="1">
      <alignment readingOrder="0" vertical="bottom"/>
    </xf>
    <xf borderId="0" fillId="32" fontId="77" numFmtId="0" xfId="0" applyAlignment="1" applyFill="1" applyFont="1">
      <alignment horizontal="left" readingOrder="0" vertical="top"/>
    </xf>
    <xf borderId="0" fillId="32" fontId="78" numFmtId="0" xfId="0" applyAlignment="1" applyFill="1" applyFont="1">
      <alignment readingOrder="0" vertical="bottom"/>
    </xf>
    <xf borderId="0" fillId="32" fontId="59" numFmtId="0" xfId="0" applyAlignment="1" applyFill="1" applyFont="1">
      <alignment readingOrder="0" vertical="bottom"/>
    </xf>
    <xf borderId="0" fillId="32" fontId="79" numFmtId="0" xfId="0" applyAlignment="1" applyFill="1" applyFont="1">
      <alignment readingOrder="0" vertical="bottom"/>
    </xf>
    <xf borderId="0" fillId="32" fontId="8" numFmtId="0" xfId="0" applyAlignment="1" applyFill="1" applyFont="1">
      <alignment readingOrder="0" shrinkToFit="0" vertical="top" wrapText="1"/>
    </xf>
    <xf borderId="0" fillId="32" fontId="80" numFmtId="0" xfId="0" applyAlignment="1" applyFill="1" applyFont="1">
      <alignment horizontal="left" readingOrder="0"/>
    </xf>
    <xf borderId="0" fillId="32" fontId="18" numFmtId="0" xfId="0" applyFill="1" applyFont="1"/>
    <xf borderId="0" fillId="32" fontId="8" numFmtId="0" xfId="0" applyAlignment="1" applyFill="1" applyFont="1">
      <alignment horizontal="left" readingOrder="0" shrinkToFit="0" vertical="top" wrapText="1"/>
    </xf>
    <xf borderId="14" fillId="0" fontId="42" numFmtId="0" xfId="0" applyAlignment="1" applyBorder="1" applyFont="1">
      <alignment horizontal="center" readingOrder="0" vertical="center"/>
    </xf>
    <xf borderId="22" fillId="0" fontId="35" numFmtId="0" xfId="0" applyAlignment="1" applyBorder="1" applyFont="1">
      <alignment horizontal="left" readingOrder="0" vertical="center"/>
    </xf>
    <xf borderId="22" fillId="0" fontId="81" numFmtId="0" xfId="0" applyAlignment="1" applyBorder="1" applyFont="1">
      <alignment horizontal="center" readingOrder="0" vertical="top"/>
    </xf>
    <xf borderId="5" fillId="0" fontId="81" numFmtId="0" xfId="0" applyAlignment="1" applyBorder="1" applyFont="1">
      <alignment horizontal="left" readingOrder="0" vertical="center"/>
    </xf>
    <xf borderId="7" fillId="43" fontId="82" numFmtId="0" xfId="0" applyAlignment="1" applyBorder="1" applyFill="1" applyFont="1">
      <alignment horizontal="center" readingOrder="0" vertical="center"/>
    </xf>
    <xf borderId="7" fillId="44" fontId="83" numFmtId="0" xfId="0" applyAlignment="1" applyBorder="1" applyFill="1" applyFont="1">
      <alignment horizontal="center" readingOrder="0" vertical="center"/>
    </xf>
    <xf borderId="5" fillId="45" fontId="18" numFmtId="0" xfId="0" applyAlignment="1" applyBorder="1" applyFill="1" applyFont="1">
      <alignment horizontal="center" readingOrder="0" vertical="center"/>
    </xf>
    <xf borderId="5" fillId="45" fontId="18" numFmtId="0" xfId="0" applyAlignment="1" applyBorder="1" applyFill="1" applyFont="1">
      <alignment horizontal="left" readingOrder="0" vertical="center"/>
    </xf>
    <xf borderId="22" fillId="0" fontId="42" numFmtId="0" xfId="0" applyAlignment="1" applyBorder="1" applyFont="1">
      <alignment horizontal="center" readingOrder="0" vertical="top"/>
    </xf>
    <xf borderId="5" fillId="0" fontId="18" numFmtId="0" xfId="0" applyAlignment="1" applyBorder="1" applyFont="1">
      <alignment horizontal="center" readingOrder="0" vertical="center"/>
    </xf>
    <xf borderId="5" fillId="0" fontId="18" numFmtId="0" xfId="0" applyAlignment="1" applyBorder="1" applyFont="1">
      <alignment horizontal="left" readingOrder="0" vertical="center"/>
    </xf>
    <xf borderId="0" fillId="0" fontId="18" numFmtId="0" xfId="0" applyAlignment="1" applyFont="1">
      <alignment horizontal="center" readingOrder="0" vertical="center"/>
    </xf>
    <xf borderId="0" fillId="0" fontId="18" numFmtId="0" xfId="0" applyAlignment="1" applyFont="1">
      <alignment horizontal="center" vertical="center"/>
    </xf>
    <xf borderId="5" fillId="22" fontId="84" numFmtId="0" xfId="0" applyAlignment="1" applyBorder="1" applyFill="1" applyFont="1">
      <alignment horizontal="center" readingOrder="0" vertical="center"/>
    </xf>
    <xf borderId="0" fillId="0" fontId="18" numFmtId="0" xfId="0" applyAlignment="1" applyFont="1">
      <alignment horizontal="center"/>
    </xf>
    <xf borderId="5" fillId="45" fontId="85" numFmtId="0" xfId="0" applyAlignment="1" applyBorder="1" applyFill="1" applyFont="1">
      <alignment horizontal="center" readingOrder="0" vertical="center"/>
    </xf>
    <xf borderId="0" fillId="0" fontId="86" numFmtId="0" xfId="0" applyAlignment="1" applyFont="1">
      <alignment horizontal="center" readingOrder="0" vertical="center"/>
    </xf>
    <xf borderId="5" fillId="43" fontId="87" numFmtId="0" xfId="0" applyAlignment="1" applyBorder="1" applyFill="1" applyFont="1">
      <alignment horizontal="center" readingOrder="0" vertical="center"/>
    </xf>
    <xf borderId="5" fillId="22" fontId="18" numFmtId="0" xfId="0" applyAlignment="1" applyBorder="1" applyFill="1" applyFont="1">
      <alignment horizontal="center" readingOrder="0" vertical="center"/>
    </xf>
    <xf borderId="5" fillId="0" fontId="35" numFmtId="0" xfId="0" applyAlignment="1" applyBorder="1" applyFont="1">
      <alignment vertical="center"/>
    </xf>
    <xf borderId="5" fillId="44" fontId="88" numFmtId="0" xfId="0" applyAlignment="1" applyBorder="1" applyFill="1" applyFont="1">
      <alignment horizontal="center" readingOrder="0" vertical="center"/>
    </xf>
    <xf borderId="5" fillId="3" fontId="89" numFmtId="0" xfId="0" applyAlignment="1" applyBorder="1" applyFill="1" applyFont="1">
      <alignment horizontal="center" readingOrder="0" vertical="center"/>
    </xf>
    <xf borderId="5" fillId="0" fontId="45" numFmtId="0" xfId="0" applyAlignment="1" applyBorder="1" applyFont="1">
      <alignment horizontal="left" readingOrder="0" vertical="center"/>
    </xf>
    <xf borderId="5" fillId="26" fontId="8" numFmtId="0" xfId="0" applyAlignment="1" applyBorder="1" applyFill="1" applyFont="1">
      <alignment horizontal="center" vertical="center"/>
    </xf>
    <xf borderId="5" fillId="0" fontId="8" numFmtId="20" xfId="0" applyAlignment="1" applyBorder="1" applyFont="1" applyNumberFormat="1">
      <alignment horizontal="center" readingOrder="0" vertical="center"/>
    </xf>
    <xf borderId="5" fillId="40" fontId="8" numFmtId="0" xfId="0" applyAlignment="1" applyBorder="1" applyFill="1" applyFont="1">
      <alignment horizontal="center" vertical="center"/>
    </xf>
    <xf borderId="14" fillId="0" fontId="8" numFmtId="0" xfId="0" applyAlignment="1" applyBorder="1" applyFont="1">
      <alignment horizontal="center" readingOrder="0" vertical="center"/>
    </xf>
    <xf borderId="5" fillId="0" fontId="8" numFmtId="0" xfId="0" applyAlignment="1" applyBorder="1" applyFont="1">
      <alignment readingOrder="0"/>
    </xf>
    <xf borderId="5" fillId="19" fontId="8" numFmtId="0" xfId="0" applyAlignment="1" applyBorder="1" applyFill="1" applyFont="1">
      <alignment horizontal="center" readingOrder="0" vertical="center"/>
    </xf>
    <xf borderId="5" fillId="0" fontId="30" numFmtId="0" xfId="0" applyAlignment="1" applyBorder="1" applyFont="1">
      <alignment vertical="center"/>
    </xf>
    <xf borderId="22" fillId="0" fontId="36" numFmtId="0" xfId="0" applyAlignment="1" applyBorder="1" applyFont="1">
      <alignment readingOrder="0" shrinkToFit="0" wrapText="1"/>
    </xf>
    <xf borderId="0" fillId="0" fontId="8" numFmtId="0" xfId="0" applyFont="1"/>
    <xf borderId="5" fillId="46" fontId="8" numFmtId="0" xfId="0" applyAlignment="1" applyBorder="1" applyFill="1" applyFont="1">
      <alignment horizontal="center"/>
    </xf>
    <xf borderId="5" fillId="23" fontId="8" numFmtId="0" xfId="0" applyAlignment="1" applyBorder="1" applyFill="1" applyFont="1">
      <alignment horizontal="center" shrinkToFit="0" vertical="center" wrapText="1"/>
    </xf>
    <xf borderId="5" fillId="47" fontId="8" numFmtId="0" xfId="0" applyAlignment="1" applyBorder="1" applyFill="1" applyFont="1">
      <alignment horizontal="center"/>
    </xf>
    <xf borderId="5" fillId="48" fontId="8" numFmtId="0" xfId="0" applyAlignment="1" applyBorder="1" applyFill="1" applyFont="1">
      <alignment horizontal="center"/>
    </xf>
    <xf borderId="5" fillId="3" fontId="8" numFmtId="0" xfId="0" applyAlignment="1" applyBorder="1" applyFill="1" applyFont="1">
      <alignment horizontal="center"/>
    </xf>
    <xf borderId="5" fillId="10" fontId="8" numFmtId="0" xfId="0" applyAlignment="1" applyBorder="1" applyFill="1" applyFont="1">
      <alignment horizontal="center"/>
    </xf>
    <xf borderId="5" fillId="29" fontId="8" numFmtId="0" xfId="0" applyAlignment="1" applyBorder="1" applyFill="1" applyFont="1">
      <alignment horizontal="center"/>
    </xf>
    <xf borderId="5" fillId="26" fontId="8" numFmtId="0" xfId="0" applyAlignment="1" applyBorder="1" applyFill="1" applyFont="1">
      <alignment horizontal="center"/>
    </xf>
    <xf borderId="5" fillId="40" fontId="8" numFmtId="0" xfId="0" applyAlignment="1" applyBorder="1" applyFill="1" applyFont="1">
      <alignment horizontal="center"/>
    </xf>
    <xf borderId="5" fillId="49" fontId="8" numFmtId="0" xfId="0" applyAlignment="1" applyBorder="1" applyFill="1" applyFont="1">
      <alignment horizontal="center" shrinkToFit="0" wrapText="1"/>
    </xf>
    <xf borderId="5" fillId="23" fontId="8" numFmtId="0" xfId="0" applyAlignment="1" applyBorder="1" applyFill="1" applyFont="1">
      <alignment horizontal="center" shrinkToFit="0" wrapText="1"/>
    </xf>
    <xf borderId="5" fillId="50" fontId="8" numFmtId="0" xfId="0" applyAlignment="1" applyBorder="1" applyFill="1" applyFont="1">
      <alignment horizontal="center" readingOrder="0" shrinkToFit="0" wrapText="1"/>
    </xf>
    <xf borderId="5" fillId="51" fontId="8" numFmtId="0" xfId="0" applyAlignment="1" applyBorder="1" applyFill="1" applyFont="1">
      <alignment horizontal="center"/>
    </xf>
    <xf borderId="5" fillId="52" fontId="8" numFmtId="0" xfId="0" applyAlignment="1" applyBorder="1" applyFill="1" applyFont="1">
      <alignment horizontal="center"/>
    </xf>
    <xf borderId="5" fillId="0" fontId="38" numFmtId="0" xfId="0" applyAlignment="1" applyBorder="1" applyFont="1">
      <alignment horizontal="left" readingOrder="0" vertical="center"/>
    </xf>
    <xf borderId="14" fillId="23" fontId="8" numFmtId="0" xfId="0" applyAlignment="1" applyBorder="1" applyFill="1" applyFont="1">
      <alignment horizontal="center" readingOrder="0" shrinkToFit="0" vertical="center" wrapText="1"/>
    </xf>
    <xf borderId="14" fillId="0" fontId="8" numFmtId="164" xfId="0" applyAlignment="1" applyBorder="1" applyFont="1" applyNumberFormat="1">
      <alignment horizontal="center" readingOrder="0" vertical="center"/>
    </xf>
    <xf borderId="0" fillId="0" fontId="48" numFmtId="0" xfId="0" applyAlignment="1" applyFont="1">
      <alignment readingOrder="0"/>
    </xf>
    <xf borderId="23" fillId="0" fontId="30" numFmtId="0" xfId="0" applyAlignment="1" applyBorder="1" applyFont="1">
      <alignment horizontal="center" readingOrder="0" vertical="center"/>
    </xf>
    <xf borderId="14" fillId="23" fontId="8" numFmtId="0" xfId="0" applyAlignment="1" applyBorder="1" applyFill="1" applyFont="1">
      <alignment horizontal="center" shrinkToFit="0" vertical="center" wrapText="1"/>
    </xf>
    <xf borderId="0" fillId="35" fontId="18" numFmtId="0" xfId="0" applyFill="1" applyFont="1"/>
    <xf borderId="5" fillId="46" fontId="8" numFmtId="0" xfId="0" applyAlignment="1" applyBorder="1" applyFill="1" applyFont="1">
      <alignment horizontal="center" vertical="center"/>
    </xf>
    <xf borderId="5" fillId="0" fontId="38" numFmtId="0" xfId="0" applyAlignment="1" applyBorder="1" applyFont="1">
      <alignment horizontal="center" readingOrder="0" vertical="center"/>
    </xf>
    <xf borderId="5" fillId="23" fontId="35" numFmtId="0" xfId="0" applyAlignment="1" applyBorder="1" applyFill="1" applyFont="1">
      <alignment horizontal="center" readingOrder="0" shrinkToFit="0" vertical="center" wrapText="1"/>
    </xf>
    <xf borderId="5" fillId="0" fontId="90" numFmtId="0" xfId="0" applyAlignment="1" applyBorder="1" applyFont="1">
      <alignment horizontal="left" readingOrder="0" shrinkToFit="0" vertical="center" wrapText="1"/>
    </xf>
    <xf borderId="5" fillId="47" fontId="8" numFmtId="0" xfId="0" applyAlignment="1" applyBorder="1" applyFill="1" applyFont="1">
      <alignment horizontal="center" vertical="center"/>
    </xf>
    <xf borderId="5" fillId="0" fontId="18" numFmtId="0" xfId="0" applyBorder="1" applyFont="1"/>
    <xf borderId="5" fillId="0" fontId="38" numFmtId="0" xfId="0" applyAlignment="1" applyBorder="1" applyFont="1">
      <alignment horizontal="left" vertical="center"/>
    </xf>
    <xf borderId="5" fillId="0" fontId="91" numFmtId="0" xfId="0" applyAlignment="1" applyBorder="1" applyFont="1">
      <alignment horizontal="center" readingOrder="0" vertical="center"/>
    </xf>
    <xf borderId="5" fillId="0" fontId="18" numFmtId="164" xfId="0" applyAlignment="1" applyBorder="1" applyFont="1" applyNumberFormat="1">
      <alignment horizontal="center" readingOrder="0" vertical="center"/>
    </xf>
    <xf borderId="5" fillId="0" fontId="18" numFmtId="20" xfId="0" applyAlignment="1" applyBorder="1" applyFont="1" applyNumberFormat="1">
      <alignment horizontal="center" readingOrder="0" vertical="center"/>
    </xf>
    <xf borderId="5" fillId="48" fontId="8" numFmtId="0" xfId="0" applyAlignment="1" applyBorder="1" applyFill="1" applyFont="1">
      <alignment horizontal="center" vertical="center"/>
    </xf>
    <xf borderId="22" fillId="0" fontId="91" numFmtId="0" xfId="0" applyAlignment="1" applyBorder="1" applyFont="1">
      <alignment horizontal="center" readingOrder="0" vertical="center"/>
    </xf>
    <xf borderId="5" fillId="10" fontId="8" numFmtId="0" xfId="0" applyAlignment="1" applyBorder="1" applyFill="1" applyFont="1">
      <alignment horizontal="center" vertical="center"/>
    </xf>
    <xf borderId="0" fillId="0" fontId="18" numFmtId="0" xfId="0" applyAlignment="1" applyFont="1">
      <alignment readingOrder="0"/>
    </xf>
    <xf borderId="5" fillId="29" fontId="8" numFmtId="0" xfId="0" applyAlignment="1" applyBorder="1" applyFill="1" applyFont="1">
      <alignment horizontal="center" vertical="center"/>
    </xf>
    <xf borderId="5" fillId="0" fontId="18" numFmtId="0" xfId="0" applyAlignment="1" applyBorder="1" applyFont="1">
      <alignment readingOrder="0" vertical="center"/>
    </xf>
    <xf borderId="5" fillId="49" fontId="8" numFmtId="0" xfId="0" applyAlignment="1" applyBorder="1" applyFill="1" applyFont="1">
      <alignment horizontal="center" shrinkToFit="0" vertical="center" wrapText="1"/>
    </xf>
    <xf borderId="5" fillId="35" fontId="8" numFmtId="0" xfId="0" applyAlignment="1" applyBorder="1" applyFill="1" applyFont="1">
      <alignment horizontal="center" readingOrder="0" vertical="center"/>
    </xf>
    <xf borderId="5" fillId="35" fontId="8" numFmtId="0" xfId="0" applyAlignment="1" applyBorder="1" applyFill="1" applyFont="1">
      <alignment horizontal="center" vertical="center"/>
    </xf>
    <xf borderId="5" fillId="0" fontId="8" numFmtId="0" xfId="0" applyAlignment="1" applyBorder="1" applyFont="1">
      <alignment horizontal="center" readingOrder="0" shrinkToFit="0" vertical="center" wrapText="1"/>
    </xf>
    <xf borderId="5" fillId="0" fontId="8" numFmtId="0" xfId="0" applyAlignment="1" applyBorder="1" applyFont="1">
      <alignment horizontal="left" readingOrder="0" shrinkToFit="0" vertical="center" wrapText="1"/>
    </xf>
    <xf borderId="5" fillId="0" fontId="86" numFmtId="0" xfId="0" applyAlignment="1" applyBorder="1" applyFont="1">
      <alignment horizontal="center" vertical="center"/>
    </xf>
    <xf borderId="5" fillId="20" fontId="35" numFmtId="0" xfId="0" applyAlignment="1" applyBorder="1" applyFill="1" applyFont="1">
      <alignment horizontal="center" readingOrder="0" shrinkToFit="0" vertical="center" wrapText="1"/>
    </xf>
    <xf borderId="22" fillId="0" fontId="15" numFmtId="0" xfId="0" applyAlignment="1" applyBorder="1" applyFont="1">
      <alignment horizontal="left" readingOrder="0" shrinkToFit="0" vertical="center" wrapText="1"/>
    </xf>
  </cellXfs>
  <cellStyles count="1">
    <cellStyle xfId="0" name="Normal" builtinId="0"/>
  </cellStyles>
  <dxfs count="28">
    <dxf>
      <font/>
      <fill>
        <patternFill patternType="solid">
          <fgColor rgb="FF93C47D"/>
          <bgColor rgb="FF93C47D"/>
        </patternFill>
      </fill>
      <border/>
    </dxf>
    <dxf>
      <font/>
      <fill>
        <patternFill patternType="solid">
          <fgColor rgb="FFFFF2CC"/>
          <bgColor rgb="FFFFF2CC"/>
        </patternFill>
      </fill>
      <border/>
    </dxf>
    <dxf>
      <font/>
      <fill>
        <patternFill patternType="solid">
          <fgColor rgb="FFFFFF00"/>
          <bgColor rgb="FFFFFF00"/>
        </patternFill>
      </fill>
      <border/>
    </dxf>
    <dxf>
      <font/>
      <fill>
        <patternFill patternType="solid">
          <fgColor rgb="FFEA9999"/>
          <bgColor rgb="FFEA9999"/>
        </patternFill>
      </fill>
      <border/>
    </dxf>
    <dxf>
      <font/>
      <fill>
        <patternFill patternType="solid">
          <fgColor rgb="FF00FF00"/>
          <bgColor rgb="FF00FF00"/>
        </patternFill>
      </fill>
      <border/>
    </dxf>
    <dxf>
      <font/>
      <fill>
        <patternFill patternType="solid">
          <fgColor rgb="FFAEFD92"/>
          <bgColor rgb="FFAEFD92"/>
        </patternFill>
      </fill>
      <border/>
    </dxf>
    <dxf>
      <font/>
      <fill>
        <patternFill patternType="solid">
          <fgColor rgb="FF666666"/>
          <bgColor rgb="FF666666"/>
        </patternFill>
      </fill>
      <border/>
    </dxf>
    <dxf>
      <font/>
      <fill>
        <patternFill patternType="solid">
          <fgColor rgb="FFB5D887"/>
          <bgColor rgb="FFB5D887"/>
        </patternFill>
      </fill>
      <border/>
    </dxf>
    <dxf>
      <font/>
      <fill>
        <patternFill patternType="solid">
          <fgColor rgb="FFFFE599"/>
          <bgColor rgb="FFFFE599"/>
        </patternFill>
      </fill>
      <border/>
    </dxf>
    <dxf>
      <font/>
      <fill>
        <patternFill patternType="solid">
          <fgColor rgb="FFFFD966"/>
          <bgColor rgb="FFFFD966"/>
        </patternFill>
      </fill>
      <border/>
    </dxf>
    <dxf>
      <font/>
      <fill>
        <patternFill patternType="solid">
          <fgColor rgb="FFFF9900"/>
          <bgColor rgb="FFFF9900"/>
        </patternFill>
      </fill>
      <border/>
    </dxf>
    <dxf>
      <font/>
      <fill>
        <patternFill patternType="solid">
          <fgColor rgb="FFFF6D01"/>
          <bgColor rgb="FFFF6D01"/>
        </patternFill>
      </fill>
      <border/>
    </dxf>
    <dxf>
      <font/>
      <fill>
        <patternFill patternType="solid">
          <fgColor rgb="FFFF6868"/>
          <bgColor rgb="FFFF6868"/>
        </patternFill>
      </fill>
      <border/>
    </dxf>
    <dxf>
      <font/>
      <fill>
        <patternFill patternType="solid">
          <fgColor rgb="FFF85050"/>
          <bgColor rgb="FFF85050"/>
        </patternFill>
      </fill>
      <border/>
    </dxf>
    <dxf>
      <font/>
      <fill>
        <patternFill patternType="solid">
          <fgColor rgb="FFFC2020"/>
          <bgColor rgb="FFFC2020"/>
        </patternFill>
      </fill>
      <border/>
    </dxf>
    <dxf>
      <font/>
      <fill>
        <patternFill patternType="solid">
          <fgColor rgb="FFDF0000"/>
          <bgColor rgb="FFDF0000"/>
        </patternFill>
      </fill>
      <border/>
    </dxf>
    <dxf>
      <font/>
      <fill>
        <patternFill patternType="solid">
          <fgColor rgb="FFCE0000"/>
          <bgColor rgb="FFCE0000"/>
        </patternFill>
      </fill>
      <border/>
    </dxf>
    <dxf>
      <font/>
      <fill>
        <patternFill patternType="solid">
          <fgColor rgb="FFFF0000"/>
          <bgColor rgb="FFFF0000"/>
        </patternFill>
      </fill>
      <border/>
    </dxf>
    <dxf>
      <font/>
      <fill>
        <patternFill patternType="solid">
          <fgColor rgb="FFD9D9D9"/>
          <bgColor rgb="FFD9D9D9"/>
        </patternFill>
      </fill>
      <border/>
    </dxf>
    <dxf>
      <font>
        <color rgb="FF434343"/>
      </font>
      <fill>
        <patternFill patternType="solid">
          <fgColor rgb="FF666666"/>
          <bgColor rgb="FF666666"/>
        </patternFill>
      </fill>
      <border/>
    </dxf>
    <dxf>
      <font>
        <color rgb="FF666666"/>
      </font>
      <fill>
        <patternFill patternType="solid">
          <fgColor rgb="FF666666"/>
          <bgColor rgb="FF666666"/>
        </patternFill>
      </fill>
      <border/>
    </dxf>
    <dxf>
      <font>
        <color rgb="FFFFFFFF"/>
      </font>
      <fill>
        <patternFill patternType="solid">
          <fgColor rgb="FFB10202"/>
          <bgColor rgb="FFB10202"/>
        </patternFill>
      </fill>
      <border/>
    </dxf>
    <dxf>
      <font>
        <color rgb="FFFFFFFF"/>
      </font>
      <fill>
        <patternFill patternType="solid">
          <fgColor rgb="FF0A53A8"/>
          <bgColor rgb="FF0A53A8"/>
        </patternFill>
      </fill>
      <border/>
    </dxf>
    <dxf>
      <font/>
      <fill>
        <patternFill patternType="solid">
          <fgColor rgb="FFE06666"/>
          <bgColor rgb="FFE06666"/>
        </patternFill>
      </fill>
      <border/>
    </dxf>
    <dxf>
      <font/>
      <fill>
        <patternFill patternType="solid">
          <fgColor rgb="FFB6D7A8"/>
          <bgColor rgb="FFB6D7A8"/>
        </patternFill>
      </fill>
      <border/>
    </dxf>
    <dxf>
      <font/>
      <fill>
        <patternFill patternType="solid">
          <fgColor rgb="FFFF7F7E"/>
          <bgColor rgb="FFFF7F7E"/>
        </patternFill>
      </fill>
      <border/>
    </dxf>
    <dxf>
      <font/>
      <fill>
        <patternFill patternType="solid">
          <fgColor rgb="FFB7E1CD"/>
          <bgColor rgb="FFB7E1CD"/>
        </patternFill>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2.jpg"/><Relationship Id="rId3"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352425</xdr:rowOff>
    </xdr:from>
    <xdr:ext cx="2924175" cy="6324600"/>
    <xdr:pic>
      <xdr:nvPicPr>
        <xdr:cNvPr id="0" name="image6.png" title="รูปภาพ"/>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3028950</xdr:colOff>
      <xdr:row>9</xdr:row>
      <xdr:rowOff>352425</xdr:rowOff>
    </xdr:from>
    <xdr:ext cx="2924175" cy="6324600"/>
    <xdr:pic>
      <xdr:nvPicPr>
        <xdr:cNvPr id="0" name="image7.png" title="รูปภาพ"/>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466725</xdr:colOff>
      <xdr:row>9</xdr:row>
      <xdr:rowOff>352425</xdr:rowOff>
    </xdr:from>
    <xdr:ext cx="2924175" cy="6324600"/>
    <xdr:pic>
      <xdr:nvPicPr>
        <xdr:cNvPr id="0" name="image4.png" title="รูปภาพ"/>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0</xdr:rowOff>
    </xdr:from>
    <xdr:ext cx="5638800" cy="34575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0</xdr:rowOff>
    </xdr:from>
    <xdr:ext cx="876300" cy="485775"/>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41</xdr:row>
      <xdr:rowOff>0</xdr:rowOff>
    </xdr:from>
    <xdr:ext cx="190500" cy="22860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100</xdr:row>
      <xdr:rowOff>0</xdr:rowOff>
    </xdr:from>
    <xdr:ext cx="876300" cy="238125"/>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_QiNb76EQb4&amp;pp=ygUw4LiZ4Lit4LiZ4Lie4Lit4LmE4Lir4LihIOC4geC4peC5ieC4suC4oSBiYXlnZXRh"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4.0"/>
    <col customWidth="1" min="2" max="2" width="45.13"/>
  </cols>
  <sheetData>
    <row r="1" ht="28.5" customHeight="1">
      <c r="A1" s="2" t="s">
        <v>1</v>
      </c>
      <c r="B1" s="4"/>
    </row>
    <row r="2" ht="28.5" customHeight="1">
      <c r="A2" s="6" t="s">
        <v>4</v>
      </c>
      <c r="B2" s="8"/>
    </row>
    <row r="3" ht="28.5" customHeight="1">
      <c r="A3" s="10" t="s">
        <v>6</v>
      </c>
      <c r="B3" s="11"/>
    </row>
    <row r="4" ht="17.25" customHeight="1">
      <c r="A4" s="12" t="s">
        <v>9</v>
      </c>
      <c r="B4" s="11"/>
    </row>
    <row r="5" ht="439.5" customHeight="1">
      <c r="A5" s="16"/>
      <c r="B5" s="17"/>
    </row>
    <row r="6" ht="15.0" customHeight="1">
      <c r="A6" s="20"/>
      <c r="B6" s="11"/>
    </row>
    <row r="7" ht="28.5" customHeight="1">
      <c r="A7" s="20" t="s">
        <v>14</v>
      </c>
      <c r="B7" s="22"/>
    </row>
    <row r="8" ht="28.5" customHeight="1">
      <c r="A8" s="24" t="s">
        <v>15</v>
      </c>
      <c r="B8" s="17"/>
    </row>
    <row r="9" ht="28.5" customHeight="1">
      <c r="B9" s="17"/>
    </row>
    <row r="10" ht="28.5" customHeight="1">
      <c r="A10" s="25" t="s">
        <v>17</v>
      </c>
      <c r="B10" s="22"/>
    </row>
    <row r="11" ht="512.25" customHeight="1">
      <c r="A11" s="27"/>
      <c r="B11" s="29"/>
    </row>
    <row r="12" ht="20.25" customHeight="1">
      <c r="A12" s="31"/>
      <c r="B12" s="33" t="s">
        <v>19</v>
      </c>
    </row>
    <row r="13" ht="24.75" customHeight="1">
      <c r="A13" s="34"/>
      <c r="B13" s="36" t="s">
        <v>22</v>
      </c>
    </row>
  </sheetData>
  <mergeCells count="2">
    <mergeCell ref="A5:B5"/>
    <mergeCell ref="A8:B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1" width="11.5"/>
  </cols>
  <sheetData>
    <row r="1" ht="29.25" customHeight="1">
      <c r="A1" s="5" t="s">
        <v>3</v>
      </c>
      <c r="B1" s="9"/>
      <c r="C1" s="9"/>
      <c r="D1" s="9"/>
      <c r="E1" s="9"/>
      <c r="F1" s="9"/>
      <c r="G1" s="9"/>
      <c r="H1" s="9"/>
      <c r="I1" s="9"/>
      <c r="J1" s="9"/>
      <c r="K1" s="9"/>
      <c r="L1" s="9"/>
      <c r="M1" s="14" t="s">
        <v>10</v>
      </c>
    </row>
    <row r="2" ht="18.0" customHeight="1">
      <c r="A2" s="19" t="s">
        <v>13</v>
      </c>
      <c r="B2" s="23"/>
      <c r="C2" s="23"/>
      <c r="D2" s="23"/>
      <c r="E2" s="23"/>
      <c r="F2" s="23"/>
      <c r="G2" s="23"/>
      <c r="H2" s="23"/>
      <c r="I2" s="23"/>
      <c r="J2" s="23"/>
      <c r="K2" s="23"/>
      <c r="L2" s="23"/>
      <c r="M2" s="11"/>
    </row>
    <row r="3" ht="18.0" customHeight="1">
      <c r="A3" s="30" t="s">
        <v>18</v>
      </c>
      <c r="B3" s="23"/>
      <c r="C3" s="23"/>
      <c r="D3" s="23"/>
      <c r="E3" s="23"/>
      <c r="F3" s="23"/>
      <c r="G3" s="23"/>
      <c r="H3" s="23"/>
      <c r="I3" s="23"/>
      <c r="J3" s="23"/>
      <c r="K3" s="23"/>
      <c r="L3" s="23"/>
      <c r="M3" s="11"/>
    </row>
    <row r="4" ht="18.0" customHeight="1">
      <c r="A4" s="37" t="s">
        <v>21</v>
      </c>
      <c r="B4" s="23"/>
      <c r="C4" s="23"/>
      <c r="D4" s="23"/>
      <c r="E4" s="23"/>
      <c r="F4" s="23"/>
      <c r="G4" s="23"/>
      <c r="H4" s="23"/>
      <c r="I4" s="23"/>
      <c r="J4" s="23"/>
      <c r="K4" s="23"/>
      <c r="L4" s="23"/>
      <c r="M4" s="11"/>
    </row>
    <row r="5" ht="27.0" customHeight="1">
      <c r="A5" s="40"/>
      <c r="B5" s="43" t="s">
        <v>26</v>
      </c>
      <c r="C5" s="45"/>
      <c r="D5" s="45"/>
      <c r="E5" s="45"/>
      <c r="F5" s="47"/>
      <c r="G5" s="47"/>
      <c r="H5" s="47"/>
      <c r="I5" s="23"/>
      <c r="J5" s="23"/>
      <c r="K5" s="23"/>
      <c r="L5" s="23"/>
      <c r="M5" s="11"/>
    </row>
    <row r="6" ht="30.0" customHeight="1">
      <c r="A6" s="40"/>
      <c r="B6" s="53" t="s">
        <v>31</v>
      </c>
      <c r="C6" s="53" t="s">
        <v>37</v>
      </c>
      <c r="D6" s="53" t="s">
        <v>38</v>
      </c>
      <c r="E6" s="53" t="s">
        <v>39</v>
      </c>
      <c r="F6" s="47"/>
      <c r="G6" s="47" t="s">
        <v>40</v>
      </c>
      <c r="H6" s="58"/>
      <c r="I6" s="58"/>
      <c r="J6" s="58"/>
      <c r="K6" s="58"/>
      <c r="L6" s="23"/>
      <c r="M6" s="11"/>
    </row>
    <row r="7" ht="30.0" customHeight="1">
      <c r="A7" s="40"/>
      <c r="B7" s="64" t="s">
        <v>48</v>
      </c>
      <c r="C7" s="66" t="s">
        <v>52</v>
      </c>
      <c r="D7" s="66" t="s">
        <v>52</v>
      </c>
      <c r="E7" s="67" t="s">
        <v>53</v>
      </c>
      <c r="F7" s="58"/>
      <c r="G7" s="58" t="s">
        <v>59</v>
      </c>
      <c r="M7" s="17"/>
    </row>
    <row r="8" ht="30.0" customHeight="1">
      <c r="A8" s="40"/>
      <c r="B8" s="64" t="s">
        <v>65</v>
      </c>
      <c r="C8" s="66" t="s">
        <v>67</v>
      </c>
      <c r="D8" s="66" t="s">
        <v>52</v>
      </c>
      <c r="E8" s="80" t="s">
        <v>72</v>
      </c>
      <c r="F8" s="58"/>
      <c r="M8" s="17"/>
    </row>
    <row r="9" ht="30.0" customHeight="1">
      <c r="A9" s="40"/>
      <c r="B9" s="84" t="s">
        <v>76</v>
      </c>
      <c r="C9" s="66" t="s">
        <v>52</v>
      </c>
      <c r="D9" s="66" t="s">
        <v>67</v>
      </c>
      <c r="E9" s="86" t="s">
        <v>79</v>
      </c>
      <c r="F9" s="58"/>
      <c r="M9" s="17"/>
    </row>
    <row r="10" ht="30.0" customHeight="1">
      <c r="A10" s="40"/>
      <c r="B10" s="64" t="s">
        <v>80</v>
      </c>
      <c r="C10" s="66" t="s">
        <v>67</v>
      </c>
      <c r="D10" s="66" t="s">
        <v>67</v>
      </c>
      <c r="E10" s="91" t="s">
        <v>82</v>
      </c>
      <c r="F10" s="58"/>
      <c r="M10" s="17"/>
    </row>
    <row r="11" ht="21.0" customHeight="1">
      <c r="A11" s="93"/>
      <c r="B11" s="23"/>
      <c r="C11" s="23"/>
      <c r="D11" s="23"/>
      <c r="E11" s="23"/>
      <c r="F11" s="23"/>
      <c r="G11" s="23"/>
      <c r="H11" s="23"/>
      <c r="I11" s="23"/>
      <c r="J11" s="23"/>
      <c r="K11" s="23"/>
      <c r="L11" s="23"/>
      <c r="M11" s="11"/>
    </row>
    <row r="12" ht="18.0" customHeight="1">
      <c r="A12" s="96" t="s">
        <v>84</v>
      </c>
      <c r="B12" s="23"/>
      <c r="C12" s="23"/>
      <c r="D12" s="23"/>
      <c r="E12" s="23"/>
      <c r="F12" s="23"/>
      <c r="G12" s="23"/>
      <c r="H12" s="23"/>
      <c r="I12" s="23"/>
      <c r="J12" s="23"/>
      <c r="K12" s="23"/>
      <c r="L12" s="23"/>
      <c r="M12" s="11"/>
    </row>
    <row r="13" ht="18.0" customHeight="1">
      <c r="A13" s="37" t="s">
        <v>85</v>
      </c>
      <c r="B13" s="23"/>
      <c r="C13" s="23"/>
      <c r="D13" s="23"/>
      <c r="E13" s="23"/>
      <c r="F13" s="23"/>
      <c r="G13" s="23"/>
      <c r="H13" s="23"/>
      <c r="I13" s="23"/>
      <c r="J13" s="23"/>
      <c r="K13" s="23"/>
      <c r="L13" s="23"/>
      <c r="M13" s="11"/>
    </row>
    <row r="14" ht="18.0" customHeight="1">
      <c r="A14" s="37" t="s">
        <v>86</v>
      </c>
      <c r="B14" s="23"/>
      <c r="C14" s="23"/>
      <c r="D14" s="23"/>
      <c r="E14" s="23"/>
      <c r="F14" s="23"/>
      <c r="G14" s="23"/>
      <c r="H14" s="23"/>
      <c r="I14" s="23"/>
      <c r="J14" s="23"/>
      <c r="K14" s="23"/>
      <c r="L14" s="23"/>
      <c r="M14" s="11"/>
    </row>
    <row r="15" ht="18.0" customHeight="1">
      <c r="A15" s="37" t="s">
        <v>89</v>
      </c>
      <c r="B15" s="23"/>
      <c r="C15" s="23"/>
      <c r="D15" s="23"/>
      <c r="E15" s="23"/>
      <c r="F15" s="23"/>
      <c r="G15" s="23"/>
      <c r="H15" s="23"/>
      <c r="I15" s="23"/>
      <c r="J15" s="23"/>
      <c r="K15" s="23"/>
      <c r="L15" s="23"/>
      <c r="M15" s="11"/>
    </row>
    <row r="16" ht="18.0" customHeight="1">
      <c r="A16" s="37" t="s">
        <v>90</v>
      </c>
      <c r="B16" s="23"/>
      <c r="C16" s="23"/>
      <c r="D16" s="23"/>
      <c r="E16" s="23"/>
      <c r="F16" s="23"/>
      <c r="G16" s="23"/>
      <c r="H16" s="23"/>
      <c r="I16" s="23"/>
      <c r="J16" s="23"/>
      <c r="K16" s="23"/>
      <c r="L16" s="23"/>
      <c r="M16" s="11"/>
    </row>
    <row r="17" ht="18.0" customHeight="1">
      <c r="A17" s="37" t="s">
        <v>91</v>
      </c>
      <c r="B17" s="23"/>
      <c r="C17" s="23"/>
      <c r="D17" s="23"/>
      <c r="E17" s="23"/>
      <c r="F17" s="23"/>
      <c r="G17" s="23"/>
      <c r="H17" s="23"/>
      <c r="I17" s="23"/>
      <c r="J17" s="23"/>
      <c r="K17" s="23"/>
      <c r="L17" s="23"/>
      <c r="M17" s="11"/>
    </row>
    <row r="18" ht="21.0" customHeight="1">
      <c r="A18" s="93"/>
      <c r="B18" s="23"/>
      <c r="C18" s="23"/>
      <c r="D18" s="23"/>
      <c r="E18" s="23"/>
      <c r="F18" s="23"/>
      <c r="G18" s="23"/>
      <c r="H18" s="23"/>
      <c r="I18" s="23"/>
      <c r="J18" s="23"/>
      <c r="K18" s="23"/>
      <c r="L18" s="23"/>
      <c r="M18" s="11"/>
    </row>
    <row r="19" ht="21.0" customHeight="1">
      <c r="A19" s="93"/>
      <c r="B19" s="102" t="s">
        <v>92</v>
      </c>
      <c r="C19" s="105" t="s">
        <v>93</v>
      </c>
      <c r="D19" s="107"/>
      <c r="E19" s="109" t="s">
        <v>95</v>
      </c>
      <c r="F19" s="109" t="s">
        <v>97</v>
      </c>
      <c r="G19" s="109" t="s">
        <v>39</v>
      </c>
      <c r="H19" s="23"/>
      <c r="I19" s="111"/>
      <c r="J19" s="111"/>
      <c r="K19" s="23"/>
      <c r="L19" s="23"/>
      <c r="M19" s="11"/>
    </row>
    <row r="20" ht="21.0" customHeight="1">
      <c r="A20" s="93"/>
      <c r="B20" s="113" t="s">
        <v>98</v>
      </c>
      <c r="C20" s="117" t="s">
        <v>99</v>
      </c>
      <c r="D20" s="107"/>
      <c r="E20" s="121" t="s">
        <v>101</v>
      </c>
      <c r="F20" s="121" t="s">
        <v>102</v>
      </c>
      <c r="G20" s="121" t="s">
        <v>103</v>
      </c>
      <c r="H20" s="23"/>
      <c r="I20" s="128" t="s">
        <v>104</v>
      </c>
      <c r="J20" s="131" t="s">
        <v>106</v>
      </c>
      <c r="K20" s="133"/>
      <c r="L20" s="134"/>
      <c r="M20" s="136"/>
    </row>
    <row r="21" ht="21.0" customHeight="1">
      <c r="A21" s="93"/>
      <c r="B21" s="113" t="s">
        <v>107</v>
      </c>
      <c r="C21" s="117" t="s">
        <v>108</v>
      </c>
      <c r="D21" s="107"/>
      <c r="E21" s="54"/>
      <c r="F21" s="54"/>
      <c r="G21" s="54"/>
      <c r="H21" s="23"/>
      <c r="I21" s="78"/>
      <c r="J21" s="141"/>
      <c r="K21" s="45"/>
      <c r="L21" s="95"/>
      <c r="M21" s="136"/>
    </row>
    <row r="22" ht="21.0" customHeight="1">
      <c r="A22" s="93"/>
      <c r="B22" s="113" t="s">
        <v>111</v>
      </c>
      <c r="C22" s="117" t="s">
        <v>112</v>
      </c>
      <c r="D22" s="107"/>
      <c r="E22" s="78"/>
      <c r="F22" s="78"/>
      <c r="G22" s="78"/>
      <c r="H22" s="23"/>
      <c r="I22" s="145" t="s">
        <v>113</v>
      </c>
      <c r="J22" s="146" t="s">
        <v>114</v>
      </c>
      <c r="K22" s="133"/>
      <c r="L22" s="134"/>
      <c r="M22" s="136"/>
    </row>
    <row r="23" ht="21.0" customHeight="1">
      <c r="A23" s="93"/>
      <c r="B23" s="113" t="s">
        <v>115</v>
      </c>
      <c r="C23" s="117" t="s">
        <v>116</v>
      </c>
      <c r="D23" s="107"/>
      <c r="E23" s="148" t="s">
        <v>117</v>
      </c>
      <c r="F23" s="148" t="s">
        <v>118</v>
      </c>
      <c r="G23" s="148" t="s">
        <v>119</v>
      </c>
      <c r="H23" s="23"/>
      <c r="I23" s="78"/>
      <c r="J23" s="141"/>
      <c r="K23" s="45"/>
      <c r="L23" s="95"/>
      <c r="M23" s="136"/>
    </row>
    <row r="24" ht="21.0" customHeight="1">
      <c r="A24" s="93"/>
      <c r="B24" s="113" t="s">
        <v>120</v>
      </c>
      <c r="C24" s="117" t="s">
        <v>121</v>
      </c>
      <c r="D24" s="107"/>
      <c r="E24" s="54"/>
      <c r="F24" s="54"/>
      <c r="G24" s="54"/>
      <c r="H24" s="23"/>
      <c r="I24" s="150" t="s">
        <v>122</v>
      </c>
      <c r="J24" s="154" t="s">
        <v>124</v>
      </c>
      <c r="K24" s="133"/>
      <c r="L24" s="134"/>
      <c r="M24" s="136"/>
    </row>
    <row r="25" ht="21.0" customHeight="1">
      <c r="A25" s="93"/>
      <c r="B25" s="113" t="s">
        <v>127</v>
      </c>
      <c r="C25" s="117" t="s">
        <v>128</v>
      </c>
      <c r="D25" s="107"/>
      <c r="E25" s="78"/>
      <c r="F25" s="78"/>
      <c r="G25" s="78"/>
      <c r="H25" s="23"/>
      <c r="I25" s="78"/>
      <c r="J25" s="141"/>
      <c r="K25" s="45"/>
      <c r="L25" s="95"/>
      <c r="M25" s="136"/>
    </row>
    <row r="26" ht="21.0" customHeight="1">
      <c r="A26" s="93"/>
      <c r="B26" s="113" t="s">
        <v>130</v>
      </c>
      <c r="C26" s="117" t="s">
        <v>131</v>
      </c>
      <c r="D26" s="107"/>
      <c r="E26" s="161" t="s">
        <v>133</v>
      </c>
      <c r="F26" s="161" t="s">
        <v>135</v>
      </c>
      <c r="G26" s="161" t="s">
        <v>137</v>
      </c>
      <c r="H26" s="23"/>
      <c r="I26" s="164" t="s">
        <v>139</v>
      </c>
      <c r="J26" s="167" t="s">
        <v>140</v>
      </c>
      <c r="K26" s="133"/>
      <c r="L26" s="134"/>
      <c r="M26" s="136"/>
    </row>
    <row r="27" ht="21.0" customHeight="1">
      <c r="A27" s="93"/>
      <c r="B27" s="113" t="s">
        <v>142</v>
      </c>
      <c r="C27" s="117" t="s">
        <v>143</v>
      </c>
      <c r="D27" s="107"/>
      <c r="E27" s="54"/>
      <c r="F27" s="54"/>
      <c r="G27" s="54"/>
      <c r="H27" s="23"/>
      <c r="I27" s="78"/>
      <c r="J27" s="141"/>
      <c r="K27" s="45"/>
      <c r="L27" s="95"/>
      <c r="M27" s="136"/>
    </row>
    <row r="28" ht="21.0" customHeight="1">
      <c r="A28" s="93"/>
      <c r="B28" s="173" t="s">
        <v>146</v>
      </c>
      <c r="C28" s="175" t="s">
        <v>148</v>
      </c>
      <c r="D28" s="107"/>
      <c r="E28" s="78"/>
      <c r="F28" s="78"/>
      <c r="G28" s="78"/>
      <c r="H28" s="23"/>
      <c r="I28" s="23"/>
      <c r="J28" s="23"/>
      <c r="K28" s="23"/>
      <c r="L28" s="23"/>
      <c r="M28" s="11"/>
    </row>
    <row r="29" ht="21.0" customHeight="1">
      <c r="A29" s="93"/>
      <c r="B29" s="23"/>
      <c r="C29" s="23"/>
      <c r="D29" s="23"/>
      <c r="E29" s="23"/>
      <c r="F29" s="23"/>
      <c r="G29" s="23"/>
      <c r="H29" s="23"/>
      <c r="I29" s="23"/>
      <c r="J29" s="23"/>
      <c r="K29" s="23"/>
      <c r="L29" s="23"/>
      <c r="M29" s="11"/>
    </row>
    <row r="30" ht="18.0" customHeight="1">
      <c r="A30" s="96" t="s">
        <v>151</v>
      </c>
      <c r="B30" s="23"/>
      <c r="C30" s="23"/>
      <c r="D30" s="23"/>
      <c r="E30" s="23"/>
      <c r="F30" s="23"/>
      <c r="G30" s="23"/>
      <c r="H30" s="23"/>
      <c r="I30" s="23"/>
      <c r="J30" s="23"/>
      <c r="K30" s="23"/>
      <c r="L30" s="23"/>
      <c r="M30" s="11"/>
    </row>
    <row r="31" ht="18.0" customHeight="1">
      <c r="A31" s="37" t="s">
        <v>153</v>
      </c>
      <c r="B31" s="23"/>
      <c r="C31" s="23"/>
      <c r="D31" s="23"/>
      <c r="E31" s="23"/>
      <c r="F31" s="23"/>
      <c r="G31" s="23"/>
      <c r="H31" s="23"/>
      <c r="I31" s="23"/>
      <c r="J31" s="23"/>
      <c r="K31" s="23"/>
      <c r="L31" s="23"/>
      <c r="M31" s="11"/>
    </row>
    <row r="32" ht="18.0" customHeight="1">
      <c r="A32" s="37" t="s">
        <v>155</v>
      </c>
      <c r="B32" s="23"/>
      <c r="C32" s="23"/>
      <c r="D32" s="23"/>
      <c r="E32" s="23"/>
      <c r="F32" s="23"/>
      <c r="G32" s="23"/>
      <c r="H32" s="23"/>
      <c r="I32" s="23"/>
      <c r="J32" s="23"/>
      <c r="K32" s="23"/>
      <c r="L32" s="23"/>
      <c r="M32" s="11"/>
    </row>
    <row r="33" ht="13.5" customHeight="1">
      <c r="A33" s="182" t="s">
        <v>157</v>
      </c>
      <c r="B33" s="23"/>
      <c r="C33" s="23"/>
      <c r="D33" s="23"/>
      <c r="E33" s="23"/>
      <c r="F33" s="23"/>
      <c r="G33" s="23"/>
      <c r="H33" s="23"/>
      <c r="I33" s="23"/>
      <c r="J33" s="23"/>
      <c r="K33" s="23"/>
      <c r="L33" s="23"/>
      <c r="M33" s="11"/>
    </row>
    <row r="34" ht="21.0" customHeight="1">
      <c r="A34" s="93"/>
      <c r="B34" s="23"/>
      <c r="C34" s="23"/>
      <c r="D34" s="23"/>
      <c r="E34" s="23"/>
      <c r="F34" s="23"/>
      <c r="G34" s="23"/>
      <c r="H34" s="23"/>
      <c r="I34" s="23"/>
      <c r="J34" s="23"/>
      <c r="K34" s="23"/>
      <c r="L34" s="23"/>
      <c r="M34" s="11"/>
    </row>
    <row r="35" ht="192.75" customHeight="1">
      <c r="A35" s="182"/>
      <c r="F35" s="186"/>
      <c r="G35" s="187" t="s">
        <v>160</v>
      </c>
      <c r="M35" s="188"/>
    </row>
    <row r="36" ht="21.0" customHeight="1">
      <c r="A36" s="93"/>
      <c r="B36" s="23"/>
      <c r="C36" s="23"/>
      <c r="D36" s="23"/>
      <c r="E36" s="23"/>
      <c r="F36" s="23"/>
      <c r="G36" s="23"/>
      <c r="H36" s="23"/>
      <c r="I36" s="23"/>
      <c r="J36" s="23"/>
      <c r="K36" s="23"/>
      <c r="L36" s="23"/>
      <c r="M36" s="11"/>
    </row>
    <row r="37" ht="18.0" customHeight="1">
      <c r="A37" s="96" t="s">
        <v>161</v>
      </c>
      <c r="B37" s="23"/>
      <c r="C37" s="23"/>
      <c r="D37" s="23"/>
      <c r="E37" s="23"/>
      <c r="F37" s="23"/>
      <c r="G37" s="23"/>
      <c r="H37" s="23"/>
      <c r="I37" s="23"/>
      <c r="J37" s="23"/>
      <c r="K37" s="23"/>
      <c r="L37" s="23"/>
      <c r="M37" s="11"/>
    </row>
    <row r="38" ht="18.0" customHeight="1">
      <c r="A38" s="37" t="s">
        <v>162</v>
      </c>
      <c r="B38" s="23"/>
      <c r="C38" s="23"/>
      <c r="D38" s="23"/>
      <c r="E38" s="23"/>
      <c r="F38" s="23"/>
      <c r="G38" s="23"/>
      <c r="H38" s="23"/>
      <c r="I38" s="23"/>
      <c r="J38" s="23"/>
      <c r="K38" s="23"/>
      <c r="L38" s="23"/>
      <c r="M38" s="11"/>
    </row>
    <row r="39" ht="18.0" customHeight="1">
      <c r="A39" s="37" t="s">
        <v>163</v>
      </c>
      <c r="B39" s="23"/>
      <c r="C39" s="23"/>
      <c r="D39" s="23"/>
      <c r="E39" s="23"/>
      <c r="F39" s="23"/>
      <c r="G39" s="23"/>
      <c r="H39" s="23"/>
      <c r="I39" s="23"/>
      <c r="J39" s="23"/>
      <c r="K39" s="23"/>
      <c r="L39" s="23"/>
      <c r="M39" s="11"/>
    </row>
    <row r="40" ht="18.0" customHeight="1">
      <c r="A40" s="192" t="s">
        <v>164</v>
      </c>
      <c r="B40" s="23"/>
      <c r="C40" s="23"/>
      <c r="D40" s="23"/>
      <c r="E40" s="23"/>
      <c r="F40" s="23"/>
      <c r="G40" s="23"/>
      <c r="H40" s="201" t="s">
        <v>166</v>
      </c>
      <c r="I40" s="23"/>
      <c r="J40" s="23"/>
      <c r="K40" s="23"/>
      <c r="L40" s="23"/>
      <c r="M40" s="11"/>
    </row>
    <row r="41" ht="21.0" customHeight="1">
      <c r="A41" s="93"/>
      <c r="B41" s="23"/>
      <c r="C41" s="23"/>
      <c r="D41" s="23"/>
      <c r="E41" s="23"/>
      <c r="F41" s="23"/>
      <c r="G41" s="23"/>
      <c r="H41" s="23"/>
      <c r="I41" s="23"/>
      <c r="J41" s="23"/>
      <c r="K41" s="23"/>
      <c r="L41" s="23"/>
      <c r="M41" s="11"/>
    </row>
    <row r="42" ht="18.0" customHeight="1">
      <c r="A42" s="207" t="s">
        <v>176</v>
      </c>
      <c r="B42" s="23"/>
      <c r="C42" s="23"/>
      <c r="D42" s="23"/>
      <c r="E42" s="23"/>
      <c r="F42" s="23"/>
      <c r="G42" s="23"/>
      <c r="H42" s="23"/>
      <c r="I42" s="208"/>
      <c r="K42" s="23"/>
      <c r="L42" s="23"/>
      <c r="M42" s="11"/>
    </row>
    <row r="43" ht="18.0" customHeight="1">
      <c r="A43" s="37" t="s">
        <v>179</v>
      </c>
      <c r="B43" s="23"/>
      <c r="C43" s="23"/>
      <c r="D43" s="23"/>
      <c r="E43" s="23"/>
      <c r="F43" s="23"/>
      <c r="G43" s="23"/>
      <c r="H43" s="23"/>
      <c r="K43" s="208"/>
      <c r="L43" s="211"/>
      <c r="M43" s="212"/>
    </row>
    <row r="44" ht="18.0" customHeight="1">
      <c r="A44" s="37" t="s">
        <v>181</v>
      </c>
      <c r="B44" s="23"/>
      <c r="C44" s="23"/>
      <c r="D44" s="23"/>
      <c r="E44" s="23"/>
      <c r="F44" s="23"/>
      <c r="G44" s="23"/>
      <c r="H44" s="23"/>
      <c r="K44" s="208"/>
      <c r="L44" s="211"/>
      <c r="M44" s="212"/>
    </row>
    <row r="45" ht="18.0" customHeight="1">
      <c r="A45" s="37" t="s">
        <v>182</v>
      </c>
      <c r="B45" s="23"/>
      <c r="C45" s="23"/>
      <c r="D45" s="23"/>
      <c r="E45" s="23"/>
      <c r="F45" s="23"/>
      <c r="G45" s="23"/>
      <c r="H45" s="23"/>
      <c r="K45" s="208"/>
      <c r="L45" s="211"/>
      <c r="M45" s="212"/>
    </row>
    <row r="46" ht="18.0" customHeight="1">
      <c r="A46" s="37" t="s">
        <v>183</v>
      </c>
      <c r="B46" s="23"/>
      <c r="C46" s="23"/>
      <c r="D46" s="23"/>
      <c r="E46" s="23"/>
      <c r="F46" s="23"/>
      <c r="G46" s="23"/>
      <c r="H46" s="23"/>
      <c r="K46" s="208"/>
      <c r="L46" s="211"/>
      <c r="M46" s="212"/>
    </row>
    <row r="47" ht="18.0" customHeight="1">
      <c r="A47" s="37" t="s">
        <v>184</v>
      </c>
      <c r="B47" s="23"/>
      <c r="C47" s="23"/>
      <c r="D47" s="23"/>
      <c r="E47" s="23"/>
      <c r="F47" s="23"/>
      <c r="G47" s="23"/>
      <c r="H47" s="23"/>
      <c r="K47" s="208"/>
      <c r="L47" s="211"/>
      <c r="M47" s="212"/>
    </row>
    <row r="48" ht="18.0" customHeight="1">
      <c r="A48" s="37" t="s">
        <v>185</v>
      </c>
      <c r="B48" s="23"/>
      <c r="C48" s="23"/>
      <c r="D48" s="23"/>
      <c r="E48" s="23"/>
      <c r="F48" s="23"/>
      <c r="G48" s="23"/>
      <c r="H48" s="23"/>
      <c r="K48" s="208"/>
      <c r="L48" s="211"/>
      <c r="M48" s="212"/>
    </row>
    <row r="49" ht="18.0" customHeight="1">
      <c r="A49" s="37" t="s">
        <v>190</v>
      </c>
      <c r="B49" s="23"/>
      <c r="C49" s="23"/>
      <c r="D49" s="23"/>
      <c r="E49" s="23"/>
      <c r="F49" s="23"/>
      <c r="G49" s="23"/>
      <c r="H49" s="23"/>
      <c r="K49" s="208"/>
      <c r="L49" s="211"/>
      <c r="M49" s="212"/>
    </row>
    <row r="50" ht="27.75" customHeight="1">
      <c r="A50" s="93"/>
      <c r="B50" s="23"/>
      <c r="C50" s="23"/>
      <c r="D50" s="23"/>
      <c r="E50" s="23"/>
      <c r="F50" s="23"/>
      <c r="G50" s="23"/>
      <c r="H50" s="23"/>
      <c r="I50" s="220" t="s">
        <v>194</v>
      </c>
      <c r="K50" s="208"/>
      <c r="L50" s="211"/>
      <c r="M50" s="212"/>
    </row>
    <row r="51" ht="27.0" customHeight="1">
      <c r="A51" s="93"/>
      <c r="B51" s="23"/>
      <c r="C51" s="23"/>
      <c r="D51" s="23"/>
      <c r="E51" s="23"/>
      <c r="F51" s="23"/>
      <c r="G51" s="23"/>
      <c r="H51" s="208"/>
      <c r="I51" s="208"/>
      <c r="J51" s="208"/>
      <c r="K51" s="208"/>
      <c r="L51" s="23"/>
      <c r="M51" s="11"/>
    </row>
    <row r="52" ht="18.0" customHeight="1">
      <c r="A52" s="96" t="s">
        <v>199</v>
      </c>
      <c r="B52" s="23"/>
      <c r="C52" s="23"/>
      <c r="D52" s="23"/>
      <c r="E52" s="23"/>
      <c r="F52" s="23"/>
      <c r="G52" s="23"/>
      <c r="H52" s="23"/>
      <c r="I52" s="23"/>
      <c r="J52" s="23"/>
      <c r="K52" s="23"/>
      <c r="L52" s="23"/>
      <c r="M52" s="11"/>
    </row>
    <row r="53" ht="18.0" customHeight="1">
      <c r="A53" s="37" t="s">
        <v>204</v>
      </c>
      <c r="B53" s="111"/>
      <c r="C53" s="111"/>
      <c r="D53" s="111"/>
      <c r="E53" s="111"/>
      <c r="F53" s="111"/>
      <c r="G53" s="111"/>
      <c r="H53" s="111"/>
      <c r="I53" s="111"/>
      <c r="J53" s="111"/>
      <c r="K53" s="111"/>
      <c r="L53" s="111"/>
      <c r="M53" s="224"/>
    </row>
    <row r="54" ht="18.0" customHeight="1">
      <c r="A54" s="37" t="s">
        <v>207</v>
      </c>
      <c r="B54" s="111"/>
      <c r="C54" s="111"/>
      <c r="D54" s="111"/>
      <c r="E54" s="111"/>
      <c r="F54" s="111"/>
      <c r="G54" s="111"/>
      <c r="H54" s="111"/>
      <c r="I54" s="111"/>
      <c r="J54" s="111"/>
      <c r="K54" s="111"/>
      <c r="L54" s="111"/>
      <c r="M54" s="224"/>
    </row>
    <row r="55" ht="18.0" customHeight="1">
      <c r="A55" s="37" t="s">
        <v>209</v>
      </c>
      <c r="B55" s="111"/>
      <c r="C55" s="111"/>
      <c r="D55" s="111"/>
      <c r="E55" s="111"/>
      <c r="F55" s="111"/>
      <c r="G55" s="111"/>
      <c r="H55" s="111"/>
      <c r="I55" s="111"/>
      <c r="J55" s="111"/>
      <c r="K55" s="111"/>
      <c r="L55" s="111"/>
      <c r="M55" s="224"/>
    </row>
    <row r="56" ht="18.0" customHeight="1">
      <c r="A56" s="37" t="s">
        <v>213</v>
      </c>
      <c r="B56" s="111"/>
      <c r="C56" s="111"/>
      <c r="D56" s="111"/>
      <c r="E56" s="111"/>
      <c r="F56" s="111"/>
      <c r="G56" s="111"/>
      <c r="H56" s="111"/>
      <c r="I56" s="111"/>
      <c r="J56" s="111"/>
      <c r="K56" s="111"/>
      <c r="L56" s="111"/>
      <c r="M56" s="224"/>
    </row>
    <row r="57" ht="21.0" customHeight="1">
      <c r="A57" s="93"/>
      <c r="B57" s="23"/>
      <c r="C57" s="23"/>
      <c r="D57" s="23"/>
      <c r="E57" s="23"/>
      <c r="F57" s="23"/>
      <c r="G57" s="23"/>
      <c r="H57" s="23"/>
      <c r="I57" s="23"/>
      <c r="J57" s="23"/>
      <c r="K57" s="23"/>
      <c r="L57" s="23"/>
      <c r="M57" s="11"/>
    </row>
    <row r="58" ht="18.0" customHeight="1">
      <c r="A58" s="232" t="s">
        <v>216</v>
      </c>
      <c r="B58" s="23"/>
      <c r="C58" s="23"/>
      <c r="D58" s="23"/>
      <c r="E58" s="23"/>
      <c r="F58" s="23"/>
      <c r="G58" s="23"/>
      <c r="H58" s="23"/>
      <c r="I58" s="23"/>
      <c r="J58" s="23"/>
      <c r="K58" s="23"/>
      <c r="L58" s="23"/>
      <c r="M58" s="11"/>
    </row>
    <row r="59" ht="18.0" customHeight="1">
      <c r="A59" s="37" t="s">
        <v>218</v>
      </c>
      <c r="B59" s="23"/>
      <c r="C59" s="23"/>
      <c r="D59" s="23"/>
      <c r="E59" s="23"/>
      <c r="F59" s="23"/>
      <c r="G59" s="23"/>
      <c r="H59" s="23"/>
      <c r="I59" s="23"/>
      <c r="J59" s="23"/>
      <c r="K59" s="23"/>
      <c r="L59" s="23"/>
      <c r="M59" s="11"/>
    </row>
    <row r="60" ht="21.0" customHeight="1">
      <c r="A60" s="93"/>
      <c r="B60" s="23"/>
      <c r="C60" s="23"/>
      <c r="D60" s="23"/>
      <c r="E60" s="23"/>
      <c r="F60" s="23"/>
      <c r="G60" s="23"/>
      <c r="H60" s="23"/>
      <c r="I60" s="23"/>
      <c r="J60" s="23"/>
      <c r="K60" s="23"/>
      <c r="L60" s="23"/>
      <c r="M60" s="11"/>
    </row>
    <row r="61">
      <c r="A61" s="93"/>
      <c r="B61" s="238" t="s">
        <v>221</v>
      </c>
      <c r="C61" s="45"/>
      <c r="D61" s="45"/>
      <c r="E61" s="45"/>
      <c r="F61" s="23"/>
      <c r="G61" s="23"/>
      <c r="H61" s="242" t="s">
        <v>222</v>
      </c>
      <c r="L61" s="23"/>
      <c r="M61" s="11"/>
    </row>
    <row r="62" ht="51.75" customHeight="1">
      <c r="A62" s="93"/>
      <c r="B62" s="244" t="s">
        <v>223</v>
      </c>
      <c r="C62" s="244" t="s">
        <v>223</v>
      </c>
      <c r="D62" s="244" t="s">
        <v>223</v>
      </c>
      <c r="E62" s="245" t="s">
        <v>225</v>
      </c>
      <c r="F62" s="23"/>
      <c r="G62" s="23"/>
      <c r="H62" s="248" t="s">
        <v>227</v>
      </c>
      <c r="I62" s="248" t="s">
        <v>227</v>
      </c>
      <c r="J62" s="248" t="s">
        <v>227</v>
      </c>
      <c r="K62" s="250" t="s">
        <v>225</v>
      </c>
      <c r="L62" s="251" t="s">
        <v>228</v>
      </c>
      <c r="M62" s="11"/>
    </row>
    <row r="63" ht="51.75" customHeight="1">
      <c r="A63" s="93"/>
      <c r="B63" s="253" t="s">
        <v>230</v>
      </c>
      <c r="C63" s="253" t="s">
        <v>230</v>
      </c>
      <c r="D63" s="253" t="s">
        <v>230</v>
      </c>
      <c r="E63" s="250" t="s">
        <v>232</v>
      </c>
      <c r="F63" s="23"/>
      <c r="G63" s="23"/>
      <c r="H63" s="256" t="s">
        <v>60</v>
      </c>
      <c r="I63" s="257" t="s">
        <v>235</v>
      </c>
      <c r="J63" s="259" t="s">
        <v>56</v>
      </c>
      <c r="K63" s="250" t="s">
        <v>237</v>
      </c>
      <c r="M63" s="11"/>
    </row>
    <row r="64" ht="21.0" customHeight="1">
      <c r="A64" s="93"/>
      <c r="B64" s="107"/>
      <c r="C64" s="111"/>
      <c r="D64" s="23"/>
      <c r="E64" s="23"/>
      <c r="F64" s="23"/>
      <c r="G64" s="23"/>
      <c r="H64" s="23"/>
      <c r="I64" s="23"/>
      <c r="J64" s="23"/>
      <c r="K64" s="23"/>
      <c r="L64" s="23"/>
      <c r="M64" s="11"/>
    </row>
    <row r="65" ht="51.75" customHeight="1">
      <c r="A65" s="93"/>
      <c r="B65" s="261" t="s">
        <v>223</v>
      </c>
      <c r="C65" s="261" t="s">
        <v>223</v>
      </c>
      <c r="D65" s="261" t="s">
        <v>223</v>
      </c>
      <c r="E65" s="250" t="s">
        <v>225</v>
      </c>
      <c r="F65" s="23"/>
      <c r="G65" s="23"/>
      <c r="H65" s="248" t="s">
        <v>227</v>
      </c>
      <c r="I65" s="248" t="s">
        <v>227</v>
      </c>
      <c r="J65" s="248" t="s">
        <v>227</v>
      </c>
      <c r="K65" s="250" t="s">
        <v>225</v>
      </c>
      <c r="L65" s="251" t="s">
        <v>238</v>
      </c>
      <c r="M65" s="11"/>
    </row>
    <row r="66" ht="51.75" customHeight="1">
      <c r="A66" s="93"/>
      <c r="B66" s="253" t="s">
        <v>230</v>
      </c>
      <c r="C66" s="253" t="s">
        <v>230</v>
      </c>
      <c r="D66" s="253" t="s">
        <v>230</v>
      </c>
      <c r="E66" s="250" t="s">
        <v>239</v>
      </c>
      <c r="F66" s="23"/>
      <c r="G66" s="23"/>
      <c r="H66" s="253">
        <v>12.0</v>
      </c>
      <c r="I66" s="253">
        <v>12.0</v>
      </c>
      <c r="J66" s="253">
        <v>12.0</v>
      </c>
      <c r="K66" s="250" t="s">
        <v>242</v>
      </c>
      <c r="M66" s="11"/>
    </row>
    <row r="67" ht="21.0" customHeight="1">
      <c r="A67" s="93"/>
      <c r="B67" s="265"/>
      <c r="C67" s="266"/>
      <c r="D67" s="266"/>
      <c r="E67" s="266"/>
      <c r="F67" s="266"/>
      <c r="G67" s="266"/>
      <c r="H67" s="266"/>
      <c r="I67" s="266"/>
      <c r="J67" s="266"/>
      <c r="K67" s="266"/>
      <c r="L67" s="266"/>
      <c r="M67" s="268"/>
    </row>
    <row r="68" ht="51.75" customHeight="1">
      <c r="A68" s="93"/>
      <c r="B68" s="248" t="s">
        <v>245</v>
      </c>
      <c r="C68" s="248" t="s">
        <v>245</v>
      </c>
      <c r="D68" s="248" t="s">
        <v>245</v>
      </c>
      <c r="E68" s="250" t="s">
        <v>225</v>
      </c>
      <c r="F68" s="23"/>
      <c r="G68" s="23"/>
      <c r="H68" s="248" t="s">
        <v>245</v>
      </c>
      <c r="I68" s="248" t="s">
        <v>245</v>
      </c>
      <c r="J68" s="248" t="s">
        <v>245</v>
      </c>
      <c r="K68" s="250" t="s">
        <v>225</v>
      </c>
      <c r="L68" s="251" t="s">
        <v>247</v>
      </c>
      <c r="M68" s="11"/>
    </row>
    <row r="69" ht="51.75" customHeight="1">
      <c r="A69" s="93"/>
      <c r="B69" s="273" t="s">
        <v>250</v>
      </c>
      <c r="C69" s="277" t="s">
        <v>252</v>
      </c>
      <c r="D69" s="280" t="s">
        <v>34</v>
      </c>
      <c r="E69" s="250" t="s">
        <v>256</v>
      </c>
      <c r="F69" s="23"/>
      <c r="G69" s="23"/>
      <c r="H69" s="256" t="s">
        <v>60</v>
      </c>
      <c r="I69" s="257" t="s">
        <v>235</v>
      </c>
      <c r="J69" s="259" t="s">
        <v>56</v>
      </c>
      <c r="K69" s="250" t="s">
        <v>258</v>
      </c>
      <c r="M69" s="11"/>
    </row>
    <row r="70">
      <c r="A70" s="93"/>
      <c r="B70" s="23"/>
      <c r="C70" s="23"/>
      <c r="D70" s="23"/>
      <c r="E70" s="23"/>
      <c r="F70" s="23"/>
      <c r="G70" s="23"/>
      <c r="H70" s="23"/>
      <c r="I70" s="23"/>
      <c r="J70" s="23"/>
      <c r="K70" s="23"/>
      <c r="L70" s="23"/>
      <c r="M70" s="11"/>
    </row>
    <row r="71">
      <c r="A71" s="290"/>
      <c r="B71" s="293"/>
      <c r="C71" s="296" t="s">
        <v>261</v>
      </c>
      <c r="K71" s="23"/>
      <c r="L71" s="23"/>
      <c r="M71" s="11"/>
    </row>
    <row r="72">
      <c r="A72" s="93"/>
      <c r="B72" s="23"/>
      <c r="C72" s="23"/>
      <c r="D72" s="23"/>
      <c r="E72" s="23"/>
      <c r="F72" s="23"/>
      <c r="G72" s="23"/>
      <c r="H72" s="23"/>
      <c r="I72" s="23"/>
      <c r="J72" s="23"/>
      <c r="K72" s="23"/>
      <c r="L72" s="23"/>
      <c r="M72" s="11"/>
    </row>
    <row r="73" ht="18.0" customHeight="1">
      <c r="A73" s="232" t="s">
        <v>265</v>
      </c>
      <c r="B73" s="23"/>
      <c r="C73" s="23"/>
      <c r="D73" s="23"/>
      <c r="E73" s="23"/>
      <c r="F73" s="23"/>
      <c r="G73" s="23"/>
      <c r="H73" s="23"/>
      <c r="I73" s="23"/>
      <c r="J73" s="23"/>
      <c r="K73" s="23"/>
      <c r="L73" s="23"/>
      <c r="M73" s="11"/>
    </row>
    <row r="74" ht="18.0" customHeight="1">
      <c r="A74" s="37" t="s">
        <v>267</v>
      </c>
      <c r="B74" s="23"/>
      <c r="C74" s="23"/>
      <c r="D74" s="23"/>
      <c r="E74" s="23"/>
      <c r="F74" s="23"/>
      <c r="G74" s="23"/>
      <c r="H74" s="23"/>
      <c r="I74" s="23"/>
      <c r="J74" s="23"/>
      <c r="K74" s="23"/>
      <c r="L74" s="23"/>
      <c r="M74" s="11"/>
    </row>
    <row r="75">
      <c r="A75" s="37" t="s">
        <v>268</v>
      </c>
      <c r="B75" s="23"/>
      <c r="C75" s="23"/>
      <c r="D75" s="23"/>
      <c r="E75" s="23"/>
      <c r="F75" s="23"/>
      <c r="G75" s="23"/>
      <c r="H75" s="23"/>
      <c r="I75" s="23"/>
      <c r="J75" s="23"/>
      <c r="K75" s="23"/>
      <c r="L75" s="23"/>
      <c r="M75" s="11"/>
    </row>
    <row r="76">
      <c r="A76" s="37" t="s">
        <v>270</v>
      </c>
      <c r="B76" s="23"/>
      <c r="C76" s="23"/>
      <c r="D76" s="23"/>
      <c r="E76" s="23"/>
      <c r="F76" s="23"/>
      <c r="G76" s="23"/>
      <c r="H76" s="23"/>
      <c r="I76" s="23"/>
      <c r="J76" s="23"/>
      <c r="K76" s="23"/>
      <c r="L76" s="23"/>
      <c r="M76" s="11"/>
    </row>
    <row r="77">
      <c r="A77" s="93"/>
      <c r="B77" s="23"/>
      <c r="C77" s="23"/>
      <c r="D77" s="23"/>
      <c r="E77" s="23"/>
      <c r="F77" s="23"/>
      <c r="G77" s="23"/>
      <c r="H77" s="23"/>
      <c r="I77" s="23"/>
      <c r="J77" s="23"/>
      <c r="K77" s="23"/>
      <c r="L77" s="23"/>
      <c r="M77" s="11"/>
    </row>
    <row r="78">
      <c r="A78" s="37" t="s">
        <v>272</v>
      </c>
      <c r="B78" s="23"/>
      <c r="C78" s="23"/>
      <c r="D78" s="23"/>
      <c r="E78" s="23"/>
      <c r="F78" s="23"/>
      <c r="G78" s="23"/>
      <c r="H78" s="23"/>
      <c r="I78" s="23"/>
      <c r="J78" s="23"/>
      <c r="K78" s="23"/>
      <c r="L78" s="23"/>
      <c r="M78" s="11"/>
    </row>
    <row r="79">
      <c r="A79" s="37" t="s">
        <v>274</v>
      </c>
      <c r="B79" s="308"/>
      <c r="C79" s="309"/>
      <c r="D79" s="309"/>
      <c r="E79" s="309"/>
      <c r="F79" s="309"/>
      <c r="G79" s="309"/>
      <c r="H79" s="309"/>
      <c r="I79" s="308"/>
      <c r="J79" s="309"/>
      <c r="K79" s="309"/>
      <c r="L79" s="23"/>
      <c r="M79" s="11"/>
    </row>
    <row r="80">
      <c r="A80" s="312"/>
      <c r="B80" s="314"/>
      <c r="C80" s="314"/>
      <c r="D80" s="314"/>
      <c r="E80" s="314"/>
      <c r="F80" s="314"/>
      <c r="G80" s="309"/>
      <c r="H80" s="309"/>
      <c r="I80" s="309"/>
      <c r="J80" s="309"/>
      <c r="K80" s="309"/>
      <c r="L80" s="314"/>
      <c r="M80" s="316"/>
    </row>
    <row r="81">
      <c r="A81" s="312"/>
      <c r="B81" s="317" t="s">
        <v>280</v>
      </c>
      <c r="F81" s="314"/>
      <c r="G81" s="314"/>
      <c r="H81" s="317" t="s">
        <v>281</v>
      </c>
      <c r="L81" s="314"/>
      <c r="M81" s="316"/>
    </row>
    <row r="82" ht="47.25" customHeight="1">
      <c r="A82" s="312"/>
      <c r="B82" s="319" t="s">
        <v>283</v>
      </c>
      <c r="C82" s="319" t="s">
        <v>133</v>
      </c>
      <c r="D82" s="320" t="s">
        <v>285</v>
      </c>
      <c r="E82" s="321" t="s">
        <v>286</v>
      </c>
      <c r="F82" s="23"/>
      <c r="G82" s="314"/>
      <c r="H82" s="319" t="s">
        <v>283</v>
      </c>
      <c r="I82" s="319" t="s">
        <v>133</v>
      </c>
      <c r="J82" s="320" t="s">
        <v>285</v>
      </c>
      <c r="K82" s="321" t="s">
        <v>286</v>
      </c>
      <c r="L82" s="23"/>
      <c r="M82" s="11"/>
    </row>
    <row r="83" ht="47.25" customHeight="1">
      <c r="A83" s="312"/>
      <c r="B83" s="323" t="s">
        <v>289</v>
      </c>
      <c r="C83" s="323" t="s">
        <v>291</v>
      </c>
      <c r="D83" s="324" t="s">
        <v>293</v>
      </c>
      <c r="E83" s="325" t="s">
        <v>295</v>
      </c>
      <c r="F83" s="23"/>
      <c r="G83" s="314"/>
      <c r="H83" s="326" t="s">
        <v>296</v>
      </c>
      <c r="I83" s="326" t="s">
        <v>298</v>
      </c>
      <c r="J83" s="327" t="s">
        <v>299</v>
      </c>
      <c r="K83" s="328" t="s">
        <v>301</v>
      </c>
      <c r="L83" s="23"/>
      <c r="M83" s="11"/>
    </row>
    <row r="84">
      <c r="A84" s="93"/>
      <c r="B84" s="314"/>
      <c r="C84" s="314"/>
      <c r="D84" s="314"/>
      <c r="E84" s="314"/>
      <c r="F84" s="314"/>
      <c r="G84" s="314"/>
      <c r="H84" s="23"/>
      <c r="I84" s="23"/>
      <c r="J84" s="23"/>
      <c r="K84" s="23"/>
      <c r="L84" s="23"/>
      <c r="M84" s="11"/>
    </row>
    <row r="85" ht="21.0" customHeight="1">
      <c r="A85" s="312"/>
      <c r="B85" s="317" t="s">
        <v>307</v>
      </c>
      <c r="F85" s="330"/>
      <c r="G85" s="314"/>
      <c r="H85" s="317" t="s">
        <v>308</v>
      </c>
      <c r="L85" s="314"/>
      <c r="M85" s="316"/>
    </row>
    <row r="86" ht="47.25" customHeight="1">
      <c r="A86" s="312"/>
      <c r="B86" s="319" t="s">
        <v>283</v>
      </c>
      <c r="C86" s="319" t="s">
        <v>133</v>
      </c>
      <c r="D86" s="320" t="s">
        <v>285</v>
      </c>
      <c r="E86" s="321" t="s">
        <v>286</v>
      </c>
      <c r="F86" s="23"/>
      <c r="G86" s="314"/>
      <c r="H86" s="319" t="s">
        <v>283</v>
      </c>
      <c r="I86" s="319" t="s">
        <v>133</v>
      </c>
      <c r="J86" s="320" t="s">
        <v>285</v>
      </c>
      <c r="K86" s="321" t="s">
        <v>286</v>
      </c>
      <c r="L86" s="23"/>
      <c r="M86" s="11"/>
    </row>
    <row r="87" ht="47.25" customHeight="1">
      <c r="A87" s="312"/>
      <c r="B87" s="323" t="s">
        <v>289</v>
      </c>
      <c r="C87" s="323" t="s">
        <v>291</v>
      </c>
      <c r="D87" s="334" t="s">
        <v>311</v>
      </c>
      <c r="E87" s="335" t="s">
        <v>311</v>
      </c>
      <c r="F87" s="23"/>
      <c r="G87" s="314"/>
      <c r="H87" s="326" t="s">
        <v>296</v>
      </c>
      <c r="I87" s="326" t="s">
        <v>298</v>
      </c>
      <c r="J87" s="334" t="s">
        <v>311</v>
      </c>
      <c r="K87" s="335" t="s">
        <v>311</v>
      </c>
      <c r="L87" s="23"/>
      <c r="M87" s="11"/>
    </row>
    <row r="88" ht="31.5" customHeight="1">
      <c r="A88" s="312"/>
      <c r="B88" s="314"/>
      <c r="C88" s="314"/>
      <c r="D88" s="314"/>
      <c r="E88" s="314"/>
      <c r="F88" s="314"/>
      <c r="G88" s="309"/>
      <c r="H88" s="309"/>
      <c r="I88" s="309"/>
      <c r="J88" s="309"/>
      <c r="K88" s="309"/>
      <c r="L88" s="314"/>
      <c r="M88" s="316"/>
    </row>
    <row r="89" ht="26.25" customHeight="1">
      <c r="A89" s="312"/>
      <c r="B89" s="314"/>
      <c r="C89" s="314"/>
      <c r="D89" s="314"/>
      <c r="E89" s="338" t="s">
        <v>313</v>
      </c>
      <c r="F89" s="261" t="s">
        <v>314</v>
      </c>
      <c r="G89" s="261" t="s">
        <v>315</v>
      </c>
      <c r="H89" s="261" t="s">
        <v>316</v>
      </c>
      <c r="I89" s="251"/>
      <c r="J89" s="251"/>
      <c r="K89" s="251"/>
      <c r="L89" s="23"/>
      <c r="M89" s="11"/>
    </row>
    <row r="90" ht="26.25" customHeight="1">
      <c r="A90" s="312"/>
      <c r="B90" s="314"/>
      <c r="C90" s="314"/>
      <c r="D90" s="314"/>
      <c r="E90" s="341" t="s">
        <v>317</v>
      </c>
      <c r="F90" s="344">
        <v>0.3</v>
      </c>
      <c r="G90" s="346" t="s">
        <v>318</v>
      </c>
      <c r="H90" s="348">
        <v>0.0</v>
      </c>
      <c r="I90" s="251"/>
      <c r="J90" s="251"/>
      <c r="K90" s="251"/>
      <c r="L90" s="23"/>
      <c r="M90" s="11"/>
    </row>
    <row r="91" ht="52.5" customHeight="1">
      <c r="A91" s="312"/>
      <c r="B91" s="314"/>
      <c r="C91" s="314"/>
      <c r="D91" s="314"/>
      <c r="E91" s="351" t="s">
        <v>319</v>
      </c>
      <c r="F91" s="353" t="s">
        <v>320</v>
      </c>
      <c r="G91" s="354" t="s">
        <v>321</v>
      </c>
      <c r="H91" s="357" t="s">
        <v>322</v>
      </c>
      <c r="I91" s="251"/>
      <c r="J91" s="251"/>
      <c r="K91" s="251"/>
      <c r="L91" s="359"/>
      <c r="M91" s="11"/>
    </row>
    <row r="92" ht="56.25" customHeight="1">
      <c r="A92" s="312"/>
      <c r="B92" s="314"/>
      <c r="C92" s="314"/>
      <c r="D92" s="314"/>
      <c r="E92" s="251" t="s">
        <v>323</v>
      </c>
      <c r="I92" s="23"/>
      <c r="J92" s="23"/>
      <c r="K92" s="23"/>
      <c r="L92" s="23"/>
      <c r="M92" s="11"/>
    </row>
    <row r="93" ht="36.75" customHeight="1">
      <c r="A93" s="363"/>
      <c r="B93" s="363" t="s">
        <v>324</v>
      </c>
      <c r="I93" s="363"/>
      <c r="J93" s="363"/>
      <c r="K93" s="363"/>
      <c r="L93" s="363"/>
      <c r="M93" s="364"/>
    </row>
    <row r="94" ht="28.5" customHeight="1">
      <c r="A94" s="363"/>
      <c r="B94" s="367" t="s">
        <v>202</v>
      </c>
      <c r="C94" s="28"/>
      <c r="D94" s="369" t="s">
        <v>327</v>
      </c>
      <c r="E94" s="100"/>
      <c r="F94" s="100"/>
      <c r="G94" s="100"/>
      <c r="H94" s="28"/>
      <c r="I94" s="371" t="s">
        <v>332</v>
      </c>
      <c r="M94" s="17"/>
    </row>
    <row r="95" ht="28.5" customHeight="1">
      <c r="A95" s="363"/>
      <c r="B95" s="367" t="s">
        <v>197</v>
      </c>
      <c r="C95" s="28"/>
      <c r="D95" s="369" t="s">
        <v>337</v>
      </c>
      <c r="E95" s="100"/>
      <c r="F95" s="100"/>
      <c r="G95" s="100"/>
      <c r="H95" s="28"/>
      <c r="M95" s="17"/>
    </row>
    <row r="96" ht="28.5" customHeight="1">
      <c r="A96" s="363"/>
      <c r="B96" s="367" t="s">
        <v>134</v>
      </c>
      <c r="C96" s="28"/>
      <c r="D96" s="369" t="s">
        <v>342</v>
      </c>
      <c r="E96" s="100"/>
      <c r="F96" s="100"/>
      <c r="G96" s="100"/>
      <c r="H96" s="28"/>
      <c r="M96" s="17"/>
    </row>
    <row r="97" ht="28.5" customHeight="1">
      <c r="A97" s="363"/>
      <c r="B97" s="376" t="s">
        <v>174</v>
      </c>
      <c r="C97" s="28"/>
      <c r="D97" s="369" t="s">
        <v>346</v>
      </c>
      <c r="E97" s="100"/>
      <c r="F97" s="100"/>
      <c r="G97" s="100"/>
      <c r="H97" s="28"/>
      <c r="M97" s="17"/>
    </row>
    <row r="98" ht="28.5" customHeight="1">
      <c r="A98" s="363"/>
      <c r="B98" s="378" t="s">
        <v>347</v>
      </c>
      <c r="C98" s="28"/>
      <c r="D98" s="369" t="s">
        <v>348</v>
      </c>
      <c r="E98" s="100"/>
      <c r="F98" s="100"/>
      <c r="G98" s="100"/>
      <c r="H98" s="28"/>
      <c r="M98" s="17"/>
    </row>
    <row r="99" ht="28.5" customHeight="1">
      <c r="A99" s="363"/>
      <c r="B99" s="367" t="s">
        <v>351</v>
      </c>
      <c r="C99" s="28"/>
      <c r="D99" s="369" t="s">
        <v>352</v>
      </c>
      <c r="E99" s="100"/>
      <c r="F99" s="100"/>
      <c r="G99" s="100"/>
      <c r="H99" s="28"/>
      <c r="M99" s="17"/>
    </row>
    <row r="100" ht="18.75" customHeight="1">
      <c r="A100" s="93"/>
      <c r="B100" s="23"/>
      <c r="C100" s="23"/>
      <c r="D100" s="23"/>
      <c r="E100" s="23"/>
      <c r="F100" s="23"/>
      <c r="G100" s="23"/>
      <c r="H100" s="23"/>
      <c r="I100" s="23"/>
      <c r="J100" s="23"/>
      <c r="K100" s="23"/>
      <c r="L100" s="23"/>
      <c r="M100" s="386"/>
    </row>
    <row r="101" ht="123.75" customHeight="1">
      <c r="A101" s="393"/>
      <c r="G101" s="395" t="s">
        <v>358</v>
      </c>
      <c r="L101" s="23"/>
      <c r="M101" s="386"/>
    </row>
    <row r="102" ht="18.75" customHeight="1">
      <c r="A102" s="396" t="s">
        <v>360</v>
      </c>
      <c r="G102" s="23"/>
      <c r="H102" s="23"/>
      <c r="I102" s="23"/>
      <c r="J102" s="23"/>
      <c r="K102" s="23"/>
      <c r="L102" s="23"/>
      <c r="M102" s="11"/>
    </row>
    <row r="103" ht="22.5" customHeight="1">
      <c r="A103" s="397" t="s">
        <v>362</v>
      </c>
      <c r="B103" s="23"/>
      <c r="C103" s="23"/>
      <c r="D103" s="23"/>
      <c r="E103" s="23"/>
      <c r="F103" s="23"/>
      <c r="G103" s="23"/>
      <c r="H103" s="23"/>
      <c r="I103" s="23"/>
      <c r="J103" s="23"/>
      <c r="K103" s="23"/>
      <c r="L103" s="23"/>
      <c r="M103" s="11"/>
    </row>
    <row r="104" ht="18.0" customHeight="1">
      <c r="A104" s="37" t="s">
        <v>364</v>
      </c>
      <c r="B104" s="23"/>
      <c r="C104" s="23"/>
      <c r="D104" s="23"/>
      <c r="E104" s="23"/>
      <c r="F104" s="23"/>
      <c r="G104" s="23"/>
      <c r="H104" s="23"/>
      <c r="I104" s="23"/>
      <c r="J104" s="23"/>
      <c r="K104" s="23"/>
      <c r="L104" s="23"/>
      <c r="M104" s="11"/>
    </row>
    <row r="105">
      <c r="A105" s="37" t="s">
        <v>368</v>
      </c>
      <c r="B105" s="23"/>
      <c r="C105" s="23"/>
      <c r="D105" s="23"/>
      <c r="E105" s="23"/>
      <c r="F105" s="23"/>
      <c r="G105" s="23"/>
      <c r="H105" s="23"/>
      <c r="I105" s="23"/>
      <c r="J105" s="23"/>
      <c r="K105" s="23"/>
      <c r="L105" s="23"/>
      <c r="M105" s="11"/>
    </row>
    <row r="106">
      <c r="A106" s="31"/>
      <c r="B106" s="23"/>
      <c r="C106" s="23"/>
      <c r="D106" s="23"/>
      <c r="E106" s="23"/>
      <c r="F106" s="23"/>
      <c r="G106" s="23"/>
      <c r="H106" s="23"/>
      <c r="I106" s="23"/>
      <c r="J106" s="23"/>
      <c r="K106" s="23"/>
      <c r="L106" s="23"/>
      <c r="M106" s="33" t="s">
        <v>19</v>
      </c>
    </row>
    <row r="107">
      <c r="A107" s="400" t="s">
        <v>370</v>
      </c>
      <c r="B107" s="389"/>
      <c r="C107" s="389"/>
      <c r="D107" s="389"/>
      <c r="E107" s="389"/>
      <c r="F107" s="389"/>
      <c r="G107" s="401"/>
      <c r="H107" s="401"/>
      <c r="I107" s="401"/>
      <c r="J107" s="401"/>
      <c r="K107" s="401"/>
      <c r="L107" s="401"/>
      <c r="M107" s="402" t="s">
        <v>371</v>
      </c>
    </row>
  </sheetData>
  <mergeCells count="51">
    <mergeCell ref="B97:C97"/>
    <mergeCell ref="D97:H97"/>
    <mergeCell ref="B98:C98"/>
    <mergeCell ref="D98:H98"/>
    <mergeCell ref="B99:C99"/>
    <mergeCell ref="D99:H99"/>
    <mergeCell ref="A101:F101"/>
    <mergeCell ref="G101:K101"/>
    <mergeCell ref="A102:F102"/>
    <mergeCell ref="H81:K81"/>
    <mergeCell ref="H85:K85"/>
    <mergeCell ref="E92:H92"/>
    <mergeCell ref="B93:H93"/>
    <mergeCell ref="B94:C94"/>
    <mergeCell ref="D94:H94"/>
    <mergeCell ref="I94:M99"/>
    <mergeCell ref="B5:E5"/>
    <mergeCell ref="G7:M10"/>
    <mergeCell ref="E20:E22"/>
    <mergeCell ref="F20:F22"/>
    <mergeCell ref="G20:G22"/>
    <mergeCell ref="I20:I21"/>
    <mergeCell ref="J20:L21"/>
    <mergeCell ref="I22:I23"/>
    <mergeCell ref="J22:L23"/>
    <mergeCell ref="E23:E25"/>
    <mergeCell ref="F23:F25"/>
    <mergeCell ref="G23:G25"/>
    <mergeCell ref="I24:I25"/>
    <mergeCell ref="J24:L25"/>
    <mergeCell ref="E26:E28"/>
    <mergeCell ref="F26:F28"/>
    <mergeCell ref="G26:G28"/>
    <mergeCell ref="I26:I27"/>
    <mergeCell ref="J26:L27"/>
    <mergeCell ref="A35:E35"/>
    <mergeCell ref="G35:L35"/>
    <mergeCell ref="B61:E61"/>
    <mergeCell ref="B81:E81"/>
    <mergeCell ref="B85:E85"/>
    <mergeCell ref="I42:J49"/>
    <mergeCell ref="I50:J50"/>
    <mergeCell ref="H61:K61"/>
    <mergeCell ref="L62:L63"/>
    <mergeCell ref="L65:L66"/>
    <mergeCell ref="L68:L69"/>
    <mergeCell ref="C71:J71"/>
    <mergeCell ref="B95:C95"/>
    <mergeCell ref="D95:H95"/>
    <mergeCell ref="B96:C96"/>
    <mergeCell ref="D96:H96"/>
  </mergeCells>
  <conditionalFormatting sqref="B99">
    <cfRule type="containsText" dxfId="17" priority="1" operator="containsText" text="ความหนัก 9-10/10">
      <formula>NOT(ISERROR(SEARCH(("ความหนัก 9-10/10"),(B99))))</formula>
    </cfRule>
  </conditionalFormatting>
  <conditionalFormatting sqref="B94:B99">
    <cfRule type="containsText" dxfId="4" priority="2" operator="containsText" text="ความหนัก 1/10">
      <formula>NOT(ISERROR(SEARCH(("ความหนัก 1/10"),(B94))))</formula>
    </cfRule>
  </conditionalFormatting>
  <conditionalFormatting sqref="B94:B99">
    <cfRule type="containsText" dxfId="5" priority="3" operator="containsText" text="ความหนัก 2/10">
      <formula>NOT(ISERROR(SEARCH(("ความหนัก 2/10"),(B94))))</formula>
    </cfRule>
  </conditionalFormatting>
  <conditionalFormatting sqref="B94:B99">
    <cfRule type="containsText" dxfId="7" priority="4" operator="containsText" text="ความหนัก 3/10">
      <formula>NOT(ISERROR(SEARCH(("ความหนัก 3/10"),(B94))))</formula>
    </cfRule>
  </conditionalFormatting>
  <conditionalFormatting sqref="B94:B99">
    <cfRule type="containsText" dxfId="1" priority="5" operator="containsText" text="ความหนัก 4/10">
      <formula>NOT(ISERROR(SEARCH(("ความหนัก 4/10"),(B94))))</formula>
    </cfRule>
  </conditionalFormatting>
  <conditionalFormatting sqref="B94:B99">
    <cfRule type="containsText" dxfId="8" priority="6" operator="containsText" text="ความหนัก 5/10">
      <formula>NOT(ISERROR(SEARCH(("ความหนัก 5/10"),(B94))))</formula>
    </cfRule>
  </conditionalFormatting>
  <conditionalFormatting sqref="B94:B99">
    <cfRule type="containsText" dxfId="9" priority="7" operator="containsText" text="ความหนัก 6/10">
      <formula>NOT(ISERROR(SEARCH(("ความหนัก 6/10"),(B94))))</formula>
    </cfRule>
  </conditionalFormatting>
  <conditionalFormatting sqref="B94 B99">
    <cfRule type="containsText" dxfId="10" priority="8" operator="containsText" text="ความหนัก 6-7/10">
      <formula>NOT(ISERROR(SEARCH(("ความหนัก 6-7/10"),(B94))))</formula>
    </cfRule>
  </conditionalFormatting>
  <conditionalFormatting sqref="B94:B99">
    <cfRule type="containsText" dxfId="11" priority="9" operator="containsText" text="ความหนัก 7/10">
      <formula>NOT(ISERROR(SEARCH(("ความหนัก 7/10"),(B94))))</formula>
    </cfRule>
  </conditionalFormatting>
  <conditionalFormatting sqref="B94:B99">
    <cfRule type="containsText" dxfId="12" priority="10" operator="containsText" text="ความหนัก 7-8/10">
      <formula>NOT(ISERROR(SEARCH(("ความหนัก 7-8/10"),(B94))))</formula>
    </cfRule>
  </conditionalFormatting>
  <conditionalFormatting sqref="B94:B99">
    <cfRule type="containsText" dxfId="13" priority="11" operator="containsText" text="ความหนัก 8/10">
      <formula>NOT(ISERROR(SEARCH(("ความหนัก 8/10"),(B94))))</formula>
    </cfRule>
  </conditionalFormatting>
  <conditionalFormatting sqref="B94:B99">
    <cfRule type="containsText" dxfId="14" priority="12" operator="containsText" text="ความหนัก 8-9/10">
      <formula>NOT(ISERROR(SEARCH(("ความหนัก 8-9/10"),(B94))))</formula>
    </cfRule>
  </conditionalFormatting>
  <conditionalFormatting sqref="B94:B99">
    <cfRule type="containsText" dxfId="15" priority="13" operator="containsText" text="ความหนัก 9-10/10">
      <formula>NOT(ISERROR(SEARCH(("ความหนัก 9-10/10"),(B94))))</formula>
    </cfRule>
  </conditionalFormatting>
  <conditionalFormatting sqref="B94:B99">
    <cfRule type="containsText" dxfId="16" priority="14" operator="containsText" text="ความหนัก 10/10">
      <formula>NOT(ISERROR(SEARCH(("ความหนัก 10/10"),(B94))))</formula>
    </cfRule>
  </conditionalFormatting>
  <conditionalFormatting sqref="B7:D10 B19:C28 E19:G19">
    <cfRule type="cellIs" dxfId="24" priority="15" operator="equal">
      <formula>"✓"</formula>
    </cfRule>
  </conditionalFormatting>
  <conditionalFormatting sqref="B7:D10 B19:C28 E19:G19">
    <cfRule type="containsText" dxfId="25" priority="16" operator="containsText" text="✗">
      <formula>NOT(ISERROR(SEARCH(("✗"),(B7))))</formula>
    </cfRule>
  </conditionalFormatting>
  <conditionalFormatting sqref="B7:D10 B19:C28 E19:G19">
    <cfRule type="cellIs" dxfId="26" priority="17" operator="equal">
      <formula>"เล่น"</formula>
    </cfRule>
  </conditionalFormatting>
  <hyperlinks>
    <hyperlink r:id="rId1" ref="H4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88"/>
    <col customWidth="1" min="2" max="2" width="12.0"/>
    <col customWidth="1" min="3" max="3" width="13.25"/>
    <col customWidth="1" min="4" max="5" width="4.13"/>
    <col customWidth="1" min="6" max="6" width="5.63"/>
    <col customWidth="1" min="7" max="10" width="17.0"/>
  </cols>
  <sheetData>
    <row r="1" ht="29.25" customHeight="1">
      <c r="A1" s="1" t="s">
        <v>0</v>
      </c>
      <c r="F1" s="3"/>
      <c r="G1" s="7" t="s">
        <v>2</v>
      </c>
      <c r="H1" s="7" t="s">
        <v>5</v>
      </c>
      <c r="I1" s="7" t="s">
        <v>7</v>
      </c>
      <c r="J1" s="7" t="s">
        <v>8</v>
      </c>
    </row>
    <row r="2" ht="24.0" customHeight="1">
      <c r="A2" s="13">
        <v>1.0</v>
      </c>
      <c r="B2" s="15" t="s">
        <v>11</v>
      </c>
      <c r="C2" s="18"/>
      <c r="D2" s="26" t="s">
        <v>16</v>
      </c>
      <c r="E2" s="28"/>
      <c r="F2" s="32"/>
      <c r="G2" s="35" t="s">
        <v>20</v>
      </c>
      <c r="H2" s="38">
        <v>1.0</v>
      </c>
      <c r="I2" s="35" t="s">
        <v>23</v>
      </c>
      <c r="J2" s="41" t="s">
        <v>24</v>
      </c>
    </row>
    <row r="3" ht="24.0" customHeight="1">
      <c r="A3" s="13">
        <v>2.0</v>
      </c>
      <c r="B3" s="15" t="s">
        <v>27</v>
      </c>
      <c r="C3" s="44"/>
      <c r="D3" s="46">
        <v>130.0</v>
      </c>
      <c r="E3" s="48" t="s">
        <v>29</v>
      </c>
      <c r="F3" s="51"/>
      <c r="G3" s="35" t="s">
        <v>34</v>
      </c>
      <c r="H3" s="38">
        <v>0.9</v>
      </c>
      <c r="I3" s="35" t="s">
        <v>36</v>
      </c>
      <c r="J3" s="54"/>
    </row>
    <row r="4" ht="24.0" customHeight="1">
      <c r="A4" s="13">
        <v>3.0</v>
      </c>
      <c r="B4" s="15" t="s">
        <v>41</v>
      </c>
      <c r="C4" s="44"/>
      <c r="D4" s="46"/>
      <c r="E4" s="48" t="s">
        <v>29</v>
      </c>
      <c r="F4" s="59"/>
      <c r="G4" s="62" t="s">
        <v>45</v>
      </c>
      <c r="H4" s="65">
        <v>0.85</v>
      </c>
      <c r="I4" s="62" t="s">
        <v>54</v>
      </c>
      <c r="J4" s="54"/>
    </row>
    <row r="5" ht="24.0" customHeight="1">
      <c r="A5" s="13">
        <v>4.0</v>
      </c>
      <c r="B5" s="15" t="s">
        <v>55</v>
      </c>
      <c r="C5" s="44"/>
      <c r="D5" s="46"/>
      <c r="E5" s="48" t="s">
        <v>29</v>
      </c>
      <c r="F5" s="59"/>
      <c r="G5" s="62" t="s">
        <v>56</v>
      </c>
      <c r="H5" s="65">
        <v>0.8</v>
      </c>
      <c r="I5" s="62" t="s">
        <v>57</v>
      </c>
      <c r="J5" s="54"/>
    </row>
    <row r="6" ht="24.0" customHeight="1">
      <c r="A6" s="13">
        <v>5.0</v>
      </c>
      <c r="B6" s="15" t="s">
        <v>58</v>
      </c>
      <c r="C6" s="44"/>
      <c r="D6" s="69"/>
      <c r="E6" s="48" t="s">
        <v>29</v>
      </c>
      <c r="F6" s="32"/>
      <c r="G6" s="71" t="s">
        <v>60</v>
      </c>
      <c r="H6" s="74">
        <v>0.75</v>
      </c>
      <c r="I6" s="71" t="s">
        <v>64</v>
      </c>
      <c r="J6" s="78"/>
    </row>
    <row r="7" ht="24.0" customHeight="1">
      <c r="A7" s="13">
        <v>6.0</v>
      </c>
      <c r="B7" s="15" t="s">
        <v>71</v>
      </c>
      <c r="C7" s="44"/>
      <c r="D7" s="69"/>
      <c r="E7" s="48" t="s">
        <v>29</v>
      </c>
      <c r="F7" s="32"/>
      <c r="G7" s="82" t="s">
        <v>73</v>
      </c>
      <c r="J7" s="59"/>
    </row>
    <row r="8" ht="24.0" customHeight="1">
      <c r="A8" s="13">
        <v>7.0</v>
      </c>
      <c r="B8" s="15" t="s">
        <v>77</v>
      </c>
      <c r="C8" s="44"/>
      <c r="D8" s="69"/>
      <c r="E8" s="48" t="s">
        <v>68</v>
      </c>
      <c r="F8" s="32"/>
      <c r="J8" s="59"/>
    </row>
    <row r="9" ht="18.0" customHeight="1">
      <c r="A9" s="87" t="s">
        <v>78</v>
      </c>
      <c r="F9" s="88"/>
      <c r="J9" s="59"/>
    </row>
    <row r="10" ht="15.0" customHeight="1">
      <c r="A10" s="90"/>
      <c r="B10" s="90"/>
      <c r="C10" s="92" t="s">
        <v>83</v>
      </c>
      <c r="D10" s="90"/>
      <c r="E10" s="90"/>
      <c r="F10" s="94"/>
      <c r="G10" s="45"/>
      <c r="H10" s="45"/>
      <c r="I10" s="45"/>
      <c r="J10" s="95"/>
    </row>
  </sheetData>
  <mergeCells count="6">
    <mergeCell ref="A1:E1"/>
    <mergeCell ref="D2:E2"/>
    <mergeCell ref="J2:J6"/>
    <mergeCell ref="F3:F5"/>
    <mergeCell ref="G7:J10"/>
    <mergeCell ref="A9:E9"/>
  </mergeCells>
  <conditionalFormatting sqref="D2">
    <cfRule type="cellIs" dxfId="0" priority="1" operator="equal">
      <formula>"0-2"</formula>
    </cfRule>
  </conditionalFormatting>
  <conditionalFormatting sqref="D2">
    <cfRule type="cellIs" dxfId="1" priority="2" operator="equal">
      <formula>"2-4"</formula>
    </cfRule>
  </conditionalFormatting>
  <conditionalFormatting sqref="D6:D8">
    <cfRule type="containsBlanks" dxfId="2" priority="3">
      <formula>LEN(TRIM(D6))=0</formula>
    </cfRule>
  </conditionalFormatting>
  <conditionalFormatting sqref="D3:D5">
    <cfRule type="containsBlanks" dxfId="3" priority="4">
      <formula>LEN(TRIM(D3))=0</formula>
    </cfRule>
  </conditionalFormatting>
  <dataValidations>
    <dataValidation type="list" allowBlank="1" sqref="D2">
      <formula1>"0-2,2-4,5+"</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13.0"/>
    <col customWidth="1" min="2" max="2" width="8.0"/>
    <col customWidth="1" min="3" max="3" width="3.63"/>
    <col customWidth="1" min="4" max="4" width="11.13"/>
    <col customWidth="1" min="5" max="5" width="9.0"/>
    <col customWidth="1" min="6" max="6" width="2.63"/>
    <col customWidth="1" min="7" max="8" width="11.88"/>
    <col customWidth="1" min="9" max="9" width="36.75"/>
    <col customWidth="1" min="10" max="10" width="19.75"/>
  </cols>
  <sheetData>
    <row r="1" ht="24.0" customHeight="1">
      <c r="A1" s="21" t="s">
        <v>12</v>
      </c>
      <c r="B1" s="39" t="str">
        <f>'(ถามตอบก่อนเล่น) ใส่ข้อมูลเฉพาะ'!D6</f>
        <v/>
      </c>
      <c r="C1" s="42" t="s">
        <v>25</v>
      </c>
      <c r="D1" s="50" t="s">
        <v>28</v>
      </c>
      <c r="E1" s="56" t="s">
        <v>33</v>
      </c>
      <c r="F1" s="60"/>
      <c r="G1" s="56" t="s">
        <v>46</v>
      </c>
      <c r="H1" s="68" t="s">
        <v>50</v>
      </c>
      <c r="I1" s="73" t="s">
        <v>61</v>
      </c>
      <c r="J1" s="76"/>
    </row>
    <row r="2" ht="24.0" customHeight="1">
      <c r="A2" s="79" t="s">
        <v>69</v>
      </c>
      <c r="B2" s="97">
        <f>IFS(
E2="0-2",IF(B3&gt;B1,$B$1*30+200,$B$1*30-300),
E2="2-5",IF(B3&gt;B1,$B$1*32+200,$B$1*32-300),
E2="5+",$B$1*34+200,
TRUE,$B$1*30
)</f>
        <v>0</v>
      </c>
      <c r="C2" s="98" t="s">
        <v>87</v>
      </c>
      <c r="D2" s="54"/>
      <c r="E2" s="99" t="s">
        <v>88</v>
      </c>
      <c r="F2" s="100"/>
      <c r="G2" s="103">
        <f>MAX(0,ROUND((E8*0.8)/45,1))</f>
        <v>0</v>
      </c>
      <c r="H2" s="106" t="s">
        <v>94</v>
      </c>
      <c r="I2" s="108"/>
      <c r="J2" s="17"/>
    </row>
    <row r="3" ht="24.0" customHeight="1">
      <c r="A3" s="110" t="s">
        <v>96</v>
      </c>
      <c r="B3" s="112" t="str">
        <f>'(ถามตอบก่อนเล่น) ใส่ข้อมูลเฉพาะ'!D7</f>
        <v/>
      </c>
      <c r="C3" s="116" t="s">
        <v>25</v>
      </c>
      <c r="D3" s="54"/>
      <c r="E3" s="119" t="s">
        <v>100</v>
      </c>
      <c r="F3" s="100"/>
      <c r="G3" s="124">
        <f>ROUND((E8*0.15)/6,0)</f>
        <v>0</v>
      </c>
      <c r="H3" s="126" t="s">
        <v>105</v>
      </c>
      <c r="I3" s="108"/>
      <c r="J3" s="17"/>
    </row>
    <row r="4" ht="24.0" customHeight="1">
      <c r="A4" s="144" t="str">
        <f>IF(OR('(ถามตอบก่อนเล่น) ใส่ข้อมูลเฉพาะ'!D6="",'(ถามตอบก่อนเล่น) ใส่ข้อมูลเฉพาะ'!D7="",'(ถามตอบก่อนเล่น) ใส่ข้อมูลเฉพาะ'!D6=0,'(ถามตอบก่อนเล่น) ใส่ข้อมูลเฉพาะ'!D7=0),
"กินเท่าเดิม",
IF('(ถามตอบก่อนเล่น) ใส่ข้อมูลเฉพาะ'!D7='(ถามตอบก่อนเล่น) ใส่ข้อมูลเฉพาะ'!D6,"กินเท่าเดิม",
IF('(ถามตอบก่อนเล่น) ใส่ข้อมูลเฉพาะ'!D7&gt;'(ถามตอบก่อนเล่น) ใส่ข้อมูลเฉพาะ'!D6,"กินเพิ่มขึ้นวันละ","กินลดลงวันละ")))</f>
        <v>กินเท่าเดิม</v>
      </c>
      <c r="B4" s="151">
        <f>IF(OR(B1="",B3="",B1=0,B3=0),0,
IF(B3=B1,0,
IF(ABS(B3-B1)&gt;=10,
IF(B3&gt;B1,500,-500),
IF(B3&gt;B1,300,-300))))</f>
        <v>0</v>
      </c>
      <c r="C4" s="153" t="s">
        <v>87</v>
      </c>
      <c r="D4" s="54"/>
      <c r="E4" s="156" t="s">
        <v>126</v>
      </c>
      <c r="F4" s="100"/>
      <c r="G4" s="160">
        <f>MAX(0,ROUND(E9/22,0))</f>
        <v>0</v>
      </c>
      <c r="H4" s="162" t="s">
        <v>136</v>
      </c>
      <c r="I4" s="108"/>
      <c r="J4" s="17"/>
    </row>
    <row r="5" ht="24.0" customHeight="1">
      <c r="A5" s="163" t="s">
        <v>138</v>
      </c>
      <c r="B5" s="166">
        <f>SUM(B2--B4)</f>
        <v>0</v>
      </c>
      <c r="C5" s="168" t="s">
        <v>87</v>
      </c>
      <c r="D5" s="78"/>
      <c r="E5" s="171" t="s">
        <v>144</v>
      </c>
      <c r="F5" s="100"/>
      <c r="G5" s="176">
        <f>ROUND(E10/15,0)</f>
        <v>0</v>
      </c>
      <c r="H5" s="62" t="s">
        <v>149</v>
      </c>
      <c r="I5" s="141"/>
      <c r="J5" s="177"/>
    </row>
    <row r="6" ht="12.75" customHeight="1">
      <c r="A6" s="93"/>
      <c r="B6" s="23"/>
      <c r="C6" s="23"/>
      <c r="D6" s="23"/>
      <c r="E6" s="23"/>
      <c r="F6" s="23"/>
      <c r="G6" s="23"/>
      <c r="H6" s="23"/>
      <c r="I6" s="23"/>
      <c r="J6" s="11"/>
    </row>
    <row r="7" ht="26.25" customHeight="1">
      <c r="A7" s="178" t="s">
        <v>152</v>
      </c>
      <c r="B7" s="179" t="s">
        <v>87</v>
      </c>
      <c r="C7" s="28"/>
      <c r="D7" s="180" t="s">
        <v>154</v>
      </c>
      <c r="E7" s="181" t="s">
        <v>156</v>
      </c>
      <c r="F7" s="134"/>
      <c r="G7" s="185" t="s">
        <v>159</v>
      </c>
      <c r="H7" s="190" t="str">
        <f>IFS(
$G$7="-","⬅️เลือกสูตรด้านซ้ายก่อน",
$G$7="A",$H$26,
$G$7="B",$H$30,
$G$7="C",$H$34
)</f>
        <v>โปรตีนค่อนข้างสูง ช่วยเพิ่มความอิ่มและรักษามวลกล้ามเนื้อและยังคุมน้ำหนักได้ดี
เหมาะสำหรับ 
• ผู้ที่ต้องการ ลดน้ำหนักหรือควบคุมความหิว
• ผู้ที่กำลัง ลดไขมันแต่ยังออกกำลังกาย
**Diet ส่วนตัวเน้นเติมเนื้อ ไม่เติมเน็ท**</v>
      </c>
      <c r="I7" s="133"/>
      <c r="J7" s="191"/>
    </row>
    <row r="8" ht="26.25" customHeight="1">
      <c r="A8" s="193" t="s">
        <v>165</v>
      </c>
      <c r="B8" s="196">
        <f>IFERROR(IFS(
G7="-","",
G7="A",$B$5*0.3,
G7="B",$B$5*0.2,
G7="C",$B$5*0.2
),"")</f>
        <v>0</v>
      </c>
      <c r="C8" s="28"/>
      <c r="D8" s="197">
        <f>IFS(
$G$7="-","",
$G$7="A",0.3,
$G$7="B",0.2,
$G$7="C",0.2
)</f>
        <v>0.3</v>
      </c>
      <c r="E8" s="199">
        <f t="shared" ref="E8:E9" si="1">ROUND(B8/4,0)</f>
        <v>0</v>
      </c>
      <c r="F8" s="202" t="s">
        <v>170</v>
      </c>
      <c r="G8" s="108"/>
      <c r="H8" s="108"/>
      <c r="J8" s="17"/>
    </row>
    <row r="9" ht="26.25" customHeight="1">
      <c r="A9" s="204" t="s">
        <v>172</v>
      </c>
      <c r="B9" s="213">
        <f>IFS(
G7="-","",
G7="A",$B$5*0.55,
G7="B",$B$5*0.6,
G7="C",$B$5*0.65
)</f>
        <v>0</v>
      </c>
      <c r="C9" s="28"/>
      <c r="D9" s="214">
        <f>IFS(
$G$7="-","",
$G$7="A",0.55,
$G$7="B",0.6,
$G$7="C",0.65
)</f>
        <v>0.55</v>
      </c>
      <c r="E9" s="215">
        <f t="shared" si="1"/>
        <v>0</v>
      </c>
      <c r="F9" s="218" t="s">
        <v>170</v>
      </c>
      <c r="G9" s="108"/>
      <c r="H9" s="108"/>
      <c r="J9" s="17"/>
    </row>
    <row r="10" ht="26.25" customHeight="1">
      <c r="A10" s="221" t="s">
        <v>195</v>
      </c>
      <c r="B10" s="226">
        <f>IFS(
G7="-","",
G7="A",$B$5*0.15,
G7="B",$B$5*0.2,
G7="C",$B$5*0.15
)</f>
        <v>0</v>
      </c>
      <c r="C10" s="227"/>
      <c r="D10" s="234">
        <f>IFS(
$G$7="-","",
$G$7="A",0.15,
$G$7="B",0.2,
$G$7="C",0.15
)</f>
        <v>0.15</v>
      </c>
      <c r="E10" s="237">
        <f>ROUND(B10/9,0)</f>
        <v>0</v>
      </c>
      <c r="F10" s="239" t="s">
        <v>170</v>
      </c>
      <c r="G10" s="240"/>
      <c r="H10" s="240"/>
      <c r="I10" s="241"/>
      <c r="J10" s="243"/>
    </row>
    <row r="11" ht="13.5" customHeight="1">
      <c r="A11" s="93"/>
      <c r="B11" s="23"/>
      <c r="C11" s="23"/>
      <c r="D11" s="23"/>
      <c r="E11" s="23"/>
      <c r="F11" s="23"/>
      <c r="G11" s="23"/>
      <c r="H11" s="23"/>
      <c r="I11" s="23"/>
      <c r="J11" s="11"/>
    </row>
    <row r="12" ht="16.5" customHeight="1">
      <c r="A12" s="96" t="s">
        <v>224</v>
      </c>
      <c r="B12" s="246"/>
      <c r="C12" s="246"/>
      <c r="D12" s="247" t="s">
        <v>226</v>
      </c>
      <c r="E12" s="246"/>
      <c r="F12" s="249"/>
      <c r="G12" s="249"/>
      <c r="H12" s="111"/>
      <c r="I12" s="23"/>
      <c r="J12" s="11"/>
    </row>
    <row r="13" ht="13.5" customHeight="1">
      <c r="A13" s="93"/>
      <c r="B13" s="23"/>
      <c r="C13" s="23"/>
      <c r="D13" s="23"/>
      <c r="E13" s="23"/>
      <c r="F13" s="23"/>
      <c r="G13" s="23"/>
      <c r="H13" s="23"/>
      <c r="I13" s="23"/>
      <c r="J13" s="11"/>
    </row>
    <row r="14" ht="18.75" customHeight="1">
      <c r="A14" s="252" t="s">
        <v>229</v>
      </c>
      <c r="B14" s="254" t="s">
        <v>231</v>
      </c>
      <c r="C14" s="28"/>
      <c r="D14" s="255" t="s">
        <v>50</v>
      </c>
      <c r="E14" s="254" t="s">
        <v>233</v>
      </c>
      <c r="F14" s="100"/>
      <c r="G14" s="100"/>
      <c r="H14" s="254" t="s">
        <v>234</v>
      </c>
      <c r="I14" s="100"/>
      <c r="J14" s="258" t="s">
        <v>236</v>
      </c>
    </row>
    <row r="15" ht="18.75" customHeight="1">
      <c r="A15" s="260" t="s">
        <v>76</v>
      </c>
      <c r="B15" s="262" t="str">
        <f>ROUND(B1*10,0)&amp;"–"&amp;ROUND(B1*15,0)</f>
        <v>0–0</v>
      </c>
      <c r="C15" s="28"/>
      <c r="D15" s="263" t="s">
        <v>240</v>
      </c>
      <c r="E15" s="264" t="s">
        <v>241</v>
      </c>
      <c r="F15" s="100"/>
      <c r="G15" s="100"/>
      <c r="H15" s="264" t="s">
        <v>243</v>
      </c>
      <c r="I15" s="100"/>
      <c r="J15" s="269" t="s">
        <v>244</v>
      </c>
    </row>
    <row r="16" ht="18.75" customHeight="1">
      <c r="A16" s="260" t="s">
        <v>80</v>
      </c>
      <c r="B16" s="262" t="s">
        <v>246</v>
      </c>
      <c r="C16" s="28"/>
      <c r="D16" s="263" t="s">
        <v>248</v>
      </c>
      <c r="E16" s="264" t="s">
        <v>249</v>
      </c>
      <c r="F16" s="100"/>
      <c r="G16" s="100"/>
      <c r="H16" s="264" t="s">
        <v>251</v>
      </c>
      <c r="I16" s="100"/>
      <c r="J16" s="276"/>
    </row>
    <row r="17" ht="18.75" customHeight="1">
      <c r="A17" s="260" t="s">
        <v>253</v>
      </c>
      <c r="B17" s="262" t="str">
        <f>"1"</f>
        <v>1</v>
      </c>
      <c r="C17" s="28"/>
      <c r="D17" s="263" t="s">
        <v>254</v>
      </c>
      <c r="E17" s="264" t="s">
        <v>255</v>
      </c>
      <c r="F17" s="100"/>
      <c r="G17" s="100"/>
      <c r="H17" s="264" t="s">
        <v>257</v>
      </c>
      <c r="I17" s="100"/>
      <c r="J17" s="276"/>
    </row>
    <row r="18" ht="18.75" customHeight="1">
      <c r="A18" s="287" t="s">
        <v>259</v>
      </c>
      <c r="B18" s="291" t="s">
        <v>260</v>
      </c>
      <c r="C18" s="28"/>
      <c r="D18" s="294" t="s">
        <v>170</v>
      </c>
      <c r="E18" s="297" t="s">
        <v>263</v>
      </c>
      <c r="F18" s="100"/>
      <c r="G18" s="28"/>
      <c r="H18" s="300" t="s">
        <v>264</v>
      </c>
      <c r="I18" s="100"/>
      <c r="J18" s="276"/>
    </row>
    <row r="19" ht="18.75" customHeight="1">
      <c r="A19" s="302" t="s">
        <v>266</v>
      </c>
      <c r="B19" s="306" t="str">
        <f>ROUND(B2*4,0)&amp;"–"&amp;ROUND(B2*5.5,0)</f>
        <v>0–0</v>
      </c>
      <c r="C19" s="28"/>
      <c r="D19" s="302" t="s">
        <v>240</v>
      </c>
      <c r="E19" s="307" t="s">
        <v>271</v>
      </c>
      <c r="F19" s="100"/>
      <c r="G19" s="28"/>
      <c r="H19" s="307" t="s">
        <v>273</v>
      </c>
      <c r="I19" s="28"/>
      <c r="J19" s="310" t="s">
        <v>275</v>
      </c>
    </row>
    <row r="20" ht="18.75" customHeight="1">
      <c r="A20" s="313" t="s">
        <v>259</v>
      </c>
      <c r="B20" s="315" t="s">
        <v>260</v>
      </c>
      <c r="C20" s="28"/>
      <c r="D20" s="313" t="s">
        <v>170</v>
      </c>
      <c r="E20" s="318" t="s">
        <v>263</v>
      </c>
      <c r="F20" s="100"/>
      <c r="G20" s="28"/>
      <c r="H20" s="318" t="s">
        <v>264</v>
      </c>
      <c r="I20" s="28"/>
      <c r="J20" s="54"/>
    </row>
    <row r="21" ht="18.75" customHeight="1">
      <c r="A21" s="302" t="s">
        <v>282</v>
      </c>
      <c r="B21" s="306" t="str">
        <f>ROUND(B1*14,0)&amp;"–"&amp;ROUND(B1*28,0)</f>
        <v>0–0</v>
      </c>
      <c r="C21" s="28"/>
      <c r="D21" s="302" t="s">
        <v>240</v>
      </c>
      <c r="E21" s="307" t="s">
        <v>288</v>
      </c>
      <c r="F21" s="100"/>
      <c r="G21" s="28"/>
      <c r="H21" s="307" t="s">
        <v>292</v>
      </c>
      <c r="I21" s="28"/>
      <c r="J21" s="54"/>
    </row>
    <row r="22" ht="18.75" customHeight="1">
      <c r="A22" s="302" t="s">
        <v>294</v>
      </c>
      <c r="B22" s="306" t="str">
        <f>ROUND(B1*0.14,0)&amp;"–"&amp;ROUND(B1*0.2,0)</f>
        <v>0–0</v>
      </c>
      <c r="C22" s="28"/>
      <c r="D22" s="302" t="s">
        <v>240</v>
      </c>
      <c r="E22" s="307" t="s">
        <v>304</v>
      </c>
      <c r="F22" s="100"/>
      <c r="G22" s="28"/>
      <c r="H22" s="307" t="s">
        <v>305</v>
      </c>
      <c r="I22" s="28"/>
      <c r="J22" s="78"/>
    </row>
    <row r="23" ht="13.5" customHeight="1">
      <c r="A23" s="93"/>
      <c r="B23" s="23"/>
      <c r="C23" s="23"/>
      <c r="D23" s="23"/>
      <c r="E23" s="23"/>
      <c r="F23" s="23"/>
      <c r="G23" s="23"/>
      <c r="H23" s="23"/>
      <c r="I23" s="23"/>
      <c r="J23" s="11"/>
    </row>
    <row r="24" ht="22.5" customHeight="1">
      <c r="A24" s="331" t="s">
        <v>310</v>
      </c>
      <c r="B24" s="31"/>
      <c r="C24" s="31"/>
      <c r="D24" s="31"/>
      <c r="E24" s="31"/>
      <c r="F24" s="31"/>
      <c r="G24" s="31"/>
      <c r="H24" s="31"/>
      <c r="I24" s="31"/>
      <c r="J24" s="11"/>
    </row>
    <row r="25" ht="13.5" customHeight="1">
      <c r="A25" s="93"/>
      <c r="B25" s="23"/>
      <c r="C25" s="23"/>
      <c r="D25" s="23"/>
      <c r="E25" s="23"/>
      <c r="F25" s="23"/>
      <c r="G25" s="23"/>
      <c r="H25" s="23"/>
      <c r="I25" s="23"/>
      <c r="J25" s="11"/>
    </row>
    <row r="26" ht="26.25" customHeight="1">
      <c r="A26" s="178" t="s">
        <v>152</v>
      </c>
      <c r="B26" s="179" t="s">
        <v>87</v>
      </c>
      <c r="C26" s="28"/>
      <c r="D26" s="180" t="s">
        <v>154</v>
      </c>
      <c r="E26" s="181" t="s">
        <v>156</v>
      </c>
      <c r="F26" s="134"/>
      <c r="G26" s="337" t="s">
        <v>48</v>
      </c>
      <c r="H26" s="339" t="s">
        <v>312</v>
      </c>
      <c r="I26" s="133"/>
      <c r="J26" s="191"/>
    </row>
    <row r="27" ht="26.25" customHeight="1">
      <c r="A27" s="340" t="s">
        <v>165</v>
      </c>
      <c r="B27" s="342">
        <v>750.0</v>
      </c>
      <c r="C27" s="28"/>
      <c r="D27" s="343">
        <v>0.3</v>
      </c>
      <c r="E27" s="345">
        <v>188.0</v>
      </c>
      <c r="F27" s="202" t="s">
        <v>170</v>
      </c>
      <c r="G27" s="108"/>
      <c r="H27" s="108"/>
      <c r="J27" s="17"/>
    </row>
    <row r="28" ht="26.25" customHeight="1">
      <c r="A28" s="347" t="s">
        <v>172</v>
      </c>
      <c r="B28" s="349">
        <v>1375.0</v>
      </c>
      <c r="C28" s="28"/>
      <c r="D28" s="350">
        <v>0.55</v>
      </c>
      <c r="E28" s="352">
        <v>344.0</v>
      </c>
      <c r="F28" s="218" t="s">
        <v>170</v>
      </c>
      <c r="G28" s="108"/>
      <c r="H28" s="108"/>
      <c r="J28" s="17"/>
    </row>
    <row r="29" ht="26.25" customHeight="1">
      <c r="A29" s="355" t="s">
        <v>195</v>
      </c>
      <c r="B29" s="358">
        <v>375.0</v>
      </c>
      <c r="C29" s="28"/>
      <c r="D29" s="360">
        <v>0.15</v>
      </c>
      <c r="E29" s="361">
        <v>42.0</v>
      </c>
      <c r="F29" s="362" t="s">
        <v>170</v>
      </c>
      <c r="G29" s="141"/>
      <c r="H29" s="141"/>
      <c r="I29" s="45"/>
      <c r="J29" s="177"/>
    </row>
    <row r="30" ht="26.25" customHeight="1">
      <c r="A30" s="178" t="s">
        <v>152</v>
      </c>
      <c r="B30" s="179" t="s">
        <v>87</v>
      </c>
      <c r="C30" s="28"/>
      <c r="D30" s="180" t="s">
        <v>154</v>
      </c>
      <c r="E30" s="181" t="s">
        <v>156</v>
      </c>
      <c r="F30" s="134"/>
      <c r="G30" s="366" t="s">
        <v>65</v>
      </c>
      <c r="H30" s="368" t="s">
        <v>326</v>
      </c>
      <c r="I30" s="133"/>
      <c r="J30" s="191"/>
    </row>
    <row r="31" ht="26.25" customHeight="1">
      <c r="A31" s="340" t="s">
        <v>165</v>
      </c>
      <c r="B31" s="342">
        <v>500.0</v>
      </c>
      <c r="C31" s="28"/>
      <c r="D31" s="343">
        <v>0.2</v>
      </c>
      <c r="E31" s="345">
        <v>125.0</v>
      </c>
      <c r="F31" s="202" t="s">
        <v>170</v>
      </c>
      <c r="G31" s="108"/>
      <c r="H31" s="108"/>
      <c r="J31" s="17"/>
    </row>
    <row r="32" ht="26.25" customHeight="1">
      <c r="A32" s="347" t="s">
        <v>172</v>
      </c>
      <c r="B32" s="349">
        <v>1500.0</v>
      </c>
      <c r="C32" s="28"/>
      <c r="D32" s="350">
        <v>0.6</v>
      </c>
      <c r="E32" s="373">
        <v>375.0</v>
      </c>
      <c r="F32" s="218" t="s">
        <v>170</v>
      </c>
      <c r="G32" s="108"/>
      <c r="H32" s="108"/>
      <c r="J32" s="17"/>
    </row>
    <row r="33" ht="26.25" customHeight="1">
      <c r="A33" s="355" t="s">
        <v>195</v>
      </c>
      <c r="B33" s="358">
        <v>500.0</v>
      </c>
      <c r="C33" s="28"/>
      <c r="D33" s="360">
        <v>0.2</v>
      </c>
      <c r="E33" s="361">
        <v>56.0</v>
      </c>
      <c r="F33" s="362" t="s">
        <v>170</v>
      </c>
      <c r="G33" s="141"/>
      <c r="H33" s="141"/>
      <c r="I33" s="45"/>
      <c r="J33" s="177"/>
    </row>
    <row r="34" ht="26.25" customHeight="1">
      <c r="A34" s="178" t="s">
        <v>152</v>
      </c>
      <c r="B34" s="179" t="s">
        <v>87</v>
      </c>
      <c r="C34" s="28"/>
      <c r="D34" s="180" t="s">
        <v>154</v>
      </c>
      <c r="E34" s="181" t="s">
        <v>156</v>
      </c>
      <c r="F34" s="134"/>
      <c r="G34" s="375" t="s">
        <v>76</v>
      </c>
      <c r="H34" s="368" t="s">
        <v>345</v>
      </c>
      <c r="I34" s="133"/>
      <c r="J34" s="191"/>
    </row>
    <row r="35" ht="26.25" customHeight="1">
      <c r="A35" s="340" t="s">
        <v>165</v>
      </c>
      <c r="B35" s="342">
        <v>500.0</v>
      </c>
      <c r="C35" s="28"/>
      <c r="D35" s="343">
        <v>0.2</v>
      </c>
      <c r="E35" s="377">
        <v>125.0</v>
      </c>
      <c r="F35" s="202" t="s">
        <v>170</v>
      </c>
      <c r="G35" s="108"/>
      <c r="H35" s="108"/>
      <c r="J35" s="17"/>
    </row>
    <row r="36" ht="26.25" customHeight="1">
      <c r="A36" s="347" t="s">
        <v>172</v>
      </c>
      <c r="B36" s="349">
        <v>1750.0</v>
      </c>
      <c r="C36" s="28"/>
      <c r="D36" s="350">
        <v>0.7</v>
      </c>
      <c r="E36" s="379">
        <v>438.0</v>
      </c>
      <c r="F36" s="218" t="s">
        <v>170</v>
      </c>
      <c r="G36" s="108"/>
      <c r="H36" s="108"/>
      <c r="J36" s="17"/>
    </row>
    <row r="37" ht="26.25" customHeight="1">
      <c r="A37" s="355" t="s">
        <v>195</v>
      </c>
      <c r="B37" s="358">
        <v>250.0</v>
      </c>
      <c r="C37" s="28"/>
      <c r="D37" s="360">
        <v>0.1</v>
      </c>
      <c r="E37" s="381">
        <v>28.0</v>
      </c>
      <c r="F37" s="362" t="s">
        <v>170</v>
      </c>
      <c r="G37" s="141"/>
      <c r="H37" s="141"/>
      <c r="I37" s="45"/>
      <c r="J37" s="177"/>
    </row>
    <row r="38" ht="13.5" customHeight="1">
      <c r="A38" s="93"/>
      <c r="B38" s="23"/>
      <c r="C38" s="23"/>
      <c r="D38" s="23"/>
      <c r="E38" s="23"/>
      <c r="F38" s="23"/>
      <c r="G38" s="23"/>
      <c r="H38" s="23"/>
      <c r="I38" s="23"/>
      <c r="J38" s="11"/>
    </row>
    <row r="39" ht="22.5" customHeight="1">
      <c r="A39" s="96" t="s">
        <v>353</v>
      </c>
      <c r="B39" s="246"/>
      <c r="C39" s="246"/>
      <c r="D39" s="246"/>
      <c r="E39" s="246"/>
      <c r="F39" s="249"/>
      <c r="G39" s="249"/>
      <c r="H39" s="111"/>
      <c r="I39" s="23"/>
      <c r="J39" s="11"/>
    </row>
    <row r="40" ht="22.5" customHeight="1">
      <c r="A40" s="382" t="s">
        <v>354</v>
      </c>
      <c r="B40" s="383"/>
      <c r="C40" s="383"/>
      <c r="D40" s="383"/>
      <c r="E40" s="383"/>
      <c r="F40" s="383"/>
      <c r="G40" s="383"/>
      <c r="H40" s="383"/>
      <c r="I40" s="383"/>
      <c r="J40" s="384"/>
    </row>
    <row r="41">
      <c r="A41" s="385"/>
      <c r="B41" s="23"/>
      <c r="C41" s="23"/>
      <c r="D41" s="23"/>
      <c r="E41" s="23"/>
      <c r="F41" s="23"/>
      <c r="G41" s="23"/>
      <c r="H41" s="23"/>
      <c r="I41" s="23"/>
      <c r="J41" s="33" t="s">
        <v>19</v>
      </c>
    </row>
    <row r="42">
      <c r="A42" s="387"/>
      <c r="B42" s="389"/>
      <c r="C42" s="389"/>
      <c r="D42" s="389"/>
      <c r="E42" s="389"/>
      <c r="F42" s="389"/>
      <c r="G42" s="389"/>
      <c r="H42" s="389"/>
      <c r="I42" s="389"/>
      <c r="J42" s="391" t="s">
        <v>355</v>
      </c>
    </row>
  </sheetData>
  <mergeCells count="64">
    <mergeCell ref="B14:C14"/>
    <mergeCell ref="E14:G14"/>
    <mergeCell ref="H14:I14"/>
    <mergeCell ref="B15:C15"/>
    <mergeCell ref="H15:I15"/>
    <mergeCell ref="J15:J18"/>
    <mergeCell ref="H16:I16"/>
    <mergeCell ref="H18:I18"/>
    <mergeCell ref="B18:C18"/>
    <mergeCell ref="E18:G18"/>
    <mergeCell ref="E19:G19"/>
    <mergeCell ref="H19:I19"/>
    <mergeCell ref="J19:J22"/>
    <mergeCell ref="E20:G20"/>
    <mergeCell ref="H20:I20"/>
    <mergeCell ref="H22:I22"/>
    <mergeCell ref="G26:G29"/>
    <mergeCell ref="G30:G33"/>
    <mergeCell ref="H30:J33"/>
    <mergeCell ref="G34:G37"/>
    <mergeCell ref="H34:J37"/>
    <mergeCell ref="B22:C22"/>
    <mergeCell ref="E22:G22"/>
    <mergeCell ref="B26:C26"/>
    <mergeCell ref="E26:F26"/>
    <mergeCell ref="H26:J29"/>
    <mergeCell ref="B27:C27"/>
    <mergeCell ref="E30:F30"/>
    <mergeCell ref="B34:C34"/>
    <mergeCell ref="B35:C35"/>
    <mergeCell ref="B36:C36"/>
    <mergeCell ref="B37:C37"/>
    <mergeCell ref="B28:C28"/>
    <mergeCell ref="B29:C29"/>
    <mergeCell ref="B30:C30"/>
    <mergeCell ref="B31:C31"/>
    <mergeCell ref="B32:C32"/>
    <mergeCell ref="B33:C33"/>
    <mergeCell ref="E34:F34"/>
    <mergeCell ref="D1:D5"/>
    <mergeCell ref="E1:F1"/>
    <mergeCell ref="I1:J5"/>
    <mergeCell ref="E2:F2"/>
    <mergeCell ref="E3:F3"/>
    <mergeCell ref="E4:F4"/>
    <mergeCell ref="E5:F5"/>
    <mergeCell ref="B7:C7"/>
    <mergeCell ref="E7:F7"/>
    <mergeCell ref="G7:G10"/>
    <mergeCell ref="H7:J10"/>
    <mergeCell ref="B8:C8"/>
    <mergeCell ref="B9:C9"/>
    <mergeCell ref="B10:C10"/>
    <mergeCell ref="E15:G15"/>
    <mergeCell ref="E16:G16"/>
    <mergeCell ref="B16:C16"/>
    <mergeCell ref="B17:C17"/>
    <mergeCell ref="B19:C19"/>
    <mergeCell ref="E17:G17"/>
    <mergeCell ref="H17:I17"/>
    <mergeCell ref="B20:C20"/>
    <mergeCell ref="B21:C21"/>
    <mergeCell ref="E21:G21"/>
    <mergeCell ref="H21:I21"/>
  </mergeCells>
  <conditionalFormatting sqref="G7:G10 F11 F13 F23 F25 F38">
    <cfRule type="cellIs" dxfId="21" priority="1" operator="equal">
      <formula>"A"</formula>
    </cfRule>
  </conditionalFormatting>
  <conditionalFormatting sqref="G7:G10 F11 F13 F23 F25 F38">
    <cfRule type="cellIs" dxfId="22" priority="2" operator="equal">
      <formula>"B"</formula>
    </cfRule>
  </conditionalFormatting>
  <conditionalFormatting sqref="G7:G10 F11 F13 F23 F25 F38">
    <cfRule type="cellIs" dxfId="0" priority="3" operator="equal">
      <formula>"C"</formula>
    </cfRule>
  </conditionalFormatting>
  <conditionalFormatting sqref="B4">
    <cfRule type="cellIs" dxfId="18" priority="4" operator="equal">
      <formula>0</formula>
    </cfRule>
  </conditionalFormatting>
  <conditionalFormatting sqref="B4:C4">
    <cfRule type="expression" dxfId="0" priority="5">
      <formula>$A$4="กินเพิ่มขึ้นวันละ"</formula>
    </cfRule>
  </conditionalFormatting>
  <conditionalFormatting sqref="A4">
    <cfRule type="containsText" dxfId="23" priority="6" operator="containsText" text="กินลดลงวันละ">
      <formula>NOT(ISERROR(SEARCH(("กินลดลงวันละ"),(A4))))</formula>
    </cfRule>
  </conditionalFormatting>
  <conditionalFormatting sqref="A4">
    <cfRule type="containsText" dxfId="0" priority="7" operator="containsText" text="กินเพิ่มขึ้นวันละ">
      <formula>NOT(ISERROR(SEARCH(("กินเพิ่มขึ้นวันละ"),(A4))))</formula>
    </cfRule>
  </conditionalFormatting>
  <conditionalFormatting sqref="B4:C4">
    <cfRule type="expression" dxfId="23" priority="8">
      <formula>$A$4="กินลดลงวันละ"</formula>
    </cfRule>
  </conditionalFormatting>
  <conditionalFormatting sqref="B4:C4">
    <cfRule type="expression" dxfId="18" priority="9">
      <formula>$A$4="กินเท่าเดิม"</formula>
    </cfRule>
  </conditionalFormatting>
  <dataValidations>
    <dataValidation type="list" allowBlank="1" showErrorMessage="1" sqref="G7">
      <formula1>"-,A ,B ,C "</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91C1C"/>
    <outlinePr summaryBelow="0" summaryRight="0"/>
  </sheetPr>
  <sheetViews>
    <sheetView showGridLines="0" workbookViewId="0"/>
  </sheetViews>
  <sheetFormatPr customHeight="1" defaultColWidth="12.63" defaultRowHeight="15.75"/>
  <cols>
    <col customWidth="1" min="1" max="1" width="14.88"/>
    <col customWidth="1" min="2" max="2" width="32.0"/>
    <col customWidth="1" min="3" max="3" width="17.63"/>
    <col customWidth="1" min="4" max="6" width="9.63"/>
    <col customWidth="1" min="7" max="7" width="81.0"/>
  </cols>
  <sheetData>
    <row r="1" ht="20.25" customHeight="1">
      <c r="A1" s="49" t="s">
        <v>30</v>
      </c>
      <c r="B1" s="52" t="s">
        <v>32</v>
      </c>
      <c r="C1" s="55" t="s">
        <v>35</v>
      </c>
      <c r="D1" s="57" t="s">
        <v>42</v>
      </c>
      <c r="E1" s="52" t="s">
        <v>43</v>
      </c>
      <c r="F1" s="61" t="s">
        <v>44</v>
      </c>
      <c r="G1" s="57" t="s">
        <v>47</v>
      </c>
      <c r="H1" s="63" t="s">
        <v>49</v>
      </c>
    </row>
    <row r="2" ht="20.25" customHeight="1">
      <c r="A2" s="70" t="s">
        <v>51</v>
      </c>
      <c r="B2" s="72" t="s">
        <v>62</v>
      </c>
      <c r="C2" s="75" t="s">
        <v>63</v>
      </c>
      <c r="D2" s="77" t="s">
        <v>66</v>
      </c>
      <c r="E2" s="72" t="s">
        <v>68</v>
      </c>
      <c r="F2" s="81" t="s">
        <v>70</v>
      </c>
      <c r="G2" s="77" t="s">
        <v>74</v>
      </c>
      <c r="H2" s="83" t="s">
        <v>75</v>
      </c>
    </row>
    <row r="3" ht="62.25" customHeight="1">
      <c r="A3" s="85">
        <v>1.0</v>
      </c>
      <c r="B3" s="89" t="s">
        <v>81</v>
      </c>
      <c r="C3" s="101" t="str">
        <f>IFS(
B3="เลือกท่าใดก็ได้ (รอบหน้าสลับ) 🔄","",
B3="","",
B3="Bench Press (Strength)",ROUND('(ถามตอบก่อนเล่น) ใส่ข้อมูลเฉพาะ'!D3*0.8,0),
B3="Bench Press (Hyper)",ROUND('(ถามตอบก่อนเล่น) ใส่ข้อมูลเฉพาะ'!D3*0.7,0)
)</f>
        <v/>
      </c>
      <c r="D3" s="104" t="str">
        <f>IFS(
B3="เลือกท่าใดก็ได้ (รอบหน้าสลับ) 🔄","",
C3="-","",
B3="Bench Press (Strength)","3-5",
B3="Bench Press (Hyper)","4-5"
)</f>
        <v/>
      </c>
      <c r="E3" s="115" t="str">
        <f>IFS(
B3="เลือกท่าใดก็ได้ (รอบหน้าสลับ) 🔄","",
C3="-","",
B3="Bench Press (Strength)","3-5",
B3="Bench Press (Hyper)","8-12"
)</f>
        <v/>
      </c>
      <c r="F3" s="115" t="str">
        <f t="shared" ref="F3:F4" si="1">IF(B3="เลือกท่าใดก็ได้ (รอบหน้าสลับ) 🔄","",2)</f>
        <v/>
      </c>
      <c r="G3" s="139" t="str">
        <f>IF(B3="เลือกท่าใดก็ได้ (รอบหน้าสลับ) 🔄","**เลือกท่าก่อนเล่นให้สลับกันแต่ละครั้งส่วนถ้าใครไม่ได้เล่นต่อเนื่องหรือฟรอมยังไม่เป๊ะให้เลือก Hyper**",
IF(B3="Bench Press (Strength)",
"-แนะนำให้วรอมเปิดด้วยท่า Tricep หลังแขนเล่นประมาณ 20%-40% ของน้ำหนักจริง เผื่อเป็นการวรอมหลังแขน
-จากนั้นไต่น้ำหนักจากการเล่น Bench Press 40%=&gt;60%=&gt;80=&gt;น้ำหนักจริง
-การเล่น Strength จะทำให้พัฒนาได้ดีแต่มีทั้งข้อดีและเสีย High Risk Hight Reward ใครที่เป็นม"&amp;"ือใหม่พึ่งเข้ายิมแนะนำให้
สลับไปเล่น Hyperthophy จนฟรอมส์เป๊ะแล้วจริงๆค่อยมาเล่นแบบ Strength ส่วนประสบการณ์ขั้นต่ำหากมือใหม่เลย 6 เดือน+ ถึงค่อยเล่นรูปแบบนี้",
IF(B3="Bench Press (Hyper)",
"--ก่อนจะเล่นแนะนำไต่น้ำหนัก 🪜 40%,60%,80% =&gt; น้ำหนักจริง
-จำนวน Rep จะค่อยๆ ลดลงไม่ต้องตกใจ แต่อย่าต่ำกว่า 6 เป็นพอ
-สะบักกับก้น 4 จุดแตะกับเบาะเหมือนขาเก้าอี้ 🪑
-บาร์แตะกับลิ้นปี่ใต้หัวนมเล็กน้อย ตอนออกแรงให้เพื่อนดูจากข้างๆต้องขึ้นเป็นเส้นตรง
-ท่าเดีย"&amp;"วของวันนี้ที่ควรหาคนเซฟ")))</f>
        <v>**เลือกท่าก่อนเล่นให้สลับกันแต่ละครั้งส่วนถ้าใครไม่ได้เล่นต่อเนื่องหรือฟรอมยังไม่เป๊ะให้เลือก Hyper**</v>
      </c>
      <c r="H3" s="142" t="s">
        <v>110</v>
      </c>
    </row>
    <row r="4" ht="62.25" customHeight="1">
      <c r="A4" s="143">
        <v>2.0</v>
      </c>
      <c r="B4" s="89" t="s">
        <v>81</v>
      </c>
      <c r="C4" s="101" t="str">
        <f>IF(B4="เลือกท่าก่อนเล่น","",
IF(B4="Incline Dumbbell Press (ข้างละ)",
ROUND(('(ถามตอบก่อนเล่น) ใส่ข้อมูลเฉพาะ'!D3*0.65)/2*
IF('(ถามตอบก่อนเล่น) ใส่ข้อมูลเฉพาะ'!$D$2="Hard",0.9,
IF('(ถามตอบก่อนเล่น) ใส่ข้อมูลเฉพาะ'!$D$2="Normal",0.8,
IF('(ถามตอบก่อนเล่น) ใส่ข้อมูลเฉพาะ'!$D$2="Easy",0.7,0.9))),0),
IF(B4="Incline Smith Chest Press",
ROUND(('(ถามตอบก่อนเล่น) ใส่ข้อมูลเฉพาะ'!D3*0.77)*
IF('(ถามตอบก่อนเล่น) ใส่ข้อมูลเฉพาะ'!$D$2="Hard",0.85,
IF('(ถามตอบก่อนเล่น) ใส่ข้อมูลเฉพาะ'!$D$2="Normal",0.75,
IF('(ถามตอบก่อนเล่น) ใส่ข้อมูลเฉพาะ'!$D$2="Easy",0.68,0.85))),0),"")))</f>
        <v/>
      </c>
      <c r="D4" s="115" t="str">
        <f>IF(C4="-","",
IF('(ถามตอบก่อนเล่น) ใส่ข้อมูลเฉพาะ'!$D$2="5+","4",
IF('(ถามตอบก่อนเล่น) ใส่ข้อมูลเฉพาะ'!$D$2="2-4","3-4",
IF('(ถามตอบก่อนเล่น) ใส่ข้อมูลเฉพาะ'!$D$2="0-2","3","3"))))</f>
        <v/>
      </c>
      <c r="E4" s="115" t="str">
        <f>IFS(
B4="เลือกท่าก่อนเล่น","",
C4="-","",
B4="Incline Dumbbell Press (ข้างละ)","8-10",
B4="Incline Smith Chest Press","8-10"
)</f>
        <v/>
      </c>
      <c r="F4" s="115" t="str">
        <f t="shared" si="1"/>
        <v/>
      </c>
      <c r="G4" s="139" t="str">
        <f>IF(B4="เลือกท่าใดก็ได้ (รอบหน้าสลับ) 🔄","**เลือกท่าก่อนเล่นให้สลับกันแต่ละครั้ง ตัวอย่าง : รอบนี้เล่น Smith รอบหน้าเล่น Dumbbells แทน**",
IF(B4="Incline Dumbbell Press (ข้างละ)",
"-เซ็ทแรกแนะนำเล่นน้ำหนัก 80% แต่เพิ่มจำนวนครั้งสัก 2-3 ครั้งเพื่อกันบาดเจ็บข้อมือ
-ถ้าเหนื่อยจากการ Take ให้วางดัมเบลที่เข่าสัก 5-20 วิ ค่อยเล่น
-ใช้เข่า Take ทุกครั้งก่อนจะเล่น
-เบาะ 45°",
IF(B4="Incline Smith Chest Press",
"-เซ็ทบาร์ให้ลงเหนือหัวนมเล็กน้อย ให้บาร์ตกช่วงอกบนหน่อยๆ
-ก้นล็อคกับเบาะไม่ก้นลอยหรือขยับไปมา สะบักกับก้น 4 จุดแตะกับเบาะเหมือนขาเก้าอี้ 🪑
-ลงสุด ดันขึ้นสุดแต่ล็อคศอกประมาณ 95%
-เบาะ 45°","")))</f>
        <v>**เลือกท่าก่อนเล่นให้สลับกันแต่ละครั้ง ตัวอย่าง : รอบนี้เล่น Smith รอบหน้าเล่น Dumbbells แทน**</v>
      </c>
      <c r="H4" s="54"/>
    </row>
    <row r="5" ht="66.0" customHeight="1">
      <c r="A5" s="174">
        <v>3.0</v>
      </c>
      <c r="B5" s="89" t="s">
        <v>150</v>
      </c>
      <c r="C5" s="183" t="str">
        <f>SWITCH(B5,
"Bench Press",104,
"Incline Dumbbell Press (ข้างละ)",38,
"Machine Fly (อกกลาง)","ความหนัก 8/10",
"Cable Dips","ความหนัก 8/10",
"Triceps Pushdown Straight Bar","ความหนัก 9-10/10",
"Triceps Rope Pushdown","ความหนัก 6/10",
"Overhead Rope Triceps Extension","ความหนัก 5/10",
"Tricep Cable Kickback","ความหนัก 7/10",
"Cable Fly Incline (อกบน)","ความหนัก 7/10",
"Cable Fly (อกกลาง)","ความหนัก 7/10",
"Cable Fly Decline (อกล่าง)","ความหนัก 7/10",
"Dumbbells Incline Fly (อกบน)","ความหนัก 6-7/10",
"Dumbbells Fly (อกกลาง)","ความหนัก 6-7/10",
"")</f>
        <v/>
      </c>
      <c r="D5" s="183" t="str">
        <f>SWITCH(B5,
"Bench Press",4,
"Incline Dumbbell Press (ข้างละ)",4,
"Machine Fly (อกกลาง)",4,
"Cable Dips",4,
"Triceps Pushdown Straight Bar",4,
"Triceps Rope Pushdown",3,
"Overhead Rope Triceps Extension",3,
"Tricep Cable Kickback",4,
"Cable Fly Incline (อกบน)",4,
"Cable Fly (อกกลาง)",4,
"Cable Fly Decline (อกล่าง)",4,
"Dumbbells Incline Fly (อกบน)",4,
"Dumbbells Fly (อกกลาง)",4,
"")</f>
        <v/>
      </c>
      <c r="E5" s="189" t="str">
        <f>SWITCH(B5,
"Bench Press","5-8",
"Incline Dumbbell Press (ข้างละ)","8-12",
"Machine Fly (อกกลาง)","8-12",
"Cable Dips","8-12",
"Triceps Pushdown Straight Bar","7-10",
"Triceps Rope Pushdown","10-12",
"Overhead Rope Triceps Extension","8-12",
"Tricep Cable Kickback","12-15",
"Cable Fly Incline (อกบน)","10-12",
"Cable Fly (อกกลาง)","10-12",
"Cable Fly Decline (อกล่าง)","10-12",
"Dumbbells Incline Fly (อกบน)","10-15",
"Dumbbells Fly (อกกลาง)","10-15",
"")</f>
        <v/>
      </c>
      <c r="F5" s="194" t="str">
        <f>SWITCH(B5,
"Bench Press","2-3",
"Incline Dumbbell Press (ข้างละ)","2",
"Machine Fly (อกกลาง)","1:30",
"Cable Dips","2",
"Triceps Pushdown Straight Bar","2",
"Triceps Rope Pushdown","1:30",
"Overhead Rope Triceps Extension","1:30",
"Tricep Cable Kickback","1:30",
"Cable Fly Incline (อกบน)","1",
"Cable Fly (อกกลาง)","1",
"Cable Fly Decline (อกล่าง)","1",
"Dumbbells Incline Fly (อกบน)","1",
"Dumbbells Fly (อกกลาง)","1",
"")</f>
        <v/>
      </c>
      <c r="G5" s="139" t="str">
        <f>SWITCH(B5,
"เลือกท่าตามมัดที่ด้อย 🎯 ก่อนเล่น",
"**เลือกท่าก่อนเล่น และสลับท่าในแต่ละรอบ เช่นรอบนี้เล่น Machine รอบหน้า Cable**",
"Incline Dumbbell Press (ข้างละ)",
"-เซ็ทแรกแนะนำใช้น้ำหนักประมาณ 80% แต่เพิ่มจำนวนครั้ง 2-3 ครั้งเพื่อกันบาดเจ็บข้อมือ
-ถ้าเหนื่อยจากการ Take ให้วางดัมเบลที่เข่าสัก 5-20 วินาทีแล้วค่อยเริ่มเล่น
-ใช้เข่า Take ทุกครั้งก่อนเริ่มเล่น "&amp;#REF!&amp;"
-ปรับเบาะประมาณ 45°",
"Incline Smith Chest Press",
"-ตั้งบาร์ให้ลงเหนือหัวนมเล็กน้อย เพื่อให้โดนอกบน
-ก้นและสะบักล็อคกับเบาะ ไม่ขยับ สัมผัสเบาะ 4 จุดเหมือนขาเก้าอี้
-ลงสุด ดันขึ้นสุด แต่ล็อคศอกประมาณ 95%
-ปรับเบาะประมาณ 45°",
"Cable Fly Incline (อกบน)",
"-เหมาะสำหรับอกบนด้อยโดนไหล่แซง
-เล่นแบบไขว้แขน (Cross) สลับทุกเซ็ท เช่น เซ็ทแรกซ้ายทับขวา เซ็ทต่อไปขวาทับซ้าย
-ยืนให้มั่นคง จะยืนปกติหรือยืนไขว้ขาก็ได้",
"Cable Fly (อกกลาง)",
"-เป็นมุมมาตรฐานสำหรับฟาร์มกล้ามอกโดยรวม
-เล่นแบบไขว้แขน (Cross) สลับทุกเซ็ท เช่น เซ็ทแรกซ้ายทับขวา เซ็ทต่อไปขวาทับซ้าย
-ยืนให้มั่นคง จะยืนปกติหรือยืนไขว้ขาก็ได้",
"Cable Fly Decline (อกล่าง)",
"-ใช้เน้นอกล่าง
-เล่นแบบไขว้แขน (Cross) สลับทุกเซ็ท เช่น เซ็ทแรกซ้ายทับขวา เซ็ทต่อไปขวาทับซ้าย
-ตอนเล่นจำลองให้เหมือนเรากำลัง Dips ตัวให้ลอยโดยใช้อก
-ยืนให้มั่นคง,หรือจะคุกเข่าก็ได้",
"Dumbbells Incline Fly (อกบน)",
"-เหมาะกับคนที่อกบนด้อย
-ใช้เข่า Take ก่อนเริ่มเล่น
-ปรับเบาะประมาณ 45°
-ตอนลงยืดอกให้สุด ตอนขึ้นบีบอก",
"Dumbbells Fly (อกกลาง)",
"-เน้นอกกลาง
-ใช้เข่า Take ทุกครั้งก่อนเริ่มเล่น
-บีบอกให้สุดก่อนแขนมาชนกัน",
"Machine Fly (อกกลาง)",
"-ปรับระยะด้ามจับให้เลยศอกเล็กน้อย
-ศอกงอประมาณ 75-80% ตอนออกแรงสุดระยะสามารถดันไปได้ 95%
-นึกถึงกล้ามอกหนีบเข้าหากันแบบกล้ามปูหนีบ🦀
-(ส่วนตัวชอบท่านี้ที่สุดแต่ต้องเล่นสลับกับ Cable)",
"")</f>
        <v>**เลือกท่าก่อนเล่น และสลับท่าในแต่ละรอบ เช่นรอบนี้เล่น Machine รอบหน้า Cable**</v>
      </c>
      <c r="H5" s="54"/>
    </row>
    <row r="6" ht="62.25" customHeight="1">
      <c r="A6" s="174">
        <v>4.0</v>
      </c>
      <c r="B6" s="89" t="s">
        <v>173</v>
      </c>
      <c r="C6" s="205" t="s">
        <v>174</v>
      </c>
      <c r="D6" s="183" t="str">
        <f>SWITCH('(ถามตอบก่อนเล่น) ใส่ข้อมูลเฉพาะ'!$D$2,
"5+","4",
"2-4","3-4",
"0-2","3")</f>
        <v>3</v>
      </c>
      <c r="E6" s="189" t="s">
        <v>177</v>
      </c>
      <c r="F6" s="194">
        <v>0.0625</v>
      </c>
      <c r="G6" s="139" t="s">
        <v>178</v>
      </c>
      <c r="H6" s="54"/>
    </row>
    <row r="7" ht="62.25" customHeight="1">
      <c r="A7" s="209">
        <v>5.0</v>
      </c>
      <c r="B7" s="210" t="s">
        <v>180</v>
      </c>
      <c r="C7" s="115" t="str">
        <f>IF('(ถามตอบก่อนเล่น) ใส่ข้อมูลเฉพาะ'!$D$2="5+","ความหนัก 9-10/10",
 IF('(ถามตอบก่อนเล่น) ใส่ข้อมูลเฉพาะ'!$D$2="2-4","ความหนัก 8/10",
 IF('(ถามตอบก่อนเล่น) ใส่ข้อมูลเฉพาะ'!$D$2="0-2","ความหนัก 7-8/10",
 "ความหนัก 9-10/10")))</f>
        <v>ความหนัก 7-8/10</v>
      </c>
      <c r="D7" s="183" t="str">
        <f>IF('(ถามตอบก่อนเล่น) ใส่ข้อมูลเฉพาะ'!$D$2="5+","3-4",
IF('(ถามตอบก่อนเล่น) ใส่ข้อมูลเฉพาะ'!$D$2="2-4","3-4",
IF('(ถามตอบก่อนเล่น) ใส่ข้อมูลเฉพาะ'!$D$2="0-2","3","3")))</f>
        <v>3</v>
      </c>
      <c r="E7" s="189" t="s">
        <v>123</v>
      </c>
      <c r="F7" s="189">
        <v>2.0</v>
      </c>
      <c r="G7" s="139" t="s">
        <v>187</v>
      </c>
      <c r="H7" s="217" t="s">
        <v>188</v>
      </c>
    </row>
    <row r="8" ht="62.25" customHeight="1">
      <c r="A8" s="219" t="s">
        <v>192</v>
      </c>
      <c r="B8" s="210" t="s">
        <v>196</v>
      </c>
      <c r="C8" s="205" t="s">
        <v>197</v>
      </c>
      <c r="D8" s="222" t="s">
        <v>198</v>
      </c>
      <c r="E8" s="189">
        <v>10.0</v>
      </c>
      <c r="F8" s="223">
        <v>0.0625</v>
      </c>
      <c r="G8" s="139" t="s">
        <v>200</v>
      </c>
      <c r="H8" s="54"/>
    </row>
    <row r="9" ht="62.25" customHeight="1">
      <c r="A9" s="78"/>
      <c r="B9" s="210" t="s">
        <v>201</v>
      </c>
      <c r="C9" s="205" t="s">
        <v>202</v>
      </c>
      <c r="D9" s="78"/>
      <c r="E9" s="189" t="s">
        <v>203</v>
      </c>
      <c r="F9" s="78"/>
      <c r="G9" s="139" t="s">
        <v>205</v>
      </c>
      <c r="H9" s="54"/>
    </row>
    <row r="10" ht="71.25" customHeight="1">
      <c r="A10" s="209">
        <v>7.0</v>
      </c>
      <c r="B10" s="210" t="s">
        <v>206</v>
      </c>
      <c r="C10" s="205" t="s">
        <v>134</v>
      </c>
      <c r="D10" s="183" t="str">
        <f>IF('(ถามตอบก่อนเล่น) ใส่ข้อมูลเฉพาะ'!$D$2="5+","3-4",
IF('(ถามตอบก่อนเล่น) ใส่ข้อมูลเฉพาะ'!$D$2="2-4","3",
IF('(ถามตอบก่อนเล่น) ใส่ข้อมูลเฉพาะ'!$D$2="0-2","3","3")))</f>
        <v>3</v>
      </c>
      <c r="E10" s="189" t="s">
        <v>210</v>
      </c>
      <c r="F10" s="189">
        <v>1.0</v>
      </c>
      <c r="G10" s="139" t="s">
        <v>212</v>
      </c>
      <c r="H10" s="78"/>
    </row>
    <row r="11" ht="22.5" customHeight="1">
      <c r="A11" s="228" t="s">
        <v>214</v>
      </c>
      <c r="B11" s="229"/>
      <c r="C11" s="229"/>
      <c r="D11" s="229"/>
      <c r="E11" s="229"/>
      <c r="F11" s="229"/>
      <c r="G11" s="229"/>
      <c r="H11" s="230" t="s">
        <v>19</v>
      </c>
    </row>
    <row r="12" ht="21.75" customHeight="1">
      <c r="A12" s="231" t="s">
        <v>215</v>
      </c>
      <c r="B12" s="233"/>
      <c r="C12" s="233"/>
      <c r="D12" s="233"/>
      <c r="E12" s="233"/>
      <c r="F12" s="233"/>
      <c r="G12" s="235"/>
      <c r="H12" s="236" t="s">
        <v>219</v>
      </c>
    </row>
  </sheetData>
  <mergeCells count="5">
    <mergeCell ref="H3:H6"/>
    <mergeCell ref="H7:H10"/>
    <mergeCell ref="A8:A9"/>
    <mergeCell ref="D8:D9"/>
    <mergeCell ref="F8:F9"/>
  </mergeCells>
  <conditionalFormatting sqref="C5:C10">
    <cfRule type="containsText" dxfId="4" priority="1" operator="containsText" text="ความหนัก 1/10">
      <formula>NOT(ISERROR(SEARCH(("ความหนัก 1/10"),(C5))))</formula>
    </cfRule>
  </conditionalFormatting>
  <conditionalFormatting sqref="C5:C10">
    <cfRule type="containsText" dxfId="5" priority="2" operator="containsText" text="ความหนัก 2/10">
      <formula>NOT(ISERROR(SEARCH(("ความหนัก 2/10"),(C5))))</formula>
    </cfRule>
  </conditionalFormatting>
  <conditionalFormatting sqref="C5:C10">
    <cfRule type="containsText" dxfId="7" priority="3" operator="containsText" text="ความหนัก 3/10">
      <formula>NOT(ISERROR(SEARCH(("ความหนัก 3/10"),(C5))))</formula>
    </cfRule>
  </conditionalFormatting>
  <conditionalFormatting sqref="C5:C10">
    <cfRule type="containsText" dxfId="1" priority="4" operator="containsText" text="ความหนัก 4/10">
      <formula>NOT(ISERROR(SEARCH(("ความหนัก 4/10"),(C5))))</formula>
    </cfRule>
  </conditionalFormatting>
  <conditionalFormatting sqref="C5:C10">
    <cfRule type="containsText" dxfId="8" priority="5" operator="containsText" text="ความหนัก 5/10">
      <formula>NOT(ISERROR(SEARCH(("ความหนัก 5/10"),(C5))))</formula>
    </cfRule>
  </conditionalFormatting>
  <conditionalFormatting sqref="C5:C10">
    <cfRule type="containsText" dxfId="9" priority="6" operator="containsText" text="ความหนัก 6/10">
      <formula>NOT(ISERROR(SEARCH(("ความหนัก 6/10"),(C5))))</formula>
    </cfRule>
  </conditionalFormatting>
  <conditionalFormatting sqref="C5:C10">
    <cfRule type="containsText" dxfId="10" priority="7" operator="containsText" text="ความหนัก 6-7/10">
      <formula>NOT(ISERROR(SEARCH(("ความหนัก 6-7/10"),(C5))))</formula>
    </cfRule>
  </conditionalFormatting>
  <conditionalFormatting sqref="C5:C10">
    <cfRule type="containsText" dxfId="11" priority="8" operator="containsText" text="ความหนัก 7/10">
      <formula>NOT(ISERROR(SEARCH(("ความหนัก 7/10"),(C5))))</formula>
    </cfRule>
  </conditionalFormatting>
  <conditionalFormatting sqref="C5:C10">
    <cfRule type="containsText" dxfId="12" priority="9" operator="containsText" text="ความหนัก 7-8/10">
      <formula>NOT(ISERROR(SEARCH(("ความหนัก 7-8/10"),(C5))))</formula>
    </cfRule>
  </conditionalFormatting>
  <conditionalFormatting sqref="C5:C10">
    <cfRule type="containsText" dxfId="13" priority="10" operator="containsText" text="ความหนัก 8/10">
      <formula>NOT(ISERROR(SEARCH(("ความหนัก 8/10"),(C5))))</formula>
    </cfRule>
  </conditionalFormatting>
  <conditionalFormatting sqref="C5:C10">
    <cfRule type="containsText" dxfId="14" priority="11" operator="containsText" text="ความหนัก 8-9/10">
      <formula>NOT(ISERROR(SEARCH(("ความหนัก 8-9/10"),(C5))))</formula>
    </cfRule>
  </conditionalFormatting>
  <conditionalFormatting sqref="C5:C10">
    <cfRule type="containsText" dxfId="15" priority="12" operator="containsText" text="ความหนัก 9-10/10">
      <formula>NOT(ISERROR(SEARCH(("ความหนัก 9-10/10"),(C5))))</formula>
    </cfRule>
  </conditionalFormatting>
  <conditionalFormatting sqref="C5:C10">
    <cfRule type="containsText" dxfId="16" priority="13" operator="containsText" text="ความหนัก 10/10">
      <formula>NOT(ISERROR(SEARCH(("ความหนัก 10/10"),(C5))))</formula>
    </cfRule>
  </conditionalFormatting>
  <conditionalFormatting sqref="C3">
    <cfRule type="colorScale" priority="14">
      <colorScale>
        <cfvo type="formula" val="50"/>
        <cfvo type="formula" val="70"/>
        <cfvo type="formula" val="100"/>
        <color rgb="FF57BB8A"/>
        <color rgb="FFFFD666"/>
        <color rgb="FFFF0000"/>
      </colorScale>
    </cfRule>
  </conditionalFormatting>
  <conditionalFormatting sqref="B3:B4">
    <cfRule type="containsText" dxfId="6" priority="15" operator="containsText" text="เลือกท่าใดก็ได้ (รอบหน้าสลับ) 🔄">
      <formula>NOT(ISERROR(SEARCH(("เลือกท่าใดก็ได้ (รอบหน้าสลับ) 🔄"),(B3))))</formula>
    </cfRule>
  </conditionalFormatting>
  <conditionalFormatting sqref="C3:F4">
    <cfRule type="containsBlanks" dxfId="6" priority="16">
      <formula>LEN(TRIM(C3))=0</formula>
    </cfRule>
  </conditionalFormatting>
  <conditionalFormatting sqref="G3">
    <cfRule type="containsText" dxfId="6" priority="17" operator="containsText" text="**เลือกท่าก่อนเล่นให้สลับกันแต่ละครั้งส่วนถ้าใครไม่ได้เล่นต่อเนื่องหรือฟรอมยังไม่เป๊ะให้เลือก Hyper**">
      <formula>NOT(ISERROR(SEARCH(("**เลือกท่าก่อนเล่นให้สลับกันแต่ละครั้งส่วนถ้าใครไม่ได้เล่นต่อเนื่องหรือฟรอมยังไม่เป๊ะให้เลือก Hyper**"),(G3))))</formula>
    </cfRule>
  </conditionalFormatting>
  <conditionalFormatting sqref="A3:A4">
    <cfRule type="expression" dxfId="6" priority="18">
      <formula>$B3="เลือกท่าใดก็ได้ (รอบหน้าสลับ) 🔄"</formula>
    </cfRule>
  </conditionalFormatting>
  <conditionalFormatting sqref="C3:C4">
    <cfRule type="notContainsBlanks" dxfId="18" priority="19">
      <formula>LEN(TRIM(C3))&gt;0</formula>
    </cfRule>
  </conditionalFormatting>
  <conditionalFormatting sqref="A5">
    <cfRule type="expression" dxfId="6" priority="20">
      <formula>$B5="เลือกท่าตามมัดที่ด้อย 🎯 ก่อนเล่น"</formula>
    </cfRule>
  </conditionalFormatting>
  <conditionalFormatting sqref="D5">
    <cfRule type="containsBlanks" dxfId="19" priority="21">
      <formula>LEN(TRIM(D5))=0</formula>
    </cfRule>
  </conditionalFormatting>
  <conditionalFormatting sqref="E5">
    <cfRule type="containsBlanks" dxfId="6" priority="22">
      <formula>LEN(TRIM(E5))=0</formula>
    </cfRule>
  </conditionalFormatting>
  <conditionalFormatting sqref="F5">
    <cfRule type="containsBlanks" dxfId="6" priority="23">
      <formula>LEN(TRIM(F5))=0</formula>
    </cfRule>
  </conditionalFormatting>
  <conditionalFormatting sqref="G5">
    <cfRule type="containsText" dxfId="6" priority="24" operator="containsText" text="**เลือกท่าก่อนเล่น และสลับท่าในแต่ละรอบ เช่นรอบนี้เล่น Machine รอบหน้า Cable**">
      <formula>NOT(ISERROR(SEARCH(("**เลือกท่าก่อนเล่น และสลับท่าในแต่ละรอบ เช่นรอบนี้เล่น Machine รอบหน้า Cable**"),(G5))))</formula>
    </cfRule>
  </conditionalFormatting>
  <conditionalFormatting sqref="C5">
    <cfRule type="containsBlanks" dxfId="6" priority="25">
      <formula>LEN(TRIM(C5))=0</formula>
    </cfRule>
  </conditionalFormatting>
  <conditionalFormatting sqref="B5">
    <cfRule type="containsText" dxfId="6" priority="26" operator="containsText" text="เลือกท่าตามมัดที่ด้อย">
      <formula>NOT(ISERROR(SEARCH(("เลือกท่าตามมัดที่ด้อย"),(B5))))</formula>
    </cfRule>
  </conditionalFormatting>
  <conditionalFormatting sqref="G4">
    <cfRule type="containsText" dxfId="6" priority="27" operator="containsText" text="**เลือกท่าก่อนเล่นให้สลับกันแต่ละครั้ง ตัวอย่าง : รอบนี้เล่น Smith รอบหน้าเล่น Dumbbells แทน**">
      <formula>NOT(ISERROR(SEARCH(("**เลือกท่าก่อนเล่นให้สลับกันแต่ละครั้ง ตัวอย่าง : รอบนี้เล่น Smith รอบหน้าเล่น Dumbbells แทน**"),(G4))))</formula>
    </cfRule>
  </conditionalFormatting>
  <dataValidations>
    <dataValidation type="list" allowBlank="1" showErrorMessage="1" sqref="B4">
      <formula1>"เลือกท่าใดก็ได้ (รอบหน้าสลับ) 🔄,Incline Dumbbell Press (ข้างละ),Incline Smith Chest Press"</formula1>
    </dataValidation>
    <dataValidation type="list" allowBlank="1" showErrorMessage="1" sqref="B5">
      <formula1>"เลือกท่าตามมัดที่ด้อย 🎯 ก่อนเล่น,Machine Fly (อกกลาง),Cable Fly Incline (อกบน),Cable Fly (อกกลาง),Cable Fly Decline (อกล่าง),Dumbbells Incline Fly (อกบน)"</formula1>
    </dataValidation>
    <dataValidation type="list" allowBlank="1" showErrorMessage="1" sqref="B3">
      <formula1>"Bench Press (Strength),Bench Press (Hyper),เลือกท่าใดก็ได้ (รอบหน้าสลับ) 🔄"</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81F3"/>
    <outlinePr summaryBelow="0" summaryRight="0"/>
  </sheetPr>
  <sheetViews>
    <sheetView showGridLines="0" workbookViewId="0"/>
  </sheetViews>
  <sheetFormatPr customHeight="1" defaultColWidth="12.63" defaultRowHeight="15.75"/>
  <cols>
    <col customWidth="1" min="1" max="1" width="14.88"/>
    <col customWidth="1" min="2" max="2" width="30.5"/>
    <col customWidth="1" min="3" max="3" width="19.25"/>
    <col customWidth="1" min="4" max="6" width="9.63"/>
    <col customWidth="1" min="7" max="7" width="73.88"/>
    <col customWidth="1" min="8" max="8" width="18.63"/>
  </cols>
  <sheetData>
    <row r="1" ht="20.25" customHeight="1">
      <c r="A1" s="114" t="s">
        <v>30</v>
      </c>
      <c r="B1" s="118" t="s">
        <v>32</v>
      </c>
      <c r="C1" s="120" t="s">
        <v>35</v>
      </c>
      <c r="D1" s="122" t="s">
        <v>42</v>
      </c>
      <c r="E1" s="118" t="s">
        <v>43</v>
      </c>
      <c r="F1" s="123" t="s">
        <v>44</v>
      </c>
      <c r="G1" s="122" t="s">
        <v>47</v>
      </c>
      <c r="H1" s="125" t="s">
        <v>49</v>
      </c>
    </row>
    <row r="2" ht="20.25" customHeight="1">
      <c r="A2" s="127" t="s">
        <v>51</v>
      </c>
      <c r="B2" s="129" t="s">
        <v>62</v>
      </c>
      <c r="C2" s="130" t="s">
        <v>63</v>
      </c>
      <c r="D2" s="132" t="s">
        <v>66</v>
      </c>
      <c r="E2" s="129" t="s">
        <v>68</v>
      </c>
      <c r="F2" s="135" t="s">
        <v>70</v>
      </c>
      <c r="G2" s="132" t="s">
        <v>74</v>
      </c>
      <c r="H2" s="137" t="s">
        <v>75</v>
      </c>
    </row>
    <row r="3" ht="52.5" customHeight="1">
      <c r="A3" s="138">
        <v>1.0</v>
      </c>
      <c r="B3" s="140" t="s">
        <v>109</v>
      </c>
      <c r="C3" s="147" t="str">
        <f>IF('(ถามตอบก่อนเล่น) ใส่ข้อมูลเฉพาะ'!$D$2="5+","ความหนัก 9-10/10",
 IF('(ถามตอบก่อนเล่น) ใส่ข้อมูลเฉพาะ'!$D$2="2-4","ความหนัก 8/10",
 IF('(ถามตอบก่อนเล่น) ใส่ข้อมูลเฉพาะ'!$D$2="0-2","ความหนัก 8/10",
 "ความหนัก 9-10/10")))</f>
        <v>ความหนัก 8/10</v>
      </c>
      <c r="D3" s="149" t="str">
        <f>IF('(ถามตอบก่อนเล่น) ใส่ข้อมูลเฉพาะ'!$D$2="5+",5,
IF('(ถามตอบก่อนเล่น) ใส่ข้อมูลเฉพาะ'!$D$2="2-4","4",
IF('(ถามตอบก่อนเล่น) ใส่ข้อมูลเฉพาะ'!$D$2="0-2","3-4","3-4")))</f>
        <v>3-4</v>
      </c>
      <c r="E3" s="149" t="s">
        <v>123</v>
      </c>
      <c r="F3" s="152">
        <v>46083.0</v>
      </c>
      <c r="G3" s="155" t="s">
        <v>125</v>
      </c>
      <c r="H3" s="157" t="s">
        <v>129</v>
      </c>
    </row>
    <row r="4" ht="52.5" customHeight="1">
      <c r="A4" s="138">
        <v>2.0</v>
      </c>
      <c r="B4" s="158" t="s">
        <v>132</v>
      </c>
      <c r="C4" s="159" t="s">
        <v>134</v>
      </c>
      <c r="D4" s="165" t="str">
        <f>IF('(ถามตอบก่อนเล่น) ใส่ข้อมูลเฉพาะ'!$D$2="5+",5,
IF('(ถามตอบก่อนเล่น) ใส่ข้อมูลเฉพาะ'!$D$2="2-4","4",
IF('(ถามตอบก่อนเล่น) ใส่ข้อมูลเฉพาะ'!$D$2="0-2","3-4","3-4")))</f>
        <v>3-4</v>
      </c>
      <c r="E4" s="169" t="s">
        <v>141</v>
      </c>
      <c r="F4" s="170">
        <v>0.0625</v>
      </c>
      <c r="G4" s="172" t="s">
        <v>145</v>
      </c>
      <c r="H4" s="54"/>
    </row>
    <row r="5" ht="52.5" customHeight="1">
      <c r="A5" s="138">
        <v>3.0</v>
      </c>
      <c r="B5" s="158" t="s">
        <v>147</v>
      </c>
      <c r="C5" s="147" t="str">
        <f>IF('(ถามตอบก่อนเล่น) ใส่ข้อมูลเฉพาะ'!$D$2="5+","ความหนัก 9-10/10",
 IF('(ถามตอบก่อนเล่น) ใส่ข้อมูลเฉพาะ'!$D$2="2-4","ความหนัก 8/10",
 IF('(ถามตอบก่อนเล่น) ใส่ข้อมูลเฉพาะ'!$D$2="0-2","ความหนัก 8/10",
 "ความหนัก 9-10/10")))</f>
        <v>ความหนัก 8/10</v>
      </c>
      <c r="D5" s="169" t="str">
        <f>IF('(ถามตอบก่อนเล่น) ใส่ข้อมูลเฉพาะ'!$D$2="5+","5",
IF('(ถามตอบก่อนเล่น) ใส่ข้อมูลเฉพาะ'!$D$2="2-4","3-4",
IF('(ถามตอบก่อนเล่น) ใส่ข้อมูลเฉพาะ'!$D$2="0-2","3","3-4")))</f>
        <v>3</v>
      </c>
      <c r="E5" s="149" t="s">
        <v>123</v>
      </c>
      <c r="F5" s="152">
        <v>46083.0</v>
      </c>
      <c r="G5" s="172" t="s">
        <v>158</v>
      </c>
      <c r="H5" s="54"/>
    </row>
    <row r="6" ht="61.5" customHeight="1">
      <c r="A6" s="184">
        <v>4.0</v>
      </c>
      <c r="B6" s="158" t="s">
        <v>81</v>
      </c>
      <c r="C6" s="189" t="str">
        <f>IF(B6="เลือกท่าก่อนเล่น","",
IF(B6="T-Bar Row","ความหนัก 8/10",
IF(B6="T-Bar Dumbbells Row","ความหนัก 7/10","")))</f>
        <v/>
      </c>
      <c r="D6" s="115" t="str">
        <f>IF(B6="เลือกท่าก่อนเล่น","",
IF(B6="T-Bar Row","4",
IF(B6="T-Bar Dumbbells Row","4","")))</f>
        <v/>
      </c>
      <c r="E6" s="115" t="str">
        <f>IF(B6="เลือกท่าก่อนเล่น","",
IF(B6="T-Bar Row","10-12",
IF(B6="T-Bar Dumbbells Row","12-15","")))</f>
        <v/>
      </c>
      <c r="F6" s="195" t="str">
        <f>IF(B6="เลือกท่าก่อนเล่น","",
IF(B6="T-Bar Row","1:30",
IF(B6="T-Bar Dumbbells Row","1","")))</f>
        <v/>
      </c>
      <c r="G6" s="172" t="str">
        <f>IF(B6="เลือกท่าหลัง",
"**โปรดเลือกท่าก่อนเล่นให้สลับกันแต่ละครั้ง ตัวอย่าง : รอบนี้เล่น T-Bar รอบหน้าเล่น Dumbbells แทน**",
IF(B6="T-Bar Row",
"-Grip ให้จับแบบกว้างเล็กน้อยเพื่อเน้นหลังบน
-ตอนดึงให้คิดว่าดึกศอกขึ้น ไม่ใช่ดึงด้วยมือคิดสะว่าดึงให้ศอกเลยหลัง
-หน้าอกแตะเบาะตลอด อย่าเหวี่ยงตัว
-ดึงขึ้นสุดแล้วบีบสะบักเข้าหากัน",
IF(B6="T-Bar Dumbbells Row",
"-ปรับเบาะประมาณ 45°
-หลังตรง อย่าค่อม
-ปล่อยแขนลงสุดทุกครั้ง
-ท่อน Forearm เหมือนเชือกห้อยไว้ ตอนดึงให้นึกถึงศอกเลยหลัง
-เมื่อแรงหมดให้ใช้ตัวโยกโกงตัวเบาๆเอา Cheats 💥 ครั้งที่ 10+ ขึ้นไป(ระวังหลังเดาะ) ","")))</f>
        <v/>
      </c>
      <c r="H6" s="54"/>
    </row>
    <row r="7" ht="63.75" customHeight="1">
      <c r="A7" s="198" t="s">
        <v>167</v>
      </c>
      <c r="B7" s="158" t="s">
        <v>168</v>
      </c>
      <c r="C7" s="159" t="s">
        <v>134</v>
      </c>
      <c r="D7" s="149">
        <v>4.0</v>
      </c>
      <c r="E7" s="149" t="s">
        <v>169</v>
      </c>
      <c r="F7" s="200"/>
      <c r="G7" s="172" t="s">
        <v>171</v>
      </c>
      <c r="H7" s="78"/>
    </row>
    <row r="8" ht="66.0" customHeight="1">
      <c r="A8" s="203">
        <v>5.0</v>
      </c>
      <c r="B8" s="206" t="s">
        <v>175</v>
      </c>
      <c r="C8" s="147" t="str">
        <f>IF('(ถามตอบก่อนเล่น) ใส่ข้อมูลเฉพาะ'!$D$2="5+","ความหนัก 9-10/10",
 IF('(ถามตอบก่อนเล่น) ใส่ข้อมูลเฉพาะ'!$D$2="2-4","ความหนัก 8/10",
 IF('(ถามตอบก่อนเล่น) ใส่ข้อมูลเฉพาะ'!$D$2="0-2","ความหนัก 7-8/10",
 "ความหนัก 9-10/10")))</f>
        <v>ความหนัก 7-8/10</v>
      </c>
      <c r="D8" s="165" t="str">
        <f>IF('(ถามตอบก่อนเล่น) ใส่ข้อมูลเฉพาะ'!$D$2="5+","4-5",
IF('(ถามตอบก่อนเล่น) ใส่ข้อมูลเฉพาะ'!$D$2="2-4","3-4",
IF('(ถามตอบก่อนเล่น) ใส่ข้อมูลเฉพาะ'!$D$2="0-2","3","3-4")))</f>
        <v>3</v>
      </c>
      <c r="E8" s="169" t="s">
        <v>123</v>
      </c>
      <c r="F8" s="152">
        <v>46083.0</v>
      </c>
      <c r="G8" s="172" t="s">
        <v>186</v>
      </c>
      <c r="H8" s="216" t="s">
        <v>189</v>
      </c>
    </row>
    <row r="9" ht="52.5" customHeight="1">
      <c r="A9" s="203">
        <v>6.0</v>
      </c>
      <c r="B9" s="206" t="s">
        <v>191</v>
      </c>
      <c r="C9" s="205" t="s">
        <v>193</v>
      </c>
      <c r="D9" s="165" t="str">
        <f>IF('(ถามตอบก่อนเล่น) ใส่ข้อมูลเฉพาะ'!$D$2="5+","4",
IF('(ถามตอบก่อนเล่น) ใส่ข้อมูลเฉพาะ'!$D$2="2-4","3-4",
IF('(ถามตอบก่อนเล่น) ใส่ข้อมูลเฉพาะ'!$D$2="0-2","3","3")))</f>
        <v>3</v>
      </c>
      <c r="E9" s="165">
        <v>46366.0</v>
      </c>
      <c r="F9" s="170">
        <v>0.0625</v>
      </c>
      <c r="G9" s="172" t="s">
        <v>208</v>
      </c>
      <c r="H9" s="225"/>
    </row>
    <row r="10" ht="22.5" customHeight="1">
      <c r="A10" s="228" t="s">
        <v>211</v>
      </c>
      <c r="B10" s="229"/>
      <c r="C10" s="229"/>
      <c r="D10" s="229"/>
      <c r="E10" s="229"/>
      <c r="F10" s="229"/>
      <c r="G10" s="229"/>
      <c r="H10" s="230" t="s">
        <v>19</v>
      </c>
    </row>
    <row r="11" ht="21.75" customHeight="1">
      <c r="A11" s="231" t="s">
        <v>217</v>
      </c>
      <c r="B11" s="233"/>
      <c r="C11" s="233"/>
      <c r="D11" s="233"/>
      <c r="E11" s="233"/>
      <c r="F11" s="233"/>
      <c r="G11" s="235"/>
      <c r="H11" s="236" t="s">
        <v>220</v>
      </c>
    </row>
  </sheetData>
  <mergeCells count="1">
    <mergeCell ref="H3:H7"/>
  </mergeCells>
  <conditionalFormatting sqref="C6:E6">
    <cfRule type="containsBlanks" dxfId="6" priority="1">
      <formula>LEN(TRIM(C6))=0</formula>
    </cfRule>
  </conditionalFormatting>
  <conditionalFormatting sqref="B6">
    <cfRule type="containsText" dxfId="6" priority="2" operator="containsText" text="เลือกท่าใดก็ได้ (รอบหน้าสลับ) 🔄">
      <formula>NOT(ISERROR(SEARCH(("เลือกท่าใดก็ได้ (รอบหน้าสลับ) 🔄"),(B6))))</formula>
    </cfRule>
  </conditionalFormatting>
  <conditionalFormatting sqref="C4 D6:E6 C7 C9">
    <cfRule type="containsText" dxfId="4" priority="3" operator="containsText" text="ความหนัก 1/10">
      <formula>NOT(ISERROR(SEARCH(("ความหนัก 1/10"),(C4))))</formula>
    </cfRule>
  </conditionalFormatting>
  <conditionalFormatting sqref="C4 C6:C7 D6:E6 C9">
    <cfRule type="containsText" dxfId="5" priority="4" operator="containsText" text="ความหนัก 2/10">
      <formula>NOT(ISERROR(SEARCH(("ความหนัก 2/10"),(C4))))</formula>
    </cfRule>
  </conditionalFormatting>
  <conditionalFormatting sqref="C4 C6:C7 D6:E6 C9">
    <cfRule type="containsText" dxfId="7" priority="5" operator="containsText" text="ความหนัก 3/10">
      <formula>NOT(ISERROR(SEARCH(("ความหนัก 3/10"),(C4))))</formula>
    </cfRule>
  </conditionalFormatting>
  <conditionalFormatting sqref="C4 C6:C7 D6:E6 C9">
    <cfRule type="containsText" dxfId="1" priority="6" operator="containsText" text="ความหนัก 4/10">
      <formula>NOT(ISERROR(SEARCH(("ความหนัก 4/10"),(C4))))</formula>
    </cfRule>
  </conditionalFormatting>
  <conditionalFormatting sqref="C4 C6:C7 D6:E6 C9">
    <cfRule type="containsText" dxfId="8" priority="7" operator="containsText" text="ความหนัก 5/10">
      <formula>NOT(ISERROR(SEARCH(("ความหนัก 5/10"),(C4))))</formula>
    </cfRule>
  </conditionalFormatting>
  <conditionalFormatting sqref="C4 C6:C7 D6:E6 C9">
    <cfRule type="containsText" dxfId="9" priority="8" operator="containsText" text="ความหนัก 6/10">
      <formula>NOT(ISERROR(SEARCH(("ความหนัก 6/10"),(C4))))</formula>
    </cfRule>
  </conditionalFormatting>
  <conditionalFormatting sqref="C4 C6:C7 D6:E6 C9">
    <cfRule type="containsText" dxfId="11" priority="9" operator="containsText" text="ความหนัก 7/10">
      <formula>NOT(ISERROR(SEARCH(("ความหนัก 7/10"),(C4))))</formula>
    </cfRule>
  </conditionalFormatting>
  <conditionalFormatting sqref="C4 C6:C7 D6:E6 C9">
    <cfRule type="containsText" dxfId="14" priority="10" operator="containsText" text="ความหนัก 8-9/10">
      <formula>NOT(ISERROR(SEARCH(("ความหนัก 8-9/10"),(C4))))</formula>
    </cfRule>
  </conditionalFormatting>
  <conditionalFormatting sqref="C4 C6:C7 D6:E6 C9">
    <cfRule type="containsText" dxfId="15" priority="11" operator="containsText" text="ความหนัก 9-10/10">
      <formula>NOT(ISERROR(SEARCH(("ความหนัก 9-10/10"),(C4))))</formula>
    </cfRule>
  </conditionalFormatting>
  <conditionalFormatting sqref="C4 C6:C7 D6:E6 C9">
    <cfRule type="containsText" dxfId="16" priority="12" operator="containsText" text="ความหนัก 10/10">
      <formula>NOT(ISERROR(SEARCH(("ความหนัก 10/10"),(C4))))</formula>
    </cfRule>
  </conditionalFormatting>
  <conditionalFormatting sqref="C3 C5 C8">
    <cfRule type="containsText" dxfId="17" priority="13" operator="containsText" text="ความหนัก 9-10/10">
      <formula>NOT(ISERROR(SEARCH(("ความหนัก 9-10/10"),(C3))))</formula>
    </cfRule>
  </conditionalFormatting>
  <conditionalFormatting sqref="C3:C9 D6:E6">
    <cfRule type="containsText" dxfId="12" priority="14" operator="containsText" text="ความหนัก 7-8/10">
      <formula>NOT(ISERROR(SEARCH(("ความหนัก 7-8/10"),(C3))))</formula>
    </cfRule>
  </conditionalFormatting>
  <conditionalFormatting sqref="C3:C9 D6:E6">
    <cfRule type="containsText" dxfId="10" priority="15" operator="containsText" text="ความหนัก 6-7/10">
      <formula>NOT(ISERROR(SEARCH(("ความหนัก 6-7/10"),(C3))))</formula>
    </cfRule>
  </conditionalFormatting>
  <conditionalFormatting sqref="C3:C9 D6:E6">
    <cfRule type="containsText" dxfId="13" priority="16" operator="containsText" text="ความหนัก 8/10">
      <formula>NOT(ISERROR(SEARCH(("ความหนัก 8/10"),(C3))))</formula>
    </cfRule>
  </conditionalFormatting>
  <conditionalFormatting sqref="F6">
    <cfRule type="containsBlanks" dxfId="6" priority="17">
      <formula>LEN(TRIM(F6))=0</formula>
    </cfRule>
  </conditionalFormatting>
  <conditionalFormatting sqref="G6">
    <cfRule type="containsBlanks" dxfId="6" priority="18">
      <formula>LEN(TRIM(G6))=0</formula>
    </cfRule>
  </conditionalFormatting>
  <conditionalFormatting sqref="A6">
    <cfRule type="expression" dxfId="6" priority="19">
      <formula>$B6="เลือกท่าใดก็ได้ (รอบหน้าสลับ) 🔄"</formula>
    </cfRule>
  </conditionalFormatting>
  <dataValidations>
    <dataValidation type="list" allowBlank="1" showErrorMessage="1" sqref="B6">
      <formula1>"เลือกท่าใดก็ได้ (รอบหน้าสลับ) 🔄,T-Bar Row,T-Bar Dumbbells Row"</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cols>
    <col customWidth="1" min="1" max="1" width="15.13"/>
    <col customWidth="1" min="2" max="2" width="31.75"/>
    <col customWidth="1" min="3" max="3" width="17.63"/>
    <col customWidth="1" min="4" max="6" width="8.88"/>
    <col customWidth="1" min="7" max="7" width="87.5"/>
    <col customWidth="1" min="8" max="8" width="18.75"/>
  </cols>
  <sheetData>
    <row r="1" ht="20.25" customHeight="1">
      <c r="A1" s="267" t="s">
        <v>30</v>
      </c>
      <c r="B1" s="270" t="s">
        <v>32</v>
      </c>
      <c r="C1" s="271" t="s">
        <v>35</v>
      </c>
      <c r="D1" s="272" t="s">
        <v>42</v>
      </c>
      <c r="E1" s="270" t="s">
        <v>43</v>
      </c>
      <c r="F1" s="275" t="s">
        <v>44</v>
      </c>
      <c r="G1" s="272" t="s">
        <v>47</v>
      </c>
      <c r="H1" s="279" t="s">
        <v>49</v>
      </c>
    </row>
    <row r="2" ht="20.25" customHeight="1">
      <c r="A2" s="282" t="s">
        <v>51</v>
      </c>
      <c r="B2" s="283" t="s">
        <v>62</v>
      </c>
      <c r="C2" s="285" t="s">
        <v>63</v>
      </c>
      <c r="D2" s="286" t="s">
        <v>66</v>
      </c>
      <c r="E2" s="283" t="s">
        <v>68</v>
      </c>
      <c r="F2" s="288" t="s">
        <v>70</v>
      </c>
      <c r="G2" s="286" t="s">
        <v>74</v>
      </c>
      <c r="H2" s="292" t="s">
        <v>75</v>
      </c>
    </row>
    <row r="3" ht="79.5" customHeight="1">
      <c r="A3" s="138">
        <v>1.0</v>
      </c>
      <c r="B3" s="140" t="s">
        <v>262</v>
      </c>
      <c r="C3" s="183">
        <f>MROUND(
('(ถามตอบก่อนเล่น) ใส่ข้อมูลเฉพาะ'!D4*0.725) *
IF('(ถามตอบก่อนเล่น) ใส่ข้อมูลเฉพาะ'!$D$2="Hard",1,
IF('(ถามตอบก่อนเล่น) ใส่ข้อมูลเฉพาะ'!$D$2="Normal",0.9,
IF('(ถามตอบก่อนเล่น) ใส่ข้อมูลเฉพาะ'!$D$2="Easy",0.8,1)))
,2.5)</f>
        <v>0</v>
      </c>
      <c r="D3" s="149" t="str">
        <f>IF('(ถามตอบก่อนเล่น) ใส่ข้อมูลเฉพาะ'!$D$2="5+",5,
IF('(ถามตอบก่อนเล่น) ใส่ข้อมูลเฉพาะ'!$D$2="2-4","4",
IF('(ถามตอบก่อนเล่น) ใส่ข้อมูลเฉพาะ'!$D$2="0-2","3","3")))</f>
        <v>3</v>
      </c>
      <c r="E3" s="149">
        <v>5.0</v>
      </c>
      <c r="F3" s="149" t="s">
        <v>276</v>
      </c>
      <c r="G3" s="311" t="s">
        <v>277</v>
      </c>
      <c r="H3" s="157" t="s">
        <v>278</v>
      </c>
    </row>
    <row r="4" ht="70.5" customHeight="1">
      <c r="A4" s="138">
        <v>2.0</v>
      </c>
      <c r="B4" s="158" t="s">
        <v>279</v>
      </c>
      <c r="C4" s="159" t="s">
        <v>174</v>
      </c>
      <c r="D4" s="165" t="str">
        <f>IF(TRIM('(ถามตอบก่อนเล่น) ใส่ข้อมูลเฉพาะ'!$D$2)="5+","4",
IF(TRIM('(ถามตอบก่อนเล่น) ใส่ข้อมูลเฉพาะ'!$D$2)="2-4","3-4",
IF(TRIM('(ถามตอบก่อนเล่น) ใส่ข้อมูลเฉพาะ'!$D$2)="0-2","3","3")))</f>
        <v>3</v>
      </c>
      <c r="E4" s="169" t="s">
        <v>141</v>
      </c>
      <c r="F4" s="169">
        <v>2.0</v>
      </c>
      <c r="G4" s="322" t="s">
        <v>287</v>
      </c>
      <c r="H4" s="54"/>
    </row>
    <row r="5" ht="52.5" customHeight="1">
      <c r="A5" s="138">
        <v>3.0</v>
      </c>
      <c r="B5" s="158" t="s">
        <v>290</v>
      </c>
      <c r="C5" s="159">
        <f>ROUND((('(ถามตอบก่อนเล่น) ใส่ข้อมูลเฉพาะ'!D3*0.675)/2)*0.777,0)</f>
        <v>34</v>
      </c>
      <c r="D5" s="169" t="str">
        <f>IF('(ถามตอบก่อนเล่น) ใส่ข้อมูลเฉพาะ'!$D$2="5+","4",
IF('(ถามตอบก่อนเล่น) ใส่ข้อมูลเฉพาะ'!$D$2="2-4","3-4",
IF('(ถามตอบก่อนเล่น) ใส่ข้อมูลเฉพาะ'!$D$2="0-2","3","3")))</f>
        <v>3</v>
      </c>
      <c r="E5" s="169" t="s">
        <v>303</v>
      </c>
      <c r="F5" s="170">
        <v>0.0625</v>
      </c>
      <c r="G5" s="172" t="s">
        <v>306</v>
      </c>
      <c r="H5" s="54"/>
    </row>
    <row r="6" ht="45.75" customHeight="1">
      <c r="A6" s="138">
        <v>4.0</v>
      </c>
      <c r="B6" s="158" t="s">
        <v>81</v>
      </c>
      <c r="C6" s="336" t="str">
        <f>IFS(
B6="เลือกท่าใดก็ได้ (รอบหน้าสลับ) 🔄","",
B6="Front Raise -Wall Support","ความหนัก 6-7/10",
B6="Front Raise","ความหนัก 7/10",
B6="Single Arm Cable Front Raise","ความหนัก 6-7/10",
B6="Straight bar Cable Front Raise","ความหนัก 7-8/10"
)</f>
        <v/>
      </c>
      <c r="D6" s="169" t="str">
        <f>IF(B6="เลือกท่าใดก็ได้ (รอบหน้าสลับ) 🔄","",
IF('(ถามตอบก่อนเล่น) ใส่ข้อมูลเฉพาะ'!$D$2="5+","4",
IF('(ถามตอบก่อนเล่น) ใส่ข้อมูลเฉพาะ'!$D$2="2-4","3-4",
IF('(ถามตอบก่อนเล่น) ใส่ข้อมูลเฉพาะ'!$D$2="0-2","3","3"))))</f>
        <v/>
      </c>
      <c r="E6" s="169" t="str">
        <f>IFS(
B6="เลือกท่าใดก็ได้ (รอบหน้าสลับ) 🔄","",
B6="Front Raise -Wall Support","12-15",
B6="Front Raise","10-12",
B6="Single Arm Cable Front Raise","12-15",
B6="Straight bar Cable Front Raise","8-10"
)</f>
        <v/>
      </c>
      <c r="F6" s="169" t="str">
        <f>IF(B6="เลือกท่าใดก็ได้ (รอบหน้าสลับ) 🔄","", "1")</f>
        <v/>
      </c>
      <c r="G6" s="172" t="str">
        <f>IFS(
B6="เลือกท่าใดก็ได้ (รอบหน้าสลับ) 🔄","",
B6="Front Raise -Wall Support","-เหมือน Front Raise ทุกอย่างให้นำหลังชิดกับกำแพงเผื่อให้ตัวไม่โยก
-ศอกตรึงประมาณ 90-95%
-ตอนออกแรงให้นึกถึงหมุนเฟืองขึ้นมา⚙️ยกได้จนถึงระยะคิ้วตัวเอง
-สะบักกับก้น 4 จุดแตะกับกำแพงเหมือขาเก้าอี้ 🪑
-ถ้าเกิน 9+Reps แล้วไม่ไหว สามารถออกจากกำแพงแล้ว Cheats 💥ไ"&amp;"ด้จนหมด",
B6="Front Raise","-ศอกตรึงประมาณ 90-95%
-ตอนออกแรงให้นึกถึงหมุนเฟืองขึ้นมา⚙️ยกได้จนถึงระยะคิ้วตัวเอง
-ถ้าเกิน 9+Reps แล้วไม่ไหว สามารถออกจากกำแพงแล้ว Cheats 💥ได้จนหมด",
B6="Single Arm Cable Front Raise","-เซ็ท cable ต่ำสุด
-ศอกล็อคประมาณ 90-95%
-ดึงขึ้นประมาณ ระดับสายตาหรือคิ้ว
-ตอนลงให้ คุมแรงต้าน อย่าให้แผ่นเหล็กกระทบกัน
-ถ้าเกิน 10 Reps แล้วไม่ไหว สามารถ Cheats 💥 เล็กน้อยได้เพื่อจบเซ็ต (ใช้อีกมือช่วย)
-ข้อดีของการเล่นที่ละข้างคือจะ รู้หรือแก้สาเหตุกล้"&amp;"ามเนื้อเรา Balance หรือไม่",
B6="Straight bar Cable Front Raise","-เซ็ท cable ต่ำสุด
-ศอกล็อคประมาณ 90-95%
-ขึ้นประมาณ ระดับคิ้ว อย่าแกว่งตัวเหมือนที่ขุดน้ำมัน🛢️
-ถ้าเกิน 10 Reps แล้วไม่ไหว สามารถ Cheats 💥 เล็กน้อยได้เพื่อจบเซ็ต (โยกตัวเบาๆเอา)
-สายซิ่งรอบจะไวกว่า single arm"
)</f>
        <v/>
      </c>
      <c r="H6" s="54"/>
    </row>
    <row r="7" ht="64.5" customHeight="1">
      <c r="A7" s="333" t="s">
        <v>325</v>
      </c>
      <c r="B7" s="158" t="s">
        <v>328</v>
      </c>
      <c r="C7" s="159" t="s">
        <v>134</v>
      </c>
      <c r="D7" s="356">
        <v>3.0</v>
      </c>
      <c r="E7" s="169" t="s">
        <v>329</v>
      </c>
      <c r="F7" s="170">
        <v>0.0625</v>
      </c>
      <c r="G7" s="172" t="s">
        <v>330</v>
      </c>
      <c r="H7" s="78"/>
    </row>
    <row r="8" ht="52.5" customHeight="1">
      <c r="A8" s="78"/>
      <c r="B8" s="206" t="s">
        <v>331</v>
      </c>
      <c r="C8" s="370" t="s">
        <v>333</v>
      </c>
      <c r="D8" s="169">
        <v>3.0</v>
      </c>
      <c r="E8" s="169" t="s">
        <v>334</v>
      </c>
      <c r="F8" s="170">
        <v>0.0625</v>
      </c>
      <c r="G8" s="372" t="s">
        <v>335</v>
      </c>
      <c r="H8" s="216" t="s">
        <v>336</v>
      </c>
    </row>
    <row r="9" ht="52.5" customHeight="1">
      <c r="A9" s="374">
        <v>6.0</v>
      </c>
      <c r="B9" s="206" t="s">
        <v>338</v>
      </c>
      <c r="C9" s="159" t="s">
        <v>134</v>
      </c>
      <c r="D9" s="169">
        <v>4.0</v>
      </c>
      <c r="E9" s="169" t="s">
        <v>339</v>
      </c>
      <c r="F9" s="170">
        <v>0.041666666666666664</v>
      </c>
      <c r="G9" s="372" t="s">
        <v>340</v>
      </c>
      <c r="H9" s="78"/>
    </row>
    <row r="10" ht="22.5" customHeight="1">
      <c r="A10" s="228" t="s">
        <v>341</v>
      </c>
      <c r="B10" s="229"/>
      <c r="C10" s="229"/>
      <c r="D10" s="229"/>
      <c r="E10" s="229"/>
      <c r="F10" s="229"/>
      <c r="G10" s="229"/>
      <c r="H10" s="230" t="s">
        <v>19</v>
      </c>
    </row>
    <row r="11" ht="21.75" customHeight="1">
      <c r="A11" s="231" t="s">
        <v>343</v>
      </c>
      <c r="B11" s="233"/>
      <c r="C11" s="233"/>
      <c r="D11" s="233"/>
      <c r="E11" s="233"/>
      <c r="F11" s="233"/>
      <c r="G11" s="235"/>
      <c r="H11" s="236" t="s">
        <v>344</v>
      </c>
    </row>
  </sheetData>
  <mergeCells count="3">
    <mergeCell ref="H3:H7"/>
    <mergeCell ref="A7:A8"/>
    <mergeCell ref="H8:H9"/>
  </mergeCells>
  <conditionalFormatting sqref="C6:F6">
    <cfRule type="containsBlanks" dxfId="20" priority="1">
      <formula>LEN(TRIM(C6))=0</formula>
    </cfRule>
  </conditionalFormatting>
  <conditionalFormatting sqref="G6">
    <cfRule type="containsBlanks" dxfId="6" priority="2">
      <formula>LEN(TRIM(G6))=0</formula>
    </cfRule>
  </conditionalFormatting>
  <conditionalFormatting sqref="B6">
    <cfRule type="cellIs" dxfId="6" priority="3" operator="equal">
      <formula>"เลือกท่าใดก็ได้ (รอบหน้าสลับ) 🔄"</formula>
    </cfRule>
  </conditionalFormatting>
  <conditionalFormatting sqref="C3">
    <cfRule type="colorScale" priority="4">
      <colorScale>
        <cfvo type="formula" val="15"/>
        <cfvo type="formula" val="56"/>
        <cfvo type="formula" val="72"/>
        <color rgb="FF57BB8A"/>
        <color rgb="FFFFD666"/>
        <color rgb="FFFF0000"/>
      </colorScale>
    </cfRule>
  </conditionalFormatting>
  <conditionalFormatting sqref="C4:C9">
    <cfRule type="containsText" dxfId="4" priority="5" operator="containsText" text="ความหนัก 1/10">
      <formula>NOT(ISERROR(SEARCH(("ความหนัก 1/10"),(C4))))</formula>
    </cfRule>
  </conditionalFormatting>
  <conditionalFormatting sqref="C4:C9">
    <cfRule type="containsText" dxfId="5" priority="6" operator="containsText" text="ความหนัก 2/10">
      <formula>NOT(ISERROR(SEARCH(("ความหนัก 2/10"),(C4))))</formula>
    </cfRule>
  </conditionalFormatting>
  <conditionalFormatting sqref="C4:C9">
    <cfRule type="containsText" dxfId="7" priority="7" operator="containsText" text="ความหนัก 3/10">
      <formula>NOT(ISERROR(SEARCH(("ความหนัก 3/10"),(C4))))</formula>
    </cfRule>
  </conditionalFormatting>
  <conditionalFormatting sqref="C4:C9">
    <cfRule type="containsText" dxfId="1" priority="8" operator="containsText" text="ความหนัก 4/10">
      <formula>NOT(ISERROR(SEARCH(("ความหนัก 4/10"),(C4))))</formula>
    </cfRule>
  </conditionalFormatting>
  <conditionalFormatting sqref="C4:C9">
    <cfRule type="containsText" dxfId="8" priority="9" operator="containsText" text="ความหนัก 5/10">
      <formula>NOT(ISERROR(SEARCH(("ความหนัก 5/10"),(C4))))</formula>
    </cfRule>
  </conditionalFormatting>
  <conditionalFormatting sqref="C4:C9">
    <cfRule type="containsText" dxfId="9" priority="10" operator="containsText" text="ความหนัก 6/10">
      <formula>NOT(ISERROR(SEARCH(("ความหนัก 6/10"),(C4))))</formula>
    </cfRule>
  </conditionalFormatting>
  <conditionalFormatting sqref="C4:C9">
    <cfRule type="containsText" dxfId="10" priority="11" operator="containsText" text="ความหนัก 6-7/10">
      <formula>NOT(ISERROR(SEARCH(("ความหนัก 6-7/10"),(C4))))</formula>
    </cfRule>
  </conditionalFormatting>
  <conditionalFormatting sqref="C4:C9">
    <cfRule type="containsText" dxfId="11" priority="12" operator="containsText" text="ความหนัก 7/10">
      <formula>NOT(ISERROR(SEARCH(("ความหนัก 7/10"),(C4))))</formula>
    </cfRule>
  </conditionalFormatting>
  <conditionalFormatting sqref="C4:C9">
    <cfRule type="containsText" dxfId="12" priority="13" operator="containsText" text="ความหนัก 7-8/10">
      <formula>NOT(ISERROR(SEARCH(("ความหนัก 7-8/10"),(C4))))</formula>
    </cfRule>
  </conditionalFormatting>
  <conditionalFormatting sqref="C4:C9">
    <cfRule type="containsText" dxfId="13" priority="14" operator="containsText" text="ความหนัก 8/10">
      <formula>NOT(ISERROR(SEARCH(("ความหนัก 8/10"),(C4))))</formula>
    </cfRule>
  </conditionalFormatting>
  <conditionalFormatting sqref="C4:C9">
    <cfRule type="containsText" dxfId="14" priority="15" operator="containsText" text="ความหนัก 8-9/10">
      <formula>NOT(ISERROR(SEARCH(("ความหนัก 8-9/10"),(C4))))</formula>
    </cfRule>
  </conditionalFormatting>
  <conditionalFormatting sqref="C4:C9">
    <cfRule type="containsText" dxfId="15" priority="16" operator="containsText" text="ความหนัก 9-10/10">
      <formula>NOT(ISERROR(SEARCH(("ความหนัก 9-10/10"),(C4))))</formula>
    </cfRule>
  </conditionalFormatting>
  <conditionalFormatting sqref="C4:C9">
    <cfRule type="containsText" dxfId="16" priority="17" operator="containsText" text="ความหนัก 10/10">
      <formula>NOT(ISERROR(SEARCH(("ความหนัก 10/10"),(C4))))</formula>
    </cfRule>
  </conditionalFormatting>
  <conditionalFormatting sqref="A6">
    <cfRule type="expression" dxfId="6" priority="18">
      <formula>$B6="เลือกท่าใดก็ได้ (รอบหน้าสลับ) 🔄"</formula>
    </cfRule>
  </conditionalFormatting>
  <dataValidations>
    <dataValidation type="list" allowBlank="1" showErrorMessage="1" sqref="B6">
      <formula1>"เลือกท่าใดก็ได้ (รอบหน้าสลับ) 🔄,Front Raise -Wall Support,Front Raise,Single Arm Cable Front Raise,Straight bar Cable Front Raise"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984C"/>
    <outlinePr summaryBelow="0" summaryRight="0"/>
  </sheetPr>
  <sheetViews>
    <sheetView showGridLines="0" workbookViewId="0"/>
  </sheetViews>
  <sheetFormatPr customHeight="1" defaultColWidth="12.63" defaultRowHeight="15.75"/>
  <cols>
    <col customWidth="1" min="1" max="1" width="15.13"/>
    <col customWidth="1" min="2" max="2" width="31.75"/>
    <col customWidth="1" min="3" max="3" width="17.63"/>
    <col customWidth="1" min="4" max="6" width="8.88"/>
    <col customWidth="1" min="7" max="7" width="75.0"/>
    <col customWidth="1" min="8" max="8" width="18.75"/>
  </cols>
  <sheetData>
    <row r="1" ht="20.25" customHeight="1">
      <c r="A1" s="274" t="s">
        <v>30</v>
      </c>
      <c r="B1" s="278" t="s">
        <v>32</v>
      </c>
      <c r="C1" s="281" t="s">
        <v>35</v>
      </c>
      <c r="D1" s="284" t="s">
        <v>42</v>
      </c>
      <c r="E1" s="278" t="s">
        <v>43</v>
      </c>
      <c r="F1" s="289" t="s">
        <v>44</v>
      </c>
      <c r="G1" s="284" t="s">
        <v>47</v>
      </c>
      <c r="H1" s="295" t="s">
        <v>49</v>
      </c>
    </row>
    <row r="2" ht="20.25" customHeight="1">
      <c r="A2" s="298" t="s">
        <v>51</v>
      </c>
      <c r="B2" s="299" t="s">
        <v>62</v>
      </c>
      <c r="C2" s="301" t="s">
        <v>63</v>
      </c>
      <c r="D2" s="303" t="s">
        <v>66</v>
      </c>
      <c r="E2" s="299" t="s">
        <v>68</v>
      </c>
      <c r="F2" s="304" t="s">
        <v>70</v>
      </c>
      <c r="G2" s="303" t="s">
        <v>74</v>
      </c>
      <c r="H2" s="305" t="s">
        <v>75</v>
      </c>
    </row>
    <row r="3" ht="68.25" customHeight="1">
      <c r="A3" s="138">
        <v>1.0</v>
      </c>
      <c r="B3" s="140" t="s">
        <v>269</v>
      </c>
      <c r="C3" s="183">
        <f>ROUND('(ถามตอบก่อนเล่น) ใส่ข้อมูลเฉพาะ'!D5*
IF(TRIM('(ถามตอบก่อนเล่น) ใส่ข้อมูลเฉพาะ'!$D$2)="5+",0.7,
IF(TRIM('(ถามตอบก่อนเล่น) ใส่ข้อมูลเฉพาะ'!$D$2)="2-4",0.65,
IF(TRIM('(ถามตอบก่อนเล่น) ใส่ข้อมูลเฉพาะ'!$D$2)="0-2",0.55))),0)</f>
        <v>0</v>
      </c>
      <c r="D3" s="149">
        <v>4.0</v>
      </c>
      <c r="E3" s="169" t="s">
        <v>284</v>
      </c>
      <c r="F3" s="152" t="str">
        <f>IF(TRIM('(ถามตอบก่อนเล่น) ใส่ข้อมูลเฉพาะ'!$D$2)="5+","4",
IF(TRIM('(ถามตอบก่อนเล่น) ใส่ข้อมูลเฉพาะ'!$D$2)="2-4","3",
IF(TRIM('(ถามตอบก่อนเล่น) ใส่ข้อมูลเฉพาะ'!$D$2)="0-2","2","2")))</f>
        <v>2</v>
      </c>
      <c r="G3" s="311" t="s">
        <v>297</v>
      </c>
      <c r="H3" s="157" t="s">
        <v>300</v>
      </c>
    </row>
    <row r="4" ht="52.5" customHeight="1">
      <c r="A4" s="138">
        <v>2.0</v>
      </c>
      <c r="B4" s="158" t="s">
        <v>302</v>
      </c>
      <c r="C4" s="329" t="s">
        <v>134</v>
      </c>
      <c r="D4" s="169">
        <v>4.0</v>
      </c>
      <c r="E4" s="165">
        <v>46364.0</v>
      </c>
      <c r="F4" s="169">
        <v>2.0</v>
      </c>
      <c r="G4" s="155" t="s">
        <v>309</v>
      </c>
      <c r="H4" s="332"/>
    </row>
    <row r="5" ht="75.75" customHeight="1">
      <c r="A5" s="333">
        <v>3.0</v>
      </c>
      <c r="B5" s="158" t="s">
        <v>81</v>
      </c>
      <c r="C5" s="159" t="str">
        <f>IF(B5="เลือกท่าก่อนเล่น","",
IF(B5="Lying Leg Curl","ความหนัก 7/10",
IF(B5="Seated Leg Curl","ความหนัก 7/10","")))</f>
        <v/>
      </c>
      <c r="D5" s="356" t="str">
        <f>IF(B5="เลือกท่าก่อนเล่น","",
IF(B5="Lying Leg Curl","4",
IF(B5="Seated Leg Curl","4","")))</f>
        <v/>
      </c>
      <c r="E5" s="365" t="str">
        <f>IF(B5="เลือกท่าก่อนเล่น","",
IF(B5="Lying Leg Curl","8-12",
IF(B5="Seated Leg Curl","8-12","")))</f>
        <v/>
      </c>
      <c r="F5" s="365" t="str">
        <f>IF(B5="เลือกท่าก่อนเล่น","",
IF(B5="Lying Leg Curl","1",
IF(B5="Seated Leg Curl","1","")))</f>
        <v/>
      </c>
      <c r="G5" s="380" t="str">
        <f>IF(B5="เลือกท่าใดก็ได้ (รอบหน้าสลับ) 🔄",
"**โปรดเลือกท่าก่อนเล่นให้สลับกันแต่ละครั้ง ตัวอย่าง : รอบนี้เล่น Lying รอบหน้าเล่น Seated แทน
ส่วนตัวรู้สึก Laying Leg Curl โดนกว่า**",
IF(B5="Lying Leg Curl",
"-ระยะออกแรงให้ออกแรงจนเครื่องแตะก้นเราให้ได้ อย่าให้เครื่องกระทบกันมีแรงต้านเสมอ
-ตอนลงอย่าลงจนเครื่องเกิดเสียง ให้เกร็งแรงต้านไว้ตลอดเวลาเผื่อให้กล้ามเนื้อทำงานตลอด
-ให้คิดสะว่าเหมือนเราเล่นท่า Bicep Preacher Curl หลังขาเราคือหน้าแขนหมุนเฟือง ⚙️ แค่นั้นเ"&amp;"ลยจริงๆ
-พยายามอย่าให้ก้นเคลื่อนที่ในขณะเล่น ระยะยาวจะปวดหลังได้ จับด้ามจับไม่ก็ใช้แขนล็อคให้นิ่งๆ
-ส่วนตัวชอบ Lying มากกว่าไม่มีการกดทับกล้ามเนื้อแต่แอบหน้ามืดแนะนำพอถึง ขา B ให้สลับไปมา
กรณีเครื่องมีแค่เครื่องเดียวก็เล่นได้ไม่เสียหาย",
IF(B5="Seated Leg Curl",
"-ระยะออกแรงให้ออกแรงจนเครื่องแตะก้นเราให้ได้ อย่าให้เครื่องกระทบกันมีแรงต้านเสมอ
-ตอนลงอย่าลงจนเครื่องเกิดเสียง ให้เกร็งแรงต้านไว้ตลอดเวลาเผื่อให้กล้ามเนื้อทำงานตลอด
-ให้คิดสะว่าเหมือนเราเล่นท่า Bicep Preacher Curl หลังขาเราคือหน้าแขนหมุนเฟือง ⚙️ แค่นั้นเ"&amp;"ลยจริงๆ
-พยายามอย่าให้ก้นลอย ดึงตัวเองให้ติดกับเบาะเสมอ ลอยเมื่อไหร่สะสมแต้มหลังเดาะ",
"")))</f>
        <v>**โปรดเลือกท่าก่อนเล่นให้สลับกันแต่ละครั้ง ตัวอย่าง : รอบนี้เล่น Lying รอบหน้าเล่น Seated แทน
ส่วนตัวรู้สึก Laying Leg Curl โดนกว่า**</v>
      </c>
      <c r="H5" s="332"/>
    </row>
    <row r="6" ht="61.5" customHeight="1">
      <c r="A6" s="333" t="s">
        <v>349</v>
      </c>
      <c r="B6" s="158" t="s">
        <v>350</v>
      </c>
      <c r="C6" s="159" t="s">
        <v>134</v>
      </c>
      <c r="D6" s="356" t="str">
        <f>IF(TRIM('(ถามตอบก่อนเล่น) ใส่ข้อมูลเฉพาะ'!$D$2)="5+","4",
IF(TRIM('(ถามตอบก่อนเล่น) ใส่ข้อมูลเฉพาะ'!$D$2)="2-4","3-4",
IF(TRIM('(ถามตอบก่อนเล่น) ใส่ข้อมูลเฉพาะ'!$D$2)="0-2","3","3")))</f>
        <v>3</v>
      </c>
      <c r="E6" s="356" t="s">
        <v>169</v>
      </c>
      <c r="F6" s="390">
        <v>0.0625</v>
      </c>
      <c r="G6" s="394" t="s">
        <v>357</v>
      </c>
      <c r="H6" s="332"/>
    </row>
    <row r="7" ht="61.5" customHeight="1">
      <c r="A7" s="78"/>
      <c r="B7" s="158" t="s">
        <v>359</v>
      </c>
      <c r="C7" s="159" t="s">
        <v>134</v>
      </c>
      <c r="D7" s="78"/>
      <c r="E7" s="78"/>
      <c r="F7" s="78"/>
      <c r="G7" s="322" t="s">
        <v>361</v>
      </c>
      <c r="H7" s="332"/>
    </row>
    <row r="8" ht="52.5" customHeight="1">
      <c r="A8" s="398">
        <v>5.0</v>
      </c>
      <c r="B8" s="158" t="s">
        <v>363</v>
      </c>
      <c r="C8" s="159" t="s">
        <v>134</v>
      </c>
      <c r="D8" s="169">
        <v>4.0</v>
      </c>
      <c r="E8" s="169" t="s">
        <v>339</v>
      </c>
      <c r="F8" s="365">
        <v>1.0</v>
      </c>
      <c r="G8" s="155" t="s">
        <v>367</v>
      </c>
      <c r="H8" s="399"/>
    </row>
    <row r="9" ht="52.5" customHeight="1">
      <c r="A9" s="203">
        <v>6.0</v>
      </c>
      <c r="B9" s="206" t="s">
        <v>191</v>
      </c>
      <c r="C9" s="159" t="s">
        <v>134</v>
      </c>
      <c r="D9" s="169" t="str">
        <f>IF(TRIM('(ถามตอบก่อนเล่น) ใส่ข้อมูลเฉพาะ'!$D$2)="5+","4",
IF(TRIM('(ถามตอบก่อนเล่น) ใส่ข้อมูลเฉพาะ'!$D$2)="2-4","3-4",
IF(TRIM('(ถามตอบก่อนเล่น) ใส่ข้อมูลเฉพาะ'!$D$2)="0-2","3","3")))</f>
        <v>3</v>
      </c>
      <c r="E9" s="169">
        <v>10.0</v>
      </c>
      <c r="F9" s="356">
        <v>2.0</v>
      </c>
      <c r="G9" s="155" t="s">
        <v>373</v>
      </c>
      <c r="H9" s="216" t="s">
        <v>189</v>
      </c>
    </row>
    <row r="10" ht="54.75" customHeight="1">
      <c r="A10" s="374">
        <v>7.0</v>
      </c>
      <c r="B10" s="206" t="s">
        <v>374</v>
      </c>
      <c r="C10" s="404" t="s">
        <v>134</v>
      </c>
      <c r="D10" s="169" t="str">
        <f>IF(TRIM('(ถามตอบก่อนเล่น) ใส่ข้อมูลเฉพาะ'!$D$2)="5+","4",
IF(TRIM('(ถามตอบก่อนเล่น) ใส่ข้อมูลเฉพาะ'!$D$2)="2-4","3-4",
IF(TRIM('(ถามตอบก่อนเล่น) ใส่ข้อมูลเฉพาะ'!$D$2)="0-2","3","3")))</f>
        <v>3</v>
      </c>
      <c r="E10" s="169">
        <v>15.0</v>
      </c>
      <c r="F10" s="169">
        <v>2.0</v>
      </c>
      <c r="G10" s="322" t="s">
        <v>375</v>
      </c>
      <c r="H10" s="78"/>
    </row>
    <row r="11" ht="22.5" customHeight="1">
      <c r="A11" s="228" t="s">
        <v>376</v>
      </c>
      <c r="B11" s="229"/>
      <c r="C11" s="229"/>
      <c r="D11" s="229"/>
      <c r="E11" s="229"/>
      <c r="F11" s="229"/>
      <c r="G11" s="229"/>
      <c r="H11" s="230" t="s">
        <v>19</v>
      </c>
    </row>
    <row r="12" ht="21.75" customHeight="1">
      <c r="A12" s="231" t="s">
        <v>377</v>
      </c>
      <c r="B12" s="233"/>
      <c r="C12" s="233"/>
      <c r="D12" s="233"/>
      <c r="E12" s="233"/>
      <c r="F12" s="233"/>
      <c r="G12" s="235"/>
      <c r="H12" s="236" t="s">
        <v>378</v>
      </c>
    </row>
  </sheetData>
  <mergeCells count="5">
    <mergeCell ref="A6:A7"/>
    <mergeCell ref="D6:D7"/>
    <mergeCell ref="E6:E7"/>
    <mergeCell ref="F6:F7"/>
    <mergeCell ref="H9:H10"/>
  </mergeCells>
  <conditionalFormatting sqref="C5:C9">
    <cfRule type="containsText" dxfId="4" priority="1" operator="containsText" text="ความหนัก 1/10">
      <formula>NOT(ISERROR(SEARCH(("ความหนัก 1/10"),(C5))))</formula>
    </cfRule>
  </conditionalFormatting>
  <conditionalFormatting sqref="C5:C9">
    <cfRule type="containsText" dxfId="5" priority="2" operator="containsText" text="ความหนัก 2/10">
      <formula>NOT(ISERROR(SEARCH(("ความหนัก 2/10"),(C5))))</formula>
    </cfRule>
  </conditionalFormatting>
  <conditionalFormatting sqref="C5:C9">
    <cfRule type="containsText" dxfId="7" priority="3" operator="containsText" text="ความหนัก 3/10">
      <formula>NOT(ISERROR(SEARCH(("ความหนัก 3/10"),(C5))))</formula>
    </cfRule>
  </conditionalFormatting>
  <conditionalFormatting sqref="C5:C9">
    <cfRule type="containsText" dxfId="1" priority="4" operator="containsText" text="ความหนัก 4/10">
      <formula>NOT(ISERROR(SEARCH(("ความหนัก 4/10"),(C5))))</formula>
    </cfRule>
  </conditionalFormatting>
  <conditionalFormatting sqref="C5:C9">
    <cfRule type="containsText" dxfId="8" priority="5" operator="containsText" text="ความหนัก 5/10">
      <formula>NOT(ISERROR(SEARCH(("ความหนัก 5/10"),(C5))))</formula>
    </cfRule>
  </conditionalFormatting>
  <conditionalFormatting sqref="C5:C9">
    <cfRule type="containsText" dxfId="9" priority="6" operator="containsText" text="ความหนัก 6/10">
      <formula>NOT(ISERROR(SEARCH(("ความหนัก 6/10"),(C5))))</formula>
    </cfRule>
  </conditionalFormatting>
  <conditionalFormatting sqref="C5:C9">
    <cfRule type="containsText" dxfId="11" priority="7" operator="containsText" text="ความหนัก 7/10">
      <formula>NOT(ISERROR(SEARCH(("ความหนัก 7/10"),(C5))))</formula>
    </cfRule>
  </conditionalFormatting>
  <conditionalFormatting sqref="C5:C9">
    <cfRule type="containsText" dxfId="12" priority="8" operator="containsText" text="ความหนัก 7-8/10">
      <formula>NOT(ISERROR(SEARCH(("ความหนัก 7-8/10"),(C5))))</formula>
    </cfRule>
  </conditionalFormatting>
  <conditionalFormatting sqref="C5:C9">
    <cfRule type="containsText" dxfId="13" priority="9" operator="containsText" text="ความหนัก 8/10">
      <formula>NOT(ISERROR(SEARCH(("ความหนัก 8/10"),(C5))))</formula>
    </cfRule>
  </conditionalFormatting>
  <conditionalFormatting sqref="C5:C9">
    <cfRule type="containsText" dxfId="14" priority="10" operator="containsText" text="ความหนัก 8-9/10">
      <formula>NOT(ISERROR(SEARCH(("ความหนัก 8-9/10"),(C5))))</formula>
    </cfRule>
  </conditionalFormatting>
  <conditionalFormatting sqref="C5:C9">
    <cfRule type="containsText" dxfId="15" priority="11" operator="containsText" text="ความหนัก 9-10/10">
      <formula>NOT(ISERROR(SEARCH(("ความหนัก 9-10/10"),(C5))))</formula>
    </cfRule>
  </conditionalFormatting>
  <conditionalFormatting sqref="C5:C9">
    <cfRule type="containsText" dxfId="16" priority="12" operator="containsText" text="ความหนัก 10/10">
      <formula>NOT(ISERROR(SEARCH(("ความหนัก 10/10"),(C5))))</formula>
    </cfRule>
  </conditionalFormatting>
  <conditionalFormatting sqref="C3">
    <cfRule type="colorScale" priority="13">
      <colorScale>
        <cfvo type="formula" val="50"/>
        <cfvo type="formula" val="70"/>
        <cfvo type="formula" val="120"/>
        <color rgb="FF57BB8A"/>
        <color rgb="FFFFD666"/>
        <color rgb="FFFF0000"/>
      </colorScale>
    </cfRule>
  </conditionalFormatting>
  <conditionalFormatting sqref="C5:C9">
    <cfRule type="containsText" dxfId="10" priority="14" operator="containsText" text="ความหนัก 6-7/10">
      <formula>NOT(ISERROR(SEARCH(("ความหนัก 6-7/10"),(C5))))</formula>
    </cfRule>
  </conditionalFormatting>
  <conditionalFormatting sqref="A5">
    <cfRule type="expression" dxfId="6" priority="15">
      <formula>$B5="เลือกท่าใดก็ได้ (รอบหน้าสลับ) 🔄"</formula>
    </cfRule>
  </conditionalFormatting>
  <conditionalFormatting sqref="B5">
    <cfRule type="cellIs" dxfId="6" priority="16" operator="equal">
      <formula>"เลือกท่าใดก็ได้ (รอบหน้าสลับ) 🔄"</formula>
    </cfRule>
  </conditionalFormatting>
  <conditionalFormatting sqref="C5:F5">
    <cfRule type="containsBlanks" dxfId="6" priority="17">
      <formula>LEN(TRIM(C5))=0</formula>
    </cfRule>
  </conditionalFormatting>
  <conditionalFormatting sqref="G5">
    <cfRule type="cellIs" dxfId="6" priority="18" operator="equal">
      <formula>"**โปรดเลือกท่าก่อนเล่นให้สลับกันแต่ละครั้ง ตัวอย่าง : รอบนี้เล่น Lying รอบหน้าเล่น Seated แทน ส่วนตัวรู้สึก Laying Leg Curl โดนกว่า**"</formula>
    </cfRule>
  </conditionalFormatting>
  <dataValidations>
    <dataValidation type="list" allowBlank="1" showErrorMessage="1" sqref="B5">
      <formula1>"เลือกท่าใดก็ได้ (รอบหน้าสลับ) 🔄,Lying Leg Curl ,Seated Leg Curl"</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cols>
    <col customWidth="1" min="1" max="1" width="15.13"/>
    <col customWidth="1" min="2" max="2" width="31.75"/>
    <col customWidth="1" min="3" max="3" width="17.63"/>
    <col customWidth="1" min="4" max="4" width="8.88"/>
    <col customWidth="1" min="5" max="5" width="10.75"/>
    <col customWidth="1" min="6" max="6" width="8.88"/>
    <col customWidth="1" min="7" max="7" width="81.38"/>
    <col customWidth="1" min="8" max="8" width="18.75"/>
  </cols>
  <sheetData>
    <row r="1" ht="20.25" customHeight="1">
      <c r="A1" s="49" t="s">
        <v>30</v>
      </c>
      <c r="B1" s="52" t="s">
        <v>32</v>
      </c>
      <c r="C1" s="55" t="s">
        <v>35</v>
      </c>
      <c r="D1" s="57" t="s">
        <v>42</v>
      </c>
      <c r="E1" s="52" t="s">
        <v>43</v>
      </c>
      <c r="F1" s="61" t="s">
        <v>44</v>
      </c>
      <c r="G1" s="57" t="s">
        <v>47</v>
      </c>
      <c r="H1" s="388" t="s">
        <v>49</v>
      </c>
    </row>
    <row r="2" ht="20.25" customHeight="1">
      <c r="A2" s="70" t="s">
        <v>51</v>
      </c>
      <c r="B2" s="72" t="s">
        <v>62</v>
      </c>
      <c r="C2" s="75" t="s">
        <v>63</v>
      </c>
      <c r="D2" s="77" t="s">
        <v>66</v>
      </c>
      <c r="E2" s="72" t="s">
        <v>68</v>
      </c>
      <c r="F2" s="81" t="s">
        <v>70</v>
      </c>
      <c r="G2" s="77" t="s">
        <v>74</v>
      </c>
      <c r="H2" s="392" t="s">
        <v>75</v>
      </c>
    </row>
    <row r="3" ht="85.5" customHeight="1">
      <c r="A3" s="138">
        <v>1.0</v>
      </c>
      <c r="B3" s="140" t="s">
        <v>356</v>
      </c>
      <c r="C3" s="189">
        <f>FLOOR('(ถามตอบก่อนเล่น) ใส่ข้อมูลเฉพาะ'!D3*0.7,2.5)</f>
        <v>90</v>
      </c>
      <c r="D3" s="149" t="str">
        <f>IF(TRIM('(ถามตอบก่อนเล่น) ใส่ข้อมูลเฉพาะ'!$D$2)="5+","4",
IF(TRIM('(ถามตอบก่อนเล่น) ใส่ข้อมูลเฉพาะ'!$D$2)="2-4","3-4",
IF(TRIM('(ถามตอบก่อนเล่น) ใส่ข้อมูลเฉพาะ'!$D$2)="0-2","3","3")))</f>
        <v>3</v>
      </c>
      <c r="E3" s="149" t="s">
        <v>123</v>
      </c>
      <c r="F3" s="149" t="s">
        <v>365</v>
      </c>
      <c r="G3" s="139" t="s">
        <v>366</v>
      </c>
      <c r="H3" s="157" t="s">
        <v>110</v>
      </c>
    </row>
    <row r="4" ht="69.75" customHeight="1">
      <c r="A4" s="138">
        <v>2.0</v>
      </c>
      <c r="B4" s="158" t="s">
        <v>369</v>
      </c>
      <c r="C4" s="370" t="s">
        <v>174</v>
      </c>
      <c r="D4" s="165" t="str">
        <f>IF(TRIM('(ถามตอบก่อนเล่น) ใส่ข้อมูลเฉพาะ'!$D$2)="5+","4",
IF(TRIM('(ถามตอบก่อนเล่น) ใส่ข้อมูลเฉพาะ'!$D$2)="2-4","4",
IF(TRIM('(ถามตอบก่อนเล่น) ใส่ข้อมูลเฉพาะ'!$D$2)="0-2","3","3")))</f>
        <v>3</v>
      </c>
      <c r="E4" s="169" t="s">
        <v>141</v>
      </c>
      <c r="F4" s="169">
        <v>2.0</v>
      </c>
      <c r="G4" s="403" t="s">
        <v>372</v>
      </c>
      <c r="H4" s="54"/>
    </row>
    <row r="5" ht="57.75" customHeight="1">
      <c r="A5" s="333">
        <v>3.0</v>
      </c>
      <c r="B5" s="158" t="s">
        <v>81</v>
      </c>
      <c r="C5" s="405" t="str">
        <f>IFS(
TRIM(B5)="เลือกท่าก่อนเล่น","",
TRIM(B5)="Assit Dips","ความหนัก 7-8/10",
TRIM(B5)="Dips น้ำหนักตัว",'(ถามตอบก่อนเล่น) ใส่ข้อมูลเฉพาะ'!D6,
TRIM(B5)="Dips ถ่วง","ความหนัก 9/10",
TRIM(B5)="Cable Dips","ความหนัก 7-8/10",
TRUE,""
)</f>
        <v/>
      </c>
      <c r="D5" s="356" t="str">
        <f>IF(B5="เลือกท่าก่อนเล่น","",
IF(C5="-","",
IF('(ถามตอบก่อนเล่น) ใส่ข้อมูลเฉพาะ'!$D$2="5+","4-5",
IF('(ถามตอบก่อนเล่น) ใส่ข้อมูลเฉพาะ'!$D$2="2-4","4-5",
IF('(ถามตอบก่อนเล่น) ใส่ข้อมูลเฉพาะ'!$D$2="0-2","4","4-5")))))</f>
        <v/>
      </c>
      <c r="E5" s="406" t="str">
        <f>IFS(
B5="เลือกท่าใดก็ได้ (รอบหน้าสลับ) 🔄","",
B5="Assit Dips","10-12",
B5="Dips น้ำหนักตัว","จนหมด",
B5="Dips ถ่วง","10",
B5="Cable Dips","12-15"
)</f>
        <v/>
      </c>
      <c r="F5" s="390" t="str">
        <f>IFS(
B5="เลือกท่าใดก็ได้ (รอบหน้าสลับ) 🔄","",
B5="Assit Dips","1:30",
B5="Dips น้ำหนักตัว","1:30",
B5="Dips ถ่วง","3:00",
B5="Cable Dips","1:30"
)</f>
        <v/>
      </c>
      <c r="G5" s="172" t="str">
        <f>IFS(
B5="Assit Dips",
"-แนะนำในการฝึกอกหามุมที่สามารถออกแรงให้เหมือนมุม Dip ให้ได้
-หลักการง่ายๆยิ่งตัวตั้งตรงมากเท่าไหร่อาจจะออกแรงจากหลังแขนมากเท่านั้น แนะนำให้เอนตัวไปข้างหน้านิดหน่อย
-ใครศอกบาดเจ็บอยู่หนีไป Cable ได้เลยจนกว่าจะหายค่อยเล่นท่านี้
-ใครที่ dip เกิน 8 ครั้งแล้วไ"&amp;"ม่ต้องเล่นท่านี้แล้วให้เลือกท่าอื่นแทน",
B5="Dips น้ำหนักตัว",
"-ใครรู้สึกปวดข้อศอกหรือข้อต่อบาดเจ็บอยู่หนีไปเล่นท่าอื่นได้เลย
-Dip ให้เอียงตัวไปข้างหน้าเล็กน้อย45° เพื่อให้กล้ามเนื้ออกทำงานได้เต็มมากขึ้น
-เราโฟกัสอกล่าง ให้ออกแรงผ่านอกก่อนหลังแขนเสมอ",
B5="Dips  ถ่วง",
"-ใครรู้สึกปวดข้อศอกหรือข้อต่อบาดเจ็บอยู่หนีไปเล่นท่าอื่นได้เลย
-วรอมอัพโดยการดันกับน้ำหนักตัวก่อน=&gt;60%=&gt;80=&gt;เล่นจริง
-หากยังดึงข้อไม่ถึง 12 ครั้งแนะนำให้ดึงข้อน้ำหนักตัวฟรอมส์ดีๆก่อนจนครบ 20 ครั้งแล้ว",
B5="Cable Dips",
"-ถ้าคุกเข่าเล่นให้เซ็ท Cable ประมาณระดับอกบนหรือคอ
-กรณีที่ยืนอยู่เท้าข้างนึงจะนำอีกข้างแนะนำให้ สลับขากันแต่ละเซ็ท (แก้ Balance ระยะยาว )
-ศอกงอสุดระยะที่ 90 พอสุดระยะมือเราจะใกล้ๆกับหน้าอกของเรา
-ออกแรงจากอกก่อนเสมอหลังแขนอะไรมาทีหลังนอกสะจาก reps 8+ ใช"&amp;"้ cheats ได้",
TRUE,""
)</f>
        <v/>
      </c>
      <c r="H5" s="54"/>
    </row>
    <row r="6" ht="57.75" customHeight="1">
      <c r="A6" s="333">
        <v>4.0</v>
      </c>
      <c r="B6" s="158" t="s">
        <v>150</v>
      </c>
      <c r="C6" s="370" t="str">
        <f>IFS(
B6="Cable Fly Incline (อกบน)","ความหนัก 7/10",
B6="Cable Fly (อกกลาง)","ความหนัก 7/10",
B6="Cable Fly Decline (อกล่าง)","ความหนัก 7/10",
B6="Dumbbells Incline Fly (อกบน)","ความหนัก 6-7/10",
B6="Dumbbells Fly (อกกลาง)","ความหนัก 6-7/10",
B6="Machine Fly (อกกลาง)","ความหนัก 8/10",
B6="เลือกท่าตามมัดที่ด้อย 🎯 ก่อนเล่น",""
)</f>
        <v/>
      </c>
      <c r="D6" s="169" t="str">
        <f>IF(B6="เลือกท่าตามมัดที่ด้อย","",
IF(C6="-","",
IF('(ถามตอบก่อนเล่น) ใส่ข้อมูลเฉพาะ'!$D$2="5+","4",
IF('(ถามตอบก่อนเล่น) ใส่ข้อมูลเฉพาะ'!$D$2="2-4","3-4",
IF('(ถามตอบก่อนเล่น) ใส่ข้อมูลเฉพาะ'!$D$2="0-2","4","3")))))</f>
        <v/>
      </c>
      <c r="E6" s="169" t="str">
        <f>IFS(
B6="เลือกท่าตามมัดที่ด้อย 🎯 ก่อนเล่น","",
B6="Cable Fly Incline (อกบน)","10-12",
B6="Cable Fly (อกกลาง)","10-12",
B6="Cable Fly Decline (อกล่าง)","10-12",
B6="Dumbbells Incline Fly (อกบน)","8-12",
B6="Dumbbells Fly (อกกลาง)","8-12",
B6="Machine Fly (อกกลาง)","10-12"
)</f>
        <v/>
      </c>
      <c r="F6" s="170" t="str">
        <f>IFS(
B6="Cable Fly Incline (อกบน)","1",
B6="Cable Fly (อกกลาง)","1",
B6="Cable Fly Decline (อกล่าง)","1",
B6="Dumbbells Incline Fly (อกบน)","1",
B6="Dumbbells Fly (อกกลาง)","1",
B6="Machine Fly (อกกลาง)","1:30",
B6="เลือกท่าตามมัดที่ด้อย 🎯 ก่อนเล่น",""
)</f>
        <v/>
      </c>
      <c r="G6" s="172" t="str">
        <f>IFS(
B6="Cable Fly Incline (อกบน)","-เหมาะสำหรับอกบนด้อยโดนไหล่แซง
-เล่นแบบไขว้แขน (Cross) สลับทุกเซ็ท เช่น เซ็ทแรกซ้ายทับขวา เซ็ทต่อไปขวาทับซ้าย
-ท่ายืนเลือกแบบที่มั่นคง จะยืนปกติหรือยืนไขว้ขาก็ได้ และสลับขาทุกเซ็ทเหมือนแขน (ส่วนตัวคุกเข่า) สลับไปมาจะได้ช่วยเรื่อง Muscle Balance",
B6="Cable Fly (อกกลาง)","เป็นมุมปกติไว้ฟามกล้าม ถ้าอกดูสมส่วนอยู่แล้วก็สแปมอันนี้แหละ 70%
-เล่นสลับกัน แบบมือไขว้ ถ้าข้างซ้ายอยู่เหนือมือขวา เซ็ทหน้ามือขวาอยู่เหนือซ้าย cross ไขว้สลับกัน
-ขาจะยืน ท่าไหนมุมไหนก็ได้ขอให้มั่นคง ถ้ายืนขาไขว้ก็เช่นเดียวกันกับแขน สลับกันไปมาทุกเซ็ท
การ"&amp;"เล่นสลับไปมาจะแก้ Muscle Balance แล้วระยะมันจะสุดกว่าการเล่นมือชนกัน (ระยะ+balance)",
B6="Cable Fly Decline (อกล่าง)","-(ส่วนตัวไม่ค่อยเล่น Decline)
-เล่นสลับกัน แบบมือไขว้ ถ้าข้างซ้ายอยู่เหนือมือขวา เซ็ทหน้ามือขวาอยู่เหนือซ้าย cross ไขว้สลับกัน
-ขาจะยืน ท่าไหนมุมไหนก็ได้ขอให้มั่นคง ถ้ายืนขาไขว้ก็เช่นเดียวกันกับแขน สลับกันไปมาทุกเซ็ท
การเล่นสลับไปมาจะแก้ Muscle Balance แล"&amp;"้วระยะมันจะสุดกว่าการเล่นมือชนกัน (ระยะ+balance)",
B6="Dumbbells Incline Fly (อกบน)","-ใครด้อยอกบนควรหยิบท่านี้
-ใช้เข่า Take ทุกครั้งก่อนเริ่มเล่น
-ปรับเบาะประมาณ 45°
-ตอนลงให้ยืดอกเต็มช่วง และตอนขึ้นบีบอกค้างเล็กน้อย
-อย่าเอาดัมเบลชนกัน ให้บีบอกแทน",
B6="Dumbbells Fly (อกกลาง)","-เน้นอกกลาง เป็นมุมมาตรฐานของ Fly
-ใช้เข่า Take ทุกครั้งก่อนเริ่มเล่น
-ตอนออกแรงให้บีบอกจนสุดจากนั้นระยะแขน ดันเมื่อ movement อกขยับเต็มที่แล้ว
-(ส่วนตัวไม่ค่อยชอบเล่นท่านี้เท่าไหร่ ปวดข้อมือชิพหายพอเล่นหนักๆ จะเล่นอกเสือกโดนข้อมือเจริญพรนามัสเต)",
B6="Machine Fly (อกกลาง)","-ปรับระยะมุมด้ามจับให้เลยศอกเล็กน้อย (ตามความยืดหยุ่น)
-ตอนเล่นให้นึกถึง กล้ามปู🦀 ที่หนีบ หมุนเฟือง⚙️ ในหน้าอกเข้าหากัน
-ช่วงศอกไม่ต้องตึง 100% งอเล็กน้อย 80-90%
-(ส่วนตัว50% จะเล่นท่านี้ ถ้าเล่นไปแล้วแนะนำให้สลับไปเล่นกับ cable รอบหน้า)",
B6="เลือกท่าตามมัดที่ด้อย 🎯 ก่อนเล่น",""
)</f>
        <v/>
      </c>
      <c r="H6" s="78"/>
    </row>
    <row r="7" ht="57.75" customHeight="1">
      <c r="A7" s="203">
        <v>5.0</v>
      </c>
      <c r="B7" s="206" t="s">
        <v>387</v>
      </c>
      <c r="C7" s="429">
        <f>MROUND('(ถามตอบก่อนเล่น) ใส่ข้อมูลเฉพาะ'!D4*0.65,2.5)</f>
        <v>0</v>
      </c>
      <c r="D7" s="169" t="str">
        <f>IF('(ถามตอบก่อนเล่น) ใส่ข้อมูลเฉพาะ'!$D$2="5+",4,
IF('(ถามตอบก่อนเล่น) ใส่ข้อมูลเฉพาะ'!$D$2="2-4","3-4",
IF('(ถามตอบก่อนเล่น) ใส่ข้อมูลเฉพาะ'!$D$2="0-2","3-4","3")))</f>
        <v>3-4</v>
      </c>
      <c r="E7" s="165">
        <v>46364.0</v>
      </c>
      <c r="F7" s="149">
        <v>2.0</v>
      </c>
      <c r="G7" s="172" t="s">
        <v>398</v>
      </c>
      <c r="H7" s="216" t="s">
        <v>188</v>
      </c>
    </row>
    <row r="8" ht="57.75" customHeight="1">
      <c r="A8" s="203">
        <v>6.0</v>
      </c>
      <c r="B8" s="206" t="s">
        <v>402</v>
      </c>
      <c r="C8" s="159" t="str">
        <f>IF('(ถามตอบก่อนเล่น) ใส่ข้อมูลเฉพาะ'!$D$2="5+","ความหนัก 9-10/10",
 IF('(ถามตอบก่อนเล่น) ใส่ข้อมูลเฉพาะ'!$D$2="2-4","ความหนัก 8/10",
 IF('(ถามตอบก่อนเล่น) ใส่ข้อมูลเฉพาะ'!$D$2="0-2","ความหนัก 7/10",
 "ความหนัก 9-10/10")))</f>
        <v>ความหนัก 7/10</v>
      </c>
      <c r="D8" s="169" t="str">
        <f>IF(TRIM('(ถามตอบก่อนเล่น) ใส่ข้อมูลเฉพาะ'!$D$2)="5+","4",
IF(TRIM('(ถามตอบก่อนเล่น) ใส่ข้อมูลเฉพาะ'!$D$2)="2-4","3-4",
IF(TRIM('(ถามตอบก่อนเล่น) ใส่ข้อมูลเฉพาะ'!$D$2)="0-2","3","3")))</f>
        <v>3</v>
      </c>
      <c r="E8" s="169" t="s">
        <v>123</v>
      </c>
      <c r="F8" s="169">
        <v>2.0</v>
      </c>
      <c r="G8" s="403" t="s">
        <v>407</v>
      </c>
      <c r="H8" s="54"/>
    </row>
    <row r="9" ht="71.25" customHeight="1">
      <c r="A9" s="203">
        <v>7.0</v>
      </c>
      <c r="B9" s="210" t="s">
        <v>206</v>
      </c>
      <c r="C9" s="205" t="s">
        <v>134</v>
      </c>
      <c r="D9" s="183" t="str">
        <f>IF('(ถามตอบก่อนเล่น) ใส่ข้อมูลเฉพาะ'!$D$2="5+","4",
IF('(ถามตอบก่อนเล่น) ใส่ข้อมูลเฉพาะ'!$D$2="2-4","3",
IF('(ถามตอบก่อนเล่น) ใส่ข้อมูลเฉพาะ'!$D$2="0-2","3","3")))</f>
        <v>3</v>
      </c>
      <c r="E9" s="189" t="s">
        <v>210</v>
      </c>
      <c r="F9" s="189">
        <v>1.0</v>
      </c>
      <c r="G9" s="139" t="s">
        <v>408</v>
      </c>
      <c r="H9" s="78"/>
    </row>
    <row r="10" ht="22.5" customHeight="1">
      <c r="A10" s="228" t="s">
        <v>409</v>
      </c>
      <c r="B10" s="229"/>
      <c r="C10" s="229"/>
      <c r="D10" s="229"/>
      <c r="E10" s="229"/>
      <c r="F10" s="229"/>
      <c r="G10" s="229"/>
      <c r="H10" s="230" t="s">
        <v>19</v>
      </c>
    </row>
    <row r="11" ht="21.75" customHeight="1">
      <c r="A11" s="231" t="s">
        <v>411</v>
      </c>
      <c r="B11" s="233"/>
      <c r="C11" s="233"/>
      <c r="D11" s="233"/>
      <c r="E11" s="233"/>
      <c r="F11" s="233"/>
      <c r="G11" s="235"/>
      <c r="H11" s="236" t="s">
        <v>412</v>
      </c>
    </row>
  </sheetData>
  <mergeCells count="2">
    <mergeCell ref="H3:H6"/>
    <mergeCell ref="H7:H9"/>
  </mergeCells>
  <conditionalFormatting sqref="C4:C6 C8:C9">
    <cfRule type="containsText" dxfId="4" priority="1" operator="containsText" text="ความหนัก 1/10">
      <formula>NOT(ISERROR(SEARCH(("ความหนัก 1/10"),(C4))))</formula>
    </cfRule>
  </conditionalFormatting>
  <conditionalFormatting sqref="C4:C6 C8:C9">
    <cfRule type="containsText" dxfId="5" priority="2" operator="containsText" text="ความหนัก 2/10">
      <formula>NOT(ISERROR(SEARCH(("ความหนัก 2/10"),(C4))))</formula>
    </cfRule>
  </conditionalFormatting>
  <conditionalFormatting sqref="C4:C6 C8:C9">
    <cfRule type="containsText" dxfId="7" priority="3" operator="containsText" text="ความหนัก 3/10">
      <formula>NOT(ISERROR(SEARCH(("ความหนัก 3/10"),(C4))))</formula>
    </cfRule>
  </conditionalFormatting>
  <conditionalFormatting sqref="C4:C6 C8:C9">
    <cfRule type="containsText" dxfId="1" priority="4" operator="containsText" text="ความหนัก 4/10">
      <formula>NOT(ISERROR(SEARCH(("ความหนัก 4/10"),(C4))))</formula>
    </cfRule>
  </conditionalFormatting>
  <conditionalFormatting sqref="C4:C6 C8:C9">
    <cfRule type="containsText" dxfId="8" priority="5" operator="containsText" text="ความหนัก 5/10">
      <formula>NOT(ISERROR(SEARCH(("ความหนัก 5/10"),(C4))))</formula>
    </cfRule>
  </conditionalFormatting>
  <conditionalFormatting sqref="C4:C6 C8:C9">
    <cfRule type="containsText" dxfId="9" priority="6" operator="containsText" text="ความหนัก 6/10">
      <formula>NOT(ISERROR(SEARCH(("ความหนัก 6/10"),(C4))))</formula>
    </cfRule>
  </conditionalFormatting>
  <conditionalFormatting sqref="C4:C6 C8:C9">
    <cfRule type="containsText" dxfId="10" priority="7" operator="containsText" text="ความหนัก 6-7/10">
      <formula>NOT(ISERROR(SEARCH(("ความหนัก 6-7/10"),(C4))))</formula>
    </cfRule>
  </conditionalFormatting>
  <conditionalFormatting sqref="C4:C6 C8:C9">
    <cfRule type="containsText" dxfId="11" priority="8" operator="containsText" text="ความหนัก 7/10">
      <formula>NOT(ISERROR(SEARCH(("ความหนัก 7/10"),(C4))))</formula>
    </cfRule>
  </conditionalFormatting>
  <conditionalFormatting sqref="C4:C6 C8:C9">
    <cfRule type="containsText" dxfId="12" priority="9" operator="containsText" text="ความหนัก 7-8/10">
      <formula>NOT(ISERROR(SEARCH(("ความหนัก 7-8/10"),(C4))))</formula>
    </cfRule>
  </conditionalFormatting>
  <conditionalFormatting sqref="C4:C6 C8:C9">
    <cfRule type="containsText" dxfId="13" priority="10" operator="containsText" text="ความหนัก 8/10">
      <formula>NOT(ISERROR(SEARCH(("ความหนัก 8/10"),(C4))))</formula>
    </cfRule>
  </conditionalFormatting>
  <conditionalFormatting sqref="C4:C6 C8:C9">
    <cfRule type="containsText" dxfId="14" priority="11" operator="containsText" text="ความหนัก 8-9/10">
      <formula>NOT(ISERROR(SEARCH(("ความหนัก 8-9/10"),(C4))))</formula>
    </cfRule>
  </conditionalFormatting>
  <conditionalFormatting sqref="C4:C6 C8:C9">
    <cfRule type="containsText" dxfId="15" priority="12" operator="containsText" text="ความหนัก 9-10/10">
      <formula>NOT(ISERROR(SEARCH(("ความหนัก 9-10/10"),(C4))))</formula>
    </cfRule>
  </conditionalFormatting>
  <conditionalFormatting sqref="C4:C6 C8:C9">
    <cfRule type="containsText" dxfId="16" priority="13" operator="containsText" text="ความหนัก 10/10">
      <formula>NOT(ISERROR(SEARCH(("ความหนัก 10/10"),(C4))))</formula>
    </cfRule>
  </conditionalFormatting>
  <conditionalFormatting sqref="C3">
    <cfRule type="colorScale" priority="14">
      <colorScale>
        <cfvo type="formula" val="50"/>
        <cfvo type="formula" val="70"/>
        <cfvo type="formula" val="100"/>
        <color rgb="FF57BB8A"/>
        <color rgb="FFFFD666"/>
        <color rgb="FFFF0000"/>
      </colorScale>
    </cfRule>
  </conditionalFormatting>
  <conditionalFormatting sqref="A3:A6 B3:B5 C3:F6 G3:G5">
    <cfRule type="containsBlanks" dxfId="6" priority="15">
      <formula>LEN(TRIM(A3))=0</formula>
    </cfRule>
  </conditionalFormatting>
  <conditionalFormatting sqref="B5:B6">
    <cfRule type="containsText" dxfId="6" priority="16" operator="containsText" text="เลือกท่าใดก็ได้ (รอบหน้าสลับ) 🔄">
      <formula>NOT(ISERROR(SEARCH(("เลือกท่าใดก็ได้ (รอบหน้าสลับ) 🔄"),(B5))))</formula>
    </cfRule>
  </conditionalFormatting>
  <conditionalFormatting sqref="A5">
    <cfRule type="expression" dxfId="6" priority="17">
      <formula>$B5="เลือกท่าใดก็ได้ (รอบหน้าสลับ) 🔄"</formula>
    </cfRule>
  </conditionalFormatting>
  <conditionalFormatting sqref="C5">
    <cfRule type="cellIs" dxfId="27" priority="18" operator="equal">
      <formula>"ขึ้นอยู่กับ นน.ตัว"</formula>
    </cfRule>
  </conditionalFormatting>
  <conditionalFormatting sqref="A6">
    <cfRule type="expression" dxfId="6" priority="19">
      <formula>$B6="เลือกท่าตามมัดที่ด้อย 🎯 ก่อนเล่น"</formula>
    </cfRule>
  </conditionalFormatting>
  <conditionalFormatting sqref="G6">
    <cfRule type="containsBlanks" dxfId="6" priority="20">
      <formula>LEN(TRIM(G6))=0</formula>
    </cfRule>
  </conditionalFormatting>
  <conditionalFormatting sqref="B6">
    <cfRule type="containsText" dxfId="6" priority="21" operator="containsText" text="เลือกท่าตามมัดที่ด้อย">
      <formula>NOT(ISERROR(SEARCH(("เลือกท่าตามมัดที่ด้อย"),(B6))))</formula>
    </cfRule>
  </conditionalFormatting>
  <dataValidations>
    <dataValidation type="list" allowBlank="1" showErrorMessage="1" sqref="B6">
      <formula1>"เลือกท่าตามมัดที่ด้อย 🎯 ก่อนเล่น,Cable Fly Incline (อกบน),Cable Fly (อกกลาง),Cable Fly Decline (อกล่าง),Dumbbells Incline Fly (อกบน),Dumbbells Fly (อกกลาง),Machine Fly (อกกลาง)"</formula1>
    </dataValidation>
    <dataValidation type="list" allowBlank="1" showErrorMessage="1" sqref="B5">
      <formula1>"เลือกท่าใดก็ได้ (รอบหน้าสลับ) 🔄,Assit Dips ,Cable Dips,Dips น้ำหนักตัว ,Dips  ถ่วง"</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15.13"/>
    <col customWidth="1" min="2" max="2" width="32.75"/>
    <col customWidth="1" min="3" max="3" width="17.63"/>
    <col customWidth="1" min="4" max="6" width="8.88"/>
    <col customWidth="1" min="7" max="7" width="74.75"/>
    <col customWidth="1" min="8" max="8" width="18.75"/>
  </cols>
  <sheetData>
    <row r="1" ht="20.25" customHeight="1">
      <c r="A1" s="114" t="s">
        <v>30</v>
      </c>
      <c r="B1" s="118" t="s">
        <v>32</v>
      </c>
      <c r="C1" s="120" t="s">
        <v>35</v>
      </c>
      <c r="D1" s="122" t="s">
        <v>42</v>
      </c>
      <c r="E1" s="118" t="s">
        <v>43</v>
      </c>
      <c r="F1" s="123" t="s">
        <v>44</v>
      </c>
      <c r="G1" s="122" t="s">
        <v>47</v>
      </c>
      <c r="H1" s="125" t="s">
        <v>49</v>
      </c>
    </row>
    <row r="2" ht="20.25" customHeight="1">
      <c r="A2" s="127" t="s">
        <v>51</v>
      </c>
      <c r="B2" s="129" t="s">
        <v>62</v>
      </c>
      <c r="C2" s="130" t="s">
        <v>63</v>
      </c>
      <c r="D2" s="132" t="s">
        <v>66</v>
      </c>
      <c r="E2" s="129" t="s">
        <v>68</v>
      </c>
      <c r="F2" s="135" t="s">
        <v>70</v>
      </c>
      <c r="G2" s="132" t="s">
        <v>74</v>
      </c>
      <c r="H2" s="137" t="s">
        <v>75</v>
      </c>
    </row>
    <row r="3" ht="54.0" customHeight="1">
      <c r="A3" s="407">
        <v>1.0</v>
      </c>
      <c r="B3" s="408" t="s">
        <v>81</v>
      </c>
      <c r="C3" s="409" t="str">
        <f>IFS(
B3="เลือกท่าใดก็ได้ (รอบหน้าสลับ) 🔄","",
B3="Pull-up Wide Grip ถ่วงน้ำหนัก",
IF(
MROUND(('(ถามตอบก่อนเล่น) ใส่ข้อมูลเฉพาะ'!D6*('(ถามตอบก่อนเล่น) ใส่ข้อมูลเฉพาะ'!D8/30))*0.6,5)&lt;=10,
0,
MROUND(('(ถามตอบก่อนเล่น) ใส่ข้อมูลเฉพาะ'!D6*('(ถามตอบก่อนเล่น) ใส่ข้อมูลเฉพาะ'!D8/30))*0.6,5)
),
B3="Pull-up Wide Grip","น้ำหนักตัว",
B3="Lat Pulldown","ความหนัก 7-8/10"
)</f>
        <v/>
      </c>
      <c r="D3" s="410" t="str">
        <f>IF(B3="เลือกท่าใดก็ได้ (รอบหน้าสลับ) 🔄","",
IF('(ถามตอบก่อนเล่น) ใส่ข้อมูลเฉพาะ'!$D$2="5+",5,
IF('(ถามตอบก่อนเล่น) ใส่ข้อมูลเฉพาะ'!$D$2="2-4","4",
IF('(ถามตอบก่อนเล่น) ใส่ข้อมูลเฉพาะ'!$D$2="0-2","3-4","3-4"))))</f>
        <v/>
      </c>
      <c r="E3" s="411" t="str">
        <f>IFS(
B3="เลือกท่าใดก็ได้ (รอบหน้าสลับ) 🔄","",
B3="Pull-up Wide Grip ถ่วงน้ำหนัก",IF(C3=0,"8-15","6-10"),
B3="Lat Pulldown","7-10",
B3="Assit Pullup","8-12"
)</f>
        <v/>
      </c>
      <c r="F3" s="412" t="str">
        <f>IFS(
B3="เลือกท่าใดก็ได้ (รอบหน้าสลับ) 🔄","",
B3="Pull-up Wide Grip ถ่วงน้ำหนัก",IF(C3=0,"1:30","2-3"),
B3="Lat Pulldown","2-3",
B3="Assit Pullup","1:30"
)</f>
        <v/>
      </c>
      <c r="G3" s="418" t="str">
        <f>IFS(
B3="เลือกท่าใดก็ได้ (รอบหน้าสลับ) 🔄","",
AND(B3="Pull-up Wide Grip ถ่วงน้ำหนัก",C3&gt;=10),
"-ดึงข้อด้วยน้ำหนักตัวเองก่อนสัก 8-10 ครั้งจากนั้นไต่น้ำหนักวรอม 50% → 80% → น้ำหนักจริง"&amp;CHAR(10)&amp;
"-Grip แนะนำให้เล่นสลับกัน closed หรือ Wideในแต่ละรอบฝึก "&amp;CHAR(10)&amp;
"-กรณีเป็นแผ่น Plate แนะนำถ่วงให้แผ่นเหล็กมาอยู่ที่ขาหลังเหมือนเป็นจานแล้วรองด้วยขาจะช่วยทำให้นิ่งกว่า",
B3="Pull-up Wide Grip ถ่วงน้ำหนัก",
"-ก่อนจะดึงข้อน้ำหนักตัวเองแนะนำให้ warm up กับ Lat pulldown ก่อน ไล่จาก 50% → 80% → น้ำหนักตัว"&amp;CHAR(10)&amp;
"-ถ้ายังดึงไม่เลยแนะนำให้เลือกท่า Lat Pulldown หรือ Assit Pullup",
B3="Lat Pulldown",
"-ก่อนเล่นให้ไต่ น้ำหนัก 50%,70%,80%→ น้ำหนักจริง"&amp;CHAR(10)&amp;
"-ให้หลังทำงานก่อนแขนเสมอ"&amp;CHAR(10)&amp;
"-ถ้าแรงหมดสามารถ Cheats 💥โยกตัวช่วยได้หลัง rep 7+ (อย่าโยกมากระวังเจ็บ)",
B3="Assit Pullup",
"-หลังไม่ค่อม ตอนดึงให้คิดว่ากำลังดึงข้อจริง"&amp;CHAR(10)&amp;
"-ขึ้นสุดให้หลังทำงานเต็มระยะ"&amp;CHAR(10)&amp;
"-ถ้าเครื่องกระตุกหรือไม่ลื่น เปลี่ยนเครื่องได้"
)</f>
        <v/>
      </c>
      <c r="H3" s="419" t="s">
        <v>129</v>
      </c>
    </row>
    <row r="4" ht="43.5" customHeight="1">
      <c r="A4" s="407">
        <v>2.0</v>
      </c>
      <c r="B4" s="421" t="s">
        <v>381</v>
      </c>
      <c r="C4" s="409" t="s">
        <v>382</v>
      </c>
      <c r="D4" s="423" t="s">
        <v>383</v>
      </c>
      <c r="E4" s="424" t="s">
        <v>123</v>
      </c>
      <c r="F4" s="412">
        <v>2.0</v>
      </c>
      <c r="G4" s="425" t="s">
        <v>384</v>
      </c>
      <c r="H4" s="54"/>
    </row>
    <row r="5" ht="37.5" customHeight="1">
      <c r="A5" s="407">
        <v>3.0</v>
      </c>
      <c r="B5" s="421" t="s">
        <v>386</v>
      </c>
      <c r="C5" s="426" t="s">
        <v>134</v>
      </c>
      <c r="D5" s="423" t="s">
        <v>198</v>
      </c>
      <c r="E5" s="411">
        <v>46364.0</v>
      </c>
      <c r="F5" s="411">
        <v>46083.0</v>
      </c>
      <c r="G5" s="425" t="s">
        <v>388</v>
      </c>
      <c r="H5" s="54"/>
    </row>
    <row r="6" ht="43.5" customHeight="1">
      <c r="A6" s="427" t="s">
        <v>349</v>
      </c>
      <c r="B6" s="421" t="s">
        <v>389</v>
      </c>
      <c r="C6" s="426" t="s">
        <v>134</v>
      </c>
      <c r="D6" s="423" t="s">
        <v>390</v>
      </c>
      <c r="E6" s="424" t="s">
        <v>210</v>
      </c>
      <c r="F6" s="428">
        <v>0.0625</v>
      </c>
      <c r="G6" s="425" t="s">
        <v>391</v>
      </c>
      <c r="H6" s="54"/>
    </row>
    <row r="7" ht="52.5" customHeight="1">
      <c r="A7" s="78"/>
      <c r="B7" s="421" t="s">
        <v>168</v>
      </c>
      <c r="C7" s="426" t="s">
        <v>134</v>
      </c>
      <c r="D7" s="423" t="s">
        <v>392</v>
      </c>
      <c r="E7" s="424" t="s">
        <v>123</v>
      </c>
      <c r="F7" s="78"/>
      <c r="G7" s="425" t="s">
        <v>393</v>
      </c>
      <c r="H7" s="54"/>
    </row>
    <row r="8" ht="52.5" customHeight="1">
      <c r="A8" s="427" t="s">
        <v>394</v>
      </c>
      <c r="B8" s="421" t="s">
        <v>395</v>
      </c>
      <c r="C8" s="426" t="s">
        <v>396</v>
      </c>
      <c r="D8" s="430" t="s">
        <v>198</v>
      </c>
      <c r="E8" s="431">
        <v>46366.0</v>
      </c>
      <c r="F8" s="428">
        <v>0.0625</v>
      </c>
      <c r="G8" s="425" t="s">
        <v>397</v>
      </c>
      <c r="H8" s="54"/>
    </row>
    <row r="9" ht="52.5" customHeight="1">
      <c r="A9" s="78"/>
      <c r="B9" s="421" t="s">
        <v>328</v>
      </c>
      <c r="C9" s="426" t="s">
        <v>134</v>
      </c>
      <c r="D9" s="78"/>
      <c r="E9" s="431">
        <v>46366.0</v>
      </c>
      <c r="F9" s="78"/>
      <c r="G9" s="425" t="s">
        <v>399</v>
      </c>
      <c r="H9" s="78"/>
    </row>
    <row r="10" ht="22.5" customHeight="1">
      <c r="A10" s="228" t="s">
        <v>401</v>
      </c>
      <c r="B10" s="229"/>
      <c r="C10" s="229"/>
      <c r="D10" s="229"/>
      <c r="E10" s="229"/>
      <c r="F10" s="229"/>
      <c r="G10" s="229"/>
      <c r="H10" s="230" t="s">
        <v>19</v>
      </c>
    </row>
    <row r="11" ht="21.75" customHeight="1">
      <c r="A11" s="231" t="s">
        <v>403</v>
      </c>
      <c r="B11" s="233"/>
      <c r="C11" s="233"/>
      <c r="D11" s="233"/>
      <c r="E11" s="233"/>
      <c r="F11" s="233"/>
      <c r="G11" s="235"/>
      <c r="H11" s="236" t="s">
        <v>404</v>
      </c>
    </row>
  </sheetData>
  <mergeCells count="6">
    <mergeCell ref="H3:H9"/>
    <mergeCell ref="A6:A7"/>
    <mergeCell ref="F6:F7"/>
    <mergeCell ref="A8:A9"/>
    <mergeCell ref="D8:D9"/>
    <mergeCell ref="F8:F9"/>
  </mergeCells>
  <conditionalFormatting sqref="C3">
    <cfRule type="colorScale" priority="1">
      <colorScale>
        <cfvo type="formula" val="10"/>
        <cfvo type="formula" val="20"/>
        <cfvo type="formula" val="30"/>
        <color rgb="FF00FF00"/>
        <color rgb="FFFFFF00"/>
        <color rgb="FFFF0000"/>
      </colorScale>
    </cfRule>
  </conditionalFormatting>
  <conditionalFormatting sqref="A3">
    <cfRule type="expression" dxfId="6" priority="2">
      <formula>$B3="เลือกท่าใดก็ได้ (รอบหน้าสลับ) 🔄"</formula>
    </cfRule>
  </conditionalFormatting>
  <conditionalFormatting sqref="C3:G3">
    <cfRule type="containsBlanks" dxfId="6" priority="3">
      <formula>LEN(TRIM(C3))=0</formula>
    </cfRule>
  </conditionalFormatting>
  <conditionalFormatting sqref="B3">
    <cfRule type="containsText" dxfId="6" priority="4" operator="containsText" text="เลือกท่าใดก็ได้ (รอบหน้าสลับ) 🔄">
      <formula>NOT(ISERROR(SEARCH(("เลือกท่าใดก็ได้ (รอบหน้าสลับ) 🔄"),(B3))))</formula>
    </cfRule>
  </conditionalFormatting>
  <dataValidations>
    <dataValidation type="list" allowBlank="1" showErrorMessage="1" sqref="B3">
      <formula1>"เลือกท่าใดก็ได้ (รอบหน้าสลับ) 🔄,Pull-up Wide Grip ถ่วงน้ำหนัก,Lat Pulldown"</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15.13"/>
    <col customWidth="1" min="2" max="2" width="31.75"/>
    <col customWidth="1" min="3" max="3" width="17.63"/>
    <col customWidth="1" min="4" max="6" width="8.88"/>
    <col customWidth="1" min="7" max="7" width="79.0"/>
    <col customWidth="1" min="8" max="8" width="18.75"/>
  </cols>
  <sheetData>
    <row r="1" ht="20.25" customHeight="1">
      <c r="A1" s="267" t="s">
        <v>30</v>
      </c>
      <c r="B1" s="270" t="s">
        <v>32</v>
      </c>
      <c r="C1" s="271" t="s">
        <v>35</v>
      </c>
      <c r="D1" s="272" t="s">
        <v>42</v>
      </c>
      <c r="E1" s="270" t="s">
        <v>43</v>
      </c>
      <c r="F1" s="275" t="s">
        <v>44</v>
      </c>
      <c r="G1" s="272" t="s">
        <v>47</v>
      </c>
      <c r="H1" s="279" t="s">
        <v>49</v>
      </c>
    </row>
    <row r="2" ht="20.25" customHeight="1">
      <c r="A2" s="282" t="s">
        <v>51</v>
      </c>
      <c r="B2" s="283" t="s">
        <v>62</v>
      </c>
      <c r="C2" s="285" t="s">
        <v>63</v>
      </c>
      <c r="D2" s="286" t="s">
        <v>66</v>
      </c>
      <c r="E2" s="283" t="s">
        <v>68</v>
      </c>
      <c r="F2" s="288" t="s">
        <v>70</v>
      </c>
      <c r="G2" s="286" t="s">
        <v>74</v>
      </c>
      <c r="H2" s="292" t="s">
        <v>75</v>
      </c>
    </row>
    <row r="3" ht="60.75" customHeight="1">
      <c r="A3" s="138">
        <v>1.0</v>
      </c>
      <c r="B3" s="140" t="s">
        <v>81</v>
      </c>
      <c r="C3" s="413" t="str">
        <f>IF(B3="เลือกท่าใดก็ได้ (รอบหน้าสลับ) 🔄","",
IF(B3="Dumbbells Shoulder Press",
FLOOR(
(('(ถามตอบก่อนเล่น) ใส่ข้อมูลเฉพาะ'!D4*0.7) *
IF('(ถามตอบก่อนเล่น) ใส่ข้อมูลเฉพาะ'!$D$2="Hard",1,
IF('(ถามตอบก่อนเล่น) ใส่ข้อมูลเฉพาะ'!$D$2="Normal",0.9,
IF('(ถามตอบก่อนเล่น) ใส่ข้อมูลเฉพาะ'!$D$2="Easy",0.8,1)))
)/2
,5),
FLOOR(
('(ถามตอบก่อนเล่น) ใส่ข้อมูลเฉพาะ'!D4*0.7) *
IF('(ถามตอบก่อนเล่น) ใส่ข้อมูลเฉพาะ'!$D$2="Hard",1,
IF('(ถามตอบก่อนเล่น) ใส่ข้อมูลเฉพาะ'!$D$2="Normal",0.9,
IF('(ถามตอบก่อนเล่น) ใส่ข้อมูลเฉพาะ'!$D$2="Easy",0.8,1)))
,5)))</f>
        <v/>
      </c>
      <c r="D3" s="149" t="str">
        <f>IF(B3="เลือกท่าใดก็ได้ (รอบหน้าสลับ) 🔄","",
IF(B3="กลับบ้าน 🐕",
SWITCH('(ถามตอบก่อนเล่น) ใส่ข้อมูลเฉพาะ'!$D$2,
"5+","5",
"2-4","5",
"0-2","4",
"4"),
SWITCH('(ถามตอบก่อนเล่น) ใส่ข้อมูลเฉพาะ'!$D$2,
"5+","4",
"2-4","3-4",
"0-2","3",
"3")))</f>
        <v/>
      </c>
      <c r="E3" s="149" t="str">
        <f>IFS(
B3="เลือกท่าใดก็ได้ (รอบหน้าสลับ) 🔄","",
B3="Smith Shoulder Press","8-12",
B3="Machine Shoulder Press","8-12",
B3="Dumbbells Shoulder Press","8-10"
)</f>
        <v/>
      </c>
      <c r="F3" s="149" t="str">
        <f>IFS(
B3="เลือกท่าใดก็ได้ (รอบหน้าสลับ) 🔄","",
B3="Smith Shoulder Press","3"&amp;CHAR(10)&amp;"(ตามฟิล)",
B3="Machine Shoulder Press","3"&amp;CHAR(10)&amp;"(ตามฟิล)",
B3="Dumbbells Shoulder Press","3"&amp;CHAR(10)&amp;"(ตามฟิล)"
)</f>
        <v/>
      </c>
      <c r="G3" s="311" t="str">
        <f>IFS(
B3="เลือกท่าใดก็ได้ (รอบหน้าสลับ) 🔄","",
B3="Smith Shoulder Press","-จุดเริ่มยิ่งบาร์แตะอกไปเลยยิ่งดีเพราะเริ่มทำงานใช้ไหล่ทันที
-แอ่นหน้าอกหลังตรงแต่ไม่ต้องถึงกับขั้นแอ่นหลังอานสุดๆ จะเจ็บเอาได้
-ตอนออกแรงให้ศอกอยู่ใต้มือไว้ออกแรงเหมือนเป็นเส้นตรงขึ้นไป
-ลงสุดจนเกือบแตะกับอก (ช่วงแรกถ้าเจ็บไหล่ให้เล่นไต่น้ำหนักเบาๆ)",
B3="Machine Shoulder Press","-พยายามหาเครื่องที่ลงได้ลึกจนสุดระยะไหล่ (ถ้าห่างมากเปลี่ยนท่า)
-ปรับเบาะรอง 🪑 ให้สูงให้ไหล่ใกล้กับตัวบาร์เหล็กมากที่สุดเมื่อออกแรงจะเริ่มใช้ไหล่ทันที
-ศอกไม่ต้องออกข้างแบบสุดๆ เอียงมาหน้าได้เล็กน้อย
-ดันขึ้นสุดแล้วล็อคศอกประมาณ 95%+ (ไม่ต้องล็อคสุดให้กร"&amp;"ะดูกรับภาระ)",
B3="Dumbbells Shoulder Press","-ใช้เข่า Take ดัมเบลทุกครั้งก่อนเริ่มเล่น
-มีสองแบบเล่น ดัมเบลใกล้หูจะได้ไหล่โดยรวมมากกว่า ส่วนถ้าศอกชี้ไปทางข้างหน้าจะโดนไหล่หน้ามากกว่า
-ดันขึ้นให้ดัมเบลเข้าหากันเล็กน้อย แต่ไม่ต้องชนกันแรงๆ
-ตอนลงให้ลงจนดัมเบลแตะไหล่ (ถ้าลูกเล็กก็ลงตำแหน่งศอกประมาณ 90°"&amp;")"
)</f>
        <v/>
      </c>
      <c r="H3" s="157" t="s">
        <v>278</v>
      </c>
    </row>
    <row r="4" ht="30.75" customHeight="1">
      <c r="A4" s="333">
        <v>2.0</v>
      </c>
      <c r="B4" s="414" t="s">
        <v>406</v>
      </c>
      <c r="C4" s="370" t="s">
        <v>174</v>
      </c>
      <c r="D4" s="365" t="str">
        <f>IF(B10="กลับบ้าน 🐕",
SWITCH('(ถามตอบก่อนเล่น) ใส่ข้อมูลเฉพาะ'!$D$2,
"5+","5",
"2-4","5",
"0-2","4",
"4"),
SWITCH('(ถามตอบก่อนเล่น) ใส่ข้อมูลเฉพาะ'!$D$2,
"5+","3",
"2-4","3",
"0-2","3",
"3"))</f>
        <v>3</v>
      </c>
      <c r="E4" s="189">
        <v>10.0</v>
      </c>
      <c r="F4" s="356">
        <v>2.0</v>
      </c>
      <c r="G4" s="441" t="s">
        <v>410</v>
      </c>
      <c r="H4" s="54"/>
    </row>
    <row r="5" ht="30.75" customHeight="1">
      <c r="A5" s="54"/>
      <c r="B5" s="54"/>
      <c r="C5" s="370" t="s">
        <v>134</v>
      </c>
      <c r="D5" s="54"/>
      <c r="E5" s="446">
        <v>46364.0</v>
      </c>
      <c r="F5" s="54"/>
      <c r="G5" s="54"/>
      <c r="H5" s="54"/>
    </row>
    <row r="6" ht="30.75" customHeight="1">
      <c r="A6" s="78"/>
      <c r="B6" s="78"/>
      <c r="C6" s="205" t="s">
        <v>197</v>
      </c>
      <c r="D6" s="78"/>
      <c r="E6" s="189" t="s">
        <v>413</v>
      </c>
      <c r="F6" s="78"/>
      <c r="G6" s="78"/>
      <c r="H6" s="54"/>
    </row>
    <row r="7" ht="60.0" customHeight="1">
      <c r="A7" s="138">
        <v>3.0</v>
      </c>
      <c r="B7" s="158" t="s">
        <v>415</v>
      </c>
      <c r="C7" s="336" t="s">
        <v>134</v>
      </c>
      <c r="D7" s="169" t="str">
        <f>IF(B10="กลับบ้าน 🐕",
SWITCH('(ถามตอบก่อนเล่น) ใส่ข้อมูลเฉพาะ'!$D$2,
"5+","5",
"2-4","5",
"0-2","4",
"4"),
SWITCH('(ถามตอบก่อนเล่น) ใส่ข้อมูลเฉพาะ'!$D$2,
"5+","4",
"2-4","3-4",
"0-2","3",
"3"))</f>
        <v>3</v>
      </c>
      <c r="E7" s="169" t="s">
        <v>418</v>
      </c>
      <c r="F7" s="170">
        <v>0.0625</v>
      </c>
      <c r="G7" s="172" t="s">
        <v>419</v>
      </c>
      <c r="H7" s="78"/>
    </row>
    <row r="8" ht="63.75" customHeight="1">
      <c r="A8" s="184">
        <v>4.0</v>
      </c>
      <c r="B8" s="158" t="s">
        <v>81</v>
      </c>
      <c r="C8" s="336" t="str">
        <f>IFS(
B8="เลือกท่าใดก็ได้ (รอบหน้าสลับ) 🔄","",
B8="Front Raise -Wall Support","ความหนัก 6-7/10",
B8="Front Raise","ความหนัก 7/10",
B8="Single Arm Cable Front Raise","ความหนัก 6-7/10",
B8="Straight bar Cable Front Raise","ความหนัก 7-8/10"
)</f>
        <v/>
      </c>
      <c r="D8" s="169" t="str">
        <f>IF(B8="เลือกท่าใดก็ได้ (รอบหน้าสลับ) 🔄","",
IF(B10="กลับบ้าน 🐕",
SWITCH('(ถามตอบก่อนเล่น) ใส่ข้อมูลเฉพาะ'!$D$2,
"5+","5",
"2-4","5",
"0-2","4",
"4"),
SWITCH('(ถามตอบก่อนเล่น) ใส่ข้อมูลเฉพาะ'!$D$2,
"5+","4",
"2-4","3-4",
"0-2","3",
"3")))</f>
        <v/>
      </c>
      <c r="E8" s="169" t="str">
        <f>IFS(
B8="เลือกท่าใดก็ได้ (รอบหน้าสลับ) 🔄","",
B8="Front Raise -Wall Support","12-15",
B8="Front Raise","10-12",
B8="Single Arm Cable Front Raise","12-15",
B8="Straight bar Cable Front Raise","8-10"
)</f>
        <v/>
      </c>
      <c r="F8" s="169" t="str">
        <f>IF(B8="เลือกท่าใดก็ได้ (รอบหน้าสลับ) 🔄","", "1")</f>
        <v/>
      </c>
      <c r="G8" s="172" t="str">
        <f>IFS(
B8="เลือกท่าใดก็ได้ (รอบหน้าสลับ) 🔄","",
B8="Front Raise -Wall Support","-เหมือน Front Raise ทุกอย่างให้นำหลังชิดกับกำแพงเผื่อให้ตัวไม่โยก
-ศอกตรึงประมาณ 90-95%
-ตอนออกแรงให้นึกถึงหมุนเฟืองขึ้นมา⚙️ยกได้จนถึงระยะคิ้วตัวเอง
-สะบักกับก้น 4 จุดแตะกับกำแพงเหมือขาเก้าอี้ 🪑
-ถ้าเกิน 9+Reps แล้วไม่ไหว สามารถออกจากกำแพงแล้ว Cheats 💥ไ"&amp;"ด้จนหมด",
B8="Front Raise","-ศอกตรึงประมาณ 90-95%
-ตอนออกแรงให้นึกถึงหมุนเฟืองขึ้นมา⚙️ยกได้จนถึงระยะคิ้วตัวเอง
-ถ้าเกิน 10+ Reps แล้วไม่ไหว Cheats 💥โยกตัวช่วยเล็กน้อยได้",
B8="Single Arm Cable Front Raise","-เซ็ท cable ต่ำสุด
-ศอกล็อคประมาณ 90-95%
-ดึงขึ้นประมาณ ระดับสายตาหรือคิ้ว
-ตอนลงให้ คุมแรงต้าน อย่าให้แผ่นเหล็กกระทบกัน
-ถ้าเกิน 10 Reps แล้วไม่ไหว สามารถ Cheats 💥 เล็กน้อยได้เพื่อจบเซ็ต (ใช้อีกมือช่วย)
-ข้อดีของการเล่นที่ละข้างคือจะ รู้หรือแก้สาเหตุกล้"&amp;"ามเนื้อเรา Balance หรือไม่",
B8="Straight bar Cable Front Raise","-เซ็ท cable ต่ำสุด
-ศอกล็อคประมาณ 90-95%
-ขึ้นประมาณ ระดับคิ้ว อย่าแกว่งตัวเหมือนที่ขุดน้ำมัน🛢️
-ถ้าเกิน 10 Reps แล้วไม่ไหว สามารถ Cheats 💥 เล็กน้อยได้เพื่อจบเซ็ต (โยกตัวเบาๆเอา)
-สายซิ่งรอบจะไวกว่า single arm"
)</f>
        <v/>
      </c>
      <c r="H8" s="216" t="s">
        <v>452</v>
      </c>
    </row>
    <row r="9" ht="63.75" customHeight="1">
      <c r="A9" s="470" t="s">
        <v>167</v>
      </c>
      <c r="B9" s="206" t="s">
        <v>455</v>
      </c>
      <c r="C9" s="336" t="s">
        <v>134</v>
      </c>
      <c r="D9" s="169" t="str">
        <f>IF(B10="กลับบ้าน 🐕",
SWITCH('(ถามตอบก่อนเล่น) ใส่ข้อมูลเฉพาะ'!$D$2,
"5+","5",
"2-4","5",
"0-2","4",
"4"),
SWITCH('(ถามตอบก่อนเล่น) ใส่ข้อมูลเฉพาะ'!$D$2,
"5+","4",
"2-4","3-4",
"0-2","3",
"3"))</f>
        <v>3</v>
      </c>
      <c r="E9" s="169" t="s">
        <v>459</v>
      </c>
      <c r="F9" s="356">
        <v>1.0</v>
      </c>
      <c r="G9" s="172" t="s">
        <v>460</v>
      </c>
      <c r="H9" s="54"/>
    </row>
    <row r="10" ht="60.75" customHeight="1">
      <c r="A10" s="184">
        <v>5.0</v>
      </c>
      <c r="B10" s="158" t="s">
        <v>81</v>
      </c>
      <c r="C10" s="336" t="str">
        <f>IFS(
B10="เลือกท่าใดก็ได้ (รอบหน้าสลับ) 🔄","",
B10="Machine Reverse Fly","ความหนัก 7-8/10",
B10="Cable Reverse Fly","ความหนัก 7/10",
B10="Dumbbells Reverse Fly","ความหนัก 6-7/10",
B10="กลับบ้าน 🐕","ความหนัก 1/10"
)</f>
        <v/>
      </c>
      <c r="D10" s="169" t="str">
        <f>IF(B10="เลือกท่าใดก็ได้ (รอบหน้าสลับ) 🔄","",
IF(B10="กลับบ้าน 🐕",
SWITCH('(ถามตอบก่อนเล่น) ใส่ข้อมูลเฉพาะ'!$D$2,
"5+","5",
"2-4","5",
"0-2","4",
"4"),
SWITCH('(ถามตอบก่อนเล่น) ใส่ข้อมูลเฉพาะ'!$D$2,
"5+","4",
"2-4","3-4",
"0-2","3",
"3")))</f>
        <v/>
      </c>
      <c r="E10" s="165" t="str">
        <f>IFS(
B10="เลือกท่าใดก็ได้ (รอบหน้าสลับ) 🔄","",
B10="Machine Reverse Fly","10-12",
B10="Cable Reverse Fly","12-15",
B10="Dumbbells Reverse Fly","12-15",
B10="กลับบ้าน 🐕","0"
)</f>
        <v/>
      </c>
      <c r="F10" s="356" t="str">
        <f>IF(OR(B10="เลือกท่าใดก็ได้ (รอบหน้าสลับ) 🔄",B10="กลับบ้าน 🐕"),,1)</f>
        <v/>
      </c>
      <c r="G10" s="172" t="str">
        <f>IFS(
B10="เลือกท่าใดก็ได้ (รอบหน้าสลับ) 🔄","",
B10="Machine Reverse Fly","-ปรับเบาะให้ 3 ระดับ ขนานกับไหล่/ต่ำกว่า/สูงกว่า สลับรอบกันเล่น
-ศอกงอเล็กน้อยเพื่อไม่ให้กระดูกดาม
-ออกแรงให้รู้สึกที่ไหล่หลังสุดระยะ
-ด้านลึก 2 วิ อย่าปล่อยให้เหล็กกระทบกัน",
B10="Cable Reverse Fly","-ยืนให้ลำตัวนิ่ง อกเปิด หลังตรง
-หมุนเฟือง⚙️ไหล่ไปด้านหลังเหมือนพยายามบีบสะบักเข้าหากัน
-อย่าปล่อยให้น้ำหนักเหล็กเกืดเสียงกระทบกัน (ไม่งั้นแรงต้านจะหาย) ",
B10="Dumbbells Reverse Fly","-เอนตัวประมาณ 45°
-ศอกงอเล็กน้อย
-ออกแรงให้รู้สึกที่ไหล่หลังสุดระยะ
-ถ้าเกิน 10 Reps แล้วไม่ไหว สามารถ Cheats 💥 เล็กน้อยได้",
B10="กลับบ้าน 🐕","🥀🥀🥀🥀🥀🥀"
)</f>
        <v/>
      </c>
      <c r="H10" s="54"/>
    </row>
    <row r="11" ht="60.75" customHeight="1">
      <c r="A11" s="470" t="s">
        <v>167</v>
      </c>
      <c r="B11" s="206" t="s">
        <v>470</v>
      </c>
      <c r="C11" s="370" t="str">
        <f>IFS(
B11="ท่าท้องที่ด้อย","",
B11="Abs Cable Crunch","ความหนัก 6-7/10",
B11="Leg Raise Dip Station","ความหนัก 7/10",
B11="Roman Chair Side Crunch","ความหนัก 7/10"
)</f>
        <v/>
      </c>
      <c r="D11" s="165" t="str">
        <f>IF(B11="ท่าท้องที่ด้อย","",
IF(B10="กลับบ้าน 🐕",
IF('(ถามตอบก่อนเล่น) ใส่ข้อมูลเฉพาะ'!$D$2="5+","5",
IF('(ถามตอบก่อนเล่น) ใส่ข้อมูลเฉพาะ'!$D$2="2-4","5",
IF('(ถามตอบก่อนเล่น) ใส่ข้อมูลเฉพาะ'!$D$2="0-2","4","4"))),
IF('(ถามตอบก่อนเล่น) ใส่ข้อมูลเฉพาะ'!$D$2="5+","4",
IF('(ถามตอบก่อนเล่น) ใส่ข้อมูลเฉพาะ'!$D$2="2-4","3-4",
IF('(ถามตอบก่อนเล่น) ใส่ข้อมูลเฉพาะ'!$D$2="0-2","4","3")))))</f>
        <v/>
      </c>
      <c r="E11" s="169" t="str">
        <f>IFS(
B11="","",
B11="ท่าท้องที่ด้อย","",
B11="Abs Cable Crunch","15-30",
B11="Leg Raise Dip Station","15-20",
B11="Roman Chair Side Crunch","12-20"
)</f>
        <v/>
      </c>
      <c r="F11" s="169" t="str">
        <f>IFS(
B11="ท่าท้องที่ด้อย","",
TRUE,1
)</f>
        <v/>
      </c>
      <c r="G11" s="172" t="str">
        <f>IFS(
B11="ท่าท้องที่ด้อย","**โปรดเลือกท่าที่ด้อยก่อนเล่น**",
B11="Abs Cable Crunch","-เป็น 1 ในท่าที่ต้องหลังค่อมไว้ในขนาดเล่นเผื่อจะให้เกร็งกล้ามเนื้อท้องตลอดการฝึก"&amp;CHAR(10)&amp;
"-แนะนำให้เพื่อนดูฟรอมส์หรือถ่ายวีดีโอตัวเองอย่าให้ก้นเคลื่อนที่ไปมา"&amp;CHAR(10)&amp;
"-แนะนำใช้ Single Handle Cable กรณีที่ไม่มีก็ใช้ Rope"&amp;CHAR(10)&amp;
"-ถ้ามาถูกทางจำนวนครั้งจะลดลงเรื่อย 30 จะค่อยๆ ลดเป็น 25,20 ลงมาเรื่อยๆ",
B11="Roman Chair Side Crunch","-ปรับเบาะถึงช่วงเอวข้อพับ"&amp;CHAR(10)&amp;
"-หลังตรงแบบเคารพธงชาติ ไม่งอ และ ไม่แอ่น (อย่าแอ่นเจ็บหลัง)"&amp;CHAR(10)&amp;
"-เบาไปเกิน 20 Reps+เอา Kettle Bell หรือดัมเบลมาถือ"&amp;CHAR(10)&amp;
"-อย่าแกว่งไปมาไม่ค่อยได้อะไรเท่าไหร่ ยกเว้นครั้งท้ายๆ",
B11="Leg Raise Dip Station","-ระยะเข่างอได้นิดหน่อย ถ้าขาตรึงสุดระยะ Hip Flexor จะทำงานหนักแต่ถ้าอยากได้ก็โอเค..."&amp;CHAR(10)&amp;
"-ตอนลงให้ลงเกร็งตลอดเวลาอย่า Swing ไปมาไม่งั้นจะไม่ค่อยได้อะไร เล่นช้าๆ 1,2 ตอนลง 1,2,3"&amp;CHAR(10)&amp;
"-อย่าแกว่งขาไปมาไม่ค่อยได้อะไรเท่าไหร่ ยกเว้น Cheats💥 10+rep "
)</f>
        <v>**โปรดเลือกท่าที่ด้อยก่อนเล่น**</v>
      </c>
      <c r="H11" s="78"/>
    </row>
    <row r="12" ht="22.5" customHeight="1">
      <c r="A12" s="228" t="s">
        <v>498</v>
      </c>
      <c r="B12" s="229"/>
      <c r="C12" s="229"/>
      <c r="D12" s="229"/>
      <c r="E12" s="229"/>
      <c r="F12" s="229"/>
      <c r="G12" s="229"/>
      <c r="H12" s="230" t="s">
        <v>19</v>
      </c>
    </row>
    <row r="13" ht="21.75" customHeight="1">
      <c r="A13" s="231" t="s">
        <v>500</v>
      </c>
      <c r="B13" s="233"/>
      <c r="C13" s="233"/>
      <c r="D13" s="233"/>
      <c r="E13" s="233"/>
      <c r="F13" s="233"/>
      <c r="G13" s="235"/>
      <c r="H13" s="236" t="s">
        <v>503</v>
      </c>
    </row>
  </sheetData>
  <mergeCells count="7">
    <mergeCell ref="H3:H7"/>
    <mergeCell ref="A4:A6"/>
    <mergeCell ref="B4:B6"/>
    <mergeCell ref="D4:D6"/>
    <mergeCell ref="F4:F6"/>
    <mergeCell ref="G4:G6"/>
    <mergeCell ref="H8:H11"/>
  </mergeCells>
  <conditionalFormatting sqref="C3">
    <cfRule type="colorScale" priority="1">
      <colorScale>
        <cfvo type="formula" val="55"/>
        <cfvo type="percent" val="65"/>
        <cfvo type="formula" val="80"/>
        <color rgb="FF57BB8A"/>
        <color rgb="FFFFD666"/>
        <color rgb="FFFF0000"/>
      </colorScale>
    </cfRule>
  </conditionalFormatting>
  <conditionalFormatting sqref="C4:C10">
    <cfRule type="containsText" dxfId="4" priority="2" operator="containsText" text="ความหนัก 1/10">
      <formula>NOT(ISERROR(SEARCH(("ความหนัก 1/10"),(C4))))</formula>
    </cfRule>
  </conditionalFormatting>
  <conditionalFormatting sqref="C4:C10">
    <cfRule type="containsText" dxfId="5" priority="3" operator="containsText" text="ความหนัก 2/10">
      <formula>NOT(ISERROR(SEARCH(("ความหนัก 2/10"),(C4))))</formula>
    </cfRule>
  </conditionalFormatting>
  <conditionalFormatting sqref="C4:C10">
    <cfRule type="containsText" dxfId="7" priority="4" operator="containsText" text="ความหนัก 3/10">
      <formula>NOT(ISERROR(SEARCH(("ความหนัก 3/10"),(C4))))</formula>
    </cfRule>
  </conditionalFormatting>
  <conditionalFormatting sqref="C4:C10">
    <cfRule type="containsText" dxfId="1" priority="5" operator="containsText" text="ความหนัก 4/10">
      <formula>NOT(ISERROR(SEARCH(("ความหนัก 4/10"),(C4))))</formula>
    </cfRule>
  </conditionalFormatting>
  <conditionalFormatting sqref="C4:C10">
    <cfRule type="containsText" dxfId="8" priority="6" operator="containsText" text="ความหนัก 5/10">
      <formula>NOT(ISERROR(SEARCH(("ความหนัก 5/10"),(C4))))</formula>
    </cfRule>
  </conditionalFormatting>
  <conditionalFormatting sqref="C4:C10">
    <cfRule type="containsText" dxfId="9" priority="7" operator="containsText" text="ความหนัก 6/10">
      <formula>NOT(ISERROR(SEARCH(("ความหนัก 6/10"),(C4))))</formula>
    </cfRule>
  </conditionalFormatting>
  <conditionalFormatting sqref="C4:C10">
    <cfRule type="containsText" dxfId="10" priority="8" operator="containsText" text="ความหนัก 6-7/10">
      <formula>NOT(ISERROR(SEARCH(("ความหนัก 6-7/10"),(C4))))</formula>
    </cfRule>
  </conditionalFormatting>
  <conditionalFormatting sqref="C4:C10">
    <cfRule type="containsText" dxfId="11" priority="9" operator="containsText" text="ความหนัก 7/10">
      <formula>NOT(ISERROR(SEARCH(("ความหนัก 7/10"),(C4))))</formula>
    </cfRule>
  </conditionalFormatting>
  <conditionalFormatting sqref="C4:C10">
    <cfRule type="containsText" dxfId="12" priority="10" operator="containsText" text="ความหนัก 7-8/10">
      <formula>NOT(ISERROR(SEARCH(("ความหนัก 7-8/10"),(C4))))</formula>
    </cfRule>
  </conditionalFormatting>
  <conditionalFormatting sqref="C4:C10">
    <cfRule type="containsText" dxfId="13" priority="11" operator="containsText" text="ความหนัก 8/10">
      <formula>NOT(ISERROR(SEARCH(("ความหนัก 8/10"),(C4))))</formula>
    </cfRule>
  </conditionalFormatting>
  <conditionalFormatting sqref="C4:C10">
    <cfRule type="containsText" dxfId="14" priority="12" operator="containsText" text="ความหนัก 8-9/10">
      <formula>NOT(ISERROR(SEARCH(("ความหนัก 8-9/10"),(C4))))</formula>
    </cfRule>
  </conditionalFormatting>
  <conditionalFormatting sqref="C4:C10">
    <cfRule type="containsText" dxfId="15" priority="13" operator="containsText" text="ความหนัก 9-10/10">
      <formula>NOT(ISERROR(SEARCH(("ความหนัก 9-10/10"),(C4))))</formula>
    </cfRule>
  </conditionalFormatting>
  <conditionalFormatting sqref="C4:C10">
    <cfRule type="containsText" dxfId="16" priority="14" operator="containsText" text="ความหนัก 10/10">
      <formula>NOT(ISERROR(SEARCH(("ความหนัก 10/10"),(C4))))</formula>
    </cfRule>
  </conditionalFormatting>
  <conditionalFormatting sqref="G11">
    <cfRule type="containsText" dxfId="6" priority="15" operator="containsText" text="โปรดเลือกท่าที่ด้อยก่อนเล่น">
      <formula>NOT(ISERROR(SEARCH(("โปรดเลือกท่าที่ด้อยก่อนเล่น"),(G11))))</formula>
    </cfRule>
  </conditionalFormatting>
  <conditionalFormatting sqref="A9 A11">
    <cfRule type="expression" dxfId="6" priority="16">
      <formula>$B9="ท่าท้องที่ด้อย"</formula>
    </cfRule>
  </conditionalFormatting>
  <conditionalFormatting sqref="B11">
    <cfRule type="containsText" dxfId="6" priority="17" operator="containsText" text="ท่าท้องที่ด้อย">
      <formula>NOT(ISERROR(SEARCH(("ท่าท้องที่ด้อย"),(B11))))</formula>
    </cfRule>
  </conditionalFormatting>
  <conditionalFormatting sqref="C11">
    <cfRule type="containsBlanks" dxfId="6" priority="18">
      <formula>LEN(TRIM(C11))=0</formula>
    </cfRule>
  </conditionalFormatting>
  <conditionalFormatting sqref="D11:F11">
    <cfRule type="containsBlanks" dxfId="6" priority="19">
      <formula>LEN(TRIM(D11))=0</formula>
    </cfRule>
  </conditionalFormatting>
  <conditionalFormatting sqref="A8">
    <cfRule type="expression" dxfId="6" priority="20">
      <formula>$B8="เลือกท่าใดก็ได้ (รอบหน้าสลับ) 🔄"</formula>
    </cfRule>
  </conditionalFormatting>
  <conditionalFormatting sqref="B8 B10">
    <cfRule type="cellIs" dxfId="6" priority="21" operator="equal">
      <formula>"เลือกท่าใดก็ได้ (รอบหน้าสลับ) 🔄"</formula>
    </cfRule>
  </conditionalFormatting>
  <conditionalFormatting sqref="C8:F8">
    <cfRule type="containsBlanks" dxfId="20" priority="22">
      <formula>LEN(TRIM(C8))=0</formula>
    </cfRule>
  </conditionalFormatting>
  <conditionalFormatting sqref="G8">
    <cfRule type="containsBlanks" dxfId="6" priority="23">
      <formula>LEN(TRIM(G8))=0</formula>
    </cfRule>
  </conditionalFormatting>
  <conditionalFormatting sqref="A10">
    <cfRule type="expression" dxfId="6" priority="24">
      <formula>$B10="เลือกท่าใดก็ได้ (รอบหน้าสลับ) 🔄"</formula>
    </cfRule>
  </conditionalFormatting>
  <conditionalFormatting sqref="C10:G11">
    <cfRule type="containsBlanks" dxfId="6" priority="25">
      <formula>LEN(TRIM(C10))=0</formula>
    </cfRule>
  </conditionalFormatting>
  <conditionalFormatting sqref="A3">
    <cfRule type="expression" dxfId="6" priority="26">
      <formula>$B3="เลือกท่าใดก็ได้ (รอบหน้าสลับ) 🔄"</formula>
    </cfRule>
  </conditionalFormatting>
  <conditionalFormatting sqref="C3:G3">
    <cfRule type="containsBlanks" dxfId="6" priority="27">
      <formula>LEN(TRIM(C3))=0</formula>
    </cfRule>
  </conditionalFormatting>
  <conditionalFormatting sqref="B3">
    <cfRule type="containsText" dxfId="6" priority="28" operator="containsText" text="เลือกท่าใดก็ได้ (รอบหน้าสลับ) 🔄">
      <formula>NOT(ISERROR(SEARCH(("เลือกท่าใดก็ได้ (รอบหน้าสลับ) 🔄"),(B3))))</formula>
    </cfRule>
  </conditionalFormatting>
  <dataValidations>
    <dataValidation type="list" allowBlank="1" showErrorMessage="1" sqref="B11">
      <formula1>"ท่าท้องที่ด้อย,Abs Cable Crunch,Leg Raise Dip Station"</formula1>
    </dataValidation>
    <dataValidation type="list" allowBlank="1" showErrorMessage="1" sqref="B8">
      <formula1>"เลือกท่าใดก็ได้ (รอบหน้าสลับ) 🔄,Front Raise -Wall Support,Front Raise,Single Arm Cable Front Raise,Straight bar Cable Front Raise"</formula1>
    </dataValidation>
    <dataValidation type="list" allowBlank="1" showErrorMessage="1" sqref="B10">
      <formula1>"เลือกท่าใดก็ได้ (รอบหน้าสลับ) 🔄,Machine Reverse Fly,Cable Reverse Fly,Dumbbells  Reverse Fly,กลับบ้าน 🐕"</formula1>
    </dataValidation>
    <dataValidation type="list" allowBlank="1" showErrorMessage="1" sqref="B3">
      <formula1>"เลือกท่าใดก็ได้ (รอบหน้าสลับ) 🔄,Smith Shoulder Press,Machine Shoulder Press,Dumbbells Shoulder Press"</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 width="15.13"/>
    <col customWidth="1" min="2" max="2" width="31.75"/>
    <col customWidth="1" min="3" max="3" width="26.38"/>
    <col customWidth="1" min="4" max="6" width="8.88"/>
    <col customWidth="1" min="7" max="7" width="78.63"/>
    <col customWidth="1" min="8" max="8" width="18.75"/>
  </cols>
  <sheetData>
    <row r="1" ht="20.25" customHeight="1">
      <c r="A1" s="274" t="s">
        <v>30</v>
      </c>
      <c r="B1" s="278" t="s">
        <v>32</v>
      </c>
      <c r="C1" s="281" t="s">
        <v>35</v>
      </c>
      <c r="D1" s="284" t="s">
        <v>42</v>
      </c>
      <c r="E1" s="278" t="s">
        <v>43</v>
      </c>
      <c r="F1" s="289" t="s">
        <v>44</v>
      </c>
      <c r="G1" s="284" t="s">
        <v>47</v>
      </c>
      <c r="H1" s="295" t="s">
        <v>49</v>
      </c>
    </row>
    <row r="2" ht="20.25" customHeight="1">
      <c r="A2" s="298" t="s">
        <v>51</v>
      </c>
      <c r="B2" s="299" t="s">
        <v>62</v>
      </c>
      <c r="C2" s="301" t="s">
        <v>63</v>
      </c>
      <c r="D2" s="303" t="s">
        <v>66</v>
      </c>
      <c r="E2" s="299" t="s">
        <v>68</v>
      </c>
      <c r="F2" s="304" t="s">
        <v>70</v>
      </c>
      <c r="G2" s="303" t="s">
        <v>74</v>
      </c>
      <c r="H2" s="305" t="s">
        <v>75</v>
      </c>
    </row>
    <row r="3" ht="29.25" customHeight="1">
      <c r="A3" s="333">
        <v>1.0</v>
      </c>
      <c r="B3" s="414" t="s">
        <v>302</v>
      </c>
      <c r="C3" s="370" t="s">
        <v>174</v>
      </c>
      <c r="D3" s="205" t="s">
        <v>379</v>
      </c>
      <c r="E3" s="159">
        <v>20.0</v>
      </c>
      <c r="F3" s="406">
        <v>46083.0</v>
      </c>
      <c r="G3" s="380" t="s">
        <v>380</v>
      </c>
      <c r="H3" s="415" t="s">
        <v>300</v>
      </c>
    </row>
    <row r="4" ht="29.25" customHeight="1">
      <c r="A4" s="54"/>
      <c r="B4" s="54"/>
      <c r="C4" s="370" t="s">
        <v>134</v>
      </c>
      <c r="D4" s="416" t="s">
        <v>379</v>
      </c>
      <c r="E4" s="417">
        <v>25.0</v>
      </c>
      <c r="F4" s="54"/>
      <c r="G4" s="54"/>
      <c r="H4" s="54"/>
    </row>
    <row r="5" ht="29.25" customHeight="1">
      <c r="A5" s="78"/>
      <c r="B5" s="78"/>
      <c r="C5" s="205" t="s">
        <v>197</v>
      </c>
      <c r="D5" s="420" t="s">
        <v>379</v>
      </c>
      <c r="E5" s="422">
        <v>30.0</v>
      </c>
      <c r="F5" s="78"/>
      <c r="G5" s="78"/>
      <c r="H5" s="54"/>
    </row>
    <row r="6" ht="25.5" customHeight="1">
      <c r="A6" s="333">
        <v>2.0</v>
      </c>
      <c r="B6" s="414" t="s">
        <v>385</v>
      </c>
      <c r="C6" s="222">
        <f>ROUND(('(ถามตอบก่อนเล่น) ใส่ข้อมูลเฉพาะ'!D5*0.4)/2/2,0)*2</f>
        <v>0</v>
      </c>
      <c r="D6" s="432" t="s">
        <v>198</v>
      </c>
      <c r="E6" s="433" t="s">
        <v>400</v>
      </c>
      <c r="F6" s="356">
        <v>3.0</v>
      </c>
      <c r="G6" s="434" t="s">
        <v>405</v>
      </c>
      <c r="H6" s="54"/>
    </row>
    <row r="7" ht="25.5" customHeight="1">
      <c r="A7" s="54"/>
      <c r="B7" s="54"/>
      <c r="C7" s="54"/>
      <c r="D7" s="54"/>
      <c r="E7" s="54"/>
      <c r="F7" s="54"/>
      <c r="G7" s="54"/>
      <c r="H7" s="54"/>
    </row>
    <row r="8" ht="48.75" customHeight="1">
      <c r="A8" s="78"/>
      <c r="B8" s="78"/>
      <c r="C8" s="78"/>
      <c r="D8" s="78"/>
      <c r="E8" s="78"/>
      <c r="F8" s="78"/>
      <c r="G8" s="78"/>
      <c r="H8" s="54"/>
    </row>
    <row r="9" ht="97.5" customHeight="1">
      <c r="A9" s="333">
        <v>3.0</v>
      </c>
      <c r="B9" s="158" t="s">
        <v>81</v>
      </c>
      <c r="C9" s="159" t="str">
        <f>IF(B9="เลือกท่าก่อนเล่น","",
IF(B9="Lying Leg Curl","ความหนัก 7/10",
IF(B9="Seated Leg Curl","ความหนัก 7/10","")))</f>
        <v/>
      </c>
      <c r="D9" s="356" t="str">
        <f>IF(B9="เลือกท่าก่อนเล่น","",
IF(B9="Lying Leg Curl","4",
IF(B9="Seated Leg Curl","4","")))</f>
        <v/>
      </c>
      <c r="E9" s="365" t="str">
        <f>IF(B9="เลือกท่าก่อนเล่น","",
IF(B9="Lying Leg Curl","8-12",
IF(B9="Seated Leg Curl","8-12","")))</f>
        <v/>
      </c>
      <c r="F9" s="365" t="str">
        <f>IF(B9="เลือกท่าก่อนเล่น","",
IF(B9="Lying Leg Curl","1",
IF(B9="Seated Leg Curl","1","")))</f>
        <v/>
      </c>
      <c r="G9" s="380" t="str">
        <f>IF(B9="เลือกท่าใดก็ได้ (รอบหน้าสลับ) 🔄",
"**โปรดเลือกท่าก่อนเล่นให้สลับกันแต่ละครั้ง ตัวอย่าง : รอบนี้เล่น Lying รอบหน้าเล่น Seated แทน
ส่วนตัวรู้สึก Laying Leg Curl โดนกว่า**",
IF(B9="Lying Leg Curl",
"-ระยะออกแรงให้ออกแรงจนเครื่องแตะก้นเราให้ได้ อย่าให้เครื่องกระทบกันมีแรงต้านเสมอ
-ตอนลงอย่าลงจนเครื่องเกิดเสียง ให้เกร็งแรงต้านไว้ตลอดเวลาเผื่อให้กล้ามเนื้อทำงานตลอด
-ให้คิดสะว่าเหมือนเราเล่นท่า Bicep Preacher Curl หลังขาเราคือหน้าแขนหมุนเฟือง ⚙️ แค่นั้นเ"&amp;"ลยจริงๆ
-พยายามอย่าให้ก้นเคลื่อนที่ในขณะเล่น ระยะยาวจะปวดหลังได้ จับด้ามจับไม่ก็ใช้แขนล็อคให้นิ่งๆ
-ส่วนตัวชอบ Lying มากกว่าไม่มีการกดทับกล้ามเนื้อแต่แอบหน้ามืดแนะนำพอถึง ขา B ให้สลับไปมา
กรณีเครื่องมีแค่เครื่องเดียวก็เล่นได้ไม่เสียหาย",
IF(B9="Seated Leg Curl",
"-ระยะออกแรงให้ออกแรงจนเครื่องแตะก้นเราให้ได้ อย่าให้เครื่องกระทบกันมีแรงต้านเสมอ
-ตอนลงอย่าลงจนเครื่องเกิดเสียง ให้เกร็งแรงต้านไว้ตลอดเวลาเผื่อให้กล้ามเนื้อทำงานตลอด
-ให้คิดสะว่าเหมือนเราเล่นท่า Bicep Preacher Curl หลังขาเราคือหน้าแขนหมุนเฟือง ⚙️ แค่นั้นเ"&amp;"ลยจริงๆ
-พยายามอย่าให้ก้นลอย ดึงตัวเองให้ติดกับเบาะเสมอ ลอยเมื่อไหร่สะสมแต้มหลังเดาะ",
"")))</f>
        <v>**โปรดเลือกท่าก่อนเล่นให้สลับกันแต่ละครั้ง ตัวอย่าง : รอบนี้เล่น Lying รอบหน้าเล่น Seated แทน
ส่วนตัวรู้สึก Laying Leg Curl โดนกว่า**</v>
      </c>
      <c r="H9" s="54"/>
    </row>
    <row r="10" ht="93.0" customHeight="1">
      <c r="A10" s="450">
        <v>4.0</v>
      </c>
      <c r="B10" s="89" t="s">
        <v>81</v>
      </c>
      <c r="C10" s="189" t="str">
        <f>IFS(
B10="Hip Thrust Smith","ความหนัก 7-8/10",
B10="Hip Thrust Machine","ความหนัก 7-8/10",
B10="Hip Thrust Free Weight","ความหนัก 8-9/10",
B10="Romanian Deadlift","ความหนัก 7-8/10",
B10="เลือกท่าใดก็ได้ (รอบหน้าสลับ) 🔄",""
)</f>
        <v/>
      </c>
      <c r="D10" s="115" t="str">
        <f>IFS(
B10="Hip Thrust Smith","3",
B10="Hip Thrust Machine","3",
B10="Hip Thrust Free Weight","3",
B10="Romanian Deadlift","3",
B10="เลือกท่าใดก็ได้ (รอบหน้าสลับ) 🔄",""
)</f>
        <v/>
      </c>
      <c r="E10" s="115" t="str">
        <f>IFS(
B10="Hip Thrust Smith","10-12",
B10="Hip Thrust Machine","10-12",
B10="Hip Thrust Free Weight","7-10",
B10="Romanian Deadlift","10-12",
B10="เลือกท่าใดก็ได้ (รอบหน้าสลับ) 🔄",""
)</f>
        <v/>
      </c>
      <c r="F10" s="115" t="str">
        <f>IFS(
B10="Hip Thrust Smith","1:30",
B10="Hip Thrust Machine","1:30",
B10="Hip Thrust Free Weight","1:30",
B10="Romanian Deadlift","2",
B10="เลือกท่าใดก็ได้ (รอบหน้าสลับ) 🔄",""
)</f>
        <v/>
      </c>
      <c r="G10" s="481" t="str">
        <f>IF(B10="เลือกท่าใดก็ได้ (รอบหน้าสลับ) 🔄",
"**โปรดเลือกท่าก่อนเล่นให้สลับกันแต่ละครั้ง ตัวอย่าง : รอบนี้เล่น Hip Thrust รอบหน้าเล่น Romanian Deadlift แทน
เพื่อให้กล้ามเนื้อก้นและหลังขาได้มุมการทำงานต่างกัน**",
IF(B10="Hip Thrust Smith",
"-ปรับเบาะให้ช่วงสะบักพอดีกับขอบเบาะ เท้าห่างจากตัวตอนเล่นให้หน้าแข้งตั้งฉากประมาณ 90°
-เซ็ทตำแหน่งเครื่องให้แผ่นพาดอยู่บริเวณสะโพกหรือเลยมานิดนึง
-ออกแรงบีบก้นค้างไว้ประมาณ 1 วิ อย่าแอ่นหลังเกิน
-จำไว้ว่าต้องเกร็งหน้าท้องเหมือนเล่นท่า Compound ใหญ่ๆ
-ลงต้"&amp;"านช้าๆอย่าให้เสียงเหล็กกระแทกกัน",
IF(B10="Hip Thrust Machine",
"-เซ็ทตำแหน่งเครื่องให้แผ่นพาดอยู่บริเวณสะโพกหรือเลยมานิดนึง
-ออกแรงบีบก้นค้างไว้ประมาณ 1 วิ อย่าแอ่นหลังเกิน
-เกร็งหน้าท้องเหมือนเล่นท่า Compound ใหญ่ๆ
-ลงต้านช้าๆอย่าให้เหล็กกระแทกกัน
-ไกล = แฮมสตริง ใกล้ = ก้น ด้อยส่วนไหนก็วางเท้าส่วนนั้น",
IF(B10="Hip Thrust Free Weight",
"-ก่อนจะเล่นแนะนำวอร์มด้วยน้ำหนักเบา 60% 80% =&gt; น้ำหนักจริง
-วางบาร์บริเวณสะโพกใช้แผ่นรองถ้ากดเจ็บ
-ดันขึ้นโดยใช้ส้นเท้าและบีบก้นสุดระยะ
-เกร็งหน้าท้องตลอดเซ็ต
-ลงช้าๆควบคุมแรงต้าน",
IF(B10="Romanian Deadlift",
"-ก้นพุ่งไปด้านหลังเหมือนกำลังปิดประตูด้วยก้น
-เข่างอเล็กน้อยแล้วล็อคไว้ไม่ให้ขยับ
-หลังตรง เกร็งหน้าท้องตลอดการเล่น
-ให้รู้สึกตึงที่หลังขาแล้วค่อยดันสะโพกกลับขึ้นมา
-ถ้าเล่นหนักแนะนำใช้เข็มขัดและ strap",
"")))))</f>
        <v>**โปรดเลือกท่าก่อนเล่นให้สลับกันแต่ละครั้ง ตัวอย่าง : รอบนี้เล่น Hip Thrust รอบหน้าเล่น Romanian Deadlift แทน
เพื่อให้กล้ามเนื้อก้นและหลังขาได้มุมการทำงานต่างกัน**</v>
      </c>
      <c r="H10" s="54"/>
    </row>
    <row r="11" ht="52.5" customHeight="1">
      <c r="A11" s="138">
        <v>5.0</v>
      </c>
      <c r="B11" s="158" t="s">
        <v>462</v>
      </c>
      <c r="C11" s="370" t="str">
        <f>IF('(ถามตอบก่อนเล่น) ใส่ข้อมูลเฉพาะ'!$D$2="5+","ความหนัก 7-8/10",
 IF('(ถามตอบก่อนเล่น) ใส่ข้อมูลเฉพาะ'!$D$2="2-4","ความหนัก 7/10",
 IF('(ถามตอบก่อนเล่น) ใส่ข้อมูลเฉพาะ'!$D$2="0-2","ความหนัก 6/10",
 "ความหนัก 9-10/10")))</f>
        <v>ความหนัก 6/10</v>
      </c>
      <c r="D11" s="449" t="str">
        <f>IF('(ถามตอบก่อนเล่น) ใส่ข้อมูลเฉพาะ'!$D$2="5+",4,
IF('(ถามตอบก่อนเล่น) ใส่ข้อมูลเฉพาะ'!$D$2="2-4","3-4",
IF('(ถามตอบก่อนเล่น) ใส่ข้อมูลเฉพาะ'!$D$2="0-2","3","3")))</f>
        <v>3</v>
      </c>
      <c r="E11" s="169" t="s">
        <v>169</v>
      </c>
      <c r="F11" s="169">
        <v>2.0</v>
      </c>
      <c r="G11" s="172" t="s">
        <v>468</v>
      </c>
      <c r="H11" s="54"/>
    </row>
    <row r="12" ht="52.5" customHeight="1">
      <c r="A12" s="333" t="s">
        <v>469</v>
      </c>
      <c r="B12" s="491" t="s">
        <v>363</v>
      </c>
      <c r="C12" s="370" t="s">
        <v>174</v>
      </c>
      <c r="D12" s="449" t="str">
        <f>IF('(ถามตอบก่อนเล่น) ใส่ข้อมูลเฉพาะ'!$D$2="5+",4,
IF('(ถามตอบก่อนเล่น) ใส่ข้อมูลเฉพาะ'!$D$2="2-4","3-4",
IF('(ถามตอบก่อนเล่น) ใส่ข้อมูลเฉพาะ'!$D$2="0-2","3","3")))</f>
        <v>3</v>
      </c>
      <c r="E12" s="169">
        <v>12.0</v>
      </c>
      <c r="F12" s="356">
        <v>3.0</v>
      </c>
      <c r="G12" s="155" t="s">
        <v>472</v>
      </c>
      <c r="H12" s="54"/>
    </row>
    <row r="13" ht="52.5" customHeight="1">
      <c r="A13" s="78"/>
      <c r="B13" s="158" t="s">
        <v>473</v>
      </c>
      <c r="C13" s="370" t="s">
        <v>134</v>
      </c>
      <c r="D13" s="449" t="str">
        <f>IF('(ถามตอบก่อนเล่น) ใส่ข้อมูลเฉพาะ'!$D$2="5+",4,
IF('(ถามตอบก่อนเล่น) ใส่ข้อมูลเฉพาะ'!$D$2="2-4","3-4",
IF('(ถามตอบก่อนเล่น) ใส่ข้อมูลเฉพาะ'!$D$2="0-2","3","3")))</f>
        <v>3</v>
      </c>
      <c r="E13" s="169">
        <v>20.0</v>
      </c>
      <c r="F13" s="78"/>
      <c r="G13" s="492" t="s">
        <v>475</v>
      </c>
      <c r="H13" s="78"/>
    </row>
    <row r="14" ht="22.5" customHeight="1">
      <c r="A14" s="228" t="s">
        <v>476</v>
      </c>
      <c r="B14" s="229"/>
      <c r="C14" s="229"/>
      <c r="D14" s="229"/>
      <c r="E14" s="229"/>
      <c r="F14" s="229"/>
      <c r="G14" s="229"/>
      <c r="H14" s="230" t="s">
        <v>19</v>
      </c>
    </row>
    <row r="15" ht="21.75" customHeight="1">
      <c r="A15" s="231" t="s">
        <v>477</v>
      </c>
      <c r="B15" s="233"/>
      <c r="C15" s="233"/>
      <c r="D15" s="233"/>
      <c r="E15" s="233"/>
      <c r="F15" s="233"/>
      <c r="G15" s="235"/>
      <c r="H15" s="236" t="s">
        <v>478</v>
      </c>
    </row>
  </sheetData>
  <mergeCells count="14">
    <mergeCell ref="C6:C8"/>
    <mergeCell ref="D6:D8"/>
    <mergeCell ref="E6:E8"/>
    <mergeCell ref="F6:F8"/>
    <mergeCell ref="A6:A8"/>
    <mergeCell ref="A12:A13"/>
    <mergeCell ref="A3:A5"/>
    <mergeCell ref="B3:B5"/>
    <mergeCell ref="F3:F5"/>
    <mergeCell ref="G3:G5"/>
    <mergeCell ref="H3:H13"/>
    <mergeCell ref="B6:B8"/>
    <mergeCell ref="G6:G8"/>
    <mergeCell ref="F12:F13"/>
  </mergeCells>
  <conditionalFormatting sqref="A9">
    <cfRule type="expression" dxfId="6" priority="1">
      <formula>$B9="เลือกท่าใดก็ได้ (รอบหน้าสลับ) 🔄"</formula>
    </cfRule>
  </conditionalFormatting>
  <conditionalFormatting sqref="B9">
    <cfRule type="cellIs" dxfId="6" priority="2" operator="equal">
      <formula>"เลือกท่าใดก็ได้ (รอบหน้าสลับ) 🔄"</formula>
    </cfRule>
  </conditionalFormatting>
  <conditionalFormatting sqref="C5 C9">
    <cfRule type="containsText" dxfId="10" priority="3" operator="containsText" text="ความหนัก 6-7/10">
      <formula>NOT(ISERROR(SEARCH(("ความหนัก 6-7/10"),(C5))))</formula>
    </cfRule>
  </conditionalFormatting>
  <conditionalFormatting sqref="C5 C10">
    <cfRule type="containsText" dxfId="4" priority="4" operator="containsText" text="ความหนัก 1/10">
      <formula>NOT(ISERROR(SEARCH(("ความหนัก 1/10"),(C5))))</formula>
    </cfRule>
  </conditionalFormatting>
  <conditionalFormatting sqref="C5 C10">
    <cfRule type="containsText" dxfId="5" priority="5" operator="containsText" text="ความหนัก 2/10">
      <formula>NOT(ISERROR(SEARCH(("ความหนัก 2/10"),(C5))))</formula>
    </cfRule>
  </conditionalFormatting>
  <conditionalFormatting sqref="C5 C10">
    <cfRule type="containsText" dxfId="7" priority="6" operator="containsText" text="ความหนัก 3/10">
      <formula>NOT(ISERROR(SEARCH(("ความหนัก 3/10"),(C5))))</formula>
    </cfRule>
  </conditionalFormatting>
  <conditionalFormatting sqref="C5 C10">
    <cfRule type="containsText" dxfId="1" priority="7" operator="containsText" text="ความหนัก 4/10">
      <formula>NOT(ISERROR(SEARCH(("ความหนัก 4/10"),(C5))))</formula>
    </cfRule>
  </conditionalFormatting>
  <conditionalFormatting sqref="C5 C10">
    <cfRule type="containsText" dxfId="8" priority="8" operator="containsText" text="ความหนัก 5/10">
      <formula>NOT(ISERROR(SEARCH(("ความหนัก 5/10"),(C5))))</formula>
    </cfRule>
  </conditionalFormatting>
  <conditionalFormatting sqref="C5 C10">
    <cfRule type="containsText" dxfId="9" priority="9" operator="containsText" text="ความหนัก 6/10">
      <formula>NOT(ISERROR(SEARCH(("ความหนัก 6/10"),(C5))))</formula>
    </cfRule>
  </conditionalFormatting>
  <conditionalFormatting sqref="C5 C10">
    <cfRule type="containsText" dxfId="11" priority="10" operator="containsText" text="ความหนัก 7/10">
      <formula>NOT(ISERROR(SEARCH(("ความหนัก 7/10"),(C5))))</formula>
    </cfRule>
  </conditionalFormatting>
  <conditionalFormatting sqref="C5 C10">
    <cfRule type="containsText" dxfId="12" priority="11" operator="containsText" text="ความหนัก 7-8/10">
      <formula>NOT(ISERROR(SEARCH(("ความหนัก 7-8/10"),(C5))))</formula>
    </cfRule>
  </conditionalFormatting>
  <conditionalFormatting sqref="C5 C10">
    <cfRule type="containsText" dxfId="13" priority="12" operator="containsText" text="ความหนัก 8/10">
      <formula>NOT(ISERROR(SEARCH(("ความหนัก 8/10"),(C5))))</formula>
    </cfRule>
  </conditionalFormatting>
  <conditionalFormatting sqref="C5 C10">
    <cfRule type="containsText" dxfId="14" priority="13" operator="containsText" text="ความหนัก 8-9/10">
      <formula>NOT(ISERROR(SEARCH(("ความหนัก 8-9/10"),(C5))))</formula>
    </cfRule>
  </conditionalFormatting>
  <conditionalFormatting sqref="C5 C10">
    <cfRule type="containsText" dxfId="15" priority="14" operator="containsText" text="ความหนัก 9-10/10">
      <formula>NOT(ISERROR(SEARCH(("ความหนัก 9-10/10"),(C5))))</formula>
    </cfRule>
  </conditionalFormatting>
  <conditionalFormatting sqref="C5 C10">
    <cfRule type="containsText" dxfId="16" priority="15" operator="containsText" text="ความหนัก 10/10">
      <formula>NOT(ISERROR(SEARCH(("ความหนัก 10/10"),(C5))))</formula>
    </cfRule>
  </conditionalFormatting>
  <conditionalFormatting sqref="A9">
    <cfRule type="expression" dxfId="6" priority="16">
      <formula>$B9="เลือกท่าก่อนเล่น"</formula>
    </cfRule>
  </conditionalFormatting>
  <conditionalFormatting sqref="B9">
    <cfRule type="cellIs" dxfId="6" priority="17" operator="equal">
      <formula>"เลือกท่าก่อนเล่น"</formula>
    </cfRule>
  </conditionalFormatting>
  <conditionalFormatting sqref="C9:F9">
    <cfRule type="containsBlanks" dxfId="6" priority="18">
      <formula>LEN(TRIM(C9))=0</formula>
    </cfRule>
  </conditionalFormatting>
  <conditionalFormatting sqref="G9">
    <cfRule type="cellIs" dxfId="6" priority="19" operator="equal">
      <formula>"**โปรดเลือกท่าก่อนเล่นให้สลับกันแต่ละครั้ง ตัวอย่าง : รอบนี้เล่น Lying รอบหน้าเล่น Seated แทน ส่วนตัวรู้สึก Laying Leg Curl โดนกว่า**"</formula>
    </cfRule>
  </conditionalFormatting>
  <conditionalFormatting sqref="C6">
    <cfRule type="colorScale" priority="20">
      <colorScale>
        <cfvo type="formula" val="10"/>
        <cfvo type="formula" val="20"/>
        <cfvo type="formula" val="30"/>
        <color rgb="FF57BB8A"/>
        <color rgb="FFFFD666"/>
        <color rgb="FFFF0000"/>
      </colorScale>
    </cfRule>
  </conditionalFormatting>
  <conditionalFormatting sqref="C3:C4 C9 C11:C13">
    <cfRule type="containsText" dxfId="4" priority="21" operator="containsText" text="ความหนัก 1/10">
      <formula>NOT(ISERROR(SEARCH(("ความหนัก 1/10"),(C3))))</formula>
    </cfRule>
  </conditionalFormatting>
  <conditionalFormatting sqref="C3:C4 C9 C11:C13">
    <cfRule type="containsText" dxfId="5" priority="22" operator="containsText" text="ความหนัก 2/10">
      <formula>NOT(ISERROR(SEARCH(("ความหนัก 2/10"),(C3))))</formula>
    </cfRule>
  </conditionalFormatting>
  <conditionalFormatting sqref="C3:C4 C9 C11:C13">
    <cfRule type="containsText" dxfId="7" priority="23" operator="containsText" text="ความหนัก 3/10">
      <formula>NOT(ISERROR(SEARCH(("ความหนัก 3/10"),(C3))))</formula>
    </cfRule>
  </conditionalFormatting>
  <conditionalFormatting sqref="C3:C4 C9 C11:C13">
    <cfRule type="containsText" dxfId="1" priority="24" operator="containsText" text="ความหนัก 4/10">
      <formula>NOT(ISERROR(SEARCH(("ความหนัก 4/10"),(C3))))</formula>
    </cfRule>
  </conditionalFormatting>
  <conditionalFormatting sqref="C3:C4 C9 C11:C13">
    <cfRule type="containsText" dxfId="8" priority="25" operator="containsText" text="ความหนัก 5/10">
      <formula>NOT(ISERROR(SEARCH(("ความหนัก 5/10"),(C3))))</formula>
    </cfRule>
  </conditionalFormatting>
  <conditionalFormatting sqref="C3:C4 C9 C11:C13">
    <cfRule type="containsText" dxfId="9" priority="26" operator="containsText" text="ความหนัก 6/10">
      <formula>NOT(ISERROR(SEARCH(("ความหนัก 6/10"),(C3))))</formula>
    </cfRule>
  </conditionalFormatting>
  <conditionalFormatting sqref="C3:C4 C9 C11:C13">
    <cfRule type="containsText" dxfId="11" priority="27" operator="containsText" text="ความหนัก 7/10">
      <formula>NOT(ISERROR(SEARCH(("ความหนัก 7/10"),(C3))))</formula>
    </cfRule>
  </conditionalFormatting>
  <conditionalFormatting sqref="C3:C4 C9 C11:C13">
    <cfRule type="containsText" dxfId="12" priority="28" operator="containsText" text="ความหนัก 7-8/10">
      <formula>NOT(ISERROR(SEARCH(("ความหนัก 7-8/10"),(C3))))</formula>
    </cfRule>
  </conditionalFormatting>
  <conditionalFormatting sqref="C3:C4 C9 C11:C13">
    <cfRule type="containsText" dxfId="13" priority="29" operator="containsText" text="ความหนัก 8/10">
      <formula>NOT(ISERROR(SEARCH(("ความหนัก 8/10"),(C3))))</formula>
    </cfRule>
  </conditionalFormatting>
  <conditionalFormatting sqref="C3:C4 C9 C11:C13">
    <cfRule type="containsText" dxfId="14" priority="30" operator="containsText" text="ความหนัก 8-9/10">
      <formula>NOT(ISERROR(SEARCH(("ความหนัก 8-9/10"),(C3))))</formula>
    </cfRule>
  </conditionalFormatting>
  <conditionalFormatting sqref="C3:C4 C9 C11:C13">
    <cfRule type="containsText" dxfId="15" priority="31" operator="containsText" text="ความหนัก 9-10/10">
      <formula>NOT(ISERROR(SEARCH(("ความหนัก 9-10/10"),(C3))))</formula>
    </cfRule>
  </conditionalFormatting>
  <conditionalFormatting sqref="C3:C4 C9 C11:C13">
    <cfRule type="containsText" dxfId="16" priority="32" operator="containsText" text="ความหนัก 10/10">
      <formula>NOT(ISERROR(SEARCH(("ความหนัก 10/10"),(C3))))</formula>
    </cfRule>
  </conditionalFormatting>
  <conditionalFormatting sqref="C10:G10">
    <cfRule type="containsBlanks" dxfId="6" priority="33">
      <formula>LEN(TRIM(C10))=0</formula>
    </cfRule>
  </conditionalFormatting>
  <conditionalFormatting sqref="B10">
    <cfRule type="containsText" dxfId="6" priority="34" operator="containsText" text="เลือกท่าใดก็ได้ (รอบหน้าสลับ) 🔄">
      <formula>NOT(ISERROR(SEARCH(("เลือกท่าใดก็ได้ (รอบหน้าสลับ) 🔄"),(B10))))</formula>
    </cfRule>
  </conditionalFormatting>
  <conditionalFormatting sqref="A10">
    <cfRule type="expression" dxfId="6" priority="35">
      <formula>$B10="เลือกท่าใดก็ได้ (รอบหน้าสลับ) 🔄"</formula>
    </cfRule>
  </conditionalFormatting>
  <conditionalFormatting sqref="G10">
    <cfRule type="cellIs" dxfId="6" priority="36" operator="equal">
      <formula>"**โปรดเลือกท่าก่อนเล่นให้สลับกันแต่ละครั้ง ตัวอย่าง : รอบนี้เล่น Hip Thrust รอบหน้าเล่น Romanian Deadlift แทน เพื่อให้กล้ามเนื้อก้นและหลังขาได้มุมการทำงานต่างกัน**"</formula>
    </cfRule>
  </conditionalFormatting>
  <dataValidations>
    <dataValidation type="list" allowBlank="1" showErrorMessage="1" sqref="B10">
      <formula1>"เลือกท่าใดก็ได้ (รอบหน้าสลับ) 🔄,Hip Thrust Smith,Hip Thrust Machine,Hip Thrust Free Weight,Romanian Deadlift"</formula1>
    </dataValidation>
    <dataValidation type="list" allowBlank="1" showErrorMessage="1" sqref="B9">
      <formula1>"เลือกท่าใดก็ได้ (รอบหน้าสลับ) 🔄,Lying Leg Curl ,Seated Leg Curl"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19191"/>
    <outlinePr summaryBelow="0" summaryRight="0"/>
  </sheetPr>
  <sheetViews>
    <sheetView showGridLines="0" workbookViewId="0"/>
  </sheetViews>
  <sheetFormatPr customHeight="1" defaultColWidth="12.63" defaultRowHeight="15.75"/>
  <cols>
    <col customWidth="1" min="1" max="1" width="15.13"/>
    <col customWidth="1" min="2" max="2" width="31.75"/>
    <col customWidth="1" min="3" max="3" width="17.63"/>
    <col customWidth="1" min="4" max="6" width="8.88"/>
    <col customWidth="1" min="7" max="7" width="75.13"/>
    <col customWidth="1" min="8" max="8" width="21.5"/>
  </cols>
  <sheetData>
    <row r="1" ht="20.25" customHeight="1">
      <c r="A1" s="435" t="s">
        <v>30</v>
      </c>
      <c r="B1" s="436" t="s">
        <v>32</v>
      </c>
      <c r="C1" s="437" t="s">
        <v>35</v>
      </c>
      <c r="D1" s="438" t="s">
        <v>42</v>
      </c>
      <c r="E1" s="436" t="s">
        <v>43</v>
      </c>
      <c r="F1" s="439" t="s">
        <v>44</v>
      </c>
      <c r="G1" s="438" t="s">
        <v>47</v>
      </c>
      <c r="H1" s="440" t="s">
        <v>49</v>
      </c>
    </row>
    <row r="2" ht="20.25" customHeight="1">
      <c r="A2" s="442" t="s">
        <v>51</v>
      </c>
      <c r="B2" s="443" t="s">
        <v>62</v>
      </c>
      <c r="C2" s="444" t="s">
        <v>63</v>
      </c>
      <c r="D2" s="445" t="s">
        <v>66</v>
      </c>
      <c r="E2" s="443" t="s">
        <v>68</v>
      </c>
      <c r="F2" s="447" t="s">
        <v>70</v>
      </c>
      <c r="G2" s="445" t="s">
        <v>74</v>
      </c>
      <c r="H2" s="448" t="s">
        <v>75</v>
      </c>
    </row>
    <row r="3" ht="78.0" customHeight="1">
      <c r="A3" s="138">
        <v>1.0</v>
      </c>
      <c r="B3" s="158" t="s">
        <v>414</v>
      </c>
      <c r="C3" s="370" t="str">
        <f>IF('(ถามตอบก่อนเล่น) ใส่ข้อมูลเฉพาะ'!$D$2="5+","ความหนัก 9-10/10",
 IF('(ถามตอบก่อนเล่น) ใส่ข้อมูลเฉพาะ'!$D$2="2-4","ความหนัก 8/10",
 IF('(ถามตอบก่อนเล่น) ใส่ข้อมูลเฉพาะ'!$D$2="0-2","ความหนัก 7/10",
 "ความหนัก 9-10/10")))</f>
        <v>ความหนัก 7/10</v>
      </c>
      <c r="D3" s="449" t="s">
        <v>198</v>
      </c>
      <c r="E3" s="449" t="s">
        <v>416</v>
      </c>
      <c r="F3" s="165">
        <v>46083.0</v>
      </c>
      <c r="G3" s="172" t="s">
        <v>417</v>
      </c>
      <c r="H3" s="157" t="s">
        <v>189</v>
      </c>
    </row>
    <row r="4" ht="69.0" customHeight="1">
      <c r="A4" s="138">
        <v>2.0</v>
      </c>
      <c r="B4" s="158" t="s">
        <v>175</v>
      </c>
      <c r="C4" s="159" t="str">
        <f>IF('(ถามตอบก่อนเล่น) ใส่ข้อมูลเฉพาะ'!$D$2="5+","ความหนัก 9-10/10",
 IF('(ถามตอบก่อนเล่น) ใส่ข้อมูลเฉพาะ'!$D$2="2-4","ความหนัก 8/10",
 IF('(ถามตอบก่อนเล่น) ใส่ข้อมูลเฉพาะ'!$D$2="0-2","ความหนัก 7/10",
 "ความหนัก 9-10/10")))</f>
        <v>ความหนัก 7/10</v>
      </c>
      <c r="D4" s="169" t="str">
        <f>IF('(ถามตอบก่อนเล่น) ใส่ข้อมูลเฉพาะ'!$D$2="5+",4,
IF('(ถามตอบก่อนเล่น) ใส่ข้อมูลเฉพาะ'!$D$2="2-4","3-4",
IF('(ถามตอบก่อนเล่น) ใส่ข้อมูลเฉพาะ'!$D$2="0-2","3-4","3")))</f>
        <v>3-4</v>
      </c>
      <c r="E4" s="169" t="s">
        <v>123</v>
      </c>
      <c r="F4" s="152">
        <v>46083.0</v>
      </c>
      <c r="G4" s="172" t="s">
        <v>420</v>
      </c>
      <c r="H4" s="54"/>
    </row>
    <row r="5" ht="51.0" customHeight="1">
      <c r="A5" s="138">
        <v>3.0</v>
      </c>
      <c r="B5" s="158" t="s">
        <v>421</v>
      </c>
      <c r="C5" s="370" t="str">
        <f>IF('(ถามตอบก่อนเล่น) ใส่ข้อมูลเฉพาะ'!$D$2="5+","ความหนัก 7-8/10",
 IF('(ถามตอบก่อนเล่น) ใส่ข้อมูลเฉพาะ'!$D$2="2-4","ความหนัก 7-8/10",
 IF('(ถามตอบก่อนเล่น) ใส่ข้อมูลเฉพาะ'!$D$2="0-2","ความหนัก 6-7/10",
 "ความหนัก 9-10/10")))</f>
        <v>ความหนัก 6-7/10</v>
      </c>
      <c r="D5" s="169" t="str">
        <f>IF('(ถามตอบก่อนเล่น) ใส่ข้อมูลเฉพาะ'!$D$2="5+",4,
IF('(ถามตอบก่อนเล่น) ใส่ข้อมูลเฉพาะ'!$D$2="2-4","3-4",
IF('(ถามตอบก่อนเล่น) ใส่ข้อมูลเฉพาะ'!$D$2="0-2","3-4","3")))</f>
        <v>3-4</v>
      </c>
      <c r="E5" s="165">
        <v>46366.0</v>
      </c>
      <c r="F5" s="169">
        <v>1.0</v>
      </c>
      <c r="G5" s="172" t="s">
        <v>424</v>
      </c>
      <c r="H5" s="78"/>
    </row>
    <row r="6" ht="63.75" customHeight="1">
      <c r="A6" s="203">
        <v>4.0</v>
      </c>
      <c r="B6" s="206" t="s">
        <v>387</v>
      </c>
      <c r="C6" s="429">
        <f>ROUND('(ถามตอบก่อนเล่น) ใส่ข้อมูลเฉพาะ'!D3*0.65,0)</f>
        <v>85</v>
      </c>
      <c r="D6" s="169" t="str">
        <f>IF('(ถามตอบก่อนเล่น) ใส่ข้อมูลเฉพาะ'!$D$2="5+",4,
IF('(ถามตอบก่อนเล่น) ใส่ข้อมูลเฉพาะ'!$D$2="2-4","3-4",
IF('(ถามตอบก่อนเล่น) ใส่ข้อมูลเฉพาะ'!$D$2="0-2","3-4","3")))</f>
        <v>3-4</v>
      </c>
      <c r="E6" s="165">
        <v>46364.0</v>
      </c>
      <c r="F6" s="149">
        <v>2.0</v>
      </c>
      <c r="G6" s="172" t="s">
        <v>440</v>
      </c>
      <c r="H6" s="216" t="s">
        <v>441</v>
      </c>
    </row>
    <row r="7" ht="52.5" customHeight="1">
      <c r="A7" s="462">
        <v>5.0</v>
      </c>
      <c r="B7" s="206" t="s">
        <v>446</v>
      </c>
      <c r="C7" s="370" t="s">
        <v>134</v>
      </c>
      <c r="D7" s="169" t="str">
        <f>IF('(ถามตอบก่อนเล่น) ใส่ข้อมูลเฉพาะ'!$D$2="5+",4,
IF('(ถามตอบก่อนเล่น) ใส่ข้อมูลเฉพาะ'!$D$2="2-4","3-4",
IF('(ถามตอบก่อนเล่น) ใส่ข้อมูลเฉพาะ'!$D$2="0-2","3-4","3")))</f>
        <v>3-4</v>
      </c>
      <c r="E7" s="149" t="s">
        <v>448</v>
      </c>
      <c r="F7" s="365">
        <v>1.0</v>
      </c>
      <c r="G7" s="463" t="s">
        <v>449</v>
      </c>
      <c r="H7" s="54"/>
    </row>
    <row r="8" ht="70.5" customHeight="1">
      <c r="A8" s="464" t="s">
        <v>167</v>
      </c>
      <c r="B8" s="465" t="s">
        <v>81</v>
      </c>
      <c r="C8" s="370" t="str">
        <f>IF(B8="เลือกท่าใดก็ได้ (รอบหน้าสลับ) 🔄","",IFERROR(VLOOKUP(B10,'โยนสูตร'!C14:D30,2,FALSE),"ความหนัก 7/10"))</f>
        <v/>
      </c>
      <c r="D8" s="165" t="str">
        <f>IF(B8="เลือกท่าใดก็ได้ (รอบหน้าสลับ) 🔄","",
IF(C4="-","",
IF('(ถามตอบก่อนเล่น) ใส่ข้อมูลเฉพาะ'!$D$2="5+","4-5",
IF('(ถามตอบก่อนเล่น) ใส่ข้อมูลเฉพาะ'!$D$2="2-4","4-5",
IF('(ถามตอบก่อนเล่น) ใส่ข้อมูลเฉพาะ'!$D$2="0-2","4","4-5")))))</f>
        <v/>
      </c>
      <c r="E8" s="169" t="str">
        <f>IFS(
TRIM(B8)="Abs Cable Crunch","15-20",
TRIM(B8)="Leg Raise Dip Station","10-15",
TRIM(B8)="Roman Chair Side Crunch","10-12",
TRIM(B8)="เลือกท่าใดก็ได้ (รอบหน้าสลับ) 🔄","",
TRUE,""
)</f>
        <v/>
      </c>
      <c r="F8" s="169" t="str">
        <f>IFS(
B8="เลือกท่าใดก็ได้ (รอบหน้าสลับ) 🔄","",
TRUE,1
)</f>
        <v/>
      </c>
      <c r="G8" s="172" t="str">
        <f>IFS(
B8="เลือกท่าใดก็ได้ (รอบหน้าสลับ) 🔄","**เลือกท่าใดก็ได้ (สลับกันแต่ละรอบ) และห้ามซ้ำกับท่าด้านล่าง**",
B8="Abs Cable Crunch","-เป็น 1 ในท่าที่ต้องหลังค่อมไว้ในขนาดเล่นเผื่อจะให้เกร็งกล้ามเนื้อท้องตลอดการฝึก"&amp;CHAR(10)&amp;
"-แนะนำให้เพื่อนดูฟรอมส์หรือถ่ายวีดีโอตัวเองอย่าให้ก้นเคลื่อนที่ไปมา"&amp;CHAR(10)&amp;
"-แนะนำใช้ Single Handle Cable กรณีที่ไม่มีก็ใช้ Rope"&amp;CHAR(10)&amp;
"-ถ้ามาถูกทางจากจำนวนครั้งที่ 30 จะค่อยๆ ลดเป็น 25,20 ลงมาเรื่อยๆ",
B8="Roman Chair Side Crunch","-ปรับเบาะถึงช่วงเอวข้อพับ"&amp;CHAR(10)&amp;
"-หลังตรงแบบเคารพธงชาติ ไม่งอ และ ไม่แอ่น (อย่าแอ่นเจ็บหลัง)"&amp;CHAR(10)&amp;
"-เบาไปเกิน 20 Reps+เอา Kettle Bell หรือดัมเบลมาถือ"&amp;CHAR(10)&amp;
"-อย่าแกว่งไปมาไม่ค่อยได้อะไรเท่าไหร่ ยกเว้นครั้งท้ายๆ",
B8="Leg Raise Dip Station","-ระยะเข่างอได้นิดหน่อย ถ้าขาตรึงสุดระยะ Hip Flexor จะทำงานหนักแต่ถ้าอยากได้ก็โอเค..."&amp;CHAR(10)&amp;
"-ตอนลงให้ลงเกร็งตลอดเวลาอย่า Swing ไปมาไม่งั้นจะไม่ค่อยได้อะไร เล่นช้าๆ 1,2 ตอนลง 1,2,3"&amp;CHAR(10)&amp;
"-อย่าแกว่งขาไปมาไม่ค่อยได้อะไรเท่าไหร่ ยกเว้น Cheats💥 10+rep "
)</f>
        <v>**เลือกท่าใดก็ได้ (สลับกันแต่ละรอบ) และห้ามซ้ำกับท่าด้านล่าง**</v>
      </c>
      <c r="H8" s="54"/>
    </row>
    <row r="9" ht="55.5" customHeight="1">
      <c r="A9" s="462">
        <v>6.0</v>
      </c>
      <c r="B9" s="206" t="s">
        <v>466</v>
      </c>
      <c r="C9" s="205" t="s">
        <v>134</v>
      </c>
      <c r="D9" s="449" t="str">
        <f>IF('(ถามตอบก่อนเล่น) ใส่ข้อมูลเฉพาะ'!$D$2="5+","4",
IF('(ถามตอบก่อนเล่น) ใส่ข้อมูลเฉพาะ'!$D$2="2-4","3",
IF('(ถามตอบก่อนเล่น) ใส่ข้อมูลเฉพาะ'!$D$2="0-2","3","3")))</f>
        <v>3</v>
      </c>
      <c r="E9" s="169" t="s">
        <v>210</v>
      </c>
      <c r="F9" s="365">
        <v>1.0</v>
      </c>
      <c r="G9" s="172" t="s">
        <v>471</v>
      </c>
      <c r="H9" s="54"/>
    </row>
    <row r="10" ht="55.5" customHeight="1">
      <c r="A10" s="464" t="s">
        <v>167</v>
      </c>
      <c r="B10" s="465" t="s">
        <v>81</v>
      </c>
      <c r="C10" s="370" t="str">
        <f>IF(B10="เลือกท่าใดก็ได้ (รอบหน้าสลับ) 🔄","",IFERROR(VLOOKUP(B10,'โยนสูตร'!C14:D30,2,FALSE),"ความหนัก 7/10"))</f>
        <v/>
      </c>
      <c r="D10" s="165" t="str">
        <f>IF(B10="เลือกท่าใดก็ได้ (รอบหน้าสลับ) 🔄","",
IF(C6="-","",
IF('(ถามตอบก่อนเล่น) ใส่ข้อมูลเฉพาะ'!$D$2="5+","4-5",
IF('(ถามตอบก่อนเล่น) ใส่ข้อมูลเฉพาะ'!$D$2="2-4","4-5",
IF('(ถามตอบก่อนเล่น) ใส่ข้อมูลเฉพาะ'!$D$2="0-2","4","4-5")))))</f>
        <v/>
      </c>
      <c r="E10" s="169" t="str">
        <f>IFS(
TRIM(B10)="Abs Cable Crunch","15-20",
TRIM(B10)="Leg Raise Dip Station","10-15",
TRIM(B10)="Roman Chair Side Crunch","10-12",
TRIM(B10)="เลือกท่าใดก็ได้ (รอบหน้าสลับ) 🔄","",
TRUE,""
)</f>
        <v/>
      </c>
      <c r="F10" s="169" t="str">
        <f>IFS(
B10="เลือกท่าใดก็ได้ (รอบหน้าสลับ) 🔄","",
TRUE,1
)</f>
        <v/>
      </c>
      <c r="G10" s="172" t="str">
        <f>IFS(
B10="เลือกท่าใดก็ได้ (รอบหน้าสลับ) 🔄","**เลือกท่าใดก็ได้ (สลับกันแต่ละรอบ) และห้ามซ้ำกับท่าด้านบน **",
B10="Abs Cable Crunch","-เป็น 1 ในท่าที่ต้องหลังค่อมไว้ในขนาดเล่นเผื่อจะให้เกร็งกล้ามเนื้อท้องตลอดการฝึก"&amp;CHAR(10)&amp;
"-แนะนำให้เพื่อนดูฟรอมส์หรือถ่ายวีดีโอตัวเองอย่าให้ก้นเคลื่อนที่ไปมา"&amp;CHAR(10)&amp;
"-แนะนำใช้ Single Handle Cable กรณีที่ไม่มีก็ใช้ Rope"&amp;CHAR(10)&amp;
"-ถ้ามาถูกทางจากจำนวนครั้งที่ 30 จะค่อยๆ ลดเป็น 25,20 ลงมาเรื่อยๆ",
B10="Roman Chair Side Crunch","-ปรับเบาะถึงช่วงเอวข้อพับ"&amp;CHAR(10)&amp;
"-หลังตรงแบบเคารพธงชาติ ไม่งอ และ ไม่แอ่น (อย่าแอ่นเจ็บหลัง)"&amp;CHAR(10)&amp;
"-เบาไปเกิน 20 Reps+เอา Kettle Bell หรือดัมเบลมาถือ"&amp;CHAR(10)&amp;
"-อย่าแกว่งไปมาไม่ค่อยได้อะไรเท่าไหร่ ยกเว้นครั้งท้ายๆ",
B10="Leg Raise Dip Station","-ระยะเข่างอได้นิดหน่อยถ้าขาตรึงสุดระยะ Hip Flexor จะทำงานหนักแต่ถ้าอยากได้ก็โอเค..."&amp;CHAR(10)&amp;
"-ตอนลงให้ลงเกร็งตลอดเวลาอย่า Swing ไปมาไม่งั้นจะไม่ค่อยได้อะไร เล่นช้าๆ 1,2 ตอนลง 1,2,3"&amp;CHAR(10)&amp;
"-เบาไปก็เอาดัมเบลมาหนีบที่เท้า ไม่ต้องหนักแต่ต้านช้าๆ"
)</f>
        <v>**เลือกท่าใดก็ได้ (สลับกันแต่ละรอบ) และห้ามซ้ำกับท่าด้านบน **</v>
      </c>
      <c r="H10" s="78"/>
    </row>
    <row r="11" ht="22.5" customHeight="1">
      <c r="A11" s="228" t="s">
        <v>483</v>
      </c>
      <c r="B11" s="229"/>
      <c r="C11" s="229"/>
      <c r="D11" s="229"/>
      <c r="E11" s="229"/>
      <c r="F11" s="229"/>
      <c r="G11" s="229"/>
      <c r="H11" s="230" t="s">
        <v>19</v>
      </c>
    </row>
    <row r="12" ht="21.75" customHeight="1">
      <c r="A12" s="231" t="s">
        <v>484</v>
      </c>
      <c r="B12" s="233"/>
      <c r="C12" s="233"/>
      <c r="D12" s="233"/>
      <c r="E12" s="233"/>
      <c r="F12" s="233"/>
      <c r="G12" s="235"/>
      <c r="H12" s="236" t="s">
        <v>485</v>
      </c>
    </row>
  </sheetData>
  <mergeCells count="2">
    <mergeCell ref="H3:H5"/>
    <mergeCell ref="H6:H10"/>
  </mergeCells>
  <conditionalFormatting sqref="G10">
    <cfRule type="containsText" dxfId="6" priority="1" operator="containsText" text="**เลือกท่าใดก็ได้ (สลับกันแต่ละรอบ) และห้ามซ้ำกับท่าด้านบน **">
      <formula>NOT(ISERROR(SEARCH(("**เลือกท่าใดก็ได้ (สลับกันแต่ละรอบ) และห้ามซ้ำกับท่าด้านบน **"),(G10))))</formula>
    </cfRule>
  </conditionalFormatting>
  <conditionalFormatting sqref="A8 A10">
    <cfRule type="expression" dxfId="6" priority="2">
      <formula>$B8="เลือกท่าใดก็ได้ (รอบหน้าสลับ) 🔄"</formula>
    </cfRule>
  </conditionalFormatting>
  <conditionalFormatting sqref="B8 B10">
    <cfRule type="containsText" dxfId="6" priority="3" operator="containsText" text="เลือกท่าใดก็ได้ (รอบหน้าสลับ) 🔄">
      <formula>NOT(ISERROR(SEARCH(("เลือกท่าใดก็ได้ (รอบหน้าสลับ) 🔄"),(B8))))</formula>
    </cfRule>
  </conditionalFormatting>
  <conditionalFormatting sqref="C8 C10:F10">
    <cfRule type="containsBlanks" dxfId="6" priority="4">
      <formula>LEN(TRIM(C8))=0</formula>
    </cfRule>
  </conditionalFormatting>
  <conditionalFormatting sqref="D8:F8">
    <cfRule type="containsBlanks" dxfId="6" priority="5">
      <formula>LEN(TRIM(D8))=0</formula>
    </cfRule>
  </conditionalFormatting>
  <conditionalFormatting sqref="C3:C5 C7:C10">
    <cfRule type="containsText" dxfId="4" priority="6" operator="containsText" text="ความหนัก 1/10">
      <formula>NOT(ISERROR(SEARCH(("ความหนัก 1/10"),(C3))))</formula>
    </cfRule>
  </conditionalFormatting>
  <conditionalFormatting sqref="C3:C5 C7:C10">
    <cfRule type="containsText" dxfId="5" priority="7" operator="containsText" text="ความหนัก 2/10">
      <formula>NOT(ISERROR(SEARCH(("ความหนัก 2/10"),(C3))))</formula>
    </cfRule>
  </conditionalFormatting>
  <conditionalFormatting sqref="C3:C5 C7:C10">
    <cfRule type="containsText" dxfId="7" priority="8" operator="containsText" text="ความหนัก 3/10">
      <formula>NOT(ISERROR(SEARCH(("ความหนัก 3/10"),(C3))))</formula>
    </cfRule>
  </conditionalFormatting>
  <conditionalFormatting sqref="C3:C5 C7:C10">
    <cfRule type="containsText" dxfId="1" priority="9" operator="containsText" text="ความหนัก 4/10">
      <formula>NOT(ISERROR(SEARCH(("ความหนัก 4/10"),(C3))))</formula>
    </cfRule>
  </conditionalFormatting>
  <conditionalFormatting sqref="C3:C5 C7:C10">
    <cfRule type="containsText" dxfId="8" priority="10" operator="containsText" text="ความหนัก 5/10">
      <formula>NOT(ISERROR(SEARCH(("ความหนัก 5/10"),(C3))))</formula>
    </cfRule>
  </conditionalFormatting>
  <conditionalFormatting sqref="C3:C5 C7:C10">
    <cfRule type="containsText" dxfId="9" priority="11" operator="containsText" text="ความหนัก 6/10">
      <formula>NOT(ISERROR(SEARCH(("ความหนัก 6/10"),(C3))))</formula>
    </cfRule>
  </conditionalFormatting>
  <conditionalFormatting sqref="C3:C5 C7:C10">
    <cfRule type="containsText" dxfId="11" priority="12" operator="containsText" text="ความหนัก 7/10">
      <formula>NOT(ISERROR(SEARCH(("ความหนัก 7/10"),(C3))))</formula>
    </cfRule>
  </conditionalFormatting>
  <conditionalFormatting sqref="C3:C5 C7:C10">
    <cfRule type="containsText" dxfId="12" priority="13" operator="containsText" text="ความหนัก 7-8/10">
      <formula>NOT(ISERROR(SEARCH(("ความหนัก 7-8/10"),(C3))))</formula>
    </cfRule>
  </conditionalFormatting>
  <conditionalFormatting sqref="C3:C5 C7:C10">
    <cfRule type="containsText" dxfId="13" priority="14" operator="containsText" text="ความหนัก 8/10">
      <formula>NOT(ISERROR(SEARCH(("ความหนัก 8/10"),(C3))))</formula>
    </cfRule>
  </conditionalFormatting>
  <conditionalFormatting sqref="C3:C5 C7:C10">
    <cfRule type="containsText" dxfId="14" priority="15" operator="containsText" text="ความหนัก 8-9/10">
      <formula>NOT(ISERROR(SEARCH(("ความหนัก 8-9/10"),(C3))))</formula>
    </cfRule>
  </conditionalFormatting>
  <conditionalFormatting sqref="C3:C5 C7:C10">
    <cfRule type="containsText" dxfId="15" priority="16" operator="containsText" text="ความหนัก 9-10/10">
      <formula>NOT(ISERROR(SEARCH(("ความหนัก 9-10/10"),(C3))))</formula>
    </cfRule>
  </conditionalFormatting>
  <conditionalFormatting sqref="C3:C5 C7:C10">
    <cfRule type="containsText" dxfId="16" priority="17" operator="containsText" text="ความหนัก 10/10">
      <formula>NOT(ISERROR(SEARCH(("ความหนัก 10/10"),(C3))))</formula>
    </cfRule>
  </conditionalFormatting>
  <conditionalFormatting sqref="C3:C5 C7:C10">
    <cfRule type="containsText" dxfId="10" priority="18" operator="containsText" text="ความหนัก 6-7/10">
      <formula>NOT(ISERROR(SEARCH(("ความหนัก 6-7/10"),(C3))))</formula>
    </cfRule>
  </conditionalFormatting>
  <conditionalFormatting sqref="B8:B10">
    <cfRule type="expression" dxfId="17" priority="19">
      <formula>COUNTIF($B$8:$B$10,B8)&gt;1</formula>
    </cfRule>
  </conditionalFormatting>
  <conditionalFormatting sqref="G8">
    <cfRule type="containsText" dxfId="6" priority="20" operator="containsText" text="เลือกท่าใดก็ได้ (สลับกันแต่ละรอบ) และห้ามซ้ำกับท่าด้านล่าง">
      <formula>NOT(ISERROR(SEARCH(("เลือกท่าใดก็ได้ (สลับกันแต่ละรอบ) และห้ามซ้ำกับท่าด้านล่าง"),(G8))))</formula>
    </cfRule>
  </conditionalFormatting>
  <dataValidations>
    <dataValidation type="list" allowBlank="1" showErrorMessage="1" sqref="B8 B10">
      <formula1>"เลือกท่าใดก็ได้ (รอบหน้าสลับ) 🔄,Abs Cable Crunch,Leg Raise Dip Station,Roman Chair Side Crunch"</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4.38"/>
  </cols>
  <sheetData>
    <row r="1" ht="36.75" customHeight="1">
      <c r="A1" s="451" t="s">
        <v>422</v>
      </c>
      <c r="B1" s="452"/>
      <c r="C1" s="452"/>
      <c r="D1" s="452"/>
    </row>
    <row r="2" ht="36.75" customHeight="1">
      <c r="A2" s="453" t="s">
        <v>423</v>
      </c>
      <c r="B2" s="452"/>
      <c r="C2" s="452"/>
      <c r="D2" s="452"/>
    </row>
    <row r="3" ht="36.75" customHeight="1">
      <c r="A3" s="454" t="s">
        <v>425</v>
      </c>
      <c r="B3" s="452"/>
      <c r="C3" s="452"/>
      <c r="D3" s="452"/>
    </row>
    <row r="4" ht="36.75" customHeight="1">
      <c r="A4" s="451" t="s">
        <v>426</v>
      </c>
      <c r="B4" s="452"/>
      <c r="C4" s="452"/>
      <c r="D4" s="452"/>
    </row>
    <row r="5" ht="36.75" customHeight="1">
      <c r="A5" s="455" t="s">
        <v>427</v>
      </c>
      <c r="B5" s="452"/>
      <c r="C5" s="452"/>
      <c r="D5" s="452"/>
    </row>
    <row r="6" ht="54.75" customHeight="1">
      <c r="A6" s="456" t="s">
        <v>428</v>
      </c>
      <c r="B6" s="452"/>
      <c r="C6" s="452"/>
      <c r="D6" s="452"/>
    </row>
    <row r="7" ht="36.75" customHeight="1">
      <c r="A7" s="451" t="s">
        <v>426</v>
      </c>
      <c r="B7" s="452"/>
      <c r="C7" s="452"/>
      <c r="D7" s="452"/>
    </row>
    <row r="8" ht="22.5" customHeight="1">
      <c r="A8" s="455" t="s">
        <v>429</v>
      </c>
      <c r="B8" s="452"/>
      <c r="C8" s="452"/>
      <c r="D8" s="452"/>
    </row>
    <row r="9" ht="36.75" customHeight="1">
      <c r="A9" s="456" t="s">
        <v>430</v>
      </c>
      <c r="B9" s="452"/>
      <c r="C9" s="452"/>
      <c r="D9" s="452"/>
    </row>
    <row r="10" ht="36.75" customHeight="1">
      <c r="A10" s="451" t="s">
        <v>431</v>
      </c>
      <c r="B10" s="452"/>
      <c r="C10" s="452"/>
      <c r="D10" s="452"/>
    </row>
    <row r="11" ht="22.5" customHeight="1">
      <c r="A11" s="455" t="s">
        <v>432</v>
      </c>
      <c r="B11" s="452"/>
      <c r="C11" s="452"/>
      <c r="D11" s="452"/>
    </row>
    <row r="12" ht="36.75" customHeight="1">
      <c r="A12" s="456" t="s">
        <v>433</v>
      </c>
      <c r="B12" s="452"/>
      <c r="C12" s="452"/>
      <c r="D12" s="452"/>
    </row>
    <row r="13" ht="36.75" customHeight="1">
      <c r="A13" s="451" t="s">
        <v>434</v>
      </c>
      <c r="B13" s="452"/>
      <c r="C13" s="452"/>
      <c r="D13" s="452"/>
    </row>
    <row r="14" ht="22.5" customHeight="1">
      <c r="A14" s="455" t="s">
        <v>435</v>
      </c>
      <c r="B14" s="452"/>
      <c r="C14" s="452"/>
      <c r="D14" s="452"/>
    </row>
    <row r="15" ht="31.5" customHeight="1">
      <c r="A15" s="457" t="s">
        <v>436</v>
      </c>
      <c r="B15" s="452"/>
      <c r="C15" s="452"/>
      <c r="D15" s="452"/>
    </row>
    <row r="16" ht="36.75" customHeight="1">
      <c r="A16" s="451" t="s">
        <v>437</v>
      </c>
      <c r="B16" s="452"/>
      <c r="C16" s="452"/>
      <c r="D16" s="452"/>
    </row>
    <row r="17" ht="74.25" customHeight="1">
      <c r="A17" s="458" t="s">
        <v>438</v>
      </c>
    </row>
    <row r="18" ht="24.75" customHeight="1">
      <c r="A18" s="459" t="s">
        <v>439</v>
      </c>
      <c r="B18" s="460"/>
      <c r="C18" s="460"/>
      <c r="D18" s="460"/>
    </row>
    <row r="19" ht="87.75" customHeight="1">
      <c r="A19" s="461" t="s">
        <v>442</v>
      </c>
    </row>
    <row r="20" ht="19.5" customHeight="1">
      <c r="A20" s="459" t="s">
        <v>443</v>
      </c>
      <c r="B20" s="460"/>
      <c r="C20" s="460"/>
      <c r="D20" s="460"/>
    </row>
    <row r="21" ht="35.25" customHeight="1">
      <c r="A21" s="461" t="s">
        <v>444</v>
      </c>
    </row>
    <row r="22" ht="30.75" customHeight="1">
      <c r="A22" s="459" t="s">
        <v>445</v>
      </c>
      <c r="B22" s="460"/>
      <c r="C22" s="460"/>
      <c r="D22" s="460"/>
    </row>
    <row r="23" ht="142.5" customHeight="1">
      <c r="A23" s="461" t="s">
        <v>447</v>
      </c>
    </row>
  </sheetData>
  <mergeCells count="4">
    <mergeCell ref="A17:D17"/>
    <mergeCell ref="A19:D19"/>
    <mergeCell ref="A21:D21"/>
    <mergeCell ref="A23:D2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0"/>
    <col customWidth="1" min="2" max="2" width="28.63"/>
    <col customWidth="1" min="3" max="6" width="16.0"/>
    <col customWidth="1" min="7" max="7" width="77.13"/>
    <col customWidth="1" min="8" max="26" width="24.88"/>
  </cols>
  <sheetData>
    <row r="1" ht="22.5" customHeight="1">
      <c r="A1" s="466" t="s">
        <v>450</v>
      </c>
      <c r="B1" s="100"/>
      <c r="C1" s="100"/>
      <c r="D1" s="100"/>
      <c r="E1" s="28"/>
      <c r="H1" s="467" t="s">
        <v>451</v>
      </c>
      <c r="I1" s="100"/>
      <c r="J1" s="100"/>
      <c r="K1" s="100"/>
      <c r="L1" s="28"/>
    </row>
    <row r="2" ht="22.5" customHeight="1">
      <c r="A2" s="468">
        <v>1.0</v>
      </c>
      <c r="B2" s="469" t="s">
        <v>453</v>
      </c>
      <c r="C2" s="468" t="s">
        <v>454</v>
      </c>
      <c r="D2" s="468">
        <v>70.0</v>
      </c>
      <c r="E2" s="468">
        <v>1750.0</v>
      </c>
      <c r="H2" s="468">
        <v>1.0</v>
      </c>
      <c r="I2" s="469" t="s">
        <v>453</v>
      </c>
      <c r="J2" s="468" t="s">
        <v>454</v>
      </c>
      <c r="K2" s="468">
        <v>70.0</v>
      </c>
      <c r="L2" s="468">
        <v>1750.0</v>
      </c>
    </row>
    <row r="3" ht="22.5" customHeight="1">
      <c r="A3" s="471">
        <v>2.0</v>
      </c>
      <c r="B3" s="472" t="s">
        <v>279</v>
      </c>
      <c r="C3" s="471" t="s">
        <v>456</v>
      </c>
      <c r="D3" s="471">
        <v>12.0</v>
      </c>
      <c r="E3" s="471">
        <v>480.0</v>
      </c>
      <c r="H3" s="468">
        <v>2.0</v>
      </c>
      <c r="I3" s="469" t="s">
        <v>457</v>
      </c>
      <c r="J3" s="468" t="s">
        <v>458</v>
      </c>
      <c r="K3" s="468">
        <v>50.0</v>
      </c>
      <c r="L3" s="468">
        <v>1600.0</v>
      </c>
    </row>
    <row r="4" ht="22.5" customHeight="1">
      <c r="A4" s="468">
        <v>3.0</v>
      </c>
      <c r="B4" s="469" t="s">
        <v>457</v>
      </c>
      <c r="C4" s="468" t="s">
        <v>456</v>
      </c>
      <c r="D4" s="468">
        <v>50.0</v>
      </c>
      <c r="E4" s="468">
        <v>2000.0</v>
      </c>
      <c r="H4" s="471">
        <v>3.0</v>
      </c>
      <c r="I4" s="472" t="s">
        <v>279</v>
      </c>
      <c r="J4" s="471" t="s">
        <v>456</v>
      </c>
      <c r="K4" s="471">
        <v>12.0</v>
      </c>
      <c r="L4" s="471">
        <v>480.0</v>
      </c>
    </row>
    <row r="5" ht="22.5" customHeight="1">
      <c r="A5" s="473"/>
      <c r="B5" s="473"/>
      <c r="C5" s="474"/>
      <c r="D5" s="473"/>
      <c r="E5" s="475">
        <v>4230.0</v>
      </c>
      <c r="H5" s="476"/>
      <c r="I5" s="473"/>
      <c r="J5" s="474"/>
      <c r="K5" s="473"/>
      <c r="L5" s="477">
        <v>3830.0</v>
      </c>
    </row>
    <row r="6" ht="22.5" customHeight="1">
      <c r="A6" s="476"/>
      <c r="C6" s="478"/>
      <c r="D6" s="478"/>
      <c r="G6" s="476"/>
      <c r="H6" s="478"/>
      <c r="I6" s="478"/>
    </row>
    <row r="7" ht="22.5" customHeight="1">
      <c r="A7" s="476"/>
      <c r="F7" s="479" t="s">
        <v>450</v>
      </c>
      <c r="G7" s="480">
        <v>4230.0</v>
      </c>
    </row>
    <row r="8" ht="22.5" customHeight="1">
      <c r="A8" s="476"/>
      <c r="F8" s="482" t="s">
        <v>451</v>
      </c>
      <c r="G8" s="468">
        <v>3830.0</v>
      </c>
    </row>
    <row r="9" ht="22.5" customHeight="1">
      <c r="A9" s="476"/>
      <c r="F9" s="471" t="s">
        <v>461</v>
      </c>
      <c r="G9" s="483">
        <f>SUM(G7-G8)</f>
        <v>400</v>
      </c>
    </row>
    <row r="10" ht="22.5" customHeight="1">
      <c r="A10" s="476"/>
      <c r="G10" s="476"/>
    </row>
    <row r="11" ht="22.5" customHeight="1">
      <c r="A11" s="476"/>
      <c r="G11" s="476"/>
    </row>
    <row r="12" ht="22.5" customHeight="1">
      <c r="A12" s="476"/>
      <c r="G12" s="476"/>
    </row>
    <row r="13" ht="22.5" customHeight="1">
      <c r="A13" s="476"/>
      <c r="C13" s="484" t="s">
        <v>331</v>
      </c>
      <c r="D13" s="485" t="s">
        <v>333</v>
      </c>
      <c r="E13" s="424">
        <v>3.0</v>
      </c>
      <c r="F13" s="424" t="s">
        <v>334</v>
      </c>
      <c r="G13" s="486">
        <v>0.0625</v>
      </c>
      <c r="H13" s="425" t="s">
        <v>463</v>
      </c>
    </row>
    <row r="14" ht="22.5" customHeight="1">
      <c r="A14" s="476"/>
      <c r="C14" s="206" t="s">
        <v>464</v>
      </c>
      <c r="D14" s="487" t="s">
        <v>134</v>
      </c>
      <c r="E14" s="424">
        <v>3.0</v>
      </c>
      <c r="F14" s="431">
        <v>46366.0</v>
      </c>
      <c r="G14" s="488" t="s">
        <v>465</v>
      </c>
      <c r="H14" s="489" t="s">
        <v>467</v>
      </c>
    </row>
    <row r="15" ht="22.5" customHeight="1">
      <c r="A15" s="476"/>
      <c r="C15" s="484" t="s">
        <v>338</v>
      </c>
      <c r="D15" s="490" t="s">
        <v>134</v>
      </c>
      <c r="E15" s="424">
        <v>4.0</v>
      </c>
      <c r="F15" s="424" t="s">
        <v>210</v>
      </c>
      <c r="G15" s="486">
        <v>0.041666666666666664</v>
      </c>
      <c r="H15" s="489" t="s">
        <v>340</v>
      </c>
    </row>
    <row r="16" ht="22.5" customHeight="1">
      <c r="A16" s="476"/>
      <c r="C16" s="206" t="s">
        <v>470</v>
      </c>
      <c r="D16" s="426" t="s">
        <v>174</v>
      </c>
      <c r="E16" s="431" t="str">
        <f>IF('(ถามตอบก่อนเล่น) ใส่ข้อมูลเฉพาะ'!$D$2="5+","4-5",
IF('(ถามตอบก่อนเล่น) ใส่ข้อมูลเฉพาะ'!$D$2="2-4","3-4",
IF('(ถามตอบก่อนเล่น) ใส่ข้อมูลเฉพาะ'!$D$2="0-2","3","3-4")))</f>
        <v>3</v>
      </c>
      <c r="F16" s="424" t="s">
        <v>210</v>
      </c>
      <c r="G16" s="424" t="s">
        <v>474</v>
      </c>
      <c r="H16" s="425" t="str">
        <f>IFS(
C16="ท่าท้องที่ด้อย","**โปรดเลือกท่าที่ด้อยก่อนเล่น**",
C16="Abs Cable Crunch","แนะนำให้เพื่อนช่วยดูฟอร์ม หรือถ่ายวิดีโอตัวเอง เพื่อเช็คว่าก้นไม่ขยับไปมา"&amp;CHAR(10)&amp;CHAR(10)&amp;
"แนะนำใช้ Single Handle Cable ถ้าไม่มีสามารถใช้ Rope แทนได้"&amp;CHAR(10)&amp;CHAR(10)&amp;
"ถ้าเล่นถูกทาง จำนวนครั้งจะเริ่มลดลงจากประมาณ 30 → 25 → 20 ตามความล้า",
C16="Roman Chair Side Crunch","-ปรับเบาะถึงช่วงเอวข้อพับ"&amp;CHAR(10)&amp;
"-หลังตรงแบบเคารพธงชาติ ไม่งอ และ ไม่แอ่น (อย่าแอ่นเจ็บหลัง)"&amp;CHAR(10)&amp;
"-เบาไปเกิน 20 Reps+เอา Kettle Bell หรือดัมเบลมาถือ"&amp;CHAR(10)&amp;
"-อย่าแกว่งไปมาไม่ค่อยได้อะไรเท่าไหร่ ยกเว้นครั้งท้ายๆ",
C16="Leg Raise Dip Station","-ระยะเข่างอได้นิดหน่อยถ้าขาตรึงสุดระยะ Hip Flexor จะทำงานหนักแต่ถ้าอยากได้ก็โอเค..."&amp;CHAR(10)&amp;
"-ตอนลงให้ลงเกร็งตลอดเวลาอย่า Swing ไปมาไม่งั้นจะไม่ค่อยได้อะไร เล่นช้าๆ 1,2 ตอนลง 1,2,3"&amp;CHAR(10)&amp;
"-เบาไปก็เอาดัมเบลมาหนีบที่เท้า ไม่ต้องหนักแต่ต้านช้าๆ"
)</f>
        <v>**โปรดเลือกท่าที่ด้อยก่อนเล่น**</v>
      </c>
    </row>
    <row r="17" ht="22.5" customHeight="1">
      <c r="A17" s="476"/>
      <c r="E17" s="493"/>
      <c r="F17" s="493"/>
      <c r="G17" s="493"/>
      <c r="H17" s="493"/>
    </row>
    <row r="18" ht="22.5" customHeight="1">
      <c r="A18" s="476"/>
      <c r="C18" s="493"/>
      <c r="D18" s="493"/>
      <c r="E18" s="493"/>
      <c r="F18" s="493"/>
      <c r="G18" s="493"/>
      <c r="H18" s="493"/>
    </row>
    <row r="19" ht="22.5" customHeight="1">
      <c r="A19" s="476"/>
      <c r="C19" s="494" t="s">
        <v>479</v>
      </c>
      <c r="D19" s="495" t="s">
        <v>480</v>
      </c>
      <c r="E19" s="493"/>
      <c r="F19" s="493"/>
      <c r="G19" s="493"/>
      <c r="H19" s="493"/>
    </row>
    <row r="20" ht="22.5" customHeight="1">
      <c r="A20" s="476"/>
      <c r="C20" s="496" t="s">
        <v>480</v>
      </c>
      <c r="D20" s="493"/>
      <c r="E20" s="493"/>
      <c r="F20" s="493"/>
      <c r="G20" s="493"/>
    </row>
    <row r="21" ht="22.5" customHeight="1">
      <c r="A21" s="476"/>
      <c r="C21" s="497" t="s">
        <v>481</v>
      </c>
      <c r="D21" s="493"/>
      <c r="E21" s="493"/>
      <c r="F21" s="493"/>
      <c r="G21" s="493"/>
    </row>
    <row r="22" ht="22.5" customHeight="1">
      <c r="A22" s="476"/>
      <c r="C22" s="498" t="s">
        <v>482</v>
      </c>
      <c r="D22" s="493"/>
      <c r="E22" s="493"/>
      <c r="F22" s="493"/>
      <c r="G22" s="493"/>
    </row>
    <row r="23" ht="22.5" customHeight="1">
      <c r="A23" s="476"/>
      <c r="C23" s="499" t="s">
        <v>202</v>
      </c>
      <c r="D23" s="493"/>
      <c r="E23" s="493"/>
      <c r="F23" s="493"/>
      <c r="G23" s="493"/>
    </row>
    <row r="24" ht="22.5" customHeight="1">
      <c r="A24" s="476"/>
      <c r="C24" s="500" t="s">
        <v>197</v>
      </c>
      <c r="D24" s="493"/>
      <c r="E24" s="493"/>
      <c r="F24" s="493"/>
      <c r="G24" s="493"/>
    </row>
    <row r="25" ht="22.5" customHeight="1">
      <c r="A25" s="476"/>
      <c r="C25" s="501" t="s">
        <v>333</v>
      </c>
      <c r="D25" s="493"/>
      <c r="E25" s="493"/>
      <c r="F25" s="493"/>
      <c r="G25" s="493"/>
    </row>
    <row r="26" ht="22.5" customHeight="1">
      <c r="A26" s="476"/>
      <c r="C26" s="502" t="s">
        <v>134</v>
      </c>
      <c r="D26" s="493"/>
      <c r="E26" s="493"/>
      <c r="F26" s="493"/>
      <c r="G26" s="493"/>
    </row>
    <row r="27" ht="22.5" customHeight="1">
      <c r="A27" s="476"/>
      <c r="C27" s="503" t="s">
        <v>396</v>
      </c>
      <c r="D27" s="493"/>
      <c r="E27" s="493"/>
      <c r="F27" s="493"/>
      <c r="G27" s="493"/>
      <c r="H27" s="493"/>
    </row>
    <row r="28" ht="22.5" customHeight="1">
      <c r="A28" s="476"/>
      <c r="C28" s="504" t="s">
        <v>174</v>
      </c>
      <c r="D28" s="493"/>
      <c r="E28" s="493"/>
      <c r="F28" s="493"/>
      <c r="G28" s="493"/>
      <c r="H28" s="493"/>
    </row>
    <row r="29" ht="22.5" customHeight="1">
      <c r="A29" s="476"/>
      <c r="C29" s="505" t="s">
        <v>382</v>
      </c>
      <c r="D29" s="493"/>
      <c r="E29" s="493"/>
      <c r="F29" s="493"/>
      <c r="G29" s="493"/>
      <c r="H29" s="493"/>
    </row>
    <row r="30" ht="22.5" customHeight="1">
      <c r="A30" s="476"/>
      <c r="C30" s="506" t="s">
        <v>486</v>
      </c>
      <c r="D30" s="493"/>
      <c r="E30" s="493"/>
      <c r="F30" s="493"/>
      <c r="G30" s="493"/>
      <c r="H30" s="493"/>
    </row>
    <row r="31" ht="22.5" customHeight="1">
      <c r="A31" s="476"/>
      <c r="C31" s="507" t="s">
        <v>351</v>
      </c>
      <c r="D31" s="493"/>
      <c r="E31" s="493"/>
      <c r="F31" s="493"/>
      <c r="G31" s="493"/>
      <c r="H31" s="493"/>
    </row>
    <row r="32" ht="22.5" customHeight="1">
      <c r="A32" s="476"/>
      <c r="C32" s="493"/>
      <c r="D32" s="493"/>
      <c r="E32" s="493"/>
      <c r="F32" s="493"/>
      <c r="G32" s="493"/>
      <c r="H32" s="493"/>
    </row>
    <row r="33" ht="22.5" customHeight="1">
      <c r="A33" s="476"/>
      <c r="G33" s="476"/>
    </row>
    <row r="34" ht="22.5" customHeight="1">
      <c r="A34" s="476"/>
      <c r="G34" s="476"/>
    </row>
    <row r="35" ht="22.5" customHeight="1">
      <c r="A35" s="476"/>
      <c r="G35" s="476"/>
    </row>
    <row r="36" ht="87.0" customHeight="1">
      <c r="A36" s="333" t="s">
        <v>487</v>
      </c>
      <c r="B36" s="508" t="s">
        <v>488</v>
      </c>
      <c r="C36" s="509" t="s">
        <v>396</v>
      </c>
      <c r="D36" s="488" t="str">
        <f>IF(TRIM('(ถามตอบก่อนเล่น) ใส่ข้อมูลเฉพาะ'!$D$2)="5+","4",
IF(TRIM('(ถามตอบก่อนเล่น) ใส่ข้อมูลเฉพาะ'!$D$2)="2-4","3-4",
IF(TRIM('(ถามตอบก่อนเล่น) ใส่ข้อมูลเฉพาะ'!$D$2)="0-2","3","3")))</f>
        <v>3</v>
      </c>
      <c r="E36" s="510">
        <v>46366.0</v>
      </c>
      <c r="F36" s="428">
        <v>0.0625</v>
      </c>
      <c r="G36" s="425" t="s">
        <v>489</v>
      </c>
    </row>
    <row r="37" ht="87.0" customHeight="1">
      <c r="B37" s="508" t="s">
        <v>490</v>
      </c>
      <c r="C37" s="509" t="s">
        <v>134</v>
      </c>
      <c r="D37" s="424" t="str">
        <f>IF(TRIM('(ถามตอบก่อนเล่น) ใส่ข้อมูลเฉพาะ'!$D$2)="5+","4",
IF(TRIM('(ถามตอบก่อนเล่น) ใส่ข้อมูลเฉพาะ'!$D$2)="2-4","3-4",
IF(TRIM('(ถามตอบก่อนเล่น) ใส่ข้อมูลเฉพาะ'!$D$2)="0-2","3","3")))</f>
        <v>3</v>
      </c>
      <c r="E37" s="510">
        <v>46366.0</v>
      </c>
      <c r="F37" s="486">
        <v>0.10416666666666667</v>
      </c>
      <c r="G37" s="425" t="s">
        <v>491</v>
      </c>
    </row>
    <row r="38" ht="87.0" customHeight="1">
      <c r="A38" s="512"/>
      <c r="B38" s="508" t="s">
        <v>495</v>
      </c>
      <c r="C38" s="509" t="s">
        <v>347</v>
      </c>
      <c r="D38" s="424" t="str">
        <f>IF(TRIM('(ถามตอบก่อนเล่น) ใส่ข้อมูลเฉพาะ'!$D$2)="5+","4",
IF(TRIM('(ถามตอบก่อนเล่น) ใส่ข้อมูลเฉพาะ'!$D$2)="2-4","3-4",
IF(TRIM('(ถามตอบก่อนเล่น) ใส่ข้อมูลเฉพาะ'!$D$2)="0-2","3","3")))</f>
        <v>3</v>
      </c>
      <c r="E38" s="510">
        <v>46366.0</v>
      </c>
      <c r="F38" s="486">
        <v>0.14583333333333334</v>
      </c>
      <c r="G38" s="425" t="s">
        <v>497</v>
      </c>
    </row>
    <row r="39" ht="59.25" customHeight="1">
      <c r="B39" s="508" t="s">
        <v>173</v>
      </c>
      <c r="C39" s="509" t="s">
        <v>396</v>
      </c>
      <c r="D39" s="424" t="str">
        <f>IF(TRIM('(ถามตอบก่อนเล่น) ใส่ข้อมูลเฉพาะ'!$D$2)="5+","4",
IF(TRIM('(ถามตอบก่อนเล่น) ใส่ข้อมูลเฉพาะ'!$D$2)="2-4","3-4",
IF(TRIM('(ถามตอบก่อนเล่น) ใส่ข้อมูลเฉพาะ'!$D$2)="0-2","3","3")))</f>
        <v>3</v>
      </c>
      <c r="E39" s="510">
        <v>46366.0</v>
      </c>
      <c r="F39" s="486">
        <v>0.14583333333333334</v>
      </c>
      <c r="G39" s="425" t="s">
        <v>499</v>
      </c>
    </row>
    <row r="40" ht="59.25" customHeight="1"/>
    <row r="41" ht="59.25" customHeight="1">
      <c r="A41" s="333" t="s">
        <v>501</v>
      </c>
      <c r="B41" s="508" t="s">
        <v>502</v>
      </c>
      <c r="C41" s="513" t="s">
        <v>134</v>
      </c>
      <c r="D41" s="488"/>
      <c r="E41" s="510">
        <v>46366.0</v>
      </c>
      <c r="F41" s="488">
        <v>1.0</v>
      </c>
      <c r="G41" s="425" t="s">
        <v>504</v>
      </c>
    </row>
    <row r="42" ht="59.25" customHeight="1">
      <c r="A42" s="512"/>
      <c r="B42" s="508" t="s">
        <v>505</v>
      </c>
      <c r="C42" s="513" t="s">
        <v>134</v>
      </c>
      <c r="D42" s="424"/>
      <c r="E42" s="431">
        <v>46366.0</v>
      </c>
      <c r="F42" s="488">
        <v>1.0</v>
      </c>
      <c r="G42" s="425" t="s">
        <v>506</v>
      </c>
      <c r="H42" s="514"/>
    </row>
    <row r="43" ht="59.25" customHeight="1">
      <c r="A43" s="398"/>
      <c r="B43" s="508" t="s">
        <v>507</v>
      </c>
      <c r="C43" s="513" t="s">
        <v>134</v>
      </c>
      <c r="D43" s="424"/>
      <c r="E43" s="431">
        <v>46366.0</v>
      </c>
      <c r="F43" s="488">
        <v>1.0</v>
      </c>
      <c r="G43" s="425" t="s">
        <v>508</v>
      </c>
    </row>
    <row r="44" ht="71.25" customHeight="1">
      <c r="B44" s="508" t="s">
        <v>509</v>
      </c>
      <c r="C44" s="509" t="s">
        <v>333</v>
      </c>
      <c r="D44" s="424"/>
      <c r="E44" s="424" t="s">
        <v>510</v>
      </c>
      <c r="F44" s="488">
        <v>1.0</v>
      </c>
      <c r="G44" s="425" t="s">
        <v>511</v>
      </c>
    </row>
    <row r="45" ht="59.25" customHeight="1">
      <c r="B45" s="508" t="s">
        <v>512</v>
      </c>
      <c r="C45" s="509" t="s">
        <v>333</v>
      </c>
      <c r="D45" s="424"/>
      <c r="E45" s="424" t="s">
        <v>510</v>
      </c>
      <c r="F45" s="488">
        <v>1.0</v>
      </c>
      <c r="G45" s="425" t="s">
        <v>513</v>
      </c>
    </row>
    <row r="46" ht="65.25" customHeight="1">
      <c r="B46" s="508" t="s">
        <v>514</v>
      </c>
      <c r="C46" s="509" t="s">
        <v>174</v>
      </c>
      <c r="D46" s="488"/>
      <c r="E46" s="510">
        <v>46364.0</v>
      </c>
      <c r="F46" s="428">
        <v>0.0625</v>
      </c>
      <c r="G46" s="172" t="s">
        <v>515</v>
      </c>
    </row>
    <row r="47" ht="65.25" customHeight="1">
      <c r="H47" s="515" t="s">
        <v>479</v>
      </c>
    </row>
    <row r="48" ht="59.25" customHeight="1">
      <c r="A48" s="516">
        <v>4.0</v>
      </c>
      <c r="B48" s="508" t="s">
        <v>516</v>
      </c>
      <c r="C48" s="517" t="s">
        <v>396</v>
      </c>
      <c r="D48" s="423" t="s">
        <v>198</v>
      </c>
      <c r="E48" s="423" t="s">
        <v>517</v>
      </c>
      <c r="F48" s="486">
        <v>0.0625</v>
      </c>
      <c r="G48" s="518" t="s">
        <v>518</v>
      </c>
      <c r="H48" s="519" t="s">
        <v>480</v>
      </c>
    </row>
    <row r="49" ht="59.25" customHeight="1">
      <c r="A49" s="520"/>
      <c r="B49" s="521" t="s">
        <v>519</v>
      </c>
      <c r="C49" s="522" t="s">
        <v>396</v>
      </c>
      <c r="D49" s="423" t="s">
        <v>198</v>
      </c>
      <c r="E49" s="523">
        <v>46366.0</v>
      </c>
      <c r="F49" s="524">
        <v>0.0625</v>
      </c>
      <c r="G49" s="472" t="s">
        <v>520</v>
      </c>
      <c r="H49" s="525" t="s">
        <v>481</v>
      </c>
    </row>
    <row r="50" ht="59.25" customHeight="1">
      <c r="A50" s="520"/>
      <c r="B50" s="521" t="s">
        <v>521</v>
      </c>
      <c r="C50" s="526" t="s">
        <v>382</v>
      </c>
      <c r="D50" s="423" t="s">
        <v>198</v>
      </c>
      <c r="E50" s="523">
        <v>46302.0</v>
      </c>
      <c r="F50" s="524">
        <v>0.0625</v>
      </c>
      <c r="G50" s="472" t="s">
        <v>522</v>
      </c>
      <c r="H50" s="527" t="s">
        <v>482</v>
      </c>
    </row>
    <row r="51" ht="59.25" customHeight="1">
      <c r="A51" s="520"/>
      <c r="B51" s="521" t="s">
        <v>523</v>
      </c>
      <c r="C51" s="526" t="s">
        <v>396</v>
      </c>
      <c r="D51" s="423" t="s">
        <v>198</v>
      </c>
      <c r="E51" s="523">
        <v>46366.0</v>
      </c>
      <c r="F51" s="471">
        <v>2.0</v>
      </c>
      <c r="G51" s="472" t="s">
        <v>524</v>
      </c>
      <c r="H51" s="527" t="s">
        <v>202</v>
      </c>
    </row>
    <row r="52" ht="59.25" customHeight="1">
      <c r="F52" s="528" t="s">
        <v>525</v>
      </c>
      <c r="G52" s="425"/>
      <c r="H52" s="529" t="s">
        <v>197</v>
      </c>
    </row>
    <row r="53" ht="59.25" customHeight="1">
      <c r="A53" s="516">
        <v>4.0</v>
      </c>
      <c r="B53" s="508" t="s">
        <v>526</v>
      </c>
      <c r="C53" s="409" t="s">
        <v>333</v>
      </c>
      <c r="D53" s="424" t="str">
        <f>IF('(ถามตอบก่อนเล่น) ใส่ข้อมูลเฉพาะ'!$D$2="5+","4",
IF('(ถามตอบก่อนเล่น) ใส่ข้อมูลเฉพาะ'!$D$2="2-4","3-4",
IF('(ถามตอบก่อนเล่น) ใส่ข้อมูลเฉพาะ'!$D$2="0-2","3","3")))</f>
        <v>3</v>
      </c>
      <c r="E53" s="424" t="s">
        <v>210</v>
      </c>
      <c r="F53" s="486">
        <v>0.0625</v>
      </c>
      <c r="G53" s="425" t="s">
        <v>527</v>
      </c>
      <c r="H53" s="485" t="s">
        <v>333</v>
      </c>
    </row>
    <row r="54" ht="59.25" customHeight="1">
      <c r="B54" s="508" t="s">
        <v>528</v>
      </c>
      <c r="C54" s="409" t="s">
        <v>134</v>
      </c>
      <c r="D54" s="424" t="str">
        <f>IF('(ถามตอบก่อนเล่น) ใส่ข้อมูลเฉพาะ'!$D$2="5+","4",
IF('(ถามตอบก่อนเล่น) ใส่ข้อมูลเฉพาะ'!$D$2="2-4","3-4",
IF('(ถามตอบก่อนเล่น) ใส่ข้อมูลเฉพาะ'!$D$2="0-2","3","3")))</f>
        <v>3</v>
      </c>
      <c r="E54" s="431">
        <v>46366.0</v>
      </c>
      <c r="F54" s="486">
        <v>0.0625</v>
      </c>
      <c r="G54" s="425" t="s">
        <v>529</v>
      </c>
      <c r="H54" s="487" t="s">
        <v>134</v>
      </c>
    </row>
    <row r="55" ht="59.25" customHeight="1">
      <c r="B55" s="508" t="s">
        <v>530</v>
      </c>
      <c r="C55" s="409" t="s">
        <v>333</v>
      </c>
      <c r="D55" s="424" t="str">
        <f>IF('(ถามตอบก่อนเล่น) ใส่ข้อมูลเฉพาะ'!$D$2="5+","4",
IF('(ถามตอบก่อนเล่น) ใส่ข้อมูลเฉพาะ'!$D$2="2-4","3-4",
IF('(ถามตอบก่อนเล่น) ใส่ข้อมูลเฉพาะ'!$D$2="0-2","3","3")))</f>
        <v>3</v>
      </c>
      <c r="E55" s="424" t="s">
        <v>169</v>
      </c>
      <c r="F55" s="486">
        <v>0.0625</v>
      </c>
      <c r="G55" s="530" t="s">
        <v>531</v>
      </c>
      <c r="H55" s="531" t="s">
        <v>396</v>
      </c>
    </row>
    <row r="56" ht="59.25" customHeight="1">
      <c r="B56" s="508" t="s">
        <v>532</v>
      </c>
      <c r="C56" s="409" t="s">
        <v>396</v>
      </c>
      <c r="D56" s="424" t="str">
        <f>IF('(ถามตอบก่อนเล่น) ใส่ข้อมูลเฉพาะ'!$D$2="5+","4",
IF('(ถามตอบก่อนเล่น) ใส่ข้อมูลเฉพาะ'!$D$2="2-4","3-4",
IF('(ถามตอบก่อนเล่น) ใส่ข้อมูลเฉพาะ'!$D$2="0-2","3","3")))</f>
        <v>3</v>
      </c>
      <c r="E56" s="431">
        <v>46303.0</v>
      </c>
      <c r="F56" s="486">
        <v>0.0625</v>
      </c>
      <c r="G56" s="530" t="s">
        <v>533</v>
      </c>
      <c r="H56" s="426" t="s">
        <v>174</v>
      </c>
    </row>
    <row r="57" ht="59.25" customHeight="1">
      <c r="A57" s="516">
        <v>5.0</v>
      </c>
      <c r="B57" s="508" t="s">
        <v>534</v>
      </c>
      <c r="C57" s="409"/>
      <c r="D57" s="424"/>
      <c r="E57" s="431"/>
      <c r="F57" s="424"/>
      <c r="G57" s="425"/>
      <c r="H57" s="532" t="s">
        <v>347</v>
      </c>
    </row>
    <row r="58" ht="59.25" customHeight="1">
      <c r="B58" s="508" t="s">
        <v>328</v>
      </c>
      <c r="C58" s="409" t="s">
        <v>396</v>
      </c>
      <c r="D58" s="424" t="str">
        <f>IF('(ถามตอบก่อนเล่น) ใส่ข้อมูลเฉพาะ'!$D$2="5+","4",
IF('(ถามตอบก่อนเล่น) ใส่ข้อมูลเฉพาะ'!$D$2="2-4","3-4",
IF('(ถามตอบก่อนเล่น) ใส่ข้อมูลเฉพาะ'!$D$2="0-2","3","3")))</f>
        <v>3</v>
      </c>
      <c r="E58" s="431">
        <v>46366.0</v>
      </c>
      <c r="F58" s="424">
        <v>1.0</v>
      </c>
      <c r="G58" s="425" t="s">
        <v>535</v>
      </c>
      <c r="H58" s="533" t="s">
        <v>486</v>
      </c>
    </row>
    <row r="59" ht="59.25" customHeight="1">
      <c r="B59" s="508" t="s">
        <v>536</v>
      </c>
      <c r="C59" s="409" t="s">
        <v>134</v>
      </c>
      <c r="D59" s="424" t="str">
        <f>IF('(ถามตอบก่อนเล่น) ใส่ข้อมูลเฉพาะ'!$D$2="5+","4",
IF('(ถามตอบก่อนเล่น) ใส่ข้อมูลเฉพาะ'!$D$2="2-4","3-4",
IF('(ถามตอบก่อนเล่น) ใส่ข้อมูลเฉพาะ'!$D$2="0-2","3","3")))</f>
        <v>3</v>
      </c>
      <c r="E59" s="424" t="s">
        <v>210</v>
      </c>
      <c r="F59" s="424">
        <v>1.0</v>
      </c>
      <c r="G59" s="425" t="s">
        <v>537</v>
      </c>
      <c r="H59" s="533" t="s">
        <v>351</v>
      </c>
    </row>
    <row r="60" ht="59.25" customHeight="1">
      <c r="B60" s="508" t="s">
        <v>538</v>
      </c>
      <c r="C60" s="409" t="s">
        <v>333</v>
      </c>
      <c r="D60" s="424" t="str">
        <f>IF('(ถามตอบก่อนเล่น) ใส่ข้อมูลเฉพาะ'!$D$2="5+","4",
IF('(ถามตอบก่อนเล่น) ใส่ข้อมูลเฉพาะ'!$D$2="2-4","3-4",
IF('(ถามตอบก่อนเล่น) ใส่ข้อมูลเฉพาะ'!$D$2="0-2","3","3")))</f>
        <v>3</v>
      </c>
      <c r="E60" s="424" t="s">
        <v>210</v>
      </c>
      <c r="F60" s="424">
        <v>1.0</v>
      </c>
      <c r="G60" s="425" t="s">
        <v>539</v>
      </c>
    </row>
    <row r="61" ht="59.25" customHeight="1">
      <c r="B61" s="508" t="s">
        <v>540</v>
      </c>
      <c r="C61" s="409" t="s">
        <v>479</v>
      </c>
      <c r="D61" s="424" t="str">
        <f>IF('(ถามตอบก่อนเล่น) ใส่ข้อมูลเฉพาะ'!$D$2="5+","4",
IF('(ถามตอบก่อนเล่น) ใส่ข้อมูลเฉพาะ'!$D$2="2-4","3-4",
IF('(ถามตอบก่อนเล่น) ใส่ข้อมูลเฉพาะ'!$D$2="0-2","3","3")))</f>
        <v>3</v>
      </c>
      <c r="E61" s="424" t="s">
        <v>541</v>
      </c>
      <c r="F61" s="424">
        <v>1.0</v>
      </c>
      <c r="G61" s="530" t="s">
        <v>542</v>
      </c>
    </row>
    <row r="66">
      <c r="A66" s="516">
        <v>1.0</v>
      </c>
      <c r="B66" s="158" t="s">
        <v>543</v>
      </c>
      <c r="C66" s="534" t="str">
        <f>ROUND(
(#REF!*0.7) *
IF('(ถามตอบก่อนเล่น) ใส่ข้อมูลเฉพาะ'!$D$2="Hard",1,
IF('(ถามตอบก่อนเล่น) ใส่ข้อมูลเฉพาะ'!$D$2="Normal",0.9,
IF('(ถามตอบก่อนเล่น) ใส่ข้อมูลเฉพาะ'!$D$2="Easy",0.8,1)))
,0)
</f>
        <v>#REF!</v>
      </c>
      <c r="D66" s="424" t="s">
        <v>544</v>
      </c>
      <c r="E66" s="431">
        <v>46364.0</v>
      </c>
      <c r="F66" s="424" t="s">
        <v>545</v>
      </c>
      <c r="G66" s="535" t="s">
        <v>546</v>
      </c>
    </row>
    <row r="67">
      <c r="A67" s="516"/>
      <c r="B67" s="158" t="s">
        <v>547</v>
      </c>
      <c r="C67" s="534" t="str">
        <f>ROUND(
(#REF!*0.7) *
IF('(ถามตอบก่อนเล่น) ใส่ข้อมูลเฉพาะ'!$D$2="Hard",1,
IF('(ถามตอบก่อนเล่น) ใส่ข้อมูลเฉพาะ'!$D$2="Normal",0.9,
IF('(ถามตอบก่อนเล่น) ใส่ข้อมูลเฉพาะ'!$D$2="Easy",0.8,1)))
,0)
</f>
        <v>#REF!</v>
      </c>
      <c r="D67" s="424" t="s">
        <v>544</v>
      </c>
      <c r="E67" s="431">
        <v>46364.0</v>
      </c>
      <c r="F67" s="424" t="s">
        <v>545</v>
      </c>
      <c r="G67" s="535" t="s">
        <v>548</v>
      </c>
    </row>
    <row r="68">
      <c r="A68" s="516"/>
      <c r="B68" s="158" t="s">
        <v>549</v>
      </c>
      <c r="C68" s="534" t="str">
        <f>ROUND(
(#REF!*0.7) *
IF('(ถามตอบก่อนเล่น) ใส่ข้อมูลเฉพาะ'!$D$2="Hard",1,
IF('(ถามตอบก่อนเล่น) ใส่ข้อมูลเฉพาะ'!$D$2="Normal",0.9,
IF('(ถามตอบก่อนเล่น) ใส่ข้อมูลเฉพาะ'!$D$2="Easy",0.8,1)))
,0)
</f>
        <v>#REF!</v>
      </c>
      <c r="D68" s="424" t="s">
        <v>544</v>
      </c>
      <c r="E68" s="431">
        <v>46303.0</v>
      </c>
      <c r="F68" s="424" t="s">
        <v>545</v>
      </c>
      <c r="G68" s="535" t="s">
        <v>550</v>
      </c>
    </row>
    <row r="73" ht="59.25" customHeight="1">
      <c r="A73" s="407">
        <v>1.0</v>
      </c>
      <c r="B73" s="508" t="s">
        <v>534</v>
      </c>
      <c r="C73" s="409"/>
      <c r="D73" s="424"/>
      <c r="E73" s="431"/>
      <c r="F73" s="424"/>
      <c r="G73" s="425"/>
    </row>
    <row r="74" ht="59.25" customHeight="1">
      <c r="B74" s="408" t="s">
        <v>551</v>
      </c>
      <c r="C74" s="536" t="str">
        <f>IF(#REF!&lt;=10,0,
ROUND(MIN((#REF!*0.25)+(#REF!*0.5),35),0))</f>
        <v>#REF!</v>
      </c>
      <c r="D74" s="410" t="s">
        <v>390</v>
      </c>
      <c r="E74" s="411" t="str">
        <f>IF(C74=0,"8-15","8-10")</f>
        <v>#REF!</v>
      </c>
      <c r="F74" s="412">
        <v>2.0</v>
      </c>
      <c r="G74" s="418" t="str">
        <f>IF(C74=0,
"-ก่อนจะดึงข้อน้ำหนักตัวเองแนะนำให้ warm up กับ Lat pull down ก่อน ไล่จากน้ำหนักตัวเองไป 50% 80% = น้ำหนักตัว"&amp;CHAR(10)&amp;
"-กรณีที่ใครไม่สามารถดึงได้แนะนำให้ฝึกใช้ยางยืดในการช่วยดึงข้อขึ้น"&amp;CHAR(10)&amp;
"-กรณีที่ดึงไม่ได้จริงๆให้กลับไปเล่น Lat Pull down ปก แบบ โปรแกรมหลัง A",
"-ก่อนจะเล่นแนะนำให้ไต่ น้ำหนัก 50% 70% 80% =&gt; น้ำหนักจริง"&amp;CHAR(10)&amp;
"-ขึ้นสุด ตอนลงหากถอดปีกแนะนำให้หลังต่ำกว่าคางเล็กน้อยแต่ไม่ต้องแตะอก"&amp;CHAR(10)&amp;
"-ให้หลังทำงานก่อนแขนเสมอ เมื่อแรงหมดให้ตัวโยกโกงเอา (Cheats) ครั้งที่ 8+ ขึ้นไป"
)</f>
        <v>#REF!</v>
      </c>
    </row>
    <row r="75" ht="59.25" customHeight="1">
      <c r="A75" s="138"/>
      <c r="B75" s="140" t="s">
        <v>109</v>
      </c>
      <c r="C75" s="537" t="str">
        <f>IF('(ถามตอบก่อนเล่น) ใส่ข้อมูลเฉพาะ'!$D$2="5+","ความหนัก 9-10/10",
 IF('(ถามตอบก่อนเล่น) ใส่ข้อมูลเฉพาะ'!$D$2="2-4","ความหนัก 8/10",
 IF('(ถามตอบก่อนเล่น) ใส่ข้อมูลเฉพาะ'!$D$2="0-2","ความหนัก 8/10",
 "ความหนัก 9-10/10")))</f>
        <v>ความหนัก 8/10</v>
      </c>
      <c r="D75" s="149" t="str">
        <f>IF('(ถามตอบก่อนเล่น) ใส่ข้อมูลเฉพาะ'!$D$2="5+",5,
IF('(ถามตอบก่อนเล่น) ใส่ข้อมูลเฉพาะ'!$D$2="2-4","4",
IF('(ถามตอบก่อนเล่น) ใส่ข้อมูลเฉพาะ'!$D$2="0-2","3-4","3-4")))</f>
        <v>3-4</v>
      </c>
      <c r="E75" s="149" t="s">
        <v>123</v>
      </c>
      <c r="F75" s="152">
        <v>46083.0</v>
      </c>
      <c r="G75" s="538" t="s">
        <v>552</v>
      </c>
    </row>
    <row r="76" ht="71.25" customHeight="1">
      <c r="B76" s="140" t="s">
        <v>553</v>
      </c>
      <c r="C76" s="537" t="s">
        <v>333</v>
      </c>
      <c r="D76" s="149" t="str">
        <f>IF('(ถามตอบก่อนเล่น) ใส่ข้อมูลเฉพาะ'!$D$2="5+",5,
IF('(ถามตอบก่อนเล่น) ใส่ข้อมูลเฉพาะ'!$D$2="2-4","4",
IF('(ถามตอบก่อนเล่น) ใส่ข้อมูลเฉพาะ'!$D$2="0-2","3-4","3-4")))</f>
        <v>3-4</v>
      </c>
      <c r="E76" s="152">
        <v>46364.0</v>
      </c>
      <c r="F76" s="200">
        <v>0.0625</v>
      </c>
      <c r="G76" s="538" t="s">
        <v>554</v>
      </c>
    </row>
    <row r="77" ht="59.25" customHeight="1"/>
    <row r="78" ht="59.25" customHeight="1"/>
    <row r="79" ht="59.25" customHeight="1"/>
    <row r="80" ht="59.25" customHeight="1"/>
    <row r="81" ht="59.25" customHeight="1"/>
    <row r="82" ht="59.25" customHeight="1"/>
    <row r="83" ht="59.25" customHeight="1"/>
    <row r="84" ht="59.25" customHeight="1"/>
    <row r="85" ht="59.25" customHeight="1"/>
    <row r="86" ht="59.25" customHeight="1"/>
    <row r="87" ht="59.25" customHeight="1"/>
    <row r="88" ht="59.25" customHeight="1"/>
    <row r="89" ht="59.25" customHeight="1"/>
    <row r="90" ht="59.25" customHeight="1"/>
    <row r="91" ht="59.25" customHeight="1"/>
    <row r="92" ht="59.25" customHeight="1"/>
    <row r="93" ht="59.25" customHeight="1"/>
    <row r="94" ht="59.25" customHeight="1"/>
    <row r="95" ht="59.25" customHeight="1"/>
    <row r="96" ht="59.25" customHeight="1"/>
    <row r="97" ht="59.25" customHeight="1"/>
    <row r="98" ht="59.25" customHeight="1"/>
    <row r="99" ht="59.25" customHeight="1"/>
    <row r="100" ht="59.25" customHeight="1"/>
    <row r="101" ht="59.25" customHeight="1"/>
    <row r="102" ht="59.25" customHeight="1"/>
    <row r="103" ht="59.25" customHeight="1"/>
    <row r="104" ht="59.25" customHeight="1"/>
    <row r="105" ht="59.25" customHeight="1"/>
    <row r="106" ht="59.25" customHeight="1"/>
    <row r="107" ht="59.25" customHeight="1"/>
    <row r="108" ht="59.25" customHeight="1"/>
    <row r="109" ht="59.25" customHeight="1"/>
    <row r="110" ht="59.25" customHeight="1"/>
    <row r="111" ht="59.25" customHeight="1"/>
    <row r="112" ht="59.25" customHeight="1"/>
    <row r="113" ht="59.25" customHeight="1"/>
    <row r="114" ht="59.25" customHeight="1"/>
    <row r="115" ht="59.25" customHeight="1"/>
    <row r="116" ht="59.25" customHeight="1"/>
    <row r="117" ht="59.25" customHeight="1"/>
    <row r="118" ht="59.25" customHeight="1"/>
    <row r="119" ht="59.25" customHeight="1"/>
    <row r="120" ht="59.25" customHeight="1"/>
    <row r="121" ht="59.25" customHeight="1"/>
    <row r="122" ht="59.25" customHeight="1"/>
    <row r="123" ht="59.25" customHeight="1"/>
    <row r="124" ht="59.25" customHeight="1"/>
    <row r="125" ht="59.25" customHeight="1"/>
    <row r="126" ht="59.25" customHeight="1"/>
    <row r="127" ht="59.25" customHeight="1"/>
    <row r="128" ht="59.25" customHeight="1"/>
    <row r="129" ht="59.25" customHeight="1"/>
    <row r="130" ht="59.25" customHeight="1"/>
    <row r="131" ht="59.25" customHeight="1"/>
    <row r="132" ht="59.25" customHeight="1"/>
    <row r="133" ht="59.25" customHeight="1"/>
    <row r="134" ht="59.25" customHeight="1"/>
    <row r="135" ht="59.25" customHeight="1"/>
    <row r="136" ht="59.25" customHeight="1"/>
    <row r="137" ht="59.25" customHeight="1"/>
    <row r="138" ht="59.25" customHeight="1"/>
    <row r="139" ht="59.25" customHeight="1"/>
    <row r="140" ht="59.25" customHeight="1"/>
    <row r="141" ht="59.25" customHeight="1"/>
    <row r="142" ht="59.25" customHeight="1"/>
    <row r="143" ht="59.25" customHeight="1"/>
    <row r="144" ht="59.25" customHeight="1"/>
    <row r="145" ht="59.25" customHeight="1"/>
    <row r="146" ht="59.25" customHeight="1"/>
    <row r="147" ht="59.25" customHeight="1"/>
    <row r="148" ht="59.25" customHeight="1"/>
    <row r="149" ht="59.25" customHeight="1"/>
    <row r="150" ht="59.25" customHeight="1"/>
    <row r="151" ht="59.25" customHeight="1"/>
    <row r="152" ht="59.25" customHeight="1"/>
    <row r="153" ht="59.25" customHeight="1"/>
    <row r="154" ht="59.25" customHeight="1"/>
    <row r="155" ht="59.25" customHeight="1"/>
    <row r="156" ht="59.25" customHeight="1"/>
    <row r="157" ht="59.25" customHeight="1"/>
    <row r="158" ht="59.25" customHeight="1"/>
    <row r="159" ht="59.25" customHeight="1"/>
    <row r="160" ht="59.25" customHeight="1"/>
    <row r="161" ht="59.25" customHeight="1"/>
    <row r="162" ht="59.25" customHeight="1"/>
    <row r="163" ht="59.25" customHeight="1"/>
    <row r="164" ht="59.25" customHeight="1"/>
    <row r="165" ht="59.25" customHeight="1"/>
    <row r="166" ht="59.25" customHeight="1"/>
    <row r="167" ht="59.25" customHeight="1"/>
    <row r="168" ht="59.25" customHeight="1"/>
    <row r="169" ht="59.25" customHeight="1"/>
    <row r="170" ht="59.25" customHeight="1"/>
    <row r="171" ht="59.25" customHeight="1"/>
    <row r="172" ht="59.25" customHeight="1"/>
    <row r="173" ht="59.25" customHeight="1"/>
    <row r="174" ht="59.25" customHeight="1"/>
    <row r="175" ht="59.25" customHeight="1"/>
    <row r="176" ht="59.25" customHeight="1"/>
    <row r="177" ht="59.25" customHeight="1"/>
    <row r="178" ht="59.25" customHeight="1"/>
    <row r="179" ht="59.25" customHeight="1"/>
    <row r="180" ht="59.25" customHeight="1"/>
    <row r="181" ht="59.25" customHeight="1"/>
    <row r="182" ht="59.25" customHeight="1"/>
    <row r="183" ht="59.25" customHeight="1"/>
    <row r="184" ht="59.25" customHeight="1"/>
    <row r="185" ht="59.25" customHeight="1"/>
    <row r="186" ht="59.25" customHeight="1"/>
    <row r="187" ht="59.25" customHeight="1"/>
    <row r="188" ht="59.25" customHeight="1"/>
    <row r="189" ht="59.25" customHeight="1"/>
    <row r="190" ht="59.25" customHeight="1"/>
    <row r="191" ht="59.25" customHeight="1"/>
    <row r="192" ht="59.25" customHeight="1"/>
    <row r="193" ht="59.25" customHeight="1"/>
    <row r="194" ht="59.25" customHeight="1"/>
    <row r="195" ht="59.25" customHeight="1"/>
    <row r="196" ht="59.25" customHeight="1"/>
    <row r="197" ht="59.25" customHeight="1"/>
    <row r="198" ht="59.25" customHeight="1"/>
    <row r="199" ht="59.25" customHeight="1"/>
    <row r="200" ht="59.25" customHeight="1"/>
    <row r="201" ht="59.25" customHeight="1"/>
    <row r="202" ht="59.25" customHeight="1"/>
    <row r="203" ht="59.25" customHeight="1"/>
    <row r="204" ht="59.25" customHeight="1"/>
    <row r="205" ht="59.25" customHeight="1"/>
    <row r="206" ht="59.25" customHeight="1"/>
    <row r="207" ht="59.25" customHeight="1"/>
    <row r="208" ht="59.25" customHeight="1"/>
    <row r="209" ht="59.25" customHeight="1"/>
    <row r="210" ht="59.25" customHeight="1"/>
    <row r="211" ht="59.25" customHeight="1"/>
    <row r="212" ht="59.25" customHeight="1"/>
    <row r="213" ht="59.25" customHeight="1"/>
    <row r="214" ht="59.25" customHeight="1"/>
    <row r="215" ht="59.25" customHeight="1"/>
    <row r="216" ht="59.25" customHeight="1"/>
    <row r="217" ht="59.25" customHeight="1"/>
    <row r="218" ht="59.25" customHeight="1"/>
    <row r="219" ht="59.25" customHeight="1"/>
    <row r="220" ht="59.25" customHeight="1"/>
    <row r="221" ht="59.25" customHeight="1"/>
    <row r="222" ht="59.25" customHeight="1"/>
    <row r="223" ht="59.25" customHeight="1"/>
    <row r="224" ht="59.25" customHeight="1"/>
    <row r="225" ht="59.25" customHeight="1"/>
    <row r="226" ht="59.25" customHeight="1"/>
    <row r="227" ht="59.25" customHeight="1"/>
    <row r="228" ht="59.25" customHeight="1"/>
    <row r="229" ht="59.25" customHeight="1"/>
    <row r="230" ht="59.25" customHeight="1"/>
    <row r="231" ht="59.25" customHeight="1"/>
    <row r="232" ht="59.25" customHeight="1"/>
    <row r="233" ht="59.25" customHeight="1"/>
    <row r="234" ht="59.25" customHeight="1"/>
    <row r="235" ht="59.25" customHeight="1"/>
    <row r="236" ht="59.25" customHeight="1"/>
    <row r="237" ht="59.25" customHeight="1"/>
    <row r="238" ht="59.25" customHeight="1"/>
    <row r="239" ht="59.25" customHeight="1"/>
    <row r="240" ht="59.25" customHeight="1"/>
    <row r="241" ht="59.25" customHeight="1"/>
    <row r="242" ht="59.25" customHeight="1"/>
    <row r="243" ht="59.25" customHeight="1"/>
    <row r="244" ht="59.25" customHeight="1"/>
    <row r="245" ht="59.25" customHeight="1"/>
    <row r="246" ht="59.25" customHeight="1"/>
    <row r="247" ht="59.25" customHeight="1"/>
    <row r="248" ht="59.25" customHeight="1"/>
    <row r="249" ht="59.25" customHeight="1"/>
    <row r="250" ht="59.25" customHeight="1"/>
    <row r="251" ht="59.25" customHeight="1"/>
    <row r="252" ht="59.25" customHeight="1"/>
    <row r="253" ht="59.25" customHeight="1"/>
    <row r="254" ht="59.25" customHeight="1"/>
    <row r="255" ht="59.25" customHeight="1"/>
    <row r="256" ht="59.25" customHeight="1"/>
    <row r="257" ht="59.25" customHeight="1"/>
    <row r="258" ht="59.25" customHeight="1"/>
    <row r="259" ht="59.25" customHeight="1"/>
    <row r="260" ht="59.25" customHeight="1"/>
    <row r="261" ht="59.25" customHeight="1"/>
    <row r="262" ht="59.25" customHeight="1"/>
    <row r="263" ht="59.25" customHeight="1"/>
    <row r="264" ht="59.25" customHeight="1"/>
    <row r="265" ht="59.25" customHeight="1"/>
    <row r="266" ht="59.25" customHeight="1"/>
    <row r="267" ht="59.25" customHeight="1"/>
    <row r="268" ht="59.25" customHeight="1"/>
    <row r="269" ht="59.25" customHeight="1"/>
    <row r="270" ht="59.25" customHeight="1"/>
    <row r="271" ht="59.25" customHeight="1"/>
    <row r="272" ht="59.25" customHeight="1"/>
    <row r="273" ht="59.25" customHeight="1"/>
    <row r="274" ht="59.25" customHeight="1"/>
    <row r="275" ht="59.25" customHeight="1"/>
    <row r="276" ht="59.25" customHeight="1"/>
    <row r="277" ht="59.25" customHeight="1"/>
    <row r="278" ht="59.25" customHeight="1"/>
    <row r="279" ht="59.25" customHeight="1"/>
    <row r="280" ht="59.25" customHeight="1"/>
    <row r="281" ht="59.25" customHeight="1"/>
    <row r="282" ht="59.25" customHeight="1"/>
    <row r="283" ht="59.25" customHeight="1"/>
    <row r="284" ht="59.25" customHeight="1"/>
    <row r="285" ht="59.25" customHeight="1"/>
    <row r="286" ht="59.25" customHeight="1"/>
    <row r="287" ht="59.25" customHeight="1"/>
    <row r="288" ht="59.25" customHeight="1"/>
    <row r="289" ht="59.25" customHeight="1"/>
    <row r="290" ht="59.25" customHeight="1"/>
    <row r="291" ht="59.25" customHeight="1"/>
    <row r="292" ht="59.25" customHeight="1"/>
    <row r="293" ht="59.25" customHeight="1"/>
    <row r="294" ht="59.25" customHeight="1"/>
    <row r="295" ht="59.25" customHeight="1"/>
    <row r="296" ht="59.25" customHeight="1"/>
    <row r="297" ht="59.25" customHeight="1"/>
    <row r="298" ht="59.25" customHeight="1"/>
    <row r="299" ht="59.25" customHeight="1"/>
    <row r="300" ht="59.25" customHeight="1"/>
    <row r="301" ht="59.25" customHeight="1"/>
    <row r="302" ht="59.25" customHeight="1"/>
    <row r="303" ht="59.25" customHeight="1"/>
    <row r="304" ht="59.25" customHeight="1"/>
    <row r="305" ht="59.25" customHeight="1"/>
    <row r="306" ht="59.25" customHeight="1"/>
    <row r="307" ht="59.25" customHeight="1"/>
    <row r="308" ht="59.25" customHeight="1"/>
    <row r="309" ht="59.25" customHeight="1"/>
    <row r="310" ht="59.25" customHeight="1"/>
    <row r="311" ht="59.25" customHeight="1"/>
    <row r="312" ht="59.25" customHeight="1"/>
    <row r="313" ht="59.25" customHeight="1"/>
    <row r="314" ht="59.25" customHeight="1"/>
    <row r="315" ht="59.25" customHeight="1"/>
    <row r="316" ht="59.25" customHeight="1"/>
    <row r="317" ht="59.25" customHeight="1"/>
    <row r="318" ht="59.25" customHeight="1"/>
    <row r="319" ht="59.25" customHeight="1"/>
    <row r="320" ht="59.25" customHeight="1"/>
    <row r="321" ht="59.25" customHeight="1"/>
    <row r="322" ht="59.25" customHeight="1"/>
    <row r="323" ht="59.25" customHeight="1"/>
    <row r="324" ht="59.25" customHeight="1"/>
    <row r="325" ht="59.25" customHeight="1"/>
    <row r="326" ht="59.25" customHeight="1"/>
    <row r="327" ht="59.25" customHeight="1"/>
    <row r="328" ht="59.25" customHeight="1"/>
    <row r="329" ht="59.25" customHeight="1"/>
    <row r="330" ht="59.25" customHeight="1"/>
    <row r="331" ht="59.25" customHeight="1"/>
    <row r="332" ht="59.25" customHeight="1"/>
    <row r="333" ht="59.25" customHeight="1"/>
    <row r="334" ht="59.25" customHeight="1"/>
    <row r="335" ht="59.25" customHeight="1"/>
    <row r="336" ht="59.25" customHeight="1"/>
    <row r="337" ht="59.25" customHeight="1"/>
    <row r="338" ht="59.25" customHeight="1"/>
    <row r="339" ht="59.25" customHeight="1"/>
    <row r="340" ht="59.25" customHeight="1"/>
    <row r="341" ht="59.25" customHeight="1"/>
    <row r="342" ht="59.25" customHeight="1"/>
    <row r="343" ht="59.25" customHeight="1"/>
    <row r="344" ht="59.25" customHeight="1"/>
    <row r="345" ht="59.25" customHeight="1"/>
    <row r="346" ht="59.25" customHeight="1"/>
    <row r="347" ht="59.25" customHeight="1"/>
    <row r="348" ht="59.25" customHeight="1"/>
    <row r="349" ht="59.25" customHeight="1"/>
    <row r="350" ht="59.25" customHeight="1"/>
    <row r="351" ht="59.25" customHeight="1"/>
    <row r="352" ht="59.25" customHeight="1"/>
    <row r="353" ht="59.25" customHeight="1"/>
    <row r="354" ht="59.25" customHeight="1"/>
    <row r="355" ht="59.25" customHeight="1"/>
    <row r="356" ht="59.25" customHeight="1"/>
    <row r="357" ht="59.25" customHeight="1"/>
    <row r="358" ht="59.25" customHeight="1"/>
    <row r="359" ht="59.25" customHeight="1"/>
    <row r="360" ht="59.25" customHeight="1"/>
    <row r="361" ht="59.25" customHeight="1"/>
    <row r="362" ht="59.25" customHeight="1"/>
    <row r="363" ht="59.25" customHeight="1"/>
    <row r="364" ht="59.25" customHeight="1"/>
    <row r="365" ht="59.25" customHeight="1"/>
    <row r="366" ht="59.25" customHeight="1"/>
    <row r="367" ht="59.25" customHeight="1"/>
    <row r="368" ht="59.25" customHeight="1"/>
    <row r="369" ht="59.25" customHeight="1"/>
    <row r="370" ht="59.25" customHeight="1"/>
    <row r="371" ht="59.25" customHeight="1"/>
    <row r="372" ht="59.25" customHeight="1"/>
    <row r="373" ht="59.25" customHeight="1"/>
    <row r="374" ht="59.25" customHeight="1"/>
    <row r="375" ht="59.25" customHeight="1"/>
    <row r="376" ht="59.25" customHeight="1"/>
    <row r="377" ht="59.25" customHeight="1"/>
    <row r="378" ht="59.25" customHeight="1"/>
    <row r="379" ht="59.25" customHeight="1"/>
    <row r="380" ht="59.25" customHeight="1"/>
    <row r="381" ht="59.25" customHeight="1"/>
    <row r="382" ht="59.25" customHeight="1"/>
    <row r="383" ht="59.25" customHeight="1"/>
    <row r="384" ht="59.25" customHeight="1"/>
    <row r="385" ht="59.25" customHeight="1"/>
    <row r="386" ht="59.25" customHeight="1"/>
    <row r="387" ht="59.25" customHeight="1"/>
    <row r="388" ht="59.25" customHeight="1"/>
    <row r="389" ht="59.25" customHeight="1"/>
    <row r="390" ht="59.25" customHeight="1"/>
    <row r="391" ht="59.25" customHeight="1"/>
    <row r="392" ht="59.25" customHeight="1"/>
    <row r="393" ht="59.25" customHeight="1"/>
    <row r="394" ht="59.25" customHeight="1"/>
    <row r="395" ht="59.25" customHeight="1"/>
    <row r="396" ht="59.25" customHeight="1"/>
    <row r="397" ht="59.25" customHeight="1"/>
    <row r="398" ht="59.25" customHeight="1"/>
    <row r="399" ht="59.25" customHeight="1"/>
    <row r="400" ht="59.25" customHeight="1"/>
    <row r="401" ht="59.25" customHeight="1"/>
    <row r="402" ht="59.25" customHeight="1"/>
    <row r="403" ht="59.25" customHeight="1"/>
    <row r="404" ht="59.25" customHeight="1"/>
    <row r="405" ht="59.25" customHeight="1"/>
    <row r="406" ht="59.25" customHeight="1"/>
    <row r="407" ht="59.25" customHeight="1"/>
    <row r="408" ht="59.25" customHeight="1"/>
    <row r="409" ht="59.25" customHeight="1"/>
    <row r="410" ht="59.25" customHeight="1"/>
    <row r="411" ht="59.25" customHeight="1"/>
    <row r="412" ht="59.25" customHeight="1"/>
    <row r="413" ht="59.25" customHeight="1"/>
    <row r="414" ht="59.25" customHeight="1"/>
    <row r="415" ht="59.25" customHeight="1"/>
    <row r="416" ht="59.25" customHeight="1"/>
    <row r="417" ht="59.25" customHeight="1"/>
    <row r="418" ht="59.25" customHeight="1"/>
    <row r="419" ht="59.25" customHeight="1"/>
    <row r="420" ht="59.25" customHeight="1"/>
    <row r="421" ht="59.25" customHeight="1"/>
    <row r="422" ht="59.25" customHeight="1"/>
    <row r="423" ht="59.25" customHeight="1"/>
    <row r="424" ht="59.25" customHeight="1"/>
    <row r="425" ht="59.25" customHeight="1"/>
    <row r="426" ht="59.25" customHeight="1"/>
    <row r="427" ht="59.25" customHeight="1"/>
    <row r="428" ht="59.25" customHeight="1"/>
    <row r="429" ht="59.25" customHeight="1"/>
    <row r="430" ht="59.25" customHeight="1"/>
    <row r="431" ht="59.25" customHeight="1"/>
    <row r="432" ht="59.25" customHeight="1"/>
    <row r="433" ht="59.25" customHeight="1"/>
    <row r="434" ht="59.25" customHeight="1"/>
    <row r="435" ht="59.25" customHeight="1"/>
    <row r="436" ht="59.25" customHeight="1"/>
    <row r="437" ht="59.25" customHeight="1"/>
    <row r="438" ht="59.25" customHeight="1"/>
    <row r="439" ht="59.25" customHeight="1"/>
    <row r="440" ht="59.25" customHeight="1"/>
    <row r="441" ht="59.25" customHeight="1"/>
    <row r="442" ht="59.25" customHeight="1"/>
    <row r="443" ht="59.25" customHeight="1"/>
    <row r="444" ht="59.25" customHeight="1"/>
    <row r="445" ht="59.25" customHeight="1"/>
    <row r="446" ht="59.25" customHeight="1"/>
    <row r="447" ht="59.25" customHeight="1"/>
    <row r="448" ht="59.25" customHeight="1"/>
    <row r="449" ht="59.25" customHeight="1"/>
    <row r="450" ht="59.25" customHeight="1"/>
    <row r="451" ht="59.25" customHeight="1"/>
    <row r="452" ht="59.25" customHeight="1"/>
    <row r="453" ht="59.25" customHeight="1"/>
    <row r="454" ht="59.25" customHeight="1"/>
    <row r="455" ht="59.25" customHeight="1"/>
    <row r="456" ht="59.25" customHeight="1"/>
    <row r="457" ht="59.25" customHeight="1"/>
    <row r="458" ht="59.25" customHeight="1"/>
    <row r="459" ht="59.25" customHeight="1"/>
    <row r="460" ht="59.25" customHeight="1"/>
    <row r="461" ht="59.25" customHeight="1"/>
    <row r="462" ht="59.25" customHeight="1"/>
    <row r="463" ht="59.25" customHeight="1"/>
    <row r="464" ht="59.25" customHeight="1"/>
    <row r="465" ht="59.25" customHeight="1"/>
    <row r="466" ht="59.25" customHeight="1"/>
    <row r="467" ht="59.25" customHeight="1"/>
    <row r="468" ht="59.25" customHeight="1"/>
    <row r="469" ht="59.25" customHeight="1"/>
    <row r="470" ht="59.25" customHeight="1"/>
    <row r="471" ht="59.25" customHeight="1"/>
    <row r="472" ht="59.25" customHeight="1"/>
    <row r="473" ht="59.25" customHeight="1"/>
    <row r="474" ht="59.25" customHeight="1"/>
    <row r="475" ht="59.25" customHeight="1"/>
    <row r="476" ht="59.25" customHeight="1"/>
    <row r="477" ht="59.25" customHeight="1"/>
    <row r="478" ht="59.25" customHeight="1"/>
    <row r="479" ht="59.25" customHeight="1"/>
    <row r="480" ht="59.25" customHeight="1"/>
    <row r="481" ht="59.25" customHeight="1"/>
    <row r="482" ht="59.25" customHeight="1"/>
    <row r="483" ht="59.25" customHeight="1"/>
    <row r="484" ht="59.25" customHeight="1"/>
    <row r="485" ht="59.25" customHeight="1"/>
    <row r="486" ht="59.25" customHeight="1"/>
    <row r="487" ht="59.25" customHeight="1"/>
    <row r="488" ht="59.25" customHeight="1"/>
    <row r="489" ht="59.25" customHeight="1"/>
    <row r="490" ht="59.25" customHeight="1"/>
    <row r="491" ht="59.25" customHeight="1"/>
    <row r="492" ht="59.25" customHeight="1"/>
    <row r="493" ht="59.25" customHeight="1"/>
    <row r="494" ht="59.25" customHeight="1"/>
    <row r="495" ht="59.25" customHeight="1"/>
    <row r="496" ht="59.25" customHeight="1"/>
    <row r="497" ht="59.25" customHeight="1"/>
    <row r="498" ht="59.25" customHeight="1"/>
    <row r="499" ht="59.25" customHeight="1"/>
    <row r="500" ht="59.25" customHeight="1"/>
    <row r="501" ht="59.25" customHeight="1"/>
    <row r="502" ht="59.25" customHeight="1"/>
    <row r="503" ht="59.25" customHeight="1"/>
    <row r="504" ht="59.25" customHeight="1"/>
    <row r="505" ht="59.25" customHeight="1"/>
    <row r="506" ht="59.25" customHeight="1"/>
    <row r="507" ht="59.25" customHeight="1"/>
    <row r="508" ht="59.25" customHeight="1"/>
    <row r="509" ht="59.25" customHeight="1"/>
    <row r="510" ht="59.25" customHeight="1"/>
    <row r="511" ht="59.25" customHeight="1"/>
    <row r="512" ht="59.25" customHeight="1"/>
    <row r="513" ht="59.25" customHeight="1"/>
    <row r="514" ht="59.25" customHeight="1"/>
    <row r="515" ht="59.25" customHeight="1"/>
    <row r="516" ht="59.25" customHeight="1"/>
    <row r="517" ht="59.25" customHeight="1"/>
    <row r="518" ht="59.25" customHeight="1"/>
    <row r="519" ht="59.25" customHeight="1"/>
    <row r="520" ht="59.25" customHeight="1"/>
    <row r="521" ht="59.25" customHeight="1"/>
    <row r="522" ht="59.25" customHeight="1"/>
    <row r="523" ht="59.25" customHeight="1"/>
    <row r="524" ht="59.25" customHeight="1"/>
    <row r="525" ht="59.25" customHeight="1"/>
    <row r="526" ht="59.25" customHeight="1"/>
    <row r="527" ht="59.25" customHeight="1"/>
    <row r="528" ht="59.25" customHeight="1"/>
    <row r="529" ht="59.25" customHeight="1"/>
    <row r="530" ht="59.25" customHeight="1"/>
    <row r="531" ht="59.25" customHeight="1"/>
    <row r="532" ht="59.25" customHeight="1"/>
    <row r="533" ht="59.25" customHeight="1"/>
    <row r="534" ht="59.25" customHeight="1"/>
    <row r="535" ht="59.25" customHeight="1"/>
    <row r="536" ht="59.25" customHeight="1"/>
    <row r="537" ht="59.25" customHeight="1"/>
    <row r="538" ht="59.25" customHeight="1"/>
    <row r="539" ht="59.25" customHeight="1"/>
    <row r="540" ht="59.25" customHeight="1"/>
    <row r="541" ht="59.25" customHeight="1"/>
    <row r="542" ht="59.25" customHeight="1"/>
    <row r="543" ht="59.25" customHeight="1"/>
    <row r="544" ht="59.25" customHeight="1"/>
    <row r="545" ht="59.25" customHeight="1"/>
    <row r="546" ht="59.25" customHeight="1"/>
    <row r="547" ht="59.25" customHeight="1"/>
    <row r="548" ht="59.25" customHeight="1"/>
    <row r="549" ht="59.25" customHeight="1"/>
    <row r="550" ht="59.25" customHeight="1"/>
    <row r="551" ht="59.25" customHeight="1"/>
    <row r="552" ht="59.25" customHeight="1"/>
    <row r="553" ht="59.25" customHeight="1"/>
    <row r="554" ht="59.25" customHeight="1"/>
    <row r="555" ht="59.25" customHeight="1"/>
    <row r="556" ht="59.25" customHeight="1"/>
    <row r="557" ht="59.25" customHeight="1"/>
    <row r="558" ht="59.25" customHeight="1"/>
    <row r="559" ht="59.25" customHeight="1"/>
    <row r="560" ht="59.25" customHeight="1"/>
    <row r="561" ht="59.25" customHeight="1"/>
    <row r="562" ht="59.25" customHeight="1"/>
    <row r="563" ht="59.25" customHeight="1"/>
    <row r="564" ht="59.25" customHeight="1"/>
    <row r="565" ht="59.25" customHeight="1"/>
    <row r="566" ht="59.25" customHeight="1"/>
    <row r="567" ht="59.25" customHeight="1"/>
    <row r="568" ht="59.25" customHeight="1"/>
    <row r="569" ht="59.25" customHeight="1"/>
    <row r="570" ht="59.25" customHeight="1"/>
    <row r="571" ht="59.25" customHeight="1"/>
    <row r="572" ht="59.25" customHeight="1"/>
    <row r="573" ht="59.25" customHeight="1"/>
    <row r="574" ht="59.25" customHeight="1"/>
    <row r="575" ht="59.25" customHeight="1"/>
    <row r="576" ht="59.25" customHeight="1"/>
    <row r="577" ht="59.25" customHeight="1"/>
    <row r="578" ht="59.25" customHeight="1"/>
    <row r="579" ht="59.25" customHeight="1"/>
    <row r="580" ht="59.25" customHeight="1"/>
    <row r="581" ht="59.25" customHeight="1"/>
    <row r="582" ht="59.25" customHeight="1"/>
    <row r="583" ht="59.25" customHeight="1"/>
    <row r="584" ht="59.25" customHeight="1"/>
    <row r="585" ht="59.25" customHeight="1"/>
    <row r="586" ht="59.25" customHeight="1"/>
    <row r="587" ht="59.25" customHeight="1"/>
    <row r="588" ht="59.25" customHeight="1"/>
    <row r="589" ht="59.25" customHeight="1"/>
    <row r="590" ht="59.25" customHeight="1"/>
    <row r="591" ht="59.25" customHeight="1"/>
    <row r="592" ht="59.25" customHeight="1"/>
    <row r="593" ht="59.25" customHeight="1"/>
    <row r="594" ht="59.25" customHeight="1"/>
    <row r="595" ht="59.25" customHeight="1"/>
    <row r="596" ht="59.25" customHeight="1"/>
    <row r="597" ht="59.25" customHeight="1"/>
    <row r="598" ht="59.25" customHeight="1"/>
    <row r="599" ht="59.25" customHeight="1"/>
    <row r="600" ht="59.25" customHeight="1"/>
    <row r="601" ht="59.25" customHeight="1"/>
    <row r="602" ht="59.25" customHeight="1"/>
    <row r="603" ht="59.25" customHeight="1"/>
    <row r="604" ht="59.25" customHeight="1"/>
    <row r="605" ht="59.25" customHeight="1"/>
    <row r="606" ht="59.25" customHeight="1"/>
    <row r="607" ht="59.25" customHeight="1"/>
    <row r="608" ht="59.25" customHeight="1"/>
    <row r="609" ht="59.25" customHeight="1"/>
    <row r="610" ht="59.25" customHeight="1"/>
    <row r="611" ht="59.25" customHeight="1"/>
    <row r="612" ht="59.25" customHeight="1"/>
    <row r="613" ht="59.25" customHeight="1"/>
    <row r="614" ht="59.25" customHeight="1"/>
    <row r="615" ht="59.25" customHeight="1"/>
    <row r="616" ht="59.25" customHeight="1"/>
    <row r="617" ht="59.25" customHeight="1"/>
    <row r="618" ht="59.25" customHeight="1"/>
    <row r="619" ht="59.25" customHeight="1"/>
    <row r="620" ht="59.25" customHeight="1"/>
    <row r="621" ht="59.25" customHeight="1"/>
    <row r="622" ht="59.25" customHeight="1"/>
    <row r="623" ht="59.25" customHeight="1"/>
    <row r="624" ht="59.25" customHeight="1"/>
    <row r="625" ht="59.25" customHeight="1"/>
    <row r="626" ht="59.25" customHeight="1"/>
    <row r="627" ht="59.25" customHeight="1"/>
    <row r="628" ht="59.25" customHeight="1"/>
    <row r="629" ht="59.25" customHeight="1"/>
    <row r="630" ht="59.25" customHeight="1"/>
    <row r="631" ht="59.25" customHeight="1"/>
    <row r="632" ht="59.25" customHeight="1"/>
    <row r="633" ht="59.25" customHeight="1"/>
    <row r="634" ht="59.25" customHeight="1"/>
    <row r="635" ht="59.25" customHeight="1"/>
    <row r="636" ht="59.25" customHeight="1"/>
    <row r="637" ht="59.25" customHeight="1"/>
    <row r="638" ht="59.25" customHeight="1"/>
    <row r="639" ht="59.25" customHeight="1"/>
    <row r="640" ht="59.25" customHeight="1"/>
    <row r="641" ht="59.25" customHeight="1"/>
    <row r="642" ht="59.25" customHeight="1"/>
    <row r="643" ht="59.25" customHeight="1"/>
    <row r="644" ht="59.25" customHeight="1"/>
    <row r="645" ht="59.25" customHeight="1"/>
    <row r="646" ht="59.25" customHeight="1"/>
    <row r="647" ht="59.25" customHeight="1"/>
    <row r="648" ht="59.25" customHeight="1"/>
    <row r="649" ht="59.25" customHeight="1"/>
    <row r="650" ht="59.25" customHeight="1"/>
    <row r="651" ht="59.25" customHeight="1"/>
    <row r="652" ht="59.25" customHeight="1"/>
    <row r="653" ht="59.25" customHeight="1"/>
    <row r="654" ht="59.25" customHeight="1"/>
    <row r="655" ht="59.25" customHeight="1"/>
    <row r="656" ht="59.25" customHeight="1"/>
    <row r="657" ht="59.25" customHeight="1"/>
    <row r="658" ht="59.25" customHeight="1"/>
    <row r="659" ht="59.25" customHeight="1"/>
    <row r="660" ht="59.25" customHeight="1"/>
    <row r="661" ht="59.25" customHeight="1"/>
    <row r="662" ht="59.25" customHeight="1"/>
    <row r="663" ht="59.25" customHeight="1"/>
    <row r="664" ht="59.25" customHeight="1"/>
    <row r="665" ht="59.25" customHeight="1"/>
    <row r="666" ht="59.25" customHeight="1"/>
    <row r="667" ht="59.25" customHeight="1"/>
    <row r="668" ht="59.25" customHeight="1"/>
    <row r="669" ht="59.25" customHeight="1"/>
    <row r="670" ht="59.25" customHeight="1"/>
    <row r="671" ht="59.25" customHeight="1"/>
    <row r="672" ht="59.25" customHeight="1"/>
    <row r="673" ht="59.25" customHeight="1"/>
    <row r="674" ht="59.25" customHeight="1"/>
    <row r="675" ht="59.25" customHeight="1"/>
    <row r="676" ht="59.25" customHeight="1"/>
    <row r="677" ht="59.25" customHeight="1"/>
    <row r="678" ht="59.25" customHeight="1"/>
    <row r="679" ht="59.25" customHeight="1"/>
    <row r="680" ht="59.25" customHeight="1"/>
    <row r="681" ht="59.25" customHeight="1"/>
    <row r="682" ht="59.25" customHeight="1"/>
    <row r="683" ht="59.25" customHeight="1"/>
    <row r="684" ht="59.25" customHeight="1"/>
    <row r="685" ht="59.25" customHeight="1"/>
    <row r="686" ht="59.25" customHeight="1"/>
    <row r="687" ht="59.25" customHeight="1"/>
    <row r="688" ht="59.25" customHeight="1"/>
    <row r="689" ht="59.25" customHeight="1"/>
    <row r="690" ht="59.25" customHeight="1"/>
    <row r="691" ht="59.25" customHeight="1"/>
    <row r="692" ht="59.25" customHeight="1"/>
    <row r="693" ht="59.25" customHeight="1"/>
    <row r="694" ht="59.25" customHeight="1"/>
    <row r="695" ht="59.25" customHeight="1"/>
    <row r="696" ht="59.25" customHeight="1"/>
    <row r="697" ht="59.25" customHeight="1"/>
    <row r="698" ht="59.25" customHeight="1"/>
    <row r="699" ht="59.25" customHeight="1"/>
    <row r="700" ht="59.25" customHeight="1"/>
    <row r="701" ht="59.25" customHeight="1"/>
    <row r="702" ht="59.25" customHeight="1"/>
    <row r="703" ht="59.25" customHeight="1"/>
    <row r="704" ht="59.25" customHeight="1"/>
    <row r="705" ht="59.25" customHeight="1"/>
    <row r="706" ht="59.25" customHeight="1"/>
    <row r="707" ht="59.25" customHeight="1"/>
    <row r="708" ht="59.25" customHeight="1"/>
    <row r="709" ht="59.25" customHeight="1"/>
    <row r="710" ht="59.25" customHeight="1"/>
    <row r="711" ht="59.25" customHeight="1"/>
    <row r="712" ht="59.25" customHeight="1"/>
    <row r="713" ht="59.25" customHeight="1"/>
    <row r="714" ht="59.25" customHeight="1"/>
    <row r="715" ht="59.25" customHeight="1"/>
    <row r="716" ht="59.25" customHeight="1"/>
    <row r="717" ht="59.25" customHeight="1"/>
    <row r="718" ht="59.25" customHeight="1"/>
    <row r="719" ht="59.25" customHeight="1"/>
    <row r="720" ht="59.25" customHeight="1"/>
    <row r="721" ht="59.25" customHeight="1"/>
    <row r="722" ht="59.25" customHeight="1"/>
    <row r="723" ht="59.25" customHeight="1"/>
    <row r="724" ht="59.25" customHeight="1"/>
    <row r="725" ht="59.25" customHeight="1"/>
    <row r="726" ht="59.25" customHeight="1"/>
    <row r="727" ht="59.25" customHeight="1"/>
    <row r="728" ht="59.25" customHeight="1"/>
    <row r="729" ht="59.25" customHeight="1"/>
    <row r="730" ht="59.25" customHeight="1"/>
    <row r="731" ht="59.25" customHeight="1"/>
    <row r="732" ht="59.25" customHeight="1"/>
    <row r="733" ht="59.25" customHeight="1"/>
    <row r="734" ht="59.25" customHeight="1"/>
    <row r="735" ht="59.25" customHeight="1"/>
    <row r="736" ht="59.25" customHeight="1"/>
    <row r="737" ht="59.25" customHeight="1"/>
    <row r="738" ht="59.25" customHeight="1"/>
    <row r="739" ht="59.25" customHeight="1"/>
    <row r="740" ht="59.25" customHeight="1"/>
    <row r="741" ht="59.25" customHeight="1"/>
    <row r="742" ht="59.25" customHeight="1"/>
    <row r="743" ht="59.25" customHeight="1"/>
    <row r="744" ht="59.25" customHeight="1"/>
    <row r="745" ht="59.25" customHeight="1"/>
    <row r="746" ht="59.25" customHeight="1"/>
    <row r="747" ht="59.25" customHeight="1"/>
    <row r="748" ht="59.25" customHeight="1"/>
    <row r="749" ht="59.25" customHeight="1"/>
    <row r="750" ht="59.25" customHeight="1"/>
    <row r="751" ht="59.25" customHeight="1"/>
    <row r="752" ht="59.25" customHeight="1"/>
    <row r="753" ht="59.25" customHeight="1"/>
    <row r="754" ht="59.25" customHeight="1"/>
    <row r="755" ht="59.25" customHeight="1"/>
    <row r="756" ht="59.25" customHeight="1"/>
    <row r="757" ht="59.25" customHeight="1"/>
    <row r="758" ht="59.25" customHeight="1"/>
    <row r="759" ht="59.25" customHeight="1"/>
    <row r="760" ht="59.25" customHeight="1"/>
    <row r="761" ht="59.25" customHeight="1"/>
    <row r="762" ht="59.25" customHeight="1"/>
    <row r="763" ht="59.25" customHeight="1"/>
    <row r="764" ht="59.25" customHeight="1"/>
    <row r="765" ht="59.25" customHeight="1"/>
    <row r="766" ht="59.25" customHeight="1"/>
    <row r="767" ht="59.25" customHeight="1"/>
    <row r="768" ht="59.25" customHeight="1"/>
    <row r="769" ht="59.25" customHeight="1"/>
    <row r="770" ht="59.25" customHeight="1"/>
    <row r="771" ht="59.25" customHeight="1"/>
    <row r="772" ht="59.25" customHeight="1"/>
    <row r="773" ht="59.25" customHeight="1"/>
    <row r="774" ht="59.25" customHeight="1"/>
    <row r="775" ht="59.25" customHeight="1"/>
    <row r="776" ht="59.25" customHeight="1"/>
    <row r="777" ht="59.25" customHeight="1"/>
    <row r="778" ht="59.25" customHeight="1"/>
    <row r="779" ht="59.25" customHeight="1"/>
    <row r="780" ht="59.25" customHeight="1"/>
    <row r="781" ht="59.25" customHeight="1"/>
    <row r="782" ht="59.25" customHeight="1"/>
    <row r="783" ht="59.25" customHeight="1"/>
    <row r="784" ht="59.25" customHeight="1"/>
    <row r="785" ht="59.25" customHeight="1"/>
    <row r="786" ht="59.25" customHeight="1"/>
    <row r="787" ht="59.25" customHeight="1"/>
    <row r="788" ht="59.25" customHeight="1"/>
    <row r="789" ht="59.25" customHeight="1"/>
    <row r="790" ht="59.25" customHeight="1"/>
    <row r="791" ht="59.25" customHeight="1"/>
    <row r="792" ht="59.25" customHeight="1"/>
    <row r="793" ht="59.25" customHeight="1"/>
    <row r="794" ht="59.25" customHeight="1"/>
    <row r="795" ht="59.25" customHeight="1"/>
    <row r="796" ht="59.25" customHeight="1"/>
    <row r="797" ht="59.25" customHeight="1"/>
    <row r="798" ht="59.25" customHeight="1"/>
    <row r="799" ht="59.25" customHeight="1"/>
    <row r="800" ht="59.25" customHeight="1"/>
    <row r="801" ht="59.25" customHeight="1"/>
    <row r="802" ht="59.25" customHeight="1"/>
    <row r="803" ht="59.25" customHeight="1"/>
    <row r="804" ht="59.25" customHeight="1"/>
    <row r="805" ht="59.25" customHeight="1"/>
    <row r="806" ht="59.25" customHeight="1"/>
    <row r="807" ht="59.25" customHeight="1"/>
    <row r="808" ht="59.25" customHeight="1"/>
    <row r="809" ht="59.25" customHeight="1"/>
    <row r="810" ht="59.25" customHeight="1"/>
    <row r="811" ht="59.25" customHeight="1"/>
    <row r="812" ht="59.25" customHeight="1"/>
    <row r="813" ht="59.25" customHeight="1"/>
    <row r="814" ht="59.25" customHeight="1"/>
    <row r="815" ht="59.25" customHeight="1"/>
    <row r="816" ht="59.25" customHeight="1"/>
    <row r="817" ht="59.25" customHeight="1"/>
    <row r="818" ht="59.25" customHeight="1"/>
    <row r="819" ht="59.25" customHeight="1"/>
    <row r="820" ht="59.25" customHeight="1"/>
    <row r="821" ht="59.25" customHeight="1"/>
    <row r="822" ht="59.25" customHeight="1"/>
    <row r="823" ht="59.25" customHeight="1"/>
    <row r="824" ht="59.25" customHeight="1"/>
    <row r="825" ht="59.25" customHeight="1"/>
    <row r="826" ht="59.25" customHeight="1"/>
    <row r="827" ht="59.25" customHeight="1"/>
    <row r="828" ht="59.25" customHeight="1"/>
    <row r="829" ht="59.25" customHeight="1"/>
    <row r="830" ht="59.25" customHeight="1"/>
    <row r="831" ht="59.25" customHeight="1"/>
    <row r="832" ht="59.25" customHeight="1"/>
    <row r="833" ht="59.25" customHeight="1"/>
    <row r="834" ht="59.25" customHeight="1"/>
    <row r="835" ht="59.25" customHeight="1"/>
    <row r="836" ht="59.25" customHeight="1"/>
    <row r="837" ht="59.25" customHeight="1"/>
    <row r="838" ht="59.25" customHeight="1"/>
    <row r="839" ht="59.25" customHeight="1"/>
    <row r="840" ht="59.25" customHeight="1"/>
    <row r="841" ht="59.25" customHeight="1"/>
    <row r="842" ht="59.25" customHeight="1"/>
    <row r="843" ht="59.25" customHeight="1"/>
    <row r="844" ht="59.25" customHeight="1"/>
    <row r="845" ht="59.25" customHeight="1"/>
    <row r="846" ht="59.25" customHeight="1"/>
    <row r="847" ht="59.25" customHeight="1"/>
    <row r="848" ht="59.25" customHeight="1"/>
    <row r="849" ht="59.25" customHeight="1"/>
    <row r="850" ht="59.25" customHeight="1"/>
    <row r="851" ht="59.25" customHeight="1"/>
    <row r="852" ht="59.25" customHeight="1"/>
    <row r="853" ht="59.25" customHeight="1"/>
    <row r="854" ht="59.25" customHeight="1"/>
    <row r="855" ht="59.25" customHeight="1"/>
    <row r="856" ht="59.25" customHeight="1"/>
    <row r="857" ht="59.25" customHeight="1"/>
    <row r="858" ht="59.25" customHeight="1"/>
    <row r="859" ht="59.25" customHeight="1"/>
    <row r="860" ht="59.25" customHeight="1"/>
    <row r="861" ht="59.25" customHeight="1"/>
    <row r="862" ht="59.25" customHeight="1"/>
    <row r="863" ht="59.25" customHeight="1"/>
    <row r="864" ht="59.25" customHeight="1"/>
    <row r="865" ht="59.25" customHeight="1"/>
    <row r="866" ht="59.25" customHeight="1"/>
    <row r="867" ht="59.25" customHeight="1"/>
    <row r="868" ht="59.25" customHeight="1"/>
    <row r="869" ht="59.25" customHeight="1"/>
    <row r="870" ht="59.25" customHeight="1"/>
    <row r="871" ht="59.25" customHeight="1"/>
    <row r="872" ht="59.25" customHeight="1"/>
    <row r="873" ht="59.25" customHeight="1"/>
    <row r="874" ht="59.25" customHeight="1"/>
    <row r="875" ht="59.25" customHeight="1"/>
    <row r="876" ht="59.25" customHeight="1"/>
    <row r="877" ht="59.25" customHeight="1"/>
    <row r="878" ht="59.25" customHeight="1"/>
    <row r="879" ht="59.25" customHeight="1"/>
    <row r="880" ht="59.25" customHeight="1"/>
    <row r="881" ht="59.25" customHeight="1"/>
    <row r="882" ht="59.25" customHeight="1"/>
    <row r="883" ht="59.25" customHeight="1"/>
    <row r="884" ht="59.25" customHeight="1"/>
    <row r="885" ht="59.25" customHeight="1"/>
    <row r="886" ht="59.25" customHeight="1"/>
    <row r="887" ht="59.25" customHeight="1"/>
    <row r="888" ht="59.25" customHeight="1"/>
    <row r="889" ht="59.25" customHeight="1"/>
    <row r="890" ht="59.25" customHeight="1"/>
    <row r="891" ht="59.25" customHeight="1"/>
    <row r="892" ht="59.25" customHeight="1"/>
    <row r="893" ht="59.25" customHeight="1"/>
    <row r="894" ht="59.25" customHeight="1"/>
    <row r="895" ht="59.25" customHeight="1"/>
    <row r="896" ht="59.25" customHeight="1"/>
    <row r="897" ht="59.25" customHeight="1"/>
    <row r="898" ht="59.25" customHeight="1"/>
    <row r="899" ht="59.25" customHeight="1"/>
    <row r="900" ht="59.25" customHeight="1"/>
    <row r="901" ht="59.25" customHeight="1"/>
    <row r="902" ht="59.25" customHeight="1"/>
    <row r="903" ht="59.25" customHeight="1"/>
    <row r="904" ht="59.25" customHeight="1"/>
    <row r="905" ht="59.25" customHeight="1"/>
    <row r="906" ht="59.25" customHeight="1"/>
    <row r="907" ht="59.25" customHeight="1"/>
    <row r="908" ht="59.25" customHeight="1"/>
    <row r="909" ht="59.25" customHeight="1"/>
    <row r="910" ht="59.25" customHeight="1"/>
    <row r="911" ht="59.25" customHeight="1"/>
    <row r="912" ht="59.25" customHeight="1"/>
    <row r="913" ht="59.25" customHeight="1"/>
    <row r="914" ht="59.25" customHeight="1"/>
    <row r="915" ht="59.25" customHeight="1"/>
    <row r="916" ht="59.25" customHeight="1"/>
    <row r="917" ht="59.25" customHeight="1"/>
    <row r="918" ht="59.25" customHeight="1"/>
    <row r="919" ht="59.25" customHeight="1"/>
    <row r="920" ht="59.25" customHeight="1"/>
    <row r="921" ht="59.25" customHeight="1"/>
    <row r="922" ht="59.25" customHeight="1"/>
    <row r="923" ht="59.25" customHeight="1"/>
    <row r="924" ht="59.25" customHeight="1"/>
    <row r="925" ht="59.25" customHeight="1"/>
    <row r="926" ht="59.25" customHeight="1"/>
    <row r="927" ht="59.25" customHeight="1"/>
    <row r="928" ht="59.25" customHeight="1"/>
    <row r="929" ht="59.25" customHeight="1"/>
    <row r="930" ht="59.25" customHeight="1"/>
    <row r="931" ht="59.25" customHeight="1"/>
    <row r="932" ht="59.25" customHeight="1"/>
    <row r="933" ht="59.25" customHeight="1"/>
    <row r="934" ht="59.25" customHeight="1"/>
    <row r="935" ht="59.25" customHeight="1"/>
    <row r="936" ht="59.25" customHeight="1"/>
    <row r="937" ht="59.25" customHeight="1"/>
    <row r="938" ht="59.25" customHeight="1"/>
    <row r="939" ht="59.25" customHeight="1"/>
    <row r="940" ht="59.25" customHeight="1"/>
    <row r="941" ht="59.25" customHeight="1"/>
    <row r="942" ht="59.25" customHeight="1"/>
    <row r="943" ht="59.25" customHeight="1"/>
    <row r="944" ht="59.25" customHeight="1"/>
    <row r="945" ht="59.25" customHeight="1"/>
    <row r="946" ht="59.25" customHeight="1"/>
    <row r="947" ht="59.25" customHeight="1"/>
    <row r="948" ht="59.25" customHeight="1"/>
    <row r="949" ht="59.25" customHeight="1"/>
    <row r="950" ht="59.25" customHeight="1"/>
    <row r="951" ht="59.25" customHeight="1"/>
    <row r="952" ht="59.25" customHeight="1"/>
    <row r="953" ht="59.25" customHeight="1"/>
    <row r="954" ht="59.25" customHeight="1"/>
    <row r="955" ht="59.25" customHeight="1"/>
    <row r="956" ht="59.25" customHeight="1"/>
    <row r="957" ht="59.25" customHeight="1"/>
    <row r="958" ht="59.25" customHeight="1"/>
    <row r="959" ht="59.25" customHeight="1"/>
    <row r="960" ht="59.25" customHeight="1"/>
    <row r="961" ht="59.25" customHeight="1"/>
    <row r="962" ht="59.25" customHeight="1"/>
    <row r="963" ht="59.25" customHeight="1"/>
    <row r="964" ht="59.25" customHeight="1"/>
    <row r="965" ht="59.25" customHeight="1"/>
    <row r="966" ht="59.25" customHeight="1"/>
    <row r="967" ht="59.25" customHeight="1"/>
    <row r="968" ht="59.25" customHeight="1"/>
    <row r="969" ht="59.25" customHeight="1"/>
    <row r="970" ht="59.25" customHeight="1"/>
    <row r="971" ht="59.25" customHeight="1"/>
    <row r="972" ht="59.25" customHeight="1"/>
    <row r="973" ht="59.25" customHeight="1"/>
    <row r="974" ht="59.25" customHeight="1"/>
    <row r="975" ht="59.25" customHeight="1"/>
    <row r="976" ht="59.25" customHeight="1"/>
    <row r="977" ht="59.25" customHeight="1"/>
    <row r="978" ht="59.25" customHeight="1"/>
    <row r="979" ht="59.25" customHeight="1"/>
    <row r="980" ht="59.25" customHeight="1"/>
    <row r="981" ht="59.25" customHeight="1"/>
    <row r="982" ht="59.25" customHeight="1"/>
    <row r="983" ht="59.25" customHeight="1"/>
    <row r="984" ht="59.25" customHeight="1"/>
    <row r="985" ht="59.25" customHeight="1"/>
    <row r="986" ht="59.25" customHeight="1"/>
    <row r="987" ht="59.25" customHeight="1"/>
    <row r="988" ht="59.25" customHeight="1"/>
    <row r="989" ht="59.25" customHeight="1"/>
    <row r="990" ht="59.25" customHeight="1"/>
    <row r="991" ht="59.25" customHeight="1"/>
    <row r="992" ht="59.25" customHeight="1"/>
    <row r="993" ht="59.25" customHeight="1"/>
    <row r="994" ht="59.25" customHeight="1"/>
    <row r="995" ht="59.25" customHeight="1"/>
    <row r="996" ht="59.25" customHeight="1"/>
    <row r="997" ht="59.25" customHeight="1"/>
    <row r="998" ht="59.25" customHeight="1"/>
    <row r="999" ht="59.25" customHeight="1"/>
    <row r="1000" ht="59.25" customHeight="1"/>
    <row r="1001" ht="59.25" customHeight="1"/>
    <row r="1002" ht="59.25" customHeight="1"/>
    <row r="1003" ht="59.25" customHeight="1"/>
    <row r="1004" ht="59.25" customHeight="1"/>
    <row r="1005" ht="59.25" customHeight="1"/>
    <row r="1006" ht="59.25" customHeight="1"/>
    <row r="1007" ht="59.25" customHeight="1"/>
    <row r="1008" ht="59.25" customHeight="1"/>
    <row r="1009" ht="59.25" customHeight="1"/>
    <row r="1010" ht="59.25" customHeight="1"/>
    <row r="1011" ht="59.25" customHeight="1"/>
    <row r="1012" ht="59.25" customHeight="1"/>
    <row r="1013" ht="59.25" customHeight="1"/>
  </sheetData>
  <mergeCells count="2">
    <mergeCell ref="A1:E1"/>
    <mergeCell ref="H1:L1"/>
  </mergeCells>
  <conditionalFormatting sqref="C74">
    <cfRule type="colorScale" priority="1">
      <colorScale>
        <cfvo type="formula" val="10"/>
        <cfvo type="formula" val="20"/>
        <cfvo type="formula" val="30"/>
        <color rgb="FF00FF00"/>
        <color rgb="FFFFFF00"/>
        <color rgb="FFFF0000"/>
      </colorScale>
    </cfRule>
  </conditionalFormatting>
  <conditionalFormatting sqref="C36:C39 C41:C46 C52:C61 C73 C75:C76">
    <cfRule type="containsText" dxfId="10" priority="2" operator="containsText" text="ความหนัก 6-7/10">
      <formula>NOT(ISERROR(SEARCH(("ความหนัก 6-7/10"),(C36))))</formula>
    </cfRule>
  </conditionalFormatting>
  <conditionalFormatting sqref="C36:C39 C41:C46 C48:C73">
    <cfRule type="containsText" dxfId="16" priority="3" operator="containsText" text="ความหนัก 10/10">
      <formula>NOT(ISERROR(SEARCH(("ความหนัก 10/10"),(C36))))</formula>
    </cfRule>
  </conditionalFormatting>
  <conditionalFormatting sqref="C36:C39 C41:C46 C48:C73">
    <cfRule type="containsText" dxfId="15" priority="4" operator="containsText" text="ความหนัก 9-10/10">
      <formula>NOT(ISERROR(SEARCH(("ความหนัก 9-10/10"),(C36))))</formula>
    </cfRule>
  </conditionalFormatting>
  <conditionalFormatting sqref="C36:C39 C41:C46 C48:C73">
    <cfRule type="containsText" dxfId="14" priority="5" operator="containsText" text="ความหนัก 8-9/10">
      <formula>NOT(ISERROR(SEARCH(("ความหนัก 8-9/10"),(C36))))</formula>
    </cfRule>
  </conditionalFormatting>
  <conditionalFormatting sqref="C36:C39 C41:C46 C48:C73 C75:C76">
    <cfRule type="containsText" dxfId="13" priority="6" operator="containsText" text="ความหนัก 8/10">
      <formula>NOT(ISERROR(SEARCH(("ความหนัก 8/10"),(C36))))</formula>
    </cfRule>
  </conditionalFormatting>
  <conditionalFormatting sqref="C36:C39 C41:C46 C48:C73 C75:C76">
    <cfRule type="containsText" dxfId="12" priority="7" operator="containsText" text="ความหนัก 7-8/10">
      <formula>NOT(ISERROR(SEARCH(("ความหนัก 7-8/10"),(C36))))</formula>
    </cfRule>
  </conditionalFormatting>
  <conditionalFormatting sqref="C36:C39 C41:C46 C48:C73">
    <cfRule type="containsText" dxfId="11" priority="8" operator="containsText" text="ความหนัก 7/10">
      <formula>NOT(ISERROR(SEARCH(("ความหนัก 7/10"),(C36))))</formula>
    </cfRule>
  </conditionalFormatting>
  <conditionalFormatting sqref="C36:C39 C41:C46 C48:C73">
    <cfRule type="containsText" dxfId="9" priority="9" operator="containsText" text="ความหนัก 6/10">
      <formula>NOT(ISERROR(SEARCH(("ความหนัก 6/10"),(C36))))</formula>
    </cfRule>
  </conditionalFormatting>
  <conditionalFormatting sqref="C36:C39 C41:C46 C48:C73">
    <cfRule type="containsText" dxfId="8" priority="10" operator="containsText" text="ความหนัก 5/10">
      <formula>NOT(ISERROR(SEARCH(("ความหนัก 5/10"),(C36))))</formula>
    </cfRule>
  </conditionalFormatting>
  <conditionalFormatting sqref="C36:C39 C41:C46 C48:C73">
    <cfRule type="containsText" dxfId="1" priority="11" operator="containsText" text="ความหนัก 4/10">
      <formula>NOT(ISERROR(SEARCH(("ความหนัก 4/10"),(C36))))</formula>
    </cfRule>
  </conditionalFormatting>
  <conditionalFormatting sqref="C36:C39 C41:C46 C48:C73">
    <cfRule type="containsText" dxfId="7" priority="12" operator="containsText" text="ความหนัก 3/10">
      <formula>NOT(ISERROR(SEARCH(("ความหนัก 3/10"),(C36))))</formula>
    </cfRule>
  </conditionalFormatting>
  <conditionalFormatting sqref="C36:C39 C41:C46 C48:C73">
    <cfRule type="containsText" dxfId="5" priority="13" operator="containsText" text="ความหนัก 2/10">
      <formula>NOT(ISERROR(SEARCH(("ความหนัก 2/10"),(C36))))</formula>
    </cfRule>
  </conditionalFormatting>
  <conditionalFormatting sqref="C36:C39 C41:C46 C48:C73">
    <cfRule type="containsText" dxfId="4" priority="14" operator="containsText" text="ความหนัก 1/10">
      <formula>NOT(ISERROR(SEARCH(("ความหนัก 1/10"),(C36))))</formula>
    </cfRule>
  </conditionalFormatting>
  <conditionalFormatting sqref="C66:C68">
    <cfRule type="colorScale" priority="15">
      <colorScale>
        <cfvo type="formula" val="50"/>
        <cfvo type="formula" val="70"/>
        <cfvo type="formula" val="100"/>
        <color rgb="FF57BB8A"/>
        <color rgb="FFFFD666"/>
        <color rgb="FFFF0000"/>
      </colorScale>
    </cfRule>
  </conditionalFormatting>
  <conditionalFormatting sqref="B57 B61 B73">
    <cfRule type="cellIs" dxfId="6" priority="16" operator="equal">
      <formula>"เลือกท่าก่อนเล่น"</formula>
    </cfRule>
  </conditionalFormatting>
  <conditionalFormatting sqref="C75:C76">
    <cfRule type="containsText" dxfId="17" priority="17" operator="containsText" text="ความหนัก 9-10/10">
      <formula>NOT(ISERROR(SEARCH(("ความหนัก 9-10/10"),(C75))))</formula>
    </cfRule>
  </conditionalFormatting>
  <conditionalFormatting sqref="D19">
    <cfRule type="containsText" dxfId="4" priority="18" operator="containsText" text="ความหนัก 1/10">
      <formula>NOT(ISERROR(SEARCH(("ความหนัก 1/10"),(D19))))</formula>
    </cfRule>
  </conditionalFormatting>
  <conditionalFormatting sqref="D19">
    <cfRule type="containsText" dxfId="5" priority="19" operator="containsText" text="ความหนัก 2/10">
      <formula>NOT(ISERROR(SEARCH(("ความหนัก 2/10"),(D19))))</formula>
    </cfRule>
  </conditionalFormatting>
  <conditionalFormatting sqref="D19">
    <cfRule type="containsText" dxfId="7" priority="20" operator="containsText" text="ความหนัก 3/10">
      <formula>NOT(ISERROR(SEARCH(("ความหนัก 3/10"),(D19))))</formula>
    </cfRule>
  </conditionalFormatting>
  <conditionalFormatting sqref="D19">
    <cfRule type="containsText" dxfId="1" priority="21" operator="containsText" text="ความหนัก 4/10">
      <formula>NOT(ISERROR(SEARCH(("ความหนัก 4/10"),(D19))))</formula>
    </cfRule>
  </conditionalFormatting>
  <conditionalFormatting sqref="D19">
    <cfRule type="containsText" dxfId="8" priority="22" operator="containsText" text="ความหนัก 5/10">
      <formula>NOT(ISERROR(SEARCH(("ความหนัก 5/10"),(D19))))</formula>
    </cfRule>
  </conditionalFormatting>
  <conditionalFormatting sqref="D19">
    <cfRule type="containsText" dxfId="9" priority="23" operator="containsText" text="ความหนัก 6/10">
      <formula>NOT(ISERROR(SEARCH(("ความหนัก 6/10"),(D19))))</formula>
    </cfRule>
  </conditionalFormatting>
  <conditionalFormatting sqref="D19">
    <cfRule type="containsText" dxfId="10" priority="24" operator="containsText" text="ความหนัก 6-7/10">
      <formula>NOT(ISERROR(SEARCH(("ความหนัก 6-7/10"),(D19))))</formula>
    </cfRule>
  </conditionalFormatting>
  <conditionalFormatting sqref="D19">
    <cfRule type="containsText" dxfId="11" priority="25" operator="containsText" text="ความหนัก 7/10">
      <formula>NOT(ISERROR(SEARCH(("ความหนัก 7/10"),(D19))))</formula>
    </cfRule>
  </conditionalFormatting>
  <conditionalFormatting sqref="D19">
    <cfRule type="containsText" dxfId="12" priority="26" operator="containsText" text="ความหนัก 7-8/10">
      <formula>NOT(ISERROR(SEARCH(("ความหนัก 7-8/10"),(D19))))</formula>
    </cfRule>
  </conditionalFormatting>
  <conditionalFormatting sqref="D19">
    <cfRule type="containsText" dxfId="13" priority="27" operator="containsText" text="ความหนัก 8/10">
      <formula>NOT(ISERROR(SEARCH(("ความหนัก 8/10"),(D19))))</formula>
    </cfRule>
  </conditionalFormatting>
  <conditionalFormatting sqref="D19">
    <cfRule type="containsText" dxfId="14" priority="28" operator="containsText" text="ความหนัก 8-9/10">
      <formula>NOT(ISERROR(SEARCH(("ความหนัก 8-9/10"),(D19))))</formula>
    </cfRule>
  </conditionalFormatting>
  <conditionalFormatting sqref="D19">
    <cfRule type="containsText" dxfId="15" priority="29" operator="containsText" text="ความหนัก 9-10/10">
      <formula>NOT(ISERROR(SEARCH(("ความหนัก 9-10/10"),(D19))))</formula>
    </cfRule>
  </conditionalFormatting>
  <conditionalFormatting sqref="D19">
    <cfRule type="containsText" dxfId="16" priority="30" operator="containsText" text="ความหนัก 10/10">
      <formula>NOT(ISERROR(SEARCH(("ความหนัก 10/10"),(D19))))</formula>
    </cfRule>
  </conditionalFormatting>
  <dataValidations>
    <dataValidation type="list" allowBlank="1" showErrorMessage="1" sqref="C16">
      <formula1>"ท่าท้องที่ด้อย,Abs Cable Crunch,Leg Raise Dip Station,Roman Chair Side Crunch"</formula1>
    </dataValidation>
    <dataValidation type="list" allowBlank="1" showErrorMessage="1" sqref="B57 B73">
      <formula1>"เลือกท่าก่อนเล่น,Front Raise -Wall Support,Front Raise,Single Arm Cable Front Raise,Straight bar Cable Front Raise"</formula1>
    </dataValidation>
    <dataValidation type="list" allowBlank="1" showErrorMessage="1" sqref="B61">
      <formula1>"เลือกท่าก่อนเล่น,Machine Reverse Fly,Cable Reverse Fly,Dumbbells  Reverse Fly,กลับบ้าน 🐕"</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1" t="s">
        <v>492</v>
      </c>
    </row>
    <row r="2">
      <c r="A2" s="511" t="s">
        <v>493</v>
      </c>
    </row>
    <row r="3">
      <c r="A3" s="511" t="s">
        <v>494</v>
      </c>
    </row>
    <row r="4">
      <c r="A4" s="511" t="s">
        <v>496</v>
      </c>
    </row>
  </sheetData>
  <drawing r:id="rId1"/>
</worksheet>
</file>