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tman/work/gits/packages/Lomap-main/examples/paper_analysis/"/>
    </mc:Choice>
  </mc:AlternateContent>
  <xr:revisionPtr revIDLastSave="0" documentId="8_{45010654-DB07-6C4B-AD93-286F6BE7EC65}" xr6:coauthVersionLast="47" xr6:coauthVersionMax="47" xr10:uidLastSave="{00000000-0000-0000-0000-000000000000}"/>
  <bookViews>
    <workbookView xWindow="0" yWindow="500" windowWidth="25600" windowHeight="14340" activeTab="2" xr2:uid="{1B8C179E-C50C-1948-9CD4-B0D4A051CB9F}"/>
  </bookViews>
  <sheets>
    <sheet name="Sheet1" sheetId="1" r:id="rId1"/>
    <sheet name="Sheet2" sheetId="2" r:id="rId2"/>
    <sheet name="data" sheetId="3" r:id="rId3"/>
  </sheets>
  <definedNames>
    <definedName name="_xlchart.v1.0" hidden="1">Sheet1!$I$2</definedName>
    <definedName name="_xlchart.v1.1" hidden="1">Sheet1!$I$3</definedName>
    <definedName name="_xlchart.v1.10" hidden="1">Sheet1!$J$6:$M$6</definedName>
    <definedName name="_xlchart.v1.2" hidden="1">Sheet1!$I$4</definedName>
    <definedName name="_xlchart.v1.3" hidden="1">Sheet1!$I$5</definedName>
    <definedName name="_xlchart.v1.4" hidden="1">Sheet1!$I$6</definedName>
    <definedName name="_xlchart.v1.5" hidden="1">Sheet1!$J$1:$M$1</definedName>
    <definedName name="_xlchart.v1.6" hidden="1">Sheet1!$J$2:$M$2</definedName>
    <definedName name="_xlchart.v1.7" hidden="1">Sheet1!$J$3:$M$3</definedName>
    <definedName name="_xlchart.v1.8" hidden="1">Sheet1!$J$4:$M$4</definedName>
    <definedName name="_xlchart.v1.9" hidden="1">Sheet1!$J$5:$M$5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2" l="1"/>
  <c r="N6" i="2"/>
  <c r="N7" i="2"/>
  <c r="N2" i="2"/>
  <c r="K2" i="2"/>
  <c r="L4" i="1"/>
  <c r="L3" i="1"/>
  <c r="L2" i="1"/>
  <c r="J3" i="1"/>
  <c r="J4" i="1"/>
  <c r="U9" i="2"/>
  <c r="U10" i="2"/>
  <c r="U11" i="2"/>
  <c r="U12" i="2"/>
  <c r="U8" i="2"/>
  <c r="S6" i="2"/>
  <c r="S5" i="2"/>
  <c r="S4" i="2"/>
  <c r="S3" i="2"/>
  <c r="S2" i="2"/>
  <c r="T6" i="2"/>
  <c r="T5" i="2"/>
  <c r="T4" i="2"/>
  <c r="T3" i="2"/>
  <c r="T2" i="2"/>
  <c r="I24" i="1"/>
  <c r="J22" i="1"/>
  <c r="J21" i="1"/>
  <c r="K3" i="1"/>
  <c r="K2" i="1"/>
  <c r="J20" i="1" s="1"/>
  <c r="L4" i="2"/>
  <c r="U2" i="2" s="1"/>
  <c r="R6" i="2"/>
  <c r="U1" i="2"/>
  <c r="N5" i="2"/>
  <c r="N9" i="2"/>
  <c r="M9" i="2"/>
  <c r="N8" i="2"/>
  <c r="M8" i="2"/>
  <c r="M7" i="2"/>
  <c r="M6" i="2"/>
  <c r="M5" i="2"/>
  <c r="N4" i="2"/>
  <c r="M4" i="2"/>
  <c r="I2" i="2"/>
  <c r="R3" i="2" s="1"/>
  <c r="N10" i="2"/>
  <c r="M10" i="2"/>
  <c r="M2" i="2"/>
  <c r="M11" i="2"/>
  <c r="K11" i="2"/>
  <c r="L10" i="2"/>
  <c r="U6" i="2" s="1"/>
  <c r="L11" i="2"/>
  <c r="V6" i="2" s="1"/>
  <c r="K10" i="2"/>
  <c r="L9" i="2"/>
  <c r="V5" i="2" s="1"/>
  <c r="L8" i="2"/>
  <c r="U5" i="2" s="1"/>
  <c r="K9" i="2"/>
  <c r="K8" i="2"/>
  <c r="L7" i="2"/>
  <c r="V4" i="2" s="1"/>
  <c r="L6" i="2"/>
  <c r="U4" i="2" s="1"/>
  <c r="K7" i="2"/>
  <c r="K6" i="2"/>
  <c r="L5" i="2"/>
  <c r="V2" i="2" s="1"/>
  <c r="K5" i="2"/>
  <c r="K4" i="2"/>
  <c r="N3" i="2"/>
  <c r="M3" i="2"/>
  <c r="K3" i="2"/>
  <c r="L3" i="2"/>
  <c r="V3" i="2" s="1"/>
  <c r="L2" i="2"/>
  <c r="U3" i="2" s="1"/>
  <c r="I8" i="2"/>
  <c r="R5" i="2" s="1"/>
  <c r="I6" i="2"/>
  <c r="R4" i="2" s="1"/>
  <c r="I4" i="2"/>
  <c r="R2" i="2" s="1"/>
  <c r="K6" i="1"/>
  <c r="J24" i="1" s="1"/>
  <c r="J6" i="1"/>
  <c r="M6" i="1"/>
  <c r="L6" i="1"/>
  <c r="J45" i="1"/>
  <c r="K46" i="1"/>
  <c r="K54" i="1" s="1"/>
  <c r="L46" i="1"/>
  <c r="L54" i="1" s="1"/>
  <c r="M46" i="1"/>
  <c r="M54" i="1" s="1"/>
  <c r="K45" i="1"/>
  <c r="K53" i="1" s="1"/>
  <c r="L45" i="1"/>
  <c r="L53" i="1" s="1"/>
  <c r="M45" i="1"/>
  <c r="K44" i="1"/>
  <c r="L44" i="1"/>
  <c r="M44" i="1"/>
  <c r="M51" i="1" s="1"/>
  <c r="K43" i="1"/>
  <c r="L43" i="1"/>
  <c r="M43" i="1"/>
  <c r="K42" i="1"/>
  <c r="L42" i="1"/>
  <c r="M42" i="1"/>
  <c r="J46" i="1"/>
  <c r="J54" i="1" s="1"/>
  <c r="J44" i="1"/>
  <c r="J43" i="1"/>
  <c r="J42" i="1"/>
  <c r="J50" i="1" s="1"/>
  <c r="R3" i="1"/>
  <c r="L5" i="1"/>
  <c r="M2" i="1"/>
  <c r="M4" i="1"/>
  <c r="M3" i="1"/>
  <c r="M5" i="1"/>
  <c r="K5" i="1"/>
  <c r="J23" i="1" s="1"/>
  <c r="J5" i="1"/>
  <c r="I5" i="1"/>
  <c r="I23" i="1" s="1"/>
  <c r="K4" i="1"/>
  <c r="J2" i="1"/>
  <c r="M50" i="1" l="1"/>
  <c r="J52" i="1"/>
  <c r="L50" i="1"/>
  <c r="M52" i="1"/>
  <c r="J53" i="1"/>
  <c r="J51" i="1"/>
  <c r="L51" i="1"/>
  <c r="K50" i="1"/>
  <c r="K51" i="1"/>
  <c r="L52" i="1"/>
  <c r="K52" i="1"/>
  <c r="M53" i="1"/>
</calcChain>
</file>

<file path=xl/sharedStrings.xml><?xml version="1.0" encoding="utf-8"?>
<sst xmlns="http://schemas.openxmlformats.org/spreadsheetml/2006/main" count="364" uniqueCount="42">
  <si>
    <t>#system</t>
  </si>
  <si>
    <t>n</t>
  </si>
  <si>
    <t>k</t>
  </si>
  <si>
    <t>design</t>
  </si>
  <si>
    <t>tyk2</t>
  </si>
  <si>
    <t>radial</t>
  </si>
  <si>
    <t>tnks2</t>
  </si>
  <si>
    <t>ptp1b</t>
  </si>
  <si>
    <t>cdk2</t>
  </si>
  <si>
    <t>system</t>
  </si>
  <si>
    <t>Det(D-opt/Radial)</t>
  </si>
  <si>
    <t>Tr(A-opt)/Tr(Radial)</t>
  </si>
  <si>
    <t>Det(D-opt/LOMAP)</t>
  </si>
  <si>
    <t>Tr(A-opt)/Tr(LOMAP)</t>
  </si>
  <si>
    <t>QUARTILES</t>
  </si>
  <si>
    <t>DIFFERENCES</t>
  </si>
  <si>
    <t>Det(D/Radial)</t>
  </si>
  <si>
    <t>Tr(A)/Tr(Radial)</t>
  </si>
  <si>
    <t>Tr(A)/Tr(Lomap)</t>
  </si>
  <si>
    <t>Det(D/Lomap)</t>
  </si>
  <si>
    <t>pfkfb3</t>
  </si>
  <si>
    <t>n(nodes)</t>
  </si>
  <si>
    <t>k(edges)</t>
  </si>
  <si>
    <t>average</t>
  </si>
  <si>
    <t>error</t>
  </si>
  <si>
    <t>data</t>
  </si>
  <si>
    <t>Tr(radial)</t>
  </si>
  <si>
    <t>Tr(A-opt)</t>
  </si>
  <si>
    <t>det(C)</t>
  </si>
  <si>
    <t>tr(C)</t>
  </si>
  <si>
    <t>optimal</t>
  </si>
  <si>
    <t>LOMAP</t>
  </si>
  <si>
    <t>Tr(C)</t>
  </si>
  <si>
    <t>A-optimal</t>
  </si>
  <si>
    <t>D-optimal</t>
  </si>
  <si>
    <t>trial</t>
  </si>
  <si>
    <t>Design</t>
  </si>
  <si>
    <t>System</t>
  </si>
  <si>
    <t>$n$(nodes)</t>
  </si>
  <si>
    <t>$k$(edges)</t>
  </si>
  <si>
    <t>$\Tr(\matr{C})$</t>
  </si>
  <si>
    <t>$\det(\matr{C})$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</si>
</sst>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1FB5"/>
      <color rgb="FFC1306B"/>
      <color rgb="FFE9501A"/>
      <color rgb="FFF8A3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_xlchart.v1.6</cx:f>
      </cx:numDim>
    </cx:data>
    <cx:data id="1">
      <cx:strDim type="cat">
        <cx:f dir="row">_xlchart.v1.5</cx:f>
      </cx:strDim>
      <cx:numDim type="val">
        <cx:f dir="row">_xlchart.v1.8</cx:f>
      </cx:numDim>
    </cx:data>
    <cx:data id="2">
      <cx:strDim type="cat">
        <cx:f dir="row">_xlchart.v1.5</cx:f>
      </cx:strDim>
      <cx:numDim type="val">
        <cx:f dir="row">_xlchart.v1.9</cx:f>
      </cx:numDim>
    </cx:data>
    <cx:data id="3">
      <cx:strDim type="cat">
        <cx:f dir="row">_xlchart.v1.5</cx:f>
      </cx:strDim>
      <cx:numDim type="val">
        <cx:f dir="row">_xlchart.v1.7</cx:f>
      </cx:numDim>
    </cx:data>
    <cx:data id="4">
      <cx:strDim type="cat">
        <cx:f dir="row">_xlchart.v1.5</cx:f>
      </cx:strDim>
      <cx:numDim type="val">
        <cx:f dir="row">_xlchart.v1.10</cx:f>
      </cx:numDim>
    </cx:data>
  </cx:chartData>
  <cx:chart>
    <cx:plotArea>
      <cx:plotAreaRegion>
        <cx:plotSurface>
          <cx:spPr>
            <a:ln w="76200">
              <a:noFill/>
            </a:ln>
          </cx:spPr>
        </cx:plotSurface>
        <cx:series layoutId="boxWhisker" uniqueId="{59AF98A2-3542-1C43-AC8B-9DC8FF0FE20B}" formatIdx="0">
          <cx:tx>
            <cx:txData>
              <cx:f>_xlchart.v1.0</cx:f>
              <cx:v>tyk2</cx:v>
            </cx:txData>
          </cx:tx>
          <cx:spPr>
            <a:solidFill>
              <a:srgbClr val="E9501A"/>
            </a:solidFill>
            <a:ln w="76200">
              <a:solidFill>
                <a:srgbClr val="E9501A"/>
              </a:solidFill>
            </a:ln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DCA55D31-14B7-A844-8DAB-4AD0AF8742F6}" formatIdx="1">
          <cx:tx>
            <cx:txData>
              <cx:f>_xlchart.v1.1</cx:f>
              <cx:v>tnks2</cx:v>
            </cx:txData>
          </cx:tx>
          <cx:spPr>
            <a:solidFill>
              <a:srgbClr val="F8A318"/>
            </a:solidFill>
            <a:ln w="76200">
              <a:solidFill>
                <a:srgbClr val="F8A318"/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483E1798-3713-6748-BA47-1A27427F448C}" formatIdx="2">
          <cx:tx>
            <cx:txData>
              <cx:f>_xlchart.v1.3</cx:f>
              <cx:v>ptp1b</cx:v>
            </cx:txData>
          </cx:tx>
          <cx:spPr>
            <a:solidFill>
              <a:srgbClr val="661FB5"/>
            </a:solidFill>
            <a:ln w="76200">
              <a:solidFill>
                <a:srgbClr val="661FB5"/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F3E538DF-F9A9-0C45-8674-22EEB3AC1501}" formatIdx="3">
          <cx:tx>
            <cx:txData>
              <cx:f>_xlchart.v1.2</cx:f>
              <cx:v>cdk2</cx:v>
            </cx:txData>
          </cx:tx>
          <cx:spPr>
            <a:solidFill>
              <a:srgbClr val="C1306B"/>
            </a:solidFill>
            <a:ln w="76200">
              <a:solidFill>
                <a:srgbClr val="C1306B"/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FB350475-3ED9-2640-8917-29FD5F5FF776}" formatIdx="4">
          <cx:tx>
            <cx:txData>
              <cx:f>_xlchart.v1.4</cx:f>
              <cx:v>pfkfb3</cx:v>
            </cx:txData>
          </cx:tx>
          <cx:spPr>
            <a:solidFill>
              <a:schemeClr val="tx1"/>
            </a:solidFill>
            <a:ln w="76200">
              <a:solidFill>
                <a:schemeClr val="tx1"/>
              </a:solidFill>
            </a:ln>
          </cx:spPr>
          <cx:dataId val="4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1.10000002"/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>
                <a:solidFill>
                  <a:schemeClr val="tx1"/>
                </a:solidFill>
                <a:latin typeface="+mn-lt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500" b="0" i="0" u="none" strike="noStrike" baseline="0">
              <a:solidFill>
                <a:schemeClr val="tx1"/>
              </a:solidFill>
              <a:latin typeface="+mn-lt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Relative Efficiency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 b="0">
                  <a:solidFill>
                    <a:schemeClr val="tx1"/>
                  </a:solidFill>
                  <a:latin typeface="+mj-lt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000" b="0" i="0" u="none" strike="noStrike" baseline="0">
                  <a:solidFill>
                    <a:schemeClr val="tx1"/>
                  </a:solidFill>
                  <a:latin typeface="+mj-lt"/>
                  <a:cs typeface="Arial" panose="020B0604020202020204" pitchFamily="34" charset="0"/>
                </a:rPr>
                <a:t>Relative Efficiency</a:t>
              </a:r>
            </a:p>
          </cx:txPr>
        </cx:title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+mj-lt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600" b="0" i="0" u="none" strike="noStrike" baseline="0">
            <a:solidFill>
              <a:schemeClr val="tx1"/>
            </a:solidFill>
            <a:latin typeface="+mj-lt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8</xdr:row>
      <xdr:rowOff>114300</xdr:rowOff>
    </xdr:from>
    <xdr:to>
      <xdr:col>19</xdr:col>
      <xdr:colOff>736600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294A86-7926-DAE1-5EBD-BEA8D83CC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0650" y="1905000"/>
              <a:ext cx="6369050" cy="533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B6CD-E965-5C44-8535-D1A34D834371}">
  <dimension ref="A1:R54"/>
  <sheetViews>
    <sheetView workbookViewId="0">
      <selection activeCell="E10" sqref="E8:E10"/>
    </sheetView>
  </sheetViews>
  <sheetFormatPr baseColWidth="10" defaultRowHeight="16" x14ac:dyDescent="0.2"/>
  <cols>
    <col min="10" max="10" width="14.1640625" bestFit="1" customWidth="1"/>
    <col min="11" max="11" width="14" bestFit="1" customWidth="1"/>
    <col min="12" max="15" width="16.83203125" bestFit="1" customWidth="1"/>
  </cols>
  <sheetData>
    <row r="1" spans="1:18" ht="29" customHeight="1" x14ac:dyDescent="0.2">
      <c r="A1" t="s">
        <v>9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I1" t="s">
        <v>9</v>
      </c>
      <c r="J1" t="s">
        <v>16</v>
      </c>
      <c r="K1" t="s">
        <v>17</v>
      </c>
      <c r="L1" t="s">
        <v>19</v>
      </c>
      <c r="M1" t="s">
        <v>18</v>
      </c>
      <c r="R1">
        <v>0.8</v>
      </c>
    </row>
    <row r="2" spans="1:18" x14ac:dyDescent="0.2">
      <c r="A2" t="s">
        <v>4</v>
      </c>
      <c r="B2">
        <v>16</v>
      </c>
      <c r="C2">
        <v>32</v>
      </c>
      <c r="D2" t="s">
        <v>30</v>
      </c>
      <c r="E2" s="6">
        <v>0.90600000000000003</v>
      </c>
      <c r="F2" s="6">
        <v>34.6</v>
      </c>
      <c r="H2" t="s">
        <v>4</v>
      </c>
      <c r="I2" t="s">
        <v>4</v>
      </c>
      <c r="J2" s="6">
        <f>E3/E6</f>
        <v>0.43322405689722154</v>
      </c>
      <c r="K2" s="6">
        <f>F4/F6</f>
        <v>0.7782915975918332</v>
      </c>
      <c r="L2" s="6">
        <f>E3/E5</f>
        <v>0.72378801696559114</v>
      </c>
      <c r="M2" s="6">
        <f>F3/F5</f>
        <v>0.16079824080335228</v>
      </c>
      <c r="R2">
        <v>0.5</v>
      </c>
    </row>
    <row r="3" spans="1:18" x14ac:dyDescent="0.2">
      <c r="A3" t="s">
        <v>4</v>
      </c>
      <c r="B3">
        <v>16</v>
      </c>
      <c r="C3">
        <v>23</v>
      </c>
      <c r="D3" t="s">
        <v>30</v>
      </c>
      <c r="E3" s="6">
        <v>1.25</v>
      </c>
      <c r="F3" s="6">
        <v>45.3</v>
      </c>
      <c r="H3" t="s">
        <v>8</v>
      </c>
      <c r="I3" t="s">
        <v>6</v>
      </c>
      <c r="J3" s="6">
        <f>E16/E18</f>
        <v>0.57657747777224366</v>
      </c>
      <c r="K3" s="6">
        <f>F16/F18</f>
        <v>0.39215301008136155</v>
      </c>
      <c r="L3" s="6">
        <f>E15/E17</f>
        <v>0.91669801998851586</v>
      </c>
      <c r="M3" s="6">
        <f>F15/F17</f>
        <v>0.56407618857302444</v>
      </c>
      <c r="R3">
        <f>0.433</f>
        <v>0.433</v>
      </c>
    </row>
    <row r="4" spans="1:18" x14ac:dyDescent="0.2">
      <c r="A4" t="s">
        <v>4</v>
      </c>
      <c r="B4">
        <v>16</v>
      </c>
      <c r="C4">
        <v>15</v>
      </c>
      <c r="D4" t="s">
        <v>30</v>
      </c>
      <c r="E4" s="6">
        <v>1.99</v>
      </c>
      <c r="F4" s="6">
        <v>89.2</v>
      </c>
      <c r="H4" t="s">
        <v>6</v>
      </c>
      <c r="I4" s="3" t="s">
        <v>8</v>
      </c>
      <c r="J4" s="6">
        <f>E8/E10</f>
        <v>0.7098369068303243</v>
      </c>
      <c r="K4" s="6">
        <f>F8/F10</f>
        <v>0.28523308564315175</v>
      </c>
      <c r="L4" s="6">
        <f>E7/E9</f>
        <v>0.70001654396558866</v>
      </c>
      <c r="M4" s="6">
        <f>F7/F9</f>
        <v>1.0735270612315979E-2</v>
      </c>
      <c r="R4">
        <v>0.2</v>
      </c>
    </row>
    <row r="5" spans="1:18" x14ac:dyDescent="0.2">
      <c r="A5" t="s">
        <v>4</v>
      </c>
      <c r="B5">
        <v>16</v>
      </c>
      <c r="C5">
        <v>23</v>
      </c>
      <c r="D5" t="s">
        <v>31</v>
      </c>
      <c r="E5" s="6">
        <v>1.727025</v>
      </c>
      <c r="F5" s="6">
        <v>281.71949999999998</v>
      </c>
      <c r="H5" t="s">
        <v>7</v>
      </c>
      <c r="I5" s="3" t="str">
        <f>A11</f>
        <v>ptp1b</v>
      </c>
      <c r="J5" s="6">
        <f>E12/E14</f>
        <v>0.31247084806256697</v>
      </c>
      <c r="K5" s="6">
        <f>F12/F14</f>
        <v>0.18600633642210418</v>
      </c>
      <c r="L5" s="6">
        <f>E11/E13</f>
        <v>0.78565503531793446</v>
      </c>
      <c r="M5" s="6">
        <f>F11/F13</f>
        <v>0.26099344115457684</v>
      </c>
      <c r="R5">
        <v>0.1</v>
      </c>
    </row>
    <row r="6" spans="1:18" x14ac:dyDescent="0.2">
      <c r="A6" t="s">
        <v>4</v>
      </c>
      <c r="B6">
        <v>16</v>
      </c>
      <c r="C6">
        <v>15</v>
      </c>
      <c r="D6" t="s">
        <v>5</v>
      </c>
      <c r="E6" s="6">
        <v>2.8853430000000002</v>
      </c>
      <c r="F6" s="6">
        <v>114.61</v>
      </c>
      <c r="H6" t="s">
        <v>20</v>
      </c>
      <c r="I6" s="3" t="s">
        <v>20</v>
      </c>
      <c r="J6" s="6">
        <f>E20/E22</f>
        <v>0.43942588635552826</v>
      </c>
      <c r="K6" s="6">
        <f>F20/F22</f>
        <v>8.635021000215487E-2</v>
      </c>
      <c r="L6" s="6">
        <f>E19/E21</f>
        <v>0.70056434878408835</v>
      </c>
      <c r="M6" s="6">
        <f>F19/F21</f>
        <v>3.9144071931414233E-2</v>
      </c>
    </row>
    <row r="7" spans="1:18" x14ac:dyDescent="0.2">
      <c r="A7" t="s">
        <v>6</v>
      </c>
      <c r="B7">
        <v>21</v>
      </c>
      <c r="C7">
        <v>27</v>
      </c>
      <c r="D7" t="s">
        <v>30</v>
      </c>
      <c r="E7" s="6">
        <v>0.67700000000000005</v>
      </c>
      <c r="F7" s="6">
        <v>31.5</v>
      </c>
    </row>
    <row r="8" spans="1:18" x14ac:dyDescent="0.2">
      <c r="A8" t="s">
        <v>6</v>
      </c>
      <c r="B8">
        <v>21</v>
      </c>
      <c r="C8">
        <v>20</v>
      </c>
      <c r="D8" t="s">
        <v>30</v>
      </c>
      <c r="E8" s="6">
        <v>1.0900000000000001</v>
      </c>
      <c r="F8" s="6">
        <v>40.9</v>
      </c>
    </row>
    <row r="9" spans="1:18" x14ac:dyDescent="0.2">
      <c r="A9" t="s">
        <v>6</v>
      </c>
      <c r="B9">
        <v>21</v>
      </c>
      <c r="C9">
        <v>27</v>
      </c>
      <c r="D9" t="s">
        <v>31</v>
      </c>
      <c r="E9" s="6">
        <v>0.96711999999999998</v>
      </c>
      <c r="F9" s="6">
        <v>2934.2530000000002</v>
      </c>
    </row>
    <row r="10" spans="1:18" x14ac:dyDescent="0.2">
      <c r="A10" t="s">
        <v>6</v>
      </c>
      <c r="B10">
        <v>21</v>
      </c>
      <c r="C10">
        <v>20</v>
      </c>
      <c r="D10" t="s">
        <v>5</v>
      </c>
      <c r="E10" s="6">
        <v>1.5355639999999999</v>
      </c>
      <c r="F10" s="6">
        <v>143.39150000000001</v>
      </c>
    </row>
    <row r="11" spans="1:18" x14ac:dyDescent="0.2">
      <c r="A11" t="s">
        <v>7</v>
      </c>
      <c r="B11">
        <v>23</v>
      </c>
      <c r="C11">
        <v>34</v>
      </c>
      <c r="D11" t="s">
        <v>30</v>
      </c>
      <c r="E11" s="6">
        <v>1.29</v>
      </c>
      <c r="F11" s="6">
        <v>68.3</v>
      </c>
    </row>
    <row r="12" spans="1:18" x14ac:dyDescent="0.2">
      <c r="A12" t="s">
        <v>7</v>
      </c>
      <c r="B12">
        <v>23</v>
      </c>
      <c r="C12">
        <v>22</v>
      </c>
      <c r="D12" t="s">
        <v>30</v>
      </c>
      <c r="E12" s="6">
        <v>2.06</v>
      </c>
      <c r="F12" s="6">
        <v>128</v>
      </c>
    </row>
    <row r="13" spans="1:18" x14ac:dyDescent="0.2">
      <c r="A13" t="s">
        <v>7</v>
      </c>
      <c r="B13">
        <v>23</v>
      </c>
      <c r="C13">
        <v>34</v>
      </c>
      <c r="D13" t="s">
        <v>31</v>
      </c>
      <c r="E13" s="6">
        <v>1.641942</v>
      </c>
      <c r="F13" s="6">
        <v>261.69240000000002</v>
      </c>
    </row>
    <row r="14" spans="1:18" x14ac:dyDescent="0.2">
      <c r="A14" t="s">
        <v>7</v>
      </c>
      <c r="B14">
        <v>23</v>
      </c>
      <c r="C14">
        <v>22</v>
      </c>
      <c r="D14" t="s">
        <v>5</v>
      </c>
      <c r="E14" s="6">
        <v>6.5926150000000003</v>
      </c>
      <c r="F14" s="6">
        <v>688.14859999999999</v>
      </c>
    </row>
    <row r="15" spans="1:18" x14ac:dyDescent="0.2">
      <c r="A15" t="s">
        <v>8</v>
      </c>
      <c r="B15">
        <v>16</v>
      </c>
      <c r="C15">
        <v>22</v>
      </c>
      <c r="D15" t="s">
        <v>30</v>
      </c>
      <c r="E15" s="6">
        <v>1.63</v>
      </c>
      <c r="F15" s="6">
        <v>55.1</v>
      </c>
    </row>
    <row r="16" spans="1:18" x14ac:dyDescent="0.2">
      <c r="A16" t="s">
        <v>8</v>
      </c>
      <c r="B16">
        <v>16</v>
      </c>
      <c r="C16">
        <v>15</v>
      </c>
      <c r="D16" t="s">
        <v>30</v>
      </c>
      <c r="E16" s="6">
        <v>2.4900000000000002</v>
      </c>
      <c r="F16" s="6">
        <v>95.8</v>
      </c>
    </row>
    <row r="17" spans="1:10" x14ac:dyDescent="0.2">
      <c r="A17" t="s">
        <v>8</v>
      </c>
      <c r="B17">
        <v>16</v>
      </c>
      <c r="C17">
        <v>22</v>
      </c>
      <c r="D17" t="s">
        <v>31</v>
      </c>
      <c r="E17" s="6">
        <v>1.7781210000000001</v>
      </c>
      <c r="F17" s="6">
        <v>97.681839999999994</v>
      </c>
    </row>
    <row r="18" spans="1:10" x14ac:dyDescent="0.2">
      <c r="A18" t="s">
        <v>8</v>
      </c>
      <c r="B18">
        <v>16</v>
      </c>
      <c r="C18">
        <v>15</v>
      </c>
      <c r="D18" t="s">
        <v>5</v>
      </c>
      <c r="E18" s="6">
        <v>4.318587</v>
      </c>
      <c r="F18" s="6">
        <v>244.29239999999999</v>
      </c>
    </row>
    <row r="19" spans="1:10" x14ac:dyDescent="0.2">
      <c r="A19" t="s">
        <v>20</v>
      </c>
      <c r="B19">
        <v>40</v>
      </c>
      <c r="C19">
        <v>56</v>
      </c>
      <c r="D19" t="s">
        <v>30</v>
      </c>
      <c r="E19" s="6">
        <v>0.73699999999999999</v>
      </c>
      <c r="F19" s="6">
        <v>70.2</v>
      </c>
    </row>
    <row r="20" spans="1:10" x14ac:dyDescent="0.2">
      <c r="A20" t="s">
        <v>20</v>
      </c>
      <c r="B20">
        <v>40</v>
      </c>
      <c r="C20">
        <v>39</v>
      </c>
      <c r="D20" t="s">
        <v>30</v>
      </c>
      <c r="E20" s="6">
        <v>1.18</v>
      </c>
      <c r="F20" s="6">
        <v>111</v>
      </c>
      <c r="I20" t="s">
        <v>4</v>
      </c>
      <c r="J20">
        <f>K2</f>
        <v>0.7782915975918332</v>
      </c>
    </row>
    <row r="21" spans="1:10" x14ac:dyDescent="0.2">
      <c r="A21" t="s">
        <v>20</v>
      </c>
      <c r="B21">
        <v>40</v>
      </c>
      <c r="C21">
        <v>56</v>
      </c>
      <c r="D21" t="s">
        <v>31</v>
      </c>
      <c r="E21" s="6">
        <v>1.052009</v>
      </c>
      <c r="F21" s="6">
        <v>1793.375</v>
      </c>
      <c r="I21" t="s">
        <v>8</v>
      </c>
      <c r="J21">
        <f>F16/F18</f>
        <v>0.39215301008136155</v>
      </c>
    </row>
    <row r="22" spans="1:10" x14ac:dyDescent="0.2">
      <c r="A22" t="s">
        <v>20</v>
      </c>
      <c r="B22">
        <v>40</v>
      </c>
      <c r="C22">
        <v>39</v>
      </c>
      <c r="D22" t="s">
        <v>5</v>
      </c>
      <c r="E22" s="6">
        <v>2.6853220000000002</v>
      </c>
      <c r="F22" s="6">
        <v>1285.463</v>
      </c>
      <c r="I22" t="s">
        <v>6</v>
      </c>
      <c r="J22">
        <f>F8/F10</f>
        <v>0.28523308564315175</v>
      </c>
    </row>
    <row r="23" spans="1:10" x14ac:dyDescent="0.2">
      <c r="I23" t="str">
        <f>I5</f>
        <v>ptp1b</v>
      </c>
      <c r="J23">
        <f>K5</f>
        <v>0.18600633642210418</v>
      </c>
    </row>
    <row r="24" spans="1:10" x14ac:dyDescent="0.2">
      <c r="I24" t="str">
        <f>I6</f>
        <v>pfkfb3</v>
      </c>
      <c r="J24">
        <f>K6</f>
        <v>8.635021000215487E-2</v>
      </c>
    </row>
    <row r="33" spans="9:13" x14ac:dyDescent="0.2">
      <c r="I33" t="s">
        <v>9</v>
      </c>
      <c r="J33" t="s">
        <v>10</v>
      </c>
      <c r="K33" t="s">
        <v>11</v>
      </c>
      <c r="L33" t="s">
        <v>12</v>
      </c>
      <c r="M33" t="s">
        <v>13</v>
      </c>
    </row>
    <row r="34" spans="9:13" x14ac:dyDescent="0.2">
      <c r="I34" t="s">
        <v>4</v>
      </c>
      <c r="J34">
        <v>0.70983690683032397</v>
      </c>
      <c r="K34">
        <v>0.39525346828374486</v>
      </c>
      <c r="L34">
        <v>0.91669801998851586</v>
      </c>
      <c r="M34">
        <v>0.56407618857302444</v>
      </c>
    </row>
    <row r="35" spans="9:13" x14ac:dyDescent="0.2">
      <c r="J35">
        <v>0.57657747777224366</v>
      </c>
      <c r="K35">
        <v>0.39215301008136155</v>
      </c>
      <c r="L35">
        <v>0.78565503531793446</v>
      </c>
      <c r="M35">
        <v>0.26099344115457684</v>
      </c>
    </row>
    <row r="36" spans="9:13" x14ac:dyDescent="0.2">
      <c r="J36">
        <v>0.43322405689722154</v>
      </c>
      <c r="K36">
        <v>0.28523308564315175</v>
      </c>
      <c r="L36">
        <v>0.72378801696559114</v>
      </c>
      <c r="M36">
        <v>0.16079824080335228</v>
      </c>
    </row>
    <row r="37" spans="9:13" x14ac:dyDescent="0.2">
      <c r="J37">
        <v>0.31247084806256697</v>
      </c>
      <c r="K37">
        <v>0.18600633642210418</v>
      </c>
      <c r="L37">
        <v>0.70001654396558866</v>
      </c>
      <c r="M37">
        <v>1.0735270612315979E-2</v>
      </c>
    </row>
    <row r="40" spans="9:13" x14ac:dyDescent="0.2">
      <c r="I40" t="s">
        <v>14</v>
      </c>
    </row>
    <row r="41" spans="9:13" x14ac:dyDescent="0.2">
      <c r="I41" t="s">
        <v>9</v>
      </c>
      <c r="J41" t="s">
        <v>10</v>
      </c>
      <c r="K41" t="s">
        <v>11</v>
      </c>
      <c r="L41" t="s">
        <v>12</v>
      </c>
      <c r="M41" t="s">
        <v>13</v>
      </c>
    </row>
    <row r="42" spans="9:13" x14ac:dyDescent="0.2">
      <c r="I42" t="s">
        <v>4</v>
      </c>
      <c r="J42">
        <f>MIN(J34:J37)</f>
        <v>0.31247084806256697</v>
      </c>
      <c r="K42">
        <f t="shared" ref="K42:M42" si="0">MIN(K34:K37)</f>
        <v>0.18600633642210418</v>
      </c>
      <c r="L42">
        <f t="shared" si="0"/>
        <v>0.70001654396558866</v>
      </c>
      <c r="M42">
        <f t="shared" si="0"/>
        <v>1.0735270612315979E-2</v>
      </c>
    </row>
    <row r="43" spans="9:13" x14ac:dyDescent="0.2">
      <c r="J43">
        <f>_xlfn.QUARTILE.INC(J34:J37, 1)</f>
        <v>0.4030357546885579</v>
      </c>
      <c r="K43">
        <f t="shared" ref="K43:M43" si="1">_xlfn.QUARTILE.INC(K34:K37, 1)</f>
        <v>0.26042639833788983</v>
      </c>
      <c r="L43">
        <f t="shared" si="1"/>
        <v>0.71784514871559058</v>
      </c>
      <c r="M43">
        <f t="shared" si="1"/>
        <v>0.12328249825559322</v>
      </c>
    </row>
    <row r="44" spans="9:13" x14ac:dyDescent="0.2">
      <c r="J44">
        <f>_xlfn.QUARTILE.INC(J34:J37, 2)</f>
        <v>0.50490076733473255</v>
      </c>
      <c r="K44">
        <f t="shared" ref="K44:M44" si="2">_xlfn.QUARTILE.INC(K34:K37, 2)</f>
        <v>0.33869304786225662</v>
      </c>
      <c r="L44">
        <f t="shared" si="2"/>
        <v>0.7547215261417628</v>
      </c>
      <c r="M44">
        <f t="shared" si="2"/>
        <v>0.21089584097896458</v>
      </c>
    </row>
    <row r="45" spans="9:13" x14ac:dyDescent="0.2">
      <c r="J45">
        <f>_xlfn.QUARTILE.INC(J34:J37, 3)</f>
        <v>0.60989233503676377</v>
      </c>
      <c r="K45">
        <f t="shared" ref="K45:M45" si="3">_xlfn.QUARTILE.INC(K34:K37, 3)</f>
        <v>0.39292812463195737</v>
      </c>
      <c r="L45">
        <f t="shared" si="3"/>
        <v>0.81841578148557981</v>
      </c>
      <c r="M45">
        <f t="shared" si="3"/>
        <v>0.33676412800918876</v>
      </c>
    </row>
    <row r="46" spans="9:13" x14ac:dyDescent="0.2">
      <c r="J46">
        <f>MAX(J34:J37)</f>
        <v>0.70983690683032397</v>
      </c>
      <c r="K46">
        <f t="shared" ref="K46:M46" si="4">MAX(K34:K37)</f>
        <v>0.39525346828374486</v>
      </c>
      <c r="L46">
        <f t="shared" si="4"/>
        <v>0.91669801998851586</v>
      </c>
      <c r="M46">
        <f t="shared" si="4"/>
        <v>0.56407618857302444</v>
      </c>
    </row>
    <row r="48" spans="9:13" x14ac:dyDescent="0.2">
      <c r="I48" t="s">
        <v>15</v>
      </c>
    </row>
    <row r="49" spans="9:13" x14ac:dyDescent="0.2">
      <c r="I49" t="s">
        <v>9</v>
      </c>
      <c r="J49" t="s">
        <v>10</v>
      </c>
      <c r="K49" t="s">
        <v>11</v>
      </c>
      <c r="L49" t="s">
        <v>12</v>
      </c>
      <c r="M49" t="s">
        <v>13</v>
      </c>
    </row>
    <row r="50" spans="9:13" x14ac:dyDescent="0.2">
      <c r="I50" t="s">
        <v>4</v>
      </c>
      <c r="J50">
        <f>MIN(J42:J45)</f>
        <v>0.31247084806256697</v>
      </c>
      <c r="K50">
        <f t="shared" ref="K50:M50" si="5">MIN(K42:K45)</f>
        <v>0.18600633642210418</v>
      </c>
      <c r="L50">
        <f t="shared" si="5"/>
        <v>0.70001654396558866</v>
      </c>
      <c r="M50">
        <f t="shared" si="5"/>
        <v>1.0735270612315979E-2</v>
      </c>
    </row>
    <row r="51" spans="9:13" x14ac:dyDescent="0.2">
      <c r="J51">
        <f>J44-J43</f>
        <v>0.10186501264617465</v>
      </c>
      <c r="K51">
        <f t="shared" ref="K51:M51" si="6">K44-K43</f>
        <v>7.8266649524366794E-2</v>
      </c>
      <c r="L51">
        <f t="shared" si="6"/>
        <v>3.6876377426172224E-2</v>
      </c>
      <c r="M51">
        <f t="shared" si="6"/>
        <v>8.761334272337136E-2</v>
      </c>
    </row>
    <row r="52" spans="9:13" x14ac:dyDescent="0.2">
      <c r="J52">
        <f>J45-J44</f>
        <v>0.10499156770203122</v>
      </c>
      <c r="K52">
        <f t="shared" ref="K52:M52" si="7">K45-K44</f>
        <v>5.4235076769700741E-2</v>
      </c>
      <c r="L52">
        <f t="shared" si="7"/>
        <v>6.3694255343817008E-2</v>
      </c>
      <c r="M52">
        <f t="shared" si="7"/>
        <v>0.12586828703022418</v>
      </c>
    </row>
    <row r="53" spans="9:13" x14ac:dyDescent="0.2">
      <c r="J53">
        <f>J46-J45</f>
        <v>9.99445717935602E-2</v>
      </c>
      <c r="K53">
        <f t="shared" ref="K53:M53" si="8">K46-K45</f>
        <v>2.3253436517874926E-3</v>
      </c>
      <c r="L53">
        <f t="shared" si="8"/>
        <v>9.8282238502936048E-2</v>
      </c>
      <c r="M53">
        <f t="shared" si="8"/>
        <v>0.22731206056383568</v>
      </c>
    </row>
    <row r="54" spans="9:13" x14ac:dyDescent="0.2">
      <c r="J54">
        <f>J46</f>
        <v>0.70983690683032397</v>
      </c>
      <c r="K54">
        <f t="shared" ref="K54:M54" si="9">K46</f>
        <v>0.39525346828374486</v>
      </c>
      <c r="L54">
        <f t="shared" si="9"/>
        <v>0.91669801998851586</v>
      </c>
      <c r="M54">
        <f t="shared" si="9"/>
        <v>0.56407618857302444</v>
      </c>
    </row>
  </sheetData>
  <sortState xmlns:xlrd2="http://schemas.microsoft.com/office/spreadsheetml/2017/richdata2" ref="M34:M37">
    <sortCondition descending="1" ref="M34:M37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2A85-FF73-BA43-9710-9EE34BE2E063}">
  <dimension ref="A1:V41"/>
  <sheetViews>
    <sheetView workbookViewId="0">
      <selection sqref="A1:F41"/>
    </sheetView>
  </sheetViews>
  <sheetFormatPr baseColWidth="10" defaultRowHeight="16" x14ac:dyDescent="0.2"/>
  <cols>
    <col min="11" max="12" width="14.33203125" bestFit="1" customWidth="1"/>
    <col min="13" max="13" width="12.83203125" bestFit="1" customWidth="1"/>
    <col min="14" max="14" width="14.6640625" bestFit="1" customWidth="1"/>
    <col min="21" max="21" width="17.83203125" bestFit="1" customWidth="1"/>
  </cols>
  <sheetData>
    <row r="1" spans="1:22" x14ac:dyDescent="0.2">
      <c r="A1" t="s">
        <v>0</v>
      </c>
      <c r="B1" t="s">
        <v>21</v>
      </c>
      <c r="C1" t="s">
        <v>22</v>
      </c>
      <c r="D1" t="s">
        <v>3</v>
      </c>
      <c r="E1" t="s">
        <v>28</v>
      </c>
      <c r="F1" t="s">
        <v>32</v>
      </c>
      <c r="I1" t="s">
        <v>9</v>
      </c>
      <c r="J1" t="s">
        <v>25</v>
      </c>
      <c r="K1" t="s">
        <v>16</v>
      </c>
      <c r="L1" t="s">
        <v>11</v>
      </c>
      <c r="M1" t="s">
        <v>19</v>
      </c>
      <c r="N1" t="s">
        <v>18</v>
      </c>
      <c r="R1" s="4"/>
      <c r="S1" s="4" t="s">
        <v>27</v>
      </c>
      <c r="T1" s="4" t="s">
        <v>26</v>
      </c>
      <c r="U1" s="4" t="str">
        <f>L1</f>
        <v>Tr(A-opt)/Tr(Radial)</v>
      </c>
      <c r="V1" s="4" t="s">
        <v>24</v>
      </c>
    </row>
    <row r="2" spans="1:22" x14ac:dyDescent="0.2">
      <c r="A2" t="s">
        <v>8</v>
      </c>
      <c r="B2">
        <v>16</v>
      </c>
      <c r="C2">
        <v>22</v>
      </c>
      <c r="D2" t="s">
        <v>33</v>
      </c>
      <c r="E2" s="7">
        <v>1.63</v>
      </c>
      <c r="F2" s="7">
        <v>55.1</v>
      </c>
      <c r="I2" t="str">
        <f>A2</f>
        <v>cdk2</v>
      </c>
      <c r="J2" t="s">
        <v>23</v>
      </c>
      <c r="K2" s="1">
        <f>AVERAGE(E5:E7)/E9</f>
        <v>0.57657747777224366</v>
      </c>
      <c r="L2" s="1">
        <f>AVERAGE(F5:F7)/F9</f>
        <v>0.39215301008136155</v>
      </c>
      <c r="M2" s="1">
        <f>AVERAGE(E2:E4)/E8</f>
        <v>0.91669801998851586</v>
      </c>
      <c r="N2" s="2">
        <f>AVERAGE(F2:F4)/F8</f>
        <v>0.56441743248625675</v>
      </c>
      <c r="R2" s="4" t="str">
        <f>I4</f>
        <v>tyk2</v>
      </c>
      <c r="S2" s="5">
        <f>F14</f>
        <v>89.2</v>
      </c>
      <c r="T2" s="5">
        <f>F17</f>
        <v>114.61</v>
      </c>
      <c r="U2" s="5">
        <f>L4</f>
        <v>0.7782915975918332</v>
      </c>
      <c r="V2" s="5">
        <f>L5</f>
        <v>0</v>
      </c>
    </row>
    <row r="3" spans="1:22" x14ac:dyDescent="0.2">
      <c r="A3" t="s">
        <v>8</v>
      </c>
      <c r="B3">
        <v>16</v>
      </c>
      <c r="C3">
        <v>22</v>
      </c>
      <c r="D3" t="s">
        <v>33</v>
      </c>
      <c r="E3" s="7">
        <v>1.63</v>
      </c>
      <c r="F3" s="7">
        <v>55.2</v>
      </c>
      <c r="J3" t="s">
        <v>24</v>
      </c>
      <c r="K3" s="1">
        <f>STDEV(E5:E7)</f>
        <v>0</v>
      </c>
      <c r="L3" s="1">
        <f>STDEV(F5:F7)</f>
        <v>0</v>
      </c>
      <c r="M3" s="1">
        <f>STDEV(E2:E4)</f>
        <v>0</v>
      </c>
      <c r="N3" s="1">
        <f>STDEV(F2:F4)</f>
        <v>5.77350269189634E-2</v>
      </c>
      <c r="R3" s="4" t="str">
        <f>I2</f>
        <v>cdk2</v>
      </c>
      <c r="S3" s="5">
        <f>AVERAGE(F5:F7)</f>
        <v>95.8</v>
      </c>
      <c r="T3" s="5">
        <f>F9</f>
        <v>244.29239999999999</v>
      </c>
      <c r="U3" s="5">
        <f>L2</f>
        <v>0.39215301008136155</v>
      </c>
      <c r="V3" s="5">
        <f>L3</f>
        <v>0</v>
      </c>
    </row>
    <row r="4" spans="1:22" x14ac:dyDescent="0.2">
      <c r="A4" t="s">
        <v>8</v>
      </c>
      <c r="B4">
        <v>16</v>
      </c>
      <c r="C4">
        <v>22</v>
      </c>
      <c r="D4" t="s">
        <v>33</v>
      </c>
      <c r="E4" s="7">
        <v>1.63</v>
      </c>
      <c r="F4" s="7">
        <v>55.1</v>
      </c>
      <c r="I4" t="str">
        <f>A11</f>
        <v>tyk2</v>
      </c>
      <c r="J4" t="s">
        <v>23</v>
      </c>
      <c r="K4" s="1">
        <f>AVERAGE(E13:E15)/E17</f>
        <v>0.68969269858037674</v>
      </c>
      <c r="L4" s="1">
        <f>AVERAGE(F13:F15)/F17</f>
        <v>0.7782915975918332</v>
      </c>
      <c r="M4" s="1">
        <f>AVERAGE(E10:E12)/E16</f>
        <v>0.72378801696559114</v>
      </c>
      <c r="N4" s="2">
        <f>AVERAGE(F10:F12)/F16</f>
        <v>0.1611532038073332</v>
      </c>
      <c r="R4" s="4" t="str">
        <f>I6</f>
        <v>tnks2</v>
      </c>
      <c r="S4" s="5">
        <f>AVERAGE(F21:F23)</f>
        <v>40.9</v>
      </c>
      <c r="T4" s="5">
        <f>F25</f>
        <v>143.39150000000001</v>
      </c>
      <c r="U4" s="5">
        <f>L6</f>
        <v>0.28523308564315175</v>
      </c>
      <c r="V4" s="5">
        <f>L7</f>
        <v>0</v>
      </c>
    </row>
    <row r="5" spans="1:22" x14ac:dyDescent="0.2">
      <c r="A5" t="s">
        <v>8</v>
      </c>
      <c r="B5">
        <v>16</v>
      </c>
      <c r="C5">
        <v>15</v>
      </c>
      <c r="D5" t="s">
        <v>34</v>
      </c>
      <c r="E5" s="7">
        <v>2.4900000000000002</v>
      </c>
      <c r="F5" s="7">
        <v>95.8</v>
      </c>
      <c r="J5" t="s">
        <v>24</v>
      </c>
      <c r="K5" s="1">
        <f>STDEV(E13:E15)</f>
        <v>0</v>
      </c>
      <c r="L5" s="1">
        <f>STDEV(F13:F15)</f>
        <v>0</v>
      </c>
      <c r="M5" s="1">
        <f>STDEV(E10:E12)</f>
        <v>0</v>
      </c>
      <c r="N5" s="1">
        <f>STDEV(F10:F12)</f>
        <v>0.10000000000000142</v>
      </c>
      <c r="R5" s="4" t="str">
        <f>I8</f>
        <v>ptp1b</v>
      </c>
      <c r="S5" s="5">
        <f>AVERAGE(F29:F31)</f>
        <v>128</v>
      </c>
      <c r="T5" s="5">
        <f>F33</f>
        <v>688.14859999999999</v>
      </c>
      <c r="U5" s="5">
        <f>L8</f>
        <v>0.18600633642210418</v>
      </c>
      <c r="V5" s="5">
        <f>L9</f>
        <v>0</v>
      </c>
    </row>
    <row r="6" spans="1:22" x14ac:dyDescent="0.2">
      <c r="A6" t="s">
        <v>8</v>
      </c>
      <c r="B6">
        <v>16</v>
      </c>
      <c r="C6">
        <v>15</v>
      </c>
      <c r="D6" t="s">
        <v>34</v>
      </c>
      <c r="E6" s="7">
        <v>2.4900000000000002</v>
      </c>
      <c r="F6" s="7">
        <v>95.8</v>
      </c>
      <c r="I6" t="str">
        <f>A24</f>
        <v>tnks2</v>
      </c>
      <c r="J6" t="s">
        <v>23</v>
      </c>
      <c r="K6" s="1">
        <f>AVERAGE(E21:E23)/E25</f>
        <v>0.7098369068303243</v>
      </c>
      <c r="L6" s="1">
        <f>AVERAGE(F21:F23)/F25</f>
        <v>0.28523308564315175</v>
      </c>
      <c r="M6" s="1">
        <f>AVERAGE(E18:E20)/E24</f>
        <v>0.69760388231725812</v>
      </c>
      <c r="N6" s="2">
        <f>AVERAGE(F18:F20)/F24</f>
        <v>1.0735270612315979E-2</v>
      </c>
      <c r="R6" s="4" t="str">
        <f>I10</f>
        <v>pfkfb3</v>
      </c>
      <c r="S6" s="5">
        <f>AVERAGE(F37:F39)</f>
        <v>111.03333333333335</v>
      </c>
      <c r="T6" s="5">
        <f>F41</f>
        <v>1285.463</v>
      </c>
      <c r="U6" s="5">
        <f>L10</f>
        <v>8.6376140996149514E-2</v>
      </c>
      <c r="V6" s="5">
        <f>L11</f>
        <v>5.7735026918959292E-2</v>
      </c>
    </row>
    <row r="7" spans="1:22" x14ac:dyDescent="0.2">
      <c r="A7" t="s">
        <v>8</v>
      </c>
      <c r="B7">
        <v>16</v>
      </c>
      <c r="C7">
        <v>15</v>
      </c>
      <c r="D7" t="s">
        <v>34</v>
      </c>
      <c r="E7" s="7">
        <v>2.4900000000000002</v>
      </c>
      <c r="F7" s="7">
        <v>95.8</v>
      </c>
      <c r="J7" t="s">
        <v>24</v>
      </c>
      <c r="K7" s="1">
        <f>STDEV(E21:E23)</f>
        <v>0</v>
      </c>
      <c r="L7" s="1">
        <f>STDEV(F21:F23)</f>
        <v>0</v>
      </c>
      <c r="M7" s="1">
        <f>STDEV(E18:E20)</f>
        <v>4.0414518843273836E-3</v>
      </c>
      <c r="N7" s="1">
        <f>STDEV(F18:F20)</f>
        <v>0</v>
      </c>
    </row>
    <row r="8" spans="1:22" x14ac:dyDescent="0.2">
      <c r="A8" t="s">
        <v>8</v>
      </c>
      <c r="B8">
        <v>16</v>
      </c>
      <c r="C8">
        <v>22</v>
      </c>
      <c r="D8" t="s">
        <v>31</v>
      </c>
      <c r="E8" s="7">
        <v>1.7781210000000001</v>
      </c>
      <c r="F8" s="7">
        <v>97.681839999999994</v>
      </c>
      <c r="I8" t="str">
        <f>A26</f>
        <v>ptp1b</v>
      </c>
      <c r="J8" t="s">
        <v>23</v>
      </c>
      <c r="K8" s="1">
        <f>AVERAGE(E29:E31)/E33</f>
        <v>0.31247084806256697</v>
      </c>
      <c r="L8" s="1">
        <f>AVERAGE(F29:F31)/F33</f>
        <v>0.18600633642210418</v>
      </c>
      <c r="M8" s="1">
        <f>AVERAGE(E26:E28)/E32</f>
        <v>0.78565503531793446</v>
      </c>
      <c r="N8" s="2">
        <f>AVERAGE(F26:F28)/F32</f>
        <v>0.2608660651462047</v>
      </c>
      <c r="U8">
        <f>S2/T2</f>
        <v>0.7782915975918332</v>
      </c>
    </row>
    <row r="9" spans="1:22" x14ac:dyDescent="0.2">
      <c r="A9" t="s">
        <v>8</v>
      </c>
      <c r="B9">
        <v>16</v>
      </c>
      <c r="C9">
        <v>15</v>
      </c>
      <c r="D9" t="s">
        <v>5</v>
      </c>
      <c r="E9" s="7">
        <v>4.318587</v>
      </c>
      <c r="F9" s="7">
        <v>244.29239999999999</v>
      </c>
      <c r="J9" t="s">
        <v>24</v>
      </c>
      <c r="K9" s="1">
        <f>STDEV(E29:E31)</f>
        <v>0</v>
      </c>
      <c r="L9" s="1">
        <f>STDEV(F29:F31)</f>
        <v>0</v>
      </c>
      <c r="M9" s="1">
        <f>STDEV(E26:E28)</f>
        <v>0</v>
      </c>
      <c r="N9" s="1">
        <f>STDEV(F26:F28)</f>
        <v>5.7735026918959292E-2</v>
      </c>
      <c r="U9">
        <f t="shared" ref="U9:U12" si="0">S3/T3</f>
        <v>0.39215301008136155</v>
      </c>
    </row>
    <row r="10" spans="1:22" x14ac:dyDescent="0.2">
      <c r="A10" t="s">
        <v>4</v>
      </c>
      <c r="B10">
        <v>16</v>
      </c>
      <c r="C10">
        <v>23</v>
      </c>
      <c r="D10" t="s">
        <v>33</v>
      </c>
      <c r="E10" s="7">
        <v>1.25</v>
      </c>
      <c r="F10" s="7">
        <v>45.3</v>
      </c>
      <c r="I10" t="s">
        <v>20</v>
      </c>
      <c r="J10" t="s">
        <v>23</v>
      </c>
      <c r="K10" s="1">
        <f>AVERAGE(E37:E39)/E41</f>
        <v>0.44004654438710389</v>
      </c>
      <c r="L10" s="1">
        <f>AVERAGE(F37:F39)/F41</f>
        <v>8.6376140996149514E-2</v>
      </c>
      <c r="M10" s="1">
        <f>AVERAGE(E34:E36)/E40</f>
        <v>0.69834637029404367</v>
      </c>
      <c r="N10" s="2">
        <f>AVERAGE(F34:F36)/F40</f>
        <v>3.9079017680815967E-2</v>
      </c>
      <c r="U10">
        <f t="shared" si="0"/>
        <v>0.28523308564315175</v>
      </c>
    </row>
    <row r="11" spans="1:22" x14ac:dyDescent="0.2">
      <c r="A11" t="s">
        <v>4</v>
      </c>
      <c r="B11">
        <v>16</v>
      </c>
      <c r="C11">
        <v>23</v>
      </c>
      <c r="D11" t="s">
        <v>33</v>
      </c>
      <c r="E11" s="7">
        <v>1.25</v>
      </c>
      <c r="F11" s="7">
        <v>45.4</v>
      </c>
      <c r="J11" t="s">
        <v>24</v>
      </c>
      <c r="K11" s="1">
        <f>STDEV(E37:E39)</f>
        <v>2.8867513459481953E-3</v>
      </c>
      <c r="L11" s="1">
        <f>STDEV(F37:F39)</f>
        <v>5.7735026918959292E-2</v>
      </c>
      <c r="M11" s="1">
        <f>STDEV(E10:E12)</f>
        <v>0</v>
      </c>
      <c r="N11" s="1">
        <f>STDEV(F34:F36)</f>
        <v>2.8867513459479646E-2</v>
      </c>
      <c r="U11">
        <f t="shared" si="0"/>
        <v>0.18600633642210418</v>
      </c>
    </row>
    <row r="12" spans="1:22" x14ac:dyDescent="0.2">
      <c r="A12" t="s">
        <v>4</v>
      </c>
      <c r="B12">
        <v>16</v>
      </c>
      <c r="C12">
        <v>23</v>
      </c>
      <c r="D12" t="s">
        <v>33</v>
      </c>
      <c r="E12" s="7">
        <v>1.25</v>
      </c>
      <c r="F12" s="7">
        <v>45.5</v>
      </c>
      <c r="U12">
        <f t="shared" si="0"/>
        <v>8.6376140996149514E-2</v>
      </c>
    </row>
    <row r="13" spans="1:22" x14ac:dyDescent="0.2">
      <c r="A13" t="s">
        <v>4</v>
      </c>
      <c r="B13">
        <v>16</v>
      </c>
      <c r="C13">
        <v>15</v>
      </c>
      <c r="D13" t="s">
        <v>34</v>
      </c>
      <c r="E13" s="7">
        <v>1.99</v>
      </c>
      <c r="F13" s="7">
        <v>89.2</v>
      </c>
    </row>
    <row r="14" spans="1:22" x14ac:dyDescent="0.2">
      <c r="A14" t="s">
        <v>4</v>
      </c>
      <c r="B14">
        <v>16</v>
      </c>
      <c r="C14">
        <v>15</v>
      </c>
      <c r="D14" t="s">
        <v>34</v>
      </c>
      <c r="E14" s="7">
        <v>1.99</v>
      </c>
      <c r="F14" s="7">
        <v>89.2</v>
      </c>
    </row>
    <row r="15" spans="1:22" x14ac:dyDescent="0.2">
      <c r="A15" t="s">
        <v>4</v>
      </c>
      <c r="B15">
        <v>16</v>
      </c>
      <c r="C15">
        <v>15</v>
      </c>
      <c r="D15" t="s">
        <v>34</v>
      </c>
      <c r="E15" s="7">
        <v>1.99</v>
      </c>
      <c r="F15" s="7">
        <v>89.2</v>
      </c>
    </row>
    <row r="16" spans="1:22" x14ac:dyDescent="0.2">
      <c r="A16" t="s">
        <v>4</v>
      </c>
      <c r="B16">
        <v>16</v>
      </c>
      <c r="C16">
        <v>23</v>
      </c>
      <c r="D16" t="s">
        <v>31</v>
      </c>
      <c r="E16" s="7">
        <v>1.727025</v>
      </c>
      <c r="F16" s="7">
        <v>281.71949999999998</v>
      </c>
    </row>
    <row r="17" spans="1:9" x14ac:dyDescent="0.2">
      <c r="A17" t="s">
        <v>4</v>
      </c>
      <c r="B17">
        <v>16</v>
      </c>
      <c r="C17">
        <v>15</v>
      </c>
      <c r="D17" t="s">
        <v>5</v>
      </c>
      <c r="E17" s="7">
        <v>2.8853430000000002</v>
      </c>
      <c r="F17" s="7">
        <v>114.61</v>
      </c>
      <c r="I17" s="7"/>
    </row>
    <row r="18" spans="1:9" x14ac:dyDescent="0.2">
      <c r="A18" t="s">
        <v>6</v>
      </c>
      <c r="B18">
        <v>21</v>
      </c>
      <c r="C18">
        <v>27</v>
      </c>
      <c r="D18" t="s">
        <v>33</v>
      </c>
      <c r="E18" s="7">
        <v>0.67700000000000005</v>
      </c>
      <c r="F18" s="7">
        <v>31.5</v>
      </c>
    </row>
    <row r="19" spans="1:9" x14ac:dyDescent="0.2">
      <c r="A19" t="s">
        <v>6</v>
      </c>
      <c r="B19">
        <v>21</v>
      </c>
      <c r="C19">
        <v>27</v>
      </c>
      <c r="D19" t="s">
        <v>33</v>
      </c>
      <c r="E19" s="7">
        <v>0.67700000000000005</v>
      </c>
      <c r="F19" s="7">
        <v>31.5</v>
      </c>
    </row>
    <row r="20" spans="1:9" x14ac:dyDescent="0.2">
      <c r="A20" t="s">
        <v>6</v>
      </c>
      <c r="B20">
        <v>21</v>
      </c>
      <c r="C20">
        <v>27</v>
      </c>
      <c r="D20" t="s">
        <v>33</v>
      </c>
      <c r="E20" s="7">
        <v>0.67</v>
      </c>
      <c r="F20" s="7">
        <v>31.5</v>
      </c>
    </row>
    <row r="21" spans="1:9" x14ac:dyDescent="0.2">
      <c r="A21" t="s">
        <v>6</v>
      </c>
      <c r="B21">
        <v>21</v>
      </c>
      <c r="C21">
        <v>20</v>
      </c>
      <c r="D21" t="s">
        <v>34</v>
      </c>
      <c r="E21" s="7">
        <v>1.0900000000000001</v>
      </c>
      <c r="F21" s="7">
        <v>40.9</v>
      </c>
    </row>
    <row r="22" spans="1:9" x14ac:dyDescent="0.2">
      <c r="A22" t="s">
        <v>6</v>
      </c>
      <c r="B22">
        <v>21</v>
      </c>
      <c r="C22">
        <v>20</v>
      </c>
      <c r="D22" t="s">
        <v>34</v>
      </c>
      <c r="E22" s="7">
        <v>1.0900000000000001</v>
      </c>
      <c r="F22" s="7">
        <v>40.9</v>
      </c>
    </row>
    <row r="23" spans="1:9" x14ac:dyDescent="0.2">
      <c r="A23" t="s">
        <v>6</v>
      </c>
      <c r="B23">
        <v>21</v>
      </c>
      <c r="C23">
        <v>20</v>
      </c>
      <c r="D23" t="s">
        <v>34</v>
      </c>
      <c r="E23" s="7">
        <v>1.0900000000000001</v>
      </c>
      <c r="F23" s="7">
        <v>40.9</v>
      </c>
    </row>
    <row r="24" spans="1:9" x14ac:dyDescent="0.2">
      <c r="A24" t="s">
        <v>6</v>
      </c>
      <c r="B24">
        <v>21</v>
      </c>
      <c r="C24">
        <v>27</v>
      </c>
      <c r="D24" t="s">
        <v>31</v>
      </c>
      <c r="E24" s="7">
        <v>0.96711999999999998</v>
      </c>
      <c r="F24" s="7">
        <v>2934.2530000000002</v>
      </c>
    </row>
    <row r="25" spans="1:9" x14ac:dyDescent="0.2">
      <c r="A25" t="s">
        <v>6</v>
      </c>
      <c r="B25">
        <v>21</v>
      </c>
      <c r="C25">
        <v>20</v>
      </c>
      <c r="D25" t="s">
        <v>5</v>
      </c>
      <c r="E25" s="7">
        <v>1.5355639999999999</v>
      </c>
      <c r="F25" s="7">
        <v>143.39150000000001</v>
      </c>
    </row>
    <row r="26" spans="1:9" x14ac:dyDescent="0.2">
      <c r="A26" t="s">
        <v>7</v>
      </c>
      <c r="B26">
        <v>23</v>
      </c>
      <c r="C26">
        <v>34</v>
      </c>
      <c r="D26" t="s">
        <v>33</v>
      </c>
      <c r="E26" s="7">
        <v>1.29</v>
      </c>
      <c r="F26" s="7">
        <v>68.3</v>
      </c>
    </row>
    <row r="27" spans="1:9" x14ac:dyDescent="0.2">
      <c r="A27" t="s">
        <v>7</v>
      </c>
      <c r="B27">
        <v>23</v>
      </c>
      <c r="C27">
        <v>34</v>
      </c>
      <c r="D27" t="s">
        <v>33</v>
      </c>
      <c r="E27" s="7">
        <v>1.29</v>
      </c>
      <c r="F27" s="7">
        <v>68.3</v>
      </c>
    </row>
    <row r="28" spans="1:9" x14ac:dyDescent="0.2">
      <c r="A28" t="s">
        <v>7</v>
      </c>
      <c r="B28">
        <v>23</v>
      </c>
      <c r="C28">
        <v>34</v>
      </c>
      <c r="D28" t="s">
        <v>33</v>
      </c>
      <c r="E28" s="7">
        <v>1.29</v>
      </c>
      <c r="F28" s="7">
        <v>68.2</v>
      </c>
    </row>
    <row r="29" spans="1:9" x14ac:dyDescent="0.2">
      <c r="A29" t="s">
        <v>7</v>
      </c>
      <c r="B29">
        <v>23</v>
      </c>
      <c r="C29">
        <v>22</v>
      </c>
      <c r="D29" t="s">
        <v>34</v>
      </c>
      <c r="E29" s="7">
        <v>2.06</v>
      </c>
      <c r="F29" s="7">
        <v>128</v>
      </c>
    </row>
    <row r="30" spans="1:9" x14ac:dyDescent="0.2">
      <c r="A30" t="s">
        <v>7</v>
      </c>
      <c r="B30">
        <v>23</v>
      </c>
      <c r="C30">
        <v>22</v>
      </c>
      <c r="D30" t="s">
        <v>34</v>
      </c>
      <c r="E30" s="7">
        <v>2.06</v>
      </c>
      <c r="F30" s="7">
        <v>128</v>
      </c>
    </row>
    <row r="31" spans="1:9" x14ac:dyDescent="0.2">
      <c r="A31" t="s">
        <v>7</v>
      </c>
      <c r="B31">
        <v>23</v>
      </c>
      <c r="C31">
        <v>22</v>
      </c>
      <c r="D31" t="s">
        <v>34</v>
      </c>
      <c r="E31" s="7">
        <v>2.06</v>
      </c>
      <c r="F31" s="7">
        <v>128</v>
      </c>
    </row>
    <row r="32" spans="1:9" x14ac:dyDescent="0.2">
      <c r="A32" t="s">
        <v>7</v>
      </c>
      <c r="B32">
        <v>23</v>
      </c>
      <c r="C32">
        <v>34</v>
      </c>
      <c r="D32" t="s">
        <v>31</v>
      </c>
      <c r="E32" s="7">
        <v>1.641942</v>
      </c>
      <c r="F32" s="7">
        <v>261.69240000000002</v>
      </c>
    </row>
    <row r="33" spans="1:6" x14ac:dyDescent="0.2">
      <c r="A33" t="s">
        <v>7</v>
      </c>
      <c r="B33">
        <v>23</v>
      </c>
      <c r="C33">
        <v>22</v>
      </c>
      <c r="D33" t="s">
        <v>5</v>
      </c>
      <c r="E33" s="7">
        <v>6.5926150000000003</v>
      </c>
      <c r="F33" s="7">
        <v>688.14859999999999</v>
      </c>
    </row>
    <row r="34" spans="1:6" x14ac:dyDescent="0.2">
      <c r="A34" t="s">
        <v>20</v>
      </c>
      <c r="B34">
        <v>40</v>
      </c>
      <c r="C34">
        <v>56</v>
      </c>
      <c r="D34" t="s">
        <v>33</v>
      </c>
      <c r="E34" s="7">
        <v>0.73699999999999999</v>
      </c>
      <c r="F34" s="7">
        <v>70.05</v>
      </c>
    </row>
    <row r="35" spans="1:6" x14ac:dyDescent="0.2">
      <c r="A35" t="s">
        <v>20</v>
      </c>
      <c r="B35">
        <v>40</v>
      </c>
      <c r="C35">
        <v>56</v>
      </c>
      <c r="D35" t="s">
        <v>33</v>
      </c>
      <c r="E35" s="7">
        <v>0.73699999999999999</v>
      </c>
      <c r="F35" s="7">
        <v>70.099999999999994</v>
      </c>
    </row>
    <row r="36" spans="1:6" x14ac:dyDescent="0.2">
      <c r="A36" t="s">
        <v>20</v>
      </c>
      <c r="B36">
        <v>40</v>
      </c>
      <c r="C36">
        <v>56</v>
      </c>
      <c r="D36" t="s">
        <v>33</v>
      </c>
      <c r="E36" s="7">
        <v>0.73</v>
      </c>
      <c r="F36" s="7">
        <v>70.099999999999994</v>
      </c>
    </row>
    <row r="37" spans="1:6" x14ac:dyDescent="0.2">
      <c r="A37" t="s">
        <v>20</v>
      </c>
      <c r="B37">
        <v>40</v>
      </c>
      <c r="C37">
        <v>39</v>
      </c>
      <c r="D37" t="s">
        <v>34</v>
      </c>
      <c r="E37" s="7">
        <v>1.18</v>
      </c>
      <c r="F37" s="7">
        <v>111</v>
      </c>
    </row>
    <row r="38" spans="1:6" x14ac:dyDescent="0.2">
      <c r="A38" t="s">
        <v>20</v>
      </c>
      <c r="B38">
        <v>40</v>
      </c>
      <c r="C38">
        <v>39</v>
      </c>
      <c r="D38" t="s">
        <v>34</v>
      </c>
      <c r="E38" s="7">
        <v>1.18</v>
      </c>
      <c r="F38" s="7">
        <v>111</v>
      </c>
    </row>
    <row r="39" spans="1:6" x14ac:dyDescent="0.2">
      <c r="A39" t="s">
        <v>20</v>
      </c>
      <c r="B39">
        <v>40</v>
      </c>
      <c r="C39">
        <v>39</v>
      </c>
      <c r="D39" t="s">
        <v>34</v>
      </c>
      <c r="E39" s="7">
        <v>1.1850000000000001</v>
      </c>
      <c r="F39" s="7">
        <v>111.1</v>
      </c>
    </row>
    <row r="40" spans="1:6" x14ac:dyDescent="0.2">
      <c r="A40" t="s">
        <v>20</v>
      </c>
      <c r="B40">
        <v>40</v>
      </c>
      <c r="C40">
        <v>56</v>
      </c>
      <c r="D40" t="s">
        <v>31</v>
      </c>
      <c r="E40" s="7">
        <v>1.052009</v>
      </c>
      <c r="F40" s="7">
        <v>1793.375</v>
      </c>
    </row>
    <row r="41" spans="1:6" x14ac:dyDescent="0.2">
      <c r="A41" t="s">
        <v>20</v>
      </c>
      <c r="B41">
        <v>40</v>
      </c>
      <c r="C41">
        <v>39</v>
      </c>
      <c r="D41" t="s">
        <v>5</v>
      </c>
      <c r="E41" s="7">
        <v>2.6853220000000002</v>
      </c>
      <c r="F41" s="7">
        <v>1285.463</v>
      </c>
    </row>
  </sheetData>
  <pageMargins left="0.7" right="0.7" top="0.75" bottom="0.75" header="0.3" footer="0.3"/>
  <ignoredErrors>
    <ignoredError sqref="K3 K11:L11 K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3537-42B1-D142-A18B-22F661DA96B7}">
  <dimension ref="A1:R41"/>
  <sheetViews>
    <sheetView tabSelected="1" topLeftCell="A25" workbookViewId="0">
      <selection activeCell="H9" sqref="H9"/>
    </sheetView>
  </sheetViews>
  <sheetFormatPr baseColWidth="10" defaultRowHeight="16" x14ac:dyDescent="0.2"/>
  <sheetData>
    <row r="1" spans="1:18" x14ac:dyDescent="0.2">
      <c r="A1" t="s">
        <v>9</v>
      </c>
      <c r="B1" t="s">
        <v>21</v>
      </c>
      <c r="C1" t="s">
        <v>22</v>
      </c>
      <c r="D1" t="s">
        <v>3</v>
      </c>
      <c r="E1" t="s">
        <v>28</v>
      </c>
      <c r="F1" t="s">
        <v>32</v>
      </c>
      <c r="I1" t="s">
        <v>37</v>
      </c>
      <c r="J1" t="s">
        <v>38</v>
      </c>
      <c r="K1" t="s">
        <v>39</v>
      </c>
      <c r="L1" t="s">
        <v>36</v>
      </c>
      <c r="M1" t="s">
        <v>35</v>
      </c>
      <c r="N1" t="s">
        <v>41</v>
      </c>
      <c r="O1" t="s">
        <v>40</v>
      </c>
    </row>
    <row r="2" spans="1:18" x14ac:dyDescent="0.2">
      <c r="A2" t="s">
        <v>8</v>
      </c>
      <c r="B2">
        <v>16</v>
      </c>
      <c r="C2">
        <v>22</v>
      </c>
      <c r="D2" t="s">
        <v>33</v>
      </c>
      <c r="E2" s="7"/>
      <c r="F2" s="7">
        <v>55.1</v>
      </c>
      <c r="I2" t="s">
        <v>8</v>
      </c>
      <c r="J2">
        <v>16</v>
      </c>
      <c r="K2">
        <v>22</v>
      </c>
      <c r="L2" t="s">
        <v>30</v>
      </c>
      <c r="M2">
        <v>1</v>
      </c>
      <c r="N2" s="7">
        <v>1.63</v>
      </c>
      <c r="O2" s="7">
        <v>55.1</v>
      </c>
      <c r="Q2" s="7"/>
      <c r="R2" s="7"/>
    </row>
    <row r="3" spans="1:18" x14ac:dyDescent="0.2">
      <c r="A3" t="s">
        <v>8</v>
      </c>
      <c r="B3">
        <v>16</v>
      </c>
      <c r="C3">
        <v>22</v>
      </c>
      <c r="D3" t="s">
        <v>33</v>
      </c>
      <c r="E3" s="7"/>
      <c r="F3" s="7">
        <v>55.2</v>
      </c>
      <c r="I3" t="s">
        <v>8</v>
      </c>
      <c r="J3">
        <v>16</v>
      </c>
      <c r="K3">
        <v>22</v>
      </c>
      <c r="L3" t="s">
        <v>30</v>
      </c>
      <c r="M3">
        <v>2</v>
      </c>
      <c r="N3" s="7">
        <v>1.63</v>
      </c>
      <c r="O3" s="7">
        <v>55.2</v>
      </c>
      <c r="Q3" s="7"/>
      <c r="R3" s="7"/>
    </row>
    <row r="4" spans="1:18" x14ac:dyDescent="0.2">
      <c r="A4" t="s">
        <v>8</v>
      </c>
      <c r="B4">
        <v>16</v>
      </c>
      <c r="C4">
        <v>22</v>
      </c>
      <c r="D4" t="s">
        <v>33</v>
      </c>
      <c r="E4" s="7"/>
      <c r="F4" s="7">
        <v>55.1</v>
      </c>
      <c r="I4" t="s">
        <v>8</v>
      </c>
      <c r="J4">
        <v>16</v>
      </c>
      <c r="K4">
        <v>22</v>
      </c>
      <c r="L4" t="s">
        <v>30</v>
      </c>
      <c r="M4">
        <v>3</v>
      </c>
      <c r="N4" s="7">
        <v>1.63</v>
      </c>
      <c r="O4" s="7">
        <v>55.1</v>
      </c>
      <c r="Q4" s="7"/>
      <c r="R4" s="7"/>
    </row>
    <row r="5" spans="1:18" x14ac:dyDescent="0.2">
      <c r="A5" t="s">
        <v>8</v>
      </c>
      <c r="B5">
        <v>16</v>
      </c>
      <c r="C5">
        <v>15</v>
      </c>
      <c r="D5" t="s">
        <v>34</v>
      </c>
      <c r="E5" s="7">
        <v>2.4900000000000002</v>
      </c>
      <c r="F5" s="7"/>
      <c r="I5" t="s">
        <v>8</v>
      </c>
      <c r="J5">
        <v>16</v>
      </c>
      <c r="K5">
        <v>15</v>
      </c>
      <c r="L5" t="s">
        <v>30</v>
      </c>
      <c r="M5">
        <v>1</v>
      </c>
      <c r="N5" s="7">
        <v>2.4900000000000002</v>
      </c>
      <c r="O5" s="7">
        <v>95.8</v>
      </c>
      <c r="Q5" s="7"/>
      <c r="R5" s="7"/>
    </row>
    <row r="6" spans="1:18" x14ac:dyDescent="0.2">
      <c r="A6" t="s">
        <v>8</v>
      </c>
      <c r="B6">
        <v>16</v>
      </c>
      <c r="C6">
        <v>15</v>
      </c>
      <c r="D6" t="s">
        <v>34</v>
      </c>
      <c r="E6" s="7">
        <v>2.4900000000000002</v>
      </c>
      <c r="F6" s="7"/>
      <c r="I6" t="s">
        <v>8</v>
      </c>
      <c r="J6">
        <v>16</v>
      </c>
      <c r="K6">
        <v>15</v>
      </c>
      <c r="L6" t="s">
        <v>30</v>
      </c>
      <c r="M6">
        <v>2</v>
      </c>
      <c r="N6" s="7">
        <v>2.4900000000000002</v>
      </c>
      <c r="O6" s="7">
        <v>95.8</v>
      </c>
      <c r="Q6" s="7"/>
      <c r="R6" s="7"/>
    </row>
    <row r="7" spans="1:18" x14ac:dyDescent="0.2">
      <c r="A7" t="s">
        <v>8</v>
      </c>
      <c r="B7">
        <v>16</v>
      </c>
      <c r="C7">
        <v>15</v>
      </c>
      <c r="D7" t="s">
        <v>34</v>
      </c>
      <c r="E7" s="7">
        <v>2.4900000000000002</v>
      </c>
      <c r="F7" s="7"/>
      <c r="I7" t="s">
        <v>8</v>
      </c>
      <c r="J7">
        <v>16</v>
      </c>
      <c r="K7">
        <v>15</v>
      </c>
      <c r="L7" t="s">
        <v>30</v>
      </c>
      <c r="M7">
        <v>3</v>
      </c>
      <c r="N7" s="7">
        <v>2.4900000000000002</v>
      </c>
      <c r="O7" s="7">
        <v>95.8</v>
      </c>
      <c r="Q7" s="7"/>
      <c r="R7" s="7"/>
    </row>
    <row r="8" spans="1:18" x14ac:dyDescent="0.2">
      <c r="A8" t="s">
        <v>8</v>
      </c>
      <c r="B8">
        <v>16</v>
      </c>
      <c r="C8">
        <v>22</v>
      </c>
      <c r="D8" t="s">
        <v>31</v>
      </c>
      <c r="E8" s="7">
        <v>1.7781210000000001</v>
      </c>
      <c r="F8" s="7">
        <v>97.681839999999994</v>
      </c>
      <c r="I8" t="s">
        <v>8</v>
      </c>
      <c r="J8">
        <v>16</v>
      </c>
      <c r="K8">
        <v>22</v>
      </c>
      <c r="L8" t="s">
        <v>31</v>
      </c>
      <c r="M8">
        <v>1</v>
      </c>
      <c r="N8" s="7">
        <v>1.7781210000000001</v>
      </c>
      <c r="O8" s="7">
        <v>97.681839999999994</v>
      </c>
      <c r="Q8" s="7"/>
      <c r="R8" s="7"/>
    </row>
    <row r="9" spans="1:18" x14ac:dyDescent="0.2">
      <c r="A9" t="s">
        <v>8</v>
      </c>
      <c r="B9">
        <v>16</v>
      </c>
      <c r="C9">
        <v>15</v>
      </c>
      <c r="D9" t="s">
        <v>5</v>
      </c>
      <c r="E9" s="7">
        <v>4.318587</v>
      </c>
      <c r="F9" s="7">
        <v>244.29239999999999</v>
      </c>
      <c r="I9" t="s">
        <v>8</v>
      </c>
      <c r="J9">
        <v>16</v>
      </c>
      <c r="K9">
        <v>15</v>
      </c>
      <c r="L9" t="s">
        <v>5</v>
      </c>
      <c r="M9">
        <v>1</v>
      </c>
      <c r="N9" s="7">
        <v>4.318587</v>
      </c>
      <c r="O9" s="7">
        <v>244.29239999999999</v>
      </c>
      <c r="Q9" s="7"/>
      <c r="R9" s="7"/>
    </row>
    <row r="10" spans="1:18" x14ac:dyDescent="0.2">
      <c r="A10" t="s">
        <v>4</v>
      </c>
      <c r="B10">
        <v>16</v>
      </c>
      <c r="C10">
        <v>23</v>
      </c>
      <c r="D10" t="s">
        <v>33</v>
      </c>
      <c r="E10" s="7"/>
      <c r="F10" s="7">
        <v>45.3</v>
      </c>
      <c r="I10" t="s">
        <v>4</v>
      </c>
      <c r="J10">
        <v>16</v>
      </c>
      <c r="K10">
        <v>23</v>
      </c>
      <c r="L10" t="s">
        <v>30</v>
      </c>
      <c r="M10">
        <v>1</v>
      </c>
      <c r="N10" s="7">
        <v>1.25</v>
      </c>
      <c r="O10" s="7">
        <v>45.3</v>
      </c>
      <c r="Q10" s="7"/>
      <c r="R10" s="7"/>
    </row>
    <row r="11" spans="1:18" x14ac:dyDescent="0.2">
      <c r="A11" t="s">
        <v>4</v>
      </c>
      <c r="B11">
        <v>16</v>
      </c>
      <c r="C11">
        <v>23</v>
      </c>
      <c r="D11" t="s">
        <v>33</v>
      </c>
      <c r="E11" s="7"/>
      <c r="F11" s="7">
        <v>45.4</v>
      </c>
      <c r="I11" t="s">
        <v>4</v>
      </c>
      <c r="J11">
        <v>16</v>
      </c>
      <c r="K11">
        <v>23</v>
      </c>
      <c r="L11" t="s">
        <v>30</v>
      </c>
      <c r="M11">
        <v>2</v>
      </c>
      <c r="N11" s="7">
        <v>1.25</v>
      </c>
      <c r="O11" s="7">
        <v>45.4</v>
      </c>
      <c r="Q11" s="7"/>
      <c r="R11" s="7"/>
    </row>
    <row r="12" spans="1:18" x14ac:dyDescent="0.2">
      <c r="A12" t="s">
        <v>4</v>
      </c>
      <c r="B12">
        <v>16</v>
      </c>
      <c r="C12">
        <v>23</v>
      </c>
      <c r="D12" t="s">
        <v>33</v>
      </c>
      <c r="E12" s="7"/>
      <c r="F12" s="7">
        <v>45.5</v>
      </c>
      <c r="I12" t="s">
        <v>4</v>
      </c>
      <c r="J12">
        <v>16</v>
      </c>
      <c r="K12">
        <v>23</v>
      </c>
      <c r="L12" t="s">
        <v>30</v>
      </c>
      <c r="M12">
        <v>3</v>
      </c>
      <c r="N12" s="7">
        <v>1.25</v>
      </c>
      <c r="O12" s="7">
        <v>45.5</v>
      </c>
      <c r="Q12" s="7"/>
      <c r="R12" s="7"/>
    </row>
    <row r="13" spans="1:18" x14ac:dyDescent="0.2">
      <c r="A13" t="s">
        <v>4</v>
      </c>
      <c r="B13">
        <v>16</v>
      </c>
      <c r="C13">
        <v>15</v>
      </c>
      <c r="D13" t="s">
        <v>34</v>
      </c>
      <c r="E13" s="7">
        <v>1.99</v>
      </c>
      <c r="F13" s="7"/>
      <c r="I13" t="s">
        <v>4</v>
      </c>
      <c r="J13">
        <v>16</v>
      </c>
      <c r="K13">
        <v>15</v>
      </c>
      <c r="L13" t="s">
        <v>30</v>
      </c>
      <c r="M13">
        <v>1</v>
      </c>
      <c r="N13" s="7">
        <v>1.99</v>
      </c>
      <c r="O13" s="7">
        <v>89.2</v>
      </c>
      <c r="Q13" s="7"/>
      <c r="R13" s="7"/>
    </row>
    <row r="14" spans="1:18" x14ac:dyDescent="0.2">
      <c r="A14" t="s">
        <v>4</v>
      </c>
      <c r="B14">
        <v>16</v>
      </c>
      <c r="C14">
        <v>15</v>
      </c>
      <c r="D14" t="s">
        <v>34</v>
      </c>
      <c r="E14" s="7">
        <v>1.99</v>
      </c>
      <c r="F14" s="7"/>
      <c r="I14" t="s">
        <v>4</v>
      </c>
      <c r="J14">
        <v>16</v>
      </c>
      <c r="K14">
        <v>15</v>
      </c>
      <c r="L14" t="s">
        <v>30</v>
      </c>
      <c r="M14">
        <v>2</v>
      </c>
      <c r="N14" s="7">
        <v>1.99</v>
      </c>
      <c r="O14" s="7">
        <v>89.2</v>
      </c>
      <c r="Q14" s="7"/>
      <c r="R14" s="7"/>
    </row>
    <row r="15" spans="1:18" x14ac:dyDescent="0.2">
      <c r="A15" t="s">
        <v>4</v>
      </c>
      <c r="B15">
        <v>16</v>
      </c>
      <c r="C15">
        <v>15</v>
      </c>
      <c r="D15" t="s">
        <v>34</v>
      </c>
      <c r="E15" s="7">
        <v>1.99</v>
      </c>
      <c r="F15" s="7"/>
      <c r="I15" t="s">
        <v>4</v>
      </c>
      <c r="J15">
        <v>16</v>
      </c>
      <c r="K15">
        <v>15</v>
      </c>
      <c r="L15" t="s">
        <v>30</v>
      </c>
      <c r="M15">
        <v>3</v>
      </c>
      <c r="N15" s="7">
        <v>1.99</v>
      </c>
      <c r="O15" s="7">
        <v>89.2</v>
      </c>
      <c r="Q15" s="7"/>
      <c r="R15" s="7"/>
    </row>
    <row r="16" spans="1:18" x14ac:dyDescent="0.2">
      <c r="A16" t="s">
        <v>4</v>
      </c>
      <c r="B16">
        <v>16</v>
      </c>
      <c r="C16">
        <v>23</v>
      </c>
      <c r="D16" t="s">
        <v>31</v>
      </c>
      <c r="E16" s="7">
        <v>1.727025</v>
      </c>
      <c r="F16" s="7">
        <v>281.71949999999998</v>
      </c>
      <c r="I16" t="s">
        <v>4</v>
      </c>
      <c r="J16">
        <v>16</v>
      </c>
      <c r="K16">
        <v>23</v>
      </c>
      <c r="L16" t="s">
        <v>31</v>
      </c>
      <c r="M16">
        <v>1</v>
      </c>
      <c r="N16" s="7">
        <v>1.727025</v>
      </c>
      <c r="O16" s="7">
        <v>281.71949999999998</v>
      </c>
      <c r="Q16" s="7"/>
      <c r="R16" s="7"/>
    </row>
    <row r="17" spans="1:18" x14ac:dyDescent="0.2">
      <c r="A17" t="s">
        <v>4</v>
      </c>
      <c r="B17">
        <v>16</v>
      </c>
      <c r="C17">
        <v>15</v>
      </c>
      <c r="D17" t="s">
        <v>5</v>
      </c>
      <c r="E17" s="7">
        <v>2.8853430000000002</v>
      </c>
      <c r="F17" s="7">
        <v>114.61</v>
      </c>
      <c r="I17" t="s">
        <v>4</v>
      </c>
      <c r="J17">
        <v>16</v>
      </c>
      <c r="K17">
        <v>15</v>
      </c>
      <c r="L17" t="s">
        <v>5</v>
      </c>
      <c r="M17">
        <v>1</v>
      </c>
      <c r="N17" s="7">
        <v>2.8853430000000002</v>
      </c>
      <c r="O17" s="7">
        <v>114.61</v>
      </c>
      <c r="Q17" s="7"/>
      <c r="R17" s="7"/>
    </row>
    <row r="18" spans="1:18" x14ac:dyDescent="0.2">
      <c r="A18" t="s">
        <v>6</v>
      </c>
      <c r="B18">
        <v>21</v>
      </c>
      <c r="C18">
        <v>27</v>
      </c>
      <c r="D18" t="s">
        <v>33</v>
      </c>
      <c r="E18" s="7"/>
      <c r="F18" s="7">
        <v>31.5</v>
      </c>
      <c r="I18" t="s">
        <v>6</v>
      </c>
      <c r="J18">
        <v>21</v>
      </c>
      <c r="K18">
        <v>27</v>
      </c>
      <c r="L18" t="s">
        <v>30</v>
      </c>
      <c r="M18">
        <v>1</v>
      </c>
      <c r="N18" s="7">
        <v>0.67700000000000005</v>
      </c>
      <c r="O18" s="7">
        <v>31.5</v>
      </c>
      <c r="Q18" s="7"/>
      <c r="R18" s="7"/>
    </row>
    <row r="19" spans="1:18" x14ac:dyDescent="0.2">
      <c r="A19" t="s">
        <v>6</v>
      </c>
      <c r="B19">
        <v>21</v>
      </c>
      <c r="C19">
        <v>27</v>
      </c>
      <c r="D19" t="s">
        <v>33</v>
      </c>
      <c r="E19" s="7"/>
      <c r="F19" s="7">
        <v>31.5</v>
      </c>
      <c r="I19" t="s">
        <v>6</v>
      </c>
      <c r="J19">
        <v>21</v>
      </c>
      <c r="K19">
        <v>27</v>
      </c>
      <c r="L19" t="s">
        <v>30</v>
      </c>
      <c r="M19">
        <v>2</v>
      </c>
      <c r="N19" s="7">
        <v>0.67700000000000005</v>
      </c>
      <c r="O19" s="7">
        <v>31.5</v>
      </c>
      <c r="Q19" s="7"/>
      <c r="R19" s="7"/>
    </row>
    <row r="20" spans="1:18" x14ac:dyDescent="0.2">
      <c r="A20" t="s">
        <v>6</v>
      </c>
      <c r="B20">
        <v>21</v>
      </c>
      <c r="C20">
        <v>27</v>
      </c>
      <c r="D20" t="s">
        <v>33</v>
      </c>
      <c r="E20" s="7"/>
      <c r="F20" s="7">
        <v>31.5</v>
      </c>
      <c r="I20" t="s">
        <v>6</v>
      </c>
      <c r="J20">
        <v>21</v>
      </c>
      <c r="K20">
        <v>27</v>
      </c>
      <c r="L20" t="s">
        <v>30</v>
      </c>
      <c r="M20">
        <v>3</v>
      </c>
      <c r="N20" s="7">
        <v>0.67</v>
      </c>
      <c r="O20" s="7">
        <v>31.5</v>
      </c>
      <c r="Q20" s="7"/>
      <c r="R20" s="7"/>
    </row>
    <row r="21" spans="1:18" x14ac:dyDescent="0.2">
      <c r="A21" t="s">
        <v>6</v>
      </c>
      <c r="B21">
        <v>21</v>
      </c>
      <c r="C21">
        <v>20</v>
      </c>
      <c r="D21" t="s">
        <v>34</v>
      </c>
      <c r="E21" s="7">
        <v>1.0900000000000001</v>
      </c>
      <c r="F21" s="7"/>
      <c r="I21" t="s">
        <v>6</v>
      </c>
      <c r="J21">
        <v>21</v>
      </c>
      <c r="K21">
        <v>20</v>
      </c>
      <c r="L21" t="s">
        <v>30</v>
      </c>
      <c r="M21">
        <v>1</v>
      </c>
      <c r="N21" s="7">
        <v>1.0900000000000001</v>
      </c>
      <c r="O21" s="7">
        <v>40.9</v>
      </c>
      <c r="Q21" s="7"/>
      <c r="R21" s="7"/>
    </row>
    <row r="22" spans="1:18" x14ac:dyDescent="0.2">
      <c r="A22" t="s">
        <v>6</v>
      </c>
      <c r="B22">
        <v>21</v>
      </c>
      <c r="C22">
        <v>20</v>
      </c>
      <c r="D22" t="s">
        <v>34</v>
      </c>
      <c r="E22" s="7">
        <v>1.0900000000000001</v>
      </c>
      <c r="F22" s="7"/>
      <c r="I22" t="s">
        <v>6</v>
      </c>
      <c r="J22">
        <v>21</v>
      </c>
      <c r="K22">
        <v>20</v>
      </c>
      <c r="L22" t="s">
        <v>30</v>
      </c>
      <c r="M22">
        <v>2</v>
      </c>
      <c r="N22" s="7">
        <v>1.0900000000000001</v>
      </c>
      <c r="O22" s="7">
        <v>40.9</v>
      </c>
      <c r="Q22" s="7"/>
      <c r="R22" s="7"/>
    </row>
    <row r="23" spans="1:18" x14ac:dyDescent="0.2">
      <c r="A23" t="s">
        <v>6</v>
      </c>
      <c r="B23">
        <v>21</v>
      </c>
      <c r="C23">
        <v>20</v>
      </c>
      <c r="D23" t="s">
        <v>34</v>
      </c>
      <c r="E23" s="7">
        <v>1.0900000000000001</v>
      </c>
      <c r="F23" s="7"/>
      <c r="I23" t="s">
        <v>6</v>
      </c>
      <c r="J23">
        <v>21</v>
      </c>
      <c r="K23">
        <v>20</v>
      </c>
      <c r="L23" t="s">
        <v>30</v>
      </c>
      <c r="M23">
        <v>3</v>
      </c>
      <c r="N23" s="7">
        <v>1.0900000000000001</v>
      </c>
      <c r="O23" s="7">
        <v>40.9</v>
      </c>
      <c r="Q23" s="7"/>
      <c r="R23" s="7"/>
    </row>
    <row r="24" spans="1:18" x14ac:dyDescent="0.2">
      <c r="A24" t="s">
        <v>6</v>
      </c>
      <c r="B24">
        <v>21</v>
      </c>
      <c r="C24">
        <v>27</v>
      </c>
      <c r="D24" t="s">
        <v>31</v>
      </c>
      <c r="E24" s="7">
        <v>0.96711999999999998</v>
      </c>
      <c r="F24" s="7">
        <v>2934.2530000000002</v>
      </c>
      <c r="I24" t="s">
        <v>6</v>
      </c>
      <c r="J24">
        <v>21</v>
      </c>
      <c r="K24">
        <v>27</v>
      </c>
      <c r="L24" t="s">
        <v>31</v>
      </c>
      <c r="M24">
        <v>1</v>
      </c>
      <c r="N24" s="7">
        <v>0.96711999999999998</v>
      </c>
      <c r="O24" s="7">
        <v>2934.2530000000002</v>
      </c>
      <c r="Q24" s="7"/>
      <c r="R24" s="7"/>
    </row>
    <row r="25" spans="1:18" x14ac:dyDescent="0.2">
      <c r="A25" t="s">
        <v>6</v>
      </c>
      <c r="B25">
        <v>21</v>
      </c>
      <c r="C25">
        <v>20</v>
      </c>
      <c r="D25" t="s">
        <v>5</v>
      </c>
      <c r="E25" s="7">
        <v>1.5355639999999999</v>
      </c>
      <c r="F25" s="7">
        <v>143.39150000000001</v>
      </c>
      <c r="I25" t="s">
        <v>6</v>
      </c>
      <c r="J25">
        <v>21</v>
      </c>
      <c r="K25">
        <v>20</v>
      </c>
      <c r="L25" t="s">
        <v>5</v>
      </c>
      <c r="M25">
        <v>1</v>
      </c>
      <c r="N25" s="7">
        <v>1.5355639999999999</v>
      </c>
      <c r="O25" s="7">
        <v>143.39150000000001</v>
      </c>
      <c r="Q25" s="7"/>
      <c r="R25" s="7"/>
    </row>
    <row r="26" spans="1:18" x14ac:dyDescent="0.2">
      <c r="A26" t="s">
        <v>7</v>
      </c>
      <c r="B26">
        <v>23</v>
      </c>
      <c r="C26">
        <v>34</v>
      </c>
      <c r="D26" t="s">
        <v>33</v>
      </c>
      <c r="E26" s="7"/>
      <c r="F26" s="7">
        <v>68.3</v>
      </c>
      <c r="I26" t="s">
        <v>7</v>
      </c>
      <c r="J26">
        <v>23</v>
      </c>
      <c r="K26">
        <v>34</v>
      </c>
      <c r="L26" t="s">
        <v>30</v>
      </c>
      <c r="M26">
        <v>1</v>
      </c>
      <c r="N26" s="7">
        <v>1.29</v>
      </c>
      <c r="O26" s="7">
        <v>68.3</v>
      </c>
      <c r="Q26" s="7"/>
      <c r="R26" s="7"/>
    </row>
    <row r="27" spans="1:18" x14ac:dyDescent="0.2">
      <c r="A27" t="s">
        <v>7</v>
      </c>
      <c r="B27">
        <v>23</v>
      </c>
      <c r="C27">
        <v>34</v>
      </c>
      <c r="D27" t="s">
        <v>33</v>
      </c>
      <c r="E27" s="7"/>
      <c r="F27" s="7">
        <v>68.3</v>
      </c>
      <c r="I27" t="s">
        <v>7</v>
      </c>
      <c r="J27">
        <v>23</v>
      </c>
      <c r="K27">
        <v>34</v>
      </c>
      <c r="L27" t="s">
        <v>30</v>
      </c>
      <c r="M27">
        <v>2</v>
      </c>
      <c r="N27" s="7">
        <v>1.29</v>
      </c>
      <c r="O27" s="7">
        <v>68.3</v>
      </c>
      <c r="Q27" s="7"/>
      <c r="R27" s="7"/>
    </row>
    <row r="28" spans="1:18" x14ac:dyDescent="0.2">
      <c r="A28" t="s">
        <v>7</v>
      </c>
      <c r="B28">
        <v>23</v>
      </c>
      <c r="C28">
        <v>34</v>
      </c>
      <c r="D28" t="s">
        <v>33</v>
      </c>
      <c r="E28" s="7"/>
      <c r="F28" s="7">
        <v>68.2</v>
      </c>
      <c r="I28" t="s">
        <v>7</v>
      </c>
      <c r="J28">
        <v>23</v>
      </c>
      <c r="K28">
        <v>34</v>
      </c>
      <c r="L28" t="s">
        <v>30</v>
      </c>
      <c r="M28">
        <v>3</v>
      </c>
      <c r="N28" s="7">
        <v>1.29</v>
      </c>
      <c r="O28" s="7">
        <v>68.2</v>
      </c>
      <c r="Q28" s="7"/>
      <c r="R28" s="7"/>
    </row>
    <row r="29" spans="1:18" x14ac:dyDescent="0.2">
      <c r="A29" t="s">
        <v>7</v>
      </c>
      <c r="B29">
        <v>23</v>
      </c>
      <c r="C29">
        <v>22</v>
      </c>
      <c r="D29" t="s">
        <v>34</v>
      </c>
      <c r="E29" s="7">
        <v>2.06</v>
      </c>
      <c r="F29" s="7"/>
      <c r="I29" t="s">
        <v>7</v>
      </c>
      <c r="J29">
        <v>23</v>
      </c>
      <c r="K29">
        <v>22</v>
      </c>
      <c r="L29" t="s">
        <v>30</v>
      </c>
      <c r="M29">
        <v>1</v>
      </c>
      <c r="N29" s="7">
        <v>2.06</v>
      </c>
      <c r="O29" s="7">
        <v>128</v>
      </c>
      <c r="Q29" s="7"/>
      <c r="R29" s="7"/>
    </row>
    <row r="30" spans="1:18" x14ac:dyDescent="0.2">
      <c r="A30" t="s">
        <v>7</v>
      </c>
      <c r="B30">
        <v>23</v>
      </c>
      <c r="C30">
        <v>22</v>
      </c>
      <c r="D30" t="s">
        <v>34</v>
      </c>
      <c r="E30" s="7">
        <v>2.06</v>
      </c>
      <c r="F30" s="7"/>
      <c r="I30" t="s">
        <v>7</v>
      </c>
      <c r="J30">
        <v>23</v>
      </c>
      <c r="K30">
        <v>22</v>
      </c>
      <c r="L30" t="s">
        <v>30</v>
      </c>
      <c r="M30">
        <v>2</v>
      </c>
      <c r="N30" s="7">
        <v>2.06</v>
      </c>
      <c r="O30" s="7">
        <v>128</v>
      </c>
      <c r="Q30" s="7"/>
      <c r="R30" s="7"/>
    </row>
    <row r="31" spans="1:18" x14ac:dyDescent="0.2">
      <c r="A31" t="s">
        <v>7</v>
      </c>
      <c r="B31">
        <v>23</v>
      </c>
      <c r="C31">
        <v>22</v>
      </c>
      <c r="D31" t="s">
        <v>34</v>
      </c>
      <c r="E31" s="7">
        <v>2.06</v>
      </c>
      <c r="F31" s="7"/>
      <c r="I31" t="s">
        <v>7</v>
      </c>
      <c r="J31">
        <v>23</v>
      </c>
      <c r="K31">
        <v>22</v>
      </c>
      <c r="L31" t="s">
        <v>30</v>
      </c>
      <c r="M31">
        <v>3</v>
      </c>
      <c r="N31" s="7">
        <v>2.06</v>
      </c>
      <c r="O31" s="7">
        <v>128</v>
      </c>
      <c r="Q31" s="7"/>
      <c r="R31" s="7"/>
    </row>
    <row r="32" spans="1:18" x14ac:dyDescent="0.2">
      <c r="A32" t="s">
        <v>7</v>
      </c>
      <c r="B32">
        <v>23</v>
      </c>
      <c r="C32">
        <v>34</v>
      </c>
      <c r="D32" t="s">
        <v>31</v>
      </c>
      <c r="E32" s="7">
        <v>1.641942</v>
      </c>
      <c r="F32" s="7">
        <v>261.69240000000002</v>
      </c>
      <c r="I32" t="s">
        <v>7</v>
      </c>
      <c r="J32">
        <v>23</v>
      </c>
      <c r="K32">
        <v>34</v>
      </c>
      <c r="L32" t="s">
        <v>31</v>
      </c>
      <c r="M32">
        <v>1</v>
      </c>
      <c r="N32" s="7">
        <v>1.641942</v>
      </c>
      <c r="O32" s="7">
        <v>261.69240000000002</v>
      </c>
      <c r="Q32" s="7"/>
      <c r="R32" s="7"/>
    </row>
    <row r="33" spans="1:18" x14ac:dyDescent="0.2">
      <c r="A33" t="s">
        <v>7</v>
      </c>
      <c r="B33">
        <v>23</v>
      </c>
      <c r="C33">
        <v>22</v>
      </c>
      <c r="D33" t="s">
        <v>5</v>
      </c>
      <c r="E33" s="7">
        <v>6.5926150000000003</v>
      </c>
      <c r="F33" s="7">
        <v>688.14859999999999</v>
      </c>
      <c r="I33" t="s">
        <v>7</v>
      </c>
      <c r="J33">
        <v>23</v>
      </c>
      <c r="K33">
        <v>22</v>
      </c>
      <c r="L33" t="s">
        <v>5</v>
      </c>
      <c r="M33">
        <v>1</v>
      </c>
      <c r="N33" s="7">
        <v>6.5926150000000003</v>
      </c>
      <c r="O33" s="7">
        <v>688.14859999999999</v>
      </c>
      <c r="Q33" s="7"/>
      <c r="R33" s="7"/>
    </row>
    <row r="34" spans="1:18" x14ac:dyDescent="0.2">
      <c r="A34" t="s">
        <v>20</v>
      </c>
      <c r="B34">
        <v>40</v>
      </c>
      <c r="C34">
        <v>56</v>
      </c>
      <c r="D34" t="s">
        <v>33</v>
      </c>
      <c r="E34" s="7"/>
      <c r="F34" s="7">
        <v>70.05</v>
      </c>
      <c r="I34" t="s">
        <v>20</v>
      </c>
      <c r="J34">
        <v>40</v>
      </c>
      <c r="K34">
        <v>56</v>
      </c>
      <c r="L34" t="s">
        <v>30</v>
      </c>
      <c r="M34">
        <v>1</v>
      </c>
      <c r="N34" s="7">
        <v>0.73699999999999999</v>
      </c>
      <c r="O34" s="7">
        <v>70.05</v>
      </c>
      <c r="Q34" s="7"/>
      <c r="R34" s="7"/>
    </row>
    <row r="35" spans="1:18" x14ac:dyDescent="0.2">
      <c r="A35" t="s">
        <v>20</v>
      </c>
      <c r="B35">
        <v>40</v>
      </c>
      <c r="C35">
        <v>56</v>
      </c>
      <c r="D35" t="s">
        <v>33</v>
      </c>
      <c r="E35" s="7"/>
      <c r="F35" s="7">
        <v>70.099999999999994</v>
      </c>
      <c r="I35" t="s">
        <v>20</v>
      </c>
      <c r="J35">
        <v>40</v>
      </c>
      <c r="K35">
        <v>56</v>
      </c>
      <c r="L35" t="s">
        <v>30</v>
      </c>
      <c r="M35">
        <v>2</v>
      </c>
      <c r="N35" s="7">
        <v>0.73699999999999999</v>
      </c>
      <c r="O35" s="7">
        <v>70.099999999999994</v>
      </c>
      <c r="Q35" s="7"/>
      <c r="R35" s="7"/>
    </row>
    <row r="36" spans="1:18" x14ac:dyDescent="0.2">
      <c r="A36" t="s">
        <v>20</v>
      </c>
      <c r="B36">
        <v>40</v>
      </c>
      <c r="C36">
        <v>56</v>
      </c>
      <c r="D36" t="s">
        <v>33</v>
      </c>
      <c r="E36" s="7"/>
      <c r="F36" s="7">
        <v>70.099999999999994</v>
      </c>
      <c r="I36" t="s">
        <v>20</v>
      </c>
      <c r="J36">
        <v>40</v>
      </c>
      <c r="K36">
        <v>56</v>
      </c>
      <c r="L36" t="s">
        <v>30</v>
      </c>
      <c r="M36">
        <v>3</v>
      </c>
      <c r="N36" s="7">
        <v>0.73</v>
      </c>
      <c r="O36" s="7">
        <v>70.099999999999994</v>
      </c>
      <c r="Q36" s="7"/>
      <c r="R36" s="7"/>
    </row>
    <row r="37" spans="1:18" x14ac:dyDescent="0.2">
      <c r="A37" t="s">
        <v>20</v>
      </c>
      <c r="B37">
        <v>40</v>
      </c>
      <c r="C37">
        <v>39</v>
      </c>
      <c r="D37" t="s">
        <v>34</v>
      </c>
      <c r="E37" s="7">
        <v>1.18</v>
      </c>
      <c r="F37" s="7"/>
      <c r="I37" t="s">
        <v>20</v>
      </c>
      <c r="J37">
        <v>40</v>
      </c>
      <c r="K37">
        <v>39</v>
      </c>
      <c r="L37" t="s">
        <v>30</v>
      </c>
      <c r="M37">
        <v>1</v>
      </c>
      <c r="N37" s="7">
        <v>1.18</v>
      </c>
      <c r="O37" s="7">
        <v>111</v>
      </c>
      <c r="Q37" s="7"/>
      <c r="R37" s="7"/>
    </row>
    <row r="38" spans="1:18" x14ac:dyDescent="0.2">
      <c r="A38" t="s">
        <v>20</v>
      </c>
      <c r="B38">
        <v>40</v>
      </c>
      <c r="C38">
        <v>39</v>
      </c>
      <c r="D38" t="s">
        <v>34</v>
      </c>
      <c r="E38" s="7">
        <v>1.18</v>
      </c>
      <c r="F38" s="7"/>
      <c r="I38" t="s">
        <v>20</v>
      </c>
      <c r="J38">
        <v>40</v>
      </c>
      <c r="K38">
        <v>39</v>
      </c>
      <c r="L38" t="s">
        <v>30</v>
      </c>
      <c r="M38">
        <v>2</v>
      </c>
      <c r="N38" s="7">
        <v>1.18</v>
      </c>
      <c r="O38" s="7">
        <v>111</v>
      </c>
      <c r="Q38" s="7"/>
      <c r="R38" s="7"/>
    </row>
    <row r="39" spans="1:18" x14ac:dyDescent="0.2">
      <c r="A39" t="s">
        <v>20</v>
      </c>
      <c r="B39">
        <v>40</v>
      </c>
      <c r="C39">
        <v>39</v>
      </c>
      <c r="D39" t="s">
        <v>34</v>
      </c>
      <c r="E39" s="7">
        <v>1.1850000000000001</v>
      </c>
      <c r="F39" s="7"/>
      <c r="I39" t="s">
        <v>20</v>
      </c>
      <c r="J39">
        <v>40</v>
      </c>
      <c r="K39">
        <v>39</v>
      </c>
      <c r="L39" t="s">
        <v>30</v>
      </c>
      <c r="M39">
        <v>3</v>
      </c>
      <c r="N39" s="7">
        <v>1.1850000000000001</v>
      </c>
      <c r="O39" s="7">
        <v>111.1</v>
      </c>
      <c r="Q39" s="7"/>
      <c r="R39" s="7"/>
    </row>
    <row r="40" spans="1:18" x14ac:dyDescent="0.2">
      <c r="A40" t="s">
        <v>20</v>
      </c>
      <c r="B40">
        <v>40</v>
      </c>
      <c r="C40">
        <v>56</v>
      </c>
      <c r="D40" t="s">
        <v>31</v>
      </c>
      <c r="E40" s="7">
        <v>1.052009</v>
      </c>
      <c r="F40" s="7">
        <v>1793.375</v>
      </c>
      <c r="I40" t="s">
        <v>20</v>
      </c>
      <c r="J40">
        <v>40</v>
      </c>
      <c r="K40">
        <v>56</v>
      </c>
      <c r="L40" t="s">
        <v>31</v>
      </c>
      <c r="M40">
        <v>1</v>
      </c>
      <c r="N40" s="7">
        <v>1.052009</v>
      </c>
      <c r="O40" s="7">
        <v>1793.375</v>
      </c>
      <c r="Q40" s="7"/>
      <c r="R40" s="7"/>
    </row>
    <row r="41" spans="1:18" x14ac:dyDescent="0.2">
      <c r="A41" t="s">
        <v>20</v>
      </c>
      <c r="B41">
        <v>40</v>
      </c>
      <c r="C41">
        <v>39</v>
      </c>
      <c r="D41" t="s">
        <v>5</v>
      </c>
      <c r="E41" s="7">
        <v>2.6853220000000002</v>
      </c>
      <c r="F41" s="7">
        <v>1285.463</v>
      </c>
      <c r="I41" t="s">
        <v>20</v>
      </c>
      <c r="J41">
        <v>40</v>
      </c>
      <c r="K41">
        <v>39</v>
      </c>
      <c r="L41" t="s">
        <v>5</v>
      </c>
      <c r="M41">
        <v>1</v>
      </c>
      <c r="N41" s="7">
        <v>2.6853220000000002</v>
      </c>
      <c r="O41" s="7">
        <v>1285.463</v>
      </c>
      <c r="Q41" s="7"/>
      <c r="R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2022-06-21T03:22:49Z</dcterms:created>
  <dcterms:modified xsi:type="dcterms:W3CDTF">2022-10-21T18:52:03Z</dcterms:modified>
</cp:coreProperties>
</file>