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ml\"/>
    </mc:Choice>
  </mc:AlternateContent>
  <bookViews>
    <workbookView xWindow="0" yWindow="0" windowWidth="11970" windowHeight="4305" activeTab="1"/>
  </bookViews>
  <sheets>
    <sheet name="linear regression" sheetId="1" r:id="rId1"/>
    <sheet name="logistic regression" sheetId="2" r:id="rId2"/>
    <sheet name="梯度提升树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M4" i="3" l="1"/>
  <c r="M5" i="3"/>
  <c r="M6" i="3"/>
  <c r="M7" i="3"/>
  <c r="M8" i="3"/>
  <c r="M9" i="3"/>
  <c r="M10" i="3"/>
  <c r="M11" i="3"/>
  <c r="M12" i="3"/>
  <c r="M13" i="3"/>
  <c r="M14" i="3"/>
  <c r="N4" i="3"/>
  <c r="N5" i="3"/>
  <c r="N6" i="3"/>
  <c r="N7" i="3"/>
  <c r="N8" i="3"/>
  <c r="N9" i="3"/>
  <c r="N10" i="3"/>
  <c r="N11" i="3"/>
  <c r="N12" i="3"/>
  <c r="N13" i="3"/>
  <c r="N14" i="3"/>
  <c r="N3" i="3"/>
  <c r="M3" i="3"/>
  <c r="H2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B5" i="2"/>
  <c r="C5" i="2"/>
  <c r="A5" i="2"/>
  <c r="O2" i="2"/>
  <c r="P2" i="2"/>
  <c r="N2" i="2"/>
  <c r="I2" i="2"/>
  <c r="G4" i="2"/>
  <c r="M4" i="2" s="1"/>
  <c r="G5" i="2"/>
  <c r="M5" i="2" s="1"/>
  <c r="G6" i="2"/>
  <c r="M6" i="2" s="1"/>
  <c r="G7" i="2"/>
  <c r="L7" i="2" s="1"/>
  <c r="G8" i="2"/>
  <c r="M8" i="2" s="1"/>
  <c r="G9" i="2"/>
  <c r="M9" i="2" s="1"/>
  <c r="G10" i="2"/>
  <c r="M10" i="2" s="1"/>
  <c r="G11" i="2"/>
  <c r="L11" i="2" s="1"/>
  <c r="G12" i="2"/>
  <c r="M12" i="2" s="1"/>
  <c r="G13" i="2"/>
  <c r="M13" i="2" s="1"/>
  <c r="G14" i="2"/>
  <c r="M14" i="2" s="1"/>
  <c r="G15" i="2"/>
  <c r="L15" i="2" s="1"/>
  <c r="G16" i="2"/>
  <c r="M16" i="2" s="1"/>
  <c r="G17" i="2"/>
  <c r="M17" i="2" s="1"/>
  <c r="G18" i="2"/>
  <c r="M18" i="2" s="1"/>
  <c r="G19" i="2"/>
  <c r="L19" i="2" s="1"/>
  <c r="G20" i="2"/>
  <c r="M20" i="2" s="1"/>
  <c r="G21" i="2"/>
  <c r="M21" i="2" s="1"/>
  <c r="G3" i="2"/>
  <c r="M3" i="2" s="1"/>
  <c r="K6" i="3" l="1"/>
  <c r="O6" i="3" s="1"/>
  <c r="K8" i="3"/>
  <c r="O8" i="3" s="1"/>
  <c r="K4" i="3"/>
  <c r="O4" i="3" s="1"/>
  <c r="K5" i="3"/>
  <c r="O5" i="3" s="1"/>
  <c r="K10" i="3"/>
  <c r="O10" i="3" s="1"/>
  <c r="Q5" i="3"/>
  <c r="Q6" i="3"/>
  <c r="K3" i="3"/>
  <c r="K9" i="3"/>
  <c r="K7" i="3"/>
  <c r="K12" i="3"/>
  <c r="O12" i="3" s="1"/>
  <c r="K11" i="3"/>
  <c r="K14" i="3"/>
  <c r="K13" i="3"/>
  <c r="F2" i="3"/>
  <c r="G2" i="3"/>
  <c r="H19" i="2"/>
  <c r="H11" i="2"/>
  <c r="K15" i="2"/>
  <c r="K7" i="2"/>
  <c r="L17" i="2"/>
  <c r="L9" i="2"/>
  <c r="M19" i="2"/>
  <c r="M11" i="2"/>
  <c r="H15" i="2"/>
  <c r="H7" i="2"/>
  <c r="K19" i="2"/>
  <c r="K11" i="2"/>
  <c r="L21" i="2"/>
  <c r="L13" i="2"/>
  <c r="L5" i="2"/>
  <c r="M15" i="2"/>
  <c r="M7" i="2"/>
  <c r="H21" i="2"/>
  <c r="H17" i="2"/>
  <c r="H13" i="2"/>
  <c r="H9" i="2"/>
  <c r="H5" i="2"/>
  <c r="K21" i="2"/>
  <c r="K17" i="2"/>
  <c r="K13" i="2"/>
  <c r="K9" i="2"/>
  <c r="K5" i="2"/>
  <c r="L3" i="2"/>
  <c r="H3" i="2"/>
  <c r="H20" i="2"/>
  <c r="H18" i="2"/>
  <c r="H16" i="2"/>
  <c r="H14" i="2"/>
  <c r="H12" i="2"/>
  <c r="H10" i="2"/>
  <c r="H8" i="2"/>
  <c r="H6" i="2"/>
  <c r="H4" i="2"/>
  <c r="K3" i="2"/>
  <c r="K20" i="2"/>
  <c r="K18" i="2"/>
  <c r="K16" i="2"/>
  <c r="K14" i="2"/>
  <c r="K12" i="2"/>
  <c r="K10" i="2"/>
  <c r="K8" i="2"/>
  <c r="K6" i="2"/>
  <c r="K4" i="2"/>
  <c r="L20" i="2"/>
  <c r="L18" i="2"/>
  <c r="L16" i="2"/>
  <c r="L14" i="2"/>
  <c r="L12" i="2"/>
  <c r="L10" i="2"/>
  <c r="L8" i="2"/>
  <c r="L6" i="2"/>
  <c r="L4" i="2"/>
  <c r="Q8" i="3" l="1"/>
  <c r="Q4" i="3"/>
  <c r="Q10" i="3"/>
  <c r="Q9" i="3"/>
  <c r="O9" i="3"/>
  <c r="Q7" i="3"/>
  <c r="O7" i="3"/>
  <c r="Q3" i="3"/>
  <c r="O3" i="3"/>
  <c r="Q12" i="3"/>
  <c r="O13" i="3"/>
  <c r="Q13" i="3"/>
  <c r="O11" i="3"/>
  <c r="Q11" i="3"/>
  <c r="O14" i="3"/>
  <c r="Q14" i="3"/>
  <c r="L5" i="3"/>
  <c r="L7" i="3"/>
  <c r="L9" i="3"/>
  <c r="L11" i="3"/>
  <c r="L13" i="3"/>
  <c r="L3" i="3"/>
  <c r="L4" i="3"/>
  <c r="L6" i="3"/>
  <c r="L8" i="3"/>
  <c r="L10" i="3"/>
  <c r="L12" i="3"/>
  <c r="L14" i="3"/>
  <c r="I2" i="3"/>
  <c r="J2" i="3"/>
  <c r="M2" i="2"/>
  <c r="S2" i="2" s="1"/>
  <c r="C6" i="2" s="1"/>
  <c r="C9" i="2" s="1"/>
  <c r="H2" i="2"/>
  <c r="J2" i="2" s="1"/>
  <c r="K2" i="2"/>
  <c r="Q2" i="2" s="1"/>
  <c r="A6" i="2" s="1"/>
  <c r="A9" i="2" s="1"/>
  <c r="L2" i="2"/>
  <c r="R2" i="2" s="1"/>
  <c r="B6" i="2" s="1"/>
  <c r="B9" i="2" s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P12" i="3" l="1"/>
  <c r="R12" i="3"/>
  <c r="S12" i="3" s="1"/>
  <c r="P8" i="3"/>
  <c r="R8" i="3"/>
  <c r="S8" i="3" s="1"/>
  <c r="P4" i="3"/>
  <c r="R4" i="3"/>
  <c r="S4" i="3" s="1"/>
  <c r="P13" i="3"/>
  <c r="R13" i="3"/>
  <c r="S13" i="3" s="1"/>
  <c r="P9" i="3"/>
  <c r="R9" i="3"/>
  <c r="S9" i="3" s="1"/>
  <c r="P5" i="3"/>
  <c r="R5" i="3"/>
  <c r="S5" i="3" s="1"/>
  <c r="P14" i="3"/>
  <c r="R14" i="3"/>
  <c r="S14" i="3" s="1"/>
  <c r="P10" i="3"/>
  <c r="R10" i="3"/>
  <c r="S10" i="3" s="1"/>
  <c r="P6" i="3"/>
  <c r="R6" i="3"/>
  <c r="S6" i="3" s="1"/>
  <c r="P3" i="3"/>
  <c r="R3" i="3"/>
  <c r="S3" i="3" s="1"/>
  <c r="P11" i="3"/>
  <c r="R11" i="3"/>
  <c r="S11" i="3" s="1"/>
  <c r="P7" i="3"/>
  <c r="R7" i="3"/>
  <c r="S7" i="3" s="1"/>
  <c r="F3" i="1"/>
  <c r="J2" i="1"/>
  <c r="I2" i="1"/>
  <c r="F19" i="1"/>
  <c r="J18" i="1"/>
  <c r="I18" i="1"/>
  <c r="F17" i="1"/>
  <c r="J16" i="1"/>
  <c r="I16" i="1"/>
  <c r="F15" i="1"/>
  <c r="J14" i="1"/>
  <c r="I14" i="1"/>
  <c r="F13" i="1"/>
  <c r="J12" i="1"/>
  <c r="I12" i="1"/>
  <c r="F11" i="1"/>
  <c r="J10" i="1"/>
  <c r="I10" i="1"/>
  <c r="F9" i="1"/>
  <c r="J8" i="1"/>
  <c r="I8" i="1"/>
  <c r="F7" i="1"/>
  <c r="J6" i="1"/>
  <c r="I6" i="1"/>
  <c r="F5" i="1"/>
  <c r="J4" i="1"/>
  <c r="I4" i="1"/>
  <c r="F20" i="1"/>
  <c r="J19" i="1"/>
  <c r="I19" i="1"/>
  <c r="F18" i="1"/>
  <c r="J17" i="1"/>
  <c r="I17" i="1"/>
  <c r="F16" i="1"/>
  <c r="J15" i="1"/>
  <c r="I15" i="1"/>
  <c r="F14" i="1"/>
  <c r="J13" i="1"/>
  <c r="I13" i="1"/>
  <c r="F12" i="1"/>
  <c r="J11" i="1"/>
  <c r="I11" i="1"/>
  <c r="F10" i="1"/>
  <c r="J9" i="1"/>
  <c r="I9" i="1"/>
  <c r="F8" i="1"/>
  <c r="J7" i="1"/>
  <c r="I7" i="1"/>
  <c r="F6" i="1"/>
  <c r="J5" i="1"/>
  <c r="I5" i="1"/>
  <c r="F4" i="1"/>
  <c r="J3" i="1"/>
  <c r="I3" i="1"/>
  <c r="F2" i="1" l="1"/>
  <c r="H2" i="1" s="1"/>
  <c r="N2" i="1"/>
  <c r="B6" i="1" s="1"/>
  <c r="B10" i="1" s="1"/>
  <c r="M2" i="1"/>
  <c r="A6" i="1" s="1"/>
  <c r="A10" i="1" s="1"/>
  <c r="B8" i="1"/>
</calcChain>
</file>

<file path=xl/sharedStrings.xml><?xml version="1.0" encoding="utf-8"?>
<sst xmlns="http://schemas.openxmlformats.org/spreadsheetml/2006/main" count="58" uniqueCount="54">
  <si>
    <t>a</t>
  </si>
  <si>
    <t>b</t>
  </si>
  <si>
    <t>预测</t>
  </si>
  <si>
    <t>距离对b的梯度</t>
  </si>
  <si>
    <t>复杂度对b的梯度</t>
  </si>
  <si>
    <t>b的梯度</t>
  </si>
  <si>
    <t>学习率</t>
  </si>
  <si>
    <t>w1</t>
  </si>
  <si>
    <t>w2</t>
  </si>
  <si>
    <t>变化幅度（特征1）</t>
  </si>
  <si>
    <t>成交量（特征2）</t>
  </si>
  <si>
    <t>是否涨（标签）</t>
  </si>
  <si>
    <t>模型：涨的概率 = 1/(1+exp(-(w1*变化幅度+w2 *成交量+b ))</t>
  </si>
  <si>
    <t>模型复杂度：0.1*w1*w1 + 0.1*w2*w2+0.1*b*b</t>
  </si>
  <si>
    <t>距离：sum[标签&gt;0 ? -log(预测) : -log(1-预测)] / n</t>
  </si>
  <si>
    <t>目标=距离+模型复杂度</t>
  </si>
  <si>
    <t>距离对w1的梯度</t>
  </si>
  <si>
    <t>复杂度对w1的梯度</t>
  </si>
  <si>
    <t>距离对w2的梯度</t>
  </si>
  <si>
    <t>复杂度对w2的梯度</t>
  </si>
  <si>
    <t>w1的梯度</t>
  </si>
  <si>
    <t>w2的梯度</t>
  </si>
  <si>
    <t>特征</t>
  </si>
  <si>
    <t>标签</t>
  </si>
  <si>
    <t>当前预测</t>
  </si>
  <si>
    <t>l1</t>
  </si>
  <si>
    <t>l2</t>
  </si>
  <si>
    <t>距离：（标签-预测）的平方的和</t>
  </si>
  <si>
    <t>t*</t>
  </si>
  <si>
    <t>目标变化</t>
  </si>
  <si>
    <t>关于预测的一阶导数和G：2 *（预测-标签）的和</t>
  </si>
  <si>
    <t>关于预测的二阶导数和H：2的和</t>
  </si>
  <si>
    <t>左侧G</t>
  </si>
  <si>
    <t>右侧G</t>
  </si>
  <si>
    <t>左侧H</t>
  </si>
  <si>
    <t>右侧H</t>
  </si>
  <si>
    <t>左侧t*</t>
  </si>
  <si>
    <t>右侧t*</t>
  </si>
  <si>
    <t>左侧目标变化</t>
  </si>
  <si>
    <t>右侧目标变化</t>
  </si>
  <si>
    <t>a gradient</t>
  </si>
  <si>
    <t>b gradient</t>
  </si>
  <si>
    <t>learning rate</t>
  </si>
  <si>
    <t>model: price = a * area + b</t>
  </si>
  <si>
    <t>area（factors)</t>
  </si>
  <si>
    <t>price（labels）</t>
  </si>
  <si>
    <t>predictions</t>
  </si>
  <si>
    <t>difference: average(square(label - prediction))</t>
  </si>
  <si>
    <t>model complexity: 0.1 * a * a + 0.1 * b *b</t>
  </si>
  <si>
    <t>minimization objective=difference + model complexity</t>
  </si>
  <si>
    <t>a gradient by difference</t>
  </si>
  <si>
    <t>b gradient by difference</t>
  </si>
  <si>
    <t>b gradient by complexity</t>
  </si>
  <si>
    <t>a gradient by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</si>
</sst>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regression'!$C$3:$C$20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'linear regression'!$D$3:$D$20</c:f>
              <c:numCache>
                <c:formatCode>General</c:formatCode>
                <c:ptCount val="18"/>
                <c:pt idx="0">
                  <c:v>943.2</c:v>
                </c:pt>
                <c:pt idx="1">
                  <c:v>603.5</c:v>
                </c:pt>
                <c:pt idx="2">
                  <c:v>1340.9</c:v>
                </c:pt>
                <c:pt idx="3">
                  <c:v>821.3</c:v>
                </c:pt>
                <c:pt idx="4">
                  <c:v>898.5</c:v>
                </c:pt>
                <c:pt idx="5">
                  <c:v>598.20000000000005</c:v>
                </c:pt>
                <c:pt idx="6">
                  <c:v>1210.3</c:v>
                </c:pt>
                <c:pt idx="7">
                  <c:v>1134.3</c:v>
                </c:pt>
                <c:pt idx="8">
                  <c:v>583.9</c:v>
                </c:pt>
                <c:pt idx="9">
                  <c:v>852.3</c:v>
                </c:pt>
                <c:pt idx="10">
                  <c:v>629.79999999999995</c:v>
                </c:pt>
                <c:pt idx="11">
                  <c:v>683.2</c:v>
                </c:pt>
                <c:pt idx="12">
                  <c:v>766.7</c:v>
                </c:pt>
                <c:pt idx="13">
                  <c:v>1127.2</c:v>
                </c:pt>
                <c:pt idx="14">
                  <c:v>1180.9000000000001</c:v>
                </c:pt>
                <c:pt idx="15">
                  <c:v>1245.2</c:v>
                </c:pt>
                <c:pt idx="16">
                  <c:v>722.1</c:v>
                </c:pt>
                <c:pt idx="17">
                  <c:v>1000.2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E98-BFA6-F00338C5C924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regression'!$C$3:$C$20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'linear regression'!$E$3:$E$20</c:f>
              <c:numCache>
                <c:formatCode>General</c:formatCode>
                <c:ptCount val="18"/>
                <c:pt idx="0">
                  <c:v>881.82</c:v>
                </c:pt>
                <c:pt idx="1">
                  <c:v>547.22</c:v>
                </c:pt>
                <c:pt idx="2">
                  <c:v>1139.94</c:v>
                </c:pt>
                <c:pt idx="3">
                  <c:v>728.86</c:v>
                </c:pt>
                <c:pt idx="4">
                  <c:v>776.66000000000008</c:v>
                </c:pt>
                <c:pt idx="5">
                  <c:v>566.34</c:v>
                </c:pt>
                <c:pt idx="6">
                  <c:v>1120.82</c:v>
                </c:pt>
                <c:pt idx="7">
                  <c:v>1015.6600000000001</c:v>
                </c:pt>
                <c:pt idx="8">
                  <c:v>442.06000000000006</c:v>
                </c:pt>
                <c:pt idx="9">
                  <c:v>834.0200000000001</c:v>
                </c:pt>
                <c:pt idx="10">
                  <c:v>528.1</c:v>
                </c:pt>
                <c:pt idx="11">
                  <c:v>642.82000000000005</c:v>
                </c:pt>
                <c:pt idx="12">
                  <c:v>614.1400000000001</c:v>
                </c:pt>
                <c:pt idx="13">
                  <c:v>1092.1399999999999</c:v>
                </c:pt>
                <c:pt idx="14">
                  <c:v>1063.46</c:v>
                </c:pt>
                <c:pt idx="15">
                  <c:v>1082.58</c:v>
                </c:pt>
                <c:pt idx="16">
                  <c:v>547.22</c:v>
                </c:pt>
                <c:pt idx="17">
                  <c:v>958.30000000000007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E98-BFA6-F00338C5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7808"/>
        <c:axId val="1631769072"/>
      </c:scatterChart>
      <c:valAx>
        <c:axId val="16317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9072"/>
        <c:crosses val="autoZero"/>
        <c:crossBetween val="midCat"/>
      </c:valAx>
      <c:valAx>
        <c:axId val="16317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prd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5-40A0-BAE3-22C7AF018813}"/>
              </c:ext>
            </c:extLst>
          </c:dPt>
          <c:cat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梯度提升树!$E$3:$E$14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1024"/>
        <c:axId val="846783504"/>
      </c:line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梯度提升树!$D$3:$D$14</c:f>
              <c:numCache>
                <c:formatCode>General</c:formatCode>
                <c:ptCount val="12"/>
                <c:pt idx="0">
                  <c:v>0.99697376090172496</c:v>
                </c:pt>
                <c:pt idx="1">
                  <c:v>0.96943295194504442</c:v>
                </c:pt>
                <c:pt idx="2">
                  <c:v>1.0167403744331969</c:v>
                </c:pt>
                <c:pt idx="3">
                  <c:v>1.0232086787907451</c:v>
                </c:pt>
                <c:pt idx="4">
                  <c:v>2.9837254681420697</c:v>
                </c:pt>
                <c:pt idx="5">
                  <c:v>2.9614775238731617</c:v>
                </c:pt>
                <c:pt idx="6">
                  <c:v>3.0203822097932385</c:v>
                </c:pt>
                <c:pt idx="7">
                  <c:v>3.0203822097932385</c:v>
                </c:pt>
                <c:pt idx="8">
                  <c:v>2.0221110000000002</c:v>
                </c:pt>
                <c:pt idx="9">
                  <c:v>1.9799880000000001</c:v>
                </c:pt>
                <c:pt idx="10">
                  <c:v>2.0231219999999999</c:v>
                </c:pt>
                <c:pt idx="11">
                  <c:v>1.983422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1024"/>
        <c:axId val="846783504"/>
      </c:scatterChart>
      <c:catAx>
        <c:axId val="8467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83504"/>
        <c:crosses val="autoZero"/>
        <c:auto val="1"/>
        <c:lblAlgn val="ctr"/>
        <c:lblOffset val="100"/>
        <c:noMultiLvlLbl val="0"/>
      </c:catAx>
      <c:valAx>
        <c:axId val="8467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52387</xdr:rowOff>
    </xdr:from>
    <xdr:to>
      <xdr:col>5</xdr:col>
      <xdr:colOff>876300</xdr:colOff>
      <xdr:row>37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85724</xdr:rowOff>
    </xdr:from>
    <xdr:to>
      <xdr:col>6</xdr:col>
      <xdr:colOff>1171575</xdr:colOff>
      <xdr:row>26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H1" zoomScale="90" zoomScaleNormal="90" workbookViewId="0">
      <selection activeCell="N2" sqref="N2"/>
    </sheetView>
  </sheetViews>
  <sheetFormatPr defaultRowHeight="15" x14ac:dyDescent="0.25"/>
  <cols>
    <col min="1" max="1" width="12.28515625" customWidth="1"/>
    <col min="2" max="2" width="11.7109375" customWidth="1"/>
    <col min="3" max="3" width="16.85546875" customWidth="1"/>
    <col min="4" max="4" width="17.140625" customWidth="1"/>
    <col min="6" max="6" width="45" customWidth="1"/>
    <col min="7" max="7" width="40" customWidth="1"/>
    <col min="8" max="8" width="41.5703125" customWidth="1"/>
    <col min="9" max="10" width="25.5703125" customWidth="1"/>
    <col min="11" max="11" width="18.5703125" customWidth="1"/>
    <col min="12" max="13" width="18.7109375" customWidth="1"/>
    <col min="14" max="14" width="15" customWidth="1"/>
  </cols>
  <sheetData>
    <row r="1" spans="1:14" x14ac:dyDescent="0.25">
      <c r="C1" s="1" t="s">
        <v>43</v>
      </c>
      <c r="D1" s="1"/>
      <c r="E1" s="1"/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53</v>
      </c>
      <c r="L1" t="s">
        <v>52</v>
      </c>
      <c r="M1" t="s">
        <v>40</v>
      </c>
      <c r="N1" t="s">
        <v>41</v>
      </c>
    </row>
    <row r="2" spans="1:14" x14ac:dyDescent="0.25">
      <c r="A2" t="s">
        <v>0</v>
      </c>
      <c r="B2" t="s">
        <v>1</v>
      </c>
      <c r="C2" t="s">
        <v>44</v>
      </c>
      <c r="D2" t="s">
        <v>45</v>
      </c>
      <c r="E2" t="s">
        <v>46</v>
      </c>
      <c r="F2">
        <f>AVERAGE(F3:F20)</f>
        <v>12406.286733333332</v>
      </c>
      <c r="G2">
        <f>0.1 * A3*A3 + 0.1 * B3*B3</f>
        <v>260.14036000000004</v>
      </c>
      <c r="H2">
        <f>F2+G2</f>
        <v>12666.427093333332</v>
      </c>
      <c r="I2">
        <f>-2*(D3-E3)*C3</f>
        <v>-10680.119999999999</v>
      </c>
      <c r="J2">
        <f>-2*(D3-E3)</f>
        <v>-122.75999999999999</v>
      </c>
      <c r="K2">
        <f>0.1*2*A3</f>
        <v>1.9120000000000001</v>
      </c>
      <c r="L2">
        <f>0.1*2*B3</f>
        <v>10.020000000000001</v>
      </c>
      <c r="M2">
        <f>AVERAGE(I2:I19) +K2</f>
        <v>-15724.241333333337</v>
      </c>
      <c r="N2">
        <f>AVERAGE(J2:J19)+L2</f>
        <v>-185.48444444444442</v>
      </c>
    </row>
    <row r="3" spans="1:14" x14ac:dyDescent="0.25">
      <c r="A3">
        <v>9.56</v>
      </c>
      <c r="B3">
        <v>50.1</v>
      </c>
      <c r="C3">
        <v>87</v>
      </c>
      <c r="D3">
        <v>943.2</v>
      </c>
      <c r="E3">
        <f t="shared" ref="E3:E20" si="0">C3*A$3 + B$3</f>
        <v>881.82</v>
      </c>
      <c r="F3">
        <f>(D3-E3) * (D3-E3)</f>
        <v>3767.5043999999994</v>
      </c>
      <c r="I3">
        <f t="shared" ref="I3:I19" si="1">-2*(D4-E4)*C4</f>
        <v>-5853.1199999999972</v>
      </c>
      <c r="J3">
        <f t="shared" ref="J3:J19" si="2">-2*(D4-E4)</f>
        <v>-112.55999999999995</v>
      </c>
    </row>
    <row r="4" spans="1:14" x14ac:dyDescent="0.25">
      <c r="C4">
        <v>52</v>
      </c>
      <c r="D4">
        <v>603.5</v>
      </c>
      <c r="E4">
        <f t="shared" si="0"/>
        <v>547.22</v>
      </c>
      <c r="F4">
        <f t="shared" ref="F4:F20" si="3">(D4-E4) * (D4-E4)</f>
        <v>3167.4383999999968</v>
      </c>
      <c r="I4">
        <f t="shared" si="1"/>
        <v>-45818.880000000005</v>
      </c>
      <c r="J4">
        <f t="shared" si="2"/>
        <v>-401.92000000000007</v>
      </c>
    </row>
    <row r="5" spans="1:14" x14ac:dyDescent="0.25">
      <c r="A5" t="s">
        <v>40</v>
      </c>
      <c r="B5" t="s">
        <v>41</v>
      </c>
      <c r="C5">
        <v>114</v>
      </c>
      <c r="D5">
        <v>1340.9</v>
      </c>
      <c r="E5">
        <f t="shared" si="0"/>
        <v>1139.94</v>
      </c>
      <c r="F5">
        <f t="shared" si="3"/>
        <v>40384.921600000016</v>
      </c>
      <c r="I5">
        <f t="shared" si="1"/>
        <v>-13126.479999999992</v>
      </c>
      <c r="J5">
        <f t="shared" si="2"/>
        <v>-184.87999999999988</v>
      </c>
    </row>
    <row r="6" spans="1:14" x14ac:dyDescent="0.25">
      <c r="A6">
        <f>M2</f>
        <v>-15724.241333333337</v>
      </c>
      <c r="B6">
        <f>N2</f>
        <v>-185.48444444444442</v>
      </c>
      <c r="C6">
        <v>71</v>
      </c>
      <c r="D6">
        <v>821.3</v>
      </c>
      <c r="E6">
        <f t="shared" si="0"/>
        <v>728.86</v>
      </c>
      <c r="F6">
        <f t="shared" si="3"/>
        <v>8545.1535999999887</v>
      </c>
      <c r="I6">
        <f t="shared" si="1"/>
        <v>-18519.679999999986</v>
      </c>
      <c r="J6">
        <f t="shared" si="2"/>
        <v>-243.67999999999984</v>
      </c>
    </row>
    <row r="7" spans="1:14" x14ac:dyDescent="0.25">
      <c r="C7">
        <v>76</v>
      </c>
      <c r="D7">
        <v>898.5</v>
      </c>
      <c r="E7">
        <f t="shared" si="0"/>
        <v>776.66000000000008</v>
      </c>
      <c r="F7">
        <f t="shared" si="3"/>
        <v>14844.98559999998</v>
      </c>
      <c r="I7">
        <f t="shared" si="1"/>
        <v>-3440.8800000000015</v>
      </c>
      <c r="J7">
        <f t="shared" si="2"/>
        <v>-63.720000000000027</v>
      </c>
    </row>
    <row r="8" spans="1:14" x14ac:dyDescent="0.25">
      <c r="B8">
        <f>B9*0.9</f>
        <v>9.0000000000000006E-5</v>
      </c>
      <c r="C8">
        <v>54</v>
      </c>
      <c r="D8">
        <v>598.20000000000005</v>
      </c>
      <c r="E8">
        <f t="shared" si="0"/>
        <v>566.34</v>
      </c>
      <c r="F8">
        <f t="shared" si="3"/>
        <v>1015.0596000000008</v>
      </c>
      <c r="I8">
        <f t="shared" si="1"/>
        <v>-20043.520000000004</v>
      </c>
      <c r="J8">
        <f t="shared" si="2"/>
        <v>-178.96000000000004</v>
      </c>
    </row>
    <row r="9" spans="1:14" x14ac:dyDescent="0.25">
      <c r="A9" t="s">
        <v>42</v>
      </c>
      <c r="B9">
        <v>1E-4</v>
      </c>
      <c r="C9">
        <v>112</v>
      </c>
      <c r="D9">
        <v>1210.3</v>
      </c>
      <c r="E9">
        <f t="shared" si="0"/>
        <v>1120.82</v>
      </c>
      <c r="F9">
        <f t="shared" si="3"/>
        <v>8006.6704000000036</v>
      </c>
      <c r="I9">
        <f t="shared" si="1"/>
        <v>-23965.279999999973</v>
      </c>
      <c r="J9">
        <f t="shared" si="2"/>
        <v>-237.27999999999975</v>
      </c>
    </row>
    <row r="10" spans="1:14" x14ac:dyDescent="0.25">
      <c r="A10">
        <f>A3-A6*B9</f>
        <v>11.132424133333334</v>
      </c>
      <c r="B10">
        <f>B3-B6*B9</f>
        <v>50.118548444444443</v>
      </c>
      <c r="C10">
        <v>101</v>
      </c>
      <c r="D10">
        <v>1134.3</v>
      </c>
      <c r="E10">
        <f t="shared" si="0"/>
        <v>1015.6600000000001</v>
      </c>
      <c r="F10">
        <f t="shared" si="3"/>
        <v>14075.449599999969</v>
      </c>
      <c r="I10">
        <f t="shared" si="1"/>
        <v>-11630.879999999994</v>
      </c>
      <c r="J10">
        <f t="shared" si="2"/>
        <v>-283.67999999999984</v>
      </c>
    </row>
    <row r="11" spans="1:14" x14ac:dyDescent="0.25">
      <c r="C11">
        <v>41</v>
      </c>
      <c r="D11">
        <v>583.9</v>
      </c>
      <c r="E11">
        <f t="shared" si="0"/>
        <v>442.06000000000006</v>
      </c>
      <c r="F11">
        <f t="shared" si="3"/>
        <v>20118.585599999977</v>
      </c>
      <c r="I11">
        <f t="shared" si="1"/>
        <v>-2997.9199999999769</v>
      </c>
      <c r="J11">
        <f t="shared" si="2"/>
        <v>-36.559999999999718</v>
      </c>
    </row>
    <row r="12" spans="1:14" x14ac:dyDescent="0.25">
      <c r="C12">
        <v>82</v>
      </c>
      <c r="D12">
        <v>852.3</v>
      </c>
      <c r="E12">
        <f t="shared" si="0"/>
        <v>834.0200000000001</v>
      </c>
      <c r="F12">
        <f t="shared" si="3"/>
        <v>334.15839999999486</v>
      </c>
      <c r="I12">
        <f t="shared" si="1"/>
        <v>-10169.999999999993</v>
      </c>
      <c r="J12">
        <f t="shared" si="2"/>
        <v>-203.39999999999986</v>
      </c>
    </row>
    <row r="13" spans="1:14" x14ac:dyDescent="0.25">
      <c r="C13">
        <v>50</v>
      </c>
      <c r="D13">
        <v>629.79999999999995</v>
      </c>
      <c r="E13">
        <f t="shared" si="0"/>
        <v>528.1</v>
      </c>
      <c r="F13">
        <f t="shared" si="3"/>
        <v>10342.889999999987</v>
      </c>
      <c r="I13">
        <f t="shared" si="1"/>
        <v>-5007.119999999999</v>
      </c>
      <c r="J13">
        <f t="shared" si="2"/>
        <v>-80.759999999999991</v>
      </c>
    </row>
    <row r="14" spans="1:14" x14ac:dyDescent="0.25">
      <c r="C14">
        <v>62</v>
      </c>
      <c r="D14">
        <v>683.2</v>
      </c>
      <c r="E14">
        <f t="shared" si="0"/>
        <v>642.82000000000005</v>
      </c>
      <c r="F14">
        <f t="shared" si="3"/>
        <v>1630.5443999999995</v>
      </c>
      <c r="I14">
        <f t="shared" si="1"/>
        <v>-18002.079999999994</v>
      </c>
      <c r="J14">
        <f t="shared" si="2"/>
        <v>-305.11999999999989</v>
      </c>
    </row>
    <row r="15" spans="1:14" x14ac:dyDescent="0.25">
      <c r="C15">
        <v>59</v>
      </c>
      <c r="D15">
        <v>766.7</v>
      </c>
      <c r="E15">
        <f t="shared" si="0"/>
        <v>614.1400000000001</v>
      </c>
      <c r="F15">
        <f t="shared" si="3"/>
        <v>23274.553599999985</v>
      </c>
      <c r="I15">
        <f t="shared" si="1"/>
        <v>-7643.0800000000381</v>
      </c>
      <c r="J15">
        <f t="shared" si="2"/>
        <v>-70.120000000000346</v>
      </c>
    </row>
    <row r="16" spans="1:14" x14ac:dyDescent="0.25">
      <c r="C16">
        <v>109</v>
      </c>
      <c r="D16">
        <v>1127.2</v>
      </c>
      <c r="E16">
        <f t="shared" si="0"/>
        <v>1092.1399999999999</v>
      </c>
      <c r="F16">
        <f t="shared" si="3"/>
        <v>1229.2036000000121</v>
      </c>
      <c r="I16">
        <f t="shared" si="1"/>
        <v>-24897.280000000013</v>
      </c>
      <c r="J16">
        <f t="shared" si="2"/>
        <v>-234.88000000000011</v>
      </c>
    </row>
    <row r="17" spans="3:10" x14ac:dyDescent="0.25">
      <c r="C17">
        <v>106</v>
      </c>
      <c r="D17">
        <v>1180.9000000000001</v>
      </c>
      <c r="E17">
        <f t="shared" si="0"/>
        <v>1063.46</v>
      </c>
      <c r="F17">
        <f t="shared" si="3"/>
        <v>13792.153600000012</v>
      </c>
      <c r="I17">
        <f t="shared" si="1"/>
        <v>-35125.920000000027</v>
      </c>
      <c r="J17">
        <f t="shared" si="2"/>
        <v>-325.24000000000024</v>
      </c>
    </row>
    <row r="18" spans="3:10" x14ac:dyDescent="0.25">
      <c r="C18">
        <v>108</v>
      </c>
      <c r="D18">
        <v>1245.2</v>
      </c>
      <c r="E18">
        <f t="shared" si="0"/>
        <v>1082.58</v>
      </c>
      <c r="F18">
        <f t="shared" si="3"/>
        <v>26445.26440000004</v>
      </c>
      <c r="I18">
        <f t="shared" si="1"/>
        <v>-18187.52</v>
      </c>
      <c r="J18">
        <f t="shared" si="2"/>
        <v>-349.76</v>
      </c>
    </row>
    <row r="19" spans="3:10" x14ac:dyDescent="0.25">
      <c r="C19">
        <v>52</v>
      </c>
      <c r="D19">
        <v>722.1</v>
      </c>
      <c r="E19">
        <f t="shared" si="0"/>
        <v>547.22</v>
      </c>
      <c r="F19">
        <f t="shared" si="3"/>
        <v>30583.0144</v>
      </c>
      <c r="I19">
        <f t="shared" si="1"/>
        <v>-7960.9999999999955</v>
      </c>
      <c r="J19">
        <f t="shared" si="2"/>
        <v>-83.799999999999955</v>
      </c>
    </row>
    <row r="20" spans="3:10" x14ac:dyDescent="0.25">
      <c r="C20">
        <v>95</v>
      </c>
      <c r="D20">
        <v>1000.2</v>
      </c>
      <c r="E20">
        <f t="shared" si="0"/>
        <v>958.30000000000007</v>
      </c>
      <c r="F20">
        <f t="shared" si="3"/>
        <v>1755.6099999999981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zoomScale="90" zoomScaleNormal="90" workbookViewId="0">
      <selection activeCell="G23" sqref="G23"/>
    </sheetView>
  </sheetViews>
  <sheetFormatPr defaultRowHeight="15" x14ac:dyDescent="0.25"/>
  <cols>
    <col min="1" max="1" width="9.85546875" customWidth="1"/>
    <col min="2" max="2" width="10.7109375" customWidth="1"/>
    <col min="3" max="3" width="12.140625" customWidth="1"/>
    <col min="4" max="4" width="20" customWidth="1"/>
    <col min="5" max="5" width="17.42578125" customWidth="1"/>
    <col min="6" max="6" width="21.5703125" customWidth="1"/>
    <col min="7" max="7" width="10.5703125" customWidth="1"/>
    <col min="8" max="8" width="49.85546875" customWidth="1"/>
    <col min="9" max="9" width="44.42578125" customWidth="1"/>
    <col min="10" max="10" width="23" customWidth="1"/>
    <col min="11" max="11" width="17.42578125" customWidth="1"/>
    <col min="12" max="13" width="18.85546875" customWidth="1"/>
    <col min="14" max="14" width="21.140625" customWidth="1"/>
    <col min="15" max="15" width="21.7109375" customWidth="1"/>
    <col min="16" max="16" width="19.140625" customWidth="1"/>
    <col min="17" max="17" width="11.140625" customWidth="1"/>
    <col min="18" max="19" width="10" customWidth="1"/>
  </cols>
  <sheetData>
    <row r="1" spans="1:19" x14ac:dyDescent="0.25">
      <c r="D1" s="1" t="s">
        <v>12</v>
      </c>
      <c r="E1" s="1"/>
      <c r="F1" s="1"/>
      <c r="G1" s="1"/>
      <c r="H1" t="s">
        <v>14</v>
      </c>
      <c r="I1" t="s">
        <v>13</v>
      </c>
      <c r="J1" t="s">
        <v>15</v>
      </c>
      <c r="K1" t="s">
        <v>16</v>
      </c>
      <c r="L1" t="s">
        <v>18</v>
      </c>
      <c r="M1" t="s">
        <v>3</v>
      </c>
      <c r="N1" t="s">
        <v>17</v>
      </c>
      <c r="O1" t="s">
        <v>19</v>
      </c>
      <c r="P1" t="s">
        <v>4</v>
      </c>
      <c r="Q1" t="s">
        <v>20</v>
      </c>
      <c r="R1" t="s">
        <v>21</v>
      </c>
      <c r="S1" t="s">
        <v>5</v>
      </c>
    </row>
    <row r="2" spans="1:19" x14ac:dyDescent="0.25">
      <c r="A2" t="s">
        <v>7</v>
      </c>
      <c r="B2" t="s">
        <v>8</v>
      </c>
      <c r="C2" t="s">
        <v>1</v>
      </c>
      <c r="D2" t="s">
        <v>9</v>
      </c>
      <c r="E2" t="s">
        <v>10</v>
      </c>
      <c r="F2" t="s">
        <v>11</v>
      </c>
      <c r="G2" t="s">
        <v>2</v>
      </c>
      <c r="H2">
        <f>AVERAGE(H3:H21)</f>
        <v>8.1218215184897483E-2</v>
      </c>
      <c r="I2">
        <f>0.1*A3*A3+0.1*B3*B3+0.1*C3*C3</f>
        <v>0.1435806</v>
      </c>
      <c r="J2">
        <f>H2+I2</f>
        <v>0.22479881518489747</v>
      </c>
      <c r="K2">
        <f>AVERAGE(K3:K21)</f>
        <v>-0.13731806000530186</v>
      </c>
      <c r="L2">
        <f>AVERAGE(L3:L21)</f>
        <v>2.1384270434201314E-2</v>
      </c>
      <c r="M2">
        <f>AVERAGE(M3:M21)</f>
        <v>3.2033260787081498E-2</v>
      </c>
      <c r="N2">
        <f>2*A3*0.1</f>
        <v>0.121</v>
      </c>
      <c r="O2">
        <f t="shared" ref="O2:P2" si="0">2*B3*0.1</f>
        <v>-7.1800000000000003E-2</v>
      </c>
      <c r="P2">
        <f t="shared" si="0"/>
        <v>0.19400000000000001</v>
      </c>
      <c r="Q2">
        <f>K2+N2</f>
        <v>-1.6318060005301865E-2</v>
      </c>
      <c r="R2">
        <f t="shared" ref="R2:S2" si="1">L2+O2</f>
        <v>-5.0415729565798692E-2</v>
      </c>
      <c r="S2">
        <f t="shared" si="1"/>
        <v>0.2260332607870815</v>
      </c>
    </row>
    <row r="3" spans="1:19" x14ac:dyDescent="0.25">
      <c r="A3">
        <v>0.60499999999999998</v>
      </c>
      <c r="B3">
        <v>-0.35899999999999999</v>
      </c>
      <c r="C3">
        <v>0.97</v>
      </c>
      <c r="D3">
        <v>3</v>
      </c>
      <c r="E3">
        <v>5</v>
      </c>
      <c r="F3">
        <v>0</v>
      </c>
      <c r="G3">
        <f>1/(1+EXP(-(A$3*D3+B$3*E3+C$3)))</f>
        <v>0.72908792234930653</v>
      </c>
      <c r="H3">
        <f>IF(F3&gt;0.5, -LOG(G3), -LOG(1-G3))</f>
        <v>0.56717163306159646</v>
      </c>
      <c r="K3">
        <f>IF($F3&gt;0.5, D3*($G3-1),D3*$G3)</f>
        <v>2.1872637670479196</v>
      </c>
      <c r="L3">
        <f>IF($F3&gt;0.5, E3*($G3-1),E3*$G3)</f>
        <v>3.6454396117465326</v>
      </c>
      <c r="M3">
        <f>IF($F3&gt;0.5, ($G3-1),$G3)</f>
        <v>0.72908792234930653</v>
      </c>
    </row>
    <row r="4" spans="1:19" x14ac:dyDescent="0.25">
      <c r="D4">
        <v>15</v>
      </c>
      <c r="E4">
        <v>11</v>
      </c>
      <c r="F4">
        <v>1</v>
      </c>
      <c r="G4">
        <f t="shared" ref="G4:G21" si="2">1/(1+EXP(-(A$3*D4+B$3*E4+C$3)))</f>
        <v>0.99775320231020526</v>
      </c>
      <c r="H4">
        <f t="shared" ref="H4:H21" si="3">IF(F4&gt;0.5, -LOG(G4), -LOG(1-G4))</f>
        <v>9.7686966429025757E-4</v>
      </c>
      <c r="K4">
        <f t="shared" ref="K4:L21" si="4">IF($F4&gt;0.5, D4*($G4-1),D4*$G4)</f>
        <v>-3.3701965346921159E-2</v>
      </c>
      <c r="L4">
        <f t="shared" si="4"/>
        <v>-2.4714774587742183E-2</v>
      </c>
      <c r="M4">
        <f t="shared" ref="M4:M21" si="5">IF($F4&gt;0.5, ($G4-1),$G4)</f>
        <v>-2.2467976897947439E-3</v>
      </c>
    </row>
    <row r="5" spans="1:19" x14ac:dyDescent="0.25">
      <c r="A5" t="str">
        <f>Q1</f>
        <v>w1的梯度</v>
      </c>
      <c r="B5" t="str">
        <f t="shared" ref="B5:C5" si="6">R1</f>
        <v>w2的梯度</v>
      </c>
      <c r="C5" t="str">
        <f t="shared" si="6"/>
        <v>b的梯度</v>
      </c>
      <c r="D5">
        <v>4</v>
      </c>
      <c r="E5">
        <v>7</v>
      </c>
      <c r="F5">
        <v>1</v>
      </c>
      <c r="G5">
        <f t="shared" si="2"/>
        <v>0.70620016188652557</v>
      </c>
      <c r="H5">
        <f t="shared" si="3"/>
        <v>0.15107218721696489</v>
      </c>
      <c r="K5">
        <f t="shared" si="4"/>
        <v>-1.1751993524538977</v>
      </c>
      <c r="L5">
        <f t="shared" si="4"/>
        <v>-2.0565988667943209</v>
      </c>
      <c r="M5">
        <f t="shared" si="5"/>
        <v>-0.29379983811347443</v>
      </c>
    </row>
    <row r="6" spans="1:19" x14ac:dyDescent="0.25">
      <c r="A6">
        <f>Q2</f>
        <v>-1.6318060005301865E-2</v>
      </c>
      <c r="B6">
        <f t="shared" ref="B6" si="7">R2</f>
        <v>-5.0415729565798692E-2</v>
      </c>
      <c r="C6">
        <f t="shared" ref="C6" si="8">S2</f>
        <v>0.2260332607870815</v>
      </c>
      <c r="D6">
        <v>-6</v>
      </c>
      <c r="E6">
        <v>11</v>
      </c>
      <c r="F6">
        <v>0</v>
      </c>
      <c r="G6">
        <f t="shared" si="2"/>
        <v>1.3463645139557877E-3</v>
      </c>
      <c r="H6">
        <f t="shared" si="3"/>
        <v>5.8511265494454688E-4</v>
      </c>
      <c r="K6">
        <f t="shared" si="4"/>
        <v>-8.0781870837347263E-3</v>
      </c>
      <c r="L6">
        <f t="shared" si="4"/>
        <v>1.4810009653513666E-2</v>
      </c>
      <c r="M6">
        <f t="shared" si="5"/>
        <v>1.3463645139557877E-3</v>
      </c>
    </row>
    <row r="7" spans="1:19" x14ac:dyDescent="0.25">
      <c r="D7">
        <v>10</v>
      </c>
      <c r="E7">
        <v>9</v>
      </c>
      <c r="F7">
        <v>1</v>
      </c>
      <c r="G7">
        <f t="shared" si="2"/>
        <v>0.97788205944221573</v>
      </c>
      <c r="H7">
        <f t="shared" si="3"/>
        <v>9.7135215131607718E-3</v>
      </c>
      <c r="K7">
        <f t="shared" si="4"/>
        <v>-0.22117940557784266</v>
      </c>
      <c r="L7">
        <f t="shared" si="4"/>
        <v>-0.19906146502005839</v>
      </c>
      <c r="M7">
        <f t="shared" si="5"/>
        <v>-2.2117940557784266E-2</v>
      </c>
    </row>
    <row r="8" spans="1:19" x14ac:dyDescent="0.25">
      <c r="A8" t="s">
        <v>6</v>
      </c>
      <c r="B8">
        <v>0.1</v>
      </c>
      <c r="D8">
        <v>1</v>
      </c>
      <c r="E8">
        <v>4</v>
      </c>
      <c r="F8">
        <v>0</v>
      </c>
      <c r="G8">
        <f t="shared" si="2"/>
        <v>0.5346941574949895</v>
      </c>
      <c r="H8">
        <f t="shared" si="3"/>
        <v>0.33226149431445118</v>
      </c>
      <c r="K8">
        <f t="shared" si="4"/>
        <v>0.5346941574949895</v>
      </c>
      <c r="L8">
        <f t="shared" si="4"/>
        <v>2.138776629979958</v>
      </c>
      <c r="M8">
        <f t="shared" si="5"/>
        <v>0.5346941574949895</v>
      </c>
    </row>
    <row r="9" spans="1:19" x14ac:dyDescent="0.25">
      <c r="A9">
        <f>A3-A6*$B$8</f>
        <v>0.60663180600053013</v>
      </c>
      <c r="B9">
        <f t="shared" ref="B9:C9" si="9">B3-B6*$B$8</f>
        <v>-0.35395842704342012</v>
      </c>
      <c r="C9">
        <f t="shared" si="9"/>
        <v>0.94739667392129179</v>
      </c>
      <c r="D9">
        <v>-6</v>
      </c>
      <c r="E9">
        <v>11</v>
      </c>
      <c r="F9">
        <v>0</v>
      </c>
      <c r="G9">
        <f t="shared" si="2"/>
        <v>1.3463645139557877E-3</v>
      </c>
      <c r="H9">
        <f t="shared" si="3"/>
        <v>5.8511265494454688E-4</v>
      </c>
      <c r="K9">
        <f t="shared" si="4"/>
        <v>-8.0781870837347263E-3</v>
      </c>
      <c r="L9">
        <f t="shared" si="4"/>
        <v>1.4810009653513666E-2</v>
      </c>
      <c r="M9">
        <f t="shared" si="5"/>
        <v>1.3463645139557877E-3</v>
      </c>
    </row>
    <row r="10" spans="1:19" x14ac:dyDescent="0.25">
      <c r="D10">
        <v>14</v>
      </c>
      <c r="E10">
        <v>9</v>
      </c>
      <c r="F10">
        <v>1</v>
      </c>
      <c r="G10">
        <f t="shared" si="2"/>
        <v>0.9979927892914463</v>
      </c>
      <c r="H10">
        <f t="shared" si="3"/>
        <v>8.7259657059340619E-4</v>
      </c>
      <c r="K10">
        <f t="shared" si="4"/>
        <v>-2.8100949919751761E-2</v>
      </c>
      <c r="L10">
        <f t="shared" si="4"/>
        <v>-1.8064896376983275E-2</v>
      </c>
      <c r="M10">
        <f t="shared" si="5"/>
        <v>-2.0072107085536972E-3</v>
      </c>
    </row>
    <row r="11" spans="1:19" x14ac:dyDescent="0.25">
      <c r="D11">
        <v>-10</v>
      </c>
      <c r="E11">
        <v>5</v>
      </c>
      <c r="F11">
        <v>0</v>
      </c>
      <c r="G11">
        <f t="shared" si="2"/>
        <v>1.0322310367548194E-3</v>
      </c>
      <c r="H11">
        <f t="shared" si="3"/>
        <v>4.4852377323741782E-4</v>
      </c>
      <c r="K11">
        <f t="shared" si="4"/>
        <v>-1.0322310367548194E-2</v>
      </c>
      <c r="L11">
        <f t="shared" si="4"/>
        <v>5.1611551837740972E-3</v>
      </c>
      <c r="M11">
        <f t="shared" si="5"/>
        <v>1.0322310367548194E-3</v>
      </c>
    </row>
    <row r="12" spans="1:19" x14ac:dyDescent="0.25">
      <c r="D12">
        <v>-2</v>
      </c>
      <c r="E12">
        <v>11</v>
      </c>
      <c r="F12">
        <v>0</v>
      </c>
      <c r="G12">
        <f t="shared" si="2"/>
        <v>1.4935002606581821E-2</v>
      </c>
      <c r="H12">
        <f t="shared" si="3"/>
        <v>6.53511257041173E-3</v>
      </c>
      <c r="K12">
        <f t="shared" si="4"/>
        <v>-2.9870005213163641E-2</v>
      </c>
      <c r="L12">
        <f t="shared" si="4"/>
        <v>0.16428502867240002</v>
      </c>
      <c r="M12">
        <f t="shared" si="5"/>
        <v>1.4935002606581821E-2</v>
      </c>
    </row>
    <row r="13" spans="1:19" x14ac:dyDescent="0.25">
      <c r="D13">
        <v>-2</v>
      </c>
      <c r="E13">
        <v>7</v>
      </c>
      <c r="F13">
        <v>0</v>
      </c>
      <c r="G13">
        <f t="shared" si="2"/>
        <v>5.9917444873987973E-2</v>
      </c>
      <c r="H13">
        <f t="shared" si="3"/>
        <v>2.6834006335009913E-2</v>
      </c>
      <c r="K13">
        <f t="shared" si="4"/>
        <v>-0.11983488974797595</v>
      </c>
      <c r="L13">
        <f t="shared" si="4"/>
        <v>0.4194221141179158</v>
      </c>
      <c r="M13">
        <f t="shared" si="5"/>
        <v>5.9917444873987973E-2</v>
      </c>
    </row>
    <row r="14" spans="1:19" x14ac:dyDescent="0.25">
      <c r="D14">
        <v>9</v>
      </c>
      <c r="E14">
        <v>9</v>
      </c>
      <c r="F14">
        <v>1</v>
      </c>
      <c r="G14">
        <f t="shared" si="2"/>
        <v>0.96022770940428903</v>
      </c>
      <c r="H14">
        <f t="shared" si="3"/>
        <v>1.7625765698925537E-2</v>
      </c>
      <c r="K14">
        <f t="shared" si="4"/>
        <v>-0.35795061536139872</v>
      </c>
      <c r="L14">
        <f t="shared" si="4"/>
        <v>-0.35795061536139872</v>
      </c>
      <c r="M14">
        <f t="shared" si="5"/>
        <v>-3.9772290595710968E-2</v>
      </c>
    </row>
    <row r="15" spans="1:19" x14ac:dyDescent="0.25">
      <c r="D15">
        <v>13</v>
      </c>
      <c r="E15">
        <v>7</v>
      </c>
      <c r="F15">
        <v>1</v>
      </c>
      <c r="G15">
        <f t="shared" si="2"/>
        <v>0.9982068738604436</v>
      </c>
      <c r="H15">
        <f t="shared" si="3"/>
        <v>7.7944381734043871E-4</v>
      </c>
      <c r="K15">
        <f t="shared" si="4"/>
        <v>-2.3310639814233203E-2</v>
      </c>
      <c r="L15">
        <f t="shared" si="4"/>
        <v>-1.2551882976894801E-2</v>
      </c>
      <c r="M15">
        <f t="shared" si="5"/>
        <v>-1.7931261395564002E-3</v>
      </c>
    </row>
    <row r="16" spans="1:19" x14ac:dyDescent="0.25">
      <c r="D16">
        <v>7</v>
      </c>
      <c r="E16">
        <v>5</v>
      </c>
      <c r="F16">
        <v>1</v>
      </c>
      <c r="G16">
        <f t="shared" si="2"/>
        <v>0.96801560251046681</v>
      </c>
      <c r="H16">
        <f t="shared" si="3"/>
        <v>1.4117642661037433E-2</v>
      </c>
      <c r="K16">
        <f t="shared" si="4"/>
        <v>-0.22389078242673233</v>
      </c>
      <c r="L16">
        <f t="shared" si="4"/>
        <v>-0.15992198744766595</v>
      </c>
      <c r="M16">
        <f t="shared" si="5"/>
        <v>-3.198439748953319E-2</v>
      </c>
    </row>
    <row r="17" spans="4:13" x14ac:dyDescent="0.25">
      <c r="D17">
        <v>5</v>
      </c>
      <c r="E17">
        <v>9</v>
      </c>
      <c r="F17">
        <v>1</v>
      </c>
      <c r="G17">
        <f t="shared" si="2"/>
        <v>0.682221546400676</v>
      </c>
      <c r="H17">
        <f t="shared" si="3"/>
        <v>0.16607456851825864</v>
      </c>
      <c r="K17">
        <f t="shared" si="4"/>
        <v>-1.58889226799662</v>
      </c>
      <c r="L17">
        <f t="shared" si="4"/>
        <v>-2.860006082393916</v>
      </c>
      <c r="M17">
        <f t="shared" si="5"/>
        <v>-0.317778453599324</v>
      </c>
    </row>
    <row r="18" spans="4:13" x14ac:dyDescent="0.25">
      <c r="D18">
        <v>8</v>
      </c>
      <c r="E18">
        <v>11</v>
      </c>
      <c r="F18">
        <v>1</v>
      </c>
      <c r="G18">
        <f t="shared" si="2"/>
        <v>0.86541346361522797</v>
      </c>
      <c r="H18">
        <f t="shared" si="3"/>
        <v>6.2776352575801317E-2</v>
      </c>
      <c r="K18">
        <f t="shared" si="4"/>
        <v>-1.0766922910781762</v>
      </c>
      <c r="L18">
        <f t="shared" si="4"/>
        <v>-1.4804519002324923</v>
      </c>
      <c r="M18">
        <f t="shared" si="5"/>
        <v>-0.13458653638477203</v>
      </c>
    </row>
    <row r="19" spans="4:13" x14ac:dyDescent="0.25">
      <c r="D19">
        <v>8</v>
      </c>
      <c r="E19">
        <v>11</v>
      </c>
      <c r="F19">
        <v>1</v>
      </c>
      <c r="G19">
        <f t="shared" si="2"/>
        <v>0.86541346361522797</v>
      </c>
      <c r="H19">
        <f t="shared" si="3"/>
        <v>6.2776352575801317E-2</v>
      </c>
      <c r="K19">
        <f t="shared" si="4"/>
        <v>-1.0766922910781762</v>
      </c>
      <c r="L19">
        <f t="shared" si="4"/>
        <v>-1.4804519002324923</v>
      </c>
      <c r="M19">
        <f t="shared" si="5"/>
        <v>-0.13458653638477203</v>
      </c>
    </row>
    <row r="20" spans="4:13" x14ac:dyDescent="0.25">
      <c r="D20">
        <v>-7</v>
      </c>
      <c r="E20">
        <v>4</v>
      </c>
      <c r="F20">
        <v>0</v>
      </c>
      <c r="G20">
        <f t="shared" si="2"/>
        <v>9.0043709778612514E-3</v>
      </c>
      <c r="H20">
        <f t="shared" si="3"/>
        <v>3.928261050296855E-3</v>
      </c>
      <c r="K20">
        <f t="shared" si="4"/>
        <v>-6.3030596845028763E-2</v>
      </c>
      <c r="L20">
        <f t="shared" si="4"/>
        <v>3.6017483911445006E-2</v>
      </c>
      <c r="M20">
        <f t="shared" si="5"/>
        <v>9.0043709778612514E-3</v>
      </c>
    </row>
    <row r="21" spans="4:13" x14ac:dyDescent="0.25">
      <c r="D21">
        <v>3</v>
      </c>
      <c r="E21">
        <v>11</v>
      </c>
      <c r="F21">
        <v>0</v>
      </c>
      <c r="G21">
        <f t="shared" si="2"/>
        <v>0.23794122425043068</v>
      </c>
      <c r="H21">
        <f t="shared" si="3"/>
        <v>0.11801153128598518</v>
      </c>
      <c r="K21">
        <f t="shared" si="4"/>
        <v>0.7138236727512921</v>
      </c>
      <c r="L21">
        <f t="shared" si="4"/>
        <v>2.6173534667547376</v>
      </c>
      <c r="M21">
        <f t="shared" si="5"/>
        <v>0.23794122425043068</v>
      </c>
    </row>
  </sheetData>
  <mergeCells count="1">
    <mergeCell ref="D1:G1"/>
  </mergeCells>
  <conditionalFormatting sqref="F3:F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I1" zoomScale="80" zoomScaleNormal="80" workbookViewId="0">
      <selection activeCell="S11" sqref="S11"/>
    </sheetView>
  </sheetViews>
  <sheetFormatPr defaultRowHeight="15" x14ac:dyDescent="0.25"/>
  <cols>
    <col min="5" max="5" width="14.140625" customWidth="1"/>
    <col min="6" max="6" width="34.42578125" customWidth="1"/>
    <col min="7" max="7" width="47.28515625" customWidth="1"/>
    <col min="8" max="8" width="32.5703125" customWidth="1"/>
    <col min="10" max="10" width="12.7109375" customWidth="1"/>
    <col min="11" max="11" width="11.7109375" customWidth="1"/>
    <col min="12" max="12" width="12.28515625" customWidth="1"/>
    <col min="17" max="17" width="14.85546875" customWidth="1"/>
    <col min="18" max="18" width="14.28515625" customWidth="1"/>
  </cols>
  <sheetData>
    <row r="1" spans="1:19" x14ac:dyDescent="0.25">
      <c r="F1" t="s">
        <v>27</v>
      </c>
      <c r="G1" t="s">
        <v>30</v>
      </c>
      <c r="H1" t="s">
        <v>31</v>
      </c>
      <c r="I1" t="s">
        <v>28</v>
      </c>
      <c r="J1" t="s">
        <v>29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29</v>
      </c>
    </row>
    <row r="2" spans="1:19" x14ac:dyDescent="0.25">
      <c r="A2" t="s">
        <v>25</v>
      </c>
      <c r="B2" t="s">
        <v>26</v>
      </c>
      <c r="C2" t="s">
        <v>22</v>
      </c>
      <c r="D2" t="s">
        <v>23</v>
      </c>
      <c r="E2" t="s">
        <v>24</v>
      </c>
      <c r="F2">
        <f>SUM(F3:F14)</f>
        <v>0.12537203229692534</v>
      </c>
      <c r="G2">
        <f>SUM(G3:G14)</f>
        <v>-1.932355344839598E-3</v>
      </c>
      <c r="H2">
        <f>SUM(H3:H14)</f>
        <v>24</v>
      </c>
      <c r="I2">
        <f>-G2/(H2+B3)</f>
        <v>8.0447766229791757E-5</v>
      </c>
      <c r="J2">
        <f>-0.5*G2*G2/(H2+B3)+A3</f>
        <v>9.9999222731644733E-3</v>
      </c>
    </row>
    <row r="3" spans="1:19" x14ac:dyDescent="0.25">
      <c r="A3">
        <v>0.01</v>
      </c>
      <c r="B3">
        <v>0.02</v>
      </c>
      <c r="C3">
        <v>1</v>
      </c>
      <c r="D3">
        <v>0.99697376090172496</v>
      </c>
      <c r="E3">
        <v>1</v>
      </c>
      <c r="F3">
        <f>(D3-E3)*(D3-E3)</f>
        <v>9.1581230799285319E-6</v>
      </c>
      <c r="G3">
        <f>2*(E3-D3)</f>
        <v>6.0524781965500818E-3</v>
      </c>
      <c r="H3">
        <v>2</v>
      </c>
      <c r="K3">
        <f>SUM(G$3:G3)</f>
        <v>6.0524781965500818E-3</v>
      </c>
      <c r="L3">
        <f>$G$2-K3</f>
        <v>-7.9848335413896798E-3</v>
      </c>
      <c r="M3">
        <f>SUM(H$3:H3)</f>
        <v>2</v>
      </c>
      <c r="N3">
        <f>$H$2-M3</f>
        <v>22</v>
      </c>
      <c r="O3">
        <f>-K3/(M3+$B$3)</f>
        <v>-2.9962763349257828E-3</v>
      </c>
      <c r="P3">
        <f>-L3/(N3+$B$3)</f>
        <v>3.6261732703858672E-4</v>
      </c>
      <c r="Q3">
        <f>-0.5*K3*K3/(M3+$B$3)+$A$3</f>
        <v>9.9909325514060121E-3</v>
      </c>
      <c r="R3">
        <f>-0.5*L3*L3/(N3+$B$3)+$A$3</f>
        <v>9.9985522805021865E-3</v>
      </c>
      <c r="S3">
        <f>Q3+R3</f>
        <v>1.9989484831908197E-2</v>
      </c>
    </row>
    <row r="4" spans="1:19" x14ac:dyDescent="0.25">
      <c r="C4">
        <v>2</v>
      </c>
      <c r="D4">
        <v>0.96943295194504442</v>
      </c>
      <c r="E4">
        <v>1</v>
      </c>
      <c r="F4">
        <f t="shared" ref="F4:F14" si="0">(D4-E4)*(D4-E4)</f>
        <v>9.3434442679396382E-4</v>
      </c>
      <c r="G4">
        <f t="shared" ref="G4:G14" si="1">2*(E4-D4)</f>
        <v>6.1134096109911162E-2</v>
      </c>
      <c r="H4">
        <v>2</v>
      </c>
      <c r="K4">
        <f>SUM(G$3:G4)</f>
        <v>6.7186574306461244E-2</v>
      </c>
      <c r="L4">
        <f t="shared" ref="L4:L14" si="2">$G$2-K4</f>
        <v>-6.9118929651300842E-2</v>
      </c>
      <c r="M4">
        <f>SUM(H$3:H4)</f>
        <v>4</v>
      </c>
      <c r="N4">
        <f t="shared" ref="N4:N14" si="3">$H$2-M4</f>
        <v>20</v>
      </c>
      <c r="O4">
        <f t="shared" ref="O4:O14" si="4">-K4/(M4+$B$3)</f>
        <v>-1.6713078185686878E-2</v>
      </c>
      <c r="P4">
        <f t="shared" ref="P4:P14" si="5">-L4/(N4+$B$3)</f>
        <v>3.4524939885764655E-3</v>
      </c>
      <c r="Q4">
        <f t="shared" ref="Q4:Q14" si="6">-0.5*K4*K4/(M4+$B$3)+$A$3</f>
        <v>9.4385527652938259E-3</v>
      </c>
      <c r="R4">
        <f t="shared" ref="R4:R14" si="7">-0.5*L4*L4/(N4+$B$3)+$A$3</f>
        <v>9.8806836554410221E-3</v>
      </c>
      <c r="S4">
        <f t="shared" ref="S4:S14" si="8">Q4+R4</f>
        <v>1.9319236420734846E-2</v>
      </c>
    </row>
    <row r="5" spans="1:19" x14ac:dyDescent="0.25">
      <c r="C5">
        <v>3</v>
      </c>
      <c r="D5">
        <v>1.0167403744331969</v>
      </c>
      <c r="E5">
        <v>1</v>
      </c>
      <c r="F5">
        <f t="shared" si="0"/>
        <v>2.8024013616363144E-4</v>
      </c>
      <c r="G5">
        <f t="shared" si="1"/>
        <v>-3.3480748866393739E-2</v>
      </c>
      <c r="H5">
        <v>2</v>
      </c>
      <c r="K5">
        <f>SUM(G$3:G5)</f>
        <v>3.3705825440067505E-2</v>
      </c>
      <c r="L5">
        <f t="shared" si="2"/>
        <v>-3.5638180784907103E-2</v>
      </c>
      <c r="M5">
        <f>SUM(H$3:H5)</f>
        <v>6</v>
      </c>
      <c r="N5">
        <f t="shared" si="3"/>
        <v>18</v>
      </c>
      <c r="O5">
        <f t="shared" si="4"/>
        <v>-5.5989743255926089E-3</v>
      </c>
      <c r="P5">
        <f t="shared" si="5"/>
        <v>1.9777014863988406E-3</v>
      </c>
      <c r="Q5">
        <f t="shared" si="6"/>
        <v>9.9056409743690788E-3</v>
      </c>
      <c r="R5">
        <f t="shared" si="7"/>
        <v>9.9647591584445701E-3</v>
      </c>
      <c r="S5">
        <f t="shared" si="8"/>
        <v>1.9870400132813649E-2</v>
      </c>
    </row>
    <row r="6" spans="1:19" x14ac:dyDescent="0.25">
      <c r="C6">
        <v>4</v>
      </c>
      <c r="D6">
        <v>1.0232086787907451</v>
      </c>
      <c r="E6">
        <v>1</v>
      </c>
      <c r="F6">
        <f t="shared" si="0"/>
        <v>5.3864277121197968E-4</v>
      </c>
      <c r="G6">
        <f t="shared" si="1"/>
        <v>-4.6417357581490126E-2</v>
      </c>
      <c r="H6">
        <v>2</v>
      </c>
      <c r="K6">
        <f>SUM(G$3:G6)</f>
        <v>-1.2711532141422621E-2</v>
      </c>
      <c r="L6">
        <f t="shared" si="2"/>
        <v>1.0779176796583023E-2</v>
      </c>
      <c r="M6">
        <f>SUM(H$3:H6)</f>
        <v>8</v>
      </c>
      <c r="N6">
        <f t="shared" si="3"/>
        <v>16</v>
      </c>
      <c r="O6">
        <f t="shared" si="4"/>
        <v>1.5849790700028206E-3</v>
      </c>
      <c r="P6">
        <f t="shared" si="5"/>
        <v>-6.728574779390152E-4</v>
      </c>
      <c r="Q6">
        <f t="shared" si="6"/>
        <v>9.9899262438040894E-3</v>
      </c>
      <c r="R6">
        <f t="shared" si="7"/>
        <v>9.9963735751431963E-3</v>
      </c>
      <c r="S6">
        <f t="shared" si="8"/>
        <v>1.9986299818947284E-2</v>
      </c>
    </row>
    <row r="7" spans="1:19" x14ac:dyDescent="0.25">
      <c r="C7">
        <v>5</v>
      </c>
      <c r="D7">
        <v>2.9837254681420697</v>
      </c>
      <c r="E7">
        <v>2.875</v>
      </c>
      <c r="F7">
        <f t="shared" si="0"/>
        <v>1.1821227422712221E-2</v>
      </c>
      <c r="G7">
        <f t="shared" si="1"/>
        <v>-0.21745093628413947</v>
      </c>
      <c r="H7">
        <v>2</v>
      </c>
      <c r="K7">
        <f>SUM(G$3:G7)</f>
        <v>-0.23016246842556209</v>
      </c>
      <c r="L7">
        <f t="shared" si="2"/>
        <v>0.2282301130807225</v>
      </c>
      <c r="M7">
        <f>SUM(H$3:H7)</f>
        <v>10</v>
      </c>
      <c r="N7">
        <f t="shared" si="3"/>
        <v>14</v>
      </c>
      <c r="O7">
        <f t="shared" si="4"/>
        <v>2.2970306230096018E-2</v>
      </c>
      <c r="P7">
        <f t="shared" si="5"/>
        <v>-1.6278895369523715E-2</v>
      </c>
      <c r="Q7">
        <f t="shared" si="6"/>
        <v>7.3565488087950163E-3</v>
      </c>
      <c r="R7">
        <f t="shared" si="7"/>
        <v>8.1423329344921767E-3</v>
      </c>
      <c r="S7">
        <f t="shared" si="8"/>
        <v>1.5498881743287193E-2</v>
      </c>
    </row>
    <row r="8" spans="1:19" x14ac:dyDescent="0.25">
      <c r="C8">
        <v>6</v>
      </c>
      <c r="D8">
        <v>2.9614775238731617</v>
      </c>
      <c r="E8">
        <v>2.875</v>
      </c>
      <c r="F8">
        <f t="shared" si="0"/>
        <v>7.4783621352332436E-3</v>
      </c>
      <c r="G8">
        <f t="shared" si="1"/>
        <v>-0.17295504774632331</v>
      </c>
      <c r="H8">
        <v>2</v>
      </c>
      <c r="K8">
        <f>SUM(G$3:G8)</f>
        <v>-0.4031175161718854</v>
      </c>
      <c r="L8">
        <f t="shared" si="2"/>
        <v>0.40118516082704581</v>
      </c>
      <c r="M8">
        <f>SUM(H$3:H8)</f>
        <v>12</v>
      </c>
      <c r="N8">
        <f t="shared" si="3"/>
        <v>12</v>
      </c>
      <c r="O8">
        <f t="shared" si="4"/>
        <v>3.3537230962719253E-2</v>
      </c>
      <c r="P8">
        <f t="shared" si="5"/>
        <v>-3.3376469286775859E-2</v>
      </c>
      <c r="Q8">
        <f t="shared" si="6"/>
        <v>3.2402773775128827E-3</v>
      </c>
      <c r="R8">
        <f t="shared" si="7"/>
        <v>3.3049279006729364E-3</v>
      </c>
      <c r="S8">
        <f t="shared" si="8"/>
        <v>6.5452052781858191E-3</v>
      </c>
    </row>
    <row r="9" spans="1:19" x14ac:dyDescent="0.25">
      <c r="C9">
        <v>7</v>
      </c>
      <c r="D9">
        <v>3.0203822097932385</v>
      </c>
      <c r="E9">
        <v>2.875</v>
      </c>
      <c r="F9">
        <f t="shared" si="0"/>
        <v>2.1135986924365201E-2</v>
      </c>
      <c r="G9">
        <f t="shared" si="1"/>
        <v>-0.29076441958647692</v>
      </c>
      <c r="H9">
        <v>2</v>
      </c>
      <c r="K9">
        <f>SUM(G$3:G9)</f>
        <v>-0.69388193575836232</v>
      </c>
      <c r="L9">
        <f t="shared" si="2"/>
        <v>0.69194958041352272</v>
      </c>
      <c r="M9">
        <f>SUM(H$3:H9)</f>
        <v>14</v>
      </c>
      <c r="N9">
        <f t="shared" si="3"/>
        <v>10</v>
      </c>
      <c r="O9">
        <f t="shared" si="4"/>
        <v>4.9492292136830408E-2</v>
      </c>
      <c r="P9">
        <f t="shared" si="5"/>
        <v>-6.9056844352646987E-2</v>
      </c>
      <c r="Q9">
        <f t="shared" si="6"/>
        <v>-7.1709037365111309E-3</v>
      </c>
      <c r="R9">
        <f t="shared" si="7"/>
        <v>-1.3891927237248013E-2</v>
      </c>
      <c r="S9">
        <f t="shared" si="8"/>
        <v>-2.1062830973759144E-2</v>
      </c>
    </row>
    <row r="10" spans="1:19" x14ac:dyDescent="0.25">
      <c r="C10">
        <v>8</v>
      </c>
      <c r="D10">
        <v>3.0203822097932385</v>
      </c>
      <c r="E10">
        <v>2.875</v>
      </c>
      <c r="F10">
        <f t="shared" si="0"/>
        <v>2.1135986924365201E-2</v>
      </c>
      <c r="G10">
        <f t="shared" si="1"/>
        <v>-0.29076441958647692</v>
      </c>
      <c r="H10">
        <v>2</v>
      </c>
      <c r="K10">
        <f>SUM(G$3:G10)</f>
        <v>-0.98464635534483924</v>
      </c>
      <c r="L10">
        <f t="shared" si="2"/>
        <v>0.98271399999999964</v>
      </c>
      <c r="M10">
        <f>SUM(H$3:H10)</f>
        <v>16</v>
      </c>
      <c r="N10">
        <f t="shared" si="3"/>
        <v>8</v>
      </c>
      <c r="O10">
        <f t="shared" si="4"/>
        <v>6.1463567749365747E-2</v>
      </c>
      <c r="P10">
        <f t="shared" si="5"/>
        <v>-0.12253291770573563</v>
      </c>
      <c r="Q10">
        <f t="shared" si="6"/>
        <v>-2.0259938985451795E-2</v>
      </c>
      <c r="R10">
        <f t="shared" si="7"/>
        <v>-5.0207406845137116E-2</v>
      </c>
      <c r="S10">
        <f t="shared" si="8"/>
        <v>-7.0467345830588918E-2</v>
      </c>
    </row>
    <row r="11" spans="1:19" x14ac:dyDescent="0.25">
      <c r="C11">
        <v>9</v>
      </c>
      <c r="D11">
        <v>2.0221110000000002</v>
      </c>
      <c r="E11">
        <v>2.125</v>
      </c>
      <c r="F11">
        <f t="shared" si="0"/>
        <v>1.0586146320999955E-2</v>
      </c>
      <c r="G11">
        <f t="shared" si="1"/>
        <v>0.20577799999999957</v>
      </c>
      <c r="H11">
        <v>2</v>
      </c>
      <c r="K11">
        <f>SUM(G$3:G11)</f>
        <v>-0.77886835534483967</v>
      </c>
      <c r="L11">
        <f t="shared" si="2"/>
        <v>0.77693600000000007</v>
      </c>
      <c r="M11">
        <f>SUM(H$3:H11)</f>
        <v>18</v>
      </c>
      <c r="N11">
        <f t="shared" si="3"/>
        <v>6</v>
      </c>
      <c r="O11">
        <f t="shared" si="4"/>
        <v>4.3222439253320741E-2</v>
      </c>
      <c r="P11">
        <f t="shared" si="5"/>
        <v>-0.1290591362126246</v>
      </c>
      <c r="Q11">
        <f t="shared" si="6"/>
        <v>-6.8322950876130804E-3</v>
      </c>
      <c r="R11">
        <f t="shared" si="7"/>
        <v>-4.0135344526245856E-2</v>
      </c>
      <c r="S11">
        <f t="shared" si="8"/>
        <v>-4.6967639613858934E-2</v>
      </c>
    </row>
    <row r="12" spans="1:19" x14ac:dyDescent="0.25">
      <c r="C12">
        <v>10</v>
      </c>
      <c r="D12">
        <v>1.9799880000000001</v>
      </c>
      <c r="E12">
        <v>2.125</v>
      </c>
      <c r="F12">
        <f t="shared" si="0"/>
        <v>2.1028480143999977E-2</v>
      </c>
      <c r="G12">
        <f t="shared" si="1"/>
        <v>0.29002399999999984</v>
      </c>
      <c r="H12">
        <v>2</v>
      </c>
      <c r="K12">
        <f>SUM(G$3:G12)</f>
        <v>-0.48884435534483983</v>
      </c>
      <c r="L12">
        <f t="shared" si="2"/>
        <v>0.48691200000000023</v>
      </c>
      <c r="M12">
        <f>SUM(H$3:H12)</f>
        <v>20</v>
      </c>
      <c r="N12">
        <f t="shared" si="3"/>
        <v>4</v>
      </c>
      <c r="O12">
        <f t="shared" si="4"/>
        <v>2.4417799967274719E-2</v>
      </c>
      <c r="P12">
        <f t="shared" si="5"/>
        <v>-0.12112238805970156</v>
      </c>
      <c r="Q12">
        <f t="shared" si="6"/>
        <v>4.0317481580291704E-3</v>
      </c>
      <c r="R12">
        <f t="shared" si="7"/>
        <v>-1.9487972107462719E-2</v>
      </c>
      <c r="S12">
        <f t="shared" si="8"/>
        <v>-1.5456223949433547E-2</v>
      </c>
    </row>
    <row r="13" spans="1:19" x14ac:dyDescent="0.25">
      <c r="C13">
        <v>11</v>
      </c>
      <c r="D13">
        <v>2.0231219999999999</v>
      </c>
      <c r="E13">
        <v>2.125</v>
      </c>
      <c r="F13">
        <f t="shared" si="0"/>
        <v>1.0379126884000028E-2</v>
      </c>
      <c r="G13">
        <f t="shared" si="1"/>
        <v>0.20375600000000027</v>
      </c>
      <c r="H13">
        <v>2</v>
      </c>
      <c r="K13">
        <f>SUM(G$3:G13)</f>
        <v>-0.28508835534483956</v>
      </c>
      <c r="L13">
        <f t="shared" si="2"/>
        <v>0.28315599999999996</v>
      </c>
      <c r="M13">
        <f>SUM(H$3:H13)</f>
        <v>22</v>
      </c>
      <c r="N13">
        <f t="shared" si="3"/>
        <v>2</v>
      </c>
      <c r="O13">
        <f t="shared" si="4"/>
        <v>1.2946791795860108E-2</v>
      </c>
      <c r="P13">
        <f t="shared" si="5"/>
        <v>-0.14017623762376236</v>
      </c>
      <c r="Q13">
        <f t="shared" si="6"/>
        <v>8.1545102099630905E-3</v>
      </c>
      <c r="R13">
        <f t="shared" si="7"/>
        <v>-9.845871370297023E-3</v>
      </c>
      <c r="S13">
        <f t="shared" si="8"/>
        <v>-1.6913611603339325E-3</v>
      </c>
    </row>
    <row r="14" spans="1:19" x14ac:dyDescent="0.25">
      <c r="C14">
        <v>12</v>
      </c>
      <c r="D14">
        <v>1.983422</v>
      </c>
      <c r="E14">
        <v>2.125</v>
      </c>
      <c r="F14">
        <f t="shared" si="0"/>
        <v>2.0044330083999994E-2</v>
      </c>
      <c r="G14">
        <f t="shared" si="1"/>
        <v>0.28315599999999996</v>
      </c>
      <c r="H14">
        <v>2</v>
      </c>
      <c r="K14">
        <f>SUM(G$3:G14)</f>
        <v>-1.932355344839598E-3</v>
      </c>
      <c r="L14">
        <f t="shared" si="2"/>
        <v>0</v>
      </c>
      <c r="M14">
        <f>SUM(H$3:H14)</f>
        <v>24</v>
      </c>
      <c r="N14">
        <f t="shared" si="3"/>
        <v>0</v>
      </c>
      <c r="O14">
        <f t="shared" si="4"/>
        <v>8.0447766229791757E-5</v>
      </c>
      <c r="P14">
        <f t="shared" si="5"/>
        <v>0</v>
      </c>
      <c r="Q14">
        <f t="shared" si="6"/>
        <v>9.9999222731644733E-3</v>
      </c>
      <c r="R14">
        <f t="shared" si="7"/>
        <v>0.01</v>
      </c>
      <c r="S14">
        <f t="shared" si="8"/>
        <v>1.9999922273164474E-2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linear regression</vt:lpstr>
      <vt:lpstr>logistic regression</vt:lpstr>
      <vt:lpstr>梯度提升树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王志鹏</dc:creator>
  <cp:lastModifiedBy>王志鹏</cp:lastModifiedBy>
  <dcterms:created xsi:type="dcterms:W3CDTF">2017-09-29T08:17:22Z</dcterms:created>
  <dcterms:modified xsi:type="dcterms:W3CDTF">2018-08-07T16:27:40Z</dcterms:modified>
</cp:coreProperties>
</file>