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5">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sz val="13"/>
    </font>
    <font>
      <color rgb="00666666"/>
      <sz val="9"/>
    </font>
    <font>
      <b val="1"/>
      <sz val="10"/>
    </font>
    <font>
      <color rgb="00999999"/>
      <sz val="8"/>
    </font>
    <font>
      <b val="1"/>
      <sz val="12"/>
    </font>
    <font>
      <b val="1"/>
      <color rgb="00FFFFFF"/>
      <sz val="14"/>
    </font>
    <font>
      <b val="1"/>
      <sz val="9"/>
    </font>
    <font>
      <b val="1"/>
    </font>
    <font>
      <name val="ＭＳ ゴシック"/>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6">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4" fillId="0" borderId="0" pivotButton="0" quotePrefix="0" xfId="0"/>
    <xf numFmtId="0" fontId="15" fillId="0" borderId="0" pivotButton="0" quotePrefix="0" xfId="0"/>
    <xf numFmtId="0" fontId="16" fillId="0" borderId="0" pivotButton="0" quotePrefix="0" xfId="0"/>
    <xf numFmtId="0" fontId="17" fillId="2" borderId="0" applyAlignment="1" pivotButton="0" quotePrefix="0" xfId="0">
      <alignment horizontal="center"/>
    </xf>
    <xf numFmtId="0" fontId="0" fillId="2" borderId="0" pivotButton="0" quotePrefix="0" xfId="0"/>
    <xf numFmtId="0" fontId="17" fillId="3" borderId="24" applyAlignment="1" pivotButton="0" quotePrefix="0" xfId="0">
      <alignment horizontal="center" vertical="center" wrapText="1"/>
    </xf>
    <xf numFmtId="0" fontId="18" fillId="0" borderId="0" pivotButton="0" quotePrefix="0" xfId="0"/>
    <xf numFmtId="0" fontId="0" fillId="4" borderId="24" applyAlignment="1" pivotButton="0" quotePrefix="0" xfId="0">
      <alignment vertical="top" wrapText="1"/>
    </xf>
    <xf numFmtId="0" fontId="0" fillId="5" borderId="24" applyAlignment="1" pivotButton="0" quotePrefix="0" xfId="0">
      <alignment vertical="top" wrapText="1"/>
    </xf>
    <xf numFmtId="164" fontId="0" fillId="5" borderId="24" applyAlignment="1" pivotButton="0" quotePrefix="0" xfId="0">
      <alignment vertical="top" wrapText="1"/>
    </xf>
    <xf numFmtId="0" fontId="19" fillId="0" borderId="0" pivotButton="0" quotePrefix="0" xfId="0"/>
    <xf numFmtId="0" fontId="21" fillId="3" borderId="0" pivotButton="0" quotePrefix="0" xfId="0"/>
    <xf numFmtId="0" fontId="0" fillId="5" borderId="0" pivotButton="0" quotePrefix="0" xfId="0"/>
    <xf numFmtId="164" fontId="0" fillId="0" borderId="0" pivotButton="0" quotePrefix="0" xfId="0"/>
    <xf numFmtId="164" fontId="0" fillId="5" borderId="0" pivotButton="0" quotePrefix="0" xfId="0"/>
    <xf numFmtId="0" fontId="19" fillId="5" borderId="25" applyAlignment="1" pivotButton="0" quotePrefix="0" xfId="0">
      <alignment horizontal="center"/>
    </xf>
    <xf numFmtId="0" fontId="20" fillId="6" borderId="26" applyAlignment="1" pivotButton="0" quotePrefix="0" xfId="0">
      <alignment horizontal="center" vertical="center"/>
    </xf>
    <xf numFmtId="0" fontId="0" fillId="0" borderId="26" pivotButton="0" quotePrefix="0" xfId="0"/>
    <xf numFmtId="0" fontId="17"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19"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4"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16"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19"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23" fillId="0" borderId="0" pivotButton="0" quotePrefix="0" xfId="0"/>
    <xf numFmtId="0" fontId="22" fillId="0" borderId="0" pivotButton="0" quotePrefix="0" xfId="0"/>
    <xf numFmtId="0" fontId="21"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69"/>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このファイルの使い方（Excelだけで完結します。Pythonなどは使いません）</t>
        </is>
      </c>
    </row>
    <row r="2">
      <c r="A2" t="inlineStr">
        <is>
          <t xml:space="preserve">　　文字の大きさを自動でそろえたいときは、「マクロ」シートの手順を1回だけ行ってください。</t>
        </is>
      </c>
    </row>
    <row r="3">
      <c r="A3" t="inlineStr"/>
    </row>
    <row r="4">
      <c r="A4" t="inlineStr">
        <is>
          <t>1.「入力」シートに、名列順で生徒の情報を入力します（黄色いセル）。</t>
        </is>
      </c>
    </row>
    <row r="5">
      <c r="A5" t="inlineStr">
        <is>
          <t xml:space="preserve">   ・学科は6種類からドロップダウンで選べます（空欄なら「設定」の既定の学科）。</t>
        </is>
      </c>
    </row>
    <row r="6">
      <c r="A6" t="inlineStr">
        <is>
          <t xml:space="preserve">   ・郵便番号を入れると、ふりがな（住所）が自動で入ります（大阪府・和歌山県・奈良県）。</t>
        </is>
      </c>
    </row>
    <row r="7">
      <c r="A7" t="inlineStr">
        <is>
          <t xml:space="preserve">     連絡先のふりがなも、連絡先の郵便番号から同じように入ります。</t>
        </is>
      </c>
    </row>
    <row r="8">
      <c r="A8" t="inlineStr">
        <is>
          <t xml:space="preserve">     読みを直したいときは、そのセルに上から書き込んでください（そのセルだけ自動が外れます）。</t>
        </is>
      </c>
    </row>
    <row r="9">
      <c r="A9" t="inlineStr">
        <is>
          <t xml:space="preserve">     郵便番号では町名までしか分からないので、番地の読みが要るときは書き足してください。</t>
        </is>
      </c>
    </row>
    <row r="10">
      <c r="A10" t="inlineStr">
        <is>
          <t xml:space="preserve">   ・連絡先を空欄にすると、履歴書には自動で「同上」と入ります。</t>
        </is>
      </c>
    </row>
    <row r="11">
      <c r="A11" t="inlineStr">
        <is>
          <t xml:space="preserve">   ・生年月日は「2008/5/12」のように日付で入力してください（元号と満○歳は自動）。</t>
        </is>
      </c>
    </row>
    <row r="12">
      <c r="A12" t="inlineStr">
        <is>
          <t xml:space="preserve">   ・資格の取得年月は「令和6年6月」「2024/6」「2024/6/10」のどれでも読めます。</t>
        </is>
      </c>
    </row>
    <row r="13">
      <c r="A13" t="inlineStr"/>
    </row>
    <row r="14">
      <c r="A14" t="inlineStr">
        <is>
          <t>2.「履歴書」シートが、そのまま印刷する用紙です（1人＝1ページ・上から入力シートのNo順）。</t>
        </is>
      </c>
    </row>
    <row r="15">
      <c r="A15" t="inlineStr">
        <is>
          <t xml:space="preserve">   画面をスクロールすれば、印刷前に全員分を確認できます。</t>
        </is>
      </c>
    </row>
    <row r="16">
      <c r="A16" t="inlineStr">
        <is>
          <t xml:space="preserve">   ・資格は取得年月の古い順に、11ポイントで印字します。</t>
        </is>
      </c>
    </row>
    <row r="17">
      <c r="A17" t="inlineStr">
        <is>
          <t xml:space="preserve">     （用紙の欄の高さは変えられないので、欄に入りきらない分は表示されません。</t>
        </is>
      </c>
    </row>
    <row r="18">
      <c r="A18" t="inlineStr">
        <is>
          <t xml:space="preserve">　　　 資格が多い生徒がいるときは「マクロ」シートの手順（3分）を1回だけ行ってください）</t>
        </is>
      </c>
    </row>
    <row r="19">
      <c r="A19" t="inlineStr"/>
    </row>
    <row r="20">
      <c r="A20" t="inlineStr">
        <is>
          <t>3. 印刷・PDFにする（No.○ から No.○ まで）</t>
        </is>
      </c>
    </row>
    <row r="21">
      <c r="A21" t="inlineStr">
        <is>
          <t xml:space="preserve">   ①「設定」シートの【開始No】【終了No】に番号を入れます（1人だけなら同じ番号）。</t>
        </is>
      </c>
    </row>
    <row r="22">
      <c r="A22" t="inlineStr">
        <is>
          <t xml:space="preserve">   ②【▶ 印刷する】ボタンを押すと「履歴書」シートに移動します。</t>
        </is>
      </c>
    </row>
    <row r="23">
      <c r="A23" t="inlineStr">
        <is>
          <t xml:space="preserve">   ③ そのまま Ctrl+P（ファイル → 印刷）→ 指定した範囲だけが印刷されます。</t>
        </is>
      </c>
    </row>
    <row r="24">
      <c r="A24" t="inlineStr">
        <is>
          <t xml:space="preserve">      PDFにするときは、印刷画面のプリンターで「Microsoft Print to PDF」を選ぶか、</t>
        </is>
      </c>
    </row>
    <row r="25">
      <c r="A25" t="inlineStr">
        <is>
          <t xml:space="preserve">      ファイル → 名前を付けて保存 → ファイルの種類で「PDF」を選びます。</t>
        </is>
      </c>
    </row>
    <row r="26">
      <c r="A26" t="inlineStr">
        <is>
          <t xml:space="preserve">   ※ 範囲がうまく効かないときは、印刷画面の「ページ指定」に同じ番号を入れてください。</t>
        </is>
      </c>
    </row>
    <row r="27">
      <c r="A27" t="inlineStr">
        <is>
          <t xml:space="preserve">     1ページ＝生徒1人なので、ページ番号＝入力シートのNo です。</t>
        </is>
      </c>
    </row>
    <row r="28">
      <c r="A28" t="inlineStr"/>
    </row>
    <row r="29">
      <c r="A29" s="119" t="inlineStr">
        <is>
          <t>■ 資格をまとめて取り込む（貼り付けるだけ）</t>
        </is>
      </c>
    </row>
    <row r="30">
      <c r="A30" t="inlineStr">
        <is>
          <t>「資格取込」シートのA6以降に、資格取得の一覧を1行1件で貼り付けてください。</t>
        </is>
      </c>
    </row>
    <row r="31">
      <c r="A31" t="inlineStr">
        <is>
          <t xml:space="preserve">   例) 3-2-15〔タブ〕山田 太郎 基礎製図検定 令和6年7月10日</t>
        </is>
      </c>
    </row>
    <row r="32">
      <c r="A32" t="inlineStr">
        <is>
          <t xml:space="preserve">   ・氏名は「山田 太郎」のように姓と名が離れていてもかまいません。</t>
        </is>
      </c>
    </row>
    <row r="33">
      <c r="A33" t="inlineStr">
        <is>
          <t xml:space="preserve">   ・学年-組-出席番号 → 氏名 → 資格名 → 取得日 の順（区切りは空白でもタブでも可）</t>
        </is>
      </c>
    </row>
    <row r="34">
      <c r="A34" t="inlineStr">
        <is>
          <t xml:space="preserve">   ・先頭の番号がないときは氏名で照合します。</t>
        </is>
      </c>
    </row>
    <row r="35">
      <c r="A35" t="inlineStr">
        <is>
          <t xml:space="preserve">   ・「状態」の列に 反映／重複／要確認 が出るので、要確認の行だけ直してください。</t>
        </is>
      </c>
    </row>
    <row r="36">
      <c r="A36" t="inlineStr">
        <is>
          <t xml:space="preserve">   ・手入力した資格と合わせて、取得年月の古い順に並べて印字します（最大14件）。</t>
        </is>
      </c>
    </row>
    <row r="37">
      <c r="A37" t="inlineStr"/>
    </row>
    <row r="38">
      <c r="A38" s="119" t="inlineStr">
        <is>
          <t>■ 各シートの役割</t>
        </is>
      </c>
    </row>
    <row r="39">
      <c r="A39" t="inlineStr">
        <is>
          <t>・入力　　　… 生徒の情報（1行＝1生徒）</t>
        </is>
      </c>
    </row>
    <row r="40">
      <c r="A40" t="inlineStr">
        <is>
          <t>・履歴書　　… 印刷する用紙（1人＝1ページ）</t>
        </is>
      </c>
    </row>
    <row r="41">
      <c r="A41" t="inlineStr">
        <is>
          <t>・設定　　　… 印刷する範囲、基準日、学校名、既定の学科、卒業（見込）年月</t>
        </is>
      </c>
    </row>
    <row r="42">
      <c r="A42" t="inlineStr">
        <is>
          <t>・反映項目　… 履歴書に出す項目を○×で選ぶ</t>
        </is>
      </c>
    </row>
    <row r="43">
      <c r="A43" t="inlineStr">
        <is>
          <t>・学科マスタ… 在籍校欄に出る学科（6種類）</t>
        </is>
      </c>
    </row>
    <row r="44">
      <c r="A44" t="inlineStr">
        <is>
          <t>・資格取込　… 資格一覧を貼り付けると、名簿と照合して自動で振り分けます</t>
        </is>
      </c>
    </row>
    <row r="45">
      <c r="A45" t="inlineStr">
        <is>
          <t>・資格マスタ… 入力した資格名を正式名称に直す変換表</t>
        </is>
      </c>
    </row>
    <row r="46">
      <c r="A46" t="inlineStr">
        <is>
          <t>・マクロ　　… 文字の大きさを自動でそろえる仕組みの入れかた（入れなくても使えます）</t>
        </is>
      </c>
    </row>
    <row r="47">
      <c r="A47" t="inlineStr">
        <is>
          <t>・資格集約／計算／郵便番号 … 自動計算用（非表示・さわらないでください）</t>
        </is>
      </c>
    </row>
    <row r="48">
      <c r="A48" t="inlineStr"/>
    </row>
    <row r="49">
      <c r="A49" s="119" t="inlineStr">
        <is>
          <t>■ 自動で入るもの</t>
        </is>
      </c>
    </row>
    <row r="50">
      <c r="A50" t="inlineStr">
        <is>
          <t>・満○歳　　… 生年月日と「設定」の基準日から計算します。</t>
        </is>
      </c>
    </row>
    <row r="51">
      <c r="A51" t="inlineStr">
        <is>
          <t>・元号の年　… 生年月日から自動で計算します（昭和・平成の丸は手で付けてください）。</t>
        </is>
      </c>
    </row>
    <row r="52">
      <c r="A52" t="inlineStr">
        <is>
          <t>・郵便番号　… 7桁の数字だけでも 123-4567 の形にします。</t>
        </is>
      </c>
    </row>
    <row r="53">
      <c r="A53" t="inlineStr">
        <is>
          <t>・住所のふりがな … 郵便番号から自動で入ります（手で入れた場合はそちらが優先）。</t>
        </is>
      </c>
    </row>
    <row r="54">
      <c r="A54" t="inlineStr">
        <is>
          <t>・連絡先　　… 空欄なら「同上」。</t>
        </is>
      </c>
    </row>
    <row r="55">
      <c r="A55" t="inlineStr">
        <is>
          <t>・資格　　　… 取得年月の古い順に並べ、資格マスタの正式名称で印字します（最大14件）。</t>
        </is>
      </c>
    </row>
    <row r="56">
      <c r="A56" t="inlineStr">
        <is>
          <t>・在籍校　　… 「設定」の学校名と、生徒ごとの学科を組み合わせます。</t>
        </is>
      </c>
    </row>
    <row r="57">
      <c r="A57" t="inlineStr"/>
    </row>
    <row r="58">
      <c r="A58" s="119" t="inlineStr">
        <is>
          <t>■ 欄に入りきらないとき（資格・校内外の諸活動・志望の動機・備考）</t>
        </is>
      </c>
    </row>
    <row r="59">
      <c r="A59" t="inlineStr">
        <is>
          <t>・用紙の行の高さは左の欄と共有しているため、高さを変えると様式が崩れます。</t>
        </is>
      </c>
    </row>
    <row r="60">
      <c r="A60" t="inlineStr">
        <is>
          <t xml:space="preserve">　そのため、この4つの欄は「文字の大きさ」で調整します。</t>
        </is>
      </c>
    </row>
    <row r="61">
      <c r="A61" t="inlineStr">
        <is>
          <t>・「マクロ」シートの手順（3分・1回だけ）を行うと、欄ごとに入りきる大きさ</t>
        </is>
      </c>
    </row>
    <row r="62">
      <c r="A62" t="inlineStr">
        <is>
          <t xml:space="preserve">　（最大11ポイント・最小6ポイント）へ自動でそろい、あふれなくなります。</t>
        </is>
      </c>
    </row>
    <row r="63">
      <c r="A63" t="inlineStr">
        <is>
          <t xml:space="preserve">　同じフォルダーの 履歴書マクロ.bas を読み込むだけです（貼り付けではありません）。</t>
        </is>
      </c>
    </row>
    <row r="64">
      <c r="A64" t="inlineStr">
        <is>
          <t>・入れない場合は、入力する文章を短くして調整してください。</t>
        </is>
      </c>
    </row>
    <row r="65">
      <c r="A65" t="inlineStr"/>
    </row>
    <row r="66">
      <c r="A66" s="119" t="inlineStr">
        <is>
          <t>■ 注意</t>
        </is>
      </c>
    </row>
    <row r="67">
      <c r="A67" t="inlineStr">
        <is>
          <t>・写真は印刷した用紙に貼ってください。</t>
        </is>
      </c>
    </row>
    <row r="68">
      <c r="A68" t="inlineStr">
        <is>
          <t>・職歴の「平成／令和」の丸は、印刷後に手で付けてください。</t>
        </is>
      </c>
    </row>
    <row r="69">
      <c r="A69"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連絡先</t>
        </is>
      </c>
      <c r="K2" s="123" t="n"/>
      <c r="L2" s="123" t="n"/>
      <c r="M2" s="122" t="inlineStr">
        <is>
          <t>在籍校</t>
        </is>
      </c>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連絡先 郵便番号</t>
        </is>
      </c>
      <c r="K3" s="124" t="inlineStr">
        <is>
          <t>連絡先 住所</t>
        </is>
      </c>
      <c r="L3" s="124" t="inlineStr">
        <is>
          <t>連絡先 ふりがな</t>
        </is>
      </c>
      <c r="M3" s="124" t="inlineStr">
        <is>
          <t>学科</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n"/>
      <c r="C5" s="126" t="n"/>
      <c r="D5" s="127" t="n"/>
      <c r="E5" s="127" t="n"/>
      <c r="F5" s="128" t="n"/>
      <c r="G5" s="127" t="n"/>
      <c r="H5" s="127" t="n"/>
      <c r="I5" s="127">
        <f>IF(G5="","",IFERROR(VLOOKUP(TEXT(VALUE(SUBSTITUTE(G5,"-","")),"0000000"),郵便番号!$A:$C,3,FALSE),""))</f>
        <v/>
      </c>
      <c r="J5" s="127" t="n"/>
      <c r="K5" s="127" t="n"/>
      <c r="L5" s="127">
        <f>IF(J5="","",IFERROR(VLOOKUP(TEXT(VALUE(SUBSTITUTE(J5,"-","")),"0000000"),郵便番号!$A:$C,3,FALSE),""))</f>
        <v/>
      </c>
      <c r="M5" s="127" t="n"/>
      <c r="N5" s="127" t="n"/>
      <c r="O5" s="128" t="n"/>
      <c r="P5" s="127" t="n"/>
      <c r="Q5" s="128" t="n"/>
      <c r="R5" s="127" t="n"/>
      <c r="S5" s="128" t="n"/>
      <c r="T5" s="127" t="n"/>
      <c r="U5" s="128" t="n"/>
      <c r="V5" s="127" t="n"/>
      <c r="W5" s="128" t="n"/>
      <c r="X5" s="127" t="n"/>
      <c r="Y5" s="128" t="n"/>
      <c r="Z5" s="127" t="n"/>
      <c r="AA5" s="127" t="n"/>
      <c r="AB5" s="127" t="n"/>
      <c r="AC5" s="127" t="n"/>
      <c r="AD5" s="128" t="n"/>
      <c r="AE5" s="127" t="n"/>
      <c r="AF5" s="128" t="n"/>
      <c r="AG5" s="127" t="n"/>
      <c r="AH5" s="127" t="n"/>
      <c r="AJ5">
        <f>SUBSTITUTE(SUBSTITUTE(D5," ",""),"　","")</f>
        <v/>
      </c>
    </row>
    <row r="6" ht="22" customHeight="1" s="118">
      <c r="A6" s="126" t="n">
        <v>2</v>
      </c>
      <c r="B6" s="126" t="n"/>
      <c r="C6" s="126" t="n"/>
      <c r="D6" s="127" t="n"/>
      <c r="E6" s="127" t="n"/>
      <c r="F6" s="128" t="n"/>
      <c r="G6" s="127" t="n"/>
      <c r="H6" s="127" t="n"/>
      <c r="I6" s="127">
        <f>IF(G6="","",IFERROR(VLOOKUP(TEXT(VALUE(SUBSTITUTE(G6,"-","")),"0000000"),郵便番号!$A:$C,3,FALSE),""))</f>
        <v/>
      </c>
      <c r="J6" s="127" t="n"/>
      <c r="K6" s="127" t="n"/>
      <c r="L6" s="127">
        <f>IF(J6="","",IFERROR(VLOOKUP(TEXT(VALUE(SUBSTITUTE(J6,"-","")),"0000000"),郵便番号!$A:$C,3,FALSE),""))</f>
        <v/>
      </c>
      <c r="M6" s="127" t="n"/>
      <c r="N6" s="127" t="n"/>
      <c r="O6" s="128" t="n"/>
      <c r="P6" s="127" t="n"/>
      <c r="Q6" s="128" t="n"/>
      <c r="R6" s="127" t="n"/>
      <c r="S6" s="128" t="n"/>
      <c r="T6" s="127" t="n"/>
      <c r="U6" s="128" t="n"/>
      <c r="V6" s="127" t="n"/>
      <c r="W6" s="128" t="n"/>
      <c r="X6" s="127" t="n"/>
      <c r="Y6" s="128" t="n"/>
      <c r="Z6" s="127" t="n"/>
      <c r="AA6" s="127" t="n"/>
      <c r="AB6" s="127" t="n"/>
      <c r="AC6" s="127" t="n"/>
      <c r="AD6" s="128" t="n"/>
      <c r="AE6" s="127" t="n"/>
      <c r="AF6" s="128" t="n"/>
      <c r="AG6" s="127" t="n"/>
      <c r="AH6" s="127" t="n"/>
      <c r="AJ6">
        <f>SUBSTITUTE(SUBSTITUTE(D6," ",""),"　","")</f>
        <v/>
      </c>
    </row>
    <row r="7" ht="22" customHeight="1" s="118">
      <c r="A7" s="126" t="n">
        <v>3</v>
      </c>
      <c r="B7" s="126" t="n"/>
      <c r="C7" s="126" t="n"/>
      <c r="D7" s="127" t="n"/>
      <c r="E7" s="127" t="n"/>
      <c r="F7" s="128" t="n"/>
      <c r="G7" s="127" t="n"/>
      <c r="H7" s="127" t="n"/>
      <c r="I7" s="127">
        <f>IF(G7="","",IFERROR(VLOOKUP(TEXT(VALUE(SUBSTITUTE(G7,"-","")),"0000000"),郵便番号!$A:$C,3,FALSE),""))</f>
        <v/>
      </c>
      <c r="J7" s="127" t="n"/>
      <c r="K7" s="127" t="n"/>
      <c r="L7" s="127">
        <f>IF(J7="","",IFERROR(VLOOKUP(TEXT(VALUE(SUBSTITUTE(J7,"-","")),"0000000"),郵便番号!$A:$C,3,FALSE),""))</f>
        <v/>
      </c>
      <c r="M7" s="127" t="n"/>
      <c r="N7" s="127" t="n"/>
      <c r="O7" s="128" t="n"/>
      <c r="P7" s="127" t="n"/>
      <c r="Q7" s="128" t="n"/>
      <c r="R7" s="127" t="n"/>
      <c r="S7" s="128" t="n"/>
      <c r="T7" s="127" t="n"/>
      <c r="U7" s="128" t="n"/>
      <c r="V7" s="127" t="n"/>
      <c r="W7" s="128" t="n"/>
      <c r="X7" s="127" t="n"/>
      <c r="Y7" s="128" t="n"/>
      <c r="Z7" s="127" t="n"/>
      <c r="AA7" s="127" t="n"/>
      <c r="AB7" s="127" t="n"/>
      <c r="AC7" s="127" t="n"/>
      <c r="AD7" s="128" t="n"/>
      <c r="AE7" s="127" t="n"/>
      <c r="AF7" s="128" t="n"/>
      <c r="AG7" s="127" t="n"/>
      <c r="AH7" s="127" t="n"/>
      <c r="AJ7">
        <f>SUBSTITUTE(SUBSTITUTE(D7," ",""),"　","")</f>
        <v/>
      </c>
    </row>
    <row r="8" ht="22" customHeight="1" s="118">
      <c r="A8" s="126" t="n">
        <v>4</v>
      </c>
      <c r="B8" s="126" t="n"/>
      <c r="C8" s="126" t="n"/>
      <c r="D8" s="127" t="n"/>
      <c r="E8" s="127" t="n"/>
      <c r="F8" s="128" t="n"/>
      <c r="G8" s="127" t="n"/>
      <c r="H8" s="127" t="n"/>
      <c r="I8" s="127">
        <f>IF(G8="","",IFERROR(VLOOKUP(TEXT(VALUE(SUBSTITUTE(G8,"-","")),"0000000"),郵便番号!$A:$C,3,FALSE),""))</f>
        <v/>
      </c>
      <c r="J8" s="127" t="n"/>
      <c r="K8" s="127" t="n"/>
      <c r="L8" s="127">
        <f>IF(J8="","",IFERROR(VLOOKUP(TEXT(VALUE(SUBSTITUTE(J8,"-","")),"0000000"),郵便番号!$A:$C,3,FALSE),""))</f>
        <v/>
      </c>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f>IF(G9="","",IFERROR(VLOOKUP(TEXT(VALUE(SUBSTITUTE(G9,"-","")),"0000000"),郵便番号!$A:$C,3,FALSE),""))</f>
        <v/>
      </c>
      <c r="J9" s="127" t="n"/>
      <c r="K9" s="127" t="n"/>
      <c r="L9" s="127">
        <f>IF(J9="","",IFERROR(VLOOKUP(TEXT(VALUE(SUBSTITUTE(J9,"-","")),"0000000"),郵便番号!$A:$C,3,FALSE),""))</f>
        <v/>
      </c>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f>IF(G10="","",IFERROR(VLOOKUP(TEXT(VALUE(SUBSTITUTE(G10,"-","")),"0000000"),郵便番号!$A:$C,3,FALSE),""))</f>
        <v/>
      </c>
      <c r="J10" s="127" t="n"/>
      <c r="K10" s="127" t="n"/>
      <c r="L10" s="127">
        <f>IF(J10="","",IFERROR(VLOOKUP(TEXT(VALUE(SUBSTITUTE(J10,"-","")),"0000000"),郵便番号!$A:$C,3,FALSE),""))</f>
        <v/>
      </c>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f>IF(G11="","",IFERROR(VLOOKUP(TEXT(VALUE(SUBSTITUTE(G11,"-","")),"0000000"),郵便番号!$A:$C,3,FALSE),""))</f>
        <v/>
      </c>
      <c r="J11" s="127" t="n"/>
      <c r="K11" s="127" t="n"/>
      <c r="L11" s="127">
        <f>IF(J11="","",IFERROR(VLOOKUP(TEXT(VALUE(SUBSTITUTE(J11,"-","")),"0000000"),郵便番号!$A:$C,3,FALSE),""))</f>
        <v/>
      </c>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f>IF(G12="","",IFERROR(VLOOKUP(TEXT(VALUE(SUBSTITUTE(G12,"-","")),"0000000"),郵便番号!$A:$C,3,FALSE),""))</f>
        <v/>
      </c>
      <c r="J12" s="127" t="n"/>
      <c r="K12" s="127" t="n"/>
      <c r="L12" s="127">
        <f>IF(J12="","",IFERROR(VLOOKUP(TEXT(VALUE(SUBSTITUTE(J12,"-","")),"0000000"),郵便番号!$A:$C,3,FALSE),""))</f>
        <v/>
      </c>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f>IF(G13="","",IFERROR(VLOOKUP(TEXT(VALUE(SUBSTITUTE(G13,"-","")),"0000000"),郵便番号!$A:$C,3,FALSE),""))</f>
        <v/>
      </c>
      <c r="J13" s="127" t="n"/>
      <c r="K13" s="127" t="n"/>
      <c r="L13" s="127">
        <f>IF(J13="","",IFERROR(VLOOKUP(TEXT(VALUE(SUBSTITUTE(J13,"-","")),"0000000"),郵便番号!$A:$C,3,FALSE),""))</f>
        <v/>
      </c>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f>IF(G14="","",IFERROR(VLOOKUP(TEXT(VALUE(SUBSTITUTE(G14,"-","")),"0000000"),郵便番号!$A:$C,3,FALSE),""))</f>
        <v/>
      </c>
      <c r="J14" s="127" t="n"/>
      <c r="K14" s="127" t="n"/>
      <c r="L14" s="127">
        <f>IF(J14="","",IFERROR(VLOOKUP(TEXT(VALUE(SUBSTITUTE(J14,"-","")),"0000000"),郵便番号!$A:$C,3,FALSE),""))</f>
        <v/>
      </c>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f>IF(G15="","",IFERROR(VLOOKUP(TEXT(VALUE(SUBSTITUTE(G15,"-","")),"0000000"),郵便番号!$A:$C,3,FALSE),""))</f>
        <v/>
      </c>
      <c r="J15" s="127" t="n"/>
      <c r="K15" s="127" t="n"/>
      <c r="L15" s="127">
        <f>IF(J15="","",IFERROR(VLOOKUP(TEXT(VALUE(SUBSTITUTE(J15,"-","")),"0000000"),郵便番号!$A:$C,3,FALSE),""))</f>
        <v/>
      </c>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f>IF(G16="","",IFERROR(VLOOKUP(TEXT(VALUE(SUBSTITUTE(G16,"-","")),"0000000"),郵便番号!$A:$C,3,FALSE),""))</f>
        <v/>
      </c>
      <c r="J16" s="127" t="n"/>
      <c r="K16" s="127" t="n"/>
      <c r="L16" s="127">
        <f>IF(J16="","",IFERROR(VLOOKUP(TEXT(VALUE(SUBSTITUTE(J16,"-","")),"0000000"),郵便番号!$A:$C,3,FALSE),""))</f>
        <v/>
      </c>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f>IF(G17="","",IFERROR(VLOOKUP(TEXT(VALUE(SUBSTITUTE(G17,"-","")),"0000000"),郵便番号!$A:$C,3,FALSE),""))</f>
        <v/>
      </c>
      <c r="J17" s="127" t="n"/>
      <c r="K17" s="127" t="n"/>
      <c r="L17" s="127">
        <f>IF(J17="","",IFERROR(VLOOKUP(TEXT(VALUE(SUBSTITUTE(J17,"-","")),"0000000"),郵便番号!$A:$C,3,FALSE),""))</f>
        <v/>
      </c>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f>IF(G18="","",IFERROR(VLOOKUP(TEXT(VALUE(SUBSTITUTE(G18,"-","")),"0000000"),郵便番号!$A:$C,3,FALSE),""))</f>
        <v/>
      </c>
      <c r="J18" s="127" t="n"/>
      <c r="K18" s="127" t="n"/>
      <c r="L18" s="127">
        <f>IF(J18="","",IFERROR(VLOOKUP(TEXT(VALUE(SUBSTITUTE(J18,"-","")),"0000000"),郵便番号!$A:$C,3,FALSE),""))</f>
        <v/>
      </c>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f>IF(G19="","",IFERROR(VLOOKUP(TEXT(VALUE(SUBSTITUTE(G19,"-","")),"0000000"),郵便番号!$A:$C,3,FALSE),""))</f>
        <v/>
      </c>
      <c r="J19" s="127" t="n"/>
      <c r="K19" s="127" t="n"/>
      <c r="L19" s="127">
        <f>IF(J19="","",IFERROR(VLOOKUP(TEXT(VALUE(SUBSTITUTE(J19,"-","")),"0000000"),郵便番号!$A:$C,3,FALSE),""))</f>
        <v/>
      </c>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f>IF(G20="","",IFERROR(VLOOKUP(TEXT(VALUE(SUBSTITUTE(G20,"-","")),"0000000"),郵便番号!$A:$C,3,FALSE),""))</f>
        <v/>
      </c>
      <c r="J20" s="127" t="n"/>
      <c r="K20" s="127" t="n"/>
      <c r="L20" s="127">
        <f>IF(J20="","",IFERROR(VLOOKUP(TEXT(VALUE(SUBSTITUTE(J20,"-","")),"0000000"),郵便番号!$A:$C,3,FALSE),""))</f>
        <v/>
      </c>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f>IF(G21="","",IFERROR(VLOOKUP(TEXT(VALUE(SUBSTITUTE(G21,"-","")),"0000000"),郵便番号!$A:$C,3,FALSE),""))</f>
        <v/>
      </c>
      <c r="J21" s="127" t="n"/>
      <c r="K21" s="127" t="n"/>
      <c r="L21" s="127">
        <f>IF(J21="","",IFERROR(VLOOKUP(TEXT(VALUE(SUBSTITUTE(J21,"-","")),"0000000"),郵便番号!$A:$C,3,FALSE),""))</f>
        <v/>
      </c>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f>IF(G22="","",IFERROR(VLOOKUP(TEXT(VALUE(SUBSTITUTE(G22,"-","")),"0000000"),郵便番号!$A:$C,3,FALSE),""))</f>
        <v/>
      </c>
      <c r="J22" s="127" t="n"/>
      <c r="K22" s="127" t="n"/>
      <c r="L22" s="127">
        <f>IF(J22="","",IFERROR(VLOOKUP(TEXT(VALUE(SUBSTITUTE(J22,"-","")),"0000000"),郵便番号!$A:$C,3,FALSE),""))</f>
        <v/>
      </c>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f>IF(G23="","",IFERROR(VLOOKUP(TEXT(VALUE(SUBSTITUTE(G23,"-","")),"0000000"),郵便番号!$A:$C,3,FALSE),""))</f>
        <v/>
      </c>
      <c r="J23" s="127" t="n"/>
      <c r="K23" s="127" t="n"/>
      <c r="L23" s="127">
        <f>IF(J23="","",IFERROR(VLOOKUP(TEXT(VALUE(SUBSTITUTE(J23,"-","")),"0000000"),郵便番号!$A:$C,3,FALSE),""))</f>
        <v/>
      </c>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f>IF(G24="","",IFERROR(VLOOKUP(TEXT(VALUE(SUBSTITUTE(G24,"-","")),"0000000"),郵便番号!$A:$C,3,FALSE),""))</f>
        <v/>
      </c>
      <c r="J24" s="127" t="n"/>
      <c r="K24" s="127" t="n"/>
      <c r="L24" s="127">
        <f>IF(J24="","",IFERROR(VLOOKUP(TEXT(VALUE(SUBSTITUTE(J24,"-","")),"0000000"),郵便番号!$A:$C,3,FALSE),""))</f>
        <v/>
      </c>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f>IF(G25="","",IFERROR(VLOOKUP(TEXT(VALUE(SUBSTITUTE(G25,"-","")),"0000000"),郵便番号!$A:$C,3,FALSE),""))</f>
        <v/>
      </c>
      <c r="J25" s="127" t="n"/>
      <c r="K25" s="127" t="n"/>
      <c r="L25" s="127">
        <f>IF(J25="","",IFERROR(VLOOKUP(TEXT(VALUE(SUBSTITUTE(J25,"-","")),"0000000"),郵便番号!$A:$C,3,FALSE),""))</f>
        <v/>
      </c>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f>IF(G26="","",IFERROR(VLOOKUP(TEXT(VALUE(SUBSTITUTE(G26,"-","")),"0000000"),郵便番号!$A:$C,3,FALSE),""))</f>
        <v/>
      </c>
      <c r="J26" s="127" t="n"/>
      <c r="K26" s="127" t="n"/>
      <c r="L26" s="127">
        <f>IF(J26="","",IFERROR(VLOOKUP(TEXT(VALUE(SUBSTITUTE(J26,"-","")),"0000000"),郵便番号!$A:$C,3,FALSE),""))</f>
        <v/>
      </c>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f>IF(G27="","",IFERROR(VLOOKUP(TEXT(VALUE(SUBSTITUTE(G27,"-","")),"0000000"),郵便番号!$A:$C,3,FALSE),""))</f>
        <v/>
      </c>
      <c r="J27" s="127" t="n"/>
      <c r="K27" s="127" t="n"/>
      <c r="L27" s="127">
        <f>IF(J27="","",IFERROR(VLOOKUP(TEXT(VALUE(SUBSTITUTE(J27,"-","")),"0000000"),郵便番号!$A:$C,3,FALSE),""))</f>
        <v/>
      </c>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f>IF(G28="","",IFERROR(VLOOKUP(TEXT(VALUE(SUBSTITUTE(G28,"-","")),"0000000"),郵便番号!$A:$C,3,FALSE),""))</f>
        <v/>
      </c>
      <c r="J28" s="127" t="n"/>
      <c r="K28" s="127" t="n"/>
      <c r="L28" s="127">
        <f>IF(J28="","",IFERROR(VLOOKUP(TEXT(VALUE(SUBSTITUTE(J28,"-","")),"0000000"),郵便番号!$A:$C,3,FALSE),""))</f>
        <v/>
      </c>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f>IF(G29="","",IFERROR(VLOOKUP(TEXT(VALUE(SUBSTITUTE(G29,"-","")),"0000000"),郵便番号!$A:$C,3,FALSE),""))</f>
        <v/>
      </c>
      <c r="J29" s="127" t="n"/>
      <c r="K29" s="127" t="n"/>
      <c r="L29" s="127">
        <f>IF(J29="","",IFERROR(VLOOKUP(TEXT(VALUE(SUBSTITUTE(J29,"-","")),"0000000"),郵便番号!$A:$C,3,FALSE),""))</f>
        <v/>
      </c>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f>IF(G30="","",IFERROR(VLOOKUP(TEXT(VALUE(SUBSTITUTE(G30,"-","")),"0000000"),郵便番号!$A:$C,3,FALSE),""))</f>
        <v/>
      </c>
      <c r="J30" s="127" t="n"/>
      <c r="K30" s="127" t="n"/>
      <c r="L30" s="127">
        <f>IF(J30="","",IFERROR(VLOOKUP(TEXT(VALUE(SUBSTITUTE(J30,"-","")),"0000000"),郵便番号!$A:$C,3,FALSE),""))</f>
        <v/>
      </c>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f>IF(G31="","",IFERROR(VLOOKUP(TEXT(VALUE(SUBSTITUTE(G31,"-","")),"0000000"),郵便番号!$A:$C,3,FALSE),""))</f>
        <v/>
      </c>
      <c r="J31" s="127" t="n"/>
      <c r="K31" s="127" t="n"/>
      <c r="L31" s="127">
        <f>IF(J31="","",IFERROR(VLOOKUP(TEXT(VALUE(SUBSTITUTE(J31,"-","")),"0000000"),郵便番号!$A:$C,3,FALSE),""))</f>
        <v/>
      </c>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f>IF(G32="","",IFERROR(VLOOKUP(TEXT(VALUE(SUBSTITUTE(G32,"-","")),"0000000"),郵便番号!$A:$C,3,FALSE),""))</f>
        <v/>
      </c>
      <c r="J32" s="127" t="n"/>
      <c r="K32" s="127" t="n"/>
      <c r="L32" s="127">
        <f>IF(J32="","",IFERROR(VLOOKUP(TEXT(VALUE(SUBSTITUTE(J32,"-","")),"0000000"),郵便番号!$A:$C,3,FALSE),""))</f>
        <v/>
      </c>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f>IF(G33="","",IFERROR(VLOOKUP(TEXT(VALUE(SUBSTITUTE(G33,"-","")),"0000000"),郵便番号!$A:$C,3,FALSE),""))</f>
        <v/>
      </c>
      <c r="J33" s="127" t="n"/>
      <c r="K33" s="127" t="n"/>
      <c r="L33" s="127">
        <f>IF(J33="","",IFERROR(VLOOKUP(TEXT(VALUE(SUBSTITUTE(J33,"-","")),"0000000"),郵便番号!$A:$C,3,FALSE),""))</f>
        <v/>
      </c>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f>IF(G34="","",IFERROR(VLOOKUP(TEXT(VALUE(SUBSTITUTE(G34,"-","")),"0000000"),郵便番号!$A:$C,3,FALSE),""))</f>
        <v/>
      </c>
      <c r="J34" s="127" t="n"/>
      <c r="K34" s="127" t="n"/>
      <c r="L34" s="127">
        <f>IF(J34="","",IFERROR(VLOOKUP(TEXT(VALUE(SUBSTITUTE(J34,"-","")),"0000000"),郵便番号!$A:$C,3,FALSE),""))</f>
        <v/>
      </c>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f>IF(G35="","",IFERROR(VLOOKUP(TEXT(VALUE(SUBSTITUTE(G35,"-","")),"0000000"),郵便番号!$A:$C,3,FALSE),""))</f>
        <v/>
      </c>
      <c r="J35" s="127" t="n"/>
      <c r="K35" s="127" t="n"/>
      <c r="L35" s="127">
        <f>IF(J35="","",IFERROR(VLOOKUP(TEXT(VALUE(SUBSTITUTE(J35,"-","")),"0000000"),郵便番号!$A:$C,3,FALSE),""))</f>
        <v/>
      </c>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f>IF(G36="","",IFERROR(VLOOKUP(TEXT(VALUE(SUBSTITUTE(G36,"-","")),"0000000"),郵便番号!$A:$C,3,FALSE),""))</f>
        <v/>
      </c>
      <c r="J36" s="127" t="n"/>
      <c r="K36" s="127" t="n"/>
      <c r="L36" s="127">
        <f>IF(J36="","",IFERROR(VLOOKUP(TEXT(VALUE(SUBSTITUTE(J36,"-","")),"0000000"),郵便番号!$A:$C,3,FALSE),""))</f>
        <v/>
      </c>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f>IF(G37="","",IFERROR(VLOOKUP(TEXT(VALUE(SUBSTITUTE(G37,"-","")),"0000000"),郵便番号!$A:$C,3,FALSE),""))</f>
        <v/>
      </c>
      <c r="J37" s="127" t="n"/>
      <c r="K37" s="127" t="n"/>
      <c r="L37" s="127">
        <f>IF(J37="","",IFERROR(VLOOKUP(TEXT(VALUE(SUBSTITUTE(J37,"-","")),"0000000"),郵便番号!$A:$C,3,FALSE),""))</f>
        <v/>
      </c>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f>IF(G38="","",IFERROR(VLOOKUP(TEXT(VALUE(SUBSTITUTE(G38,"-","")),"0000000"),郵便番号!$A:$C,3,FALSE),""))</f>
        <v/>
      </c>
      <c r="J38" s="127" t="n"/>
      <c r="K38" s="127" t="n"/>
      <c r="L38" s="127">
        <f>IF(J38="","",IFERROR(VLOOKUP(TEXT(VALUE(SUBSTITUTE(J38,"-","")),"0000000"),郵便番号!$A:$C,3,FALSE),""))</f>
        <v/>
      </c>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f>IF(G39="","",IFERROR(VLOOKUP(TEXT(VALUE(SUBSTITUTE(G39,"-","")),"0000000"),郵便番号!$A:$C,3,FALSE),""))</f>
        <v/>
      </c>
      <c r="J39" s="127" t="n"/>
      <c r="K39" s="127" t="n"/>
      <c r="L39" s="127">
        <f>IF(J39="","",IFERROR(VLOOKUP(TEXT(VALUE(SUBSTITUTE(J39,"-","")),"0000000"),郵便番号!$A:$C,3,FALSE),""))</f>
        <v/>
      </c>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f>IF(G40="","",IFERROR(VLOOKUP(TEXT(VALUE(SUBSTITUTE(G40,"-","")),"0000000"),郵便番号!$A:$C,3,FALSE),""))</f>
        <v/>
      </c>
      <c r="J40" s="127" t="n"/>
      <c r="K40" s="127" t="n"/>
      <c r="L40" s="127">
        <f>IF(J40="","",IFERROR(VLOOKUP(TEXT(VALUE(SUBSTITUTE(J40,"-","")),"0000000"),郵便番号!$A:$C,3,FALSE),""))</f>
        <v/>
      </c>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f>IF(G41="","",IFERROR(VLOOKUP(TEXT(VALUE(SUBSTITUTE(G41,"-","")),"0000000"),郵便番号!$A:$C,3,FALSE),""))</f>
        <v/>
      </c>
      <c r="J41" s="127" t="n"/>
      <c r="K41" s="127" t="n"/>
      <c r="L41" s="127">
        <f>IF(J41="","",IFERROR(VLOOKUP(TEXT(VALUE(SUBSTITUTE(J41,"-","")),"0000000"),郵便番号!$A:$C,3,FALSE),""))</f>
        <v/>
      </c>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f>IF(G42="","",IFERROR(VLOOKUP(TEXT(VALUE(SUBSTITUTE(G42,"-","")),"0000000"),郵便番号!$A:$C,3,FALSE),""))</f>
        <v/>
      </c>
      <c r="J42" s="127" t="n"/>
      <c r="K42" s="127" t="n"/>
      <c r="L42" s="127">
        <f>IF(J42="","",IFERROR(VLOOKUP(TEXT(VALUE(SUBSTITUTE(J42,"-","")),"0000000"),郵便番号!$A:$C,3,FALSE),""))</f>
        <v/>
      </c>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f>IF(G43="","",IFERROR(VLOOKUP(TEXT(VALUE(SUBSTITUTE(G43,"-","")),"0000000"),郵便番号!$A:$C,3,FALSE),""))</f>
        <v/>
      </c>
      <c r="J43" s="127" t="n"/>
      <c r="K43" s="127" t="n"/>
      <c r="L43" s="127">
        <f>IF(J43="","",IFERROR(VLOOKUP(TEXT(VALUE(SUBSTITUTE(J43,"-","")),"0000000"),郵便番号!$A:$C,3,FALSE),""))</f>
        <v/>
      </c>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f>IF(G44="","",IFERROR(VLOOKUP(TEXT(VALUE(SUBSTITUTE(G44,"-","")),"0000000"),郵便番号!$A:$C,3,FALSE),""))</f>
        <v/>
      </c>
      <c r="J44" s="127" t="n"/>
      <c r="K44" s="127" t="n"/>
      <c r="L44" s="127">
        <f>IF(J44="","",IFERROR(VLOOKUP(TEXT(VALUE(SUBSTITUTE(J44,"-","")),"0000000"),郵便番号!$A:$C,3,FALSE),""))</f>
        <v/>
      </c>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J2:L2"/>
    <mergeCell ref="AA2:AC2"/>
    <mergeCell ref="N2:Y2"/>
    <mergeCell ref="AD2:AG2"/>
  </mergeCells>
  <dataValidations count="1">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7" t="inlineStr">
        <is>
          <t>入力での名称</t>
        </is>
      </c>
      <c r="B2" s="137" t="inlineStr">
        <is>
          <t>履歴書での正式名称</t>
        </is>
      </c>
      <c r="C2" s="137"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IF(計算!$B$3="","",IF(N(設定!$B$3)=0,"",YEAR(設定!$B$3)-2018))&amp;""</f>
        <v/>
      </c>
      <c r="AG8" s="95" t="inlineStr">
        <is>
          <t>年</t>
        </is>
      </c>
      <c r="AI8" s="145">
        <f>IF(計算!$B$3="","",IF(N(設定!$B$3)=0,"",MONTH(設定!$B$3)))&amp;""</f>
        <v/>
      </c>
      <c r="AL8" s="95" t="inlineStr">
        <is>
          <t>月</t>
        </is>
      </c>
      <c r="AN8" s="146">
        <f>IF(計算!$B$3="","",IF(N(設定!$B$3)=0,"",DAY(設定!$B$3)))&amp;""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7" t="n"/>
      <c r="BX8" s="148" t="n"/>
      <c r="BY8" s="148" t="n"/>
      <c r="BZ8" s="148" t="n"/>
      <c r="CA8" s="148" t="n"/>
      <c r="CB8" s="148" t="n"/>
      <c r="CC8" s="148" t="n"/>
      <c r="CD8" s="148" t="n"/>
      <c r="CE8" s="148" t="n"/>
      <c r="CF8" s="148" t="n"/>
      <c r="CG8" s="149" t="n"/>
      <c r="CH8" s="147" t="n"/>
      <c r="CI8" s="148" t="n"/>
      <c r="CJ8" s="148" t="n"/>
      <c r="CK8" s="148" t="n"/>
      <c r="CL8" s="148" t="n"/>
      <c r="CM8" s="148" t="n"/>
      <c r="CN8" s="148" t="n"/>
      <c r="CO8" s="148" t="n"/>
      <c r="CP8" s="148" t="n"/>
      <c r="CQ8" s="148" t="n"/>
      <c r="CR8" s="148" t="n"/>
      <c r="CS8" s="148" t="n"/>
      <c r="CT8" s="148" t="n"/>
      <c r="CU8" s="148" t="n"/>
      <c r="CV8" s="148" t="n"/>
      <c r="CW8" s="148" t="n"/>
      <c r="CX8" s="148" t="n"/>
      <c r="CY8" s="148" t="n"/>
      <c r="CZ8" s="148" t="n"/>
      <c r="DA8" s="148" t="n"/>
      <c r="DB8" s="148" t="n"/>
      <c r="DC8" s="148" t="n"/>
      <c r="DD8" s="148" t="n"/>
      <c r="DE8" s="148" t="n"/>
      <c r="DF8" s="148" t="n"/>
      <c r="DG8" s="148" t="n"/>
      <c r="DH8" s="148" t="n"/>
      <c r="DI8" s="148" t="n"/>
      <c r="DJ8" s="148" t="n"/>
      <c r="DK8" s="148" t="n"/>
      <c r="DL8" s="148" t="n"/>
      <c r="DM8" s="148" t="n"/>
      <c r="DN8" s="148" t="n"/>
      <c r="DO8" s="148" t="n"/>
      <c r="DP8" s="148" t="n"/>
      <c r="DQ8" s="148" t="n"/>
      <c r="DR8" s="148" t="n"/>
      <c r="DS8" s="148" t="n"/>
      <c r="DT8" s="148" t="n"/>
      <c r="DU8" s="149"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50">
        <f>計算!$BD$3</f>
        <v/>
      </c>
      <c r="CG9" s="144" t="n"/>
      <c r="CH9" s="151">
        <f>計算!$BE$3</f>
        <v/>
      </c>
      <c r="DU9" s="144"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8" t="n"/>
      <c r="AA10" s="148" t="n"/>
      <c r="AB10" s="148" t="n"/>
      <c r="AC10" s="148" t="n"/>
      <c r="AD10" s="148" t="n"/>
      <c r="AE10" s="148" t="n"/>
      <c r="AF10" s="148" t="n"/>
      <c r="AG10" s="148" t="n"/>
      <c r="AH10" s="148" t="n"/>
      <c r="AI10" s="148" t="n"/>
      <c r="AJ10" s="148" t="n"/>
      <c r="AK10" s="148" t="n"/>
      <c r="AL10" s="148" t="n"/>
      <c r="AM10" s="148" t="n"/>
      <c r="AN10" s="148" t="n"/>
      <c r="AO10" s="148" t="n"/>
      <c r="AP10" s="148" t="n"/>
      <c r="AQ10" s="148" t="n"/>
      <c r="AR10" s="148" t="n"/>
      <c r="AS10" s="148" t="n"/>
      <c r="AT10" s="148" t="n"/>
      <c r="AU10" s="12" t="n"/>
      <c r="AV10" s="7" t="n"/>
      <c r="BI10" s="8" t="n"/>
      <c r="BJ10" s="7" t="n"/>
      <c r="BK10" s="2" t="n"/>
      <c r="BL10" s="2" t="n"/>
      <c r="BM10" s="2" t="n"/>
      <c r="BN10" s="2" t="n"/>
      <c r="BO10" s="2" t="n"/>
      <c r="BP10" s="143" t="n"/>
      <c r="BV10" s="144" t="n"/>
      <c r="BW10" s="143" t="n"/>
      <c r="CG10" s="144" t="n"/>
      <c r="DU10" s="144" t="n"/>
      <c r="DV10" s="2" t="n"/>
      <c r="DW10" s="2" t="n"/>
      <c r="DX10" s="2" t="n"/>
      <c r="DY10" s="2" t="n"/>
      <c r="DZ10" s="2" t="n"/>
      <c r="EA10" s="2" t="n"/>
      <c r="EB10" s="2" t="n"/>
      <c r="EC10" s="2" t="n"/>
    </row>
    <row r="11" ht="6.75" customHeight="1" s="118">
      <c r="A11" s="2" t="n"/>
      <c r="B11" s="2" t="n"/>
      <c r="C11" s="2" t="n"/>
      <c r="D11" s="2" t="n"/>
      <c r="E11" s="142" t="inlineStr">
        <is>
          <t>ふ り が な</t>
        </is>
      </c>
      <c r="F11" s="140" t="n"/>
      <c r="G11" s="140" t="n"/>
      <c r="H11" s="140" t="n"/>
      <c r="I11" s="140" t="n"/>
      <c r="J11" s="140" t="n"/>
      <c r="K11" s="141" t="n"/>
      <c r="L11" s="152">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43" t="n"/>
      <c r="CG11" s="144" t="n"/>
      <c r="DU11" s="144" t="n"/>
      <c r="DV11" s="2" t="n"/>
      <c r="DW11" s="2" t="n"/>
      <c r="DX11" s="2" t="n"/>
      <c r="DY11" s="2" t="n"/>
      <c r="DZ11" s="2" t="n"/>
      <c r="EA11" s="2" t="n"/>
      <c r="EB11" s="2" t="n"/>
      <c r="EC11" s="2" t="n"/>
    </row>
    <row r="12" ht="6.7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43" t="n"/>
      <c r="CG12" s="144" t="n"/>
      <c r="DU12" s="144" t="n"/>
      <c r="DV12" s="2" t="n"/>
      <c r="DW12" s="2" t="n"/>
      <c r="DX12" s="2" t="n"/>
      <c r="DY12" s="2" t="n"/>
      <c r="DZ12" s="2" t="n"/>
      <c r="EA12" s="2" t="n"/>
      <c r="EB12" s="2" t="n"/>
      <c r="EC12" s="2" t="n"/>
    </row>
    <row r="13" ht="6.7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43" t="n"/>
      <c r="CG13" s="144" t="n"/>
      <c r="DU13" s="144" t="n"/>
      <c r="DV13" s="2" t="n"/>
      <c r="DW13" s="2" t="n"/>
      <c r="DX13" s="2" t="n"/>
      <c r="DY13" s="2" t="n"/>
      <c r="DZ13" s="2" t="n"/>
      <c r="EA13" s="2" t="n"/>
      <c r="EB13" s="2" t="n"/>
      <c r="EC13" s="2" t="n"/>
    </row>
    <row r="14" ht="6.75" customHeight="1" s="118">
      <c r="A14" s="2" t="n"/>
      <c r="B14" s="2" t="n"/>
      <c r="C14" s="2" t="n"/>
      <c r="D14" s="2" t="n"/>
      <c r="E14" s="147" t="n"/>
      <c r="F14" s="148" t="n"/>
      <c r="G14" s="148" t="n"/>
      <c r="H14" s="148" t="n"/>
      <c r="I14" s="148" t="n"/>
      <c r="J14" s="148" t="n"/>
      <c r="K14" s="149" t="n"/>
      <c r="L14" s="148" t="n"/>
      <c r="M14" s="148" t="n"/>
      <c r="N14" s="148" t="n"/>
      <c r="O14" s="148" t="n"/>
      <c r="P14" s="148" t="n"/>
      <c r="Q14" s="148" t="n"/>
      <c r="R14" s="148" t="n"/>
      <c r="S14" s="148" t="n"/>
      <c r="T14" s="148" t="n"/>
      <c r="U14" s="148" t="n"/>
      <c r="V14" s="148" t="n"/>
      <c r="W14" s="148" t="n"/>
      <c r="X14" s="148" t="n"/>
      <c r="Y14" s="148" t="n"/>
      <c r="Z14" s="148" t="n"/>
      <c r="AA14" s="148" t="n"/>
      <c r="AB14" s="148" t="n"/>
      <c r="AC14" s="148" t="n"/>
      <c r="AD14" s="148" t="n"/>
      <c r="AE14" s="148" t="n"/>
      <c r="AF14" s="148" t="n"/>
      <c r="AG14" s="148" t="n"/>
      <c r="AH14" s="148" t="n"/>
      <c r="AI14" s="148" t="n"/>
      <c r="AJ14" s="148" t="n"/>
      <c r="AK14" s="148" t="n"/>
      <c r="AL14" s="148" t="n"/>
      <c r="AM14" s="148" t="n"/>
      <c r="AN14" s="148" t="n"/>
      <c r="AO14" s="148" t="n"/>
      <c r="AP14" s="148" t="n"/>
      <c r="AQ14" s="148" t="n"/>
      <c r="AR14" s="148" t="n"/>
      <c r="AS14" s="148" t="n"/>
      <c r="AT14" s="149"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43" t="n"/>
      <c r="CG14" s="144" t="n"/>
      <c r="DU14" s="144" t="n"/>
      <c r="DV14" s="2" t="n"/>
      <c r="DW14" s="2" t="n"/>
      <c r="DX14" s="2" t="n"/>
      <c r="DY14" s="2" t="n"/>
      <c r="DZ14" s="2" t="n"/>
      <c r="EA14" s="2" t="n"/>
      <c r="EB14" s="2" t="n"/>
      <c r="EC14" s="2" t="n"/>
    </row>
    <row r="15" ht="6.75" customHeight="1" s="118">
      <c r="A15" s="2" t="n"/>
      <c r="B15" s="2" t="n"/>
      <c r="C15" s="2" t="n"/>
      <c r="D15" s="2" t="n"/>
      <c r="E15" s="153" t="inlineStr">
        <is>
          <t>名　前</t>
        </is>
      </c>
      <c r="F15" s="140" t="n"/>
      <c r="G15" s="140" t="n"/>
      <c r="H15" s="140" t="n"/>
      <c r="I15" s="140" t="n"/>
      <c r="J15" s="140" t="n"/>
      <c r="K15" s="141" t="n"/>
      <c r="L15" s="154">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43" t="n"/>
      <c r="CG15" s="144" t="n"/>
      <c r="DU15" s="144" t="n"/>
      <c r="DV15" s="2" t="n"/>
      <c r="DW15" s="2" t="n"/>
      <c r="DX15" s="2" t="n"/>
      <c r="DY15" s="2" t="n"/>
      <c r="DZ15" s="2" t="n"/>
      <c r="EA15" s="2" t="n"/>
      <c r="EB15" s="2" t="n"/>
      <c r="EC15" s="2" t="n"/>
    </row>
    <row r="16" ht="6.7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43" t="n"/>
      <c r="CG16" s="144" t="n"/>
      <c r="DU16" s="144" t="n"/>
      <c r="DV16" s="2" t="n"/>
      <c r="DW16" s="2" t="n"/>
      <c r="DX16" s="2" t="n"/>
      <c r="DY16" s="2" t="n"/>
      <c r="DZ16" s="2" t="n"/>
      <c r="EA16" s="2" t="n"/>
      <c r="EB16" s="2" t="n"/>
      <c r="EC16" s="2" t="n"/>
    </row>
    <row r="17" ht="6.7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43" t="n"/>
      <c r="CG17" s="144" t="n"/>
      <c r="DU17" s="144" t="n"/>
      <c r="DV17" s="2" t="n"/>
      <c r="DW17" s="2" t="n"/>
      <c r="DX17" s="2" t="n"/>
      <c r="DY17" s="2" t="n"/>
      <c r="DZ17" s="2" t="n"/>
      <c r="EA17" s="2" t="n"/>
      <c r="EB17" s="2" t="n"/>
      <c r="EC17" s="2" t="n"/>
    </row>
    <row r="18" ht="6.7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43" t="n"/>
      <c r="CG18" s="144" t="n"/>
      <c r="DU18" s="144" t="n"/>
      <c r="DV18" s="2" t="n"/>
      <c r="DW18" s="2" t="n"/>
      <c r="DX18" s="2" t="n"/>
      <c r="DY18" s="2" t="n"/>
      <c r="DZ18" s="2" t="n"/>
      <c r="EA18" s="2" t="n"/>
      <c r="EB18" s="2" t="n"/>
      <c r="EC18" s="2" t="n"/>
    </row>
    <row r="19" ht="6.7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43" t="n"/>
      <c r="CG19" s="144" t="n"/>
      <c r="DU19" s="144" t="n"/>
      <c r="DV19" s="2" t="n"/>
      <c r="DW19" s="2" t="n"/>
      <c r="DX19" s="2" t="n"/>
      <c r="DY19" s="2" t="n"/>
      <c r="DZ19" s="2" t="n"/>
      <c r="EA19" s="2" t="n"/>
      <c r="EB19" s="2" t="n"/>
      <c r="EC19" s="2" t="n"/>
    </row>
    <row r="20" ht="4.5" customHeight="1" s="118">
      <c r="A20" s="2" t="n"/>
      <c r="B20" s="2" t="n"/>
      <c r="C20" s="2" t="n"/>
      <c r="D20" s="2" t="n"/>
      <c r="E20" s="147" t="n"/>
      <c r="F20" s="148" t="n"/>
      <c r="G20" s="148" t="n"/>
      <c r="H20" s="148" t="n"/>
      <c r="I20" s="148" t="n"/>
      <c r="J20" s="148" t="n"/>
      <c r="K20" s="149" t="n"/>
      <c r="L20" s="147" t="n"/>
      <c r="M20" s="148" t="n"/>
      <c r="N20" s="148" t="n"/>
      <c r="O20" s="148" t="n"/>
      <c r="P20" s="148" t="n"/>
      <c r="Q20" s="148" t="n"/>
      <c r="R20" s="148" t="n"/>
      <c r="S20" s="148" t="n"/>
      <c r="T20" s="148" t="n"/>
      <c r="U20" s="148" t="n"/>
      <c r="V20" s="148" t="n"/>
      <c r="W20" s="148" t="n"/>
      <c r="X20" s="148" t="n"/>
      <c r="Y20" s="148" t="n"/>
      <c r="Z20" s="148" t="n"/>
      <c r="AA20" s="148" t="n"/>
      <c r="AB20" s="148" t="n"/>
      <c r="AC20" s="148" t="n"/>
      <c r="AD20" s="148" t="n"/>
      <c r="AE20" s="148" t="n"/>
      <c r="AF20" s="148" t="n"/>
      <c r="AG20" s="148" t="n"/>
      <c r="AH20" s="148" t="n"/>
      <c r="AI20" s="148" t="n"/>
      <c r="AJ20" s="148" t="n"/>
      <c r="AK20" s="148" t="n"/>
      <c r="AL20" s="148" t="n"/>
      <c r="AM20" s="148" t="n"/>
      <c r="AN20" s="148" t="n"/>
      <c r="AO20" s="148" t="n"/>
      <c r="AP20" s="148" t="n"/>
      <c r="AQ20" s="148" t="n"/>
      <c r="AR20" s="148" t="n"/>
      <c r="AS20" s="148" t="n"/>
      <c r="AT20" s="149"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43" t="n"/>
      <c r="CG20" s="144" t="n"/>
      <c r="DU20" s="144" t="n"/>
      <c r="DV20" s="2" t="n"/>
      <c r="DW20" s="2" t="n"/>
      <c r="DX20" s="2" t="n"/>
      <c r="DY20" s="2" t="n"/>
      <c r="DZ20" s="2" t="n"/>
      <c r="EA20" s="2" t="n"/>
      <c r="EB20" s="2" t="n"/>
      <c r="EC20" s="2" t="n"/>
    </row>
    <row r="21" ht="6.75" customHeight="1" s="118">
      <c r="A21" s="2" t="n"/>
      <c r="B21" s="2" t="n"/>
      <c r="C21" s="2" t="n"/>
      <c r="D21" s="2" t="n"/>
      <c r="E21" s="153" t="inlineStr">
        <is>
          <t>生年月日</t>
        </is>
      </c>
      <c r="F21" s="140" t="n"/>
      <c r="G21" s="140" t="n"/>
      <c r="H21" s="140" t="n"/>
      <c r="I21" s="140" t="n"/>
      <c r="J21" s="140" t="n"/>
      <c r="K21" s="141" t="n"/>
      <c r="L21" s="155" t="inlineStr">
        <is>
          <t>昭和 ・ 平成</t>
        </is>
      </c>
      <c r="M21" s="140" t="n"/>
      <c r="N21" s="140" t="n"/>
      <c r="O21" s="140" t="n"/>
      <c r="P21" s="140" t="n"/>
      <c r="Q21" s="140" t="n"/>
      <c r="R21" s="140" t="n"/>
      <c r="S21" s="140" t="n"/>
      <c r="T21" s="140" t="n"/>
      <c r="U21" s="140" t="n"/>
      <c r="V21" s="156">
        <f>計算!$D$3</f>
        <v/>
      </c>
      <c r="W21" s="140" t="n"/>
      <c r="X21" s="157" t="inlineStr">
        <is>
          <t>年</t>
        </is>
      </c>
      <c r="Y21" s="140" t="n"/>
      <c r="Z21" s="158">
        <f>計算!$E$3</f>
        <v/>
      </c>
      <c r="AA21" s="140" t="n"/>
      <c r="AB21" s="140" t="n"/>
      <c r="AC21" s="157" t="inlineStr">
        <is>
          <t>月</t>
        </is>
      </c>
      <c r="AD21" s="140" t="n"/>
      <c r="AE21" s="158">
        <f>計算!$F$3</f>
        <v/>
      </c>
      <c r="AF21" s="140" t="n"/>
      <c r="AG21" s="140" t="n"/>
      <c r="AH21" s="157" t="inlineStr">
        <is>
          <t>日　生 （満</t>
        </is>
      </c>
      <c r="AI21" s="140" t="n"/>
      <c r="AJ21" s="140" t="n"/>
      <c r="AK21" s="140" t="n"/>
      <c r="AL21" s="140" t="n"/>
      <c r="AM21" s="140" t="n"/>
      <c r="AN21" s="140" t="n"/>
      <c r="AO21" s="140" t="n"/>
      <c r="AP21" s="159">
        <f>計算!$G$3</f>
        <v/>
      </c>
      <c r="AQ21" s="140" t="n"/>
      <c r="AR21" s="160"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43" t="n"/>
      <c r="CG21" s="144" t="n"/>
      <c r="DU21" s="144" t="n"/>
      <c r="DV21" s="2" t="n"/>
      <c r="DW21" s="2" t="n"/>
      <c r="DX21" s="2" t="n"/>
      <c r="DY21" s="2" t="n"/>
      <c r="DZ21" s="2" t="n"/>
      <c r="EA21" s="2" t="n"/>
      <c r="EB21" s="2" t="n"/>
      <c r="EC21" s="2" t="n"/>
    </row>
    <row r="22" ht="6.75"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143" t="n"/>
      <c r="CG22" s="144" t="n"/>
      <c r="DU22" s="144" t="n"/>
      <c r="DV22" s="2" t="n"/>
      <c r="DW22" s="2" t="n"/>
      <c r="DX22" s="2" t="n"/>
      <c r="DY22" s="2" t="n"/>
      <c r="DZ22" s="2" t="n"/>
      <c r="EA22" s="2" t="n"/>
      <c r="EB22" s="2" t="n"/>
      <c r="EC22" s="2" t="n"/>
    </row>
    <row r="23" ht="6.75"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143" t="n"/>
      <c r="CG23" s="144" t="n"/>
      <c r="DU23" s="144" t="n"/>
      <c r="DV23" s="2" t="n"/>
      <c r="DW23" s="2" t="n"/>
      <c r="DX23" s="2" t="n"/>
      <c r="DY23" s="2" t="n"/>
      <c r="DZ23" s="2" t="n"/>
      <c r="EA23" s="2" t="n"/>
      <c r="EB23" s="2" t="n"/>
      <c r="EC23" s="2" t="n"/>
    </row>
    <row r="24" ht="3.75" customHeight="1" s="118">
      <c r="A24" s="2" t="n"/>
      <c r="B24" s="2" t="n"/>
      <c r="C24" s="2" t="n"/>
      <c r="D24" s="2" t="n"/>
      <c r="E24" s="147" t="n"/>
      <c r="F24" s="148" t="n"/>
      <c r="G24" s="148" t="n"/>
      <c r="H24" s="148" t="n"/>
      <c r="I24" s="148" t="n"/>
      <c r="J24" s="148" t="n"/>
      <c r="K24" s="149" t="n"/>
      <c r="L24" s="147" t="n"/>
      <c r="M24" s="148" t="n"/>
      <c r="N24" s="148" t="n"/>
      <c r="O24" s="148" t="n"/>
      <c r="P24" s="148" t="n"/>
      <c r="Q24" s="148" t="n"/>
      <c r="R24" s="148" t="n"/>
      <c r="S24" s="148" t="n"/>
      <c r="T24" s="148" t="n"/>
      <c r="U24" s="148" t="n"/>
      <c r="X24" s="148" t="n"/>
      <c r="Y24" s="148" t="n"/>
      <c r="AC24" s="148" t="n"/>
      <c r="AD24" s="148" t="n"/>
      <c r="AH24" s="148" t="n"/>
      <c r="AI24" s="148" t="n"/>
      <c r="AJ24" s="148" t="n"/>
      <c r="AK24" s="148" t="n"/>
      <c r="AL24" s="148" t="n"/>
      <c r="AM24" s="148" t="n"/>
      <c r="AN24" s="148" t="n"/>
      <c r="AO24" s="148" t="n"/>
      <c r="AP24" s="148" t="n"/>
      <c r="AQ24" s="148" t="n"/>
      <c r="AR24" s="148" t="n"/>
      <c r="AS24" s="148" t="n"/>
      <c r="AT24" s="149"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143" t="n"/>
      <c r="CG24" s="144" t="n"/>
      <c r="DU24" s="144" t="n"/>
      <c r="DV24" s="2" t="n"/>
      <c r="DW24" s="2" t="n"/>
      <c r="DX24" s="2" t="n"/>
      <c r="DY24" s="2" t="n"/>
      <c r="DZ24" s="2" t="n"/>
      <c r="EA24" s="2" t="n"/>
      <c r="EB24" s="2" t="n"/>
      <c r="EC24" s="2" t="n"/>
    </row>
    <row r="25" ht="6.75" customHeight="1" s="118">
      <c r="A25" s="2" t="n"/>
      <c r="B25" s="2" t="n"/>
      <c r="C25" s="2" t="n"/>
      <c r="D25" s="2" t="n"/>
      <c r="E25" s="161" t="inlineStr">
        <is>
          <t>ふ り が な</t>
        </is>
      </c>
      <c r="F25" s="140" t="n"/>
      <c r="G25" s="140" t="n"/>
      <c r="H25" s="140" t="n"/>
      <c r="I25" s="140" t="n"/>
      <c r="J25" s="140" t="n"/>
      <c r="K25" s="141" t="n"/>
      <c r="L25" s="162">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143" t="n"/>
      <c r="CG25" s="144" t="n"/>
      <c r="DU25" s="144" t="n"/>
      <c r="DV25" s="2" t="n"/>
      <c r="DW25" s="2" t="n"/>
      <c r="DX25" s="2" t="n"/>
      <c r="DY25" s="2" t="n"/>
      <c r="DZ25" s="2" t="n"/>
      <c r="EA25" s="2" t="n"/>
      <c r="EB25" s="2" t="n"/>
      <c r="EC25" s="2" t="n"/>
    </row>
    <row r="26" ht="6.75" customHeight="1" s="118">
      <c r="A26" s="2" t="n"/>
      <c r="B26" s="2" t="n"/>
      <c r="C26" s="2" t="n"/>
      <c r="D26" s="2" t="n"/>
      <c r="E26" s="143" t="n"/>
      <c r="K26" s="144" t="n"/>
      <c r="BI26" s="144" t="n"/>
      <c r="BJ26" s="2" t="n"/>
      <c r="BK26" s="2" t="n"/>
      <c r="BL26" s="2" t="n"/>
      <c r="BM26" s="2" t="n"/>
      <c r="BN26" s="2" t="n"/>
      <c r="BO26" s="2" t="n"/>
      <c r="BP26" s="143" t="n"/>
      <c r="BV26" s="144" t="n"/>
      <c r="BW26" s="143" t="n"/>
      <c r="CG26" s="144" t="n"/>
      <c r="DU26" s="144" t="n"/>
      <c r="DV26" s="2" t="n"/>
      <c r="DW26" s="2" t="n"/>
      <c r="DX26" s="2" t="n"/>
      <c r="DY26" s="2" t="n"/>
      <c r="DZ26" s="2" t="n"/>
      <c r="EA26" s="2" t="n"/>
      <c r="EB26" s="2" t="n"/>
      <c r="EC26" s="2" t="n"/>
    </row>
    <row r="27" ht="6.75" customHeight="1" s="118">
      <c r="A27" s="2" t="n"/>
      <c r="B27" s="2" t="n"/>
      <c r="C27" s="2" t="n"/>
      <c r="D27" s="2" t="n"/>
      <c r="E27" s="163" t="n"/>
      <c r="F27" s="164" t="n"/>
      <c r="G27" s="164" t="n"/>
      <c r="H27" s="164" t="n"/>
      <c r="I27" s="164" t="n"/>
      <c r="J27" s="164" t="n"/>
      <c r="K27" s="165" t="n"/>
      <c r="L27" s="164" t="n"/>
      <c r="M27" s="164" t="n"/>
      <c r="N27" s="164" t="n"/>
      <c r="O27" s="164" t="n"/>
      <c r="P27" s="164" t="n"/>
      <c r="Q27" s="164" t="n"/>
      <c r="R27" s="164" t="n"/>
      <c r="S27" s="164" t="n"/>
      <c r="T27" s="164" t="n"/>
      <c r="U27" s="164" t="n"/>
      <c r="V27" s="164" t="n"/>
      <c r="W27" s="164" t="n"/>
      <c r="X27" s="164" t="n"/>
      <c r="Y27" s="164" t="n"/>
      <c r="Z27" s="164" t="n"/>
      <c r="AA27" s="164" t="n"/>
      <c r="AB27" s="164" t="n"/>
      <c r="AC27" s="164" t="n"/>
      <c r="AD27" s="164" t="n"/>
      <c r="AE27" s="164" t="n"/>
      <c r="AF27" s="164" t="n"/>
      <c r="AG27" s="164" t="n"/>
      <c r="AH27" s="164" t="n"/>
      <c r="AI27" s="164" t="n"/>
      <c r="AJ27" s="164" t="n"/>
      <c r="AK27" s="164" t="n"/>
      <c r="AL27" s="164" t="n"/>
      <c r="AM27" s="164" t="n"/>
      <c r="AN27" s="164" t="n"/>
      <c r="AO27" s="164" t="n"/>
      <c r="AP27" s="164" t="n"/>
      <c r="AQ27" s="164" t="n"/>
      <c r="AR27" s="164" t="n"/>
      <c r="AS27" s="164" t="n"/>
      <c r="AT27" s="164" t="n"/>
      <c r="AU27" s="164" t="n"/>
      <c r="AV27" s="164" t="n"/>
      <c r="AW27" s="164" t="n"/>
      <c r="AX27" s="164" t="n"/>
      <c r="AY27" s="164" t="n"/>
      <c r="AZ27" s="164" t="n"/>
      <c r="BA27" s="164" t="n"/>
      <c r="BB27" s="164" t="n"/>
      <c r="BC27" s="164" t="n"/>
      <c r="BD27" s="164" t="n"/>
      <c r="BE27" s="164" t="n"/>
      <c r="BF27" s="164" t="n"/>
      <c r="BG27" s="164" t="n"/>
      <c r="BH27" s="164" t="n"/>
      <c r="BI27" s="165" t="n"/>
      <c r="BJ27" s="2" t="n"/>
      <c r="BK27" s="2" t="n"/>
      <c r="BL27" s="2" t="n"/>
      <c r="BM27" s="2" t="n"/>
      <c r="BN27" s="2" t="n"/>
      <c r="BO27" s="2" t="n"/>
      <c r="BP27" s="143" t="n"/>
      <c r="BV27" s="144" t="n"/>
      <c r="BW27" s="143" t="n"/>
      <c r="CG27" s="144" t="n"/>
      <c r="DU27" s="144" t="n"/>
      <c r="DV27" s="2" t="n"/>
      <c r="DW27" s="2" t="n"/>
      <c r="DX27" s="2" t="n"/>
      <c r="DY27" s="2" t="n"/>
      <c r="DZ27" s="2" t="n"/>
      <c r="EA27" s="2" t="n"/>
      <c r="EB27" s="2" t="n"/>
      <c r="EC27" s="2" t="n"/>
    </row>
    <row r="28" ht="6.75" customHeight="1" s="118">
      <c r="A28" s="2" t="n"/>
      <c r="B28" s="2" t="n"/>
      <c r="C28" s="2" t="n"/>
      <c r="D28" s="2" t="n"/>
      <c r="E28" s="166" t="inlineStr">
        <is>
          <t>現住所</t>
        </is>
      </c>
      <c r="F28" s="167" t="n"/>
      <c r="G28" s="167" t="n"/>
      <c r="H28" s="167" t="n"/>
      <c r="I28" s="167" t="n"/>
      <c r="J28" s="167" t="n"/>
      <c r="K28" s="168" t="n"/>
      <c r="L28" s="107" t="inlineStr">
        <is>
          <t>〒</t>
        </is>
      </c>
      <c r="M28" s="167" t="n"/>
      <c r="N28" s="167" t="n"/>
      <c r="O28" s="167" t="n"/>
      <c r="P28" s="169">
        <f>計算!$H$3</f>
        <v/>
      </c>
      <c r="Q28" s="167" t="n"/>
      <c r="R28" s="167" t="n"/>
      <c r="S28" s="167" t="n"/>
      <c r="T28" s="167" t="n"/>
      <c r="U28" s="167" t="n"/>
      <c r="V28" s="167" t="n"/>
      <c r="W28" s="167" t="n"/>
      <c r="X28" s="167" t="n"/>
      <c r="Y28" s="167" t="n"/>
      <c r="Z28" s="167" t="n"/>
      <c r="AA28" s="167" t="n"/>
      <c r="AB28" s="167" t="n"/>
      <c r="AC28" s="167" t="n"/>
      <c r="AD28" s="167" t="n"/>
      <c r="AE28" s="167" t="n"/>
      <c r="AF28" s="167" t="n"/>
      <c r="AG28" s="167" t="n"/>
      <c r="AH28" s="167" t="n"/>
      <c r="AI28" s="167" t="n"/>
      <c r="AJ28" s="167"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143" t="n"/>
      <c r="CG28" s="144" t="n"/>
      <c r="DU28" s="144" t="n"/>
      <c r="DV28" s="2" t="n"/>
      <c r="DW28" s="2" t="n"/>
      <c r="DX28" s="2" t="n"/>
      <c r="DY28" s="2" t="n"/>
      <c r="DZ28" s="2" t="n"/>
      <c r="EA28" s="2" t="n"/>
      <c r="EB28" s="2" t="n"/>
      <c r="EC28" s="2" t="n"/>
    </row>
    <row r="29" ht="4.5"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7" t="n"/>
      <c r="BQ29" s="148" t="n"/>
      <c r="BR29" s="148" t="n"/>
      <c r="BS29" s="148" t="n"/>
      <c r="BT29" s="148" t="n"/>
      <c r="BU29" s="148" t="n"/>
      <c r="BV29" s="149" t="n"/>
      <c r="BW29" s="147" t="n"/>
      <c r="BX29" s="148" t="n"/>
      <c r="BY29" s="148" t="n"/>
      <c r="BZ29" s="148" t="n"/>
      <c r="CA29" s="148" t="n"/>
      <c r="CB29" s="148" t="n"/>
      <c r="CC29" s="148" t="n"/>
      <c r="CD29" s="148" t="n"/>
      <c r="CE29" s="148" t="n"/>
      <c r="CF29" s="148" t="n"/>
      <c r="CG29" s="149" t="n"/>
      <c r="DU29" s="144"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0" t="inlineStr">
        <is>
          <t>校内外の諸活動</t>
        </is>
      </c>
      <c r="BQ30" s="140" t="n"/>
      <c r="BR30" s="140" t="n"/>
      <c r="BS30" s="140" t="n"/>
      <c r="BT30" s="140" t="n"/>
      <c r="BU30" s="140" t="n"/>
      <c r="BV30" s="141" t="n"/>
      <c r="BW30" s="171">
        <f>計算!$AQ$3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2">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7" t="n"/>
      <c r="F33" s="148" t="n"/>
      <c r="G33" s="148" t="n"/>
      <c r="H33" s="148" t="n"/>
      <c r="I33" s="148" t="n"/>
      <c r="J33" s="148" t="n"/>
      <c r="K33" s="149" t="n"/>
      <c r="L33" s="147"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c r="AG33" s="148" t="n"/>
      <c r="AH33" s="148" t="n"/>
      <c r="AI33" s="148" t="n"/>
      <c r="AJ33" s="148" t="n"/>
      <c r="AK33" s="148" t="n"/>
      <c r="AL33" s="148" t="n"/>
      <c r="AM33" s="148" t="n"/>
      <c r="AN33" s="148" t="n"/>
      <c r="AO33" s="148" t="n"/>
      <c r="AP33" s="148" t="n"/>
      <c r="AQ33" s="148" t="n"/>
      <c r="AR33" s="148" t="n"/>
      <c r="AS33" s="148" t="n"/>
      <c r="AT33" s="148" t="n"/>
      <c r="AU33" s="148" t="n"/>
      <c r="AV33" s="148" t="n"/>
      <c r="AW33" s="148" t="n"/>
      <c r="AX33" s="148" t="n"/>
      <c r="AY33" s="148" t="n"/>
      <c r="AZ33" s="148" t="n"/>
      <c r="BA33" s="148" t="n"/>
      <c r="BB33" s="148" t="n"/>
      <c r="BC33" s="148" t="n"/>
      <c r="BD33" s="148" t="n"/>
      <c r="BE33" s="148" t="n"/>
      <c r="BF33" s="148" t="n"/>
      <c r="BG33" s="148" t="n"/>
      <c r="BH33" s="148" t="n"/>
      <c r="BI33" s="149"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61" t="inlineStr">
        <is>
          <t>ふ り が な</t>
        </is>
      </c>
      <c r="F34" s="140" t="n"/>
      <c r="G34" s="140" t="n"/>
      <c r="H34" s="140" t="n"/>
      <c r="I34" s="140" t="n"/>
      <c r="J34" s="140" t="n"/>
      <c r="K34" s="141" t="n"/>
      <c r="L34" s="162">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3" t="n"/>
      <c r="F36" s="164" t="n"/>
      <c r="G36" s="164" t="n"/>
      <c r="H36" s="164" t="n"/>
      <c r="I36" s="164" t="n"/>
      <c r="J36" s="164" t="n"/>
      <c r="K36" s="165" t="n"/>
      <c r="L36" s="164" t="n"/>
      <c r="M36" s="164" t="n"/>
      <c r="N36" s="164" t="n"/>
      <c r="O36" s="164" t="n"/>
      <c r="P36" s="164" t="n"/>
      <c r="Q36" s="164" t="n"/>
      <c r="R36" s="164" t="n"/>
      <c r="S36" s="164" t="n"/>
      <c r="T36" s="164" t="n"/>
      <c r="U36" s="164" t="n"/>
      <c r="V36" s="164" t="n"/>
      <c r="W36" s="164" t="n"/>
      <c r="X36" s="164" t="n"/>
      <c r="Y36" s="164" t="n"/>
      <c r="Z36" s="164" t="n"/>
      <c r="AA36" s="164" t="n"/>
      <c r="AB36" s="164" t="n"/>
      <c r="AC36" s="164" t="n"/>
      <c r="AD36" s="164" t="n"/>
      <c r="AE36" s="164" t="n"/>
      <c r="AF36" s="164" t="n"/>
      <c r="AG36" s="164" t="n"/>
      <c r="AH36" s="164" t="n"/>
      <c r="AI36" s="164" t="n"/>
      <c r="AJ36" s="164" t="n"/>
      <c r="AK36" s="164" t="n"/>
      <c r="AL36" s="164" t="n"/>
      <c r="AM36" s="164" t="n"/>
      <c r="AN36" s="164" t="n"/>
      <c r="AO36" s="164" t="n"/>
      <c r="AP36" s="164" t="n"/>
      <c r="AQ36" s="164" t="n"/>
      <c r="AR36" s="164" t="n"/>
      <c r="AS36" s="164" t="n"/>
      <c r="AT36" s="164" t="n"/>
      <c r="AU36" s="164" t="n"/>
      <c r="AV36" s="164" t="n"/>
      <c r="AW36" s="164" t="n"/>
      <c r="AX36" s="164" t="n"/>
      <c r="AY36" s="164" t="n"/>
      <c r="AZ36" s="164" t="n"/>
      <c r="BA36" s="164" t="n"/>
      <c r="BB36" s="164" t="n"/>
      <c r="BC36" s="164" t="n"/>
      <c r="BD36" s="164" t="n"/>
      <c r="BE36" s="164" t="n"/>
      <c r="BF36" s="164" t="n"/>
      <c r="BG36" s="164" t="n"/>
      <c r="BH36" s="164" t="n"/>
      <c r="BI36" s="165"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6" t="inlineStr">
        <is>
          <t>連絡先</t>
        </is>
      </c>
      <c r="F37" s="167" t="n"/>
      <c r="G37" s="167" t="n"/>
      <c r="H37" s="167" t="n"/>
      <c r="I37" s="167" t="n"/>
      <c r="J37" s="167" t="n"/>
      <c r="K37" s="168" t="n"/>
      <c r="L37" s="107" t="inlineStr">
        <is>
          <t>〒</t>
        </is>
      </c>
      <c r="M37" s="167" t="n"/>
      <c r="N37" s="167" t="n"/>
      <c r="O37" s="167" t="n"/>
      <c r="P37" s="173">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4">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7" t="n"/>
      <c r="F41" s="148" t="n"/>
      <c r="G41" s="148" t="n"/>
      <c r="H41" s="148" t="n"/>
      <c r="I41" s="148" t="n"/>
      <c r="J41" s="148" t="n"/>
      <c r="K41" s="149"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c r="AG41" s="148" t="n"/>
      <c r="AH41" s="148" t="n"/>
      <c r="AI41" s="148" t="n"/>
      <c r="AJ41" s="148" t="n"/>
      <c r="AK41" s="148" t="n"/>
      <c r="AL41" s="148" t="n"/>
      <c r="AM41" s="148" t="n"/>
      <c r="AN41" s="148" t="n"/>
      <c r="AO41" s="148" t="n"/>
      <c r="AP41" s="148" t="n"/>
      <c r="AQ41" s="148" t="n"/>
      <c r="AR41" s="148" t="n"/>
      <c r="AS41" s="148" t="n"/>
      <c r="AT41" s="148" t="n"/>
      <c r="AU41" s="148" t="n"/>
      <c r="AV41" s="148" t="n"/>
      <c r="AW41" s="148" t="n"/>
      <c r="AX41" s="148" t="n"/>
      <c r="AY41" s="148" t="n"/>
      <c r="AZ41" s="148" t="n"/>
      <c r="BA41" s="148" t="n"/>
      <c r="BB41" s="148" t="n"/>
      <c r="BC41" s="148" t="n"/>
      <c r="BD41" s="148" t="n"/>
      <c r="BE41" s="148" t="n"/>
      <c r="BF41" s="148" t="n"/>
      <c r="BG41" s="148" t="n"/>
      <c r="BH41" s="148" t="n"/>
      <c r="BI41" s="149"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5" t="n"/>
      <c r="BQ47" s="140" t="n"/>
      <c r="BR47" s="176" t="n"/>
      <c r="BS47" s="140" t="n"/>
      <c r="BT47" s="140" t="n"/>
      <c r="BU47" s="28" t="n"/>
      <c r="BV47" s="29" t="n"/>
      <c r="BW47" s="177">
        <f>計算!$AR$3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8"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79">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80">
        <f>IF(計算!$B$3="","",設定!$B$6)&amp;""</f>
        <v/>
      </c>
      <c r="S55" s="11" t="n"/>
      <c r="T55" s="11" t="n"/>
      <c r="U55" s="181">
        <f>IF(計算!$B$3="","",設定!$B$7)&amp;""</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7" t="n"/>
      <c r="F60" s="148" t="n"/>
      <c r="G60" s="148" t="n"/>
      <c r="H60" s="148" t="n"/>
      <c r="I60" s="148" t="n"/>
      <c r="J60" s="148" t="n"/>
      <c r="K60" s="149"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8" t="n"/>
      <c r="AX60" s="148" t="n"/>
      <c r="AY60" s="148" t="n"/>
      <c r="AZ60" s="148" t="n"/>
      <c r="BA60" s="148" t="n"/>
      <c r="BB60" s="148" t="n"/>
      <c r="BC60" s="148" t="n"/>
      <c r="BD60" s="148" t="n"/>
      <c r="BE60" s="148" t="n"/>
      <c r="BF60" s="148" t="n"/>
      <c r="BG60" s="148" t="n"/>
      <c r="BH60" s="148" t="n"/>
      <c r="BI60" s="149"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2" t="inlineStr">
        <is>
          <t>職　歴</t>
        </is>
      </c>
      <c r="K64" s="144" t="n"/>
      <c r="L64" s="54" t="inlineStr">
        <is>
          <t>平成</t>
        </is>
      </c>
      <c r="M64" s="140" t="n"/>
      <c r="N64" s="140" t="n"/>
      <c r="O64" s="140" t="n"/>
      <c r="P64" s="19" t="n"/>
      <c r="Q64" s="19" t="n"/>
      <c r="R64" s="19" t="n"/>
      <c r="S64" s="19" t="n"/>
      <c r="T64" s="19" t="n"/>
      <c r="U64" s="19" t="n"/>
      <c r="V64" s="19" t="n"/>
      <c r="W64" s="19" t="n"/>
      <c r="X64" s="37" t="n"/>
      <c r="Y64" s="172">
        <f>計算!$AV$3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80">
        <f>計算!$AT$3</f>
        <v/>
      </c>
      <c r="S66" s="52" t="inlineStr">
        <is>
          <t>年</t>
        </is>
      </c>
      <c r="U66" s="181">
        <f>計算!$AU$3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7" t="n"/>
      <c r="M69" s="148" t="n"/>
      <c r="N69" s="148" t="n"/>
      <c r="O69" s="148" t="n"/>
      <c r="P69" s="20" t="n"/>
      <c r="Q69" s="20" t="n"/>
      <c r="R69" s="20" t="n"/>
      <c r="S69" s="20" t="n"/>
      <c r="T69" s="20" t="n"/>
      <c r="U69" s="20" t="n"/>
      <c r="V69" s="20" t="n"/>
      <c r="W69" s="20" t="n"/>
      <c r="X69" s="39" t="n"/>
      <c r="Y69" s="147" t="n"/>
      <c r="Z69" s="148" t="n"/>
      <c r="AA69" s="148" t="n"/>
      <c r="AB69" s="148" t="n"/>
      <c r="AC69" s="148" t="n"/>
      <c r="AD69" s="148" t="n"/>
      <c r="AE69" s="148" t="n"/>
      <c r="AF69" s="148" t="n"/>
      <c r="AG69" s="148" t="n"/>
      <c r="AH69" s="148" t="n"/>
      <c r="AI69" s="148" t="n"/>
      <c r="AJ69" s="148" t="n"/>
      <c r="AK69" s="148" t="n"/>
      <c r="AL69" s="148" t="n"/>
      <c r="AM69" s="148" t="n"/>
      <c r="AN69" s="148" t="n"/>
      <c r="AO69" s="148" t="n"/>
      <c r="AP69" s="148" t="n"/>
      <c r="AQ69" s="148" t="n"/>
      <c r="AR69" s="148" t="n"/>
      <c r="AS69" s="148" t="n"/>
      <c r="AT69" s="148" t="n"/>
      <c r="AU69" s="148" t="n"/>
      <c r="AV69" s="148" t="n"/>
      <c r="AW69" s="148" t="n"/>
      <c r="AX69" s="148" t="n"/>
      <c r="AY69" s="148" t="n"/>
      <c r="AZ69" s="148" t="n"/>
      <c r="BA69" s="148" t="n"/>
      <c r="BB69" s="148" t="n"/>
      <c r="BC69" s="148" t="n"/>
      <c r="BD69" s="148" t="n"/>
      <c r="BE69" s="148" t="n"/>
      <c r="BF69" s="148" t="n"/>
      <c r="BG69" s="148" t="n"/>
      <c r="BH69" s="148" t="n"/>
      <c r="BI69" s="149"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2">
        <f>計算!$AY$3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80">
        <f>計算!$AW$3</f>
        <v/>
      </c>
      <c r="S72" s="52" t="inlineStr">
        <is>
          <t>年</t>
        </is>
      </c>
      <c r="U72" s="181">
        <f>計算!$AX$3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7" t="n"/>
      <c r="M75" s="148" t="n"/>
      <c r="N75" s="148" t="n"/>
      <c r="O75" s="148" t="n"/>
      <c r="P75" s="20" t="n"/>
      <c r="Q75" s="20" t="n"/>
      <c r="R75" s="20" t="n"/>
      <c r="S75" s="20" t="n"/>
      <c r="T75" s="20" t="n"/>
      <c r="U75" s="20" t="n"/>
      <c r="V75" s="20" t="n"/>
      <c r="W75" s="20" t="n"/>
      <c r="X75" s="39" t="n"/>
      <c r="Y75" s="147" t="n"/>
      <c r="Z75" s="148" t="n"/>
      <c r="AA75" s="148" t="n"/>
      <c r="AB75" s="148" t="n"/>
      <c r="AC75" s="148" t="n"/>
      <c r="AD75" s="148" t="n"/>
      <c r="AE75" s="148" t="n"/>
      <c r="AF75" s="148" t="n"/>
      <c r="AG75" s="148" t="n"/>
      <c r="AH75" s="148" t="n"/>
      <c r="AI75" s="148" t="n"/>
      <c r="AJ75" s="148" t="n"/>
      <c r="AK75" s="148" t="n"/>
      <c r="AL75" s="148" t="n"/>
      <c r="AM75" s="148" t="n"/>
      <c r="AN75" s="148" t="n"/>
      <c r="AO75" s="148" t="n"/>
      <c r="AP75" s="148" t="n"/>
      <c r="AQ75" s="148" t="n"/>
      <c r="AR75" s="148" t="n"/>
      <c r="AS75" s="148" t="n"/>
      <c r="AT75" s="148" t="n"/>
      <c r="AU75" s="148" t="n"/>
      <c r="AV75" s="148" t="n"/>
      <c r="AW75" s="148" t="n"/>
      <c r="AX75" s="148" t="n"/>
      <c r="AY75" s="148" t="n"/>
      <c r="AZ75" s="148" t="n"/>
      <c r="BA75" s="148" t="n"/>
      <c r="BB75" s="148" t="n"/>
      <c r="BC75" s="148" t="n"/>
      <c r="BD75" s="148" t="n"/>
      <c r="BE75" s="148" t="n"/>
      <c r="BF75" s="148" t="n"/>
      <c r="BG75" s="148" t="n"/>
      <c r="BH75" s="148" t="n"/>
      <c r="BI75" s="149" t="n"/>
      <c r="BJ75" s="2" t="n"/>
      <c r="BK75" s="2" t="n"/>
      <c r="BL75" s="2" t="n"/>
      <c r="BM75" s="2" t="n"/>
      <c r="BN75" s="2" t="n"/>
      <c r="BO75" s="2" t="n"/>
      <c r="BP75" s="147" t="n"/>
      <c r="BQ75" s="148" t="n"/>
      <c r="BR75" s="148" t="n"/>
      <c r="BS75" s="148" t="n"/>
      <c r="BT75" s="148" t="n"/>
      <c r="BU75" s="42" t="n"/>
      <c r="BV75" s="45" t="n"/>
      <c r="BW75" s="148" t="n"/>
      <c r="BX75" s="148" t="n"/>
      <c r="BY75" s="148" t="n"/>
      <c r="BZ75" s="148" t="n"/>
      <c r="CA75" s="148" t="n"/>
      <c r="CB75" s="148" t="n"/>
      <c r="CC75" s="148" t="n"/>
      <c r="CD75" s="148" t="n"/>
      <c r="CE75" s="148" t="n"/>
      <c r="CF75" s="148" t="n"/>
      <c r="CG75" s="148" t="n"/>
      <c r="CH75" s="148" t="n"/>
      <c r="CI75" s="148" t="n"/>
      <c r="CJ75" s="148" t="n"/>
      <c r="CK75" s="148" t="n"/>
      <c r="CL75" s="148" t="n"/>
      <c r="CM75" s="148" t="n"/>
      <c r="CN75" s="148" t="n"/>
      <c r="CO75" s="148" t="n"/>
      <c r="CP75" s="148" t="n"/>
      <c r="CQ75" s="148" t="n"/>
      <c r="CR75" s="148" t="n"/>
      <c r="CS75" s="148" t="n"/>
      <c r="CT75" s="148" t="n"/>
      <c r="CU75" s="148" t="n"/>
      <c r="CV75" s="148" t="n"/>
      <c r="CW75" s="148" t="n"/>
      <c r="CX75" s="148" t="n"/>
      <c r="CY75" s="148" t="n"/>
      <c r="CZ75" s="148" t="n"/>
      <c r="DA75" s="148" t="n"/>
      <c r="DB75" s="148" t="n"/>
      <c r="DC75" s="148" t="n"/>
      <c r="DD75" s="148" t="n"/>
      <c r="DE75" s="148" t="n"/>
      <c r="DF75" s="148" t="n"/>
      <c r="DG75" s="148" t="n"/>
      <c r="DH75" s="148" t="n"/>
      <c r="DI75" s="148" t="n"/>
      <c r="DJ75" s="148" t="n"/>
      <c r="DK75" s="148" t="n"/>
      <c r="DL75" s="148" t="n"/>
      <c r="DM75" s="148" t="n"/>
      <c r="DN75" s="148" t="n"/>
      <c r="DO75" s="148" t="n"/>
      <c r="DP75" s="148" t="n"/>
      <c r="DQ75" s="148" t="n"/>
      <c r="DR75" s="148" t="n"/>
      <c r="DS75" s="148" t="n"/>
      <c r="DT75" s="148" t="n"/>
      <c r="DU75" s="149"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7">
        <f>計算!$AS$3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7" t="n"/>
      <c r="M81" s="148" t="n"/>
      <c r="N81" s="148" t="n"/>
      <c r="O81" s="148"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7" t="n"/>
      <c r="F87" s="148" t="n"/>
      <c r="G87" s="148" t="n"/>
      <c r="H87" s="148" t="n"/>
      <c r="I87" s="148" t="n"/>
      <c r="J87" s="148" t="n"/>
      <c r="K87" s="149" t="n"/>
      <c r="L87" s="147" t="n"/>
      <c r="M87" s="148" t="n"/>
      <c r="N87" s="148" t="n"/>
      <c r="O87" s="148"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7" t="n"/>
      <c r="BQ87" s="148" t="n"/>
      <c r="BR87" s="148" t="n"/>
      <c r="BS87" s="148" t="n"/>
      <c r="BT87" s="148" t="n"/>
      <c r="BU87" s="148" t="n"/>
      <c r="BV87" s="149" t="n"/>
      <c r="BW87" s="148" t="n"/>
      <c r="BX87" s="148" t="n"/>
      <c r="BY87" s="148" t="n"/>
      <c r="BZ87" s="148" t="n"/>
      <c r="CA87" s="148" t="n"/>
      <c r="CB87" s="148" t="n"/>
      <c r="CC87" s="148" t="n"/>
      <c r="CD87" s="148" t="n"/>
      <c r="CE87" s="148" t="n"/>
      <c r="CF87" s="148" t="n"/>
      <c r="CG87" s="148" t="n"/>
      <c r="CH87" s="148" t="n"/>
      <c r="CI87" s="148" t="n"/>
      <c r="CJ87" s="148" t="n"/>
      <c r="CK87" s="148" t="n"/>
      <c r="CL87" s="148" t="n"/>
      <c r="CM87" s="148" t="n"/>
      <c r="CN87" s="148" t="n"/>
      <c r="CO87" s="148" t="n"/>
      <c r="CP87" s="148" t="n"/>
      <c r="CQ87" s="148" t="n"/>
      <c r="CR87" s="148" t="n"/>
      <c r="CS87" s="148" t="n"/>
      <c r="CT87" s="148" t="n"/>
      <c r="CU87" s="148" t="n"/>
      <c r="CV87" s="148" t="n"/>
      <c r="CW87" s="148" t="n"/>
      <c r="CX87" s="148" t="n"/>
      <c r="CY87" s="148" t="n"/>
      <c r="CZ87" s="148" t="n"/>
      <c r="DA87" s="148" t="n"/>
      <c r="DB87" s="148" t="n"/>
      <c r="DC87" s="148" t="n"/>
      <c r="DD87" s="148" t="n"/>
      <c r="DE87" s="148" t="n"/>
      <c r="DF87" s="148" t="n"/>
      <c r="DG87" s="148" t="n"/>
      <c r="DH87" s="148" t="n"/>
      <c r="DI87" s="148" t="n"/>
      <c r="DJ87" s="148" t="n"/>
      <c r="DK87" s="148" t="n"/>
      <c r="DL87" s="148" t="n"/>
      <c r="DM87" s="148" t="n"/>
      <c r="DN87" s="148" t="n"/>
      <c r="DO87" s="148" t="n"/>
      <c r="DP87" s="148" t="n"/>
      <c r="DQ87" s="148" t="n"/>
      <c r="DR87" s="148" t="n"/>
      <c r="DS87" s="148" t="n"/>
      <c r="DT87" s="148" t="n"/>
      <c r="DU87" s="149"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IF(計算!$B$4="","",IF(N(設定!$B$3)=0,"",YEAR(設定!$B$3)-2018))&amp;""</f>
        <v/>
      </c>
      <c r="AG99" s="95" t="inlineStr">
        <is>
          <t>年</t>
        </is>
      </c>
      <c r="AI99" s="145">
        <f>IF(計算!$B$4="","",IF(N(設定!$B$3)=0,"",MONTH(設定!$B$3)))&amp;""</f>
        <v/>
      </c>
      <c r="AL99" s="95" t="inlineStr">
        <is>
          <t>月</t>
        </is>
      </c>
      <c r="AN99" s="146">
        <f>IF(計算!$B$4="","",IF(N(設定!$B$3)=0,"",DAY(設定!$B$3)))&amp;""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7" t="n"/>
      <c r="BX99" s="148" t="n"/>
      <c r="BY99" s="148" t="n"/>
      <c r="BZ99" s="148" t="n"/>
      <c r="CA99" s="148" t="n"/>
      <c r="CB99" s="148" t="n"/>
      <c r="CC99" s="148" t="n"/>
      <c r="CD99" s="148" t="n"/>
      <c r="CE99" s="148" t="n"/>
      <c r="CF99" s="148" t="n"/>
      <c r="CG99" s="149" t="n"/>
      <c r="CH99" s="147" t="n"/>
      <c r="CI99" s="148" t="n"/>
      <c r="CJ99" s="148" t="n"/>
      <c r="CK99" s="148" t="n"/>
      <c r="CL99" s="148" t="n"/>
      <c r="CM99" s="148" t="n"/>
      <c r="CN99" s="148" t="n"/>
      <c r="CO99" s="148" t="n"/>
      <c r="CP99" s="148" t="n"/>
      <c r="CQ99" s="148" t="n"/>
      <c r="CR99" s="148" t="n"/>
      <c r="CS99" s="148" t="n"/>
      <c r="CT99" s="148" t="n"/>
      <c r="CU99" s="148" t="n"/>
      <c r="CV99" s="148" t="n"/>
      <c r="CW99" s="148" t="n"/>
      <c r="CX99" s="148" t="n"/>
      <c r="CY99" s="148" t="n"/>
      <c r="CZ99" s="148" t="n"/>
      <c r="DA99" s="148" t="n"/>
      <c r="DB99" s="148" t="n"/>
      <c r="DC99" s="148" t="n"/>
      <c r="DD99" s="148" t="n"/>
      <c r="DE99" s="148" t="n"/>
      <c r="DF99" s="148" t="n"/>
      <c r="DG99" s="148" t="n"/>
      <c r="DH99" s="148" t="n"/>
      <c r="DI99" s="148" t="n"/>
      <c r="DJ99" s="148" t="n"/>
      <c r="DK99" s="148" t="n"/>
      <c r="DL99" s="148" t="n"/>
      <c r="DM99" s="148" t="n"/>
      <c r="DN99" s="148" t="n"/>
      <c r="DO99" s="148" t="n"/>
      <c r="DP99" s="148" t="n"/>
      <c r="DQ99" s="148" t="n"/>
      <c r="DR99" s="148" t="n"/>
      <c r="DS99" s="148" t="n"/>
      <c r="DT99" s="148" t="n"/>
      <c r="DU99" s="149"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50">
        <f>計算!$BD$4</f>
        <v/>
      </c>
      <c r="CG100" s="144" t="n"/>
      <c r="CH100" s="151">
        <f>計算!$BE$4</f>
        <v/>
      </c>
      <c r="DU100" s="144"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8" t="n"/>
      <c r="AA101" s="148" t="n"/>
      <c r="AB101" s="148" t="n"/>
      <c r="AC101" s="148" t="n"/>
      <c r="AD101" s="148" t="n"/>
      <c r="AE101" s="148" t="n"/>
      <c r="AF101" s="148" t="n"/>
      <c r="AG101" s="148" t="n"/>
      <c r="AH101" s="148" t="n"/>
      <c r="AI101" s="148" t="n"/>
      <c r="AJ101" s="148" t="n"/>
      <c r="AK101" s="148" t="n"/>
      <c r="AL101" s="148" t="n"/>
      <c r="AM101" s="148" t="n"/>
      <c r="AN101" s="148" t="n"/>
      <c r="AO101" s="148" t="n"/>
      <c r="AP101" s="148" t="n"/>
      <c r="AQ101" s="148" t="n"/>
      <c r="AR101" s="148" t="n"/>
      <c r="AS101" s="148" t="n"/>
      <c r="AT101" s="148" t="n"/>
      <c r="AU101" s="12" t="n"/>
      <c r="AV101" s="7" t="n"/>
      <c r="BI101" s="8" t="n"/>
      <c r="BJ101" s="7" t="n"/>
      <c r="BK101" s="2" t="n"/>
      <c r="BL101" s="2" t="n"/>
      <c r="BM101" s="2" t="n"/>
      <c r="BN101" s="2" t="n"/>
      <c r="BO101" s="2" t="n"/>
      <c r="BP101" s="143" t="n"/>
      <c r="BV101" s="144" t="n"/>
      <c r="BW101" s="143" t="n"/>
      <c r="CG101" s="144" t="n"/>
      <c r="DU101" s="144" t="n"/>
      <c r="DV101" s="2" t="n"/>
      <c r="DW101" s="2" t="n"/>
      <c r="DX101" s="2" t="n"/>
      <c r="DY101" s="2" t="n"/>
      <c r="DZ101" s="2" t="n"/>
      <c r="EA101" s="2" t="n"/>
      <c r="EB101" s="2" t="n"/>
      <c r="EC101" s="2" t="n"/>
    </row>
    <row r="102" ht="6.75" customHeight="1" s="118">
      <c r="A102" s="2" t="n"/>
      <c r="B102" s="2" t="n"/>
      <c r="C102" s="2" t="n"/>
      <c r="D102" s="2" t="n"/>
      <c r="E102" s="142" t="inlineStr">
        <is>
          <t>ふ り が な</t>
        </is>
      </c>
      <c r="F102" s="140" t="n"/>
      <c r="G102" s="140" t="n"/>
      <c r="H102" s="140" t="n"/>
      <c r="I102" s="140" t="n"/>
      <c r="J102" s="140" t="n"/>
      <c r="K102" s="141" t="n"/>
      <c r="L102" s="152">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43" t="n"/>
      <c r="CG102" s="144" t="n"/>
      <c r="DU102" s="144" t="n"/>
      <c r="DV102" s="2" t="n"/>
      <c r="DW102" s="2" t="n"/>
      <c r="DX102" s="2" t="n"/>
      <c r="DY102" s="2" t="n"/>
      <c r="DZ102" s="2" t="n"/>
      <c r="EA102" s="2" t="n"/>
      <c r="EB102" s="2" t="n"/>
      <c r="EC102" s="2" t="n"/>
    </row>
    <row r="103" ht="6.7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43" t="n"/>
      <c r="CG103" s="144" t="n"/>
      <c r="DU103" s="144" t="n"/>
      <c r="DV103" s="2" t="n"/>
      <c r="DW103" s="2" t="n"/>
      <c r="DX103" s="2" t="n"/>
      <c r="DY103" s="2" t="n"/>
      <c r="DZ103" s="2" t="n"/>
      <c r="EA103" s="2" t="n"/>
      <c r="EB103" s="2" t="n"/>
      <c r="EC103" s="2" t="n"/>
    </row>
    <row r="104" ht="6.7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43" t="n"/>
      <c r="CG104" s="144" t="n"/>
      <c r="DU104" s="144" t="n"/>
      <c r="DV104" s="2" t="n"/>
      <c r="DW104" s="2" t="n"/>
      <c r="DX104" s="2" t="n"/>
      <c r="DY104" s="2" t="n"/>
      <c r="DZ104" s="2" t="n"/>
      <c r="EA104" s="2" t="n"/>
      <c r="EB104" s="2" t="n"/>
      <c r="EC104" s="2" t="n"/>
    </row>
    <row r="105" ht="6.75" customHeight="1" s="118">
      <c r="A105" s="2" t="n"/>
      <c r="B105" s="2" t="n"/>
      <c r="C105" s="2" t="n"/>
      <c r="D105" s="2" t="n"/>
      <c r="E105" s="147" t="n"/>
      <c r="F105" s="148" t="n"/>
      <c r="G105" s="148" t="n"/>
      <c r="H105" s="148" t="n"/>
      <c r="I105" s="148" t="n"/>
      <c r="J105" s="148" t="n"/>
      <c r="K105" s="149" t="n"/>
      <c r="L105" s="148" t="n"/>
      <c r="M105" s="148" t="n"/>
      <c r="N105" s="148" t="n"/>
      <c r="O105" s="148" t="n"/>
      <c r="P105" s="148" t="n"/>
      <c r="Q105" s="148" t="n"/>
      <c r="R105" s="148" t="n"/>
      <c r="S105" s="148" t="n"/>
      <c r="T105" s="148" t="n"/>
      <c r="U105" s="148" t="n"/>
      <c r="V105" s="148" t="n"/>
      <c r="W105" s="148" t="n"/>
      <c r="X105" s="148" t="n"/>
      <c r="Y105" s="148" t="n"/>
      <c r="Z105" s="148" t="n"/>
      <c r="AA105" s="148" t="n"/>
      <c r="AB105" s="148" t="n"/>
      <c r="AC105" s="148" t="n"/>
      <c r="AD105" s="148" t="n"/>
      <c r="AE105" s="148" t="n"/>
      <c r="AF105" s="148" t="n"/>
      <c r="AG105" s="148" t="n"/>
      <c r="AH105" s="148" t="n"/>
      <c r="AI105" s="148" t="n"/>
      <c r="AJ105" s="148" t="n"/>
      <c r="AK105" s="148" t="n"/>
      <c r="AL105" s="148" t="n"/>
      <c r="AM105" s="148" t="n"/>
      <c r="AN105" s="148" t="n"/>
      <c r="AO105" s="148" t="n"/>
      <c r="AP105" s="148" t="n"/>
      <c r="AQ105" s="148" t="n"/>
      <c r="AR105" s="148" t="n"/>
      <c r="AS105" s="148" t="n"/>
      <c r="AT105" s="149"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43" t="n"/>
      <c r="CG105" s="144" t="n"/>
      <c r="DU105" s="144" t="n"/>
      <c r="DV105" s="2" t="n"/>
      <c r="DW105" s="2" t="n"/>
      <c r="DX105" s="2" t="n"/>
      <c r="DY105" s="2" t="n"/>
      <c r="DZ105" s="2" t="n"/>
      <c r="EA105" s="2" t="n"/>
      <c r="EB105" s="2" t="n"/>
      <c r="EC105" s="2" t="n"/>
    </row>
    <row r="106" ht="6.75" customHeight="1" s="118">
      <c r="A106" s="2" t="n"/>
      <c r="B106" s="2" t="n"/>
      <c r="C106" s="2" t="n"/>
      <c r="D106" s="2" t="n"/>
      <c r="E106" s="153" t="inlineStr">
        <is>
          <t>名　前</t>
        </is>
      </c>
      <c r="F106" s="140" t="n"/>
      <c r="G106" s="140" t="n"/>
      <c r="H106" s="140" t="n"/>
      <c r="I106" s="140" t="n"/>
      <c r="J106" s="140" t="n"/>
      <c r="K106" s="141" t="n"/>
      <c r="L106" s="154">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43" t="n"/>
      <c r="CG106" s="144" t="n"/>
      <c r="DU106" s="144" t="n"/>
      <c r="DV106" s="2" t="n"/>
      <c r="DW106" s="2" t="n"/>
      <c r="DX106" s="2" t="n"/>
      <c r="DY106" s="2" t="n"/>
      <c r="DZ106" s="2" t="n"/>
      <c r="EA106" s="2" t="n"/>
      <c r="EB106" s="2" t="n"/>
      <c r="EC106" s="2" t="n"/>
    </row>
    <row r="107" ht="6.7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43" t="n"/>
      <c r="CG107" s="144" t="n"/>
      <c r="DU107" s="144" t="n"/>
      <c r="DV107" s="2" t="n"/>
      <c r="DW107" s="2" t="n"/>
      <c r="DX107" s="2" t="n"/>
      <c r="DY107" s="2" t="n"/>
      <c r="DZ107" s="2" t="n"/>
      <c r="EA107" s="2" t="n"/>
      <c r="EB107" s="2" t="n"/>
      <c r="EC107" s="2" t="n"/>
    </row>
    <row r="108" ht="6.7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43" t="n"/>
      <c r="CG108" s="144" t="n"/>
      <c r="DU108" s="144" t="n"/>
      <c r="DV108" s="2" t="n"/>
      <c r="DW108" s="2" t="n"/>
      <c r="DX108" s="2" t="n"/>
      <c r="DY108" s="2" t="n"/>
      <c r="DZ108" s="2" t="n"/>
      <c r="EA108" s="2" t="n"/>
      <c r="EB108" s="2" t="n"/>
      <c r="EC108" s="2" t="n"/>
    </row>
    <row r="109" ht="6.7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43" t="n"/>
      <c r="CG109" s="144" t="n"/>
      <c r="DU109" s="144" t="n"/>
      <c r="DV109" s="2" t="n"/>
      <c r="DW109" s="2" t="n"/>
      <c r="DX109" s="2" t="n"/>
      <c r="DY109" s="2" t="n"/>
      <c r="DZ109" s="2" t="n"/>
      <c r="EA109" s="2" t="n"/>
      <c r="EB109" s="2" t="n"/>
      <c r="EC109" s="2" t="n"/>
    </row>
    <row r="110" ht="6.7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43" t="n"/>
      <c r="CG110" s="144" t="n"/>
      <c r="DU110" s="144" t="n"/>
      <c r="DV110" s="2" t="n"/>
      <c r="DW110" s="2" t="n"/>
      <c r="DX110" s="2" t="n"/>
      <c r="DY110" s="2" t="n"/>
      <c r="DZ110" s="2" t="n"/>
      <c r="EA110" s="2" t="n"/>
      <c r="EB110" s="2" t="n"/>
      <c r="EC110" s="2" t="n"/>
    </row>
    <row r="111" ht="4.5" customHeight="1" s="118">
      <c r="A111" s="2" t="n"/>
      <c r="B111" s="2" t="n"/>
      <c r="C111" s="2" t="n"/>
      <c r="D111" s="2" t="n"/>
      <c r="E111" s="147" t="n"/>
      <c r="F111" s="148" t="n"/>
      <c r="G111" s="148" t="n"/>
      <c r="H111" s="148" t="n"/>
      <c r="I111" s="148" t="n"/>
      <c r="J111" s="148" t="n"/>
      <c r="K111" s="149" t="n"/>
      <c r="L111" s="147" t="n"/>
      <c r="M111" s="148" t="n"/>
      <c r="N111" s="148" t="n"/>
      <c r="O111" s="148" t="n"/>
      <c r="P111" s="148" t="n"/>
      <c r="Q111" s="148" t="n"/>
      <c r="R111" s="148" t="n"/>
      <c r="S111" s="148" t="n"/>
      <c r="T111" s="148" t="n"/>
      <c r="U111" s="148" t="n"/>
      <c r="V111" s="148" t="n"/>
      <c r="W111" s="148" t="n"/>
      <c r="X111" s="148" t="n"/>
      <c r="Y111" s="148" t="n"/>
      <c r="Z111" s="148" t="n"/>
      <c r="AA111" s="148" t="n"/>
      <c r="AB111" s="148" t="n"/>
      <c r="AC111" s="148" t="n"/>
      <c r="AD111" s="148" t="n"/>
      <c r="AE111" s="148" t="n"/>
      <c r="AF111" s="148" t="n"/>
      <c r="AG111" s="148" t="n"/>
      <c r="AH111" s="148" t="n"/>
      <c r="AI111" s="148" t="n"/>
      <c r="AJ111" s="148" t="n"/>
      <c r="AK111" s="148" t="n"/>
      <c r="AL111" s="148" t="n"/>
      <c r="AM111" s="148" t="n"/>
      <c r="AN111" s="148" t="n"/>
      <c r="AO111" s="148" t="n"/>
      <c r="AP111" s="148" t="n"/>
      <c r="AQ111" s="148" t="n"/>
      <c r="AR111" s="148" t="n"/>
      <c r="AS111" s="148" t="n"/>
      <c r="AT111" s="149"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43" t="n"/>
      <c r="CG111" s="144" t="n"/>
      <c r="DU111" s="144" t="n"/>
      <c r="DV111" s="2" t="n"/>
      <c r="DW111" s="2" t="n"/>
      <c r="DX111" s="2" t="n"/>
      <c r="DY111" s="2" t="n"/>
      <c r="DZ111" s="2" t="n"/>
      <c r="EA111" s="2" t="n"/>
      <c r="EB111" s="2" t="n"/>
      <c r="EC111" s="2" t="n"/>
    </row>
    <row r="112" ht="6.75" customHeight="1" s="118">
      <c r="A112" s="2" t="n"/>
      <c r="B112" s="2" t="n"/>
      <c r="C112" s="2" t="n"/>
      <c r="D112" s="2" t="n"/>
      <c r="E112" s="153" t="inlineStr">
        <is>
          <t>生年月日</t>
        </is>
      </c>
      <c r="F112" s="140" t="n"/>
      <c r="G112" s="140" t="n"/>
      <c r="H112" s="140" t="n"/>
      <c r="I112" s="140" t="n"/>
      <c r="J112" s="140" t="n"/>
      <c r="K112" s="141" t="n"/>
      <c r="L112" s="155" t="inlineStr">
        <is>
          <t>昭和 ・ 平成</t>
        </is>
      </c>
      <c r="M112" s="140" t="n"/>
      <c r="N112" s="140" t="n"/>
      <c r="O112" s="140" t="n"/>
      <c r="P112" s="140" t="n"/>
      <c r="Q112" s="140" t="n"/>
      <c r="R112" s="140" t="n"/>
      <c r="S112" s="140" t="n"/>
      <c r="T112" s="140" t="n"/>
      <c r="U112" s="140" t="n"/>
      <c r="V112" s="156">
        <f>計算!$D$4</f>
        <v/>
      </c>
      <c r="W112" s="140" t="n"/>
      <c r="X112" s="157" t="inlineStr">
        <is>
          <t>年</t>
        </is>
      </c>
      <c r="Y112" s="140" t="n"/>
      <c r="Z112" s="158">
        <f>計算!$E$4</f>
        <v/>
      </c>
      <c r="AA112" s="140" t="n"/>
      <c r="AB112" s="140" t="n"/>
      <c r="AC112" s="157" t="inlineStr">
        <is>
          <t>月</t>
        </is>
      </c>
      <c r="AD112" s="140" t="n"/>
      <c r="AE112" s="158">
        <f>計算!$F$4</f>
        <v/>
      </c>
      <c r="AF112" s="140" t="n"/>
      <c r="AG112" s="140" t="n"/>
      <c r="AH112" s="157" t="inlineStr">
        <is>
          <t>日　生 （満</t>
        </is>
      </c>
      <c r="AI112" s="140" t="n"/>
      <c r="AJ112" s="140" t="n"/>
      <c r="AK112" s="140" t="n"/>
      <c r="AL112" s="140" t="n"/>
      <c r="AM112" s="140" t="n"/>
      <c r="AN112" s="140" t="n"/>
      <c r="AO112" s="140" t="n"/>
      <c r="AP112" s="159">
        <f>計算!$G$4</f>
        <v/>
      </c>
      <c r="AQ112" s="140" t="n"/>
      <c r="AR112" s="160"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43" t="n"/>
      <c r="CG112" s="144" t="n"/>
      <c r="DU112" s="144" t="n"/>
      <c r="DV112" s="2" t="n"/>
      <c r="DW112" s="2" t="n"/>
      <c r="DX112" s="2" t="n"/>
      <c r="DY112" s="2" t="n"/>
      <c r="DZ112" s="2" t="n"/>
      <c r="EA112" s="2" t="n"/>
      <c r="EB112" s="2" t="n"/>
      <c r="EC112" s="2" t="n"/>
    </row>
    <row r="113" ht="6.75"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143" t="n"/>
      <c r="CG113" s="144" t="n"/>
      <c r="DU113" s="144" t="n"/>
      <c r="DV113" s="2" t="n"/>
      <c r="DW113" s="2" t="n"/>
      <c r="DX113" s="2" t="n"/>
      <c r="DY113" s="2" t="n"/>
      <c r="DZ113" s="2" t="n"/>
      <c r="EA113" s="2" t="n"/>
      <c r="EB113" s="2" t="n"/>
      <c r="EC113" s="2" t="n"/>
    </row>
    <row r="114" ht="6.75"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143" t="n"/>
      <c r="CG114" s="144" t="n"/>
      <c r="DU114" s="144" t="n"/>
      <c r="DV114" s="2" t="n"/>
      <c r="DW114" s="2" t="n"/>
      <c r="DX114" s="2" t="n"/>
      <c r="DY114" s="2" t="n"/>
      <c r="DZ114" s="2" t="n"/>
      <c r="EA114" s="2" t="n"/>
      <c r="EB114" s="2" t="n"/>
      <c r="EC114" s="2" t="n"/>
    </row>
    <row r="115" ht="3.75" customHeight="1" s="118">
      <c r="A115" s="2" t="n"/>
      <c r="B115" s="2" t="n"/>
      <c r="C115" s="2" t="n"/>
      <c r="D115" s="2" t="n"/>
      <c r="E115" s="147" t="n"/>
      <c r="F115" s="148" t="n"/>
      <c r="G115" s="148" t="n"/>
      <c r="H115" s="148" t="n"/>
      <c r="I115" s="148" t="n"/>
      <c r="J115" s="148" t="n"/>
      <c r="K115" s="149" t="n"/>
      <c r="L115" s="147" t="n"/>
      <c r="M115" s="148" t="n"/>
      <c r="N115" s="148" t="n"/>
      <c r="O115" s="148" t="n"/>
      <c r="P115" s="148" t="n"/>
      <c r="Q115" s="148" t="n"/>
      <c r="R115" s="148" t="n"/>
      <c r="S115" s="148" t="n"/>
      <c r="T115" s="148" t="n"/>
      <c r="U115" s="148" t="n"/>
      <c r="X115" s="148" t="n"/>
      <c r="Y115" s="148" t="n"/>
      <c r="AC115" s="148" t="n"/>
      <c r="AD115" s="148" t="n"/>
      <c r="AH115" s="148" t="n"/>
      <c r="AI115" s="148" t="n"/>
      <c r="AJ115" s="148" t="n"/>
      <c r="AK115" s="148" t="n"/>
      <c r="AL115" s="148" t="n"/>
      <c r="AM115" s="148" t="n"/>
      <c r="AN115" s="148" t="n"/>
      <c r="AO115" s="148" t="n"/>
      <c r="AP115" s="148" t="n"/>
      <c r="AQ115" s="148" t="n"/>
      <c r="AR115" s="148" t="n"/>
      <c r="AS115" s="148" t="n"/>
      <c r="AT115" s="149"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143" t="n"/>
      <c r="CG115" s="144" t="n"/>
      <c r="DU115" s="144" t="n"/>
      <c r="DV115" s="2" t="n"/>
      <c r="DW115" s="2" t="n"/>
      <c r="DX115" s="2" t="n"/>
      <c r="DY115" s="2" t="n"/>
      <c r="DZ115" s="2" t="n"/>
      <c r="EA115" s="2" t="n"/>
      <c r="EB115" s="2" t="n"/>
      <c r="EC115" s="2" t="n"/>
    </row>
    <row r="116" ht="6.75" customHeight="1" s="118">
      <c r="A116" s="2" t="n"/>
      <c r="B116" s="2" t="n"/>
      <c r="C116" s="2" t="n"/>
      <c r="D116" s="2" t="n"/>
      <c r="E116" s="161" t="inlineStr">
        <is>
          <t>ふ り が な</t>
        </is>
      </c>
      <c r="F116" s="140" t="n"/>
      <c r="G116" s="140" t="n"/>
      <c r="H116" s="140" t="n"/>
      <c r="I116" s="140" t="n"/>
      <c r="J116" s="140" t="n"/>
      <c r="K116" s="141" t="n"/>
      <c r="L116" s="162">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143" t="n"/>
      <c r="CG116" s="144" t="n"/>
      <c r="DU116" s="144" t="n"/>
      <c r="DV116" s="2" t="n"/>
      <c r="DW116" s="2" t="n"/>
      <c r="DX116" s="2" t="n"/>
      <c r="DY116" s="2" t="n"/>
      <c r="DZ116" s="2" t="n"/>
      <c r="EA116" s="2" t="n"/>
      <c r="EB116" s="2" t="n"/>
      <c r="EC116" s="2" t="n"/>
    </row>
    <row r="117" ht="6.75" customHeight="1" s="118">
      <c r="A117" s="2" t="n"/>
      <c r="B117" s="2" t="n"/>
      <c r="C117" s="2" t="n"/>
      <c r="D117" s="2" t="n"/>
      <c r="E117" s="143" t="n"/>
      <c r="K117" s="144" t="n"/>
      <c r="BI117" s="144" t="n"/>
      <c r="BJ117" s="2" t="n"/>
      <c r="BK117" s="2" t="n"/>
      <c r="BL117" s="2" t="n"/>
      <c r="BM117" s="2" t="n"/>
      <c r="BN117" s="2" t="n"/>
      <c r="BO117" s="2" t="n"/>
      <c r="BP117" s="143" t="n"/>
      <c r="BV117" s="144" t="n"/>
      <c r="BW117" s="143" t="n"/>
      <c r="CG117" s="144" t="n"/>
      <c r="DU117" s="144" t="n"/>
      <c r="DV117" s="2" t="n"/>
      <c r="DW117" s="2" t="n"/>
      <c r="DX117" s="2" t="n"/>
      <c r="DY117" s="2" t="n"/>
      <c r="DZ117" s="2" t="n"/>
      <c r="EA117" s="2" t="n"/>
      <c r="EB117" s="2" t="n"/>
      <c r="EC117" s="2" t="n"/>
    </row>
    <row r="118" ht="6.75" customHeight="1" s="118">
      <c r="A118" s="2" t="n"/>
      <c r="B118" s="2" t="n"/>
      <c r="C118" s="2" t="n"/>
      <c r="D118" s="2" t="n"/>
      <c r="E118" s="163" t="n"/>
      <c r="F118" s="164" t="n"/>
      <c r="G118" s="164" t="n"/>
      <c r="H118" s="164" t="n"/>
      <c r="I118" s="164" t="n"/>
      <c r="J118" s="164" t="n"/>
      <c r="K118" s="165" t="n"/>
      <c r="L118" s="164" t="n"/>
      <c r="M118" s="164" t="n"/>
      <c r="N118" s="164" t="n"/>
      <c r="O118" s="164" t="n"/>
      <c r="P118" s="164" t="n"/>
      <c r="Q118" s="164" t="n"/>
      <c r="R118" s="164" t="n"/>
      <c r="S118" s="164" t="n"/>
      <c r="T118" s="164" t="n"/>
      <c r="U118" s="164" t="n"/>
      <c r="V118" s="164" t="n"/>
      <c r="W118" s="164" t="n"/>
      <c r="X118" s="164" t="n"/>
      <c r="Y118" s="164" t="n"/>
      <c r="Z118" s="164" t="n"/>
      <c r="AA118" s="164" t="n"/>
      <c r="AB118" s="164" t="n"/>
      <c r="AC118" s="164" t="n"/>
      <c r="AD118" s="164" t="n"/>
      <c r="AE118" s="164" t="n"/>
      <c r="AF118" s="164" t="n"/>
      <c r="AG118" s="164" t="n"/>
      <c r="AH118" s="164" t="n"/>
      <c r="AI118" s="164" t="n"/>
      <c r="AJ118" s="164" t="n"/>
      <c r="AK118" s="164" t="n"/>
      <c r="AL118" s="164" t="n"/>
      <c r="AM118" s="164" t="n"/>
      <c r="AN118" s="164" t="n"/>
      <c r="AO118" s="164" t="n"/>
      <c r="AP118" s="164" t="n"/>
      <c r="AQ118" s="164" t="n"/>
      <c r="AR118" s="164" t="n"/>
      <c r="AS118" s="164" t="n"/>
      <c r="AT118" s="164" t="n"/>
      <c r="AU118" s="164" t="n"/>
      <c r="AV118" s="164" t="n"/>
      <c r="AW118" s="164" t="n"/>
      <c r="AX118" s="164" t="n"/>
      <c r="AY118" s="164" t="n"/>
      <c r="AZ118" s="164" t="n"/>
      <c r="BA118" s="164" t="n"/>
      <c r="BB118" s="164" t="n"/>
      <c r="BC118" s="164" t="n"/>
      <c r="BD118" s="164" t="n"/>
      <c r="BE118" s="164" t="n"/>
      <c r="BF118" s="164" t="n"/>
      <c r="BG118" s="164" t="n"/>
      <c r="BH118" s="164" t="n"/>
      <c r="BI118" s="165" t="n"/>
      <c r="BJ118" s="2" t="n"/>
      <c r="BK118" s="2" t="n"/>
      <c r="BL118" s="2" t="n"/>
      <c r="BM118" s="2" t="n"/>
      <c r="BN118" s="2" t="n"/>
      <c r="BO118" s="2" t="n"/>
      <c r="BP118" s="143" t="n"/>
      <c r="BV118" s="144" t="n"/>
      <c r="BW118" s="143" t="n"/>
      <c r="CG118" s="144" t="n"/>
      <c r="DU118" s="144" t="n"/>
      <c r="DV118" s="2" t="n"/>
      <c r="DW118" s="2" t="n"/>
      <c r="DX118" s="2" t="n"/>
      <c r="DY118" s="2" t="n"/>
      <c r="DZ118" s="2" t="n"/>
      <c r="EA118" s="2" t="n"/>
      <c r="EB118" s="2" t="n"/>
      <c r="EC118" s="2" t="n"/>
    </row>
    <row r="119" ht="6.75" customHeight="1" s="118">
      <c r="A119" s="2" t="n"/>
      <c r="B119" s="2" t="n"/>
      <c r="C119" s="2" t="n"/>
      <c r="D119" s="2" t="n"/>
      <c r="E119" s="166" t="inlineStr">
        <is>
          <t>現住所</t>
        </is>
      </c>
      <c r="F119" s="167" t="n"/>
      <c r="G119" s="167" t="n"/>
      <c r="H119" s="167" t="n"/>
      <c r="I119" s="167" t="n"/>
      <c r="J119" s="167" t="n"/>
      <c r="K119" s="168" t="n"/>
      <c r="L119" s="107" t="inlineStr">
        <is>
          <t>〒</t>
        </is>
      </c>
      <c r="M119" s="167" t="n"/>
      <c r="N119" s="167" t="n"/>
      <c r="O119" s="167" t="n"/>
      <c r="P119" s="169">
        <f>計算!$H$4</f>
        <v/>
      </c>
      <c r="Q119" s="167" t="n"/>
      <c r="R119" s="167" t="n"/>
      <c r="S119" s="167" t="n"/>
      <c r="T119" s="167" t="n"/>
      <c r="U119" s="167" t="n"/>
      <c r="V119" s="167" t="n"/>
      <c r="W119" s="167" t="n"/>
      <c r="X119" s="167" t="n"/>
      <c r="Y119" s="167" t="n"/>
      <c r="Z119" s="167" t="n"/>
      <c r="AA119" s="167" t="n"/>
      <c r="AB119" s="167" t="n"/>
      <c r="AC119" s="167" t="n"/>
      <c r="AD119" s="167" t="n"/>
      <c r="AE119" s="167" t="n"/>
      <c r="AF119" s="167" t="n"/>
      <c r="AG119" s="167" t="n"/>
      <c r="AH119" s="167" t="n"/>
      <c r="AI119" s="167" t="n"/>
      <c r="AJ119" s="167"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143" t="n"/>
      <c r="CG119" s="144" t="n"/>
      <c r="DU119" s="144" t="n"/>
      <c r="DV119" s="2" t="n"/>
      <c r="DW119" s="2" t="n"/>
      <c r="DX119" s="2" t="n"/>
      <c r="DY119" s="2" t="n"/>
      <c r="DZ119" s="2" t="n"/>
      <c r="EA119" s="2" t="n"/>
      <c r="EB119" s="2" t="n"/>
      <c r="EC119" s="2" t="n"/>
    </row>
    <row r="120" ht="4.5"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7" t="n"/>
      <c r="BQ120" s="148" t="n"/>
      <c r="BR120" s="148" t="n"/>
      <c r="BS120" s="148" t="n"/>
      <c r="BT120" s="148" t="n"/>
      <c r="BU120" s="148" t="n"/>
      <c r="BV120" s="149" t="n"/>
      <c r="BW120" s="147" t="n"/>
      <c r="BX120" s="148" t="n"/>
      <c r="BY120" s="148" t="n"/>
      <c r="BZ120" s="148" t="n"/>
      <c r="CA120" s="148" t="n"/>
      <c r="CB120" s="148" t="n"/>
      <c r="CC120" s="148" t="n"/>
      <c r="CD120" s="148" t="n"/>
      <c r="CE120" s="148" t="n"/>
      <c r="CF120" s="148" t="n"/>
      <c r="CG120" s="149" t="n"/>
      <c r="DU120" s="144"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0" t="inlineStr">
        <is>
          <t>校内外の諸活動</t>
        </is>
      </c>
      <c r="BQ121" s="140" t="n"/>
      <c r="BR121" s="140" t="n"/>
      <c r="BS121" s="140" t="n"/>
      <c r="BT121" s="140" t="n"/>
      <c r="BU121" s="140" t="n"/>
      <c r="BV121" s="141" t="n"/>
      <c r="BW121" s="171">
        <f>計算!$AQ$4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2">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7" t="n"/>
      <c r="F124" s="148" t="n"/>
      <c r="G124" s="148" t="n"/>
      <c r="H124" s="148" t="n"/>
      <c r="I124" s="148" t="n"/>
      <c r="J124" s="148" t="n"/>
      <c r="K124" s="149" t="n"/>
      <c r="L124" s="147" t="n"/>
      <c r="M124" s="148" t="n"/>
      <c r="N124" s="148" t="n"/>
      <c r="O124" s="148" t="n"/>
      <c r="P124" s="148" t="n"/>
      <c r="Q124" s="148" t="n"/>
      <c r="R124" s="148" t="n"/>
      <c r="S124" s="148" t="n"/>
      <c r="T124" s="148" t="n"/>
      <c r="U124" s="148" t="n"/>
      <c r="V124" s="148" t="n"/>
      <c r="W124" s="148" t="n"/>
      <c r="X124" s="148" t="n"/>
      <c r="Y124" s="148" t="n"/>
      <c r="Z124" s="148" t="n"/>
      <c r="AA124" s="148" t="n"/>
      <c r="AB124" s="148" t="n"/>
      <c r="AC124" s="148" t="n"/>
      <c r="AD124" s="148" t="n"/>
      <c r="AE124" s="148" t="n"/>
      <c r="AF124" s="148" t="n"/>
      <c r="AG124" s="148" t="n"/>
      <c r="AH124" s="148" t="n"/>
      <c r="AI124" s="148" t="n"/>
      <c r="AJ124" s="148" t="n"/>
      <c r="AK124" s="148" t="n"/>
      <c r="AL124" s="148" t="n"/>
      <c r="AM124" s="148" t="n"/>
      <c r="AN124" s="148" t="n"/>
      <c r="AO124" s="148" t="n"/>
      <c r="AP124" s="148" t="n"/>
      <c r="AQ124" s="148" t="n"/>
      <c r="AR124" s="148" t="n"/>
      <c r="AS124" s="148" t="n"/>
      <c r="AT124" s="148" t="n"/>
      <c r="AU124" s="148" t="n"/>
      <c r="AV124" s="148" t="n"/>
      <c r="AW124" s="148" t="n"/>
      <c r="AX124" s="148" t="n"/>
      <c r="AY124" s="148" t="n"/>
      <c r="AZ124" s="148" t="n"/>
      <c r="BA124" s="148" t="n"/>
      <c r="BB124" s="148" t="n"/>
      <c r="BC124" s="148" t="n"/>
      <c r="BD124" s="148" t="n"/>
      <c r="BE124" s="148" t="n"/>
      <c r="BF124" s="148" t="n"/>
      <c r="BG124" s="148" t="n"/>
      <c r="BH124" s="148" t="n"/>
      <c r="BI124" s="149"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61" t="inlineStr">
        <is>
          <t>ふ り が な</t>
        </is>
      </c>
      <c r="F125" s="140" t="n"/>
      <c r="G125" s="140" t="n"/>
      <c r="H125" s="140" t="n"/>
      <c r="I125" s="140" t="n"/>
      <c r="J125" s="140" t="n"/>
      <c r="K125" s="141" t="n"/>
      <c r="L125" s="162">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3" t="n"/>
      <c r="F127" s="164" t="n"/>
      <c r="G127" s="164" t="n"/>
      <c r="H127" s="164" t="n"/>
      <c r="I127" s="164" t="n"/>
      <c r="J127" s="164" t="n"/>
      <c r="K127" s="165" t="n"/>
      <c r="L127" s="164" t="n"/>
      <c r="M127" s="164" t="n"/>
      <c r="N127" s="164" t="n"/>
      <c r="O127" s="164" t="n"/>
      <c r="P127" s="164" t="n"/>
      <c r="Q127" s="164" t="n"/>
      <c r="R127" s="164" t="n"/>
      <c r="S127" s="164" t="n"/>
      <c r="T127" s="164" t="n"/>
      <c r="U127" s="164" t="n"/>
      <c r="V127" s="164" t="n"/>
      <c r="W127" s="164" t="n"/>
      <c r="X127" s="164" t="n"/>
      <c r="Y127" s="164" t="n"/>
      <c r="Z127" s="164" t="n"/>
      <c r="AA127" s="164" t="n"/>
      <c r="AB127" s="164" t="n"/>
      <c r="AC127" s="164" t="n"/>
      <c r="AD127" s="164" t="n"/>
      <c r="AE127" s="164" t="n"/>
      <c r="AF127" s="164" t="n"/>
      <c r="AG127" s="164" t="n"/>
      <c r="AH127" s="164" t="n"/>
      <c r="AI127" s="164" t="n"/>
      <c r="AJ127" s="164" t="n"/>
      <c r="AK127" s="164" t="n"/>
      <c r="AL127" s="164" t="n"/>
      <c r="AM127" s="164" t="n"/>
      <c r="AN127" s="164" t="n"/>
      <c r="AO127" s="164" t="n"/>
      <c r="AP127" s="164" t="n"/>
      <c r="AQ127" s="164" t="n"/>
      <c r="AR127" s="164" t="n"/>
      <c r="AS127" s="164" t="n"/>
      <c r="AT127" s="164" t="n"/>
      <c r="AU127" s="164" t="n"/>
      <c r="AV127" s="164" t="n"/>
      <c r="AW127" s="164" t="n"/>
      <c r="AX127" s="164" t="n"/>
      <c r="AY127" s="164" t="n"/>
      <c r="AZ127" s="164" t="n"/>
      <c r="BA127" s="164" t="n"/>
      <c r="BB127" s="164" t="n"/>
      <c r="BC127" s="164" t="n"/>
      <c r="BD127" s="164" t="n"/>
      <c r="BE127" s="164" t="n"/>
      <c r="BF127" s="164" t="n"/>
      <c r="BG127" s="164" t="n"/>
      <c r="BH127" s="164" t="n"/>
      <c r="BI127" s="165"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6" t="inlineStr">
        <is>
          <t>連絡先</t>
        </is>
      </c>
      <c r="F128" s="167" t="n"/>
      <c r="G128" s="167" t="n"/>
      <c r="H128" s="167" t="n"/>
      <c r="I128" s="167" t="n"/>
      <c r="J128" s="167" t="n"/>
      <c r="K128" s="168" t="n"/>
      <c r="L128" s="107" t="inlineStr">
        <is>
          <t>〒</t>
        </is>
      </c>
      <c r="M128" s="167" t="n"/>
      <c r="N128" s="167" t="n"/>
      <c r="O128" s="167" t="n"/>
      <c r="P128" s="173">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4">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7" t="n"/>
      <c r="F132" s="148" t="n"/>
      <c r="G132" s="148" t="n"/>
      <c r="H132" s="148" t="n"/>
      <c r="I132" s="148" t="n"/>
      <c r="J132" s="148" t="n"/>
      <c r="K132" s="149" t="n"/>
      <c r="L132" s="148" t="n"/>
      <c r="M132" s="148" t="n"/>
      <c r="N132" s="148" t="n"/>
      <c r="O132" s="148" t="n"/>
      <c r="P132" s="148" t="n"/>
      <c r="Q132" s="148" t="n"/>
      <c r="R132" s="148" t="n"/>
      <c r="S132" s="148" t="n"/>
      <c r="T132" s="148" t="n"/>
      <c r="U132" s="148" t="n"/>
      <c r="V132" s="148" t="n"/>
      <c r="W132" s="148" t="n"/>
      <c r="X132" s="148" t="n"/>
      <c r="Y132" s="148" t="n"/>
      <c r="Z132" s="148" t="n"/>
      <c r="AA132" s="148" t="n"/>
      <c r="AB132" s="148" t="n"/>
      <c r="AC132" s="148" t="n"/>
      <c r="AD132" s="148" t="n"/>
      <c r="AE132" s="148" t="n"/>
      <c r="AF132" s="148" t="n"/>
      <c r="AG132" s="148" t="n"/>
      <c r="AH132" s="148" t="n"/>
      <c r="AI132" s="148" t="n"/>
      <c r="AJ132" s="148" t="n"/>
      <c r="AK132" s="148" t="n"/>
      <c r="AL132" s="148" t="n"/>
      <c r="AM132" s="148" t="n"/>
      <c r="AN132" s="148" t="n"/>
      <c r="AO132" s="148" t="n"/>
      <c r="AP132" s="148" t="n"/>
      <c r="AQ132" s="148" t="n"/>
      <c r="AR132" s="148" t="n"/>
      <c r="AS132" s="148" t="n"/>
      <c r="AT132" s="148" t="n"/>
      <c r="AU132" s="148" t="n"/>
      <c r="AV132" s="148" t="n"/>
      <c r="AW132" s="148" t="n"/>
      <c r="AX132" s="148" t="n"/>
      <c r="AY132" s="148" t="n"/>
      <c r="AZ132" s="148" t="n"/>
      <c r="BA132" s="148" t="n"/>
      <c r="BB132" s="148" t="n"/>
      <c r="BC132" s="148" t="n"/>
      <c r="BD132" s="148" t="n"/>
      <c r="BE132" s="148" t="n"/>
      <c r="BF132" s="148" t="n"/>
      <c r="BG132" s="148" t="n"/>
      <c r="BH132" s="148" t="n"/>
      <c r="BI132" s="149"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5" t="n"/>
      <c r="BQ138" s="140" t="n"/>
      <c r="BR138" s="176" t="n"/>
      <c r="BS138" s="140" t="n"/>
      <c r="BT138" s="140" t="n"/>
      <c r="BU138" s="28" t="n"/>
      <c r="BV138" s="29" t="n"/>
      <c r="BW138" s="177">
        <f>計算!$AR$4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8"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79">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80">
        <f>IF(計算!$B$4="","",設定!$B$6)&amp;""</f>
        <v/>
      </c>
      <c r="S146" s="11" t="n"/>
      <c r="T146" s="11" t="n"/>
      <c r="U146" s="181">
        <f>IF(計算!$B$4="","",設定!$B$7)&amp;""</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7" t="n"/>
      <c r="F151" s="148" t="n"/>
      <c r="G151" s="148" t="n"/>
      <c r="H151" s="148" t="n"/>
      <c r="I151" s="148" t="n"/>
      <c r="J151" s="148" t="n"/>
      <c r="K151" s="149"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8" t="n"/>
      <c r="AX151" s="148" t="n"/>
      <c r="AY151" s="148" t="n"/>
      <c r="AZ151" s="148" t="n"/>
      <c r="BA151" s="148" t="n"/>
      <c r="BB151" s="148" t="n"/>
      <c r="BC151" s="148" t="n"/>
      <c r="BD151" s="148" t="n"/>
      <c r="BE151" s="148" t="n"/>
      <c r="BF151" s="148" t="n"/>
      <c r="BG151" s="148" t="n"/>
      <c r="BH151" s="148" t="n"/>
      <c r="BI151" s="149"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2"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2">
        <f>計算!$AV$4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80">
        <f>計算!$AT$4</f>
        <v/>
      </c>
      <c r="S157" s="52" t="inlineStr">
        <is>
          <t>年</t>
        </is>
      </c>
      <c r="U157" s="181">
        <f>計算!$AU$4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7" t="n"/>
      <c r="M160" s="148" t="n"/>
      <c r="N160" s="148" t="n"/>
      <c r="O160" s="148" t="n"/>
      <c r="P160" s="20" t="n"/>
      <c r="Q160" s="20" t="n"/>
      <c r="R160" s="20" t="n"/>
      <c r="S160" s="20" t="n"/>
      <c r="T160" s="20" t="n"/>
      <c r="U160" s="20" t="n"/>
      <c r="V160" s="20" t="n"/>
      <c r="W160" s="20" t="n"/>
      <c r="X160" s="39" t="n"/>
      <c r="Y160" s="147" t="n"/>
      <c r="Z160" s="148" t="n"/>
      <c r="AA160" s="148" t="n"/>
      <c r="AB160" s="148" t="n"/>
      <c r="AC160" s="148" t="n"/>
      <c r="AD160" s="148" t="n"/>
      <c r="AE160" s="148" t="n"/>
      <c r="AF160" s="148" t="n"/>
      <c r="AG160" s="148" t="n"/>
      <c r="AH160" s="148" t="n"/>
      <c r="AI160" s="148" t="n"/>
      <c r="AJ160" s="148" t="n"/>
      <c r="AK160" s="148" t="n"/>
      <c r="AL160" s="148" t="n"/>
      <c r="AM160" s="148" t="n"/>
      <c r="AN160" s="148" t="n"/>
      <c r="AO160" s="148" t="n"/>
      <c r="AP160" s="148" t="n"/>
      <c r="AQ160" s="148" t="n"/>
      <c r="AR160" s="148" t="n"/>
      <c r="AS160" s="148" t="n"/>
      <c r="AT160" s="148" t="n"/>
      <c r="AU160" s="148" t="n"/>
      <c r="AV160" s="148" t="n"/>
      <c r="AW160" s="148" t="n"/>
      <c r="AX160" s="148" t="n"/>
      <c r="AY160" s="148" t="n"/>
      <c r="AZ160" s="148" t="n"/>
      <c r="BA160" s="148" t="n"/>
      <c r="BB160" s="148" t="n"/>
      <c r="BC160" s="148" t="n"/>
      <c r="BD160" s="148" t="n"/>
      <c r="BE160" s="148" t="n"/>
      <c r="BF160" s="148" t="n"/>
      <c r="BG160" s="148" t="n"/>
      <c r="BH160" s="148" t="n"/>
      <c r="BI160" s="149"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2">
        <f>計算!$AY$4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80">
        <f>計算!$AW$4</f>
        <v/>
      </c>
      <c r="S163" s="52" t="inlineStr">
        <is>
          <t>年</t>
        </is>
      </c>
      <c r="U163" s="181">
        <f>計算!$AX$4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7" t="n"/>
      <c r="M166" s="148" t="n"/>
      <c r="N166" s="148" t="n"/>
      <c r="O166" s="148" t="n"/>
      <c r="P166" s="20" t="n"/>
      <c r="Q166" s="20" t="n"/>
      <c r="R166" s="20" t="n"/>
      <c r="S166" s="20" t="n"/>
      <c r="T166" s="20" t="n"/>
      <c r="U166" s="20" t="n"/>
      <c r="V166" s="20" t="n"/>
      <c r="W166" s="20" t="n"/>
      <c r="X166" s="39" t="n"/>
      <c r="Y166" s="147" t="n"/>
      <c r="Z166" s="148" t="n"/>
      <c r="AA166" s="148" t="n"/>
      <c r="AB166" s="148" t="n"/>
      <c r="AC166" s="148" t="n"/>
      <c r="AD166" s="148" t="n"/>
      <c r="AE166" s="148" t="n"/>
      <c r="AF166" s="148" t="n"/>
      <c r="AG166" s="148" t="n"/>
      <c r="AH166" s="148" t="n"/>
      <c r="AI166" s="148" t="n"/>
      <c r="AJ166" s="148" t="n"/>
      <c r="AK166" s="148" t="n"/>
      <c r="AL166" s="148" t="n"/>
      <c r="AM166" s="148" t="n"/>
      <c r="AN166" s="148" t="n"/>
      <c r="AO166" s="148" t="n"/>
      <c r="AP166" s="148" t="n"/>
      <c r="AQ166" s="148" t="n"/>
      <c r="AR166" s="148" t="n"/>
      <c r="AS166" s="148" t="n"/>
      <c r="AT166" s="148" t="n"/>
      <c r="AU166" s="148" t="n"/>
      <c r="AV166" s="148" t="n"/>
      <c r="AW166" s="148" t="n"/>
      <c r="AX166" s="148" t="n"/>
      <c r="AY166" s="148" t="n"/>
      <c r="AZ166" s="148" t="n"/>
      <c r="BA166" s="148" t="n"/>
      <c r="BB166" s="148" t="n"/>
      <c r="BC166" s="148" t="n"/>
      <c r="BD166" s="148" t="n"/>
      <c r="BE166" s="148" t="n"/>
      <c r="BF166" s="148" t="n"/>
      <c r="BG166" s="148" t="n"/>
      <c r="BH166" s="148" t="n"/>
      <c r="BI166" s="149" t="n"/>
      <c r="BJ166" s="2" t="n"/>
      <c r="BK166" s="2" t="n"/>
      <c r="BL166" s="2" t="n"/>
      <c r="BM166" s="2" t="n"/>
      <c r="BN166" s="2" t="n"/>
      <c r="BO166" s="2" t="n"/>
      <c r="BP166" s="147" t="n"/>
      <c r="BQ166" s="148" t="n"/>
      <c r="BR166" s="148" t="n"/>
      <c r="BS166" s="148" t="n"/>
      <c r="BT166" s="148" t="n"/>
      <c r="BU166" s="42" t="n"/>
      <c r="BV166" s="45" t="n"/>
      <c r="BW166" s="148" t="n"/>
      <c r="BX166" s="148" t="n"/>
      <c r="BY166" s="148" t="n"/>
      <c r="BZ166" s="148" t="n"/>
      <c r="CA166" s="148" t="n"/>
      <c r="CB166" s="148" t="n"/>
      <c r="CC166" s="148" t="n"/>
      <c r="CD166" s="148" t="n"/>
      <c r="CE166" s="148" t="n"/>
      <c r="CF166" s="148" t="n"/>
      <c r="CG166" s="148" t="n"/>
      <c r="CH166" s="148" t="n"/>
      <c r="CI166" s="148" t="n"/>
      <c r="CJ166" s="148" t="n"/>
      <c r="CK166" s="148" t="n"/>
      <c r="CL166" s="148" t="n"/>
      <c r="CM166" s="148" t="n"/>
      <c r="CN166" s="148" t="n"/>
      <c r="CO166" s="148" t="n"/>
      <c r="CP166" s="148" t="n"/>
      <c r="CQ166" s="148" t="n"/>
      <c r="CR166" s="148" t="n"/>
      <c r="CS166" s="148" t="n"/>
      <c r="CT166" s="148" t="n"/>
      <c r="CU166" s="148" t="n"/>
      <c r="CV166" s="148" t="n"/>
      <c r="CW166" s="148" t="n"/>
      <c r="CX166" s="148" t="n"/>
      <c r="CY166" s="148" t="n"/>
      <c r="CZ166" s="148" t="n"/>
      <c r="DA166" s="148" t="n"/>
      <c r="DB166" s="148" t="n"/>
      <c r="DC166" s="148" t="n"/>
      <c r="DD166" s="148" t="n"/>
      <c r="DE166" s="148" t="n"/>
      <c r="DF166" s="148" t="n"/>
      <c r="DG166" s="148" t="n"/>
      <c r="DH166" s="148" t="n"/>
      <c r="DI166" s="148" t="n"/>
      <c r="DJ166" s="148" t="n"/>
      <c r="DK166" s="148" t="n"/>
      <c r="DL166" s="148" t="n"/>
      <c r="DM166" s="148" t="n"/>
      <c r="DN166" s="148" t="n"/>
      <c r="DO166" s="148" t="n"/>
      <c r="DP166" s="148" t="n"/>
      <c r="DQ166" s="148" t="n"/>
      <c r="DR166" s="148" t="n"/>
      <c r="DS166" s="148" t="n"/>
      <c r="DT166" s="148" t="n"/>
      <c r="DU166" s="149"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7">
        <f>計算!$AS$4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7" t="n"/>
      <c r="M172" s="148" t="n"/>
      <c r="N172" s="148" t="n"/>
      <c r="O172" s="148"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7" t="n"/>
      <c r="F178" s="148" t="n"/>
      <c r="G178" s="148" t="n"/>
      <c r="H178" s="148" t="n"/>
      <c r="I178" s="148" t="n"/>
      <c r="J178" s="148" t="n"/>
      <c r="K178" s="149" t="n"/>
      <c r="L178" s="147" t="n"/>
      <c r="M178" s="148" t="n"/>
      <c r="N178" s="148" t="n"/>
      <c r="O178" s="148"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7" t="n"/>
      <c r="BQ178" s="148" t="n"/>
      <c r="BR178" s="148" t="n"/>
      <c r="BS178" s="148" t="n"/>
      <c r="BT178" s="148" t="n"/>
      <c r="BU178" s="148" t="n"/>
      <c r="BV178" s="149" t="n"/>
      <c r="BW178" s="148" t="n"/>
      <c r="BX178" s="148" t="n"/>
      <c r="BY178" s="148" t="n"/>
      <c r="BZ178" s="148" t="n"/>
      <c r="CA178" s="148" t="n"/>
      <c r="CB178" s="148" t="n"/>
      <c r="CC178" s="148" t="n"/>
      <c r="CD178" s="148" t="n"/>
      <c r="CE178" s="148" t="n"/>
      <c r="CF178" s="148" t="n"/>
      <c r="CG178" s="148" t="n"/>
      <c r="CH178" s="148" t="n"/>
      <c r="CI178" s="148" t="n"/>
      <c r="CJ178" s="148" t="n"/>
      <c r="CK178" s="148" t="n"/>
      <c r="CL178" s="148" t="n"/>
      <c r="CM178" s="148" t="n"/>
      <c r="CN178" s="148" t="n"/>
      <c r="CO178" s="148" t="n"/>
      <c r="CP178" s="148" t="n"/>
      <c r="CQ178" s="148" t="n"/>
      <c r="CR178" s="148" t="n"/>
      <c r="CS178" s="148" t="n"/>
      <c r="CT178" s="148" t="n"/>
      <c r="CU178" s="148" t="n"/>
      <c r="CV178" s="148" t="n"/>
      <c r="CW178" s="148" t="n"/>
      <c r="CX178" s="148" t="n"/>
      <c r="CY178" s="148" t="n"/>
      <c r="CZ178" s="148" t="n"/>
      <c r="DA178" s="148" t="n"/>
      <c r="DB178" s="148" t="n"/>
      <c r="DC178" s="148" t="n"/>
      <c r="DD178" s="148" t="n"/>
      <c r="DE178" s="148" t="n"/>
      <c r="DF178" s="148" t="n"/>
      <c r="DG178" s="148" t="n"/>
      <c r="DH178" s="148" t="n"/>
      <c r="DI178" s="148" t="n"/>
      <c r="DJ178" s="148" t="n"/>
      <c r="DK178" s="148" t="n"/>
      <c r="DL178" s="148" t="n"/>
      <c r="DM178" s="148" t="n"/>
      <c r="DN178" s="148" t="n"/>
      <c r="DO178" s="148" t="n"/>
      <c r="DP178" s="148" t="n"/>
      <c r="DQ178" s="148" t="n"/>
      <c r="DR178" s="148" t="n"/>
      <c r="DS178" s="148" t="n"/>
      <c r="DT178" s="148" t="n"/>
      <c r="DU178" s="149"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IF(計算!$B$5="","",IF(N(設定!$B$3)=0,"",YEAR(設定!$B$3)-2018))&amp;""</f>
        <v/>
      </c>
      <c r="AG190" s="95" t="inlineStr">
        <is>
          <t>年</t>
        </is>
      </c>
      <c r="AI190" s="145">
        <f>IF(計算!$B$5="","",IF(N(設定!$B$3)=0,"",MONTH(設定!$B$3)))&amp;""</f>
        <v/>
      </c>
      <c r="AL190" s="95" t="inlineStr">
        <is>
          <t>月</t>
        </is>
      </c>
      <c r="AN190" s="146">
        <f>IF(計算!$B$5="","",IF(N(設定!$B$3)=0,"",DAY(設定!$B$3)))&amp;""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7" t="n"/>
      <c r="BX190" s="148" t="n"/>
      <c r="BY190" s="148" t="n"/>
      <c r="BZ190" s="148" t="n"/>
      <c r="CA190" s="148" t="n"/>
      <c r="CB190" s="148" t="n"/>
      <c r="CC190" s="148" t="n"/>
      <c r="CD190" s="148" t="n"/>
      <c r="CE190" s="148" t="n"/>
      <c r="CF190" s="148" t="n"/>
      <c r="CG190" s="149" t="n"/>
      <c r="CH190" s="147" t="n"/>
      <c r="CI190" s="148" t="n"/>
      <c r="CJ190" s="148" t="n"/>
      <c r="CK190" s="148" t="n"/>
      <c r="CL190" s="148" t="n"/>
      <c r="CM190" s="148" t="n"/>
      <c r="CN190" s="148" t="n"/>
      <c r="CO190" s="148" t="n"/>
      <c r="CP190" s="148" t="n"/>
      <c r="CQ190" s="148" t="n"/>
      <c r="CR190" s="148" t="n"/>
      <c r="CS190" s="148" t="n"/>
      <c r="CT190" s="148" t="n"/>
      <c r="CU190" s="148" t="n"/>
      <c r="CV190" s="148" t="n"/>
      <c r="CW190" s="148" t="n"/>
      <c r="CX190" s="148" t="n"/>
      <c r="CY190" s="148" t="n"/>
      <c r="CZ190" s="148" t="n"/>
      <c r="DA190" s="148" t="n"/>
      <c r="DB190" s="148" t="n"/>
      <c r="DC190" s="148" t="n"/>
      <c r="DD190" s="148" t="n"/>
      <c r="DE190" s="148" t="n"/>
      <c r="DF190" s="148" t="n"/>
      <c r="DG190" s="148" t="n"/>
      <c r="DH190" s="148" t="n"/>
      <c r="DI190" s="148" t="n"/>
      <c r="DJ190" s="148" t="n"/>
      <c r="DK190" s="148" t="n"/>
      <c r="DL190" s="148" t="n"/>
      <c r="DM190" s="148" t="n"/>
      <c r="DN190" s="148" t="n"/>
      <c r="DO190" s="148" t="n"/>
      <c r="DP190" s="148" t="n"/>
      <c r="DQ190" s="148" t="n"/>
      <c r="DR190" s="148" t="n"/>
      <c r="DS190" s="148" t="n"/>
      <c r="DT190" s="148" t="n"/>
      <c r="DU190" s="149"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50">
        <f>計算!$BD$5</f>
        <v/>
      </c>
      <c r="CG191" s="144" t="n"/>
      <c r="CH191" s="151">
        <f>計算!$BE$5</f>
        <v/>
      </c>
      <c r="DU191" s="144"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8" t="n"/>
      <c r="AA192" s="148" t="n"/>
      <c r="AB192" s="148" t="n"/>
      <c r="AC192" s="148" t="n"/>
      <c r="AD192" s="148" t="n"/>
      <c r="AE192" s="148" t="n"/>
      <c r="AF192" s="148" t="n"/>
      <c r="AG192" s="148" t="n"/>
      <c r="AH192" s="148" t="n"/>
      <c r="AI192" s="148" t="n"/>
      <c r="AJ192" s="148" t="n"/>
      <c r="AK192" s="148" t="n"/>
      <c r="AL192" s="148" t="n"/>
      <c r="AM192" s="148" t="n"/>
      <c r="AN192" s="148" t="n"/>
      <c r="AO192" s="148" t="n"/>
      <c r="AP192" s="148" t="n"/>
      <c r="AQ192" s="148" t="n"/>
      <c r="AR192" s="148" t="n"/>
      <c r="AS192" s="148" t="n"/>
      <c r="AT192" s="148" t="n"/>
      <c r="AU192" s="12" t="n"/>
      <c r="AV192" s="7" t="n"/>
      <c r="BI192" s="8" t="n"/>
      <c r="BJ192" s="7" t="n"/>
      <c r="BK192" s="2" t="n"/>
      <c r="BL192" s="2" t="n"/>
      <c r="BM192" s="2" t="n"/>
      <c r="BN192" s="2" t="n"/>
      <c r="BO192" s="2" t="n"/>
      <c r="BP192" s="143" t="n"/>
      <c r="BV192" s="144" t="n"/>
      <c r="BW192" s="143" t="n"/>
      <c r="CG192" s="144" t="n"/>
      <c r="DU192" s="144" t="n"/>
      <c r="DV192" s="2" t="n"/>
      <c r="DW192" s="2" t="n"/>
      <c r="DX192" s="2" t="n"/>
      <c r="DY192" s="2" t="n"/>
      <c r="DZ192" s="2" t="n"/>
      <c r="EA192" s="2" t="n"/>
      <c r="EB192" s="2" t="n"/>
      <c r="EC192" s="2" t="n"/>
    </row>
    <row r="193" ht="6.75" customHeight="1" s="118">
      <c r="A193" s="2" t="n"/>
      <c r="B193" s="2" t="n"/>
      <c r="C193" s="2" t="n"/>
      <c r="D193" s="2" t="n"/>
      <c r="E193" s="142" t="inlineStr">
        <is>
          <t>ふ り が な</t>
        </is>
      </c>
      <c r="F193" s="140" t="n"/>
      <c r="G193" s="140" t="n"/>
      <c r="H193" s="140" t="n"/>
      <c r="I193" s="140" t="n"/>
      <c r="J193" s="140" t="n"/>
      <c r="K193" s="141" t="n"/>
      <c r="L193" s="152">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43" t="n"/>
      <c r="CG193" s="144" t="n"/>
      <c r="DU193" s="144" t="n"/>
      <c r="DV193" s="2" t="n"/>
      <c r="DW193" s="2" t="n"/>
      <c r="DX193" s="2" t="n"/>
      <c r="DY193" s="2" t="n"/>
      <c r="DZ193" s="2" t="n"/>
      <c r="EA193" s="2" t="n"/>
      <c r="EB193" s="2" t="n"/>
      <c r="EC193" s="2" t="n"/>
    </row>
    <row r="194" ht="6.7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43" t="n"/>
      <c r="CG194" s="144" t="n"/>
      <c r="DU194" s="144" t="n"/>
      <c r="DV194" s="2" t="n"/>
      <c r="DW194" s="2" t="n"/>
      <c r="DX194" s="2" t="n"/>
      <c r="DY194" s="2" t="n"/>
      <c r="DZ194" s="2" t="n"/>
      <c r="EA194" s="2" t="n"/>
      <c r="EB194" s="2" t="n"/>
      <c r="EC194" s="2" t="n"/>
    </row>
    <row r="195" ht="6.7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43" t="n"/>
      <c r="CG195" s="144" t="n"/>
      <c r="DU195" s="144" t="n"/>
      <c r="DV195" s="2" t="n"/>
      <c r="DW195" s="2" t="n"/>
      <c r="DX195" s="2" t="n"/>
      <c r="DY195" s="2" t="n"/>
      <c r="DZ195" s="2" t="n"/>
      <c r="EA195" s="2" t="n"/>
      <c r="EB195" s="2" t="n"/>
      <c r="EC195" s="2" t="n"/>
    </row>
    <row r="196" ht="6.75" customHeight="1" s="118">
      <c r="A196" s="2" t="n"/>
      <c r="B196" s="2" t="n"/>
      <c r="C196" s="2" t="n"/>
      <c r="D196" s="2" t="n"/>
      <c r="E196" s="147" t="n"/>
      <c r="F196" s="148" t="n"/>
      <c r="G196" s="148" t="n"/>
      <c r="H196" s="148" t="n"/>
      <c r="I196" s="148" t="n"/>
      <c r="J196" s="148" t="n"/>
      <c r="K196" s="149" t="n"/>
      <c r="L196" s="148" t="n"/>
      <c r="M196" s="148" t="n"/>
      <c r="N196" s="148" t="n"/>
      <c r="O196" s="148" t="n"/>
      <c r="P196" s="148" t="n"/>
      <c r="Q196" s="148" t="n"/>
      <c r="R196" s="148" t="n"/>
      <c r="S196" s="148" t="n"/>
      <c r="T196" s="148" t="n"/>
      <c r="U196" s="148" t="n"/>
      <c r="V196" s="148" t="n"/>
      <c r="W196" s="148" t="n"/>
      <c r="X196" s="148" t="n"/>
      <c r="Y196" s="148" t="n"/>
      <c r="Z196" s="148" t="n"/>
      <c r="AA196" s="148" t="n"/>
      <c r="AB196" s="148" t="n"/>
      <c r="AC196" s="148" t="n"/>
      <c r="AD196" s="148" t="n"/>
      <c r="AE196" s="148" t="n"/>
      <c r="AF196" s="148" t="n"/>
      <c r="AG196" s="148" t="n"/>
      <c r="AH196" s="148" t="n"/>
      <c r="AI196" s="148" t="n"/>
      <c r="AJ196" s="148" t="n"/>
      <c r="AK196" s="148" t="n"/>
      <c r="AL196" s="148" t="n"/>
      <c r="AM196" s="148" t="n"/>
      <c r="AN196" s="148" t="n"/>
      <c r="AO196" s="148" t="n"/>
      <c r="AP196" s="148" t="n"/>
      <c r="AQ196" s="148" t="n"/>
      <c r="AR196" s="148" t="n"/>
      <c r="AS196" s="148" t="n"/>
      <c r="AT196" s="149"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43" t="n"/>
      <c r="CG196" s="144" t="n"/>
      <c r="DU196" s="144" t="n"/>
      <c r="DV196" s="2" t="n"/>
      <c r="DW196" s="2" t="n"/>
      <c r="DX196" s="2" t="n"/>
      <c r="DY196" s="2" t="n"/>
      <c r="DZ196" s="2" t="n"/>
      <c r="EA196" s="2" t="n"/>
      <c r="EB196" s="2" t="n"/>
      <c r="EC196" s="2" t="n"/>
    </row>
    <row r="197" ht="6.75" customHeight="1" s="118">
      <c r="A197" s="2" t="n"/>
      <c r="B197" s="2" t="n"/>
      <c r="C197" s="2" t="n"/>
      <c r="D197" s="2" t="n"/>
      <c r="E197" s="153" t="inlineStr">
        <is>
          <t>名　前</t>
        </is>
      </c>
      <c r="F197" s="140" t="n"/>
      <c r="G197" s="140" t="n"/>
      <c r="H197" s="140" t="n"/>
      <c r="I197" s="140" t="n"/>
      <c r="J197" s="140" t="n"/>
      <c r="K197" s="141" t="n"/>
      <c r="L197" s="154">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43" t="n"/>
      <c r="CG197" s="144" t="n"/>
      <c r="DU197" s="144" t="n"/>
      <c r="DV197" s="2" t="n"/>
      <c r="DW197" s="2" t="n"/>
      <c r="DX197" s="2" t="n"/>
      <c r="DY197" s="2" t="n"/>
      <c r="DZ197" s="2" t="n"/>
      <c r="EA197" s="2" t="n"/>
      <c r="EB197" s="2" t="n"/>
      <c r="EC197" s="2" t="n"/>
    </row>
    <row r="198" ht="6.7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43" t="n"/>
      <c r="CG198" s="144" t="n"/>
      <c r="DU198" s="144" t="n"/>
      <c r="DV198" s="2" t="n"/>
      <c r="DW198" s="2" t="n"/>
      <c r="DX198" s="2" t="n"/>
      <c r="DY198" s="2" t="n"/>
      <c r="DZ198" s="2" t="n"/>
      <c r="EA198" s="2" t="n"/>
      <c r="EB198" s="2" t="n"/>
      <c r="EC198" s="2" t="n"/>
    </row>
    <row r="199" ht="6.7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43" t="n"/>
      <c r="CG199" s="144" t="n"/>
      <c r="DU199" s="144" t="n"/>
      <c r="DV199" s="2" t="n"/>
      <c r="DW199" s="2" t="n"/>
      <c r="DX199" s="2" t="n"/>
      <c r="DY199" s="2" t="n"/>
      <c r="DZ199" s="2" t="n"/>
      <c r="EA199" s="2" t="n"/>
      <c r="EB199" s="2" t="n"/>
      <c r="EC199" s="2" t="n"/>
    </row>
    <row r="200" ht="6.7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43" t="n"/>
      <c r="CG200" s="144" t="n"/>
      <c r="DU200" s="144" t="n"/>
      <c r="DV200" s="2" t="n"/>
      <c r="DW200" s="2" t="n"/>
      <c r="DX200" s="2" t="n"/>
      <c r="DY200" s="2" t="n"/>
      <c r="DZ200" s="2" t="n"/>
      <c r="EA200" s="2" t="n"/>
      <c r="EB200" s="2" t="n"/>
      <c r="EC200" s="2" t="n"/>
    </row>
    <row r="201" ht="6.7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43" t="n"/>
      <c r="CG201" s="144" t="n"/>
      <c r="DU201" s="144" t="n"/>
      <c r="DV201" s="2" t="n"/>
      <c r="DW201" s="2" t="n"/>
      <c r="DX201" s="2" t="n"/>
      <c r="DY201" s="2" t="n"/>
      <c r="DZ201" s="2" t="n"/>
      <c r="EA201" s="2" t="n"/>
      <c r="EB201" s="2" t="n"/>
      <c r="EC201" s="2" t="n"/>
    </row>
    <row r="202" ht="4.5" customHeight="1" s="118">
      <c r="A202" s="2" t="n"/>
      <c r="B202" s="2" t="n"/>
      <c r="C202" s="2" t="n"/>
      <c r="D202" s="2" t="n"/>
      <c r="E202" s="147" t="n"/>
      <c r="F202" s="148" t="n"/>
      <c r="G202" s="148" t="n"/>
      <c r="H202" s="148" t="n"/>
      <c r="I202" s="148" t="n"/>
      <c r="J202" s="148" t="n"/>
      <c r="K202" s="149" t="n"/>
      <c r="L202" s="147" t="n"/>
      <c r="M202" s="148" t="n"/>
      <c r="N202" s="148" t="n"/>
      <c r="O202" s="148" t="n"/>
      <c r="P202" s="148" t="n"/>
      <c r="Q202" s="148" t="n"/>
      <c r="R202" s="148" t="n"/>
      <c r="S202" s="148" t="n"/>
      <c r="T202" s="148" t="n"/>
      <c r="U202" s="148" t="n"/>
      <c r="V202" s="148" t="n"/>
      <c r="W202" s="148" t="n"/>
      <c r="X202" s="148" t="n"/>
      <c r="Y202" s="148" t="n"/>
      <c r="Z202" s="148" t="n"/>
      <c r="AA202" s="148" t="n"/>
      <c r="AB202" s="148" t="n"/>
      <c r="AC202" s="148" t="n"/>
      <c r="AD202" s="148" t="n"/>
      <c r="AE202" s="148" t="n"/>
      <c r="AF202" s="148" t="n"/>
      <c r="AG202" s="148" t="n"/>
      <c r="AH202" s="148" t="n"/>
      <c r="AI202" s="148" t="n"/>
      <c r="AJ202" s="148" t="n"/>
      <c r="AK202" s="148" t="n"/>
      <c r="AL202" s="148" t="n"/>
      <c r="AM202" s="148" t="n"/>
      <c r="AN202" s="148" t="n"/>
      <c r="AO202" s="148" t="n"/>
      <c r="AP202" s="148" t="n"/>
      <c r="AQ202" s="148" t="n"/>
      <c r="AR202" s="148" t="n"/>
      <c r="AS202" s="148" t="n"/>
      <c r="AT202" s="149"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43" t="n"/>
      <c r="CG202" s="144" t="n"/>
      <c r="DU202" s="144" t="n"/>
      <c r="DV202" s="2" t="n"/>
      <c r="DW202" s="2" t="n"/>
      <c r="DX202" s="2" t="n"/>
      <c r="DY202" s="2" t="n"/>
      <c r="DZ202" s="2" t="n"/>
      <c r="EA202" s="2" t="n"/>
      <c r="EB202" s="2" t="n"/>
      <c r="EC202" s="2" t="n"/>
    </row>
    <row r="203" ht="6.75" customHeight="1" s="118">
      <c r="A203" s="2" t="n"/>
      <c r="B203" s="2" t="n"/>
      <c r="C203" s="2" t="n"/>
      <c r="D203" s="2" t="n"/>
      <c r="E203" s="153" t="inlineStr">
        <is>
          <t>生年月日</t>
        </is>
      </c>
      <c r="F203" s="140" t="n"/>
      <c r="G203" s="140" t="n"/>
      <c r="H203" s="140" t="n"/>
      <c r="I203" s="140" t="n"/>
      <c r="J203" s="140" t="n"/>
      <c r="K203" s="141" t="n"/>
      <c r="L203" s="155" t="inlineStr">
        <is>
          <t>昭和 ・ 平成</t>
        </is>
      </c>
      <c r="M203" s="140" t="n"/>
      <c r="N203" s="140" t="n"/>
      <c r="O203" s="140" t="n"/>
      <c r="P203" s="140" t="n"/>
      <c r="Q203" s="140" t="n"/>
      <c r="R203" s="140" t="n"/>
      <c r="S203" s="140" t="n"/>
      <c r="T203" s="140" t="n"/>
      <c r="U203" s="140" t="n"/>
      <c r="V203" s="156">
        <f>計算!$D$5</f>
        <v/>
      </c>
      <c r="W203" s="140" t="n"/>
      <c r="X203" s="157" t="inlineStr">
        <is>
          <t>年</t>
        </is>
      </c>
      <c r="Y203" s="140" t="n"/>
      <c r="Z203" s="158">
        <f>計算!$E$5</f>
        <v/>
      </c>
      <c r="AA203" s="140" t="n"/>
      <c r="AB203" s="140" t="n"/>
      <c r="AC203" s="157" t="inlineStr">
        <is>
          <t>月</t>
        </is>
      </c>
      <c r="AD203" s="140" t="n"/>
      <c r="AE203" s="158">
        <f>計算!$F$5</f>
        <v/>
      </c>
      <c r="AF203" s="140" t="n"/>
      <c r="AG203" s="140" t="n"/>
      <c r="AH203" s="157" t="inlineStr">
        <is>
          <t>日　生 （満</t>
        </is>
      </c>
      <c r="AI203" s="140" t="n"/>
      <c r="AJ203" s="140" t="n"/>
      <c r="AK203" s="140" t="n"/>
      <c r="AL203" s="140" t="n"/>
      <c r="AM203" s="140" t="n"/>
      <c r="AN203" s="140" t="n"/>
      <c r="AO203" s="140" t="n"/>
      <c r="AP203" s="159">
        <f>計算!$G$5</f>
        <v/>
      </c>
      <c r="AQ203" s="140" t="n"/>
      <c r="AR203" s="160"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43" t="n"/>
      <c r="CG203" s="144" t="n"/>
      <c r="DU203" s="144" t="n"/>
      <c r="DV203" s="2" t="n"/>
      <c r="DW203" s="2" t="n"/>
      <c r="DX203" s="2" t="n"/>
      <c r="DY203" s="2" t="n"/>
      <c r="DZ203" s="2" t="n"/>
      <c r="EA203" s="2" t="n"/>
      <c r="EB203" s="2" t="n"/>
      <c r="EC203" s="2" t="n"/>
    </row>
    <row r="204" ht="6.75"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143" t="n"/>
      <c r="CG204" s="144" t="n"/>
      <c r="DU204" s="144" t="n"/>
      <c r="DV204" s="2" t="n"/>
      <c r="DW204" s="2" t="n"/>
      <c r="DX204" s="2" t="n"/>
      <c r="DY204" s="2" t="n"/>
      <c r="DZ204" s="2" t="n"/>
      <c r="EA204" s="2" t="n"/>
      <c r="EB204" s="2" t="n"/>
      <c r="EC204" s="2" t="n"/>
    </row>
    <row r="205" ht="6.7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143" t="n"/>
      <c r="CG205" s="144" t="n"/>
      <c r="DU205" s="144" t="n"/>
      <c r="DV205" s="2" t="n"/>
      <c r="DW205" s="2" t="n"/>
      <c r="DX205" s="2" t="n"/>
      <c r="DY205" s="2" t="n"/>
      <c r="DZ205" s="2" t="n"/>
      <c r="EA205" s="2" t="n"/>
      <c r="EB205" s="2" t="n"/>
      <c r="EC205" s="2" t="n"/>
    </row>
    <row r="206" ht="3.75" customHeight="1" s="118">
      <c r="A206" s="2" t="n"/>
      <c r="B206" s="2" t="n"/>
      <c r="C206" s="2" t="n"/>
      <c r="D206" s="2" t="n"/>
      <c r="E206" s="147" t="n"/>
      <c r="F206" s="148" t="n"/>
      <c r="G206" s="148" t="n"/>
      <c r="H206" s="148" t="n"/>
      <c r="I206" s="148" t="n"/>
      <c r="J206" s="148" t="n"/>
      <c r="K206" s="149" t="n"/>
      <c r="L206" s="147" t="n"/>
      <c r="M206" s="148" t="n"/>
      <c r="N206" s="148" t="n"/>
      <c r="O206" s="148" t="n"/>
      <c r="P206" s="148" t="n"/>
      <c r="Q206" s="148" t="n"/>
      <c r="R206" s="148" t="n"/>
      <c r="S206" s="148" t="n"/>
      <c r="T206" s="148" t="n"/>
      <c r="U206" s="148" t="n"/>
      <c r="X206" s="148" t="n"/>
      <c r="Y206" s="148" t="n"/>
      <c r="AC206" s="148" t="n"/>
      <c r="AD206" s="148" t="n"/>
      <c r="AH206" s="148" t="n"/>
      <c r="AI206" s="148" t="n"/>
      <c r="AJ206" s="148" t="n"/>
      <c r="AK206" s="148" t="n"/>
      <c r="AL206" s="148" t="n"/>
      <c r="AM206" s="148" t="n"/>
      <c r="AN206" s="148" t="n"/>
      <c r="AO206" s="148" t="n"/>
      <c r="AP206" s="148" t="n"/>
      <c r="AQ206" s="148" t="n"/>
      <c r="AR206" s="148" t="n"/>
      <c r="AS206" s="148" t="n"/>
      <c r="AT206" s="149"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143" t="n"/>
      <c r="CG206" s="144" t="n"/>
      <c r="DU206" s="144" t="n"/>
      <c r="DV206" s="2" t="n"/>
      <c r="DW206" s="2" t="n"/>
      <c r="DX206" s="2" t="n"/>
      <c r="DY206" s="2" t="n"/>
      <c r="DZ206" s="2" t="n"/>
      <c r="EA206" s="2" t="n"/>
      <c r="EB206" s="2" t="n"/>
      <c r="EC206" s="2" t="n"/>
    </row>
    <row r="207" ht="6.75" customHeight="1" s="118">
      <c r="A207" s="2" t="n"/>
      <c r="B207" s="2" t="n"/>
      <c r="C207" s="2" t="n"/>
      <c r="D207" s="2" t="n"/>
      <c r="E207" s="161" t="inlineStr">
        <is>
          <t>ふ り が な</t>
        </is>
      </c>
      <c r="F207" s="140" t="n"/>
      <c r="G207" s="140" t="n"/>
      <c r="H207" s="140" t="n"/>
      <c r="I207" s="140" t="n"/>
      <c r="J207" s="140" t="n"/>
      <c r="K207" s="141" t="n"/>
      <c r="L207" s="162">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143" t="n"/>
      <c r="CG207" s="144" t="n"/>
      <c r="DU207" s="144" t="n"/>
      <c r="DV207" s="2" t="n"/>
      <c r="DW207" s="2" t="n"/>
      <c r="DX207" s="2" t="n"/>
      <c r="DY207" s="2" t="n"/>
      <c r="DZ207" s="2" t="n"/>
      <c r="EA207" s="2" t="n"/>
      <c r="EB207" s="2" t="n"/>
      <c r="EC207" s="2" t="n"/>
    </row>
    <row r="208" ht="6.75" customHeight="1" s="118">
      <c r="A208" s="2" t="n"/>
      <c r="B208" s="2" t="n"/>
      <c r="C208" s="2" t="n"/>
      <c r="D208" s="2" t="n"/>
      <c r="E208" s="143" t="n"/>
      <c r="K208" s="144" t="n"/>
      <c r="BI208" s="144" t="n"/>
      <c r="BJ208" s="2" t="n"/>
      <c r="BK208" s="2" t="n"/>
      <c r="BL208" s="2" t="n"/>
      <c r="BM208" s="2" t="n"/>
      <c r="BN208" s="2" t="n"/>
      <c r="BO208" s="2" t="n"/>
      <c r="BP208" s="143" t="n"/>
      <c r="BV208" s="144" t="n"/>
      <c r="BW208" s="143" t="n"/>
      <c r="CG208" s="144" t="n"/>
      <c r="DU208" s="144" t="n"/>
      <c r="DV208" s="2" t="n"/>
      <c r="DW208" s="2" t="n"/>
      <c r="DX208" s="2" t="n"/>
      <c r="DY208" s="2" t="n"/>
      <c r="DZ208" s="2" t="n"/>
      <c r="EA208" s="2" t="n"/>
      <c r="EB208" s="2" t="n"/>
      <c r="EC208" s="2" t="n"/>
    </row>
    <row r="209" ht="6.75" customHeight="1" s="118">
      <c r="A209" s="2" t="n"/>
      <c r="B209" s="2" t="n"/>
      <c r="C209" s="2" t="n"/>
      <c r="D209" s="2" t="n"/>
      <c r="E209" s="163" t="n"/>
      <c r="F209" s="164" t="n"/>
      <c r="G209" s="164" t="n"/>
      <c r="H209" s="164" t="n"/>
      <c r="I209" s="164" t="n"/>
      <c r="J209" s="164" t="n"/>
      <c r="K209" s="165" t="n"/>
      <c r="L209" s="164" t="n"/>
      <c r="M209" s="164" t="n"/>
      <c r="N209" s="164" t="n"/>
      <c r="O209" s="164" t="n"/>
      <c r="P209" s="164" t="n"/>
      <c r="Q209" s="164" t="n"/>
      <c r="R209" s="164" t="n"/>
      <c r="S209" s="164" t="n"/>
      <c r="T209" s="164" t="n"/>
      <c r="U209" s="164" t="n"/>
      <c r="V209" s="164" t="n"/>
      <c r="W209" s="164" t="n"/>
      <c r="X209" s="164" t="n"/>
      <c r="Y209" s="164" t="n"/>
      <c r="Z209" s="164" t="n"/>
      <c r="AA209" s="164" t="n"/>
      <c r="AB209" s="164" t="n"/>
      <c r="AC209" s="164" t="n"/>
      <c r="AD209" s="164" t="n"/>
      <c r="AE209" s="164" t="n"/>
      <c r="AF209" s="164" t="n"/>
      <c r="AG209" s="164" t="n"/>
      <c r="AH209" s="164" t="n"/>
      <c r="AI209" s="164" t="n"/>
      <c r="AJ209" s="164" t="n"/>
      <c r="AK209" s="164" t="n"/>
      <c r="AL209" s="164" t="n"/>
      <c r="AM209" s="164" t="n"/>
      <c r="AN209" s="164" t="n"/>
      <c r="AO209" s="164" t="n"/>
      <c r="AP209" s="164" t="n"/>
      <c r="AQ209" s="164" t="n"/>
      <c r="AR209" s="164" t="n"/>
      <c r="AS209" s="164" t="n"/>
      <c r="AT209" s="164" t="n"/>
      <c r="AU209" s="164" t="n"/>
      <c r="AV209" s="164" t="n"/>
      <c r="AW209" s="164" t="n"/>
      <c r="AX209" s="164" t="n"/>
      <c r="AY209" s="164" t="n"/>
      <c r="AZ209" s="164" t="n"/>
      <c r="BA209" s="164" t="n"/>
      <c r="BB209" s="164" t="n"/>
      <c r="BC209" s="164" t="n"/>
      <c r="BD209" s="164" t="n"/>
      <c r="BE209" s="164" t="n"/>
      <c r="BF209" s="164" t="n"/>
      <c r="BG209" s="164" t="n"/>
      <c r="BH209" s="164" t="n"/>
      <c r="BI209" s="165" t="n"/>
      <c r="BJ209" s="2" t="n"/>
      <c r="BK209" s="2" t="n"/>
      <c r="BL209" s="2" t="n"/>
      <c r="BM209" s="2" t="n"/>
      <c r="BN209" s="2" t="n"/>
      <c r="BO209" s="2" t="n"/>
      <c r="BP209" s="143" t="n"/>
      <c r="BV209" s="144" t="n"/>
      <c r="BW209" s="143" t="n"/>
      <c r="CG209" s="144" t="n"/>
      <c r="DU209" s="144" t="n"/>
      <c r="DV209" s="2" t="n"/>
      <c r="DW209" s="2" t="n"/>
      <c r="DX209" s="2" t="n"/>
      <c r="DY209" s="2" t="n"/>
      <c r="DZ209" s="2" t="n"/>
      <c r="EA209" s="2" t="n"/>
      <c r="EB209" s="2" t="n"/>
      <c r="EC209" s="2" t="n"/>
    </row>
    <row r="210" ht="6.75" customHeight="1" s="118">
      <c r="A210" s="2" t="n"/>
      <c r="B210" s="2" t="n"/>
      <c r="C210" s="2" t="n"/>
      <c r="D210" s="2" t="n"/>
      <c r="E210" s="166" t="inlineStr">
        <is>
          <t>現住所</t>
        </is>
      </c>
      <c r="F210" s="167" t="n"/>
      <c r="G210" s="167" t="n"/>
      <c r="H210" s="167" t="n"/>
      <c r="I210" s="167" t="n"/>
      <c r="J210" s="167" t="n"/>
      <c r="K210" s="168" t="n"/>
      <c r="L210" s="107" t="inlineStr">
        <is>
          <t>〒</t>
        </is>
      </c>
      <c r="M210" s="167" t="n"/>
      <c r="N210" s="167" t="n"/>
      <c r="O210" s="167" t="n"/>
      <c r="P210" s="169">
        <f>計算!$H$5</f>
        <v/>
      </c>
      <c r="Q210" s="167" t="n"/>
      <c r="R210" s="167" t="n"/>
      <c r="S210" s="167" t="n"/>
      <c r="T210" s="167" t="n"/>
      <c r="U210" s="167" t="n"/>
      <c r="V210" s="167" t="n"/>
      <c r="W210" s="167" t="n"/>
      <c r="X210" s="167" t="n"/>
      <c r="Y210" s="167" t="n"/>
      <c r="Z210" s="167" t="n"/>
      <c r="AA210" s="167" t="n"/>
      <c r="AB210" s="167" t="n"/>
      <c r="AC210" s="167" t="n"/>
      <c r="AD210" s="167" t="n"/>
      <c r="AE210" s="167" t="n"/>
      <c r="AF210" s="167" t="n"/>
      <c r="AG210" s="167" t="n"/>
      <c r="AH210" s="167" t="n"/>
      <c r="AI210" s="167" t="n"/>
      <c r="AJ210" s="167"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143" t="n"/>
      <c r="CG210" s="144" t="n"/>
      <c r="DU210" s="144" t="n"/>
      <c r="DV210" s="2" t="n"/>
      <c r="DW210" s="2" t="n"/>
      <c r="DX210" s="2" t="n"/>
      <c r="DY210" s="2" t="n"/>
      <c r="DZ210" s="2" t="n"/>
      <c r="EA210" s="2" t="n"/>
      <c r="EB210" s="2" t="n"/>
      <c r="EC210" s="2" t="n"/>
    </row>
    <row r="211" ht="4.5"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7" t="n"/>
      <c r="BQ211" s="148" t="n"/>
      <c r="BR211" s="148" t="n"/>
      <c r="BS211" s="148" t="n"/>
      <c r="BT211" s="148" t="n"/>
      <c r="BU211" s="148" t="n"/>
      <c r="BV211" s="149" t="n"/>
      <c r="BW211" s="147" t="n"/>
      <c r="BX211" s="148" t="n"/>
      <c r="BY211" s="148" t="n"/>
      <c r="BZ211" s="148" t="n"/>
      <c r="CA211" s="148" t="n"/>
      <c r="CB211" s="148" t="n"/>
      <c r="CC211" s="148" t="n"/>
      <c r="CD211" s="148" t="n"/>
      <c r="CE211" s="148" t="n"/>
      <c r="CF211" s="148" t="n"/>
      <c r="CG211" s="149" t="n"/>
      <c r="DU211" s="144"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0" t="inlineStr">
        <is>
          <t>校内外の諸活動</t>
        </is>
      </c>
      <c r="BQ212" s="140" t="n"/>
      <c r="BR212" s="140" t="n"/>
      <c r="BS212" s="140" t="n"/>
      <c r="BT212" s="140" t="n"/>
      <c r="BU212" s="140" t="n"/>
      <c r="BV212" s="141" t="n"/>
      <c r="BW212" s="171">
        <f>計算!$AQ$5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2">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7" t="n"/>
      <c r="F215" s="148" t="n"/>
      <c r="G215" s="148" t="n"/>
      <c r="H215" s="148" t="n"/>
      <c r="I215" s="148" t="n"/>
      <c r="J215" s="148" t="n"/>
      <c r="K215" s="149" t="n"/>
      <c r="L215" s="147" t="n"/>
      <c r="M215" s="148" t="n"/>
      <c r="N215" s="148" t="n"/>
      <c r="O215" s="148" t="n"/>
      <c r="P215" s="148" t="n"/>
      <c r="Q215" s="148" t="n"/>
      <c r="R215" s="148" t="n"/>
      <c r="S215" s="148" t="n"/>
      <c r="T215" s="148" t="n"/>
      <c r="U215" s="148" t="n"/>
      <c r="V215" s="148" t="n"/>
      <c r="W215" s="148" t="n"/>
      <c r="X215" s="148" t="n"/>
      <c r="Y215" s="148" t="n"/>
      <c r="Z215" s="148" t="n"/>
      <c r="AA215" s="148" t="n"/>
      <c r="AB215" s="148" t="n"/>
      <c r="AC215" s="148" t="n"/>
      <c r="AD215" s="148" t="n"/>
      <c r="AE215" s="148" t="n"/>
      <c r="AF215" s="148" t="n"/>
      <c r="AG215" s="148" t="n"/>
      <c r="AH215" s="148" t="n"/>
      <c r="AI215" s="148" t="n"/>
      <c r="AJ215" s="148" t="n"/>
      <c r="AK215" s="148" t="n"/>
      <c r="AL215" s="148" t="n"/>
      <c r="AM215" s="148" t="n"/>
      <c r="AN215" s="148" t="n"/>
      <c r="AO215" s="148" t="n"/>
      <c r="AP215" s="148" t="n"/>
      <c r="AQ215" s="148" t="n"/>
      <c r="AR215" s="148" t="n"/>
      <c r="AS215" s="148" t="n"/>
      <c r="AT215" s="148" t="n"/>
      <c r="AU215" s="148" t="n"/>
      <c r="AV215" s="148" t="n"/>
      <c r="AW215" s="148" t="n"/>
      <c r="AX215" s="148" t="n"/>
      <c r="AY215" s="148" t="n"/>
      <c r="AZ215" s="148" t="n"/>
      <c r="BA215" s="148" t="n"/>
      <c r="BB215" s="148" t="n"/>
      <c r="BC215" s="148" t="n"/>
      <c r="BD215" s="148" t="n"/>
      <c r="BE215" s="148" t="n"/>
      <c r="BF215" s="148" t="n"/>
      <c r="BG215" s="148" t="n"/>
      <c r="BH215" s="148" t="n"/>
      <c r="BI215" s="149"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61" t="inlineStr">
        <is>
          <t>ふ り が な</t>
        </is>
      </c>
      <c r="F216" s="140" t="n"/>
      <c r="G216" s="140" t="n"/>
      <c r="H216" s="140" t="n"/>
      <c r="I216" s="140" t="n"/>
      <c r="J216" s="140" t="n"/>
      <c r="K216" s="141" t="n"/>
      <c r="L216" s="162">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3" t="n"/>
      <c r="F218" s="164" t="n"/>
      <c r="G218" s="164" t="n"/>
      <c r="H218" s="164" t="n"/>
      <c r="I218" s="164" t="n"/>
      <c r="J218" s="164" t="n"/>
      <c r="K218" s="165" t="n"/>
      <c r="L218" s="164" t="n"/>
      <c r="M218" s="164" t="n"/>
      <c r="N218" s="164" t="n"/>
      <c r="O218" s="164" t="n"/>
      <c r="P218" s="164" t="n"/>
      <c r="Q218" s="164" t="n"/>
      <c r="R218" s="164" t="n"/>
      <c r="S218" s="164" t="n"/>
      <c r="T218" s="164" t="n"/>
      <c r="U218" s="164" t="n"/>
      <c r="V218" s="164" t="n"/>
      <c r="W218" s="164" t="n"/>
      <c r="X218" s="164" t="n"/>
      <c r="Y218" s="164" t="n"/>
      <c r="Z218" s="164" t="n"/>
      <c r="AA218" s="164" t="n"/>
      <c r="AB218" s="164" t="n"/>
      <c r="AC218" s="164" t="n"/>
      <c r="AD218" s="164" t="n"/>
      <c r="AE218" s="164" t="n"/>
      <c r="AF218" s="164" t="n"/>
      <c r="AG218" s="164" t="n"/>
      <c r="AH218" s="164" t="n"/>
      <c r="AI218" s="164" t="n"/>
      <c r="AJ218" s="164" t="n"/>
      <c r="AK218" s="164" t="n"/>
      <c r="AL218" s="164" t="n"/>
      <c r="AM218" s="164" t="n"/>
      <c r="AN218" s="164" t="n"/>
      <c r="AO218" s="164" t="n"/>
      <c r="AP218" s="164" t="n"/>
      <c r="AQ218" s="164" t="n"/>
      <c r="AR218" s="164" t="n"/>
      <c r="AS218" s="164" t="n"/>
      <c r="AT218" s="164" t="n"/>
      <c r="AU218" s="164" t="n"/>
      <c r="AV218" s="164" t="n"/>
      <c r="AW218" s="164" t="n"/>
      <c r="AX218" s="164" t="n"/>
      <c r="AY218" s="164" t="n"/>
      <c r="AZ218" s="164" t="n"/>
      <c r="BA218" s="164" t="n"/>
      <c r="BB218" s="164" t="n"/>
      <c r="BC218" s="164" t="n"/>
      <c r="BD218" s="164" t="n"/>
      <c r="BE218" s="164" t="n"/>
      <c r="BF218" s="164" t="n"/>
      <c r="BG218" s="164" t="n"/>
      <c r="BH218" s="164" t="n"/>
      <c r="BI218" s="165"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6" t="inlineStr">
        <is>
          <t>連絡先</t>
        </is>
      </c>
      <c r="F219" s="167" t="n"/>
      <c r="G219" s="167" t="n"/>
      <c r="H219" s="167" t="n"/>
      <c r="I219" s="167" t="n"/>
      <c r="J219" s="167" t="n"/>
      <c r="K219" s="168" t="n"/>
      <c r="L219" s="107" t="inlineStr">
        <is>
          <t>〒</t>
        </is>
      </c>
      <c r="M219" s="167" t="n"/>
      <c r="N219" s="167" t="n"/>
      <c r="O219" s="167" t="n"/>
      <c r="P219" s="173">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4">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7" t="n"/>
      <c r="F223" s="148" t="n"/>
      <c r="G223" s="148" t="n"/>
      <c r="H223" s="148" t="n"/>
      <c r="I223" s="148" t="n"/>
      <c r="J223" s="148" t="n"/>
      <c r="K223" s="149" t="n"/>
      <c r="L223" s="148" t="n"/>
      <c r="M223" s="148" t="n"/>
      <c r="N223" s="148" t="n"/>
      <c r="O223" s="148" t="n"/>
      <c r="P223" s="148" t="n"/>
      <c r="Q223" s="148" t="n"/>
      <c r="R223" s="148" t="n"/>
      <c r="S223" s="148" t="n"/>
      <c r="T223" s="148" t="n"/>
      <c r="U223" s="148" t="n"/>
      <c r="V223" s="148" t="n"/>
      <c r="W223" s="148" t="n"/>
      <c r="X223" s="148" t="n"/>
      <c r="Y223" s="148" t="n"/>
      <c r="Z223" s="148" t="n"/>
      <c r="AA223" s="148" t="n"/>
      <c r="AB223" s="148" t="n"/>
      <c r="AC223" s="148" t="n"/>
      <c r="AD223" s="148" t="n"/>
      <c r="AE223" s="148" t="n"/>
      <c r="AF223" s="148" t="n"/>
      <c r="AG223" s="148" t="n"/>
      <c r="AH223" s="148" t="n"/>
      <c r="AI223" s="148" t="n"/>
      <c r="AJ223" s="148" t="n"/>
      <c r="AK223" s="148" t="n"/>
      <c r="AL223" s="148" t="n"/>
      <c r="AM223" s="148" t="n"/>
      <c r="AN223" s="148" t="n"/>
      <c r="AO223" s="148" t="n"/>
      <c r="AP223" s="148" t="n"/>
      <c r="AQ223" s="148" t="n"/>
      <c r="AR223" s="148" t="n"/>
      <c r="AS223" s="148" t="n"/>
      <c r="AT223" s="148" t="n"/>
      <c r="AU223" s="148" t="n"/>
      <c r="AV223" s="148" t="n"/>
      <c r="AW223" s="148" t="n"/>
      <c r="AX223" s="148" t="n"/>
      <c r="AY223" s="148" t="n"/>
      <c r="AZ223" s="148" t="n"/>
      <c r="BA223" s="148" t="n"/>
      <c r="BB223" s="148" t="n"/>
      <c r="BC223" s="148" t="n"/>
      <c r="BD223" s="148" t="n"/>
      <c r="BE223" s="148" t="n"/>
      <c r="BF223" s="148" t="n"/>
      <c r="BG223" s="148" t="n"/>
      <c r="BH223" s="148" t="n"/>
      <c r="BI223" s="149"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5" t="n"/>
      <c r="BQ229" s="140" t="n"/>
      <c r="BR229" s="176" t="n"/>
      <c r="BS229" s="140" t="n"/>
      <c r="BT229" s="140" t="n"/>
      <c r="BU229" s="28" t="n"/>
      <c r="BV229" s="29" t="n"/>
      <c r="BW229" s="177">
        <f>計算!$AR$5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8"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79">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80">
        <f>IF(計算!$B$5="","",設定!$B$6)&amp;""</f>
        <v/>
      </c>
      <c r="S237" s="11" t="n"/>
      <c r="T237" s="11" t="n"/>
      <c r="U237" s="181">
        <f>IF(計算!$B$5="","",設定!$B$7)&amp;""</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7" t="n"/>
      <c r="F242" s="148" t="n"/>
      <c r="G242" s="148" t="n"/>
      <c r="H242" s="148" t="n"/>
      <c r="I242" s="148" t="n"/>
      <c r="J242" s="148" t="n"/>
      <c r="K242" s="149"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8" t="n"/>
      <c r="AX242" s="148" t="n"/>
      <c r="AY242" s="148" t="n"/>
      <c r="AZ242" s="148" t="n"/>
      <c r="BA242" s="148" t="n"/>
      <c r="BB242" s="148" t="n"/>
      <c r="BC242" s="148" t="n"/>
      <c r="BD242" s="148" t="n"/>
      <c r="BE242" s="148" t="n"/>
      <c r="BF242" s="148" t="n"/>
      <c r="BG242" s="148" t="n"/>
      <c r="BH242" s="148" t="n"/>
      <c r="BI242" s="149"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2"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2">
        <f>計算!$AV$5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80">
        <f>計算!$AT$5</f>
        <v/>
      </c>
      <c r="S248" s="52" t="inlineStr">
        <is>
          <t>年</t>
        </is>
      </c>
      <c r="U248" s="181">
        <f>計算!$AU$5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7" t="n"/>
      <c r="M251" s="148" t="n"/>
      <c r="N251" s="148" t="n"/>
      <c r="O251" s="148" t="n"/>
      <c r="P251" s="20" t="n"/>
      <c r="Q251" s="20" t="n"/>
      <c r="R251" s="20" t="n"/>
      <c r="S251" s="20" t="n"/>
      <c r="T251" s="20" t="n"/>
      <c r="U251" s="20" t="n"/>
      <c r="V251" s="20" t="n"/>
      <c r="W251" s="20" t="n"/>
      <c r="X251" s="39" t="n"/>
      <c r="Y251" s="147" t="n"/>
      <c r="Z251" s="148" t="n"/>
      <c r="AA251" s="148" t="n"/>
      <c r="AB251" s="148" t="n"/>
      <c r="AC251" s="148" t="n"/>
      <c r="AD251" s="148" t="n"/>
      <c r="AE251" s="148" t="n"/>
      <c r="AF251" s="148" t="n"/>
      <c r="AG251" s="148" t="n"/>
      <c r="AH251" s="148" t="n"/>
      <c r="AI251" s="148" t="n"/>
      <c r="AJ251" s="148" t="n"/>
      <c r="AK251" s="148" t="n"/>
      <c r="AL251" s="148" t="n"/>
      <c r="AM251" s="148" t="n"/>
      <c r="AN251" s="148" t="n"/>
      <c r="AO251" s="148" t="n"/>
      <c r="AP251" s="148" t="n"/>
      <c r="AQ251" s="148" t="n"/>
      <c r="AR251" s="148" t="n"/>
      <c r="AS251" s="148" t="n"/>
      <c r="AT251" s="148" t="n"/>
      <c r="AU251" s="148" t="n"/>
      <c r="AV251" s="148" t="n"/>
      <c r="AW251" s="148" t="n"/>
      <c r="AX251" s="148" t="n"/>
      <c r="AY251" s="148" t="n"/>
      <c r="AZ251" s="148" t="n"/>
      <c r="BA251" s="148" t="n"/>
      <c r="BB251" s="148" t="n"/>
      <c r="BC251" s="148" t="n"/>
      <c r="BD251" s="148" t="n"/>
      <c r="BE251" s="148" t="n"/>
      <c r="BF251" s="148" t="n"/>
      <c r="BG251" s="148" t="n"/>
      <c r="BH251" s="148" t="n"/>
      <c r="BI251" s="149"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2">
        <f>計算!$AY$5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80">
        <f>計算!$AW$5</f>
        <v/>
      </c>
      <c r="S254" s="52" t="inlineStr">
        <is>
          <t>年</t>
        </is>
      </c>
      <c r="U254" s="181">
        <f>計算!$AX$5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7" t="n"/>
      <c r="M257" s="148" t="n"/>
      <c r="N257" s="148" t="n"/>
      <c r="O257" s="148" t="n"/>
      <c r="P257" s="20" t="n"/>
      <c r="Q257" s="20" t="n"/>
      <c r="R257" s="20" t="n"/>
      <c r="S257" s="20" t="n"/>
      <c r="T257" s="20" t="n"/>
      <c r="U257" s="20" t="n"/>
      <c r="V257" s="20" t="n"/>
      <c r="W257" s="20" t="n"/>
      <c r="X257" s="39" t="n"/>
      <c r="Y257" s="147" t="n"/>
      <c r="Z257" s="148" t="n"/>
      <c r="AA257" s="148" t="n"/>
      <c r="AB257" s="148" t="n"/>
      <c r="AC257" s="148" t="n"/>
      <c r="AD257" s="148" t="n"/>
      <c r="AE257" s="148" t="n"/>
      <c r="AF257" s="148" t="n"/>
      <c r="AG257" s="148" t="n"/>
      <c r="AH257" s="148" t="n"/>
      <c r="AI257" s="148" t="n"/>
      <c r="AJ257" s="148" t="n"/>
      <c r="AK257" s="148" t="n"/>
      <c r="AL257" s="148" t="n"/>
      <c r="AM257" s="148" t="n"/>
      <c r="AN257" s="148" t="n"/>
      <c r="AO257" s="148" t="n"/>
      <c r="AP257" s="148" t="n"/>
      <c r="AQ257" s="148" t="n"/>
      <c r="AR257" s="148" t="n"/>
      <c r="AS257" s="148" t="n"/>
      <c r="AT257" s="148" t="n"/>
      <c r="AU257" s="148" t="n"/>
      <c r="AV257" s="148" t="n"/>
      <c r="AW257" s="148" t="n"/>
      <c r="AX257" s="148" t="n"/>
      <c r="AY257" s="148" t="n"/>
      <c r="AZ257" s="148" t="n"/>
      <c r="BA257" s="148" t="n"/>
      <c r="BB257" s="148" t="n"/>
      <c r="BC257" s="148" t="n"/>
      <c r="BD257" s="148" t="n"/>
      <c r="BE257" s="148" t="n"/>
      <c r="BF257" s="148" t="n"/>
      <c r="BG257" s="148" t="n"/>
      <c r="BH257" s="148" t="n"/>
      <c r="BI257" s="149" t="n"/>
      <c r="BJ257" s="2" t="n"/>
      <c r="BK257" s="2" t="n"/>
      <c r="BL257" s="2" t="n"/>
      <c r="BM257" s="2" t="n"/>
      <c r="BN257" s="2" t="n"/>
      <c r="BO257" s="2" t="n"/>
      <c r="BP257" s="147" t="n"/>
      <c r="BQ257" s="148" t="n"/>
      <c r="BR257" s="148" t="n"/>
      <c r="BS257" s="148" t="n"/>
      <c r="BT257" s="148" t="n"/>
      <c r="BU257" s="42" t="n"/>
      <c r="BV257" s="45" t="n"/>
      <c r="BW257" s="148" t="n"/>
      <c r="BX257" s="148" t="n"/>
      <c r="BY257" s="148" t="n"/>
      <c r="BZ257" s="148" t="n"/>
      <c r="CA257" s="148" t="n"/>
      <c r="CB257" s="148" t="n"/>
      <c r="CC257" s="148" t="n"/>
      <c r="CD257" s="148" t="n"/>
      <c r="CE257" s="148" t="n"/>
      <c r="CF257" s="148" t="n"/>
      <c r="CG257" s="148" t="n"/>
      <c r="CH257" s="148" t="n"/>
      <c r="CI257" s="148" t="n"/>
      <c r="CJ257" s="148" t="n"/>
      <c r="CK257" s="148" t="n"/>
      <c r="CL257" s="148" t="n"/>
      <c r="CM257" s="148" t="n"/>
      <c r="CN257" s="148" t="n"/>
      <c r="CO257" s="148" t="n"/>
      <c r="CP257" s="148" t="n"/>
      <c r="CQ257" s="148" t="n"/>
      <c r="CR257" s="148" t="n"/>
      <c r="CS257" s="148" t="n"/>
      <c r="CT257" s="148" t="n"/>
      <c r="CU257" s="148" t="n"/>
      <c r="CV257" s="148" t="n"/>
      <c r="CW257" s="148" t="n"/>
      <c r="CX257" s="148" t="n"/>
      <c r="CY257" s="148" t="n"/>
      <c r="CZ257" s="148" t="n"/>
      <c r="DA257" s="148" t="n"/>
      <c r="DB257" s="148" t="n"/>
      <c r="DC257" s="148" t="n"/>
      <c r="DD257" s="148" t="n"/>
      <c r="DE257" s="148" t="n"/>
      <c r="DF257" s="148" t="n"/>
      <c r="DG257" s="148" t="n"/>
      <c r="DH257" s="148" t="n"/>
      <c r="DI257" s="148" t="n"/>
      <c r="DJ257" s="148" t="n"/>
      <c r="DK257" s="148" t="n"/>
      <c r="DL257" s="148" t="n"/>
      <c r="DM257" s="148" t="n"/>
      <c r="DN257" s="148" t="n"/>
      <c r="DO257" s="148" t="n"/>
      <c r="DP257" s="148" t="n"/>
      <c r="DQ257" s="148" t="n"/>
      <c r="DR257" s="148" t="n"/>
      <c r="DS257" s="148" t="n"/>
      <c r="DT257" s="148" t="n"/>
      <c r="DU257" s="149"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7">
        <f>計算!$AS$5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7" t="n"/>
      <c r="M263" s="148" t="n"/>
      <c r="N263" s="148" t="n"/>
      <c r="O263" s="148"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7" t="n"/>
      <c r="F269" s="148" t="n"/>
      <c r="G269" s="148" t="n"/>
      <c r="H269" s="148" t="n"/>
      <c r="I269" s="148" t="n"/>
      <c r="J269" s="148" t="n"/>
      <c r="K269" s="149" t="n"/>
      <c r="L269" s="147" t="n"/>
      <c r="M269" s="148" t="n"/>
      <c r="N269" s="148" t="n"/>
      <c r="O269" s="148"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7" t="n"/>
      <c r="BQ269" s="148" t="n"/>
      <c r="BR269" s="148" t="n"/>
      <c r="BS269" s="148" t="n"/>
      <c r="BT269" s="148" t="n"/>
      <c r="BU269" s="148" t="n"/>
      <c r="BV269" s="149" t="n"/>
      <c r="BW269" s="148" t="n"/>
      <c r="BX269" s="148" t="n"/>
      <c r="BY269" s="148" t="n"/>
      <c r="BZ269" s="148" t="n"/>
      <c r="CA269" s="148" t="n"/>
      <c r="CB269" s="148" t="n"/>
      <c r="CC269" s="148" t="n"/>
      <c r="CD269" s="148" t="n"/>
      <c r="CE269" s="148" t="n"/>
      <c r="CF269" s="148" t="n"/>
      <c r="CG269" s="148" t="n"/>
      <c r="CH269" s="148" t="n"/>
      <c r="CI269" s="148" t="n"/>
      <c r="CJ269" s="148" t="n"/>
      <c r="CK269" s="148" t="n"/>
      <c r="CL269" s="148" t="n"/>
      <c r="CM269" s="148" t="n"/>
      <c r="CN269" s="148" t="n"/>
      <c r="CO269" s="148" t="n"/>
      <c r="CP269" s="148" t="n"/>
      <c r="CQ269" s="148" t="n"/>
      <c r="CR269" s="148" t="n"/>
      <c r="CS269" s="148" t="n"/>
      <c r="CT269" s="148" t="n"/>
      <c r="CU269" s="148" t="n"/>
      <c r="CV269" s="148" t="n"/>
      <c r="CW269" s="148" t="n"/>
      <c r="CX269" s="148" t="n"/>
      <c r="CY269" s="148" t="n"/>
      <c r="CZ269" s="148" t="n"/>
      <c r="DA269" s="148" t="n"/>
      <c r="DB269" s="148" t="n"/>
      <c r="DC269" s="148" t="n"/>
      <c r="DD269" s="148" t="n"/>
      <c r="DE269" s="148" t="n"/>
      <c r="DF269" s="148" t="n"/>
      <c r="DG269" s="148" t="n"/>
      <c r="DH269" s="148" t="n"/>
      <c r="DI269" s="148" t="n"/>
      <c r="DJ269" s="148" t="n"/>
      <c r="DK269" s="148" t="n"/>
      <c r="DL269" s="148" t="n"/>
      <c r="DM269" s="148" t="n"/>
      <c r="DN269" s="148" t="n"/>
      <c r="DO269" s="148" t="n"/>
      <c r="DP269" s="148" t="n"/>
      <c r="DQ269" s="148" t="n"/>
      <c r="DR269" s="148" t="n"/>
      <c r="DS269" s="148" t="n"/>
      <c r="DT269" s="148" t="n"/>
      <c r="DU269" s="149"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IF(計算!$B$6="","",IF(N(設定!$B$3)=0,"",YEAR(設定!$B$3)-2018))&amp;""</f>
        <v/>
      </c>
      <c r="AG281" s="95" t="inlineStr">
        <is>
          <t>年</t>
        </is>
      </c>
      <c r="AI281" s="145">
        <f>IF(計算!$B$6="","",IF(N(設定!$B$3)=0,"",MONTH(設定!$B$3)))&amp;""</f>
        <v/>
      </c>
      <c r="AL281" s="95" t="inlineStr">
        <is>
          <t>月</t>
        </is>
      </c>
      <c r="AN281" s="146">
        <f>IF(計算!$B$6="","",IF(N(設定!$B$3)=0,"",DAY(設定!$B$3)))&amp;""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7" t="n"/>
      <c r="BX281" s="148" t="n"/>
      <c r="BY281" s="148" t="n"/>
      <c r="BZ281" s="148" t="n"/>
      <c r="CA281" s="148" t="n"/>
      <c r="CB281" s="148" t="n"/>
      <c r="CC281" s="148" t="n"/>
      <c r="CD281" s="148" t="n"/>
      <c r="CE281" s="148" t="n"/>
      <c r="CF281" s="148" t="n"/>
      <c r="CG281" s="149" t="n"/>
      <c r="CH281" s="147" t="n"/>
      <c r="CI281" s="148" t="n"/>
      <c r="CJ281" s="148" t="n"/>
      <c r="CK281" s="148" t="n"/>
      <c r="CL281" s="148" t="n"/>
      <c r="CM281" s="148" t="n"/>
      <c r="CN281" s="148" t="n"/>
      <c r="CO281" s="148" t="n"/>
      <c r="CP281" s="148" t="n"/>
      <c r="CQ281" s="148" t="n"/>
      <c r="CR281" s="148" t="n"/>
      <c r="CS281" s="148" t="n"/>
      <c r="CT281" s="148" t="n"/>
      <c r="CU281" s="148" t="n"/>
      <c r="CV281" s="148" t="n"/>
      <c r="CW281" s="148" t="n"/>
      <c r="CX281" s="148" t="n"/>
      <c r="CY281" s="148" t="n"/>
      <c r="CZ281" s="148" t="n"/>
      <c r="DA281" s="148" t="n"/>
      <c r="DB281" s="148" t="n"/>
      <c r="DC281" s="148" t="n"/>
      <c r="DD281" s="148" t="n"/>
      <c r="DE281" s="148" t="n"/>
      <c r="DF281" s="148" t="n"/>
      <c r="DG281" s="148" t="n"/>
      <c r="DH281" s="148" t="n"/>
      <c r="DI281" s="148" t="n"/>
      <c r="DJ281" s="148" t="n"/>
      <c r="DK281" s="148" t="n"/>
      <c r="DL281" s="148" t="n"/>
      <c r="DM281" s="148" t="n"/>
      <c r="DN281" s="148" t="n"/>
      <c r="DO281" s="148" t="n"/>
      <c r="DP281" s="148" t="n"/>
      <c r="DQ281" s="148" t="n"/>
      <c r="DR281" s="148" t="n"/>
      <c r="DS281" s="148" t="n"/>
      <c r="DT281" s="148" t="n"/>
      <c r="DU281" s="149"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50">
        <f>計算!$BD$6</f>
        <v/>
      </c>
      <c r="CG282" s="144" t="n"/>
      <c r="CH282" s="151">
        <f>計算!$BE$6</f>
        <v/>
      </c>
      <c r="DU282" s="144"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8" t="n"/>
      <c r="AA283" s="148" t="n"/>
      <c r="AB283" s="148" t="n"/>
      <c r="AC283" s="148" t="n"/>
      <c r="AD283" s="148" t="n"/>
      <c r="AE283" s="148" t="n"/>
      <c r="AF283" s="148" t="n"/>
      <c r="AG283" s="148" t="n"/>
      <c r="AH283" s="148" t="n"/>
      <c r="AI283" s="148" t="n"/>
      <c r="AJ283" s="148" t="n"/>
      <c r="AK283" s="148" t="n"/>
      <c r="AL283" s="148" t="n"/>
      <c r="AM283" s="148" t="n"/>
      <c r="AN283" s="148" t="n"/>
      <c r="AO283" s="148" t="n"/>
      <c r="AP283" s="148" t="n"/>
      <c r="AQ283" s="148" t="n"/>
      <c r="AR283" s="148" t="n"/>
      <c r="AS283" s="148" t="n"/>
      <c r="AT283" s="148" t="n"/>
      <c r="AU283" s="12" t="n"/>
      <c r="AV283" s="7" t="n"/>
      <c r="BI283" s="8" t="n"/>
      <c r="BJ283" s="7" t="n"/>
      <c r="BK283" s="2" t="n"/>
      <c r="BL283" s="2" t="n"/>
      <c r="BM283" s="2" t="n"/>
      <c r="BN283" s="2" t="n"/>
      <c r="BO283" s="2" t="n"/>
      <c r="BP283" s="143" t="n"/>
      <c r="BV283" s="144" t="n"/>
      <c r="BW283" s="143" t="n"/>
      <c r="CG283" s="144" t="n"/>
      <c r="DU283" s="144" t="n"/>
      <c r="DV283" s="2" t="n"/>
      <c r="DW283" s="2" t="n"/>
      <c r="DX283" s="2" t="n"/>
      <c r="DY283" s="2" t="n"/>
      <c r="DZ283" s="2" t="n"/>
      <c r="EA283" s="2" t="n"/>
      <c r="EB283" s="2" t="n"/>
      <c r="EC283" s="2" t="n"/>
    </row>
    <row r="284" ht="6.75" customHeight="1" s="118">
      <c r="A284" s="2" t="n"/>
      <c r="B284" s="2" t="n"/>
      <c r="C284" s="2" t="n"/>
      <c r="D284" s="2" t="n"/>
      <c r="E284" s="142" t="inlineStr">
        <is>
          <t>ふ り が な</t>
        </is>
      </c>
      <c r="F284" s="140" t="n"/>
      <c r="G284" s="140" t="n"/>
      <c r="H284" s="140" t="n"/>
      <c r="I284" s="140" t="n"/>
      <c r="J284" s="140" t="n"/>
      <c r="K284" s="141" t="n"/>
      <c r="L284" s="152">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43" t="n"/>
      <c r="CG284" s="144" t="n"/>
      <c r="DU284" s="144" t="n"/>
      <c r="DV284" s="2" t="n"/>
      <c r="DW284" s="2" t="n"/>
      <c r="DX284" s="2" t="n"/>
      <c r="DY284" s="2" t="n"/>
      <c r="DZ284" s="2" t="n"/>
      <c r="EA284" s="2" t="n"/>
      <c r="EB284" s="2" t="n"/>
      <c r="EC284" s="2" t="n"/>
    </row>
    <row r="285" ht="6.7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43" t="n"/>
      <c r="CG285" s="144" t="n"/>
      <c r="DU285" s="144" t="n"/>
      <c r="DV285" s="2" t="n"/>
      <c r="DW285" s="2" t="n"/>
      <c r="DX285" s="2" t="n"/>
      <c r="DY285" s="2" t="n"/>
      <c r="DZ285" s="2" t="n"/>
      <c r="EA285" s="2" t="n"/>
      <c r="EB285" s="2" t="n"/>
      <c r="EC285" s="2" t="n"/>
    </row>
    <row r="286" ht="6.7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43" t="n"/>
      <c r="CG286" s="144" t="n"/>
      <c r="DU286" s="144" t="n"/>
      <c r="DV286" s="2" t="n"/>
      <c r="DW286" s="2" t="n"/>
      <c r="DX286" s="2" t="n"/>
      <c r="DY286" s="2" t="n"/>
      <c r="DZ286" s="2" t="n"/>
      <c r="EA286" s="2" t="n"/>
      <c r="EB286" s="2" t="n"/>
      <c r="EC286" s="2" t="n"/>
    </row>
    <row r="287" ht="6.75" customHeight="1" s="118">
      <c r="A287" s="2" t="n"/>
      <c r="B287" s="2" t="n"/>
      <c r="C287" s="2" t="n"/>
      <c r="D287" s="2" t="n"/>
      <c r="E287" s="147" t="n"/>
      <c r="F287" s="148" t="n"/>
      <c r="G287" s="148" t="n"/>
      <c r="H287" s="148" t="n"/>
      <c r="I287" s="148" t="n"/>
      <c r="J287" s="148" t="n"/>
      <c r="K287" s="149" t="n"/>
      <c r="L287" s="148" t="n"/>
      <c r="M287" s="148" t="n"/>
      <c r="N287" s="148" t="n"/>
      <c r="O287" s="148" t="n"/>
      <c r="P287" s="148" t="n"/>
      <c r="Q287" s="148" t="n"/>
      <c r="R287" s="148" t="n"/>
      <c r="S287" s="148" t="n"/>
      <c r="T287" s="148" t="n"/>
      <c r="U287" s="148" t="n"/>
      <c r="V287" s="148" t="n"/>
      <c r="W287" s="148" t="n"/>
      <c r="X287" s="148" t="n"/>
      <c r="Y287" s="148" t="n"/>
      <c r="Z287" s="148" t="n"/>
      <c r="AA287" s="148" t="n"/>
      <c r="AB287" s="148" t="n"/>
      <c r="AC287" s="148" t="n"/>
      <c r="AD287" s="148" t="n"/>
      <c r="AE287" s="148" t="n"/>
      <c r="AF287" s="148" t="n"/>
      <c r="AG287" s="148" t="n"/>
      <c r="AH287" s="148" t="n"/>
      <c r="AI287" s="148" t="n"/>
      <c r="AJ287" s="148" t="n"/>
      <c r="AK287" s="148" t="n"/>
      <c r="AL287" s="148" t="n"/>
      <c r="AM287" s="148" t="n"/>
      <c r="AN287" s="148" t="n"/>
      <c r="AO287" s="148" t="n"/>
      <c r="AP287" s="148" t="n"/>
      <c r="AQ287" s="148" t="n"/>
      <c r="AR287" s="148" t="n"/>
      <c r="AS287" s="148" t="n"/>
      <c r="AT287" s="149"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43" t="n"/>
      <c r="CG287" s="144" t="n"/>
      <c r="DU287" s="144" t="n"/>
      <c r="DV287" s="2" t="n"/>
      <c r="DW287" s="2" t="n"/>
      <c r="DX287" s="2" t="n"/>
      <c r="DY287" s="2" t="n"/>
      <c r="DZ287" s="2" t="n"/>
      <c r="EA287" s="2" t="n"/>
      <c r="EB287" s="2" t="n"/>
      <c r="EC287" s="2" t="n"/>
    </row>
    <row r="288" ht="6.75" customHeight="1" s="118">
      <c r="A288" s="2" t="n"/>
      <c r="B288" s="2" t="n"/>
      <c r="C288" s="2" t="n"/>
      <c r="D288" s="2" t="n"/>
      <c r="E288" s="153" t="inlineStr">
        <is>
          <t>名　前</t>
        </is>
      </c>
      <c r="F288" s="140" t="n"/>
      <c r="G288" s="140" t="n"/>
      <c r="H288" s="140" t="n"/>
      <c r="I288" s="140" t="n"/>
      <c r="J288" s="140" t="n"/>
      <c r="K288" s="141" t="n"/>
      <c r="L288" s="154">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43" t="n"/>
      <c r="CG288" s="144" t="n"/>
      <c r="DU288" s="144" t="n"/>
      <c r="DV288" s="2" t="n"/>
      <c r="DW288" s="2" t="n"/>
      <c r="DX288" s="2" t="n"/>
      <c r="DY288" s="2" t="n"/>
      <c r="DZ288" s="2" t="n"/>
      <c r="EA288" s="2" t="n"/>
      <c r="EB288" s="2" t="n"/>
      <c r="EC288" s="2" t="n"/>
    </row>
    <row r="289" ht="6.7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43" t="n"/>
      <c r="CG289" s="144" t="n"/>
      <c r="DU289" s="144" t="n"/>
      <c r="DV289" s="2" t="n"/>
      <c r="DW289" s="2" t="n"/>
      <c r="DX289" s="2" t="n"/>
      <c r="DY289" s="2" t="n"/>
      <c r="DZ289" s="2" t="n"/>
      <c r="EA289" s="2" t="n"/>
      <c r="EB289" s="2" t="n"/>
      <c r="EC289" s="2" t="n"/>
    </row>
    <row r="290" ht="6.7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43" t="n"/>
      <c r="CG290" s="144" t="n"/>
      <c r="DU290" s="144" t="n"/>
      <c r="DV290" s="2" t="n"/>
      <c r="DW290" s="2" t="n"/>
      <c r="DX290" s="2" t="n"/>
      <c r="DY290" s="2" t="n"/>
      <c r="DZ290" s="2" t="n"/>
      <c r="EA290" s="2" t="n"/>
      <c r="EB290" s="2" t="n"/>
      <c r="EC290" s="2" t="n"/>
    </row>
    <row r="291" ht="6.7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43" t="n"/>
      <c r="CG291" s="144" t="n"/>
      <c r="DU291" s="144" t="n"/>
      <c r="DV291" s="2" t="n"/>
      <c r="DW291" s="2" t="n"/>
      <c r="DX291" s="2" t="n"/>
      <c r="DY291" s="2" t="n"/>
      <c r="DZ291" s="2" t="n"/>
      <c r="EA291" s="2" t="n"/>
      <c r="EB291" s="2" t="n"/>
      <c r="EC291" s="2" t="n"/>
    </row>
    <row r="292" ht="6.7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43" t="n"/>
      <c r="CG292" s="144" t="n"/>
      <c r="DU292" s="144" t="n"/>
      <c r="DV292" s="2" t="n"/>
      <c r="DW292" s="2" t="n"/>
      <c r="DX292" s="2" t="n"/>
      <c r="DY292" s="2" t="n"/>
      <c r="DZ292" s="2" t="n"/>
      <c r="EA292" s="2" t="n"/>
      <c r="EB292" s="2" t="n"/>
      <c r="EC292" s="2" t="n"/>
    </row>
    <row r="293" ht="4.5" customHeight="1" s="118">
      <c r="A293" s="2" t="n"/>
      <c r="B293" s="2" t="n"/>
      <c r="C293" s="2" t="n"/>
      <c r="D293" s="2" t="n"/>
      <c r="E293" s="147" t="n"/>
      <c r="F293" s="148" t="n"/>
      <c r="G293" s="148" t="n"/>
      <c r="H293" s="148" t="n"/>
      <c r="I293" s="148" t="n"/>
      <c r="J293" s="148" t="n"/>
      <c r="K293" s="149" t="n"/>
      <c r="L293" s="147" t="n"/>
      <c r="M293" s="148" t="n"/>
      <c r="N293" s="148" t="n"/>
      <c r="O293" s="148" t="n"/>
      <c r="P293" s="148" t="n"/>
      <c r="Q293" s="148" t="n"/>
      <c r="R293" s="148" t="n"/>
      <c r="S293" s="148" t="n"/>
      <c r="T293" s="148" t="n"/>
      <c r="U293" s="148" t="n"/>
      <c r="V293" s="148" t="n"/>
      <c r="W293" s="148" t="n"/>
      <c r="X293" s="148" t="n"/>
      <c r="Y293" s="148" t="n"/>
      <c r="Z293" s="148" t="n"/>
      <c r="AA293" s="148" t="n"/>
      <c r="AB293" s="148" t="n"/>
      <c r="AC293" s="148" t="n"/>
      <c r="AD293" s="148" t="n"/>
      <c r="AE293" s="148" t="n"/>
      <c r="AF293" s="148" t="n"/>
      <c r="AG293" s="148" t="n"/>
      <c r="AH293" s="148" t="n"/>
      <c r="AI293" s="148" t="n"/>
      <c r="AJ293" s="148" t="n"/>
      <c r="AK293" s="148" t="n"/>
      <c r="AL293" s="148" t="n"/>
      <c r="AM293" s="148" t="n"/>
      <c r="AN293" s="148" t="n"/>
      <c r="AO293" s="148" t="n"/>
      <c r="AP293" s="148" t="n"/>
      <c r="AQ293" s="148" t="n"/>
      <c r="AR293" s="148" t="n"/>
      <c r="AS293" s="148" t="n"/>
      <c r="AT293" s="149"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43" t="n"/>
      <c r="CG293" s="144" t="n"/>
      <c r="DU293" s="144" t="n"/>
      <c r="DV293" s="2" t="n"/>
      <c r="DW293" s="2" t="n"/>
      <c r="DX293" s="2" t="n"/>
      <c r="DY293" s="2" t="n"/>
      <c r="DZ293" s="2" t="n"/>
      <c r="EA293" s="2" t="n"/>
      <c r="EB293" s="2" t="n"/>
      <c r="EC293" s="2" t="n"/>
    </row>
    <row r="294" ht="6.75" customHeight="1" s="118">
      <c r="A294" s="2" t="n"/>
      <c r="B294" s="2" t="n"/>
      <c r="C294" s="2" t="n"/>
      <c r="D294" s="2" t="n"/>
      <c r="E294" s="153" t="inlineStr">
        <is>
          <t>生年月日</t>
        </is>
      </c>
      <c r="F294" s="140" t="n"/>
      <c r="G294" s="140" t="n"/>
      <c r="H294" s="140" t="n"/>
      <c r="I294" s="140" t="n"/>
      <c r="J294" s="140" t="n"/>
      <c r="K294" s="141" t="n"/>
      <c r="L294" s="155" t="inlineStr">
        <is>
          <t>昭和 ・ 平成</t>
        </is>
      </c>
      <c r="M294" s="140" t="n"/>
      <c r="N294" s="140" t="n"/>
      <c r="O294" s="140" t="n"/>
      <c r="P294" s="140" t="n"/>
      <c r="Q294" s="140" t="n"/>
      <c r="R294" s="140" t="n"/>
      <c r="S294" s="140" t="n"/>
      <c r="T294" s="140" t="n"/>
      <c r="U294" s="140" t="n"/>
      <c r="V294" s="156">
        <f>計算!$D$6</f>
        <v/>
      </c>
      <c r="W294" s="140" t="n"/>
      <c r="X294" s="157" t="inlineStr">
        <is>
          <t>年</t>
        </is>
      </c>
      <c r="Y294" s="140" t="n"/>
      <c r="Z294" s="158">
        <f>計算!$E$6</f>
        <v/>
      </c>
      <c r="AA294" s="140" t="n"/>
      <c r="AB294" s="140" t="n"/>
      <c r="AC294" s="157" t="inlineStr">
        <is>
          <t>月</t>
        </is>
      </c>
      <c r="AD294" s="140" t="n"/>
      <c r="AE294" s="158">
        <f>計算!$F$6</f>
        <v/>
      </c>
      <c r="AF294" s="140" t="n"/>
      <c r="AG294" s="140" t="n"/>
      <c r="AH294" s="157" t="inlineStr">
        <is>
          <t>日　生 （満</t>
        </is>
      </c>
      <c r="AI294" s="140" t="n"/>
      <c r="AJ294" s="140" t="n"/>
      <c r="AK294" s="140" t="n"/>
      <c r="AL294" s="140" t="n"/>
      <c r="AM294" s="140" t="n"/>
      <c r="AN294" s="140" t="n"/>
      <c r="AO294" s="140" t="n"/>
      <c r="AP294" s="159">
        <f>計算!$G$6</f>
        <v/>
      </c>
      <c r="AQ294" s="140" t="n"/>
      <c r="AR294" s="160"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43" t="n"/>
      <c r="CG294" s="144" t="n"/>
      <c r="DU294" s="144" t="n"/>
      <c r="DV294" s="2" t="n"/>
      <c r="DW294" s="2" t="n"/>
      <c r="DX294" s="2" t="n"/>
      <c r="DY294" s="2" t="n"/>
      <c r="DZ294" s="2" t="n"/>
      <c r="EA294" s="2" t="n"/>
      <c r="EB294" s="2" t="n"/>
      <c r="EC294" s="2" t="n"/>
    </row>
    <row r="295" ht="6.7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143" t="n"/>
      <c r="CG295" s="144" t="n"/>
      <c r="DU295" s="144" t="n"/>
      <c r="DV295" s="2" t="n"/>
      <c r="DW295" s="2" t="n"/>
      <c r="DX295" s="2" t="n"/>
      <c r="DY295" s="2" t="n"/>
      <c r="DZ295" s="2" t="n"/>
      <c r="EA295" s="2" t="n"/>
      <c r="EB295" s="2" t="n"/>
      <c r="EC295" s="2" t="n"/>
    </row>
    <row r="296" ht="6.75"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143" t="n"/>
      <c r="CG296" s="144" t="n"/>
      <c r="DU296" s="144" t="n"/>
      <c r="DV296" s="2" t="n"/>
      <c r="DW296" s="2" t="n"/>
      <c r="DX296" s="2" t="n"/>
      <c r="DY296" s="2" t="n"/>
      <c r="DZ296" s="2" t="n"/>
      <c r="EA296" s="2" t="n"/>
      <c r="EB296" s="2" t="n"/>
      <c r="EC296" s="2" t="n"/>
    </row>
    <row r="297" ht="3.75" customHeight="1" s="118">
      <c r="A297" s="2" t="n"/>
      <c r="B297" s="2" t="n"/>
      <c r="C297" s="2" t="n"/>
      <c r="D297" s="2" t="n"/>
      <c r="E297" s="147" t="n"/>
      <c r="F297" s="148" t="n"/>
      <c r="G297" s="148" t="n"/>
      <c r="H297" s="148" t="n"/>
      <c r="I297" s="148" t="n"/>
      <c r="J297" s="148" t="n"/>
      <c r="K297" s="149" t="n"/>
      <c r="L297" s="147" t="n"/>
      <c r="M297" s="148" t="n"/>
      <c r="N297" s="148" t="n"/>
      <c r="O297" s="148" t="n"/>
      <c r="P297" s="148" t="n"/>
      <c r="Q297" s="148" t="n"/>
      <c r="R297" s="148" t="n"/>
      <c r="S297" s="148" t="n"/>
      <c r="T297" s="148" t="n"/>
      <c r="U297" s="148" t="n"/>
      <c r="X297" s="148" t="n"/>
      <c r="Y297" s="148" t="n"/>
      <c r="AC297" s="148" t="n"/>
      <c r="AD297" s="148" t="n"/>
      <c r="AH297" s="148" t="n"/>
      <c r="AI297" s="148" t="n"/>
      <c r="AJ297" s="148" t="n"/>
      <c r="AK297" s="148" t="n"/>
      <c r="AL297" s="148" t="n"/>
      <c r="AM297" s="148" t="n"/>
      <c r="AN297" s="148" t="n"/>
      <c r="AO297" s="148" t="n"/>
      <c r="AP297" s="148" t="n"/>
      <c r="AQ297" s="148" t="n"/>
      <c r="AR297" s="148" t="n"/>
      <c r="AS297" s="148" t="n"/>
      <c r="AT297" s="149"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143" t="n"/>
      <c r="CG297" s="144" t="n"/>
      <c r="DU297" s="144" t="n"/>
      <c r="DV297" s="2" t="n"/>
      <c r="DW297" s="2" t="n"/>
      <c r="DX297" s="2" t="n"/>
      <c r="DY297" s="2" t="n"/>
      <c r="DZ297" s="2" t="n"/>
      <c r="EA297" s="2" t="n"/>
      <c r="EB297" s="2" t="n"/>
      <c r="EC297" s="2" t="n"/>
    </row>
    <row r="298" ht="6.75" customHeight="1" s="118">
      <c r="A298" s="2" t="n"/>
      <c r="B298" s="2" t="n"/>
      <c r="C298" s="2" t="n"/>
      <c r="D298" s="2" t="n"/>
      <c r="E298" s="161" t="inlineStr">
        <is>
          <t>ふ り が な</t>
        </is>
      </c>
      <c r="F298" s="140" t="n"/>
      <c r="G298" s="140" t="n"/>
      <c r="H298" s="140" t="n"/>
      <c r="I298" s="140" t="n"/>
      <c r="J298" s="140" t="n"/>
      <c r="K298" s="141" t="n"/>
      <c r="L298" s="162">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143" t="n"/>
      <c r="CG298" s="144" t="n"/>
      <c r="DU298" s="144" t="n"/>
      <c r="DV298" s="2" t="n"/>
      <c r="DW298" s="2" t="n"/>
      <c r="DX298" s="2" t="n"/>
      <c r="DY298" s="2" t="n"/>
      <c r="DZ298" s="2" t="n"/>
      <c r="EA298" s="2" t="n"/>
      <c r="EB298" s="2" t="n"/>
      <c r="EC298" s="2" t="n"/>
    </row>
    <row r="299" ht="6.75" customHeight="1" s="118">
      <c r="A299" s="2" t="n"/>
      <c r="B299" s="2" t="n"/>
      <c r="C299" s="2" t="n"/>
      <c r="D299" s="2" t="n"/>
      <c r="E299" s="143" t="n"/>
      <c r="K299" s="144" t="n"/>
      <c r="BI299" s="144" t="n"/>
      <c r="BJ299" s="2" t="n"/>
      <c r="BK299" s="2" t="n"/>
      <c r="BL299" s="2" t="n"/>
      <c r="BM299" s="2" t="n"/>
      <c r="BN299" s="2" t="n"/>
      <c r="BO299" s="2" t="n"/>
      <c r="BP299" s="143" t="n"/>
      <c r="BV299" s="144" t="n"/>
      <c r="BW299" s="143" t="n"/>
      <c r="CG299" s="144" t="n"/>
      <c r="DU299" s="144" t="n"/>
      <c r="DV299" s="2" t="n"/>
      <c r="DW299" s="2" t="n"/>
      <c r="DX299" s="2" t="n"/>
      <c r="DY299" s="2" t="n"/>
      <c r="DZ299" s="2" t="n"/>
      <c r="EA299" s="2" t="n"/>
      <c r="EB299" s="2" t="n"/>
      <c r="EC299" s="2" t="n"/>
    </row>
    <row r="300" ht="6.75" customHeight="1" s="118">
      <c r="A300" s="2" t="n"/>
      <c r="B300" s="2" t="n"/>
      <c r="C300" s="2" t="n"/>
      <c r="D300" s="2" t="n"/>
      <c r="E300" s="163" t="n"/>
      <c r="F300" s="164" t="n"/>
      <c r="G300" s="164" t="n"/>
      <c r="H300" s="164" t="n"/>
      <c r="I300" s="164" t="n"/>
      <c r="J300" s="164" t="n"/>
      <c r="K300" s="165" t="n"/>
      <c r="L300" s="164" t="n"/>
      <c r="M300" s="164" t="n"/>
      <c r="N300" s="164" t="n"/>
      <c r="O300" s="164" t="n"/>
      <c r="P300" s="164" t="n"/>
      <c r="Q300" s="164" t="n"/>
      <c r="R300" s="164" t="n"/>
      <c r="S300" s="164" t="n"/>
      <c r="T300" s="164" t="n"/>
      <c r="U300" s="164" t="n"/>
      <c r="V300" s="164" t="n"/>
      <c r="W300" s="164" t="n"/>
      <c r="X300" s="164" t="n"/>
      <c r="Y300" s="164" t="n"/>
      <c r="Z300" s="164" t="n"/>
      <c r="AA300" s="164" t="n"/>
      <c r="AB300" s="164" t="n"/>
      <c r="AC300" s="164" t="n"/>
      <c r="AD300" s="164" t="n"/>
      <c r="AE300" s="164" t="n"/>
      <c r="AF300" s="164" t="n"/>
      <c r="AG300" s="164" t="n"/>
      <c r="AH300" s="164" t="n"/>
      <c r="AI300" s="164" t="n"/>
      <c r="AJ300" s="164" t="n"/>
      <c r="AK300" s="164" t="n"/>
      <c r="AL300" s="164" t="n"/>
      <c r="AM300" s="164" t="n"/>
      <c r="AN300" s="164" t="n"/>
      <c r="AO300" s="164" t="n"/>
      <c r="AP300" s="164" t="n"/>
      <c r="AQ300" s="164" t="n"/>
      <c r="AR300" s="164" t="n"/>
      <c r="AS300" s="164" t="n"/>
      <c r="AT300" s="164" t="n"/>
      <c r="AU300" s="164" t="n"/>
      <c r="AV300" s="164" t="n"/>
      <c r="AW300" s="164" t="n"/>
      <c r="AX300" s="164" t="n"/>
      <c r="AY300" s="164" t="n"/>
      <c r="AZ300" s="164" t="n"/>
      <c r="BA300" s="164" t="n"/>
      <c r="BB300" s="164" t="n"/>
      <c r="BC300" s="164" t="n"/>
      <c r="BD300" s="164" t="n"/>
      <c r="BE300" s="164" t="n"/>
      <c r="BF300" s="164" t="n"/>
      <c r="BG300" s="164" t="n"/>
      <c r="BH300" s="164" t="n"/>
      <c r="BI300" s="165" t="n"/>
      <c r="BJ300" s="2" t="n"/>
      <c r="BK300" s="2" t="n"/>
      <c r="BL300" s="2" t="n"/>
      <c r="BM300" s="2" t="n"/>
      <c r="BN300" s="2" t="n"/>
      <c r="BO300" s="2" t="n"/>
      <c r="BP300" s="143" t="n"/>
      <c r="BV300" s="144" t="n"/>
      <c r="BW300" s="143" t="n"/>
      <c r="CG300" s="144" t="n"/>
      <c r="DU300" s="144" t="n"/>
      <c r="DV300" s="2" t="n"/>
      <c r="DW300" s="2" t="n"/>
      <c r="DX300" s="2" t="n"/>
      <c r="DY300" s="2" t="n"/>
      <c r="DZ300" s="2" t="n"/>
      <c r="EA300" s="2" t="n"/>
      <c r="EB300" s="2" t="n"/>
      <c r="EC300" s="2" t="n"/>
    </row>
    <row r="301" ht="6.75" customHeight="1" s="118">
      <c r="A301" s="2" t="n"/>
      <c r="B301" s="2" t="n"/>
      <c r="C301" s="2" t="n"/>
      <c r="D301" s="2" t="n"/>
      <c r="E301" s="166" t="inlineStr">
        <is>
          <t>現住所</t>
        </is>
      </c>
      <c r="F301" s="167" t="n"/>
      <c r="G301" s="167" t="n"/>
      <c r="H301" s="167" t="n"/>
      <c r="I301" s="167" t="n"/>
      <c r="J301" s="167" t="n"/>
      <c r="K301" s="168" t="n"/>
      <c r="L301" s="107" t="inlineStr">
        <is>
          <t>〒</t>
        </is>
      </c>
      <c r="M301" s="167" t="n"/>
      <c r="N301" s="167" t="n"/>
      <c r="O301" s="167" t="n"/>
      <c r="P301" s="169">
        <f>計算!$H$6</f>
        <v/>
      </c>
      <c r="Q301" s="167" t="n"/>
      <c r="R301" s="167" t="n"/>
      <c r="S301" s="167" t="n"/>
      <c r="T301" s="167" t="n"/>
      <c r="U301" s="167" t="n"/>
      <c r="V301" s="167" t="n"/>
      <c r="W301" s="167" t="n"/>
      <c r="X301" s="167" t="n"/>
      <c r="Y301" s="167" t="n"/>
      <c r="Z301" s="167" t="n"/>
      <c r="AA301" s="167" t="n"/>
      <c r="AB301" s="167" t="n"/>
      <c r="AC301" s="167" t="n"/>
      <c r="AD301" s="167" t="n"/>
      <c r="AE301" s="167" t="n"/>
      <c r="AF301" s="167" t="n"/>
      <c r="AG301" s="167" t="n"/>
      <c r="AH301" s="167" t="n"/>
      <c r="AI301" s="167" t="n"/>
      <c r="AJ301" s="167"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143" t="n"/>
      <c r="CG301" s="144" t="n"/>
      <c r="DU301" s="144" t="n"/>
      <c r="DV301" s="2" t="n"/>
      <c r="DW301" s="2" t="n"/>
      <c r="DX301" s="2" t="n"/>
      <c r="DY301" s="2" t="n"/>
      <c r="DZ301" s="2" t="n"/>
      <c r="EA301" s="2" t="n"/>
      <c r="EB301" s="2" t="n"/>
      <c r="EC301" s="2" t="n"/>
    </row>
    <row r="302" ht="4.5"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7" t="n"/>
      <c r="BQ302" s="148" t="n"/>
      <c r="BR302" s="148" t="n"/>
      <c r="BS302" s="148" t="n"/>
      <c r="BT302" s="148" t="n"/>
      <c r="BU302" s="148" t="n"/>
      <c r="BV302" s="149" t="n"/>
      <c r="BW302" s="147" t="n"/>
      <c r="BX302" s="148" t="n"/>
      <c r="BY302" s="148" t="n"/>
      <c r="BZ302" s="148" t="n"/>
      <c r="CA302" s="148" t="n"/>
      <c r="CB302" s="148" t="n"/>
      <c r="CC302" s="148" t="n"/>
      <c r="CD302" s="148" t="n"/>
      <c r="CE302" s="148" t="n"/>
      <c r="CF302" s="148" t="n"/>
      <c r="CG302" s="149" t="n"/>
      <c r="DU302" s="144"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0" t="inlineStr">
        <is>
          <t>校内外の諸活動</t>
        </is>
      </c>
      <c r="BQ303" s="140" t="n"/>
      <c r="BR303" s="140" t="n"/>
      <c r="BS303" s="140" t="n"/>
      <c r="BT303" s="140" t="n"/>
      <c r="BU303" s="140" t="n"/>
      <c r="BV303" s="141" t="n"/>
      <c r="BW303" s="171">
        <f>計算!$AQ$6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2">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7" t="n"/>
      <c r="F306" s="148" t="n"/>
      <c r="G306" s="148" t="n"/>
      <c r="H306" s="148" t="n"/>
      <c r="I306" s="148" t="n"/>
      <c r="J306" s="148" t="n"/>
      <c r="K306" s="149" t="n"/>
      <c r="L306" s="147" t="n"/>
      <c r="M306" s="148" t="n"/>
      <c r="N306" s="148" t="n"/>
      <c r="O306" s="148" t="n"/>
      <c r="P306" s="148" t="n"/>
      <c r="Q306" s="148" t="n"/>
      <c r="R306" s="148" t="n"/>
      <c r="S306" s="148" t="n"/>
      <c r="T306" s="148" t="n"/>
      <c r="U306" s="148" t="n"/>
      <c r="V306" s="148" t="n"/>
      <c r="W306" s="148" t="n"/>
      <c r="X306" s="148" t="n"/>
      <c r="Y306" s="148" t="n"/>
      <c r="Z306" s="148" t="n"/>
      <c r="AA306" s="148" t="n"/>
      <c r="AB306" s="148" t="n"/>
      <c r="AC306" s="148" t="n"/>
      <c r="AD306" s="148" t="n"/>
      <c r="AE306" s="148" t="n"/>
      <c r="AF306" s="148" t="n"/>
      <c r="AG306" s="148" t="n"/>
      <c r="AH306" s="148" t="n"/>
      <c r="AI306" s="148" t="n"/>
      <c r="AJ306" s="148" t="n"/>
      <c r="AK306" s="148" t="n"/>
      <c r="AL306" s="148" t="n"/>
      <c r="AM306" s="148" t="n"/>
      <c r="AN306" s="148" t="n"/>
      <c r="AO306" s="148" t="n"/>
      <c r="AP306" s="148" t="n"/>
      <c r="AQ306" s="148" t="n"/>
      <c r="AR306" s="148" t="n"/>
      <c r="AS306" s="148" t="n"/>
      <c r="AT306" s="148" t="n"/>
      <c r="AU306" s="148" t="n"/>
      <c r="AV306" s="148" t="n"/>
      <c r="AW306" s="148" t="n"/>
      <c r="AX306" s="148" t="n"/>
      <c r="AY306" s="148" t="n"/>
      <c r="AZ306" s="148" t="n"/>
      <c r="BA306" s="148" t="n"/>
      <c r="BB306" s="148" t="n"/>
      <c r="BC306" s="148" t="n"/>
      <c r="BD306" s="148" t="n"/>
      <c r="BE306" s="148" t="n"/>
      <c r="BF306" s="148" t="n"/>
      <c r="BG306" s="148" t="n"/>
      <c r="BH306" s="148" t="n"/>
      <c r="BI306" s="149"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61" t="inlineStr">
        <is>
          <t>ふ り が な</t>
        </is>
      </c>
      <c r="F307" s="140" t="n"/>
      <c r="G307" s="140" t="n"/>
      <c r="H307" s="140" t="n"/>
      <c r="I307" s="140" t="n"/>
      <c r="J307" s="140" t="n"/>
      <c r="K307" s="141" t="n"/>
      <c r="L307" s="162">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3" t="n"/>
      <c r="F309" s="164" t="n"/>
      <c r="G309" s="164" t="n"/>
      <c r="H309" s="164" t="n"/>
      <c r="I309" s="164" t="n"/>
      <c r="J309" s="164" t="n"/>
      <c r="K309" s="165" t="n"/>
      <c r="L309" s="164" t="n"/>
      <c r="M309" s="164" t="n"/>
      <c r="N309" s="164" t="n"/>
      <c r="O309" s="164" t="n"/>
      <c r="P309" s="164" t="n"/>
      <c r="Q309" s="164" t="n"/>
      <c r="R309" s="164" t="n"/>
      <c r="S309" s="164" t="n"/>
      <c r="T309" s="164" t="n"/>
      <c r="U309" s="164" t="n"/>
      <c r="V309" s="164" t="n"/>
      <c r="W309" s="164" t="n"/>
      <c r="X309" s="164" t="n"/>
      <c r="Y309" s="164" t="n"/>
      <c r="Z309" s="164" t="n"/>
      <c r="AA309" s="164" t="n"/>
      <c r="AB309" s="164" t="n"/>
      <c r="AC309" s="164" t="n"/>
      <c r="AD309" s="164" t="n"/>
      <c r="AE309" s="164" t="n"/>
      <c r="AF309" s="164" t="n"/>
      <c r="AG309" s="164" t="n"/>
      <c r="AH309" s="164" t="n"/>
      <c r="AI309" s="164" t="n"/>
      <c r="AJ309" s="164" t="n"/>
      <c r="AK309" s="164" t="n"/>
      <c r="AL309" s="164" t="n"/>
      <c r="AM309" s="164" t="n"/>
      <c r="AN309" s="164" t="n"/>
      <c r="AO309" s="164" t="n"/>
      <c r="AP309" s="164" t="n"/>
      <c r="AQ309" s="164" t="n"/>
      <c r="AR309" s="164" t="n"/>
      <c r="AS309" s="164" t="n"/>
      <c r="AT309" s="164" t="n"/>
      <c r="AU309" s="164" t="n"/>
      <c r="AV309" s="164" t="n"/>
      <c r="AW309" s="164" t="n"/>
      <c r="AX309" s="164" t="n"/>
      <c r="AY309" s="164" t="n"/>
      <c r="AZ309" s="164" t="n"/>
      <c r="BA309" s="164" t="n"/>
      <c r="BB309" s="164" t="n"/>
      <c r="BC309" s="164" t="n"/>
      <c r="BD309" s="164" t="n"/>
      <c r="BE309" s="164" t="n"/>
      <c r="BF309" s="164" t="n"/>
      <c r="BG309" s="164" t="n"/>
      <c r="BH309" s="164" t="n"/>
      <c r="BI309" s="165"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6" t="inlineStr">
        <is>
          <t>連絡先</t>
        </is>
      </c>
      <c r="F310" s="167" t="n"/>
      <c r="G310" s="167" t="n"/>
      <c r="H310" s="167" t="n"/>
      <c r="I310" s="167" t="n"/>
      <c r="J310" s="167" t="n"/>
      <c r="K310" s="168" t="n"/>
      <c r="L310" s="107" t="inlineStr">
        <is>
          <t>〒</t>
        </is>
      </c>
      <c r="M310" s="167" t="n"/>
      <c r="N310" s="167" t="n"/>
      <c r="O310" s="167" t="n"/>
      <c r="P310" s="173">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4">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7" t="n"/>
      <c r="F314" s="148" t="n"/>
      <c r="G314" s="148" t="n"/>
      <c r="H314" s="148" t="n"/>
      <c r="I314" s="148" t="n"/>
      <c r="J314" s="148" t="n"/>
      <c r="K314" s="149" t="n"/>
      <c r="L314" s="148" t="n"/>
      <c r="M314" s="148" t="n"/>
      <c r="N314" s="148" t="n"/>
      <c r="O314" s="148" t="n"/>
      <c r="P314" s="148" t="n"/>
      <c r="Q314" s="148" t="n"/>
      <c r="R314" s="148" t="n"/>
      <c r="S314" s="148" t="n"/>
      <c r="T314" s="148" t="n"/>
      <c r="U314" s="148" t="n"/>
      <c r="V314" s="148" t="n"/>
      <c r="W314" s="148" t="n"/>
      <c r="X314" s="148" t="n"/>
      <c r="Y314" s="148" t="n"/>
      <c r="Z314" s="148" t="n"/>
      <c r="AA314" s="148" t="n"/>
      <c r="AB314" s="148" t="n"/>
      <c r="AC314" s="148" t="n"/>
      <c r="AD314" s="148" t="n"/>
      <c r="AE314" s="148" t="n"/>
      <c r="AF314" s="148" t="n"/>
      <c r="AG314" s="148" t="n"/>
      <c r="AH314" s="148" t="n"/>
      <c r="AI314" s="148" t="n"/>
      <c r="AJ314" s="148" t="n"/>
      <c r="AK314" s="148" t="n"/>
      <c r="AL314" s="148" t="n"/>
      <c r="AM314" s="148" t="n"/>
      <c r="AN314" s="148" t="n"/>
      <c r="AO314" s="148" t="n"/>
      <c r="AP314" s="148" t="n"/>
      <c r="AQ314" s="148" t="n"/>
      <c r="AR314" s="148" t="n"/>
      <c r="AS314" s="148" t="n"/>
      <c r="AT314" s="148" t="n"/>
      <c r="AU314" s="148" t="n"/>
      <c r="AV314" s="148" t="n"/>
      <c r="AW314" s="148" t="n"/>
      <c r="AX314" s="148" t="n"/>
      <c r="AY314" s="148" t="n"/>
      <c r="AZ314" s="148" t="n"/>
      <c r="BA314" s="148" t="n"/>
      <c r="BB314" s="148" t="n"/>
      <c r="BC314" s="148" t="n"/>
      <c r="BD314" s="148" t="n"/>
      <c r="BE314" s="148" t="n"/>
      <c r="BF314" s="148" t="n"/>
      <c r="BG314" s="148" t="n"/>
      <c r="BH314" s="148" t="n"/>
      <c r="BI314" s="149"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5" t="n"/>
      <c r="BQ320" s="140" t="n"/>
      <c r="BR320" s="176" t="n"/>
      <c r="BS320" s="140" t="n"/>
      <c r="BT320" s="140" t="n"/>
      <c r="BU320" s="28" t="n"/>
      <c r="BV320" s="29" t="n"/>
      <c r="BW320" s="177">
        <f>計算!$AR$6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8"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79">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80">
        <f>IF(計算!$B$6="","",設定!$B$6)&amp;""</f>
        <v/>
      </c>
      <c r="S328" s="11" t="n"/>
      <c r="T328" s="11" t="n"/>
      <c r="U328" s="181">
        <f>IF(計算!$B$6="","",設定!$B$7)&amp;""</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7" t="n"/>
      <c r="F333" s="148" t="n"/>
      <c r="G333" s="148" t="n"/>
      <c r="H333" s="148" t="n"/>
      <c r="I333" s="148" t="n"/>
      <c r="J333" s="148" t="n"/>
      <c r="K333" s="149"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8" t="n"/>
      <c r="AX333" s="148" t="n"/>
      <c r="AY333" s="148" t="n"/>
      <c r="AZ333" s="148" t="n"/>
      <c r="BA333" s="148" t="n"/>
      <c r="BB333" s="148" t="n"/>
      <c r="BC333" s="148" t="n"/>
      <c r="BD333" s="148" t="n"/>
      <c r="BE333" s="148" t="n"/>
      <c r="BF333" s="148" t="n"/>
      <c r="BG333" s="148" t="n"/>
      <c r="BH333" s="148" t="n"/>
      <c r="BI333" s="149"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2"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2">
        <f>計算!$AV$6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80">
        <f>計算!$AT$6</f>
        <v/>
      </c>
      <c r="S339" s="52" t="inlineStr">
        <is>
          <t>年</t>
        </is>
      </c>
      <c r="U339" s="181">
        <f>計算!$AU$6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7" t="n"/>
      <c r="M342" s="148" t="n"/>
      <c r="N342" s="148" t="n"/>
      <c r="O342" s="148" t="n"/>
      <c r="P342" s="20" t="n"/>
      <c r="Q342" s="20" t="n"/>
      <c r="R342" s="20" t="n"/>
      <c r="S342" s="20" t="n"/>
      <c r="T342" s="20" t="n"/>
      <c r="U342" s="20" t="n"/>
      <c r="V342" s="20" t="n"/>
      <c r="W342" s="20" t="n"/>
      <c r="X342" s="39" t="n"/>
      <c r="Y342" s="147" t="n"/>
      <c r="Z342" s="148" t="n"/>
      <c r="AA342" s="148" t="n"/>
      <c r="AB342" s="148" t="n"/>
      <c r="AC342" s="148" t="n"/>
      <c r="AD342" s="148" t="n"/>
      <c r="AE342" s="148" t="n"/>
      <c r="AF342" s="148" t="n"/>
      <c r="AG342" s="148" t="n"/>
      <c r="AH342" s="148" t="n"/>
      <c r="AI342" s="148" t="n"/>
      <c r="AJ342" s="148" t="n"/>
      <c r="AK342" s="148" t="n"/>
      <c r="AL342" s="148" t="n"/>
      <c r="AM342" s="148" t="n"/>
      <c r="AN342" s="148" t="n"/>
      <c r="AO342" s="148" t="n"/>
      <c r="AP342" s="148" t="n"/>
      <c r="AQ342" s="148" t="n"/>
      <c r="AR342" s="148" t="n"/>
      <c r="AS342" s="148" t="n"/>
      <c r="AT342" s="148" t="n"/>
      <c r="AU342" s="148" t="n"/>
      <c r="AV342" s="148" t="n"/>
      <c r="AW342" s="148" t="n"/>
      <c r="AX342" s="148" t="n"/>
      <c r="AY342" s="148" t="n"/>
      <c r="AZ342" s="148" t="n"/>
      <c r="BA342" s="148" t="n"/>
      <c r="BB342" s="148" t="n"/>
      <c r="BC342" s="148" t="n"/>
      <c r="BD342" s="148" t="n"/>
      <c r="BE342" s="148" t="n"/>
      <c r="BF342" s="148" t="n"/>
      <c r="BG342" s="148" t="n"/>
      <c r="BH342" s="148" t="n"/>
      <c r="BI342" s="149"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2">
        <f>計算!$AY$6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80">
        <f>計算!$AW$6</f>
        <v/>
      </c>
      <c r="S345" s="52" t="inlineStr">
        <is>
          <t>年</t>
        </is>
      </c>
      <c r="U345" s="181">
        <f>計算!$AX$6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7" t="n"/>
      <c r="M348" s="148" t="n"/>
      <c r="N348" s="148" t="n"/>
      <c r="O348" s="148" t="n"/>
      <c r="P348" s="20" t="n"/>
      <c r="Q348" s="20" t="n"/>
      <c r="R348" s="20" t="n"/>
      <c r="S348" s="20" t="n"/>
      <c r="T348" s="20" t="n"/>
      <c r="U348" s="20" t="n"/>
      <c r="V348" s="20" t="n"/>
      <c r="W348" s="20" t="n"/>
      <c r="X348" s="39" t="n"/>
      <c r="Y348" s="147" t="n"/>
      <c r="Z348" s="148" t="n"/>
      <c r="AA348" s="148" t="n"/>
      <c r="AB348" s="148" t="n"/>
      <c r="AC348" s="148" t="n"/>
      <c r="AD348" s="148" t="n"/>
      <c r="AE348" s="148" t="n"/>
      <c r="AF348" s="148" t="n"/>
      <c r="AG348" s="148" t="n"/>
      <c r="AH348" s="148" t="n"/>
      <c r="AI348" s="148" t="n"/>
      <c r="AJ348" s="148" t="n"/>
      <c r="AK348" s="148" t="n"/>
      <c r="AL348" s="148" t="n"/>
      <c r="AM348" s="148" t="n"/>
      <c r="AN348" s="148" t="n"/>
      <c r="AO348" s="148" t="n"/>
      <c r="AP348" s="148" t="n"/>
      <c r="AQ348" s="148" t="n"/>
      <c r="AR348" s="148" t="n"/>
      <c r="AS348" s="148" t="n"/>
      <c r="AT348" s="148" t="n"/>
      <c r="AU348" s="148" t="n"/>
      <c r="AV348" s="148" t="n"/>
      <c r="AW348" s="148" t="n"/>
      <c r="AX348" s="148" t="n"/>
      <c r="AY348" s="148" t="n"/>
      <c r="AZ348" s="148" t="n"/>
      <c r="BA348" s="148" t="n"/>
      <c r="BB348" s="148" t="n"/>
      <c r="BC348" s="148" t="n"/>
      <c r="BD348" s="148" t="n"/>
      <c r="BE348" s="148" t="n"/>
      <c r="BF348" s="148" t="n"/>
      <c r="BG348" s="148" t="n"/>
      <c r="BH348" s="148" t="n"/>
      <c r="BI348" s="149" t="n"/>
      <c r="BJ348" s="2" t="n"/>
      <c r="BK348" s="2" t="n"/>
      <c r="BL348" s="2" t="n"/>
      <c r="BM348" s="2" t="n"/>
      <c r="BN348" s="2" t="n"/>
      <c r="BO348" s="2" t="n"/>
      <c r="BP348" s="147" t="n"/>
      <c r="BQ348" s="148" t="n"/>
      <c r="BR348" s="148" t="n"/>
      <c r="BS348" s="148" t="n"/>
      <c r="BT348" s="148" t="n"/>
      <c r="BU348" s="42" t="n"/>
      <c r="BV348" s="45" t="n"/>
      <c r="BW348" s="148" t="n"/>
      <c r="BX348" s="148" t="n"/>
      <c r="BY348" s="148" t="n"/>
      <c r="BZ348" s="148" t="n"/>
      <c r="CA348" s="148" t="n"/>
      <c r="CB348" s="148" t="n"/>
      <c r="CC348" s="148" t="n"/>
      <c r="CD348" s="148" t="n"/>
      <c r="CE348" s="148" t="n"/>
      <c r="CF348" s="148" t="n"/>
      <c r="CG348" s="148" t="n"/>
      <c r="CH348" s="148" t="n"/>
      <c r="CI348" s="148" t="n"/>
      <c r="CJ348" s="148" t="n"/>
      <c r="CK348" s="148" t="n"/>
      <c r="CL348" s="148" t="n"/>
      <c r="CM348" s="148" t="n"/>
      <c r="CN348" s="148" t="n"/>
      <c r="CO348" s="148" t="n"/>
      <c r="CP348" s="148" t="n"/>
      <c r="CQ348" s="148" t="n"/>
      <c r="CR348" s="148" t="n"/>
      <c r="CS348" s="148" t="n"/>
      <c r="CT348" s="148" t="n"/>
      <c r="CU348" s="148" t="n"/>
      <c r="CV348" s="148" t="n"/>
      <c r="CW348" s="148" t="n"/>
      <c r="CX348" s="148" t="n"/>
      <c r="CY348" s="148" t="n"/>
      <c r="CZ348" s="148" t="n"/>
      <c r="DA348" s="148" t="n"/>
      <c r="DB348" s="148" t="n"/>
      <c r="DC348" s="148" t="n"/>
      <c r="DD348" s="148" t="n"/>
      <c r="DE348" s="148" t="n"/>
      <c r="DF348" s="148" t="n"/>
      <c r="DG348" s="148" t="n"/>
      <c r="DH348" s="148" t="n"/>
      <c r="DI348" s="148" t="n"/>
      <c r="DJ348" s="148" t="n"/>
      <c r="DK348" s="148" t="n"/>
      <c r="DL348" s="148" t="n"/>
      <c r="DM348" s="148" t="n"/>
      <c r="DN348" s="148" t="n"/>
      <c r="DO348" s="148" t="n"/>
      <c r="DP348" s="148" t="n"/>
      <c r="DQ348" s="148" t="n"/>
      <c r="DR348" s="148" t="n"/>
      <c r="DS348" s="148" t="n"/>
      <c r="DT348" s="148" t="n"/>
      <c r="DU348" s="149"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7">
        <f>計算!$AS$6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7" t="n"/>
      <c r="M354" s="148" t="n"/>
      <c r="N354" s="148" t="n"/>
      <c r="O354" s="148"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7" t="n"/>
      <c r="F360" s="148" t="n"/>
      <c r="G360" s="148" t="n"/>
      <c r="H360" s="148" t="n"/>
      <c r="I360" s="148" t="n"/>
      <c r="J360" s="148" t="n"/>
      <c r="K360" s="149" t="n"/>
      <c r="L360" s="147" t="n"/>
      <c r="M360" s="148" t="n"/>
      <c r="N360" s="148" t="n"/>
      <c r="O360" s="148"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7" t="n"/>
      <c r="BQ360" s="148" t="n"/>
      <c r="BR360" s="148" t="n"/>
      <c r="BS360" s="148" t="n"/>
      <c r="BT360" s="148" t="n"/>
      <c r="BU360" s="148" t="n"/>
      <c r="BV360" s="149" t="n"/>
      <c r="BW360" s="148" t="n"/>
      <c r="BX360" s="148" t="n"/>
      <c r="BY360" s="148" t="n"/>
      <c r="BZ360" s="148" t="n"/>
      <c r="CA360" s="148" t="n"/>
      <c r="CB360" s="148" t="n"/>
      <c r="CC360" s="148" t="n"/>
      <c r="CD360" s="148" t="n"/>
      <c r="CE360" s="148" t="n"/>
      <c r="CF360" s="148" t="n"/>
      <c r="CG360" s="148" t="n"/>
      <c r="CH360" s="148" t="n"/>
      <c r="CI360" s="148" t="n"/>
      <c r="CJ360" s="148" t="n"/>
      <c r="CK360" s="148" t="n"/>
      <c r="CL360" s="148" t="n"/>
      <c r="CM360" s="148" t="n"/>
      <c r="CN360" s="148" t="n"/>
      <c r="CO360" s="148" t="n"/>
      <c r="CP360" s="148" t="n"/>
      <c r="CQ360" s="148" t="n"/>
      <c r="CR360" s="148" t="n"/>
      <c r="CS360" s="148" t="n"/>
      <c r="CT360" s="148" t="n"/>
      <c r="CU360" s="148" t="n"/>
      <c r="CV360" s="148" t="n"/>
      <c r="CW360" s="148" t="n"/>
      <c r="CX360" s="148" t="n"/>
      <c r="CY360" s="148" t="n"/>
      <c r="CZ360" s="148" t="n"/>
      <c r="DA360" s="148" t="n"/>
      <c r="DB360" s="148" t="n"/>
      <c r="DC360" s="148" t="n"/>
      <c r="DD360" s="148" t="n"/>
      <c r="DE360" s="148" t="n"/>
      <c r="DF360" s="148" t="n"/>
      <c r="DG360" s="148" t="n"/>
      <c r="DH360" s="148" t="n"/>
      <c r="DI360" s="148" t="n"/>
      <c r="DJ360" s="148" t="n"/>
      <c r="DK360" s="148" t="n"/>
      <c r="DL360" s="148" t="n"/>
      <c r="DM360" s="148" t="n"/>
      <c r="DN360" s="148" t="n"/>
      <c r="DO360" s="148" t="n"/>
      <c r="DP360" s="148" t="n"/>
      <c r="DQ360" s="148" t="n"/>
      <c r="DR360" s="148" t="n"/>
      <c r="DS360" s="148" t="n"/>
      <c r="DT360" s="148" t="n"/>
      <c r="DU360" s="149"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IF(計算!$B$7="","",IF(N(設定!$B$3)=0,"",YEAR(設定!$B$3)-2018))&amp;""</f>
        <v/>
      </c>
      <c r="AG372" s="95" t="inlineStr">
        <is>
          <t>年</t>
        </is>
      </c>
      <c r="AI372" s="145">
        <f>IF(計算!$B$7="","",IF(N(設定!$B$3)=0,"",MONTH(設定!$B$3)))&amp;""</f>
        <v/>
      </c>
      <c r="AL372" s="95" t="inlineStr">
        <is>
          <t>月</t>
        </is>
      </c>
      <c r="AN372" s="146">
        <f>IF(計算!$B$7="","",IF(N(設定!$B$3)=0,"",DAY(設定!$B$3)))&amp;""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7" t="n"/>
      <c r="BX372" s="148" t="n"/>
      <c r="BY372" s="148" t="n"/>
      <c r="BZ372" s="148" t="n"/>
      <c r="CA372" s="148" t="n"/>
      <c r="CB372" s="148" t="n"/>
      <c r="CC372" s="148" t="n"/>
      <c r="CD372" s="148" t="n"/>
      <c r="CE372" s="148" t="n"/>
      <c r="CF372" s="148" t="n"/>
      <c r="CG372" s="149" t="n"/>
      <c r="CH372" s="147" t="n"/>
      <c r="CI372" s="148" t="n"/>
      <c r="CJ372" s="148" t="n"/>
      <c r="CK372" s="148" t="n"/>
      <c r="CL372" s="148" t="n"/>
      <c r="CM372" s="148" t="n"/>
      <c r="CN372" s="148" t="n"/>
      <c r="CO372" s="148" t="n"/>
      <c r="CP372" s="148" t="n"/>
      <c r="CQ372" s="148" t="n"/>
      <c r="CR372" s="148" t="n"/>
      <c r="CS372" s="148" t="n"/>
      <c r="CT372" s="148" t="n"/>
      <c r="CU372" s="148" t="n"/>
      <c r="CV372" s="148" t="n"/>
      <c r="CW372" s="148" t="n"/>
      <c r="CX372" s="148" t="n"/>
      <c r="CY372" s="148" t="n"/>
      <c r="CZ372" s="148" t="n"/>
      <c r="DA372" s="148" t="n"/>
      <c r="DB372" s="148" t="n"/>
      <c r="DC372" s="148" t="n"/>
      <c r="DD372" s="148" t="n"/>
      <c r="DE372" s="148" t="n"/>
      <c r="DF372" s="148" t="n"/>
      <c r="DG372" s="148" t="n"/>
      <c r="DH372" s="148" t="n"/>
      <c r="DI372" s="148" t="n"/>
      <c r="DJ372" s="148" t="n"/>
      <c r="DK372" s="148" t="n"/>
      <c r="DL372" s="148" t="n"/>
      <c r="DM372" s="148" t="n"/>
      <c r="DN372" s="148" t="n"/>
      <c r="DO372" s="148" t="n"/>
      <c r="DP372" s="148" t="n"/>
      <c r="DQ372" s="148" t="n"/>
      <c r="DR372" s="148" t="n"/>
      <c r="DS372" s="148" t="n"/>
      <c r="DT372" s="148" t="n"/>
      <c r="DU372" s="149"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50">
        <f>計算!$BD$7</f>
        <v/>
      </c>
      <c r="CG373" s="144" t="n"/>
      <c r="CH373" s="151">
        <f>計算!$BE$7</f>
        <v/>
      </c>
      <c r="DU373" s="144"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8" t="n"/>
      <c r="AA374" s="148" t="n"/>
      <c r="AB374" s="148" t="n"/>
      <c r="AC374" s="148" t="n"/>
      <c r="AD374" s="148" t="n"/>
      <c r="AE374" s="148" t="n"/>
      <c r="AF374" s="148" t="n"/>
      <c r="AG374" s="148" t="n"/>
      <c r="AH374" s="148" t="n"/>
      <c r="AI374" s="148" t="n"/>
      <c r="AJ374" s="148" t="n"/>
      <c r="AK374" s="148" t="n"/>
      <c r="AL374" s="148" t="n"/>
      <c r="AM374" s="148" t="n"/>
      <c r="AN374" s="148" t="n"/>
      <c r="AO374" s="148" t="n"/>
      <c r="AP374" s="148" t="n"/>
      <c r="AQ374" s="148" t="n"/>
      <c r="AR374" s="148" t="n"/>
      <c r="AS374" s="148" t="n"/>
      <c r="AT374" s="148" t="n"/>
      <c r="AU374" s="12" t="n"/>
      <c r="AV374" s="7" t="n"/>
      <c r="BI374" s="8" t="n"/>
      <c r="BJ374" s="7" t="n"/>
      <c r="BK374" s="2" t="n"/>
      <c r="BL374" s="2" t="n"/>
      <c r="BM374" s="2" t="n"/>
      <c r="BN374" s="2" t="n"/>
      <c r="BO374" s="2" t="n"/>
      <c r="BP374" s="143" t="n"/>
      <c r="BV374" s="144" t="n"/>
      <c r="BW374" s="143" t="n"/>
      <c r="CG374" s="144" t="n"/>
      <c r="DU374" s="144" t="n"/>
      <c r="DV374" s="2" t="n"/>
      <c r="DW374" s="2" t="n"/>
      <c r="DX374" s="2" t="n"/>
      <c r="DY374" s="2" t="n"/>
      <c r="DZ374" s="2" t="n"/>
      <c r="EA374" s="2" t="n"/>
      <c r="EB374" s="2" t="n"/>
      <c r="EC374" s="2" t="n"/>
    </row>
    <row r="375" ht="6.75" customHeight="1" s="118">
      <c r="A375" s="2" t="n"/>
      <c r="B375" s="2" t="n"/>
      <c r="C375" s="2" t="n"/>
      <c r="D375" s="2" t="n"/>
      <c r="E375" s="142" t="inlineStr">
        <is>
          <t>ふ り が な</t>
        </is>
      </c>
      <c r="F375" s="140" t="n"/>
      <c r="G375" s="140" t="n"/>
      <c r="H375" s="140" t="n"/>
      <c r="I375" s="140" t="n"/>
      <c r="J375" s="140" t="n"/>
      <c r="K375" s="141" t="n"/>
      <c r="L375" s="152">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43" t="n"/>
      <c r="CG375" s="144" t="n"/>
      <c r="DU375" s="144" t="n"/>
      <c r="DV375" s="2" t="n"/>
      <c r="DW375" s="2" t="n"/>
      <c r="DX375" s="2" t="n"/>
      <c r="DY375" s="2" t="n"/>
      <c r="DZ375" s="2" t="n"/>
      <c r="EA375" s="2" t="n"/>
      <c r="EB375" s="2" t="n"/>
      <c r="EC375" s="2" t="n"/>
    </row>
    <row r="376" ht="6.7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43" t="n"/>
      <c r="CG376" s="144" t="n"/>
      <c r="DU376" s="144" t="n"/>
      <c r="DV376" s="2" t="n"/>
      <c r="DW376" s="2" t="n"/>
      <c r="DX376" s="2" t="n"/>
      <c r="DY376" s="2" t="n"/>
      <c r="DZ376" s="2" t="n"/>
      <c r="EA376" s="2" t="n"/>
      <c r="EB376" s="2" t="n"/>
      <c r="EC376" s="2" t="n"/>
    </row>
    <row r="377" ht="6.7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43" t="n"/>
      <c r="CG377" s="144" t="n"/>
      <c r="DU377" s="144" t="n"/>
      <c r="DV377" s="2" t="n"/>
      <c r="DW377" s="2" t="n"/>
      <c r="DX377" s="2" t="n"/>
      <c r="DY377" s="2" t="n"/>
      <c r="DZ377" s="2" t="n"/>
      <c r="EA377" s="2" t="n"/>
      <c r="EB377" s="2" t="n"/>
      <c r="EC377" s="2" t="n"/>
    </row>
    <row r="378" ht="6.75" customHeight="1" s="118">
      <c r="A378" s="2" t="n"/>
      <c r="B378" s="2" t="n"/>
      <c r="C378" s="2" t="n"/>
      <c r="D378" s="2" t="n"/>
      <c r="E378" s="147" t="n"/>
      <c r="F378" s="148" t="n"/>
      <c r="G378" s="148" t="n"/>
      <c r="H378" s="148" t="n"/>
      <c r="I378" s="148" t="n"/>
      <c r="J378" s="148" t="n"/>
      <c r="K378" s="149" t="n"/>
      <c r="L378" s="148" t="n"/>
      <c r="M378" s="148" t="n"/>
      <c r="N378" s="148" t="n"/>
      <c r="O378" s="148" t="n"/>
      <c r="P378" s="148" t="n"/>
      <c r="Q378" s="148" t="n"/>
      <c r="R378" s="148" t="n"/>
      <c r="S378" s="148" t="n"/>
      <c r="T378" s="148" t="n"/>
      <c r="U378" s="148" t="n"/>
      <c r="V378" s="148" t="n"/>
      <c r="W378" s="148" t="n"/>
      <c r="X378" s="148" t="n"/>
      <c r="Y378" s="148" t="n"/>
      <c r="Z378" s="148" t="n"/>
      <c r="AA378" s="148" t="n"/>
      <c r="AB378" s="148" t="n"/>
      <c r="AC378" s="148" t="n"/>
      <c r="AD378" s="148" t="n"/>
      <c r="AE378" s="148" t="n"/>
      <c r="AF378" s="148" t="n"/>
      <c r="AG378" s="148" t="n"/>
      <c r="AH378" s="148" t="n"/>
      <c r="AI378" s="148" t="n"/>
      <c r="AJ378" s="148" t="n"/>
      <c r="AK378" s="148" t="n"/>
      <c r="AL378" s="148" t="n"/>
      <c r="AM378" s="148" t="n"/>
      <c r="AN378" s="148" t="n"/>
      <c r="AO378" s="148" t="n"/>
      <c r="AP378" s="148" t="n"/>
      <c r="AQ378" s="148" t="n"/>
      <c r="AR378" s="148" t="n"/>
      <c r="AS378" s="148" t="n"/>
      <c r="AT378" s="149"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43" t="n"/>
      <c r="CG378" s="144" t="n"/>
      <c r="DU378" s="144" t="n"/>
      <c r="DV378" s="2" t="n"/>
      <c r="DW378" s="2" t="n"/>
      <c r="DX378" s="2" t="n"/>
      <c r="DY378" s="2" t="n"/>
      <c r="DZ378" s="2" t="n"/>
      <c r="EA378" s="2" t="n"/>
      <c r="EB378" s="2" t="n"/>
      <c r="EC378" s="2" t="n"/>
    </row>
    <row r="379" ht="6.75" customHeight="1" s="118">
      <c r="A379" s="2" t="n"/>
      <c r="B379" s="2" t="n"/>
      <c r="C379" s="2" t="n"/>
      <c r="D379" s="2" t="n"/>
      <c r="E379" s="153" t="inlineStr">
        <is>
          <t>名　前</t>
        </is>
      </c>
      <c r="F379" s="140" t="n"/>
      <c r="G379" s="140" t="n"/>
      <c r="H379" s="140" t="n"/>
      <c r="I379" s="140" t="n"/>
      <c r="J379" s="140" t="n"/>
      <c r="K379" s="141" t="n"/>
      <c r="L379" s="154">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43" t="n"/>
      <c r="CG379" s="144" t="n"/>
      <c r="DU379" s="144" t="n"/>
      <c r="DV379" s="2" t="n"/>
      <c r="DW379" s="2" t="n"/>
      <c r="DX379" s="2" t="n"/>
      <c r="DY379" s="2" t="n"/>
      <c r="DZ379" s="2" t="n"/>
      <c r="EA379" s="2" t="n"/>
      <c r="EB379" s="2" t="n"/>
      <c r="EC379" s="2" t="n"/>
    </row>
    <row r="380" ht="6.7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43" t="n"/>
      <c r="CG380" s="144" t="n"/>
      <c r="DU380" s="144" t="n"/>
      <c r="DV380" s="2" t="n"/>
      <c r="DW380" s="2" t="n"/>
      <c r="DX380" s="2" t="n"/>
      <c r="DY380" s="2" t="n"/>
      <c r="DZ380" s="2" t="n"/>
      <c r="EA380" s="2" t="n"/>
      <c r="EB380" s="2" t="n"/>
      <c r="EC380" s="2" t="n"/>
    </row>
    <row r="381" ht="6.7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43" t="n"/>
      <c r="CG381" s="144" t="n"/>
      <c r="DU381" s="144" t="n"/>
      <c r="DV381" s="2" t="n"/>
      <c r="DW381" s="2" t="n"/>
      <c r="DX381" s="2" t="n"/>
      <c r="DY381" s="2" t="n"/>
      <c r="DZ381" s="2" t="n"/>
      <c r="EA381" s="2" t="n"/>
      <c r="EB381" s="2" t="n"/>
      <c r="EC381" s="2" t="n"/>
    </row>
    <row r="382" ht="6.7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43" t="n"/>
      <c r="CG382" s="144" t="n"/>
      <c r="DU382" s="144" t="n"/>
      <c r="DV382" s="2" t="n"/>
      <c r="DW382" s="2" t="n"/>
      <c r="DX382" s="2" t="n"/>
      <c r="DY382" s="2" t="n"/>
      <c r="DZ382" s="2" t="n"/>
      <c r="EA382" s="2" t="n"/>
      <c r="EB382" s="2" t="n"/>
      <c r="EC382" s="2" t="n"/>
    </row>
    <row r="383" ht="6.7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43" t="n"/>
      <c r="CG383" s="144" t="n"/>
      <c r="DU383" s="144" t="n"/>
      <c r="DV383" s="2" t="n"/>
      <c r="DW383" s="2" t="n"/>
      <c r="DX383" s="2" t="n"/>
      <c r="DY383" s="2" t="n"/>
      <c r="DZ383" s="2" t="n"/>
      <c r="EA383" s="2" t="n"/>
      <c r="EB383" s="2" t="n"/>
      <c r="EC383" s="2" t="n"/>
    </row>
    <row r="384" ht="4.5" customHeight="1" s="118">
      <c r="A384" s="2" t="n"/>
      <c r="B384" s="2" t="n"/>
      <c r="C384" s="2" t="n"/>
      <c r="D384" s="2" t="n"/>
      <c r="E384" s="147" t="n"/>
      <c r="F384" s="148" t="n"/>
      <c r="G384" s="148" t="n"/>
      <c r="H384" s="148" t="n"/>
      <c r="I384" s="148" t="n"/>
      <c r="J384" s="148" t="n"/>
      <c r="K384" s="149" t="n"/>
      <c r="L384" s="147" t="n"/>
      <c r="M384" s="148" t="n"/>
      <c r="N384" s="148" t="n"/>
      <c r="O384" s="148" t="n"/>
      <c r="P384" s="148" t="n"/>
      <c r="Q384" s="148" t="n"/>
      <c r="R384" s="148" t="n"/>
      <c r="S384" s="148" t="n"/>
      <c r="T384" s="148" t="n"/>
      <c r="U384" s="148" t="n"/>
      <c r="V384" s="148" t="n"/>
      <c r="W384" s="148" t="n"/>
      <c r="X384" s="148" t="n"/>
      <c r="Y384" s="148" t="n"/>
      <c r="Z384" s="148" t="n"/>
      <c r="AA384" s="148" t="n"/>
      <c r="AB384" s="148" t="n"/>
      <c r="AC384" s="148" t="n"/>
      <c r="AD384" s="148" t="n"/>
      <c r="AE384" s="148" t="n"/>
      <c r="AF384" s="148" t="n"/>
      <c r="AG384" s="148" t="n"/>
      <c r="AH384" s="148" t="n"/>
      <c r="AI384" s="148" t="n"/>
      <c r="AJ384" s="148" t="n"/>
      <c r="AK384" s="148" t="n"/>
      <c r="AL384" s="148" t="n"/>
      <c r="AM384" s="148" t="n"/>
      <c r="AN384" s="148" t="n"/>
      <c r="AO384" s="148" t="n"/>
      <c r="AP384" s="148" t="n"/>
      <c r="AQ384" s="148" t="n"/>
      <c r="AR384" s="148" t="n"/>
      <c r="AS384" s="148" t="n"/>
      <c r="AT384" s="149"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43" t="n"/>
      <c r="CG384" s="144" t="n"/>
      <c r="DU384" s="144" t="n"/>
      <c r="DV384" s="2" t="n"/>
      <c r="DW384" s="2" t="n"/>
      <c r="DX384" s="2" t="n"/>
      <c r="DY384" s="2" t="n"/>
      <c r="DZ384" s="2" t="n"/>
      <c r="EA384" s="2" t="n"/>
      <c r="EB384" s="2" t="n"/>
      <c r="EC384" s="2" t="n"/>
    </row>
    <row r="385" ht="6.75" customHeight="1" s="118">
      <c r="A385" s="2" t="n"/>
      <c r="B385" s="2" t="n"/>
      <c r="C385" s="2" t="n"/>
      <c r="D385" s="2" t="n"/>
      <c r="E385" s="153" t="inlineStr">
        <is>
          <t>生年月日</t>
        </is>
      </c>
      <c r="F385" s="140" t="n"/>
      <c r="G385" s="140" t="n"/>
      <c r="H385" s="140" t="n"/>
      <c r="I385" s="140" t="n"/>
      <c r="J385" s="140" t="n"/>
      <c r="K385" s="141" t="n"/>
      <c r="L385" s="155" t="inlineStr">
        <is>
          <t>昭和 ・ 平成</t>
        </is>
      </c>
      <c r="M385" s="140" t="n"/>
      <c r="N385" s="140" t="n"/>
      <c r="O385" s="140" t="n"/>
      <c r="P385" s="140" t="n"/>
      <c r="Q385" s="140" t="n"/>
      <c r="R385" s="140" t="n"/>
      <c r="S385" s="140" t="n"/>
      <c r="T385" s="140" t="n"/>
      <c r="U385" s="140" t="n"/>
      <c r="V385" s="156">
        <f>計算!$D$7</f>
        <v/>
      </c>
      <c r="W385" s="140" t="n"/>
      <c r="X385" s="157" t="inlineStr">
        <is>
          <t>年</t>
        </is>
      </c>
      <c r="Y385" s="140" t="n"/>
      <c r="Z385" s="158">
        <f>計算!$E$7</f>
        <v/>
      </c>
      <c r="AA385" s="140" t="n"/>
      <c r="AB385" s="140" t="n"/>
      <c r="AC385" s="157" t="inlineStr">
        <is>
          <t>月</t>
        </is>
      </c>
      <c r="AD385" s="140" t="n"/>
      <c r="AE385" s="158">
        <f>計算!$F$7</f>
        <v/>
      </c>
      <c r="AF385" s="140" t="n"/>
      <c r="AG385" s="140" t="n"/>
      <c r="AH385" s="157" t="inlineStr">
        <is>
          <t>日　生 （満</t>
        </is>
      </c>
      <c r="AI385" s="140" t="n"/>
      <c r="AJ385" s="140" t="n"/>
      <c r="AK385" s="140" t="n"/>
      <c r="AL385" s="140" t="n"/>
      <c r="AM385" s="140" t="n"/>
      <c r="AN385" s="140" t="n"/>
      <c r="AO385" s="140" t="n"/>
      <c r="AP385" s="159">
        <f>計算!$G$7</f>
        <v/>
      </c>
      <c r="AQ385" s="140" t="n"/>
      <c r="AR385" s="160"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43" t="n"/>
      <c r="CG385" s="144" t="n"/>
      <c r="DU385" s="144" t="n"/>
      <c r="DV385" s="2" t="n"/>
      <c r="DW385" s="2" t="n"/>
      <c r="DX385" s="2" t="n"/>
      <c r="DY385" s="2" t="n"/>
      <c r="DZ385" s="2" t="n"/>
      <c r="EA385" s="2" t="n"/>
      <c r="EB385" s="2" t="n"/>
      <c r="EC385" s="2" t="n"/>
    </row>
    <row r="386" ht="6.75"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143" t="n"/>
      <c r="CG386" s="144" t="n"/>
      <c r="DU386" s="144" t="n"/>
      <c r="DV386" s="2" t="n"/>
      <c r="DW386" s="2" t="n"/>
      <c r="DX386" s="2" t="n"/>
      <c r="DY386" s="2" t="n"/>
      <c r="DZ386" s="2" t="n"/>
      <c r="EA386" s="2" t="n"/>
      <c r="EB386" s="2" t="n"/>
      <c r="EC386" s="2" t="n"/>
    </row>
    <row r="387" ht="6.75"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143" t="n"/>
      <c r="CG387" s="144" t="n"/>
      <c r="DU387" s="144" t="n"/>
      <c r="DV387" s="2" t="n"/>
      <c r="DW387" s="2" t="n"/>
      <c r="DX387" s="2" t="n"/>
      <c r="DY387" s="2" t="n"/>
      <c r="DZ387" s="2" t="n"/>
      <c r="EA387" s="2" t="n"/>
      <c r="EB387" s="2" t="n"/>
      <c r="EC387" s="2" t="n"/>
    </row>
    <row r="388" ht="3.75" customHeight="1" s="118">
      <c r="A388" s="2" t="n"/>
      <c r="B388" s="2" t="n"/>
      <c r="C388" s="2" t="n"/>
      <c r="D388" s="2" t="n"/>
      <c r="E388" s="147" t="n"/>
      <c r="F388" s="148" t="n"/>
      <c r="G388" s="148" t="n"/>
      <c r="H388" s="148" t="n"/>
      <c r="I388" s="148" t="n"/>
      <c r="J388" s="148" t="n"/>
      <c r="K388" s="149" t="n"/>
      <c r="L388" s="147" t="n"/>
      <c r="M388" s="148" t="n"/>
      <c r="N388" s="148" t="n"/>
      <c r="O388" s="148" t="n"/>
      <c r="P388" s="148" t="n"/>
      <c r="Q388" s="148" t="n"/>
      <c r="R388" s="148" t="n"/>
      <c r="S388" s="148" t="n"/>
      <c r="T388" s="148" t="n"/>
      <c r="U388" s="148" t="n"/>
      <c r="X388" s="148" t="n"/>
      <c r="Y388" s="148" t="n"/>
      <c r="AC388" s="148" t="n"/>
      <c r="AD388" s="148" t="n"/>
      <c r="AH388" s="148" t="n"/>
      <c r="AI388" s="148" t="n"/>
      <c r="AJ388" s="148" t="n"/>
      <c r="AK388" s="148" t="n"/>
      <c r="AL388" s="148" t="n"/>
      <c r="AM388" s="148" t="n"/>
      <c r="AN388" s="148" t="n"/>
      <c r="AO388" s="148" t="n"/>
      <c r="AP388" s="148" t="n"/>
      <c r="AQ388" s="148" t="n"/>
      <c r="AR388" s="148" t="n"/>
      <c r="AS388" s="148" t="n"/>
      <c r="AT388" s="149"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143" t="n"/>
      <c r="CG388" s="144" t="n"/>
      <c r="DU388" s="144" t="n"/>
      <c r="DV388" s="2" t="n"/>
      <c r="DW388" s="2" t="n"/>
      <c r="DX388" s="2" t="n"/>
      <c r="DY388" s="2" t="n"/>
      <c r="DZ388" s="2" t="n"/>
      <c r="EA388" s="2" t="n"/>
      <c r="EB388" s="2" t="n"/>
      <c r="EC388" s="2" t="n"/>
    </row>
    <row r="389" ht="6.75" customHeight="1" s="118">
      <c r="A389" s="2" t="n"/>
      <c r="B389" s="2" t="n"/>
      <c r="C389" s="2" t="n"/>
      <c r="D389" s="2" t="n"/>
      <c r="E389" s="161" t="inlineStr">
        <is>
          <t>ふ り が な</t>
        </is>
      </c>
      <c r="F389" s="140" t="n"/>
      <c r="G389" s="140" t="n"/>
      <c r="H389" s="140" t="n"/>
      <c r="I389" s="140" t="n"/>
      <c r="J389" s="140" t="n"/>
      <c r="K389" s="141" t="n"/>
      <c r="L389" s="162">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143" t="n"/>
      <c r="CG389" s="144" t="n"/>
      <c r="DU389" s="144" t="n"/>
      <c r="DV389" s="2" t="n"/>
      <c r="DW389" s="2" t="n"/>
      <c r="DX389" s="2" t="n"/>
      <c r="DY389" s="2" t="n"/>
      <c r="DZ389" s="2" t="n"/>
      <c r="EA389" s="2" t="n"/>
      <c r="EB389" s="2" t="n"/>
      <c r="EC389" s="2" t="n"/>
    </row>
    <row r="390" ht="6.75" customHeight="1" s="118">
      <c r="A390" s="2" t="n"/>
      <c r="B390" s="2" t="n"/>
      <c r="C390" s="2" t="n"/>
      <c r="D390" s="2" t="n"/>
      <c r="E390" s="143" t="n"/>
      <c r="K390" s="144" t="n"/>
      <c r="BI390" s="144" t="n"/>
      <c r="BJ390" s="2" t="n"/>
      <c r="BK390" s="2" t="n"/>
      <c r="BL390" s="2" t="n"/>
      <c r="BM390" s="2" t="n"/>
      <c r="BN390" s="2" t="n"/>
      <c r="BO390" s="2" t="n"/>
      <c r="BP390" s="143" t="n"/>
      <c r="BV390" s="144" t="n"/>
      <c r="BW390" s="143" t="n"/>
      <c r="CG390" s="144" t="n"/>
      <c r="DU390" s="144" t="n"/>
      <c r="DV390" s="2" t="n"/>
      <c r="DW390" s="2" t="n"/>
      <c r="DX390" s="2" t="n"/>
      <c r="DY390" s="2" t="n"/>
      <c r="DZ390" s="2" t="n"/>
      <c r="EA390" s="2" t="n"/>
      <c r="EB390" s="2" t="n"/>
      <c r="EC390" s="2" t="n"/>
    </row>
    <row r="391" ht="6.75" customHeight="1" s="118">
      <c r="A391" s="2" t="n"/>
      <c r="B391" s="2" t="n"/>
      <c r="C391" s="2" t="n"/>
      <c r="D391" s="2" t="n"/>
      <c r="E391" s="163" t="n"/>
      <c r="F391" s="164" t="n"/>
      <c r="G391" s="164" t="n"/>
      <c r="H391" s="164" t="n"/>
      <c r="I391" s="164" t="n"/>
      <c r="J391" s="164" t="n"/>
      <c r="K391" s="165" t="n"/>
      <c r="L391" s="164" t="n"/>
      <c r="M391" s="164" t="n"/>
      <c r="N391" s="164" t="n"/>
      <c r="O391" s="164" t="n"/>
      <c r="P391" s="164" t="n"/>
      <c r="Q391" s="164" t="n"/>
      <c r="R391" s="164" t="n"/>
      <c r="S391" s="164" t="n"/>
      <c r="T391" s="164" t="n"/>
      <c r="U391" s="164" t="n"/>
      <c r="V391" s="164" t="n"/>
      <c r="W391" s="164" t="n"/>
      <c r="X391" s="164" t="n"/>
      <c r="Y391" s="164" t="n"/>
      <c r="Z391" s="164" t="n"/>
      <c r="AA391" s="164" t="n"/>
      <c r="AB391" s="164" t="n"/>
      <c r="AC391" s="164" t="n"/>
      <c r="AD391" s="164" t="n"/>
      <c r="AE391" s="164" t="n"/>
      <c r="AF391" s="164" t="n"/>
      <c r="AG391" s="164" t="n"/>
      <c r="AH391" s="164" t="n"/>
      <c r="AI391" s="164" t="n"/>
      <c r="AJ391" s="164" t="n"/>
      <c r="AK391" s="164" t="n"/>
      <c r="AL391" s="164" t="n"/>
      <c r="AM391" s="164" t="n"/>
      <c r="AN391" s="164" t="n"/>
      <c r="AO391" s="164" t="n"/>
      <c r="AP391" s="164" t="n"/>
      <c r="AQ391" s="164" t="n"/>
      <c r="AR391" s="164" t="n"/>
      <c r="AS391" s="164" t="n"/>
      <c r="AT391" s="164" t="n"/>
      <c r="AU391" s="164" t="n"/>
      <c r="AV391" s="164" t="n"/>
      <c r="AW391" s="164" t="n"/>
      <c r="AX391" s="164" t="n"/>
      <c r="AY391" s="164" t="n"/>
      <c r="AZ391" s="164" t="n"/>
      <c r="BA391" s="164" t="n"/>
      <c r="BB391" s="164" t="n"/>
      <c r="BC391" s="164" t="n"/>
      <c r="BD391" s="164" t="n"/>
      <c r="BE391" s="164" t="n"/>
      <c r="BF391" s="164" t="n"/>
      <c r="BG391" s="164" t="n"/>
      <c r="BH391" s="164" t="n"/>
      <c r="BI391" s="165" t="n"/>
      <c r="BJ391" s="2" t="n"/>
      <c r="BK391" s="2" t="n"/>
      <c r="BL391" s="2" t="n"/>
      <c r="BM391" s="2" t="n"/>
      <c r="BN391" s="2" t="n"/>
      <c r="BO391" s="2" t="n"/>
      <c r="BP391" s="143" t="n"/>
      <c r="BV391" s="144" t="n"/>
      <c r="BW391" s="143" t="n"/>
      <c r="CG391" s="144" t="n"/>
      <c r="DU391" s="144" t="n"/>
      <c r="DV391" s="2" t="n"/>
      <c r="DW391" s="2" t="n"/>
      <c r="DX391" s="2" t="n"/>
      <c r="DY391" s="2" t="n"/>
      <c r="DZ391" s="2" t="n"/>
      <c r="EA391" s="2" t="n"/>
      <c r="EB391" s="2" t="n"/>
      <c r="EC391" s="2" t="n"/>
    </row>
    <row r="392" ht="6.75" customHeight="1" s="118">
      <c r="A392" s="2" t="n"/>
      <c r="B392" s="2" t="n"/>
      <c r="C392" s="2" t="n"/>
      <c r="D392" s="2" t="n"/>
      <c r="E392" s="166" t="inlineStr">
        <is>
          <t>現住所</t>
        </is>
      </c>
      <c r="F392" s="167" t="n"/>
      <c r="G392" s="167" t="n"/>
      <c r="H392" s="167" t="n"/>
      <c r="I392" s="167" t="n"/>
      <c r="J392" s="167" t="n"/>
      <c r="K392" s="168" t="n"/>
      <c r="L392" s="107" t="inlineStr">
        <is>
          <t>〒</t>
        </is>
      </c>
      <c r="M392" s="167" t="n"/>
      <c r="N392" s="167" t="n"/>
      <c r="O392" s="167" t="n"/>
      <c r="P392" s="169">
        <f>計算!$H$7</f>
        <v/>
      </c>
      <c r="Q392" s="167" t="n"/>
      <c r="R392" s="167" t="n"/>
      <c r="S392" s="167" t="n"/>
      <c r="T392" s="167" t="n"/>
      <c r="U392" s="167" t="n"/>
      <c r="V392" s="167" t="n"/>
      <c r="W392" s="167" t="n"/>
      <c r="X392" s="167" t="n"/>
      <c r="Y392" s="167" t="n"/>
      <c r="Z392" s="167" t="n"/>
      <c r="AA392" s="167" t="n"/>
      <c r="AB392" s="167" t="n"/>
      <c r="AC392" s="167" t="n"/>
      <c r="AD392" s="167" t="n"/>
      <c r="AE392" s="167" t="n"/>
      <c r="AF392" s="167" t="n"/>
      <c r="AG392" s="167" t="n"/>
      <c r="AH392" s="167" t="n"/>
      <c r="AI392" s="167" t="n"/>
      <c r="AJ392" s="167"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143" t="n"/>
      <c r="CG392" s="144" t="n"/>
      <c r="DU392" s="144" t="n"/>
      <c r="DV392" s="2" t="n"/>
      <c r="DW392" s="2" t="n"/>
      <c r="DX392" s="2" t="n"/>
      <c r="DY392" s="2" t="n"/>
      <c r="DZ392" s="2" t="n"/>
      <c r="EA392" s="2" t="n"/>
      <c r="EB392" s="2" t="n"/>
      <c r="EC392" s="2" t="n"/>
    </row>
    <row r="393" ht="4.5"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7" t="n"/>
      <c r="BQ393" s="148" t="n"/>
      <c r="BR393" s="148" t="n"/>
      <c r="BS393" s="148" t="n"/>
      <c r="BT393" s="148" t="n"/>
      <c r="BU393" s="148" t="n"/>
      <c r="BV393" s="149" t="n"/>
      <c r="BW393" s="147" t="n"/>
      <c r="BX393" s="148" t="n"/>
      <c r="BY393" s="148" t="n"/>
      <c r="BZ393" s="148" t="n"/>
      <c r="CA393" s="148" t="n"/>
      <c r="CB393" s="148" t="n"/>
      <c r="CC393" s="148" t="n"/>
      <c r="CD393" s="148" t="n"/>
      <c r="CE393" s="148" t="n"/>
      <c r="CF393" s="148" t="n"/>
      <c r="CG393" s="149" t="n"/>
      <c r="DU393" s="144"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0" t="inlineStr">
        <is>
          <t>校内外の諸活動</t>
        </is>
      </c>
      <c r="BQ394" s="140" t="n"/>
      <c r="BR394" s="140" t="n"/>
      <c r="BS394" s="140" t="n"/>
      <c r="BT394" s="140" t="n"/>
      <c r="BU394" s="140" t="n"/>
      <c r="BV394" s="141" t="n"/>
      <c r="BW394" s="171">
        <f>計算!$AQ$7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2">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7" t="n"/>
      <c r="F397" s="148" t="n"/>
      <c r="G397" s="148" t="n"/>
      <c r="H397" s="148" t="n"/>
      <c r="I397" s="148" t="n"/>
      <c r="J397" s="148" t="n"/>
      <c r="K397" s="149" t="n"/>
      <c r="L397" s="147" t="n"/>
      <c r="M397" s="148" t="n"/>
      <c r="N397" s="148" t="n"/>
      <c r="O397" s="148" t="n"/>
      <c r="P397" s="148" t="n"/>
      <c r="Q397" s="148" t="n"/>
      <c r="R397" s="148" t="n"/>
      <c r="S397" s="148" t="n"/>
      <c r="T397" s="148" t="n"/>
      <c r="U397" s="148" t="n"/>
      <c r="V397" s="148" t="n"/>
      <c r="W397" s="148" t="n"/>
      <c r="X397" s="148" t="n"/>
      <c r="Y397" s="148" t="n"/>
      <c r="Z397" s="148" t="n"/>
      <c r="AA397" s="148" t="n"/>
      <c r="AB397" s="148" t="n"/>
      <c r="AC397" s="148" t="n"/>
      <c r="AD397" s="148" t="n"/>
      <c r="AE397" s="148" t="n"/>
      <c r="AF397" s="148" t="n"/>
      <c r="AG397" s="148" t="n"/>
      <c r="AH397" s="148" t="n"/>
      <c r="AI397" s="148" t="n"/>
      <c r="AJ397" s="148" t="n"/>
      <c r="AK397" s="148" t="n"/>
      <c r="AL397" s="148" t="n"/>
      <c r="AM397" s="148" t="n"/>
      <c r="AN397" s="148" t="n"/>
      <c r="AO397" s="148" t="n"/>
      <c r="AP397" s="148" t="n"/>
      <c r="AQ397" s="148" t="n"/>
      <c r="AR397" s="148" t="n"/>
      <c r="AS397" s="148" t="n"/>
      <c r="AT397" s="148" t="n"/>
      <c r="AU397" s="148" t="n"/>
      <c r="AV397" s="148" t="n"/>
      <c r="AW397" s="148" t="n"/>
      <c r="AX397" s="148" t="n"/>
      <c r="AY397" s="148" t="n"/>
      <c r="AZ397" s="148" t="n"/>
      <c r="BA397" s="148" t="n"/>
      <c r="BB397" s="148" t="n"/>
      <c r="BC397" s="148" t="n"/>
      <c r="BD397" s="148" t="n"/>
      <c r="BE397" s="148" t="n"/>
      <c r="BF397" s="148" t="n"/>
      <c r="BG397" s="148" t="n"/>
      <c r="BH397" s="148" t="n"/>
      <c r="BI397" s="149"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61" t="inlineStr">
        <is>
          <t>ふ り が な</t>
        </is>
      </c>
      <c r="F398" s="140" t="n"/>
      <c r="G398" s="140" t="n"/>
      <c r="H398" s="140" t="n"/>
      <c r="I398" s="140" t="n"/>
      <c r="J398" s="140" t="n"/>
      <c r="K398" s="141" t="n"/>
      <c r="L398" s="162">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3" t="n"/>
      <c r="F400" s="164" t="n"/>
      <c r="G400" s="164" t="n"/>
      <c r="H400" s="164" t="n"/>
      <c r="I400" s="164" t="n"/>
      <c r="J400" s="164" t="n"/>
      <c r="K400" s="165" t="n"/>
      <c r="L400" s="164" t="n"/>
      <c r="M400" s="164" t="n"/>
      <c r="N400" s="164" t="n"/>
      <c r="O400" s="164" t="n"/>
      <c r="P400" s="164" t="n"/>
      <c r="Q400" s="164" t="n"/>
      <c r="R400" s="164" t="n"/>
      <c r="S400" s="164" t="n"/>
      <c r="T400" s="164" t="n"/>
      <c r="U400" s="164" t="n"/>
      <c r="V400" s="164" t="n"/>
      <c r="W400" s="164" t="n"/>
      <c r="X400" s="164" t="n"/>
      <c r="Y400" s="164" t="n"/>
      <c r="Z400" s="164" t="n"/>
      <c r="AA400" s="164" t="n"/>
      <c r="AB400" s="164" t="n"/>
      <c r="AC400" s="164" t="n"/>
      <c r="AD400" s="164" t="n"/>
      <c r="AE400" s="164" t="n"/>
      <c r="AF400" s="164" t="n"/>
      <c r="AG400" s="164" t="n"/>
      <c r="AH400" s="164" t="n"/>
      <c r="AI400" s="164" t="n"/>
      <c r="AJ400" s="164" t="n"/>
      <c r="AK400" s="164" t="n"/>
      <c r="AL400" s="164" t="n"/>
      <c r="AM400" s="164" t="n"/>
      <c r="AN400" s="164" t="n"/>
      <c r="AO400" s="164" t="n"/>
      <c r="AP400" s="164" t="n"/>
      <c r="AQ400" s="164" t="n"/>
      <c r="AR400" s="164" t="n"/>
      <c r="AS400" s="164" t="n"/>
      <c r="AT400" s="164" t="n"/>
      <c r="AU400" s="164" t="n"/>
      <c r="AV400" s="164" t="n"/>
      <c r="AW400" s="164" t="n"/>
      <c r="AX400" s="164" t="n"/>
      <c r="AY400" s="164" t="n"/>
      <c r="AZ400" s="164" t="n"/>
      <c r="BA400" s="164" t="n"/>
      <c r="BB400" s="164" t="n"/>
      <c r="BC400" s="164" t="n"/>
      <c r="BD400" s="164" t="n"/>
      <c r="BE400" s="164" t="n"/>
      <c r="BF400" s="164" t="n"/>
      <c r="BG400" s="164" t="n"/>
      <c r="BH400" s="164" t="n"/>
      <c r="BI400" s="165"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6" t="inlineStr">
        <is>
          <t>連絡先</t>
        </is>
      </c>
      <c r="F401" s="167" t="n"/>
      <c r="G401" s="167" t="n"/>
      <c r="H401" s="167" t="n"/>
      <c r="I401" s="167" t="n"/>
      <c r="J401" s="167" t="n"/>
      <c r="K401" s="168" t="n"/>
      <c r="L401" s="107" t="inlineStr">
        <is>
          <t>〒</t>
        </is>
      </c>
      <c r="M401" s="167" t="n"/>
      <c r="N401" s="167" t="n"/>
      <c r="O401" s="167" t="n"/>
      <c r="P401" s="173">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4">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7" t="n"/>
      <c r="F405" s="148" t="n"/>
      <c r="G405" s="148" t="n"/>
      <c r="H405" s="148" t="n"/>
      <c r="I405" s="148" t="n"/>
      <c r="J405" s="148" t="n"/>
      <c r="K405" s="149" t="n"/>
      <c r="L405" s="148" t="n"/>
      <c r="M405" s="148" t="n"/>
      <c r="N405" s="148" t="n"/>
      <c r="O405" s="148" t="n"/>
      <c r="P405" s="148" t="n"/>
      <c r="Q405" s="148" t="n"/>
      <c r="R405" s="148" t="n"/>
      <c r="S405" s="148" t="n"/>
      <c r="T405" s="148" t="n"/>
      <c r="U405" s="148" t="n"/>
      <c r="V405" s="148" t="n"/>
      <c r="W405" s="148" t="n"/>
      <c r="X405" s="148" t="n"/>
      <c r="Y405" s="148" t="n"/>
      <c r="Z405" s="148" t="n"/>
      <c r="AA405" s="148" t="n"/>
      <c r="AB405" s="148" t="n"/>
      <c r="AC405" s="148" t="n"/>
      <c r="AD405" s="148" t="n"/>
      <c r="AE405" s="148" t="n"/>
      <c r="AF405" s="148" t="n"/>
      <c r="AG405" s="148" t="n"/>
      <c r="AH405" s="148" t="n"/>
      <c r="AI405" s="148" t="n"/>
      <c r="AJ405" s="148" t="n"/>
      <c r="AK405" s="148" t="n"/>
      <c r="AL405" s="148" t="n"/>
      <c r="AM405" s="148" t="n"/>
      <c r="AN405" s="148" t="n"/>
      <c r="AO405" s="148" t="n"/>
      <c r="AP405" s="148" t="n"/>
      <c r="AQ405" s="148" t="n"/>
      <c r="AR405" s="148" t="n"/>
      <c r="AS405" s="148" t="n"/>
      <c r="AT405" s="148" t="n"/>
      <c r="AU405" s="148" t="n"/>
      <c r="AV405" s="148" t="n"/>
      <c r="AW405" s="148" t="n"/>
      <c r="AX405" s="148" t="n"/>
      <c r="AY405" s="148" t="n"/>
      <c r="AZ405" s="148" t="n"/>
      <c r="BA405" s="148" t="n"/>
      <c r="BB405" s="148" t="n"/>
      <c r="BC405" s="148" t="n"/>
      <c r="BD405" s="148" t="n"/>
      <c r="BE405" s="148" t="n"/>
      <c r="BF405" s="148" t="n"/>
      <c r="BG405" s="148" t="n"/>
      <c r="BH405" s="148" t="n"/>
      <c r="BI405" s="149"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5" t="n"/>
      <c r="BQ411" s="140" t="n"/>
      <c r="BR411" s="176" t="n"/>
      <c r="BS411" s="140" t="n"/>
      <c r="BT411" s="140" t="n"/>
      <c r="BU411" s="28" t="n"/>
      <c r="BV411" s="29" t="n"/>
      <c r="BW411" s="177">
        <f>計算!$AR$7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8"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79">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80">
        <f>IF(計算!$B$7="","",設定!$B$6)&amp;""</f>
        <v/>
      </c>
      <c r="S419" s="11" t="n"/>
      <c r="T419" s="11" t="n"/>
      <c r="U419" s="181">
        <f>IF(計算!$B$7="","",設定!$B$7)&amp;""</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7" t="n"/>
      <c r="F424" s="148" t="n"/>
      <c r="G424" s="148" t="n"/>
      <c r="H424" s="148" t="n"/>
      <c r="I424" s="148" t="n"/>
      <c r="J424" s="148" t="n"/>
      <c r="K424" s="149"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8" t="n"/>
      <c r="AX424" s="148" t="n"/>
      <c r="AY424" s="148" t="n"/>
      <c r="AZ424" s="148" t="n"/>
      <c r="BA424" s="148" t="n"/>
      <c r="BB424" s="148" t="n"/>
      <c r="BC424" s="148" t="n"/>
      <c r="BD424" s="148" t="n"/>
      <c r="BE424" s="148" t="n"/>
      <c r="BF424" s="148" t="n"/>
      <c r="BG424" s="148" t="n"/>
      <c r="BH424" s="148" t="n"/>
      <c r="BI424" s="149"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2"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2">
        <f>計算!$AV$7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80">
        <f>計算!$AT$7</f>
        <v/>
      </c>
      <c r="S430" s="52" t="inlineStr">
        <is>
          <t>年</t>
        </is>
      </c>
      <c r="U430" s="181">
        <f>計算!$AU$7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7" t="n"/>
      <c r="M433" s="148" t="n"/>
      <c r="N433" s="148" t="n"/>
      <c r="O433" s="148" t="n"/>
      <c r="P433" s="20" t="n"/>
      <c r="Q433" s="20" t="n"/>
      <c r="R433" s="20" t="n"/>
      <c r="S433" s="20" t="n"/>
      <c r="T433" s="20" t="n"/>
      <c r="U433" s="20" t="n"/>
      <c r="V433" s="20" t="n"/>
      <c r="W433" s="20" t="n"/>
      <c r="X433" s="39" t="n"/>
      <c r="Y433" s="147" t="n"/>
      <c r="Z433" s="148" t="n"/>
      <c r="AA433" s="148" t="n"/>
      <c r="AB433" s="148" t="n"/>
      <c r="AC433" s="148" t="n"/>
      <c r="AD433" s="148" t="n"/>
      <c r="AE433" s="148" t="n"/>
      <c r="AF433" s="148" t="n"/>
      <c r="AG433" s="148" t="n"/>
      <c r="AH433" s="148" t="n"/>
      <c r="AI433" s="148" t="n"/>
      <c r="AJ433" s="148" t="n"/>
      <c r="AK433" s="148" t="n"/>
      <c r="AL433" s="148" t="n"/>
      <c r="AM433" s="148" t="n"/>
      <c r="AN433" s="148" t="n"/>
      <c r="AO433" s="148" t="n"/>
      <c r="AP433" s="148" t="n"/>
      <c r="AQ433" s="148" t="n"/>
      <c r="AR433" s="148" t="n"/>
      <c r="AS433" s="148" t="n"/>
      <c r="AT433" s="148" t="n"/>
      <c r="AU433" s="148" t="n"/>
      <c r="AV433" s="148" t="n"/>
      <c r="AW433" s="148" t="n"/>
      <c r="AX433" s="148" t="n"/>
      <c r="AY433" s="148" t="n"/>
      <c r="AZ433" s="148" t="n"/>
      <c r="BA433" s="148" t="n"/>
      <c r="BB433" s="148" t="n"/>
      <c r="BC433" s="148" t="n"/>
      <c r="BD433" s="148" t="n"/>
      <c r="BE433" s="148" t="n"/>
      <c r="BF433" s="148" t="n"/>
      <c r="BG433" s="148" t="n"/>
      <c r="BH433" s="148" t="n"/>
      <c r="BI433" s="149"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2">
        <f>計算!$AY$7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80">
        <f>計算!$AW$7</f>
        <v/>
      </c>
      <c r="S436" s="52" t="inlineStr">
        <is>
          <t>年</t>
        </is>
      </c>
      <c r="U436" s="181">
        <f>計算!$AX$7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7" t="n"/>
      <c r="M439" s="148" t="n"/>
      <c r="N439" s="148" t="n"/>
      <c r="O439" s="148" t="n"/>
      <c r="P439" s="20" t="n"/>
      <c r="Q439" s="20" t="n"/>
      <c r="R439" s="20" t="n"/>
      <c r="S439" s="20" t="n"/>
      <c r="T439" s="20" t="n"/>
      <c r="U439" s="20" t="n"/>
      <c r="V439" s="20" t="n"/>
      <c r="W439" s="20" t="n"/>
      <c r="X439" s="39" t="n"/>
      <c r="Y439" s="147" t="n"/>
      <c r="Z439" s="148" t="n"/>
      <c r="AA439" s="148" t="n"/>
      <c r="AB439" s="148" t="n"/>
      <c r="AC439" s="148" t="n"/>
      <c r="AD439" s="148" t="n"/>
      <c r="AE439" s="148" t="n"/>
      <c r="AF439" s="148" t="n"/>
      <c r="AG439" s="148" t="n"/>
      <c r="AH439" s="148" t="n"/>
      <c r="AI439" s="148" t="n"/>
      <c r="AJ439" s="148" t="n"/>
      <c r="AK439" s="148" t="n"/>
      <c r="AL439" s="148" t="n"/>
      <c r="AM439" s="148" t="n"/>
      <c r="AN439" s="148" t="n"/>
      <c r="AO439" s="148" t="n"/>
      <c r="AP439" s="148" t="n"/>
      <c r="AQ439" s="148" t="n"/>
      <c r="AR439" s="148" t="n"/>
      <c r="AS439" s="148" t="n"/>
      <c r="AT439" s="148" t="n"/>
      <c r="AU439" s="148" t="n"/>
      <c r="AV439" s="148" t="n"/>
      <c r="AW439" s="148" t="n"/>
      <c r="AX439" s="148" t="n"/>
      <c r="AY439" s="148" t="n"/>
      <c r="AZ439" s="148" t="n"/>
      <c r="BA439" s="148" t="n"/>
      <c r="BB439" s="148" t="n"/>
      <c r="BC439" s="148" t="n"/>
      <c r="BD439" s="148" t="n"/>
      <c r="BE439" s="148" t="n"/>
      <c r="BF439" s="148" t="n"/>
      <c r="BG439" s="148" t="n"/>
      <c r="BH439" s="148" t="n"/>
      <c r="BI439" s="149" t="n"/>
      <c r="BJ439" s="2" t="n"/>
      <c r="BK439" s="2" t="n"/>
      <c r="BL439" s="2" t="n"/>
      <c r="BM439" s="2" t="n"/>
      <c r="BN439" s="2" t="n"/>
      <c r="BO439" s="2" t="n"/>
      <c r="BP439" s="147" t="n"/>
      <c r="BQ439" s="148" t="n"/>
      <c r="BR439" s="148" t="n"/>
      <c r="BS439" s="148" t="n"/>
      <c r="BT439" s="148" t="n"/>
      <c r="BU439" s="42" t="n"/>
      <c r="BV439" s="45" t="n"/>
      <c r="BW439" s="148" t="n"/>
      <c r="BX439" s="148" t="n"/>
      <c r="BY439" s="148" t="n"/>
      <c r="BZ439" s="148" t="n"/>
      <c r="CA439" s="148" t="n"/>
      <c r="CB439" s="148" t="n"/>
      <c r="CC439" s="148" t="n"/>
      <c r="CD439" s="148" t="n"/>
      <c r="CE439" s="148" t="n"/>
      <c r="CF439" s="148" t="n"/>
      <c r="CG439" s="148" t="n"/>
      <c r="CH439" s="148" t="n"/>
      <c r="CI439" s="148" t="n"/>
      <c r="CJ439" s="148" t="n"/>
      <c r="CK439" s="148" t="n"/>
      <c r="CL439" s="148" t="n"/>
      <c r="CM439" s="148" t="n"/>
      <c r="CN439" s="148" t="n"/>
      <c r="CO439" s="148" t="n"/>
      <c r="CP439" s="148" t="n"/>
      <c r="CQ439" s="148" t="n"/>
      <c r="CR439" s="148" t="n"/>
      <c r="CS439" s="148" t="n"/>
      <c r="CT439" s="148" t="n"/>
      <c r="CU439" s="148" t="n"/>
      <c r="CV439" s="148" t="n"/>
      <c r="CW439" s="148" t="n"/>
      <c r="CX439" s="148" t="n"/>
      <c r="CY439" s="148" t="n"/>
      <c r="CZ439" s="148" t="n"/>
      <c r="DA439" s="148" t="n"/>
      <c r="DB439" s="148" t="n"/>
      <c r="DC439" s="148" t="n"/>
      <c r="DD439" s="148" t="n"/>
      <c r="DE439" s="148" t="n"/>
      <c r="DF439" s="148" t="n"/>
      <c r="DG439" s="148" t="n"/>
      <c r="DH439" s="148" t="n"/>
      <c r="DI439" s="148" t="n"/>
      <c r="DJ439" s="148" t="n"/>
      <c r="DK439" s="148" t="n"/>
      <c r="DL439" s="148" t="n"/>
      <c r="DM439" s="148" t="n"/>
      <c r="DN439" s="148" t="n"/>
      <c r="DO439" s="148" t="n"/>
      <c r="DP439" s="148" t="n"/>
      <c r="DQ439" s="148" t="n"/>
      <c r="DR439" s="148" t="n"/>
      <c r="DS439" s="148" t="n"/>
      <c r="DT439" s="148" t="n"/>
      <c r="DU439" s="149"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7">
        <f>計算!$AS$7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7" t="n"/>
      <c r="M445" s="148" t="n"/>
      <c r="N445" s="148" t="n"/>
      <c r="O445" s="148"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7" t="n"/>
      <c r="F451" s="148" t="n"/>
      <c r="G451" s="148" t="n"/>
      <c r="H451" s="148" t="n"/>
      <c r="I451" s="148" t="n"/>
      <c r="J451" s="148" t="n"/>
      <c r="K451" s="149" t="n"/>
      <c r="L451" s="147" t="n"/>
      <c r="M451" s="148" t="n"/>
      <c r="N451" s="148" t="n"/>
      <c r="O451" s="148"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7" t="n"/>
      <c r="BQ451" s="148" t="n"/>
      <c r="BR451" s="148" t="n"/>
      <c r="BS451" s="148" t="n"/>
      <c r="BT451" s="148" t="n"/>
      <c r="BU451" s="148" t="n"/>
      <c r="BV451" s="149" t="n"/>
      <c r="BW451" s="148" t="n"/>
      <c r="BX451" s="148" t="n"/>
      <c r="BY451" s="148" t="n"/>
      <c r="BZ451" s="148" t="n"/>
      <c r="CA451" s="148" t="n"/>
      <c r="CB451" s="148" t="n"/>
      <c r="CC451" s="148" t="n"/>
      <c r="CD451" s="148" t="n"/>
      <c r="CE451" s="148" t="n"/>
      <c r="CF451" s="148" t="n"/>
      <c r="CG451" s="148" t="n"/>
      <c r="CH451" s="148" t="n"/>
      <c r="CI451" s="148" t="n"/>
      <c r="CJ451" s="148" t="n"/>
      <c r="CK451" s="148" t="n"/>
      <c r="CL451" s="148" t="n"/>
      <c r="CM451" s="148" t="n"/>
      <c r="CN451" s="148" t="n"/>
      <c r="CO451" s="148" t="n"/>
      <c r="CP451" s="148" t="n"/>
      <c r="CQ451" s="148" t="n"/>
      <c r="CR451" s="148" t="n"/>
      <c r="CS451" s="148" t="n"/>
      <c r="CT451" s="148" t="n"/>
      <c r="CU451" s="148" t="n"/>
      <c r="CV451" s="148" t="n"/>
      <c r="CW451" s="148" t="n"/>
      <c r="CX451" s="148" t="n"/>
      <c r="CY451" s="148" t="n"/>
      <c r="CZ451" s="148" t="n"/>
      <c r="DA451" s="148" t="n"/>
      <c r="DB451" s="148" t="n"/>
      <c r="DC451" s="148" t="n"/>
      <c r="DD451" s="148" t="n"/>
      <c r="DE451" s="148" t="n"/>
      <c r="DF451" s="148" t="n"/>
      <c r="DG451" s="148" t="n"/>
      <c r="DH451" s="148" t="n"/>
      <c r="DI451" s="148" t="n"/>
      <c r="DJ451" s="148" t="n"/>
      <c r="DK451" s="148" t="n"/>
      <c r="DL451" s="148" t="n"/>
      <c r="DM451" s="148" t="n"/>
      <c r="DN451" s="148" t="n"/>
      <c r="DO451" s="148" t="n"/>
      <c r="DP451" s="148" t="n"/>
      <c r="DQ451" s="148" t="n"/>
      <c r="DR451" s="148" t="n"/>
      <c r="DS451" s="148" t="n"/>
      <c r="DT451" s="148" t="n"/>
      <c r="DU451" s="149"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IF(計算!$B$8="","",IF(N(設定!$B$3)=0,"",YEAR(設定!$B$3)-2018))&amp;""</f>
        <v/>
      </c>
      <c r="AG463" s="95" t="inlineStr">
        <is>
          <t>年</t>
        </is>
      </c>
      <c r="AI463" s="145">
        <f>IF(計算!$B$8="","",IF(N(設定!$B$3)=0,"",MONTH(設定!$B$3)))&amp;""</f>
        <v/>
      </c>
      <c r="AL463" s="95" t="inlineStr">
        <is>
          <t>月</t>
        </is>
      </c>
      <c r="AN463" s="146">
        <f>IF(計算!$B$8="","",IF(N(設定!$B$3)=0,"",DAY(設定!$B$3)))&amp;""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7" t="n"/>
      <c r="BX463" s="148" t="n"/>
      <c r="BY463" s="148" t="n"/>
      <c r="BZ463" s="148" t="n"/>
      <c r="CA463" s="148" t="n"/>
      <c r="CB463" s="148" t="n"/>
      <c r="CC463" s="148" t="n"/>
      <c r="CD463" s="148" t="n"/>
      <c r="CE463" s="148" t="n"/>
      <c r="CF463" s="148" t="n"/>
      <c r="CG463" s="149" t="n"/>
      <c r="CH463" s="147" t="n"/>
      <c r="CI463" s="148" t="n"/>
      <c r="CJ463" s="148" t="n"/>
      <c r="CK463" s="148" t="n"/>
      <c r="CL463" s="148" t="n"/>
      <c r="CM463" s="148" t="n"/>
      <c r="CN463" s="148" t="n"/>
      <c r="CO463" s="148" t="n"/>
      <c r="CP463" s="148" t="n"/>
      <c r="CQ463" s="148" t="n"/>
      <c r="CR463" s="148" t="n"/>
      <c r="CS463" s="148" t="n"/>
      <c r="CT463" s="148" t="n"/>
      <c r="CU463" s="148" t="n"/>
      <c r="CV463" s="148" t="n"/>
      <c r="CW463" s="148" t="n"/>
      <c r="CX463" s="148" t="n"/>
      <c r="CY463" s="148" t="n"/>
      <c r="CZ463" s="148" t="n"/>
      <c r="DA463" s="148" t="n"/>
      <c r="DB463" s="148" t="n"/>
      <c r="DC463" s="148" t="n"/>
      <c r="DD463" s="148" t="n"/>
      <c r="DE463" s="148" t="n"/>
      <c r="DF463" s="148" t="n"/>
      <c r="DG463" s="148" t="n"/>
      <c r="DH463" s="148" t="n"/>
      <c r="DI463" s="148" t="n"/>
      <c r="DJ463" s="148" t="n"/>
      <c r="DK463" s="148" t="n"/>
      <c r="DL463" s="148" t="n"/>
      <c r="DM463" s="148" t="n"/>
      <c r="DN463" s="148" t="n"/>
      <c r="DO463" s="148" t="n"/>
      <c r="DP463" s="148" t="n"/>
      <c r="DQ463" s="148" t="n"/>
      <c r="DR463" s="148" t="n"/>
      <c r="DS463" s="148" t="n"/>
      <c r="DT463" s="148" t="n"/>
      <c r="DU463" s="149"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50">
        <f>計算!$BD$8</f>
        <v/>
      </c>
      <c r="CG464" s="144" t="n"/>
      <c r="CH464" s="151">
        <f>計算!$BE$8</f>
        <v/>
      </c>
      <c r="DU464" s="144"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8" t="n"/>
      <c r="AA465" s="148" t="n"/>
      <c r="AB465" s="148" t="n"/>
      <c r="AC465" s="148" t="n"/>
      <c r="AD465" s="148" t="n"/>
      <c r="AE465" s="148" t="n"/>
      <c r="AF465" s="148" t="n"/>
      <c r="AG465" s="148" t="n"/>
      <c r="AH465" s="148" t="n"/>
      <c r="AI465" s="148" t="n"/>
      <c r="AJ465" s="148" t="n"/>
      <c r="AK465" s="148" t="n"/>
      <c r="AL465" s="148" t="n"/>
      <c r="AM465" s="148" t="n"/>
      <c r="AN465" s="148" t="n"/>
      <c r="AO465" s="148" t="n"/>
      <c r="AP465" s="148" t="n"/>
      <c r="AQ465" s="148" t="n"/>
      <c r="AR465" s="148" t="n"/>
      <c r="AS465" s="148" t="n"/>
      <c r="AT465" s="148" t="n"/>
      <c r="AU465" s="12" t="n"/>
      <c r="AV465" s="7" t="n"/>
      <c r="BI465" s="8" t="n"/>
      <c r="BJ465" s="7" t="n"/>
      <c r="BK465" s="2" t="n"/>
      <c r="BL465" s="2" t="n"/>
      <c r="BM465" s="2" t="n"/>
      <c r="BN465" s="2" t="n"/>
      <c r="BO465" s="2" t="n"/>
      <c r="BP465" s="143" t="n"/>
      <c r="BV465" s="144" t="n"/>
      <c r="BW465" s="143" t="n"/>
      <c r="CG465" s="144" t="n"/>
      <c r="DU465" s="144" t="n"/>
      <c r="DV465" s="2" t="n"/>
      <c r="DW465" s="2" t="n"/>
      <c r="DX465" s="2" t="n"/>
      <c r="DY465" s="2" t="n"/>
      <c r="DZ465" s="2" t="n"/>
      <c r="EA465" s="2" t="n"/>
      <c r="EB465" s="2" t="n"/>
      <c r="EC465" s="2" t="n"/>
    </row>
    <row r="466" ht="6.75" customHeight="1" s="118">
      <c r="A466" s="2" t="n"/>
      <c r="B466" s="2" t="n"/>
      <c r="C466" s="2" t="n"/>
      <c r="D466" s="2" t="n"/>
      <c r="E466" s="142" t="inlineStr">
        <is>
          <t>ふ り が な</t>
        </is>
      </c>
      <c r="F466" s="140" t="n"/>
      <c r="G466" s="140" t="n"/>
      <c r="H466" s="140" t="n"/>
      <c r="I466" s="140" t="n"/>
      <c r="J466" s="140" t="n"/>
      <c r="K466" s="141" t="n"/>
      <c r="L466" s="152">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43" t="n"/>
      <c r="CG466" s="144" t="n"/>
      <c r="DU466" s="144" t="n"/>
      <c r="DV466" s="2" t="n"/>
      <c r="DW466" s="2" t="n"/>
      <c r="DX466" s="2" t="n"/>
      <c r="DY466" s="2" t="n"/>
      <c r="DZ466" s="2" t="n"/>
      <c r="EA466" s="2" t="n"/>
      <c r="EB466" s="2" t="n"/>
      <c r="EC466" s="2" t="n"/>
    </row>
    <row r="467" ht="6.7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43" t="n"/>
      <c r="CG467" s="144" t="n"/>
      <c r="DU467" s="144" t="n"/>
      <c r="DV467" s="2" t="n"/>
      <c r="DW467" s="2" t="n"/>
      <c r="DX467" s="2" t="n"/>
      <c r="DY467" s="2" t="n"/>
      <c r="DZ467" s="2" t="n"/>
      <c r="EA467" s="2" t="n"/>
      <c r="EB467" s="2" t="n"/>
      <c r="EC467" s="2" t="n"/>
    </row>
    <row r="468" ht="6.7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43" t="n"/>
      <c r="CG468" s="144" t="n"/>
      <c r="DU468" s="144" t="n"/>
      <c r="DV468" s="2" t="n"/>
      <c r="DW468" s="2" t="n"/>
      <c r="DX468" s="2" t="n"/>
      <c r="DY468" s="2" t="n"/>
      <c r="DZ468" s="2" t="n"/>
      <c r="EA468" s="2" t="n"/>
      <c r="EB468" s="2" t="n"/>
      <c r="EC468" s="2" t="n"/>
    </row>
    <row r="469" ht="6.75" customHeight="1" s="118">
      <c r="A469" s="2" t="n"/>
      <c r="B469" s="2" t="n"/>
      <c r="C469" s="2" t="n"/>
      <c r="D469" s="2" t="n"/>
      <c r="E469" s="147" t="n"/>
      <c r="F469" s="148" t="n"/>
      <c r="G469" s="148" t="n"/>
      <c r="H469" s="148" t="n"/>
      <c r="I469" s="148" t="n"/>
      <c r="J469" s="148" t="n"/>
      <c r="K469" s="149" t="n"/>
      <c r="L469" s="148" t="n"/>
      <c r="M469" s="148" t="n"/>
      <c r="N469" s="148" t="n"/>
      <c r="O469" s="148" t="n"/>
      <c r="P469" s="148" t="n"/>
      <c r="Q469" s="148" t="n"/>
      <c r="R469" s="148" t="n"/>
      <c r="S469" s="148" t="n"/>
      <c r="T469" s="148" t="n"/>
      <c r="U469" s="148" t="n"/>
      <c r="V469" s="148" t="n"/>
      <c r="W469" s="148" t="n"/>
      <c r="X469" s="148" t="n"/>
      <c r="Y469" s="148" t="n"/>
      <c r="Z469" s="148" t="n"/>
      <c r="AA469" s="148" t="n"/>
      <c r="AB469" s="148" t="n"/>
      <c r="AC469" s="148" t="n"/>
      <c r="AD469" s="148" t="n"/>
      <c r="AE469" s="148" t="n"/>
      <c r="AF469" s="148" t="n"/>
      <c r="AG469" s="148" t="n"/>
      <c r="AH469" s="148" t="n"/>
      <c r="AI469" s="148" t="n"/>
      <c r="AJ469" s="148" t="n"/>
      <c r="AK469" s="148" t="n"/>
      <c r="AL469" s="148" t="n"/>
      <c r="AM469" s="148" t="n"/>
      <c r="AN469" s="148" t="n"/>
      <c r="AO469" s="148" t="n"/>
      <c r="AP469" s="148" t="n"/>
      <c r="AQ469" s="148" t="n"/>
      <c r="AR469" s="148" t="n"/>
      <c r="AS469" s="148" t="n"/>
      <c r="AT469" s="149"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43" t="n"/>
      <c r="CG469" s="144" t="n"/>
      <c r="DU469" s="144" t="n"/>
      <c r="DV469" s="2" t="n"/>
      <c r="DW469" s="2" t="n"/>
      <c r="DX469" s="2" t="n"/>
      <c r="DY469" s="2" t="n"/>
      <c r="DZ469" s="2" t="n"/>
      <c r="EA469" s="2" t="n"/>
      <c r="EB469" s="2" t="n"/>
      <c r="EC469" s="2" t="n"/>
    </row>
    <row r="470" ht="6.75" customHeight="1" s="118">
      <c r="A470" s="2" t="n"/>
      <c r="B470" s="2" t="n"/>
      <c r="C470" s="2" t="n"/>
      <c r="D470" s="2" t="n"/>
      <c r="E470" s="153" t="inlineStr">
        <is>
          <t>名　前</t>
        </is>
      </c>
      <c r="F470" s="140" t="n"/>
      <c r="G470" s="140" t="n"/>
      <c r="H470" s="140" t="n"/>
      <c r="I470" s="140" t="n"/>
      <c r="J470" s="140" t="n"/>
      <c r="K470" s="141" t="n"/>
      <c r="L470" s="154">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43" t="n"/>
      <c r="CG470" s="144" t="n"/>
      <c r="DU470" s="144" t="n"/>
      <c r="DV470" s="2" t="n"/>
      <c r="DW470" s="2" t="n"/>
      <c r="DX470" s="2" t="n"/>
      <c r="DY470" s="2" t="n"/>
      <c r="DZ470" s="2" t="n"/>
      <c r="EA470" s="2" t="n"/>
      <c r="EB470" s="2" t="n"/>
      <c r="EC470" s="2" t="n"/>
    </row>
    <row r="471" ht="6.7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43" t="n"/>
      <c r="CG471" s="144" t="n"/>
      <c r="DU471" s="144" t="n"/>
      <c r="DV471" s="2" t="n"/>
      <c r="DW471" s="2" t="n"/>
      <c r="DX471" s="2" t="n"/>
      <c r="DY471" s="2" t="n"/>
      <c r="DZ471" s="2" t="n"/>
      <c r="EA471" s="2" t="n"/>
      <c r="EB471" s="2" t="n"/>
      <c r="EC471" s="2" t="n"/>
    </row>
    <row r="472" ht="6.7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43" t="n"/>
      <c r="CG472" s="144" t="n"/>
      <c r="DU472" s="144" t="n"/>
      <c r="DV472" s="2" t="n"/>
      <c r="DW472" s="2" t="n"/>
      <c r="DX472" s="2" t="n"/>
      <c r="DY472" s="2" t="n"/>
      <c r="DZ472" s="2" t="n"/>
      <c r="EA472" s="2" t="n"/>
      <c r="EB472" s="2" t="n"/>
      <c r="EC472" s="2" t="n"/>
    </row>
    <row r="473" ht="6.7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43" t="n"/>
      <c r="CG473" s="144" t="n"/>
      <c r="DU473" s="144" t="n"/>
      <c r="DV473" s="2" t="n"/>
      <c r="DW473" s="2" t="n"/>
      <c r="DX473" s="2" t="n"/>
      <c r="DY473" s="2" t="n"/>
      <c r="DZ473" s="2" t="n"/>
      <c r="EA473" s="2" t="n"/>
      <c r="EB473" s="2" t="n"/>
      <c r="EC473" s="2" t="n"/>
    </row>
    <row r="474" ht="6.7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43" t="n"/>
      <c r="CG474" s="144" t="n"/>
      <c r="DU474" s="144" t="n"/>
      <c r="DV474" s="2" t="n"/>
      <c r="DW474" s="2" t="n"/>
      <c r="DX474" s="2" t="n"/>
      <c r="DY474" s="2" t="n"/>
      <c r="DZ474" s="2" t="n"/>
      <c r="EA474" s="2" t="n"/>
      <c r="EB474" s="2" t="n"/>
      <c r="EC474" s="2" t="n"/>
    </row>
    <row r="475" ht="4.5" customHeight="1" s="118">
      <c r="A475" s="2" t="n"/>
      <c r="B475" s="2" t="n"/>
      <c r="C475" s="2" t="n"/>
      <c r="D475" s="2" t="n"/>
      <c r="E475" s="147" t="n"/>
      <c r="F475" s="148" t="n"/>
      <c r="G475" s="148" t="n"/>
      <c r="H475" s="148" t="n"/>
      <c r="I475" s="148" t="n"/>
      <c r="J475" s="148" t="n"/>
      <c r="K475" s="149" t="n"/>
      <c r="L475" s="147" t="n"/>
      <c r="M475" s="148" t="n"/>
      <c r="N475" s="148" t="n"/>
      <c r="O475" s="148" t="n"/>
      <c r="P475" s="148" t="n"/>
      <c r="Q475" s="148" t="n"/>
      <c r="R475" s="148" t="n"/>
      <c r="S475" s="148" t="n"/>
      <c r="T475" s="148" t="n"/>
      <c r="U475" s="148" t="n"/>
      <c r="V475" s="148" t="n"/>
      <c r="W475" s="148" t="n"/>
      <c r="X475" s="148" t="n"/>
      <c r="Y475" s="148" t="n"/>
      <c r="Z475" s="148" t="n"/>
      <c r="AA475" s="148" t="n"/>
      <c r="AB475" s="148" t="n"/>
      <c r="AC475" s="148" t="n"/>
      <c r="AD475" s="148" t="n"/>
      <c r="AE475" s="148" t="n"/>
      <c r="AF475" s="148" t="n"/>
      <c r="AG475" s="148" t="n"/>
      <c r="AH475" s="148" t="n"/>
      <c r="AI475" s="148" t="n"/>
      <c r="AJ475" s="148" t="n"/>
      <c r="AK475" s="148" t="n"/>
      <c r="AL475" s="148" t="n"/>
      <c r="AM475" s="148" t="n"/>
      <c r="AN475" s="148" t="n"/>
      <c r="AO475" s="148" t="n"/>
      <c r="AP475" s="148" t="n"/>
      <c r="AQ475" s="148" t="n"/>
      <c r="AR475" s="148" t="n"/>
      <c r="AS475" s="148" t="n"/>
      <c r="AT475" s="149"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43" t="n"/>
      <c r="CG475" s="144" t="n"/>
      <c r="DU475" s="144" t="n"/>
      <c r="DV475" s="2" t="n"/>
      <c r="DW475" s="2" t="n"/>
      <c r="DX475" s="2" t="n"/>
      <c r="DY475" s="2" t="n"/>
      <c r="DZ475" s="2" t="n"/>
      <c r="EA475" s="2" t="n"/>
      <c r="EB475" s="2" t="n"/>
      <c r="EC475" s="2" t="n"/>
    </row>
    <row r="476" ht="6.75" customHeight="1" s="118">
      <c r="A476" s="2" t="n"/>
      <c r="B476" s="2" t="n"/>
      <c r="C476" s="2" t="n"/>
      <c r="D476" s="2" t="n"/>
      <c r="E476" s="153" t="inlineStr">
        <is>
          <t>生年月日</t>
        </is>
      </c>
      <c r="F476" s="140" t="n"/>
      <c r="G476" s="140" t="n"/>
      <c r="H476" s="140" t="n"/>
      <c r="I476" s="140" t="n"/>
      <c r="J476" s="140" t="n"/>
      <c r="K476" s="141" t="n"/>
      <c r="L476" s="155" t="inlineStr">
        <is>
          <t>昭和 ・ 平成</t>
        </is>
      </c>
      <c r="M476" s="140" t="n"/>
      <c r="N476" s="140" t="n"/>
      <c r="O476" s="140" t="n"/>
      <c r="P476" s="140" t="n"/>
      <c r="Q476" s="140" t="n"/>
      <c r="R476" s="140" t="n"/>
      <c r="S476" s="140" t="n"/>
      <c r="T476" s="140" t="n"/>
      <c r="U476" s="140" t="n"/>
      <c r="V476" s="156">
        <f>計算!$D$8</f>
        <v/>
      </c>
      <c r="W476" s="140" t="n"/>
      <c r="X476" s="157" t="inlineStr">
        <is>
          <t>年</t>
        </is>
      </c>
      <c r="Y476" s="140" t="n"/>
      <c r="Z476" s="158">
        <f>計算!$E$8</f>
        <v/>
      </c>
      <c r="AA476" s="140" t="n"/>
      <c r="AB476" s="140" t="n"/>
      <c r="AC476" s="157" t="inlineStr">
        <is>
          <t>月</t>
        </is>
      </c>
      <c r="AD476" s="140" t="n"/>
      <c r="AE476" s="158">
        <f>計算!$F$8</f>
        <v/>
      </c>
      <c r="AF476" s="140" t="n"/>
      <c r="AG476" s="140" t="n"/>
      <c r="AH476" s="157" t="inlineStr">
        <is>
          <t>日　生 （満</t>
        </is>
      </c>
      <c r="AI476" s="140" t="n"/>
      <c r="AJ476" s="140" t="n"/>
      <c r="AK476" s="140" t="n"/>
      <c r="AL476" s="140" t="n"/>
      <c r="AM476" s="140" t="n"/>
      <c r="AN476" s="140" t="n"/>
      <c r="AO476" s="140" t="n"/>
      <c r="AP476" s="159">
        <f>計算!$G$8</f>
        <v/>
      </c>
      <c r="AQ476" s="140" t="n"/>
      <c r="AR476" s="160"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43" t="n"/>
      <c r="CG476" s="144" t="n"/>
      <c r="DU476" s="144" t="n"/>
      <c r="DV476" s="2" t="n"/>
      <c r="DW476" s="2" t="n"/>
      <c r="DX476" s="2" t="n"/>
      <c r="DY476" s="2" t="n"/>
      <c r="DZ476" s="2" t="n"/>
      <c r="EA476" s="2" t="n"/>
      <c r="EB476" s="2" t="n"/>
      <c r="EC476" s="2" t="n"/>
    </row>
    <row r="477" ht="6.75"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143" t="n"/>
      <c r="CG477" s="144" t="n"/>
      <c r="DU477" s="144" t="n"/>
      <c r="DV477" s="2" t="n"/>
      <c r="DW477" s="2" t="n"/>
      <c r="DX477" s="2" t="n"/>
      <c r="DY477" s="2" t="n"/>
      <c r="DZ477" s="2" t="n"/>
      <c r="EA477" s="2" t="n"/>
      <c r="EB477" s="2" t="n"/>
      <c r="EC477" s="2" t="n"/>
    </row>
    <row r="478" ht="6.75"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143" t="n"/>
      <c r="CG478" s="144" t="n"/>
      <c r="DU478" s="144" t="n"/>
      <c r="DV478" s="2" t="n"/>
      <c r="DW478" s="2" t="n"/>
      <c r="DX478" s="2" t="n"/>
      <c r="DY478" s="2" t="n"/>
      <c r="DZ478" s="2" t="n"/>
      <c r="EA478" s="2" t="n"/>
      <c r="EB478" s="2" t="n"/>
      <c r="EC478" s="2" t="n"/>
    </row>
    <row r="479" ht="3.75" customHeight="1" s="118">
      <c r="A479" s="2" t="n"/>
      <c r="B479" s="2" t="n"/>
      <c r="C479" s="2" t="n"/>
      <c r="D479" s="2" t="n"/>
      <c r="E479" s="147" t="n"/>
      <c r="F479" s="148" t="n"/>
      <c r="G479" s="148" t="n"/>
      <c r="H479" s="148" t="n"/>
      <c r="I479" s="148" t="n"/>
      <c r="J479" s="148" t="n"/>
      <c r="K479" s="149" t="n"/>
      <c r="L479" s="147" t="n"/>
      <c r="M479" s="148" t="n"/>
      <c r="N479" s="148" t="n"/>
      <c r="O479" s="148" t="n"/>
      <c r="P479" s="148" t="n"/>
      <c r="Q479" s="148" t="n"/>
      <c r="R479" s="148" t="n"/>
      <c r="S479" s="148" t="n"/>
      <c r="T479" s="148" t="n"/>
      <c r="U479" s="148" t="n"/>
      <c r="X479" s="148" t="n"/>
      <c r="Y479" s="148" t="n"/>
      <c r="AC479" s="148" t="n"/>
      <c r="AD479" s="148" t="n"/>
      <c r="AH479" s="148" t="n"/>
      <c r="AI479" s="148" t="n"/>
      <c r="AJ479" s="148" t="n"/>
      <c r="AK479" s="148" t="n"/>
      <c r="AL479" s="148" t="n"/>
      <c r="AM479" s="148" t="n"/>
      <c r="AN479" s="148" t="n"/>
      <c r="AO479" s="148" t="n"/>
      <c r="AP479" s="148" t="n"/>
      <c r="AQ479" s="148" t="n"/>
      <c r="AR479" s="148" t="n"/>
      <c r="AS479" s="148" t="n"/>
      <c r="AT479" s="149"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143" t="n"/>
      <c r="CG479" s="144" t="n"/>
      <c r="DU479" s="144" t="n"/>
      <c r="DV479" s="2" t="n"/>
      <c r="DW479" s="2" t="n"/>
      <c r="DX479" s="2" t="n"/>
      <c r="DY479" s="2" t="n"/>
      <c r="DZ479" s="2" t="n"/>
      <c r="EA479" s="2" t="n"/>
      <c r="EB479" s="2" t="n"/>
      <c r="EC479" s="2" t="n"/>
    </row>
    <row r="480" ht="6.75" customHeight="1" s="118">
      <c r="A480" s="2" t="n"/>
      <c r="B480" s="2" t="n"/>
      <c r="C480" s="2" t="n"/>
      <c r="D480" s="2" t="n"/>
      <c r="E480" s="161" t="inlineStr">
        <is>
          <t>ふ り が な</t>
        </is>
      </c>
      <c r="F480" s="140" t="n"/>
      <c r="G480" s="140" t="n"/>
      <c r="H480" s="140" t="n"/>
      <c r="I480" s="140" t="n"/>
      <c r="J480" s="140" t="n"/>
      <c r="K480" s="141" t="n"/>
      <c r="L480" s="162">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143" t="n"/>
      <c r="CG480" s="144" t="n"/>
      <c r="DU480" s="144" t="n"/>
      <c r="DV480" s="2" t="n"/>
      <c r="DW480" s="2" t="n"/>
      <c r="DX480" s="2" t="n"/>
      <c r="DY480" s="2" t="n"/>
      <c r="DZ480" s="2" t="n"/>
      <c r="EA480" s="2" t="n"/>
      <c r="EB480" s="2" t="n"/>
      <c r="EC480" s="2" t="n"/>
    </row>
    <row r="481" ht="6.75" customHeight="1" s="118">
      <c r="A481" s="2" t="n"/>
      <c r="B481" s="2" t="n"/>
      <c r="C481" s="2" t="n"/>
      <c r="D481" s="2" t="n"/>
      <c r="E481" s="143" t="n"/>
      <c r="K481" s="144" t="n"/>
      <c r="BI481" s="144" t="n"/>
      <c r="BJ481" s="2" t="n"/>
      <c r="BK481" s="2" t="n"/>
      <c r="BL481" s="2" t="n"/>
      <c r="BM481" s="2" t="n"/>
      <c r="BN481" s="2" t="n"/>
      <c r="BO481" s="2" t="n"/>
      <c r="BP481" s="143" t="n"/>
      <c r="BV481" s="144" t="n"/>
      <c r="BW481" s="143" t="n"/>
      <c r="CG481" s="144" t="n"/>
      <c r="DU481" s="144" t="n"/>
      <c r="DV481" s="2" t="n"/>
      <c r="DW481" s="2" t="n"/>
      <c r="DX481" s="2" t="n"/>
      <c r="DY481" s="2" t="n"/>
      <c r="DZ481" s="2" t="n"/>
      <c r="EA481" s="2" t="n"/>
      <c r="EB481" s="2" t="n"/>
      <c r="EC481" s="2" t="n"/>
    </row>
    <row r="482" ht="6.75" customHeight="1" s="118">
      <c r="A482" s="2" t="n"/>
      <c r="B482" s="2" t="n"/>
      <c r="C482" s="2" t="n"/>
      <c r="D482" s="2" t="n"/>
      <c r="E482" s="163" t="n"/>
      <c r="F482" s="164" t="n"/>
      <c r="G482" s="164" t="n"/>
      <c r="H482" s="164" t="n"/>
      <c r="I482" s="164" t="n"/>
      <c r="J482" s="164" t="n"/>
      <c r="K482" s="165" t="n"/>
      <c r="L482" s="164" t="n"/>
      <c r="M482" s="164" t="n"/>
      <c r="N482" s="164" t="n"/>
      <c r="O482" s="164" t="n"/>
      <c r="P482" s="164" t="n"/>
      <c r="Q482" s="164" t="n"/>
      <c r="R482" s="164" t="n"/>
      <c r="S482" s="164" t="n"/>
      <c r="T482" s="164" t="n"/>
      <c r="U482" s="164" t="n"/>
      <c r="V482" s="164" t="n"/>
      <c r="W482" s="164" t="n"/>
      <c r="X482" s="164" t="n"/>
      <c r="Y482" s="164" t="n"/>
      <c r="Z482" s="164" t="n"/>
      <c r="AA482" s="164" t="n"/>
      <c r="AB482" s="164" t="n"/>
      <c r="AC482" s="164" t="n"/>
      <c r="AD482" s="164" t="n"/>
      <c r="AE482" s="164" t="n"/>
      <c r="AF482" s="164" t="n"/>
      <c r="AG482" s="164" t="n"/>
      <c r="AH482" s="164" t="n"/>
      <c r="AI482" s="164" t="n"/>
      <c r="AJ482" s="164" t="n"/>
      <c r="AK482" s="164" t="n"/>
      <c r="AL482" s="164" t="n"/>
      <c r="AM482" s="164" t="n"/>
      <c r="AN482" s="164" t="n"/>
      <c r="AO482" s="164" t="n"/>
      <c r="AP482" s="164" t="n"/>
      <c r="AQ482" s="164" t="n"/>
      <c r="AR482" s="164" t="n"/>
      <c r="AS482" s="164" t="n"/>
      <c r="AT482" s="164" t="n"/>
      <c r="AU482" s="164" t="n"/>
      <c r="AV482" s="164" t="n"/>
      <c r="AW482" s="164" t="n"/>
      <c r="AX482" s="164" t="n"/>
      <c r="AY482" s="164" t="n"/>
      <c r="AZ482" s="164" t="n"/>
      <c r="BA482" s="164" t="n"/>
      <c r="BB482" s="164" t="n"/>
      <c r="BC482" s="164" t="n"/>
      <c r="BD482" s="164" t="n"/>
      <c r="BE482" s="164" t="n"/>
      <c r="BF482" s="164" t="n"/>
      <c r="BG482" s="164" t="n"/>
      <c r="BH482" s="164" t="n"/>
      <c r="BI482" s="165" t="n"/>
      <c r="BJ482" s="2" t="n"/>
      <c r="BK482" s="2" t="n"/>
      <c r="BL482" s="2" t="n"/>
      <c r="BM482" s="2" t="n"/>
      <c r="BN482" s="2" t="n"/>
      <c r="BO482" s="2" t="n"/>
      <c r="BP482" s="143" t="n"/>
      <c r="BV482" s="144" t="n"/>
      <c r="BW482" s="143" t="n"/>
      <c r="CG482" s="144" t="n"/>
      <c r="DU482" s="144" t="n"/>
      <c r="DV482" s="2" t="n"/>
      <c r="DW482" s="2" t="n"/>
      <c r="DX482" s="2" t="n"/>
      <c r="DY482" s="2" t="n"/>
      <c r="DZ482" s="2" t="n"/>
      <c r="EA482" s="2" t="n"/>
      <c r="EB482" s="2" t="n"/>
      <c r="EC482" s="2" t="n"/>
    </row>
    <row r="483" ht="6.75" customHeight="1" s="118">
      <c r="A483" s="2" t="n"/>
      <c r="B483" s="2" t="n"/>
      <c r="C483" s="2" t="n"/>
      <c r="D483" s="2" t="n"/>
      <c r="E483" s="166" t="inlineStr">
        <is>
          <t>現住所</t>
        </is>
      </c>
      <c r="F483" s="167" t="n"/>
      <c r="G483" s="167" t="n"/>
      <c r="H483" s="167" t="n"/>
      <c r="I483" s="167" t="n"/>
      <c r="J483" s="167" t="n"/>
      <c r="K483" s="168" t="n"/>
      <c r="L483" s="107" t="inlineStr">
        <is>
          <t>〒</t>
        </is>
      </c>
      <c r="M483" s="167" t="n"/>
      <c r="N483" s="167" t="n"/>
      <c r="O483" s="167" t="n"/>
      <c r="P483" s="169">
        <f>計算!$H$8</f>
        <v/>
      </c>
      <c r="Q483" s="167" t="n"/>
      <c r="R483" s="167" t="n"/>
      <c r="S483" s="167" t="n"/>
      <c r="T483" s="167" t="n"/>
      <c r="U483" s="167" t="n"/>
      <c r="V483" s="167" t="n"/>
      <c r="W483" s="167" t="n"/>
      <c r="X483" s="167" t="n"/>
      <c r="Y483" s="167" t="n"/>
      <c r="Z483" s="167" t="n"/>
      <c r="AA483" s="167" t="n"/>
      <c r="AB483" s="167" t="n"/>
      <c r="AC483" s="167" t="n"/>
      <c r="AD483" s="167" t="n"/>
      <c r="AE483" s="167" t="n"/>
      <c r="AF483" s="167" t="n"/>
      <c r="AG483" s="167" t="n"/>
      <c r="AH483" s="167" t="n"/>
      <c r="AI483" s="167" t="n"/>
      <c r="AJ483" s="167"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143" t="n"/>
      <c r="CG483" s="144" t="n"/>
      <c r="DU483" s="144" t="n"/>
      <c r="DV483" s="2" t="n"/>
      <c r="DW483" s="2" t="n"/>
      <c r="DX483" s="2" t="n"/>
      <c r="DY483" s="2" t="n"/>
      <c r="DZ483" s="2" t="n"/>
      <c r="EA483" s="2" t="n"/>
      <c r="EB483" s="2" t="n"/>
      <c r="EC483" s="2" t="n"/>
    </row>
    <row r="484" ht="4.5"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7" t="n"/>
      <c r="BQ484" s="148" t="n"/>
      <c r="BR484" s="148" t="n"/>
      <c r="BS484" s="148" t="n"/>
      <c r="BT484" s="148" t="n"/>
      <c r="BU484" s="148" t="n"/>
      <c r="BV484" s="149" t="n"/>
      <c r="BW484" s="147" t="n"/>
      <c r="BX484" s="148" t="n"/>
      <c r="BY484" s="148" t="n"/>
      <c r="BZ484" s="148" t="n"/>
      <c r="CA484" s="148" t="n"/>
      <c r="CB484" s="148" t="n"/>
      <c r="CC484" s="148" t="n"/>
      <c r="CD484" s="148" t="n"/>
      <c r="CE484" s="148" t="n"/>
      <c r="CF484" s="148" t="n"/>
      <c r="CG484" s="149" t="n"/>
      <c r="DU484" s="144"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0" t="inlineStr">
        <is>
          <t>校内外の諸活動</t>
        </is>
      </c>
      <c r="BQ485" s="140" t="n"/>
      <c r="BR485" s="140" t="n"/>
      <c r="BS485" s="140" t="n"/>
      <c r="BT485" s="140" t="n"/>
      <c r="BU485" s="140" t="n"/>
      <c r="BV485" s="141" t="n"/>
      <c r="BW485" s="171">
        <f>計算!$AQ$8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2">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7" t="n"/>
      <c r="F488" s="148" t="n"/>
      <c r="G488" s="148" t="n"/>
      <c r="H488" s="148" t="n"/>
      <c r="I488" s="148" t="n"/>
      <c r="J488" s="148" t="n"/>
      <c r="K488" s="149" t="n"/>
      <c r="L488" s="147" t="n"/>
      <c r="M488" s="148" t="n"/>
      <c r="N488" s="148" t="n"/>
      <c r="O488" s="148" t="n"/>
      <c r="P488" s="148" t="n"/>
      <c r="Q488" s="148" t="n"/>
      <c r="R488" s="148" t="n"/>
      <c r="S488" s="148" t="n"/>
      <c r="T488" s="148" t="n"/>
      <c r="U488" s="148" t="n"/>
      <c r="V488" s="148" t="n"/>
      <c r="W488" s="148" t="n"/>
      <c r="X488" s="148" t="n"/>
      <c r="Y488" s="148" t="n"/>
      <c r="Z488" s="148" t="n"/>
      <c r="AA488" s="148" t="n"/>
      <c r="AB488" s="148" t="n"/>
      <c r="AC488" s="148" t="n"/>
      <c r="AD488" s="148" t="n"/>
      <c r="AE488" s="148" t="n"/>
      <c r="AF488" s="148" t="n"/>
      <c r="AG488" s="148" t="n"/>
      <c r="AH488" s="148" t="n"/>
      <c r="AI488" s="148" t="n"/>
      <c r="AJ488" s="148" t="n"/>
      <c r="AK488" s="148" t="n"/>
      <c r="AL488" s="148" t="n"/>
      <c r="AM488" s="148" t="n"/>
      <c r="AN488" s="148" t="n"/>
      <c r="AO488" s="148" t="n"/>
      <c r="AP488" s="148" t="n"/>
      <c r="AQ488" s="148" t="n"/>
      <c r="AR488" s="148" t="n"/>
      <c r="AS488" s="148" t="n"/>
      <c r="AT488" s="148" t="n"/>
      <c r="AU488" s="148" t="n"/>
      <c r="AV488" s="148" t="n"/>
      <c r="AW488" s="148" t="n"/>
      <c r="AX488" s="148" t="n"/>
      <c r="AY488" s="148" t="n"/>
      <c r="AZ488" s="148" t="n"/>
      <c r="BA488" s="148" t="n"/>
      <c r="BB488" s="148" t="n"/>
      <c r="BC488" s="148" t="n"/>
      <c r="BD488" s="148" t="n"/>
      <c r="BE488" s="148" t="n"/>
      <c r="BF488" s="148" t="n"/>
      <c r="BG488" s="148" t="n"/>
      <c r="BH488" s="148" t="n"/>
      <c r="BI488" s="149"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61" t="inlineStr">
        <is>
          <t>ふ り が な</t>
        </is>
      </c>
      <c r="F489" s="140" t="n"/>
      <c r="G489" s="140" t="n"/>
      <c r="H489" s="140" t="n"/>
      <c r="I489" s="140" t="n"/>
      <c r="J489" s="140" t="n"/>
      <c r="K489" s="141" t="n"/>
      <c r="L489" s="162">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3" t="n"/>
      <c r="F491" s="164" t="n"/>
      <c r="G491" s="164" t="n"/>
      <c r="H491" s="164" t="n"/>
      <c r="I491" s="164" t="n"/>
      <c r="J491" s="164" t="n"/>
      <c r="K491" s="165" t="n"/>
      <c r="L491" s="164" t="n"/>
      <c r="M491" s="164" t="n"/>
      <c r="N491" s="164" t="n"/>
      <c r="O491" s="164" t="n"/>
      <c r="P491" s="164" t="n"/>
      <c r="Q491" s="164" t="n"/>
      <c r="R491" s="164" t="n"/>
      <c r="S491" s="164" t="n"/>
      <c r="T491" s="164" t="n"/>
      <c r="U491" s="164" t="n"/>
      <c r="V491" s="164" t="n"/>
      <c r="W491" s="164" t="n"/>
      <c r="X491" s="164" t="n"/>
      <c r="Y491" s="164" t="n"/>
      <c r="Z491" s="164" t="n"/>
      <c r="AA491" s="164" t="n"/>
      <c r="AB491" s="164" t="n"/>
      <c r="AC491" s="164" t="n"/>
      <c r="AD491" s="164" t="n"/>
      <c r="AE491" s="164" t="n"/>
      <c r="AF491" s="164" t="n"/>
      <c r="AG491" s="164" t="n"/>
      <c r="AH491" s="164" t="n"/>
      <c r="AI491" s="164" t="n"/>
      <c r="AJ491" s="164" t="n"/>
      <c r="AK491" s="164" t="n"/>
      <c r="AL491" s="164" t="n"/>
      <c r="AM491" s="164" t="n"/>
      <c r="AN491" s="164" t="n"/>
      <c r="AO491" s="164" t="n"/>
      <c r="AP491" s="164" t="n"/>
      <c r="AQ491" s="164" t="n"/>
      <c r="AR491" s="164" t="n"/>
      <c r="AS491" s="164" t="n"/>
      <c r="AT491" s="164" t="n"/>
      <c r="AU491" s="164" t="n"/>
      <c r="AV491" s="164" t="n"/>
      <c r="AW491" s="164" t="n"/>
      <c r="AX491" s="164" t="n"/>
      <c r="AY491" s="164" t="n"/>
      <c r="AZ491" s="164" t="n"/>
      <c r="BA491" s="164" t="n"/>
      <c r="BB491" s="164" t="n"/>
      <c r="BC491" s="164" t="n"/>
      <c r="BD491" s="164" t="n"/>
      <c r="BE491" s="164" t="n"/>
      <c r="BF491" s="164" t="n"/>
      <c r="BG491" s="164" t="n"/>
      <c r="BH491" s="164" t="n"/>
      <c r="BI491" s="165"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6" t="inlineStr">
        <is>
          <t>連絡先</t>
        </is>
      </c>
      <c r="F492" s="167" t="n"/>
      <c r="G492" s="167" t="n"/>
      <c r="H492" s="167" t="n"/>
      <c r="I492" s="167" t="n"/>
      <c r="J492" s="167" t="n"/>
      <c r="K492" s="168" t="n"/>
      <c r="L492" s="107" t="inlineStr">
        <is>
          <t>〒</t>
        </is>
      </c>
      <c r="M492" s="167" t="n"/>
      <c r="N492" s="167" t="n"/>
      <c r="O492" s="167" t="n"/>
      <c r="P492" s="173">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4">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7" t="n"/>
      <c r="F496" s="148" t="n"/>
      <c r="G496" s="148" t="n"/>
      <c r="H496" s="148" t="n"/>
      <c r="I496" s="148" t="n"/>
      <c r="J496" s="148" t="n"/>
      <c r="K496" s="149" t="n"/>
      <c r="L496" s="148" t="n"/>
      <c r="M496" s="148" t="n"/>
      <c r="N496" s="148" t="n"/>
      <c r="O496" s="148" t="n"/>
      <c r="P496" s="148" t="n"/>
      <c r="Q496" s="148" t="n"/>
      <c r="R496" s="148" t="n"/>
      <c r="S496" s="148" t="n"/>
      <c r="T496" s="148" t="n"/>
      <c r="U496" s="148" t="n"/>
      <c r="V496" s="148" t="n"/>
      <c r="W496" s="148" t="n"/>
      <c r="X496" s="148" t="n"/>
      <c r="Y496" s="148" t="n"/>
      <c r="Z496" s="148" t="n"/>
      <c r="AA496" s="148" t="n"/>
      <c r="AB496" s="148" t="n"/>
      <c r="AC496" s="148" t="n"/>
      <c r="AD496" s="148" t="n"/>
      <c r="AE496" s="148" t="n"/>
      <c r="AF496" s="148" t="n"/>
      <c r="AG496" s="148" t="n"/>
      <c r="AH496" s="148" t="n"/>
      <c r="AI496" s="148" t="n"/>
      <c r="AJ496" s="148" t="n"/>
      <c r="AK496" s="148" t="n"/>
      <c r="AL496" s="148" t="n"/>
      <c r="AM496" s="148" t="n"/>
      <c r="AN496" s="148" t="n"/>
      <c r="AO496" s="148" t="n"/>
      <c r="AP496" s="148" t="n"/>
      <c r="AQ496" s="148" t="n"/>
      <c r="AR496" s="148" t="n"/>
      <c r="AS496" s="148" t="n"/>
      <c r="AT496" s="148" t="n"/>
      <c r="AU496" s="148" t="n"/>
      <c r="AV496" s="148" t="n"/>
      <c r="AW496" s="148" t="n"/>
      <c r="AX496" s="148" t="n"/>
      <c r="AY496" s="148" t="n"/>
      <c r="AZ496" s="148" t="n"/>
      <c r="BA496" s="148" t="n"/>
      <c r="BB496" s="148" t="n"/>
      <c r="BC496" s="148" t="n"/>
      <c r="BD496" s="148" t="n"/>
      <c r="BE496" s="148" t="n"/>
      <c r="BF496" s="148" t="n"/>
      <c r="BG496" s="148" t="n"/>
      <c r="BH496" s="148" t="n"/>
      <c r="BI496" s="149"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5" t="n"/>
      <c r="BQ502" s="140" t="n"/>
      <c r="BR502" s="176" t="n"/>
      <c r="BS502" s="140" t="n"/>
      <c r="BT502" s="140" t="n"/>
      <c r="BU502" s="28" t="n"/>
      <c r="BV502" s="29" t="n"/>
      <c r="BW502" s="177">
        <f>計算!$AR$8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8"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79">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80">
        <f>IF(計算!$B$8="","",設定!$B$6)&amp;""</f>
        <v/>
      </c>
      <c r="S510" s="11" t="n"/>
      <c r="T510" s="11" t="n"/>
      <c r="U510" s="181">
        <f>IF(計算!$B$8="","",設定!$B$7)&amp;""</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7" t="n"/>
      <c r="F515" s="148" t="n"/>
      <c r="G515" s="148" t="n"/>
      <c r="H515" s="148" t="n"/>
      <c r="I515" s="148" t="n"/>
      <c r="J515" s="148" t="n"/>
      <c r="K515" s="149"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8" t="n"/>
      <c r="AX515" s="148" t="n"/>
      <c r="AY515" s="148" t="n"/>
      <c r="AZ515" s="148" t="n"/>
      <c r="BA515" s="148" t="n"/>
      <c r="BB515" s="148" t="n"/>
      <c r="BC515" s="148" t="n"/>
      <c r="BD515" s="148" t="n"/>
      <c r="BE515" s="148" t="n"/>
      <c r="BF515" s="148" t="n"/>
      <c r="BG515" s="148" t="n"/>
      <c r="BH515" s="148" t="n"/>
      <c r="BI515" s="149"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2"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2">
        <f>計算!$AV$8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80">
        <f>計算!$AT$8</f>
        <v/>
      </c>
      <c r="S521" s="52" t="inlineStr">
        <is>
          <t>年</t>
        </is>
      </c>
      <c r="U521" s="181">
        <f>計算!$AU$8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7" t="n"/>
      <c r="M524" s="148" t="n"/>
      <c r="N524" s="148" t="n"/>
      <c r="O524" s="148" t="n"/>
      <c r="P524" s="20" t="n"/>
      <c r="Q524" s="20" t="n"/>
      <c r="R524" s="20" t="n"/>
      <c r="S524" s="20" t="n"/>
      <c r="T524" s="20" t="n"/>
      <c r="U524" s="20" t="n"/>
      <c r="V524" s="20" t="n"/>
      <c r="W524" s="20" t="n"/>
      <c r="X524" s="39" t="n"/>
      <c r="Y524" s="147" t="n"/>
      <c r="Z524" s="148" t="n"/>
      <c r="AA524" s="148" t="n"/>
      <c r="AB524" s="148" t="n"/>
      <c r="AC524" s="148" t="n"/>
      <c r="AD524" s="148" t="n"/>
      <c r="AE524" s="148" t="n"/>
      <c r="AF524" s="148" t="n"/>
      <c r="AG524" s="148" t="n"/>
      <c r="AH524" s="148" t="n"/>
      <c r="AI524" s="148" t="n"/>
      <c r="AJ524" s="148" t="n"/>
      <c r="AK524" s="148" t="n"/>
      <c r="AL524" s="148" t="n"/>
      <c r="AM524" s="148" t="n"/>
      <c r="AN524" s="148" t="n"/>
      <c r="AO524" s="148" t="n"/>
      <c r="AP524" s="148" t="n"/>
      <c r="AQ524" s="148" t="n"/>
      <c r="AR524" s="148" t="n"/>
      <c r="AS524" s="148" t="n"/>
      <c r="AT524" s="148" t="n"/>
      <c r="AU524" s="148" t="n"/>
      <c r="AV524" s="148" t="n"/>
      <c r="AW524" s="148" t="n"/>
      <c r="AX524" s="148" t="n"/>
      <c r="AY524" s="148" t="n"/>
      <c r="AZ524" s="148" t="n"/>
      <c r="BA524" s="148" t="n"/>
      <c r="BB524" s="148" t="n"/>
      <c r="BC524" s="148" t="n"/>
      <c r="BD524" s="148" t="n"/>
      <c r="BE524" s="148" t="n"/>
      <c r="BF524" s="148" t="n"/>
      <c r="BG524" s="148" t="n"/>
      <c r="BH524" s="148" t="n"/>
      <c r="BI524" s="149"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2">
        <f>計算!$AY$8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80">
        <f>計算!$AW$8</f>
        <v/>
      </c>
      <c r="S527" s="52" t="inlineStr">
        <is>
          <t>年</t>
        </is>
      </c>
      <c r="U527" s="181">
        <f>計算!$AX$8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7" t="n"/>
      <c r="M530" s="148" t="n"/>
      <c r="N530" s="148" t="n"/>
      <c r="O530" s="148" t="n"/>
      <c r="P530" s="20" t="n"/>
      <c r="Q530" s="20" t="n"/>
      <c r="R530" s="20" t="n"/>
      <c r="S530" s="20" t="n"/>
      <c r="T530" s="20" t="n"/>
      <c r="U530" s="20" t="n"/>
      <c r="V530" s="20" t="n"/>
      <c r="W530" s="20" t="n"/>
      <c r="X530" s="39" t="n"/>
      <c r="Y530" s="147" t="n"/>
      <c r="Z530" s="148" t="n"/>
      <c r="AA530" s="148" t="n"/>
      <c r="AB530" s="148" t="n"/>
      <c r="AC530" s="148" t="n"/>
      <c r="AD530" s="148" t="n"/>
      <c r="AE530" s="148" t="n"/>
      <c r="AF530" s="148" t="n"/>
      <c r="AG530" s="148" t="n"/>
      <c r="AH530" s="148" t="n"/>
      <c r="AI530" s="148" t="n"/>
      <c r="AJ530" s="148" t="n"/>
      <c r="AK530" s="148" t="n"/>
      <c r="AL530" s="148" t="n"/>
      <c r="AM530" s="148" t="n"/>
      <c r="AN530" s="148" t="n"/>
      <c r="AO530" s="148" t="n"/>
      <c r="AP530" s="148" t="n"/>
      <c r="AQ530" s="148" t="n"/>
      <c r="AR530" s="148" t="n"/>
      <c r="AS530" s="148" t="n"/>
      <c r="AT530" s="148" t="n"/>
      <c r="AU530" s="148" t="n"/>
      <c r="AV530" s="148" t="n"/>
      <c r="AW530" s="148" t="n"/>
      <c r="AX530" s="148" t="n"/>
      <c r="AY530" s="148" t="n"/>
      <c r="AZ530" s="148" t="n"/>
      <c r="BA530" s="148" t="n"/>
      <c r="BB530" s="148" t="n"/>
      <c r="BC530" s="148" t="n"/>
      <c r="BD530" s="148" t="n"/>
      <c r="BE530" s="148" t="n"/>
      <c r="BF530" s="148" t="n"/>
      <c r="BG530" s="148" t="n"/>
      <c r="BH530" s="148" t="n"/>
      <c r="BI530" s="149" t="n"/>
      <c r="BJ530" s="2" t="n"/>
      <c r="BK530" s="2" t="n"/>
      <c r="BL530" s="2" t="n"/>
      <c r="BM530" s="2" t="n"/>
      <c r="BN530" s="2" t="n"/>
      <c r="BO530" s="2" t="n"/>
      <c r="BP530" s="147" t="n"/>
      <c r="BQ530" s="148" t="n"/>
      <c r="BR530" s="148" t="n"/>
      <c r="BS530" s="148" t="n"/>
      <c r="BT530" s="148" t="n"/>
      <c r="BU530" s="42" t="n"/>
      <c r="BV530" s="45" t="n"/>
      <c r="BW530" s="148" t="n"/>
      <c r="BX530" s="148" t="n"/>
      <c r="BY530" s="148" t="n"/>
      <c r="BZ530" s="148" t="n"/>
      <c r="CA530" s="148" t="n"/>
      <c r="CB530" s="148" t="n"/>
      <c r="CC530" s="148" t="n"/>
      <c r="CD530" s="148" t="n"/>
      <c r="CE530" s="148" t="n"/>
      <c r="CF530" s="148" t="n"/>
      <c r="CG530" s="148" t="n"/>
      <c r="CH530" s="148" t="n"/>
      <c r="CI530" s="148" t="n"/>
      <c r="CJ530" s="148" t="n"/>
      <c r="CK530" s="148" t="n"/>
      <c r="CL530" s="148" t="n"/>
      <c r="CM530" s="148" t="n"/>
      <c r="CN530" s="148" t="n"/>
      <c r="CO530" s="148" t="n"/>
      <c r="CP530" s="148" t="n"/>
      <c r="CQ530" s="148" t="n"/>
      <c r="CR530" s="148" t="n"/>
      <c r="CS530" s="148" t="n"/>
      <c r="CT530" s="148" t="n"/>
      <c r="CU530" s="148" t="n"/>
      <c r="CV530" s="148" t="n"/>
      <c r="CW530" s="148" t="n"/>
      <c r="CX530" s="148" t="n"/>
      <c r="CY530" s="148" t="n"/>
      <c r="CZ530" s="148" t="n"/>
      <c r="DA530" s="148" t="n"/>
      <c r="DB530" s="148" t="n"/>
      <c r="DC530" s="148" t="n"/>
      <c r="DD530" s="148" t="n"/>
      <c r="DE530" s="148" t="n"/>
      <c r="DF530" s="148" t="n"/>
      <c r="DG530" s="148" t="n"/>
      <c r="DH530" s="148" t="n"/>
      <c r="DI530" s="148" t="n"/>
      <c r="DJ530" s="148" t="n"/>
      <c r="DK530" s="148" t="n"/>
      <c r="DL530" s="148" t="n"/>
      <c r="DM530" s="148" t="n"/>
      <c r="DN530" s="148" t="n"/>
      <c r="DO530" s="148" t="n"/>
      <c r="DP530" s="148" t="n"/>
      <c r="DQ530" s="148" t="n"/>
      <c r="DR530" s="148" t="n"/>
      <c r="DS530" s="148" t="n"/>
      <c r="DT530" s="148" t="n"/>
      <c r="DU530" s="149"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7">
        <f>計算!$AS$8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7" t="n"/>
      <c r="M536" s="148" t="n"/>
      <c r="N536" s="148" t="n"/>
      <c r="O536" s="148"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7" t="n"/>
      <c r="F542" s="148" t="n"/>
      <c r="G542" s="148" t="n"/>
      <c r="H542" s="148" t="n"/>
      <c r="I542" s="148" t="n"/>
      <c r="J542" s="148" t="n"/>
      <c r="K542" s="149" t="n"/>
      <c r="L542" s="147" t="n"/>
      <c r="M542" s="148" t="n"/>
      <c r="N542" s="148" t="n"/>
      <c r="O542" s="148"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7" t="n"/>
      <c r="BQ542" s="148" t="n"/>
      <c r="BR542" s="148" t="n"/>
      <c r="BS542" s="148" t="n"/>
      <c r="BT542" s="148" t="n"/>
      <c r="BU542" s="148" t="n"/>
      <c r="BV542" s="149" t="n"/>
      <c r="BW542" s="148" t="n"/>
      <c r="BX542" s="148" t="n"/>
      <c r="BY542" s="148" t="n"/>
      <c r="BZ542" s="148" t="n"/>
      <c r="CA542" s="148" t="n"/>
      <c r="CB542" s="148" t="n"/>
      <c r="CC542" s="148" t="n"/>
      <c r="CD542" s="148" t="n"/>
      <c r="CE542" s="148" t="n"/>
      <c r="CF542" s="148" t="n"/>
      <c r="CG542" s="148" t="n"/>
      <c r="CH542" s="148" t="n"/>
      <c r="CI542" s="148" t="n"/>
      <c r="CJ542" s="148" t="n"/>
      <c r="CK542" s="148" t="n"/>
      <c r="CL542" s="148" t="n"/>
      <c r="CM542" s="148" t="n"/>
      <c r="CN542" s="148" t="n"/>
      <c r="CO542" s="148" t="n"/>
      <c r="CP542" s="148" t="n"/>
      <c r="CQ542" s="148" t="n"/>
      <c r="CR542" s="148" t="n"/>
      <c r="CS542" s="148" t="n"/>
      <c r="CT542" s="148" t="n"/>
      <c r="CU542" s="148" t="n"/>
      <c r="CV542" s="148" t="n"/>
      <c r="CW542" s="148" t="n"/>
      <c r="CX542" s="148" t="n"/>
      <c r="CY542" s="148" t="n"/>
      <c r="CZ542" s="148" t="n"/>
      <c r="DA542" s="148" t="n"/>
      <c r="DB542" s="148" t="n"/>
      <c r="DC542" s="148" t="n"/>
      <c r="DD542" s="148" t="n"/>
      <c r="DE542" s="148" t="n"/>
      <c r="DF542" s="148" t="n"/>
      <c r="DG542" s="148" t="n"/>
      <c r="DH542" s="148" t="n"/>
      <c r="DI542" s="148" t="n"/>
      <c r="DJ542" s="148" t="n"/>
      <c r="DK542" s="148" t="n"/>
      <c r="DL542" s="148" t="n"/>
      <c r="DM542" s="148" t="n"/>
      <c r="DN542" s="148" t="n"/>
      <c r="DO542" s="148" t="n"/>
      <c r="DP542" s="148" t="n"/>
      <c r="DQ542" s="148" t="n"/>
      <c r="DR542" s="148" t="n"/>
      <c r="DS542" s="148" t="n"/>
      <c r="DT542" s="148" t="n"/>
      <c r="DU542" s="149"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IF(計算!$B$9="","",IF(N(設定!$B$3)=0,"",YEAR(設定!$B$3)-2018))&amp;""</f>
        <v/>
      </c>
      <c r="AG554" s="95" t="inlineStr">
        <is>
          <t>年</t>
        </is>
      </c>
      <c r="AI554" s="145">
        <f>IF(計算!$B$9="","",IF(N(設定!$B$3)=0,"",MONTH(設定!$B$3)))&amp;""</f>
        <v/>
      </c>
      <c r="AL554" s="95" t="inlineStr">
        <is>
          <t>月</t>
        </is>
      </c>
      <c r="AN554" s="146">
        <f>IF(計算!$B$9="","",IF(N(設定!$B$3)=0,"",DAY(設定!$B$3)))&amp;""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7" t="n"/>
      <c r="BX554" s="148" t="n"/>
      <c r="BY554" s="148" t="n"/>
      <c r="BZ554" s="148" t="n"/>
      <c r="CA554" s="148" t="n"/>
      <c r="CB554" s="148" t="n"/>
      <c r="CC554" s="148" t="n"/>
      <c r="CD554" s="148" t="n"/>
      <c r="CE554" s="148" t="n"/>
      <c r="CF554" s="148" t="n"/>
      <c r="CG554" s="149" t="n"/>
      <c r="CH554" s="147" t="n"/>
      <c r="CI554" s="148" t="n"/>
      <c r="CJ554" s="148" t="n"/>
      <c r="CK554" s="148" t="n"/>
      <c r="CL554" s="148" t="n"/>
      <c r="CM554" s="148" t="n"/>
      <c r="CN554" s="148" t="n"/>
      <c r="CO554" s="148" t="n"/>
      <c r="CP554" s="148" t="n"/>
      <c r="CQ554" s="148" t="n"/>
      <c r="CR554" s="148" t="n"/>
      <c r="CS554" s="148" t="n"/>
      <c r="CT554" s="148" t="n"/>
      <c r="CU554" s="148" t="n"/>
      <c r="CV554" s="148" t="n"/>
      <c r="CW554" s="148" t="n"/>
      <c r="CX554" s="148" t="n"/>
      <c r="CY554" s="148" t="n"/>
      <c r="CZ554" s="148" t="n"/>
      <c r="DA554" s="148" t="n"/>
      <c r="DB554" s="148" t="n"/>
      <c r="DC554" s="148" t="n"/>
      <c r="DD554" s="148" t="n"/>
      <c r="DE554" s="148" t="n"/>
      <c r="DF554" s="148" t="n"/>
      <c r="DG554" s="148" t="n"/>
      <c r="DH554" s="148" t="n"/>
      <c r="DI554" s="148" t="n"/>
      <c r="DJ554" s="148" t="n"/>
      <c r="DK554" s="148" t="n"/>
      <c r="DL554" s="148" t="n"/>
      <c r="DM554" s="148" t="n"/>
      <c r="DN554" s="148" t="n"/>
      <c r="DO554" s="148" t="n"/>
      <c r="DP554" s="148" t="n"/>
      <c r="DQ554" s="148" t="n"/>
      <c r="DR554" s="148" t="n"/>
      <c r="DS554" s="148" t="n"/>
      <c r="DT554" s="148" t="n"/>
      <c r="DU554" s="149"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50">
        <f>計算!$BD$9</f>
        <v/>
      </c>
      <c r="CG555" s="144" t="n"/>
      <c r="CH555" s="151">
        <f>計算!$BE$9</f>
        <v/>
      </c>
      <c r="DU555" s="144"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8" t="n"/>
      <c r="AA556" s="148" t="n"/>
      <c r="AB556" s="148" t="n"/>
      <c r="AC556" s="148" t="n"/>
      <c r="AD556" s="148" t="n"/>
      <c r="AE556" s="148" t="n"/>
      <c r="AF556" s="148" t="n"/>
      <c r="AG556" s="148" t="n"/>
      <c r="AH556" s="148" t="n"/>
      <c r="AI556" s="148" t="n"/>
      <c r="AJ556" s="148" t="n"/>
      <c r="AK556" s="148" t="n"/>
      <c r="AL556" s="148" t="n"/>
      <c r="AM556" s="148" t="n"/>
      <c r="AN556" s="148" t="n"/>
      <c r="AO556" s="148" t="n"/>
      <c r="AP556" s="148" t="n"/>
      <c r="AQ556" s="148" t="n"/>
      <c r="AR556" s="148" t="n"/>
      <c r="AS556" s="148" t="n"/>
      <c r="AT556" s="148" t="n"/>
      <c r="AU556" s="12" t="n"/>
      <c r="AV556" s="7" t="n"/>
      <c r="BI556" s="8" t="n"/>
      <c r="BJ556" s="7" t="n"/>
      <c r="BK556" s="2" t="n"/>
      <c r="BL556" s="2" t="n"/>
      <c r="BM556" s="2" t="n"/>
      <c r="BN556" s="2" t="n"/>
      <c r="BO556" s="2" t="n"/>
      <c r="BP556" s="143" t="n"/>
      <c r="BV556" s="144" t="n"/>
      <c r="BW556" s="143" t="n"/>
      <c r="CG556" s="144" t="n"/>
      <c r="DU556" s="144" t="n"/>
      <c r="DV556" s="2" t="n"/>
      <c r="DW556" s="2" t="n"/>
      <c r="DX556" s="2" t="n"/>
      <c r="DY556" s="2" t="n"/>
      <c r="DZ556" s="2" t="n"/>
      <c r="EA556" s="2" t="n"/>
      <c r="EB556" s="2" t="n"/>
      <c r="EC556" s="2" t="n"/>
    </row>
    <row r="557" ht="6.75" customHeight="1" s="118">
      <c r="A557" s="2" t="n"/>
      <c r="B557" s="2" t="n"/>
      <c r="C557" s="2" t="n"/>
      <c r="D557" s="2" t="n"/>
      <c r="E557" s="142" t="inlineStr">
        <is>
          <t>ふ り が な</t>
        </is>
      </c>
      <c r="F557" s="140" t="n"/>
      <c r="G557" s="140" t="n"/>
      <c r="H557" s="140" t="n"/>
      <c r="I557" s="140" t="n"/>
      <c r="J557" s="140" t="n"/>
      <c r="K557" s="141" t="n"/>
      <c r="L557" s="152">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43" t="n"/>
      <c r="CG557" s="144" t="n"/>
      <c r="DU557" s="144" t="n"/>
      <c r="DV557" s="2" t="n"/>
      <c r="DW557" s="2" t="n"/>
      <c r="DX557" s="2" t="n"/>
      <c r="DY557" s="2" t="n"/>
      <c r="DZ557" s="2" t="n"/>
      <c r="EA557" s="2" t="n"/>
      <c r="EB557" s="2" t="n"/>
      <c r="EC557" s="2" t="n"/>
    </row>
    <row r="558" ht="6.7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43" t="n"/>
      <c r="CG558" s="144" t="n"/>
      <c r="DU558" s="144" t="n"/>
      <c r="DV558" s="2" t="n"/>
      <c r="DW558" s="2" t="n"/>
      <c r="DX558" s="2" t="n"/>
      <c r="DY558" s="2" t="n"/>
      <c r="DZ558" s="2" t="n"/>
      <c r="EA558" s="2" t="n"/>
      <c r="EB558" s="2" t="n"/>
      <c r="EC558" s="2" t="n"/>
    </row>
    <row r="559" ht="6.7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43" t="n"/>
      <c r="CG559" s="144" t="n"/>
      <c r="DU559" s="144" t="n"/>
      <c r="DV559" s="2" t="n"/>
      <c r="DW559" s="2" t="n"/>
      <c r="DX559" s="2" t="n"/>
      <c r="DY559" s="2" t="n"/>
      <c r="DZ559" s="2" t="n"/>
      <c r="EA559" s="2" t="n"/>
      <c r="EB559" s="2" t="n"/>
      <c r="EC559" s="2" t="n"/>
    </row>
    <row r="560" ht="6.75" customHeight="1" s="118">
      <c r="A560" s="2" t="n"/>
      <c r="B560" s="2" t="n"/>
      <c r="C560" s="2" t="n"/>
      <c r="D560" s="2" t="n"/>
      <c r="E560" s="147" t="n"/>
      <c r="F560" s="148" t="n"/>
      <c r="G560" s="148" t="n"/>
      <c r="H560" s="148" t="n"/>
      <c r="I560" s="148" t="n"/>
      <c r="J560" s="148" t="n"/>
      <c r="K560" s="149" t="n"/>
      <c r="L560" s="148" t="n"/>
      <c r="M560" s="148" t="n"/>
      <c r="N560" s="148" t="n"/>
      <c r="O560" s="148" t="n"/>
      <c r="P560" s="148" t="n"/>
      <c r="Q560" s="148" t="n"/>
      <c r="R560" s="148" t="n"/>
      <c r="S560" s="148" t="n"/>
      <c r="T560" s="148" t="n"/>
      <c r="U560" s="148" t="n"/>
      <c r="V560" s="148" t="n"/>
      <c r="W560" s="148" t="n"/>
      <c r="X560" s="148" t="n"/>
      <c r="Y560" s="148" t="n"/>
      <c r="Z560" s="148" t="n"/>
      <c r="AA560" s="148" t="n"/>
      <c r="AB560" s="148" t="n"/>
      <c r="AC560" s="148" t="n"/>
      <c r="AD560" s="148" t="n"/>
      <c r="AE560" s="148" t="n"/>
      <c r="AF560" s="148" t="n"/>
      <c r="AG560" s="148" t="n"/>
      <c r="AH560" s="148" t="n"/>
      <c r="AI560" s="148" t="n"/>
      <c r="AJ560" s="148" t="n"/>
      <c r="AK560" s="148" t="n"/>
      <c r="AL560" s="148" t="n"/>
      <c r="AM560" s="148" t="n"/>
      <c r="AN560" s="148" t="n"/>
      <c r="AO560" s="148" t="n"/>
      <c r="AP560" s="148" t="n"/>
      <c r="AQ560" s="148" t="n"/>
      <c r="AR560" s="148" t="n"/>
      <c r="AS560" s="148" t="n"/>
      <c r="AT560" s="149"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43" t="n"/>
      <c r="CG560" s="144" t="n"/>
      <c r="DU560" s="144" t="n"/>
      <c r="DV560" s="2" t="n"/>
      <c r="DW560" s="2" t="n"/>
      <c r="DX560" s="2" t="n"/>
      <c r="DY560" s="2" t="n"/>
      <c r="DZ560" s="2" t="n"/>
      <c r="EA560" s="2" t="n"/>
      <c r="EB560" s="2" t="n"/>
      <c r="EC560" s="2" t="n"/>
    </row>
    <row r="561" ht="6.75" customHeight="1" s="118">
      <c r="A561" s="2" t="n"/>
      <c r="B561" s="2" t="n"/>
      <c r="C561" s="2" t="n"/>
      <c r="D561" s="2" t="n"/>
      <c r="E561" s="153" t="inlineStr">
        <is>
          <t>名　前</t>
        </is>
      </c>
      <c r="F561" s="140" t="n"/>
      <c r="G561" s="140" t="n"/>
      <c r="H561" s="140" t="n"/>
      <c r="I561" s="140" t="n"/>
      <c r="J561" s="140" t="n"/>
      <c r="K561" s="141" t="n"/>
      <c r="L561" s="154">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43" t="n"/>
      <c r="CG561" s="144" t="n"/>
      <c r="DU561" s="144" t="n"/>
      <c r="DV561" s="2" t="n"/>
      <c r="DW561" s="2" t="n"/>
      <c r="DX561" s="2" t="n"/>
      <c r="DY561" s="2" t="n"/>
      <c r="DZ561" s="2" t="n"/>
      <c r="EA561" s="2" t="n"/>
      <c r="EB561" s="2" t="n"/>
      <c r="EC561" s="2" t="n"/>
    </row>
    <row r="562" ht="6.7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43" t="n"/>
      <c r="CG562" s="144" t="n"/>
      <c r="DU562" s="144" t="n"/>
      <c r="DV562" s="2" t="n"/>
      <c r="DW562" s="2" t="n"/>
      <c r="DX562" s="2" t="n"/>
      <c r="DY562" s="2" t="n"/>
      <c r="DZ562" s="2" t="n"/>
      <c r="EA562" s="2" t="n"/>
      <c r="EB562" s="2" t="n"/>
      <c r="EC562" s="2" t="n"/>
    </row>
    <row r="563" ht="6.7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43" t="n"/>
      <c r="CG563" s="144" t="n"/>
      <c r="DU563" s="144" t="n"/>
      <c r="DV563" s="2" t="n"/>
      <c r="DW563" s="2" t="n"/>
      <c r="DX563" s="2" t="n"/>
      <c r="DY563" s="2" t="n"/>
      <c r="DZ563" s="2" t="n"/>
      <c r="EA563" s="2" t="n"/>
      <c r="EB563" s="2" t="n"/>
      <c r="EC563" s="2" t="n"/>
    </row>
    <row r="564" ht="6.7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43" t="n"/>
      <c r="CG564" s="144" t="n"/>
      <c r="DU564" s="144" t="n"/>
      <c r="DV564" s="2" t="n"/>
      <c r="DW564" s="2" t="n"/>
      <c r="DX564" s="2" t="n"/>
      <c r="DY564" s="2" t="n"/>
      <c r="DZ564" s="2" t="n"/>
      <c r="EA564" s="2" t="n"/>
      <c r="EB564" s="2" t="n"/>
      <c r="EC564" s="2" t="n"/>
    </row>
    <row r="565" ht="6.7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43" t="n"/>
      <c r="CG565" s="144" t="n"/>
      <c r="DU565" s="144" t="n"/>
      <c r="DV565" s="2" t="n"/>
      <c r="DW565" s="2" t="n"/>
      <c r="DX565" s="2" t="n"/>
      <c r="DY565" s="2" t="n"/>
      <c r="DZ565" s="2" t="n"/>
      <c r="EA565" s="2" t="n"/>
      <c r="EB565" s="2" t="n"/>
      <c r="EC565" s="2" t="n"/>
    </row>
    <row r="566" ht="4.5" customHeight="1" s="118">
      <c r="A566" s="2" t="n"/>
      <c r="B566" s="2" t="n"/>
      <c r="C566" s="2" t="n"/>
      <c r="D566" s="2" t="n"/>
      <c r="E566" s="147" t="n"/>
      <c r="F566" s="148" t="n"/>
      <c r="G566" s="148" t="n"/>
      <c r="H566" s="148" t="n"/>
      <c r="I566" s="148" t="n"/>
      <c r="J566" s="148" t="n"/>
      <c r="K566" s="149" t="n"/>
      <c r="L566" s="147" t="n"/>
      <c r="M566" s="148" t="n"/>
      <c r="N566" s="148" t="n"/>
      <c r="O566" s="148" t="n"/>
      <c r="P566" s="148" t="n"/>
      <c r="Q566" s="148" t="n"/>
      <c r="R566" s="148" t="n"/>
      <c r="S566" s="148" t="n"/>
      <c r="T566" s="148" t="n"/>
      <c r="U566" s="148" t="n"/>
      <c r="V566" s="148" t="n"/>
      <c r="W566" s="148" t="n"/>
      <c r="X566" s="148" t="n"/>
      <c r="Y566" s="148" t="n"/>
      <c r="Z566" s="148" t="n"/>
      <c r="AA566" s="148" t="n"/>
      <c r="AB566" s="148" t="n"/>
      <c r="AC566" s="148" t="n"/>
      <c r="AD566" s="148" t="n"/>
      <c r="AE566" s="148" t="n"/>
      <c r="AF566" s="148" t="n"/>
      <c r="AG566" s="148" t="n"/>
      <c r="AH566" s="148" t="n"/>
      <c r="AI566" s="148" t="n"/>
      <c r="AJ566" s="148" t="n"/>
      <c r="AK566" s="148" t="n"/>
      <c r="AL566" s="148" t="n"/>
      <c r="AM566" s="148" t="n"/>
      <c r="AN566" s="148" t="n"/>
      <c r="AO566" s="148" t="n"/>
      <c r="AP566" s="148" t="n"/>
      <c r="AQ566" s="148" t="n"/>
      <c r="AR566" s="148" t="n"/>
      <c r="AS566" s="148" t="n"/>
      <c r="AT566" s="149"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43" t="n"/>
      <c r="CG566" s="144" t="n"/>
      <c r="DU566" s="144" t="n"/>
      <c r="DV566" s="2" t="n"/>
      <c r="DW566" s="2" t="n"/>
      <c r="DX566" s="2" t="n"/>
      <c r="DY566" s="2" t="n"/>
      <c r="DZ566" s="2" t="n"/>
      <c r="EA566" s="2" t="n"/>
      <c r="EB566" s="2" t="n"/>
      <c r="EC566" s="2" t="n"/>
    </row>
    <row r="567" ht="6.75" customHeight="1" s="118">
      <c r="A567" s="2" t="n"/>
      <c r="B567" s="2" t="n"/>
      <c r="C567" s="2" t="n"/>
      <c r="D567" s="2" t="n"/>
      <c r="E567" s="153" t="inlineStr">
        <is>
          <t>生年月日</t>
        </is>
      </c>
      <c r="F567" s="140" t="n"/>
      <c r="G567" s="140" t="n"/>
      <c r="H567" s="140" t="n"/>
      <c r="I567" s="140" t="n"/>
      <c r="J567" s="140" t="n"/>
      <c r="K567" s="141" t="n"/>
      <c r="L567" s="155" t="inlineStr">
        <is>
          <t>昭和 ・ 平成</t>
        </is>
      </c>
      <c r="M567" s="140" t="n"/>
      <c r="N567" s="140" t="n"/>
      <c r="O567" s="140" t="n"/>
      <c r="P567" s="140" t="n"/>
      <c r="Q567" s="140" t="n"/>
      <c r="R567" s="140" t="n"/>
      <c r="S567" s="140" t="n"/>
      <c r="T567" s="140" t="n"/>
      <c r="U567" s="140" t="n"/>
      <c r="V567" s="156">
        <f>計算!$D$9</f>
        <v/>
      </c>
      <c r="W567" s="140" t="n"/>
      <c r="X567" s="157" t="inlineStr">
        <is>
          <t>年</t>
        </is>
      </c>
      <c r="Y567" s="140" t="n"/>
      <c r="Z567" s="158">
        <f>計算!$E$9</f>
        <v/>
      </c>
      <c r="AA567" s="140" t="n"/>
      <c r="AB567" s="140" t="n"/>
      <c r="AC567" s="157" t="inlineStr">
        <is>
          <t>月</t>
        </is>
      </c>
      <c r="AD567" s="140" t="n"/>
      <c r="AE567" s="158">
        <f>計算!$F$9</f>
        <v/>
      </c>
      <c r="AF567" s="140" t="n"/>
      <c r="AG567" s="140" t="n"/>
      <c r="AH567" s="157" t="inlineStr">
        <is>
          <t>日　生 （満</t>
        </is>
      </c>
      <c r="AI567" s="140" t="n"/>
      <c r="AJ567" s="140" t="n"/>
      <c r="AK567" s="140" t="n"/>
      <c r="AL567" s="140" t="n"/>
      <c r="AM567" s="140" t="n"/>
      <c r="AN567" s="140" t="n"/>
      <c r="AO567" s="140" t="n"/>
      <c r="AP567" s="159">
        <f>計算!$G$9</f>
        <v/>
      </c>
      <c r="AQ567" s="140" t="n"/>
      <c r="AR567" s="160"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43" t="n"/>
      <c r="CG567" s="144" t="n"/>
      <c r="DU567" s="144" t="n"/>
      <c r="DV567" s="2" t="n"/>
      <c r="DW567" s="2" t="n"/>
      <c r="DX567" s="2" t="n"/>
      <c r="DY567" s="2" t="n"/>
      <c r="DZ567" s="2" t="n"/>
      <c r="EA567" s="2" t="n"/>
      <c r="EB567" s="2" t="n"/>
      <c r="EC567" s="2" t="n"/>
    </row>
    <row r="568" ht="6.75"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143" t="n"/>
      <c r="CG568" s="144" t="n"/>
      <c r="DU568" s="144" t="n"/>
      <c r="DV568" s="2" t="n"/>
      <c r="DW568" s="2" t="n"/>
      <c r="DX568" s="2" t="n"/>
      <c r="DY568" s="2" t="n"/>
      <c r="DZ568" s="2" t="n"/>
      <c r="EA568" s="2" t="n"/>
      <c r="EB568" s="2" t="n"/>
      <c r="EC568" s="2" t="n"/>
    </row>
    <row r="569" ht="6.75"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143" t="n"/>
      <c r="CG569" s="144" t="n"/>
      <c r="DU569" s="144" t="n"/>
      <c r="DV569" s="2" t="n"/>
      <c r="DW569" s="2" t="n"/>
      <c r="DX569" s="2" t="n"/>
      <c r="DY569" s="2" t="n"/>
      <c r="DZ569" s="2" t="n"/>
      <c r="EA569" s="2" t="n"/>
      <c r="EB569" s="2" t="n"/>
      <c r="EC569" s="2" t="n"/>
    </row>
    <row r="570" ht="3.75" customHeight="1" s="118">
      <c r="A570" s="2" t="n"/>
      <c r="B570" s="2" t="n"/>
      <c r="C570" s="2" t="n"/>
      <c r="D570" s="2" t="n"/>
      <c r="E570" s="147" t="n"/>
      <c r="F570" s="148" t="n"/>
      <c r="G570" s="148" t="n"/>
      <c r="H570" s="148" t="n"/>
      <c r="I570" s="148" t="n"/>
      <c r="J570" s="148" t="n"/>
      <c r="K570" s="149" t="n"/>
      <c r="L570" s="147" t="n"/>
      <c r="M570" s="148" t="n"/>
      <c r="N570" s="148" t="n"/>
      <c r="O570" s="148" t="n"/>
      <c r="P570" s="148" t="n"/>
      <c r="Q570" s="148" t="n"/>
      <c r="R570" s="148" t="n"/>
      <c r="S570" s="148" t="n"/>
      <c r="T570" s="148" t="n"/>
      <c r="U570" s="148" t="n"/>
      <c r="X570" s="148" t="n"/>
      <c r="Y570" s="148" t="n"/>
      <c r="AC570" s="148" t="n"/>
      <c r="AD570" s="148" t="n"/>
      <c r="AH570" s="148" t="n"/>
      <c r="AI570" s="148" t="n"/>
      <c r="AJ570" s="148" t="n"/>
      <c r="AK570" s="148" t="n"/>
      <c r="AL570" s="148" t="n"/>
      <c r="AM570" s="148" t="n"/>
      <c r="AN570" s="148" t="n"/>
      <c r="AO570" s="148" t="n"/>
      <c r="AP570" s="148" t="n"/>
      <c r="AQ570" s="148" t="n"/>
      <c r="AR570" s="148" t="n"/>
      <c r="AS570" s="148" t="n"/>
      <c r="AT570" s="149"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143" t="n"/>
      <c r="CG570" s="144" t="n"/>
      <c r="DU570" s="144" t="n"/>
      <c r="DV570" s="2" t="n"/>
      <c r="DW570" s="2" t="n"/>
      <c r="DX570" s="2" t="n"/>
      <c r="DY570" s="2" t="n"/>
      <c r="DZ570" s="2" t="n"/>
      <c r="EA570" s="2" t="n"/>
      <c r="EB570" s="2" t="n"/>
      <c r="EC570" s="2" t="n"/>
    </row>
    <row r="571" ht="6.75" customHeight="1" s="118">
      <c r="A571" s="2" t="n"/>
      <c r="B571" s="2" t="n"/>
      <c r="C571" s="2" t="n"/>
      <c r="D571" s="2" t="n"/>
      <c r="E571" s="161" t="inlineStr">
        <is>
          <t>ふ り が な</t>
        </is>
      </c>
      <c r="F571" s="140" t="n"/>
      <c r="G571" s="140" t="n"/>
      <c r="H571" s="140" t="n"/>
      <c r="I571" s="140" t="n"/>
      <c r="J571" s="140" t="n"/>
      <c r="K571" s="141" t="n"/>
      <c r="L571" s="162">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143" t="n"/>
      <c r="CG571" s="144" t="n"/>
      <c r="DU571" s="144" t="n"/>
      <c r="DV571" s="2" t="n"/>
      <c r="DW571" s="2" t="n"/>
      <c r="DX571" s="2" t="n"/>
      <c r="DY571" s="2" t="n"/>
      <c r="DZ571" s="2" t="n"/>
      <c r="EA571" s="2" t="n"/>
      <c r="EB571" s="2" t="n"/>
      <c r="EC571" s="2" t="n"/>
    </row>
    <row r="572" ht="6.75" customHeight="1" s="118">
      <c r="A572" s="2" t="n"/>
      <c r="B572" s="2" t="n"/>
      <c r="C572" s="2" t="n"/>
      <c r="D572" s="2" t="n"/>
      <c r="E572" s="143" t="n"/>
      <c r="K572" s="144" t="n"/>
      <c r="BI572" s="144" t="n"/>
      <c r="BJ572" s="2" t="n"/>
      <c r="BK572" s="2" t="n"/>
      <c r="BL572" s="2" t="n"/>
      <c r="BM572" s="2" t="n"/>
      <c r="BN572" s="2" t="n"/>
      <c r="BO572" s="2" t="n"/>
      <c r="BP572" s="143" t="n"/>
      <c r="BV572" s="144" t="n"/>
      <c r="BW572" s="143" t="n"/>
      <c r="CG572" s="144" t="n"/>
      <c r="DU572" s="144" t="n"/>
      <c r="DV572" s="2" t="n"/>
      <c r="DW572" s="2" t="n"/>
      <c r="DX572" s="2" t="n"/>
      <c r="DY572" s="2" t="n"/>
      <c r="DZ572" s="2" t="n"/>
      <c r="EA572" s="2" t="n"/>
      <c r="EB572" s="2" t="n"/>
      <c r="EC572" s="2" t="n"/>
    </row>
    <row r="573" ht="6.75" customHeight="1" s="118">
      <c r="A573" s="2" t="n"/>
      <c r="B573" s="2" t="n"/>
      <c r="C573" s="2" t="n"/>
      <c r="D573" s="2" t="n"/>
      <c r="E573" s="163" t="n"/>
      <c r="F573" s="164" t="n"/>
      <c r="G573" s="164" t="n"/>
      <c r="H573" s="164" t="n"/>
      <c r="I573" s="164" t="n"/>
      <c r="J573" s="164" t="n"/>
      <c r="K573" s="165" t="n"/>
      <c r="L573" s="164" t="n"/>
      <c r="M573" s="164" t="n"/>
      <c r="N573" s="164" t="n"/>
      <c r="O573" s="164" t="n"/>
      <c r="P573" s="164" t="n"/>
      <c r="Q573" s="164" t="n"/>
      <c r="R573" s="164" t="n"/>
      <c r="S573" s="164" t="n"/>
      <c r="T573" s="164" t="n"/>
      <c r="U573" s="164" t="n"/>
      <c r="V573" s="164" t="n"/>
      <c r="W573" s="164" t="n"/>
      <c r="X573" s="164" t="n"/>
      <c r="Y573" s="164" t="n"/>
      <c r="Z573" s="164" t="n"/>
      <c r="AA573" s="164" t="n"/>
      <c r="AB573" s="164" t="n"/>
      <c r="AC573" s="164" t="n"/>
      <c r="AD573" s="164" t="n"/>
      <c r="AE573" s="164" t="n"/>
      <c r="AF573" s="164" t="n"/>
      <c r="AG573" s="164" t="n"/>
      <c r="AH573" s="164" t="n"/>
      <c r="AI573" s="164" t="n"/>
      <c r="AJ573" s="164" t="n"/>
      <c r="AK573" s="164" t="n"/>
      <c r="AL573" s="164" t="n"/>
      <c r="AM573" s="164" t="n"/>
      <c r="AN573" s="164" t="n"/>
      <c r="AO573" s="164" t="n"/>
      <c r="AP573" s="164" t="n"/>
      <c r="AQ573" s="164" t="n"/>
      <c r="AR573" s="164" t="n"/>
      <c r="AS573" s="164" t="n"/>
      <c r="AT573" s="164" t="n"/>
      <c r="AU573" s="164" t="n"/>
      <c r="AV573" s="164" t="n"/>
      <c r="AW573" s="164" t="n"/>
      <c r="AX573" s="164" t="n"/>
      <c r="AY573" s="164" t="n"/>
      <c r="AZ573" s="164" t="n"/>
      <c r="BA573" s="164" t="n"/>
      <c r="BB573" s="164" t="n"/>
      <c r="BC573" s="164" t="n"/>
      <c r="BD573" s="164" t="n"/>
      <c r="BE573" s="164" t="n"/>
      <c r="BF573" s="164" t="n"/>
      <c r="BG573" s="164" t="n"/>
      <c r="BH573" s="164" t="n"/>
      <c r="BI573" s="165" t="n"/>
      <c r="BJ573" s="2" t="n"/>
      <c r="BK573" s="2" t="n"/>
      <c r="BL573" s="2" t="n"/>
      <c r="BM573" s="2" t="n"/>
      <c r="BN573" s="2" t="n"/>
      <c r="BO573" s="2" t="n"/>
      <c r="BP573" s="143" t="n"/>
      <c r="BV573" s="144" t="n"/>
      <c r="BW573" s="143" t="n"/>
      <c r="CG573" s="144" t="n"/>
      <c r="DU573" s="144" t="n"/>
      <c r="DV573" s="2" t="n"/>
      <c r="DW573" s="2" t="n"/>
      <c r="DX573" s="2" t="n"/>
      <c r="DY573" s="2" t="n"/>
      <c r="DZ573" s="2" t="n"/>
      <c r="EA573" s="2" t="n"/>
      <c r="EB573" s="2" t="n"/>
      <c r="EC573" s="2" t="n"/>
    </row>
    <row r="574" ht="6.75" customHeight="1" s="118">
      <c r="A574" s="2" t="n"/>
      <c r="B574" s="2" t="n"/>
      <c r="C574" s="2" t="n"/>
      <c r="D574" s="2" t="n"/>
      <c r="E574" s="166" t="inlineStr">
        <is>
          <t>現住所</t>
        </is>
      </c>
      <c r="F574" s="167" t="n"/>
      <c r="G574" s="167" t="n"/>
      <c r="H574" s="167" t="n"/>
      <c r="I574" s="167" t="n"/>
      <c r="J574" s="167" t="n"/>
      <c r="K574" s="168" t="n"/>
      <c r="L574" s="107" t="inlineStr">
        <is>
          <t>〒</t>
        </is>
      </c>
      <c r="M574" s="167" t="n"/>
      <c r="N574" s="167" t="n"/>
      <c r="O574" s="167" t="n"/>
      <c r="P574" s="169">
        <f>計算!$H$9</f>
        <v/>
      </c>
      <c r="Q574" s="167" t="n"/>
      <c r="R574" s="167" t="n"/>
      <c r="S574" s="167" t="n"/>
      <c r="T574" s="167" t="n"/>
      <c r="U574" s="167" t="n"/>
      <c r="V574" s="167" t="n"/>
      <c r="W574" s="167" t="n"/>
      <c r="X574" s="167" t="n"/>
      <c r="Y574" s="167" t="n"/>
      <c r="Z574" s="167" t="n"/>
      <c r="AA574" s="167" t="n"/>
      <c r="AB574" s="167" t="n"/>
      <c r="AC574" s="167" t="n"/>
      <c r="AD574" s="167" t="n"/>
      <c r="AE574" s="167" t="n"/>
      <c r="AF574" s="167" t="n"/>
      <c r="AG574" s="167" t="n"/>
      <c r="AH574" s="167" t="n"/>
      <c r="AI574" s="167" t="n"/>
      <c r="AJ574" s="167"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143" t="n"/>
      <c r="CG574" s="144" t="n"/>
      <c r="DU574" s="144" t="n"/>
      <c r="DV574" s="2" t="n"/>
      <c r="DW574" s="2" t="n"/>
      <c r="DX574" s="2" t="n"/>
      <c r="DY574" s="2" t="n"/>
      <c r="DZ574" s="2" t="n"/>
      <c r="EA574" s="2" t="n"/>
      <c r="EB574" s="2" t="n"/>
      <c r="EC574" s="2" t="n"/>
    </row>
    <row r="575" ht="4.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7" t="n"/>
      <c r="BQ575" s="148" t="n"/>
      <c r="BR575" s="148" t="n"/>
      <c r="BS575" s="148" t="n"/>
      <c r="BT575" s="148" t="n"/>
      <c r="BU575" s="148" t="n"/>
      <c r="BV575" s="149" t="n"/>
      <c r="BW575" s="147" t="n"/>
      <c r="BX575" s="148" t="n"/>
      <c r="BY575" s="148" t="n"/>
      <c r="BZ575" s="148" t="n"/>
      <c r="CA575" s="148" t="n"/>
      <c r="CB575" s="148" t="n"/>
      <c r="CC575" s="148" t="n"/>
      <c r="CD575" s="148" t="n"/>
      <c r="CE575" s="148" t="n"/>
      <c r="CF575" s="148" t="n"/>
      <c r="CG575" s="149" t="n"/>
      <c r="DU575" s="144"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0" t="inlineStr">
        <is>
          <t>校内外の諸活動</t>
        </is>
      </c>
      <c r="BQ576" s="140" t="n"/>
      <c r="BR576" s="140" t="n"/>
      <c r="BS576" s="140" t="n"/>
      <c r="BT576" s="140" t="n"/>
      <c r="BU576" s="140" t="n"/>
      <c r="BV576" s="141" t="n"/>
      <c r="BW576" s="171">
        <f>計算!$AQ$9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2">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7" t="n"/>
      <c r="F579" s="148" t="n"/>
      <c r="G579" s="148" t="n"/>
      <c r="H579" s="148" t="n"/>
      <c r="I579" s="148" t="n"/>
      <c r="J579" s="148" t="n"/>
      <c r="K579" s="149" t="n"/>
      <c r="L579" s="147" t="n"/>
      <c r="M579" s="148" t="n"/>
      <c r="N579" s="148" t="n"/>
      <c r="O579" s="148" t="n"/>
      <c r="P579" s="148" t="n"/>
      <c r="Q579" s="148" t="n"/>
      <c r="R579" s="148" t="n"/>
      <c r="S579" s="148" t="n"/>
      <c r="T579" s="148" t="n"/>
      <c r="U579" s="148" t="n"/>
      <c r="V579" s="148" t="n"/>
      <c r="W579" s="148" t="n"/>
      <c r="X579" s="148" t="n"/>
      <c r="Y579" s="148" t="n"/>
      <c r="Z579" s="148" t="n"/>
      <c r="AA579" s="148" t="n"/>
      <c r="AB579" s="148" t="n"/>
      <c r="AC579" s="148" t="n"/>
      <c r="AD579" s="148" t="n"/>
      <c r="AE579" s="148" t="n"/>
      <c r="AF579" s="148" t="n"/>
      <c r="AG579" s="148" t="n"/>
      <c r="AH579" s="148" t="n"/>
      <c r="AI579" s="148" t="n"/>
      <c r="AJ579" s="148" t="n"/>
      <c r="AK579" s="148" t="n"/>
      <c r="AL579" s="148" t="n"/>
      <c r="AM579" s="148" t="n"/>
      <c r="AN579" s="148" t="n"/>
      <c r="AO579" s="148" t="n"/>
      <c r="AP579" s="148" t="n"/>
      <c r="AQ579" s="148" t="n"/>
      <c r="AR579" s="148" t="n"/>
      <c r="AS579" s="148" t="n"/>
      <c r="AT579" s="148" t="n"/>
      <c r="AU579" s="148" t="n"/>
      <c r="AV579" s="148" t="n"/>
      <c r="AW579" s="148" t="n"/>
      <c r="AX579" s="148" t="n"/>
      <c r="AY579" s="148" t="n"/>
      <c r="AZ579" s="148" t="n"/>
      <c r="BA579" s="148" t="n"/>
      <c r="BB579" s="148" t="n"/>
      <c r="BC579" s="148" t="n"/>
      <c r="BD579" s="148" t="n"/>
      <c r="BE579" s="148" t="n"/>
      <c r="BF579" s="148" t="n"/>
      <c r="BG579" s="148" t="n"/>
      <c r="BH579" s="148" t="n"/>
      <c r="BI579" s="149"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61" t="inlineStr">
        <is>
          <t>ふ り が な</t>
        </is>
      </c>
      <c r="F580" s="140" t="n"/>
      <c r="G580" s="140" t="n"/>
      <c r="H580" s="140" t="n"/>
      <c r="I580" s="140" t="n"/>
      <c r="J580" s="140" t="n"/>
      <c r="K580" s="141" t="n"/>
      <c r="L580" s="162">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3" t="n"/>
      <c r="F582" s="164" t="n"/>
      <c r="G582" s="164" t="n"/>
      <c r="H582" s="164" t="n"/>
      <c r="I582" s="164" t="n"/>
      <c r="J582" s="164" t="n"/>
      <c r="K582" s="165" t="n"/>
      <c r="L582" s="164" t="n"/>
      <c r="M582" s="164" t="n"/>
      <c r="N582" s="164" t="n"/>
      <c r="O582" s="164" t="n"/>
      <c r="P582" s="164" t="n"/>
      <c r="Q582" s="164" t="n"/>
      <c r="R582" s="164" t="n"/>
      <c r="S582" s="164" t="n"/>
      <c r="T582" s="164" t="n"/>
      <c r="U582" s="164" t="n"/>
      <c r="V582" s="164" t="n"/>
      <c r="W582" s="164" t="n"/>
      <c r="X582" s="164" t="n"/>
      <c r="Y582" s="164" t="n"/>
      <c r="Z582" s="164" t="n"/>
      <c r="AA582" s="164" t="n"/>
      <c r="AB582" s="164" t="n"/>
      <c r="AC582" s="164" t="n"/>
      <c r="AD582" s="164" t="n"/>
      <c r="AE582" s="164" t="n"/>
      <c r="AF582" s="164" t="n"/>
      <c r="AG582" s="164" t="n"/>
      <c r="AH582" s="164" t="n"/>
      <c r="AI582" s="164" t="n"/>
      <c r="AJ582" s="164" t="n"/>
      <c r="AK582" s="164" t="n"/>
      <c r="AL582" s="164" t="n"/>
      <c r="AM582" s="164" t="n"/>
      <c r="AN582" s="164" t="n"/>
      <c r="AO582" s="164" t="n"/>
      <c r="AP582" s="164" t="n"/>
      <c r="AQ582" s="164" t="n"/>
      <c r="AR582" s="164" t="n"/>
      <c r="AS582" s="164" t="n"/>
      <c r="AT582" s="164" t="n"/>
      <c r="AU582" s="164" t="n"/>
      <c r="AV582" s="164" t="n"/>
      <c r="AW582" s="164" t="n"/>
      <c r="AX582" s="164" t="n"/>
      <c r="AY582" s="164" t="n"/>
      <c r="AZ582" s="164" t="n"/>
      <c r="BA582" s="164" t="n"/>
      <c r="BB582" s="164" t="n"/>
      <c r="BC582" s="164" t="n"/>
      <c r="BD582" s="164" t="n"/>
      <c r="BE582" s="164" t="n"/>
      <c r="BF582" s="164" t="n"/>
      <c r="BG582" s="164" t="n"/>
      <c r="BH582" s="164" t="n"/>
      <c r="BI582" s="165"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6" t="inlineStr">
        <is>
          <t>連絡先</t>
        </is>
      </c>
      <c r="F583" s="167" t="n"/>
      <c r="G583" s="167" t="n"/>
      <c r="H583" s="167" t="n"/>
      <c r="I583" s="167" t="n"/>
      <c r="J583" s="167" t="n"/>
      <c r="K583" s="168" t="n"/>
      <c r="L583" s="107" t="inlineStr">
        <is>
          <t>〒</t>
        </is>
      </c>
      <c r="M583" s="167" t="n"/>
      <c r="N583" s="167" t="n"/>
      <c r="O583" s="167" t="n"/>
      <c r="P583" s="173">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4">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7" t="n"/>
      <c r="F587" s="148" t="n"/>
      <c r="G587" s="148" t="n"/>
      <c r="H587" s="148" t="n"/>
      <c r="I587" s="148" t="n"/>
      <c r="J587" s="148" t="n"/>
      <c r="K587" s="149" t="n"/>
      <c r="L587" s="148" t="n"/>
      <c r="M587" s="148" t="n"/>
      <c r="N587" s="148" t="n"/>
      <c r="O587" s="148" t="n"/>
      <c r="P587" s="148" t="n"/>
      <c r="Q587" s="148" t="n"/>
      <c r="R587" s="148" t="n"/>
      <c r="S587" s="148" t="n"/>
      <c r="T587" s="148" t="n"/>
      <c r="U587" s="148" t="n"/>
      <c r="V587" s="148" t="n"/>
      <c r="W587" s="148" t="n"/>
      <c r="X587" s="148" t="n"/>
      <c r="Y587" s="148" t="n"/>
      <c r="Z587" s="148" t="n"/>
      <c r="AA587" s="148" t="n"/>
      <c r="AB587" s="148" t="n"/>
      <c r="AC587" s="148" t="n"/>
      <c r="AD587" s="148" t="n"/>
      <c r="AE587" s="148" t="n"/>
      <c r="AF587" s="148" t="n"/>
      <c r="AG587" s="148" t="n"/>
      <c r="AH587" s="148" t="n"/>
      <c r="AI587" s="148" t="n"/>
      <c r="AJ587" s="148" t="n"/>
      <c r="AK587" s="148" t="n"/>
      <c r="AL587" s="148" t="n"/>
      <c r="AM587" s="148" t="n"/>
      <c r="AN587" s="148" t="n"/>
      <c r="AO587" s="148" t="n"/>
      <c r="AP587" s="148" t="n"/>
      <c r="AQ587" s="148" t="n"/>
      <c r="AR587" s="148" t="n"/>
      <c r="AS587" s="148" t="n"/>
      <c r="AT587" s="148" t="n"/>
      <c r="AU587" s="148" t="n"/>
      <c r="AV587" s="148" t="n"/>
      <c r="AW587" s="148" t="n"/>
      <c r="AX587" s="148" t="n"/>
      <c r="AY587" s="148" t="n"/>
      <c r="AZ587" s="148" t="n"/>
      <c r="BA587" s="148" t="n"/>
      <c r="BB587" s="148" t="n"/>
      <c r="BC587" s="148" t="n"/>
      <c r="BD587" s="148" t="n"/>
      <c r="BE587" s="148" t="n"/>
      <c r="BF587" s="148" t="n"/>
      <c r="BG587" s="148" t="n"/>
      <c r="BH587" s="148" t="n"/>
      <c r="BI587" s="149"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5" t="n"/>
      <c r="BQ593" s="140" t="n"/>
      <c r="BR593" s="176" t="n"/>
      <c r="BS593" s="140" t="n"/>
      <c r="BT593" s="140" t="n"/>
      <c r="BU593" s="28" t="n"/>
      <c r="BV593" s="29" t="n"/>
      <c r="BW593" s="177">
        <f>計算!$AR$9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8"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79">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80">
        <f>IF(計算!$B$9="","",設定!$B$6)&amp;""</f>
        <v/>
      </c>
      <c r="S601" s="11" t="n"/>
      <c r="T601" s="11" t="n"/>
      <c r="U601" s="181">
        <f>IF(計算!$B$9="","",設定!$B$7)&amp;""</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7" t="n"/>
      <c r="F606" s="148" t="n"/>
      <c r="G606" s="148" t="n"/>
      <c r="H606" s="148" t="n"/>
      <c r="I606" s="148" t="n"/>
      <c r="J606" s="148" t="n"/>
      <c r="K606" s="149"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8" t="n"/>
      <c r="AX606" s="148" t="n"/>
      <c r="AY606" s="148" t="n"/>
      <c r="AZ606" s="148" t="n"/>
      <c r="BA606" s="148" t="n"/>
      <c r="BB606" s="148" t="n"/>
      <c r="BC606" s="148" t="n"/>
      <c r="BD606" s="148" t="n"/>
      <c r="BE606" s="148" t="n"/>
      <c r="BF606" s="148" t="n"/>
      <c r="BG606" s="148" t="n"/>
      <c r="BH606" s="148" t="n"/>
      <c r="BI606" s="149"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2"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2">
        <f>計算!$AV$9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80">
        <f>計算!$AT$9</f>
        <v/>
      </c>
      <c r="S612" s="52" t="inlineStr">
        <is>
          <t>年</t>
        </is>
      </c>
      <c r="U612" s="181">
        <f>計算!$AU$9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7" t="n"/>
      <c r="M615" s="148" t="n"/>
      <c r="N615" s="148" t="n"/>
      <c r="O615" s="148" t="n"/>
      <c r="P615" s="20" t="n"/>
      <c r="Q615" s="20" t="n"/>
      <c r="R615" s="20" t="n"/>
      <c r="S615" s="20" t="n"/>
      <c r="T615" s="20" t="n"/>
      <c r="U615" s="20" t="n"/>
      <c r="V615" s="20" t="n"/>
      <c r="W615" s="20" t="n"/>
      <c r="X615" s="39" t="n"/>
      <c r="Y615" s="147" t="n"/>
      <c r="Z615" s="148" t="n"/>
      <c r="AA615" s="148" t="n"/>
      <c r="AB615" s="148" t="n"/>
      <c r="AC615" s="148" t="n"/>
      <c r="AD615" s="148" t="n"/>
      <c r="AE615" s="148" t="n"/>
      <c r="AF615" s="148" t="n"/>
      <c r="AG615" s="148" t="n"/>
      <c r="AH615" s="148" t="n"/>
      <c r="AI615" s="148" t="n"/>
      <c r="AJ615" s="148" t="n"/>
      <c r="AK615" s="148" t="n"/>
      <c r="AL615" s="148" t="n"/>
      <c r="AM615" s="148" t="n"/>
      <c r="AN615" s="148" t="n"/>
      <c r="AO615" s="148" t="n"/>
      <c r="AP615" s="148" t="n"/>
      <c r="AQ615" s="148" t="n"/>
      <c r="AR615" s="148" t="n"/>
      <c r="AS615" s="148" t="n"/>
      <c r="AT615" s="148" t="n"/>
      <c r="AU615" s="148" t="n"/>
      <c r="AV615" s="148" t="n"/>
      <c r="AW615" s="148" t="n"/>
      <c r="AX615" s="148" t="n"/>
      <c r="AY615" s="148" t="n"/>
      <c r="AZ615" s="148" t="n"/>
      <c r="BA615" s="148" t="n"/>
      <c r="BB615" s="148" t="n"/>
      <c r="BC615" s="148" t="n"/>
      <c r="BD615" s="148" t="n"/>
      <c r="BE615" s="148" t="n"/>
      <c r="BF615" s="148" t="n"/>
      <c r="BG615" s="148" t="n"/>
      <c r="BH615" s="148" t="n"/>
      <c r="BI615" s="149"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2">
        <f>計算!$AY$9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80">
        <f>計算!$AW$9</f>
        <v/>
      </c>
      <c r="S618" s="52" t="inlineStr">
        <is>
          <t>年</t>
        </is>
      </c>
      <c r="U618" s="181">
        <f>計算!$AX$9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7" t="n"/>
      <c r="M621" s="148" t="n"/>
      <c r="N621" s="148" t="n"/>
      <c r="O621" s="148" t="n"/>
      <c r="P621" s="20" t="n"/>
      <c r="Q621" s="20" t="n"/>
      <c r="R621" s="20" t="n"/>
      <c r="S621" s="20" t="n"/>
      <c r="T621" s="20" t="n"/>
      <c r="U621" s="20" t="n"/>
      <c r="V621" s="20" t="n"/>
      <c r="W621" s="20" t="n"/>
      <c r="X621" s="39" t="n"/>
      <c r="Y621" s="147" t="n"/>
      <c r="Z621" s="148" t="n"/>
      <c r="AA621" s="148" t="n"/>
      <c r="AB621" s="148" t="n"/>
      <c r="AC621" s="148" t="n"/>
      <c r="AD621" s="148" t="n"/>
      <c r="AE621" s="148" t="n"/>
      <c r="AF621" s="148" t="n"/>
      <c r="AG621" s="148" t="n"/>
      <c r="AH621" s="148" t="n"/>
      <c r="AI621" s="148" t="n"/>
      <c r="AJ621" s="148" t="n"/>
      <c r="AK621" s="148" t="n"/>
      <c r="AL621" s="148" t="n"/>
      <c r="AM621" s="148" t="n"/>
      <c r="AN621" s="148" t="n"/>
      <c r="AO621" s="148" t="n"/>
      <c r="AP621" s="148" t="n"/>
      <c r="AQ621" s="148" t="n"/>
      <c r="AR621" s="148" t="n"/>
      <c r="AS621" s="148" t="n"/>
      <c r="AT621" s="148" t="n"/>
      <c r="AU621" s="148" t="n"/>
      <c r="AV621" s="148" t="n"/>
      <c r="AW621" s="148" t="n"/>
      <c r="AX621" s="148" t="n"/>
      <c r="AY621" s="148" t="n"/>
      <c r="AZ621" s="148" t="n"/>
      <c r="BA621" s="148" t="n"/>
      <c r="BB621" s="148" t="n"/>
      <c r="BC621" s="148" t="n"/>
      <c r="BD621" s="148" t="n"/>
      <c r="BE621" s="148" t="n"/>
      <c r="BF621" s="148" t="n"/>
      <c r="BG621" s="148" t="n"/>
      <c r="BH621" s="148" t="n"/>
      <c r="BI621" s="149" t="n"/>
      <c r="BJ621" s="2" t="n"/>
      <c r="BK621" s="2" t="n"/>
      <c r="BL621" s="2" t="n"/>
      <c r="BM621" s="2" t="n"/>
      <c r="BN621" s="2" t="n"/>
      <c r="BO621" s="2" t="n"/>
      <c r="BP621" s="147" t="n"/>
      <c r="BQ621" s="148" t="n"/>
      <c r="BR621" s="148" t="n"/>
      <c r="BS621" s="148" t="n"/>
      <c r="BT621" s="148" t="n"/>
      <c r="BU621" s="42" t="n"/>
      <c r="BV621" s="45" t="n"/>
      <c r="BW621" s="148" t="n"/>
      <c r="BX621" s="148" t="n"/>
      <c r="BY621" s="148" t="n"/>
      <c r="BZ621" s="148" t="n"/>
      <c r="CA621" s="148" t="n"/>
      <c r="CB621" s="148" t="n"/>
      <c r="CC621" s="148" t="n"/>
      <c r="CD621" s="148" t="n"/>
      <c r="CE621" s="148" t="n"/>
      <c r="CF621" s="148" t="n"/>
      <c r="CG621" s="148" t="n"/>
      <c r="CH621" s="148" t="n"/>
      <c r="CI621" s="148" t="n"/>
      <c r="CJ621" s="148" t="n"/>
      <c r="CK621" s="148" t="n"/>
      <c r="CL621" s="148" t="n"/>
      <c r="CM621" s="148" t="n"/>
      <c r="CN621" s="148" t="n"/>
      <c r="CO621" s="148" t="n"/>
      <c r="CP621" s="148" t="n"/>
      <c r="CQ621" s="148" t="n"/>
      <c r="CR621" s="148" t="n"/>
      <c r="CS621" s="148" t="n"/>
      <c r="CT621" s="148" t="n"/>
      <c r="CU621" s="148" t="n"/>
      <c r="CV621" s="148" t="n"/>
      <c r="CW621" s="148" t="n"/>
      <c r="CX621" s="148" t="n"/>
      <c r="CY621" s="148" t="n"/>
      <c r="CZ621" s="148" t="n"/>
      <c r="DA621" s="148" t="n"/>
      <c r="DB621" s="148" t="n"/>
      <c r="DC621" s="148" t="n"/>
      <c r="DD621" s="148" t="n"/>
      <c r="DE621" s="148" t="n"/>
      <c r="DF621" s="148" t="n"/>
      <c r="DG621" s="148" t="n"/>
      <c r="DH621" s="148" t="n"/>
      <c r="DI621" s="148" t="n"/>
      <c r="DJ621" s="148" t="n"/>
      <c r="DK621" s="148" t="n"/>
      <c r="DL621" s="148" t="n"/>
      <c r="DM621" s="148" t="n"/>
      <c r="DN621" s="148" t="n"/>
      <c r="DO621" s="148" t="n"/>
      <c r="DP621" s="148" t="n"/>
      <c r="DQ621" s="148" t="n"/>
      <c r="DR621" s="148" t="n"/>
      <c r="DS621" s="148" t="n"/>
      <c r="DT621" s="148" t="n"/>
      <c r="DU621" s="149"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7">
        <f>計算!$AS$9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7" t="n"/>
      <c r="M627" s="148" t="n"/>
      <c r="N627" s="148" t="n"/>
      <c r="O627" s="148"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7" t="n"/>
      <c r="F633" s="148" t="n"/>
      <c r="G633" s="148" t="n"/>
      <c r="H633" s="148" t="n"/>
      <c r="I633" s="148" t="n"/>
      <c r="J633" s="148" t="n"/>
      <c r="K633" s="149" t="n"/>
      <c r="L633" s="147" t="n"/>
      <c r="M633" s="148" t="n"/>
      <c r="N633" s="148" t="n"/>
      <c r="O633" s="148"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7" t="n"/>
      <c r="BQ633" s="148" t="n"/>
      <c r="BR633" s="148" t="n"/>
      <c r="BS633" s="148" t="n"/>
      <c r="BT633" s="148" t="n"/>
      <c r="BU633" s="148" t="n"/>
      <c r="BV633" s="149" t="n"/>
      <c r="BW633" s="148" t="n"/>
      <c r="BX633" s="148" t="n"/>
      <c r="BY633" s="148" t="n"/>
      <c r="BZ633" s="148" t="n"/>
      <c r="CA633" s="148" t="n"/>
      <c r="CB633" s="148" t="n"/>
      <c r="CC633" s="148" t="n"/>
      <c r="CD633" s="148" t="n"/>
      <c r="CE633" s="148" t="n"/>
      <c r="CF633" s="148" t="n"/>
      <c r="CG633" s="148" t="n"/>
      <c r="CH633" s="148" t="n"/>
      <c r="CI633" s="148" t="n"/>
      <c r="CJ633" s="148" t="n"/>
      <c r="CK633" s="148" t="n"/>
      <c r="CL633" s="148" t="n"/>
      <c r="CM633" s="148" t="n"/>
      <c r="CN633" s="148" t="n"/>
      <c r="CO633" s="148" t="n"/>
      <c r="CP633" s="148" t="n"/>
      <c r="CQ633" s="148" t="n"/>
      <c r="CR633" s="148" t="n"/>
      <c r="CS633" s="148" t="n"/>
      <c r="CT633" s="148" t="n"/>
      <c r="CU633" s="148" t="n"/>
      <c r="CV633" s="148" t="n"/>
      <c r="CW633" s="148" t="n"/>
      <c r="CX633" s="148" t="n"/>
      <c r="CY633" s="148" t="n"/>
      <c r="CZ633" s="148" t="n"/>
      <c r="DA633" s="148" t="n"/>
      <c r="DB633" s="148" t="n"/>
      <c r="DC633" s="148" t="n"/>
      <c r="DD633" s="148" t="n"/>
      <c r="DE633" s="148" t="n"/>
      <c r="DF633" s="148" t="n"/>
      <c r="DG633" s="148" t="n"/>
      <c r="DH633" s="148" t="n"/>
      <c r="DI633" s="148" t="n"/>
      <c r="DJ633" s="148" t="n"/>
      <c r="DK633" s="148" t="n"/>
      <c r="DL633" s="148" t="n"/>
      <c r="DM633" s="148" t="n"/>
      <c r="DN633" s="148" t="n"/>
      <c r="DO633" s="148" t="n"/>
      <c r="DP633" s="148" t="n"/>
      <c r="DQ633" s="148" t="n"/>
      <c r="DR633" s="148" t="n"/>
      <c r="DS633" s="148" t="n"/>
      <c r="DT633" s="148" t="n"/>
      <c r="DU633" s="149"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IF(計算!$B$10="","",IF(N(設定!$B$3)=0,"",YEAR(設定!$B$3)-2018))&amp;""</f>
        <v/>
      </c>
      <c r="AG645" s="95" t="inlineStr">
        <is>
          <t>年</t>
        </is>
      </c>
      <c r="AI645" s="145">
        <f>IF(計算!$B$10="","",IF(N(設定!$B$3)=0,"",MONTH(設定!$B$3)))&amp;""</f>
        <v/>
      </c>
      <c r="AL645" s="95" t="inlineStr">
        <is>
          <t>月</t>
        </is>
      </c>
      <c r="AN645" s="146">
        <f>IF(計算!$B$10="","",IF(N(設定!$B$3)=0,"",DAY(設定!$B$3)))&amp;""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7" t="n"/>
      <c r="BX645" s="148" t="n"/>
      <c r="BY645" s="148" t="n"/>
      <c r="BZ645" s="148" t="n"/>
      <c r="CA645" s="148" t="n"/>
      <c r="CB645" s="148" t="n"/>
      <c r="CC645" s="148" t="n"/>
      <c r="CD645" s="148" t="n"/>
      <c r="CE645" s="148" t="n"/>
      <c r="CF645" s="148" t="n"/>
      <c r="CG645" s="149" t="n"/>
      <c r="CH645" s="147" t="n"/>
      <c r="CI645" s="148" t="n"/>
      <c r="CJ645" s="148" t="n"/>
      <c r="CK645" s="148" t="n"/>
      <c r="CL645" s="148" t="n"/>
      <c r="CM645" s="148" t="n"/>
      <c r="CN645" s="148" t="n"/>
      <c r="CO645" s="148" t="n"/>
      <c r="CP645" s="148" t="n"/>
      <c r="CQ645" s="148" t="n"/>
      <c r="CR645" s="148" t="n"/>
      <c r="CS645" s="148" t="n"/>
      <c r="CT645" s="148" t="n"/>
      <c r="CU645" s="148" t="n"/>
      <c r="CV645" s="148" t="n"/>
      <c r="CW645" s="148" t="n"/>
      <c r="CX645" s="148" t="n"/>
      <c r="CY645" s="148" t="n"/>
      <c r="CZ645" s="148" t="n"/>
      <c r="DA645" s="148" t="n"/>
      <c r="DB645" s="148" t="n"/>
      <c r="DC645" s="148" t="n"/>
      <c r="DD645" s="148" t="n"/>
      <c r="DE645" s="148" t="n"/>
      <c r="DF645" s="148" t="n"/>
      <c r="DG645" s="148" t="n"/>
      <c r="DH645" s="148" t="n"/>
      <c r="DI645" s="148" t="n"/>
      <c r="DJ645" s="148" t="n"/>
      <c r="DK645" s="148" t="n"/>
      <c r="DL645" s="148" t="n"/>
      <c r="DM645" s="148" t="n"/>
      <c r="DN645" s="148" t="n"/>
      <c r="DO645" s="148" t="n"/>
      <c r="DP645" s="148" t="n"/>
      <c r="DQ645" s="148" t="n"/>
      <c r="DR645" s="148" t="n"/>
      <c r="DS645" s="148" t="n"/>
      <c r="DT645" s="148" t="n"/>
      <c r="DU645" s="149"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50">
        <f>計算!$BD$10</f>
        <v/>
      </c>
      <c r="CG646" s="144" t="n"/>
      <c r="CH646" s="151">
        <f>計算!$BE$10</f>
        <v/>
      </c>
      <c r="DU646" s="144"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8" t="n"/>
      <c r="AA647" s="148" t="n"/>
      <c r="AB647" s="148" t="n"/>
      <c r="AC647" s="148" t="n"/>
      <c r="AD647" s="148" t="n"/>
      <c r="AE647" s="148" t="n"/>
      <c r="AF647" s="148" t="n"/>
      <c r="AG647" s="148" t="n"/>
      <c r="AH647" s="148" t="n"/>
      <c r="AI647" s="148" t="n"/>
      <c r="AJ647" s="148" t="n"/>
      <c r="AK647" s="148" t="n"/>
      <c r="AL647" s="148" t="n"/>
      <c r="AM647" s="148" t="n"/>
      <c r="AN647" s="148" t="n"/>
      <c r="AO647" s="148" t="n"/>
      <c r="AP647" s="148" t="n"/>
      <c r="AQ647" s="148" t="n"/>
      <c r="AR647" s="148" t="n"/>
      <c r="AS647" s="148" t="n"/>
      <c r="AT647" s="148" t="n"/>
      <c r="AU647" s="12" t="n"/>
      <c r="AV647" s="7" t="n"/>
      <c r="BI647" s="8" t="n"/>
      <c r="BJ647" s="7" t="n"/>
      <c r="BK647" s="2" t="n"/>
      <c r="BL647" s="2" t="n"/>
      <c r="BM647" s="2" t="n"/>
      <c r="BN647" s="2" t="n"/>
      <c r="BO647" s="2" t="n"/>
      <c r="BP647" s="143" t="n"/>
      <c r="BV647" s="144" t="n"/>
      <c r="BW647" s="143" t="n"/>
      <c r="CG647" s="144" t="n"/>
      <c r="DU647" s="144" t="n"/>
      <c r="DV647" s="2" t="n"/>
      <c r="DW647" s="2" t="n"/>
      <c r="DX647" s="2" t="n"/>
      <c r="DY647" s="2" t="n"/>
      <c r="DZ647" s="2" t="n"/>
      <c r="EA647" s="2" t="n"/>
      <c r="EB647" s="2" t="n"/>
      <c r="EC647" s="2" t="n"/>
    </row>
    <row r="648" ht="6.75" customHeight="1" s="118">
      <c r="A648" s="2" t="n"/>
      <c r="B648" s="2" t="n"/>
      <c r="C648" s="2" t="n"/>
      <c r="D648" s="2" t="n"/>
      <c r="E648" s="142" t="inlineStr">
        <is>
          <t>ふ り が な</t>
        </is>
      </c>
      <c r="F648" s="140" t="n"/>
      <c r="G648" s="140" t="n"/>
      <c r="H648" s="140" t="n"/>
      <c r="I648" s="140" t="n"/>
      <c r="J648" s="140" t="n"/>
      <c r="K648" s="141" t="n"/>
      <c r="L648" s="152">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43" t="n"/>
      <c r="CG648" s="144" t="n"/>
      <c r="DU648" s="144" t="n"/>
      <c r="DV648" s="2" t="n"/>
      <c r="DW648" s="2" t="n"/>
      <c r="DX648" s="2" t="n"/>
      <c r="DY648" s="2" t="n"/>
      <c r="DZ648" s="2" t="n"/>
      <c r="EA648" s="2" t="n"/>
      <c r="EB648" s="2" t="n"/>
      <c r="EC648" s="2" t="n"/>
    </row>
    <row r="649" ht="6.7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43" t="n"/>
      <c r="CG649" s="144" t="n"/>
      <c r="DU649" s="144" t="n"/>
      <c r="DV649" s="2" t="n"/>
      <c r="DW649" s="2" t="n"/>
      <c r="DX649" s="2" t="n"/>
      <c r="DY649" s="2" t="n"/>
      <c r="DZ649" s="2" t="n"/>
      <c r="EA649" s="2" t="n"/>
      <c r="EB649" s="2" t="n"/>
      <c r="EC649" s="2" t="n"/>
    </row>
    <row r="650" ht="6.7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43" t="n"/>
      <c r="CG650" s="144" t="n"/>
      <c r="DU650" s="144" t="n"/>
      <c r="DV650" s="2" t="n"/>
      <c r="DW650" s="2" t="n"/>
      <c r="DX650" s="2" t="n"/>
      <c r="DY650" s="2" t="n"/>
      <c r="DZ650" s="2" t="n"/>
      <c r="EA650" s="2" t="n"/>
      <c r="EB650" s="2" t="n"/>
      <c r="EC650" s="2" t="n"/>
    </row>
    <row r="651" ht="6.75" customHeight="1" s="118">
      <c r="A651" s="2" t="n"/>
      <c r="B651" s="2" t="n"/>
      <c r="C651" s="2" t="n"/>
      <c r="D651" s="2" t="n"/>
      <c r="E651" s="147" t="n"/>
      <c r="F651" s="148" t="n"/>
      <c r="G651" s="148" t="n"/>
      <c r="H651" s="148" t="n"/>
      <c r="I651" s="148" t="n"/>
      <c r="J651" s="148" t="n"/>
      <c r="K651" s="149" t="n"/>
      <c r="L651" s="148" t="n"/>
      <c r="M651" s="148" t="n"/>
      <c r="N651" s="148" t="n"/>
      <c r="O651" s="148" t="n"/>
      <c r="P651" s="148" t="n"/>
      <c r="Q651" s="148" t="n"/>
      <c r="R651" s="148" t="n"/>
      <c r="S651" s="148" t="n"/>
      <c r="T651" s="148" t="n"/>
      <c r="U651" s="148" t="n"/>
      <c r="V651" s="148" t="n"/>
      <c r="W651" s="148" t="n"/>
      <c r="X651" s="148" t="n"/>
      <c r="Y651" s="148" t="n"/>
      <c r="Z651" s="148" t="n"/>
      <c r="AA651" s="148" t="n"/>
      <c r="AB651" s="148" t="n"/>
      <c r="AC651" s="148" t="n"/>
      <c r="AD651" s="148" t="n"/>
      <c r="AE651" s="148" t="n"/>
      <c r="AF651" s="148" t="n"/>
      <c r="AG651" s="148" t="n"/>
      <c r="AH651" s="148" t="n"/>
      <c r="AI651" s="148" t="n"/>
      <c r="AJ651" s="148" t="n"/>
      <c r="AK651" s="148" t="n"/>
      <c r="AL651" s="148" t="n"/>
      <c r="AM651" s="148" t="n"/>
      <c r="AN651" s="148" t="n"/>
      <c r="AO651" s="148" t="n"/>
      <c r="AP651" s="148" t="n"/>
      <c r="AQ651" s="148" t="n"/>
      <c r="AR651" s="148" t="n"/>
      <c r="AS651" s="148" t="n"/>
      <c r="AT651" s="149"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43" t="n"/>
      <c r="CG651" s="144" t="n"/>
      <c r="DU651" s="144" t="n"/>
      <c r="DV651" s="2" t="n"/>
      <c r="DW651" s="2" t="n"/>
      <c r="DX651" s="2" t="n"/>
      <c r="DY651" s="2" t="n"/>
      <c r="DZ651" s="2" t="n"/>
      <c r="EA651" s="2" t="n"/>
      <c r="EB651" s="2" t="n"/>
      <c r="EC651" s="2" t="n"/>
    </row>
    <row r="652" ht="6.75" customHeight="1" s="118">
      <c r="A652" s="2" t="n"/>
      <c r="B652" s="2" t="n"/>
      <c r="C652" s="2" t="n"/>
      <c r="D652" s="2" t="n"/>
      <c r="E652" s="153" t="inlineStr">
        <is>
          <t>名　前</t>
        </is>
      </c>
      <c r="F652" s="140" t="n"/>
      <c r="G652" s="140" t="n"/>
      <c r="H652" s="140" t="n"/>
      <c r="I652" s="140" t="n"/>
      <c r="J652" s="140" t="n"/>
      <c r="K652" s="141" t="n"/>
      <c r="L652" s="154">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43" t="n"/>
      <c r="CG652" s="144" t="n"/>
      <c r="DU652" s="144" t="n"/>
      <c r="DV652" s="2" t="n"/>
      <c r="DW652" s="2" t="n"/>
      <c r="DX652" s="2" t="n"/>
      <c r="DY652" s="2" t="n"/>
      <c r="DZ652" s="2" t="n"/>
      <c r="EA652" s="2" t="n"/>
      <c r="EB652" s="2" t="n"/>
      <c r="EC652" s="2" t="n"/>
    </row>
    <row r="653" ht="6.7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43" t="n"/>
      <c r="CG653" s="144" t="n"/>
      <c r="DU653" s="144" t="n"/>
      <c r="DV653" s="2" t="n"/>
      <c r="DW653" s="2" t="n"/>
      <c r="DX653" s="2" t="n"/>
      <c r="DY653" s="2" t="n"/>
      <c r="DZ653" s="2" t="n"/>
      <c r="EA653" s="2" t="n"/>
      <c r="EB653" s="2" t="n"/>
      <c r="EC653" s="2" t="n"/>
    </row>
    <row r="654" ht="6.7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43" t="n"/>
      <c r="CG654" s="144" t="n"/>
      <c r="DU654" s="144" t="n"/>
      <c r="DV654" s="2" t="n"/>
      <c r="DW654" s="2" t="n"/>
      <c r="DX654" s="2" t="n"/>
      <c r="DY654" s="2" t="n"/>
      <c r="DZ654" s="2" t="n"/>
      <c r="EA654" s="2" t="n"/>
      <c r="EB654" s="2" t="n"/>
      <c r="EC654" s="2" t="n"/>
    </row>
    <row r="655" ht="6.7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43" t="n"/>
      <c r="CG655" s="144" t="n"/>
      <c r="DU655" s="144" t="n"/>
      <c r="DV655" s="2" t="n"/>
      <c r="DW655" s="2" t="n"/>
      <c r="DX655" s="2" t="n"/>
      <c r="DY655" s="2" t="n"/>
      <c r="DZ655" s="2" t="n"/>
      <c r="EA655" s="2" t="n"/>
      <c r="EB655" s="2" t="n"/>
      <c r="EC655" s="2" t="n"/>
    </row>
    <row r="656" ht="6.7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43" t="n"/>
      <c r="CG656" s="144" t="n"/>
      <c r="DU656" s="144" t="n"/>
      <c r="DV656" s="2" t="n"/>
      <c r="DW656" s="2" t="n"/>
      <c r="DX656" s="2" t="n"/>
      <c r="DY656" s="2" t="n"/>
      <c r="DZ656" s="2" t="n"/>
      <c r="EA656" s="2" t="n"/>
      <c r="EB656" s="2" t="n"/>
      <c r="EC656" s="2" t="n"/>
    </row>
    <row r="657" ht="4.5" customHeight="1" s="118">
      <c r="A657" s="2" t="n"/>
      <c r="B657" s="2" t="n"/>
      <c r="C657" s="2" t="n"/>
      <c r="D657" s="2" t="n"/>
      <c r="E657" s="147" t="n"/>
      <c r="F657" s="148" t="n"/>
      <c r="G657" s="148" t="n"/>
      <c r="H657" s="148" t="n"/>
      <c r="I657" s="148" t="n"/>
      <c r="J657" s="148" t="n"/>
      <c r="K657" s="149" t="n"/>
      <c r="L657" s="147" t="n"/>
      <c r="M657" s="148" t="n"/>
      <c r="N657" s="148" t="n"/>
      <c r="O657" s="148" t="n"/>
      <c r="P657" s="148" t="n"/>
      <c r="Q657" s="148" t="n"/>
      <c r="R657" s="148" t="n"/>
      <c r="S657" s="148" t="n"/>
      <c r="T657" s="148" t="n"/>
      <c r="U657" s="148" t="n"/>
      <c r="V657" s="148" t="n"/>
      <c r="W657" s="148" t="n"/>
      <c r="X657" s="148" t="n"/>
      <c r="Y657" s="148" t="n"/>
      <c r="Z657" s="148" t="n"/>
      <c r="AA657" s="148" t="n"/>
      <c r="AB657" s="148" t="n"/>
      <c r="AC657" s="148" t="n"/>
      <c r="AD657" s="148" t="n"/>
      <c r="AE657" s="148" t="n"/>
      <c r="AF657" s="148" t="n"/>
      <c r="AG657" s="148" t="n"/>
      <c r="AH657" s="148" t="n"/>
      <c r="AI657" s="148" t="n"/>
      <c r="AJ657" s="148" t="n"/>
      <c r="AK657" s="148" t="n"/>
      <c r="AL657" s="148" t="n"/>
      <c r="AM657" s="148" t="n"/>
      <c r="AN657" s="148" t="n"/>
      <c r="AO657" s="148" t="n"/>
      <c r="AP657" s="148" t="n"/>
      <c r="AQ657" s="148" t="n"/>
      <c r="AR657" s="148" t="n"/>
      <c r="AS657" s="148" t="n"/>
      <c r="AT657" s="149"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43" t="n"/>
      <c r="CG657" s="144" t="n"/>
      <c r="DU657" s="144" t="n"/>
      <c r="DV657" s="2" t="n"/>
      <c r="DW657" s="2" t="n"/>
      <c r="DX657" s="2" t="n"/>
      <c r="DY657" s="2" t="n"/>
      <c r="DZ657" s="2" t="n"/>
      <c r="EA657" s="2" t="n"/>
      <c r="EB657" s="2" t="n"/>
      <c r="EC657" s="2" t="n"/>
    </row>
    <row r="658" ht="6.75" customHeight="1" s="118">
      <c r="A658" s="2" t="n"/>
      <c r="B658" s="2" t="n"/>
      <c r="C658" s="2" t="n"/>
      <c r="D658" s="2" t="n"/>
      <c r="E658" s="153" t="inlineStr">
        <is>
          <t>生年月日</t>
        </is>
      </c>
      <c r="F658" s="140" t="n"/>
      <c r="G658" s="140" t="n"/>
      <c r="H658" s="140" t="n"/>
      <c r="I658" s="140" t="n"/>
      <c r="J658" s="140" t="n"/>
      <c r="K658" s="141" t="n"/>
      <c r="L658" s="155" t="inlineStr">
        <is>
          <t>昭和 ・ 平成</t>
        </is>
      </c>
      <c r="M658" s="140" t="n"/>
      <c r="N658" s="140" t="n"/>
      <c r="O658" s="140" t="n"/>
      <c r="P658" s="140" t="n"/>
      <c r="Q658" s="140" t="n"/>
      <c r="R658" s="140" t="n"/>
      <c r="S658" s="140" t="n"/>
      <c r="T658" s="140" t="n"/>
      <c r="U658" s="140" t="n"/>
      <c r="V658" s="156">
        <f>計算!$D$10</f>
        <v/>
      </c>
      <c r="W658" s="140" t="n"/>
      <c r="X658" s="157" t="inlineStr">
        <is>
          <t>年</t>
        </is>
      </c>
      <c r="Y658" s="140" t="n"/>
      <c r="Z658" s="158">
        <f>計算!$E$10</f>
        <v/>
      </c>
      <c r="AA658" s="140" t="n"/>
      <c r="AB658" s="140" t="n"/>
      <c r="AC658" s="157" t="inlineStr">
        <is>
          <t>月</t>
        </is>
      </c>
      <c r="AD658" s="140" t="n"/>
      <c r="AE658" s="158">
        <f>計算!$F$10</f>
        <v/>
      </c>
      <c r="AF658" s="140" t="n"/>
      <c r="AG658" s="140" t="n"/>
      <c r="AH658" s="157" t="inlineStr">
        <is>
          <t>日　生 （満</t>
        </is>
      </c>
      <c r="AI658" s="140" t="n"/>
      <c r="AJ658" s="140" t="n"/>
      <c r="AK658" s="140" t="n"/>
      <c r="AL658" s="140" t="n"/>
      <c r="AM658" s="140" t="n"/>
      <c r="AN658" s="140" t="n"/>
      <c r="AO658" s="140" t="n"/>
      <c r="AP658" s="159">
        <f>計算!$G$10</f>
        <v/>
      </c>
      <c r="AQ658" s="140" t="n"/>
      <c r="AR658" s="160"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43" t="n"/>
      <c r="CG658" s="144" t="n"/>
      <c r="DU658" s="144" t="n"/>
      <c r="DV658" s="2" t="n"/>
      <c r="DW658" s="2" t="n"/>
      <c r="DX658" s="2" t="n"/>
      <c r="DY658" s="2" t="n"/>
      <c r="DZ658" s="2" t="n"/>
      <c r="EA658" s="2" t="n"/>
      <c r="EB658" s="2" t="n"/>
      <c r="EC658" s="2" t="n"/>
    </row>
    <row r="659" ht="6.75"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143" t="n"/>
      <c r="CG659" s="144" t="n"/>
      <c r="DU659" s="144" t="n"/>
      <c r="DV659" s="2" t="n"/>
      <c r="DW659" s="2" t="n"/>
      <c r="DX659" s="2" t="n"/>
      <c r="DY659" s="2" t="n"/>
      <c r="DZ659" s="2" t="n"/>
      <c r="EA659" s="2" t="n"/>
      <c r="EB659" s="2" t="n"/>
      <c r="EC659" s="2" t="n"/>
    </row>
    <row r="660" ht="6.75"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143" t="n"/>
      <c r="CG660" s="144" t="n"/>
      <c r="DU660" s="144" t="n"/>
      <c r="DV660" s="2" t="n"/>
      <c r="DW660" s="2" t="n"/>
      <c r="DX660" s="2" t="n"/>
      <c r="DY660" s="2" t="n"/>
      <c r="DZ660" s="2" t="n"/>
      <c r="EA660" s="2" t="n"/>
      <c r="EB660" s="2" t="n"/>
      <c r="EC660" s="2" t="n"/>
    </row>
    <row r="661" ht="3.75" customHeight="1" s="118">
      <c r="A661" s="2" t="n"/>
      <c r="B661" s="2" t="n"/>
      <c r="C661" s="2" t="n"/>
      <c r="D661" s="2" t="n"/>
      <c r="E661" s="147" t="n"/>
      <c r="F661" s="148" t="n"/>
      <c r="G661" s="148" t="n"/>
      <c r="H661" s="148" t="n"/>
      <c r="I661" s="148" t="n"/>
      <c r="J661" s="148" t="n"/>
      <c r="K661" s="149" t="n"/>
      <c r="L661" s="147" t="n"/>
      <c r="M661" s="148" t="n"/>
      <c r="N661" s="148" t="n"/>
      <c r="O661" s="148" t="n"/>
      <c r="P661" s="148" t="n"/>
      <c r="Q661" s="148" t="n"/>
      <c r="R661" s="148" t="n"/>
      <c r="S661" s="148" t="n"/>
      <c r="T661" s="148" t="n"/>
      <c r="U661" s="148" t="n"/>
      <c r="X661" s="148" t="n"/>
      <c r="Y661" s="148" t="n"/>
      <c r="AC661" s="148" t="n"/>
      <c r="AD661" s="148" t="n"/>
      <c r="AH661" s="148" t="n"/>
      <c r="AI661" s="148" t="n"/>
      <c r="AJ661" s="148" t="n"/>
      <c r="AK661" s="148" t="n"/>
      <c r="AL661" s="148" t="n"/>
      <c r="AM661" s="148" t="n"/>
      <c r="AN661" s="148" t="n"/>
      <c r="AO661" s="148" t="n"/>
      <c r="AP661" s="148" t="n"/>
      <c r="AQ661" s="148" t="n"/>
      <c r="AR661" s="148" t="n"/>
      <c r="AS661" s="148" t="n"/>
      <c r="AT661" s="149"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143" t="n"/>
      <c r="CG661" s="144" t="n"/>
      <c r="DU661" s="144" t="n"/>
      <c r="DV661" s="2" t="n"/>
      <c r="DW661" s="2" t="n"/>
      <c r="DX661" s="2" t="n"/>
      <c r="DY661" s="2" t="n"/>
      <c r="DZ661" s="2" t="n"/>
      <c r="EA661" s="2" t="n"/>
      <c r="EB661" s="2" t="n"/>
      <c r="EC661" s="2" t="n"/>
    </row>
    <row r="662" ht="6.75" customHeight="1" s="118">
      <c r="A662" s="2" t="n"/>
      <c r="B662" s="2" t="n"/>
      <c r="C662" s="2" t="n"/>
      <c r="D662" s="2" t="n"/>
      <c r="E662" s="161" t="inlineStr">
        <is>
          <t>ふ り が な</t>
        </is>
      </c>
      <c r="F662" s="140" t="n"/>
      <c r="G662" s="140" t="n"/>
      <c r="H662" s="140" t="n"/>
      <c r="I662" s="140" t="n"/>
      <c r="J662" s="140" t="n"/>
      <c r="K662" s="141" t="n"/>
      <c r="L662" s="162">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143" t="n"/>
      <c r="CG662" s="144" t="n"/>
      <c r="DU662" s="144" t="n"/>
      <c r="DV662" s="2" t="n"/>
      <c r="DW662" s="2" t="n"/>
      <c r="DX662" s="2" t="n"/>
      <c r="DY662" s="2" t="n"/>
      <c r="DZ662" s="2" t="n"/>
      <c r="EA662" s="2" t="n"/>
      <c r="EB662" s="2" t="n"/>
      <c r="EC662" s="2" t="n"/>
    </row>
    <row r="663" ht="6.75" customHeight="1" s="118">
      <c r="A663" s="2" t="n"/>
      <c r="B663" s="2" t="n"/>
      <c r="C663" s="2" t="n"/>
      <c r="D663" s="2" t="n"/>
      <c r="E663" s="143" t="n"/>
      <c r="K663" s="144" t="n"/>
      <c r="BI663" s="144" t="n"/>
      <c r="BJ663" s="2" t="n"/>
      <c r="BK663" s="2" t="n"/>
      <c r="BL663" s="2" t="n"/>
      <c r="BM663" s="2" t="n"/>
      <c r="BN663" s="2" t="n"/>
      <c r="BO663" s="2" t="n"/>
      <c r="BP663" s="143" t="n"/>
      <c r="BV663" s="144" t="n"/>
      <c r="BW663" s="143" t="n"/>
      <c r="CG663" s="144" t="n"/>
      <c r="DU663" s="144" t="n"/>
      <c r="DV663" s="2" t="n"/>
      <c r="DW663" s="2" t="n"/>
      <c r="DX663" s="2" t="n"/>
      <c r="DY663" s="2" t="n"/>
      <c r="DZ663" s="2" t="n"/>
      <c r="EA663" s="2" t="n"/>
      <c r="EB663" s="2" t="n"/>
      <c r="EC663" s="2" t="n"/>
    </row>
    <row r="664" ht="6.75" customHeight="1" s="118">
      <c r="A664" s="2" t="n"/>
      <c r="B664" s="2" t="n"/>
      <c r="C664" s="2" t="n"/>
      <c r="D664" s="2" t="n"/>
      <c r="E664" s="163" t="n"/>
      <c r="F664" s="164" t="n"/>
      <c r="G664" s="164" t="n"/>
      <c r="H664" s="164" t="n"/>
      <c r="I664" s="164" t="n"/>
      <c r="J664" s="164" t="n"/>
      <c r="K664" s="165" t="n"/>
      <c r="L664" s="164" t="n"/>
      <c r="M664" s="164" t="n"/>
      <c r="N664" s="164" t="n"/>
      <c r="O664" s="164" t="n"/>
      <c r="P664" s="164" t="n"/>
      <c r="Q664" s="164" t="n"/>
      <c r="R664" s="164" t="n"/>
      <c r="S664" s="164" t="n"/>
      <c r="T664" s="164" t="n"/>
      <c r="U664" s="164" t="n"/>
      <c r="V664" s="164" t="n"/>
      <c r="W664" s="164" t="n"/>
      <c r="X664" s="164" t="n"/>
      <c r="Y664" s="164" t="n"/>
      <c r="Z664" s="164" t="n"/>
      <c r="AA664" s="164" t="n"/>
      <c r="AB664" s="164" t="n"/>
      <c r="AC664" s="164" t="n"/>
      <c r="AD664" s="164" t="n"/>
      <c r="AE664" s="164" t="n"/>
      <c r="AF664" s="164" t="n"/>
      <c r="AG664" s="164" t="n"/>
      <c r="AH664" s="164" t="n"/>
      <c r="AI664" s="164" t="n"/>
      <c r="AJ664" s="164" t="n"/>
      <c r="AK664" s="164" t="n"/>
      <c r="AL664" s="164" t="n"/>
      <c r="AM664" s="164" t="n"/>
      <c r="AN664" s="164" t="n"/>
      <c r="AO664" s="164" t="n"/>
      <c r="AP664" s="164" t="n"/>
      <c r="AQ664" s="164" t="n"/>
      <c r="AR664" s="164" t="n"/>
      <c r="AS664" s="164" t="n"/>
      <c r="AT664" s="164" t="n"/>
      <c r="AU664" s="164" t="n"/>
      <c r="AV664" s="164" t="n"/>
      <c r="AW664" s="164" t="n"/>
      <c r="AX664" s="164" t="n"/>
      <c r="AY664" s="164" t="n"/>
      <c r="AZ664" s="164" t="n"/>
      <c r="BA664" s="164" t="n"/>
      <c r="BB664" s="164" t="n"/>
      <c r="BC664" s="164" t="n"/>
      <c r="BD664" s="164" t="n"/>
      <c r="BE664" s="164" t="n"/>
      <c r="BF664" s="164" t="n"/>
      <c r="BG664" s="164" t="n"/>
      <c r="BH664" s="164" t="n"/>
      <c r="BI664" s="165" t="n"/>
      <c r="BJ664" s="2" t="n"/>
      <c r="BK664" s="2" t="n"/>
      <c r="BL664" s="2" t="n"/>
      <c r="BM664" s="2" t="n"/>
      <c r="BN664" s="2" t="n"/>
      <c r="BO664" s="2" t="n"/>
      <c r="BP664" s="143" t="n"/>
      <c r="BV664" s="144" t="n"/>
      <c r="BW664" s="143" t="n"/>
      <c r="CG664" s="144" t="n"/>
      <c r="DU664" s="144" t="n"/>
      <c r="DV664" s="2" t="n"/>
      <c r="DW664" s="2" t="n"/>
      <c r="DX664" s="2" t="n"/>
      <c r="DY664" s="2" t="n"/>
      <c r="DZ664" s="2" t="n"/>
      <c r="EA664" s="2" t="n"/>
      <c r="EB664" s="2" t="n"/>
      <c r="EC664" s="2" t="n"/>
    </row>
    <row r="665" ht="6.75" customHeight="1" s="118">
      <c r="A665" s="2" t="n"/>
      <c r="B665" s="2" t="n"/>
      <c r="C665" s="2" t="n"/>
      <c r="D665" s="2" t="n"/>
      <c r="E665" s="166" t="inlineStr">
        <is>
          <t>現住所</t>
        </is>
      </c>
      <c r="F665" s="167" t="n"/>
      <c r="G665" s="167" t="n"/>
      <c r="H665" s="167" t="n"/>
      <c r="I665" s="167" t="n"/>
      <c r="J665" s="167" t="n"/>
      <c r="K665" s="168" t="n"/>
      <c r="L665" s="107" t="inlineStr">
        <is>
          <t>〒</t>
        </is>
      </c>
      <c r="M665" s="167" t="n"/>
      <c r="N665" s="167" t="n"/>
      <c r="O665" s="167" t="n"/>
      <c r="P665" s="169">
        <f>計算!$H$10</f>
        <v/>
      </c>
      <c r="Q665" s="167" t="n"/>
      <c r="R665" s="167" t="n"/>
      <c r="S665" s="167" t="n"/>
      <c r="T665" s="167" t="n"/>
      <c r="U665" s="167" t="n"/>
      <c r="V665" s="167" t="n"/>
      <c r="W665" s="167" t="n"/>
      <c r="X665" s="167" t="n"/>
      <c r="Y665" s="167" t="n"/>
      <c r="Z665" s="167" t="n"/>
      <c r="AA665" s="167" t="n"/>
      <c r="AB665" s="167" t="n"/>
      <c r="AC665" s="167" t="n"/>
      <c r="AD665" s="167" t="n"/>
      <c r="AE665" s="167" t="n"/>
      <c r="AF665" s="167" t="n"/>
      <c r="AG665" s="167" t="n"/>
      <c r="AH665" s="167" t="n"/>
      <c r="AI665" s="167" t="n"/>
      <c r="AJ665" s="167"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143" t="n"/>
      <c r="CG665" s="144" t="n"/>
      <c r="DU665" s="144" t="n"/>
      <c r="DV665" s="2" t="n"/>
      <c r="DW665" s="2" t="n"/>
      <c r="DX665" s="2" t="n"/>
      <c r="DY665" s="2" t="n"/>
      <c r="DZ665" s="2" t="n"/>
      <c r="EA665" s="2" t="n"/>
      <c r="EB665" s="2" t="n"/>
      <c r="EC665" s="2" t="n"/>
    </row>
    <row r="666" ht="4.5"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7" t="n"/>
      <c r="BQ666" s="148" t="n"/>
      <c r="BR666" s="148" t="n"/>
      <c r="BS666" s="148" t="n"/>
      <c r="BT666" s="148" t="n"/>
      <c r="BU666" s="148" t="n"/>
      <c r="BV666" s="149" t="n"/>
      <c r="BW666" s="147" t="n"/>
      <c r="BX666" s="148" t="n"/>
      <c r="BY666" s="148" t="n"/>
      <c r="BZ666" s="148" t="n"/>
      <c r="CA666" s="148" t="n"/>
      <c r="CB666" s="148" t="n"/>
      <c r="CC666" s="148" t="n"/>
      <c r="CD666" s="148" t="n"/>
      <c r="CE666" s="148" t="n"/>
      <c r="CF666" s="148" t="n"/>
      <c r="CG666" s="149" t="n"/>
      <c r="DU666" s="144"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0" t="inlineStr">
        <is>
          <t>校内外の諸活動</t>
        </is>
      </c>
      <c r="BQ667" s="140" t="n"/>
      <c r="BR667" s="140" t="n"/>
      <c r="BS667" s="140" t="n"/>
      <c r="BT667" s="140" t="n"/>
      <c r="BU667" s="140" t="n"/>
      <c r="BV667" s="141" t="n"/>
      <c r="BW667" s="171">
        <f>計算!$AQ$10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2">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7" t="n"/>
      <c r="F670" s="148" t="n"/>
      <c r="G670" s="148" t="n"/>
      <c r="H670" s="148" t="n"/>
      <c r="I670" s="148" t="n"/>
      <c r="J670" s="148" t="n"/>
      <c r="K670" s="149" t="n"/>
      <c r="L670" s="147" t="n"/>
      <c r="M670" s="148" t="n"/>
      <c r="N670" s="148" t="n"/>
      <c r="O670" s="148" t="n"/>
      <c r="P670" s="148" t="n"/>
      <c r="Q670" s="148" t="n"/>
      <c r="R670" s="148" t="n"/>
      <c r="S670" s="148" t="n"/>
      <c r="T670" s="148" t="n"/>
      <c r="U670" s="148" t="n"/>
      <c r="V670" s="148" t="n"/>
      <c r="W670" s="148" t="n"/>
      <c r="X670" s="148" t="n"/>
      <c r="Y670" s="148" t="n"/>
      <c r="Z670" s="148" t="n"/>
      <c r="AA670" s="148" t="n"/>
      <c r="AB670" s="148" t="n"/>
      <c r="AC670" s="148" t="n"/>
      <c r="AD670" s="148" t="n"/>
      <c r="AE670" s="148" t="n"/>
      <c r="AF670" s="148" t="n"/>
      <c r="AG670" s="148" t="n"/>
      <c r="AH670" s="148" t="n"/>
      <c r="AI670" s="148" t="n"/>
      <c r="AJ670" s="148" t="n"/>
      <c r="AK670" s="148" t="n"/>
      <c r="AL670" s="148" t="n"/>
      <c r="AM670" s="148" t="n"/>
      <c r="AN670" s="148" t="n"/>
      <c r="AO670" s="148" t="n"/>
      <c r="AP670" s="148" t="n"/>
      <c r="AQ670" s="148" t="n"/>
      <c r="AR670" s="148" t="n"/>
      <c r="AS670" s="148" t="n"/>
      <c r="AT670" s="148" t="n"/>
      <c r="AU670" s="148" t="n"/>
      <c r="AV670" s="148" t="n"/>
      <c r="AW670" s="148" t="n"/>
      <c r="AX670" s="148" t="n"/>
      <c r="AY670" s="148" t="n"/>
      <c r="AZ670" s="148" t="n"/>
      <c r="BA670" s="148" t="n"/>
      <c r="BB670" s="148" t="n"/>
      <c r="BC670" s="148" t="n"/>
      <c r="BD670" s="148" t="n"/>
      <c r="BE670" s="148" t="n"/>
      <c r="BF670" s="148" t="n"/>
      <c r="BG670" s="148" t="n"/>
      <c r="BH670" s="148" t="n"/>
      <c r="BI670" s="149"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61" t="inlineStr">
        <is>
          <t>ふ り が な</t>
        </is>
      </c>
      <c r="F671" s="140" t="n"/>
      <c r="G671" s="140" t="n"/>
      <c r="H671" s="140" t="n"/>
      <c r="I671" s="140" t="n"/>
      <c r="J671" s="140" t="n"/>
      <c r="K671" s="141" t="n"/>
      <c r="L671" s="162">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3" t="n"/>
      <c r="F673" s="164" t="n"/>
      <c r="G673" s="164" t="n"/>
      <c r="H673" s="164" t="n"/>
      <c r="I673" s="164" t="n"/>
      <c r="J673" s="164" t="n"/>
      <c r="K673" s="165" t="n"/>
      <c r="L673" s="164" t="n"/>
      <c r="M673" s="164" t="n"/>
      <c r="N673" s="164" t="n"/>
      <c r="O673" s="164" t="n"/>
      <c r="P673" s="164" t="n"/>
      <c r="Q673" s="164" t="n"/>
      <c r="R673" s="164" t="n"/>
      <c r="S673" s="164" t="n"/>
      <c r="T673" s="164" t="n"/>
      <c r="U673" s="164" t="n"/>
      <c r="V673" s="164" t="n"/>
      <c r="W673" s="164" t="n"/>
      <c r="X673" s="164" t="n"/>
      <c r="Y673" s="164" t="n"/>
      <c r="Z673" s="164" t="n"/>
      <c r="AA673" s="164" t="n"/>
      <c r="AB673" s="164" t="n"/>
      <c r="AC673" s="164" t="n"/>
      <c r="AD673" s="164" t="n"/>
      <c r="AE673" s="164" t="n"/>
      <c r="AF673" s="164" t="n"/>
      <c r="AG673" s="164" t="n"/>
      <c r="AH673" s="164" t="n"/>
      <c r="AI673" s="164" t="n"/>
      <c r="AJ673" s="164" t="n"/>
      <c r="AK673" s="164" t="n"/>
      <c r="AL673" s="164" t="n"/>
      <c r="AM673" s="164" t="n"/>
      <c r="AN673" s="164" t="n"/>
      <c r="AO673" s="164" t="n"/>
      <c r="AP673" s="164" t="n"/>
      <c r="AQ673" s="164" t="n"/>
      <c r="AR673" s="164" t="n"/>
      <c r="AS673" s="164" t="n"/>
      <c r="AT673" s="164" t="n"/>
      <c r="AU673" s="164" t="n"/>
      <c r="AV673" s="164" t="n"/>
      <c r="AW673" s="164" t="n"/>
      <c r="AX673" s="164" t="n"/>
      <c r="AY673" s="164" t="n"/>
      <c r="AZ673" s="164" t="n"/>
      <c r="BA673" s="164" t="n"/>
      <c r="BB673" s="164" t="n"/>
      <c r="BC673" s="164" t="n"/>
      <c r="BD673" s="164" t="n"/>
      <c r="BE673" s="164" t="n"/>
      <c r="BF673" s="164" t="n"/>
      <c r="BG673" s="164" t="n"/>
      <c r="BH673" s="164" t="n"/>
      <c r="BI673" s="165"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6" t="inlineStr">
        <is>
          <t>連絡先</t>
        </is>
      </c>
      <c r="F674" s="167" t="n"/>
      <c r="G674" s="167" t="n"/>
      <c r="H674" s="167" t="n"/>
      <c r="I674" s="167" t="n"/>
      <c r="J674" s="167" t="n"/>
      <c r="K674" s="168" t="n"/>
      <c r="L674" s="107" t="inlineStr">
        <is>
          <t>〒</t>
        </is>
      </c>
      <c r="M674" s="167" t="n"/>
      <c r="N674" s="167" t="n"/>
      <c r="O674" s="167" t="n"/>
      <c r="P674" s="173">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4">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7" t="n"/>
      <c r="F678" s="148" t="n"/>
      <c r="G678" s="148" t="n"/>
      <c r="H678" s="148" t="n"/>
      <c r="I678" s="148" t="n"/>
      <c r="J678" s="148" t="n"/>
      <c r="K678" s="149" t="n"/>
      <c r="L678" s="148" t="n"/>
      <c r="M678" s="148" t="n"/>
      <c r="N678" s="148" t="n"/>
      <c r="O678" s="148" t="n"/>
      <c r="P678" s="148" t="n"/>
      <c r="Q678" s="148" t="n"/>
      <c r="R678" s="148" t="n"/>
      <c r="S678" s="148" t="n"/>
      <c r="T678" s="148" t="n"/>
      <c r="U678" s="148" t="n"/>
      <c r="V678" s="148" t="n"/>
      <c r="W678" s="148" t="n"/>
      <c r="X678" s="148" t="n"/>
      <c r="Y678" s="148" t="n"/>
      <c r="Z678" s="148" t="n"/>
      <c r="AA678" s="148" t="n"/>
      <c r="AB678" s="148" t="n"/>
      <c r="AC678" s="148" t="n"/>
      <c r="AD678" s="148" t="n"/>
      <c r="AE678" s="148" t="n"/>
      <c r="AF678" s="148" t="n"/>
      <c r="AG678" s="148" t="n"/>
      <c r="AH678" s="148" t="n"/>
      <c r="AI678" s="148" t="n"/>
      <c r="AJ678" s="148" t="n"/>
      <c r="AK678" s="148" t="n"/>
      <c r="AL678" s="148" t="n"/>
      <c r="AM678" s="148" t="n"/>
      <c r="AN678" s="148" t="n"/>
      <c r="AO678" s="148" t="n"/>
      <c r="AP678" s="148" t="n"/>
      <c r="AQ678" s="148" t="n"/>
      <c r="AR678" s="148" t="n"/>
      <c r="AS678" s="148" t="n"/>
      <c r="AT678" s="148" t="n"/>
      <c r="AU678" s="148" t="n"/>
      <c r="AV678" s="148" t="n"/>
      <c r="AW678" s="148" t="n"/>
      <c r="AX678" s="148" t="n"/>
      <c r="AY678" s="148" t="n"/>
      <c r="AZ678" s="148" t="n"/>
      <c r="BA678" s="148" t="n"/>
      <c r="BB678" s="148" t="n"/>
      <c r="BC678" s="148" t="n"/>
      <c r="BD678" s="148" t="n"/>
      <c r="BE678" s="148" t="n"/>
      <c r="BF678" s="148" t="n"/>
      <c r="BG678" s="148" t="n"/>
      <c r="BH678" s="148" t="n"/>
      <c r="BI678" s="149"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5" t="n"/>
      <c r="BQ684" s="140" t="n"/>
      <c r="BR684" s="176" t="n"/>
      <c r="BS684" s="140" t="n"/>
      <c r="BT684" s="140" t="n"/>
      <c r="BU684" s="28" t="n"/>
      <c r="BV684" s="29" t="n"/>
      <c r="BW684" s="177">
        <f>計算!$AR$10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8"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79">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80">
        <f>IF(計算!$B$10="","",設定!$B$6)&amp;""</f>
        <v/>
      </c>
      <c r="S692" s="11" t="n"/>
      <c r="T692" s="11" t="n"/>
      <c r="U692" s="181">
        <f>IF(計算!$B$10="","",設定!$B$7)&amp;""</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7" t="n"/>
      <c r="F697" s="148" t="n"/>
      <c r="G697" s="148" t="n"/>
      <c r="H697" s="148" t="n"/>
      <c r="I697" s="148" t="n"/>
      <c r="J697" s="148" t="n"/>
      <c r="K697" s="149"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8" t="n"/>
      <c r="AX697" s="148" t="n"/>
      <c r="AY697" s="148" t="n"/>
      <c r="AZ697" s="148" t="n"/>
      <c r="BA697" s="148" t="n"/>
      <c r="BB697" s="148" t="n"/>
      <c r="BC697" s="148" t="n"/>
      <c r="BD697" s="148" t="n"/>
      <c r="BE697" s="148" t="n"/>
      <c r="BF697" s="148" t="n"/>
      <c r="BG697" s="148" t="n"/>
      <c r="BH697" s="148" t="n"/>
      <c r="BI697" s="149"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2"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2">
        <f>計算!$AV$10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80">
        <f>計算!$AT$10</f>
        <v/>
      </c>
      <c r="S703" s="52" t="inlineStr">
        <is>
          <t>年</t>
        </is>
      </c>
      <c r="U703" s="181">
        <f>計算!$AU$10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7" t="n"/>
      <c r="M706" s="148" t="n"/>
      <c r="N706" s="148" t="n"/>
      <c r="O706" s="148" t="n"/>
      <c r="P706" s="20" t="n"/>
      <c r="Q706" s="20" t="n"/>
      <c r="R706" s="20" t="n"/>
      <c r="S706" s="20" t="n"/>
      <c r="T706" s="20" t="n"/>
      <c r="U706" s="20" t="n"/>
      <c r="V706" s="20" t="n"/>
      <c r="W706" s="20" t="n"/>
      <c r="X706" s="39" t="n"/>
      <c r="Y706" s="147" t="n"/>
      <c r="Z706" s="148" t="n"/>
      <c r="AA706" s="148" t="n"/>
      <c r="AB706" s="148" t="n"/>
      <c r="AC706" s="148" t="n"/>
      <c r="AD706" s="148" t="n"/>
      <c r="AE706" s="148" t="n"/>
      <c r="AF706" s="148" t="n"/>
      <c r="AG706" s="148" t="n"/>
      <c r="AH706" s="148" t="n"/>
      <c r="AI706" s="148" t="n"/>
      <c r="AJ706" s="148" t="n"/>
      <c r="AK706" s="148" t="n"/>
      <c r="AL706" s="148" t="n"/>
      <c r="AM706" s="148" t="n"/>
      <c r="AN706" s="148" t="n"/>
      <c r="AO706" s="148" t="n"/>
      <c r="AP706" s="148" t="n"/>
      <c r="AQ706" s="148" t="n"/>
      <c r="AR706" s="148" t="n"/>
      <c r="AS706" s="148" t="n"/>
      <c r="AT706" s="148" t="n"/>
      <c r="AU706" s="148" t="n"/>
      <c r="AV706" s="148" t="n"/>
      <c r="AW706" s="148" t="n"/>
      <c r="AX706" s="148" t="n"/>
      <c r="AY706" s="148" t="n"/>
      <c r="AZ706" s="148" t="n"/>
      <c r="BA706" s="148" t="n"/>
      <c r="BB706" s="148" t="n"/>
      <c r="BC706" s="148" t="n"/>
      <c r="BD706" s="148" t="n"/>
      <c r="BE706" s="148" t="n"/>
      <c r="BF706" s="148" t="n"/>
      <c r="BG706" s="148" t="n"/>
      <c r="BH706" s="148" t="n"/>
      <c r="BI706" s="149"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2">
        <f>計算!$AY$10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80">
        <f>計算!$AW$10</f>
        <v/>
      </c>
      <c r="S709" s="52" t="inlineStr">
        <is>
          <t>年</t>
        </is>
      </c>
      <c r="U709" s="181">
        <f>計算!$AX$10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7" t="n"/>
      <c r="M712" s="148" t="n"/>
      <c r="N712" s="148" t="n"/>
      <c r="O712" s="148" t="n"/>
      <c r="P712" s="20" t="n"/>
      <c r="Q712" s="20" t="n"/>
      <c r="R712" s="20" t="n"/>
      <c r="S712" s="20" t="n"/>
      <c r="T712" s="20" t="n"/>
      <c r="U712" s="20" t="n"/>
      <c r="V712" s="20" t="n"/>
      <c r="W712" s="20" t="n"/>
      <c r="X712" s="39" t="n"/>
      <c r="Y712" s="147" t="n"/>
      <c r="Z712" s="148" t="n"/>
      <c r="AA712" s="148" t="n"/>
      <c r="AB712" s="148" t="n"/>
      <c r="AC712" s="148" t="n"/>
      <c r="AD712" s="148" t="n"/>
      <c r="AE712" s="148" t="n"/>
      <c r="AF712" s="148" t="n"/>
      <c r="AG712" s="148" t="n"/>
      <c r="AH712" s="148" t="n"/>
      <c r="AI712" s="148" t="n"/>
      <c r="AJ712" s="148" t="n"/>
      <c r="AK712" s="148" t="n"/>
      <c r="AL712" s="148" t="n"/>
      <c r="AM712" s="148" t="n"/>
      <c r="AN712" s="148" t="n"/>
      <c r="AO712" s="148" t="n"/>
      <c r="AP712" s="148" t="n"/>
      <c r="AQ712" s="148" t="n"/>
      <c r="AR712" s="148" t="n"/>
      <c r="AS712" s="148" t="n"/>
      <c r="AT712" s="148" t="n"/>
      <c r="AU712" s="148" t="n"/>
      <c r="AV712" s="148" t="n"/>
      <c r="AW712" s="148" t="n"/>
      <c r="AX712" s="148" t="n"/>
      <c r="AY712" s="148" t="n"/>
      <c r="AZ712" s="148" t="n"/>
      <c r="BA712" s="148" t="n"/>
      <c r="BB712" s="148" t="n"/>
      <c r="BC712" s="148" t="n"/>
      <c r="BD712" s="148" t="n"/>
      <c r="BE712" s="148" t="n"/>
      <c r="BF712" s="148" t="n"/>
      <c r="BG712" s="148" t="n"/>
      <c r="BH712" s="148" t="n"/>
      <c r="BI712" s="149" t="n"/>
      <c r="BJ712" s="2" t="n"/>
      <c r="BK712" s="2" t="n"/>
      <c r="BL712" s="2" t="n"/>
      <c r="BM712" s="2" t="n"/>
      <c r="BN712" s="2" t="n"/>
      <c r="BO712" s="2" t="n"/>
      <c r="BP712" s="147" t="n"/>
      <c r="BQ712" s="148" t="n"/>
      <c r="BR712" s="148" t="n"/>
      <c r="BS712" s="148" t="n"/>
      <c r="BT712" s="148" t="n"/>
      <c r="BU712" s="42" t="n"/>
      <c r="BV712" s="45" t="n"/>
      <c r="BW712" s="148" t="n"/>
      <c r="BX712" s="148" t="n"/>
      <c r="BY712" s="148" t="n"/>
      <c r="BZ712" s="148" t="n"/>
      <c r="CA712" s="148" t="n"/>
      <c r="CB712" s="148" t="n"/>
      <c r="CC712" s="148" t="n"/>
      <c r="CD712" s="148" t="n"/>
      <c r="CE712" s="148" t="n"/>
      <c r="CF712" s="148" t="n"/>
      <c r="CG712" s="148" t="n"/>
      <c r="CH712" s="148" t="n"/>
      <c r="CI712" s="148" t="n"/>
      <c r="CJ712" s="148" t="n"/>
      <c r="CK712" s="148" t="n"/>
      <c r="CL712" s="148" t="n"/>
      <c r="CM712" s="148" t="n"/>
      <c r="CN712" s="148" t="n"/>
      <c r="CO712" s="148" t="n"/>
      <c r="CP712" s="148" t="n"/>
      <c r="CQ712" s="148" t="n"/>
      <c r="CR712" s="148" t="n"/>
      <c r="CS712" s="148" t="n"/>
      <c r="CT712" s="148" t="n"/>
      <c r="CU712" s="148" t="n"/>
      <c r="CV712" s="148" t="n"/>
      <c r="CW712" s="148" t="n"/>
      <c r="CX712" s="148" t="n"/>
      <c r="CY712" s="148" t="n"/>
      <c r="CZ712" s="148" t="n"/>
      <c r="DA712" s="148" t="n"/>
      <c r="DB712" s="148" t="n"/>
      <c r="DC712" s="148" t="n"/>
      <c r="DD712" s="148" t="n"/>
      <c r="DE712" s="148" t="n"/>
      <c r="DF712" s="148" t="n"/>
      <c r="DG712" s="148" t="n"/>
      <c r="DH712" s="148" t="n"/>
      <c r="DI712" s="148" t="n"/>
      <c r="DJ712" s="148" t="n"/>
      <c r="DK712" s="148" t="n"/>
      <c r="DL712" s="148" t="n"/>
      <c r="DM712" s="148" t="n"/>
      <c r="DN712" s="148" t="n"/>
      <c r="DO712" s="148" t="n"/>
      <c r="DP712" s="148" t="n"/>
      <c r="DQ712" s="148" t="n"/>
      <c r="DR712" s="148" t="n"/>
      <c r="DS712" s="148" t="n"/>
      <c r="DT712" s="148" t="n"/>
      <c r="DU712" s="149"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7">
        <f>計算!$AS$10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7" t="n"/>
      <c r="M718" s="148" t="n"/>
      <c r="N718" s="148" t="n"/>
      <c r="O718" s="148"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7" t="n"/>
      <c r="F724" s="148" t="n"/>
      <c r="G724" s="148" t="n"/>
      <c r="H724" s="148" t="n"/>
      <c r="I724" s="148" t="n"/>
      <c r="J724" s="148" t="n"/>
      <c r="K724" s="149" t="n"/>
      <c r="L724" s="147" t="n"/>
      <c r="M724" s="148" t="n"/>
      <c r="N724" s="148" t="n"/>
      <c r="O724" s="148"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7" t="n"/>
      <c r="BQ724" s="148" t="n"/>
      <c r="BR724" s="148" t="n"/>
      <c r="BS724" s="148" t="n"/>
      <c r="BT724" s="148" t="n"/>
      <c r="BU724" s="148" t="n"/>
      <c r="BV724" s="149" t="n"/>
      <c r="BW724" s="148" t="n"/>
      <c r="BX724" s="148" t="n"/>
      <c r="BY724" s="148" t="n"/>
      <c r="BZ724" s="148" t="n"/>
      <c r="CA724" s="148" t="n"/>
      <c r="CB724" s="148" t="n"/>
      <c r="CC724" s="148" t="n"/>
      <c r="CD724" s="148" t="n"/>
      <c r="CE724" s="148" t="n"/>
      <c r="CF724" s="148" t="n"/>
      <c r="CG724" s="148" t="n"/>
      <c r="CH724" s="148" t="n"/>
      <c r="CI724" s="148" t="n"/>
      <c r="CJ724" s="148" t="n"/>
      <c r="CK724" s="148" t="n"/>
      <c r="CL724" s="148" t="n"/>
      <c r="CM724" s="148" t="n"/>
      <c r="CN724" s="148" t="n"/>
      <c r="CO724" s="148" t="n"/>
      <c r="CP724" s="148" t="n"/>
      <c r="CQ724" s="148" t="n"/>
      <c r="CR724" s="148" t="n"/>
      <c r="CS724" s="148" t="n"/>
      <c r="CT724" s="148" t="n"/>
      <c r="CU724" s="148" t="n"/>
      <c r="CV724" s="148" t="n"/>
      <c r="CW724" s="148" t="n"/>
      <c r="CX724" s="148" t="n"/>
      <c r="CY724" s="148" t="n"/>
      <c r="CZ724" s="148" t="n"/>
      <c r="DA724" s="148" t="n"/>
      <c r="DB724" s="148" t="n"/>
      <c r="DC724" s="148" t="n"/>
      <c r="DD724" s="148" t="n"/>
      <c r="DE724" s="148" t="n"/>
      <c r="DF724" s="148" t="n"/>
      <c r="DG724" s="148" t="n"/>
      <c r="DH724" s="148" t="n"/>
      <c r="DI724" s="148" t="n"/>
      <c r="DJ724" s="148" t="n"/>
      <c r="DK724" s="148" t="n"/>
      <c r="DL724" s="148" t="n"/>
      <c r="DM724" s="148" t="n"/>
      <c r="DN724" s="148" t="n"/>
      <c r="DO724" s="148" t="n"/>
      <c r="DP724" s="148" t="n"/>
      <c r="DQ724" s="148" t="n"/>
      <c r="DR724" s="148" t="n"/>
      <c r="DS724" s="148" t="n"/>
      <c r="DT724" s="148" t="n"/>
      <c r="DU724" s="149"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IF(計算!$B$11="","",IF(N(設定!$B$3)=0,"",YEAR(設定!$B$3)-2018))&amp;""</f>
        <v/>
      </c>
      <c r="AG736" s="95" t="inlineStr">
        <is>
          <t>年</t>
        </is>
      </c>
      <c r="AI736" s="145">
        <f>IF(計算!$B$11="","",IF(N(設定!$B$3)=0,"",MONTH(設定!$B$3)))&amp;""</f>
        <v/>
      </c>
      <c r="AL736" s="95" t="inlineStr">
        <is>
          <t>月</t>
        </is>
      </c>
      <c r="AN736" s="146">
        <f>IF(計算!$B$11="","",IF(N(設定!$B$3)=0,"",DAY(設定!$B$3)))&amp;""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7" t="n"/>
      <c r="BX736" s="148" t="n"/>
      <c r="BY736" s="148" t="n"/>
      <c r="BZ736" s="148" t="n"/>
      <c r="CA736" s="148" t="n"/>
      <c r="CB736" s="148" t="n"/>
      <c r="CC736" s="148" t="n"/>
      <c r="CD736" s="148" t="n"/>
      <c r="CE736" s="148" t="n"/>
      <c r="CF736" s="148" t="n"/>
      <c r="CG736" s="149" t="n"/>
      <c r="CH736" s="147" t="n"/>
      <c r="CI736" s="148" t="n"/>
      <c r="CJ736" s="148" t="n"/>
      <c r="CK736" s="148" t="n"/>
      <c r="CL736" s="148" t="n"/>
      <c r="CM736" s="148" t="n"/>
      <c r="CN736" s="148" t="n"/>
      <c r="CO736" s="148" t="n"/>
      <c r="CP736" s="148" t="n"/>
      <c r="CQ736" s="148" t="n"/>
      <c r="CR736" s="148" t="n"/>
      <c r="CS736" s="148" t="n"/>
      <c r="CT736" s="148" t="n"/>
      <c r="CU736" s="148" t="n"/>
      <c r="CV736" s="148" t="n"/>
      <c r="CW736" s="148" t="n"/>
      <c r="CX736" s="148" t="n"/>
      <c r="CY736" s="148" t="n"/>
      <c r="CZ736" s="148" t="n"/>
      <c r="DA736" s="148" t="n"/>
      <c r="DB736" s="148" t="n"/>
      <c r="DC736" s="148" t="n"/>
      <c r="DD736" s="148" t="n"/>
      <c r="DE736" s="148" t="n"/>
      <c r="DF736" s="148" t="n"/>
      <c r="DG736" s="148" t="n"/>
      <c r="DH736" s="148" t="n"/>
      <c r="DI736" s="148" t="n"/>
      <c r="DJ736" s="148" t="n"/>
      <c r="DK736" s="148" t="n"/>
      <c r="DL736" s="148" t="n"/>
      <c r="DM736" s="148" t="n"/>
      <c r="DN736" s="148" t="n"/>
      <c r="DO736" s="148" t="n"/>
      <c r="DP736" s="148" t="n"/>
      <c r="DQ736" s="148" t="n"/>
      <c r="DR736" s="148" t="n"/>
      <c r="DS736" s="148" t="n"/>
      <c r="DT736" s="148" t="n"/>
      <c r="DU736" s="149"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50">
        <f>計算!$BD$11</f>
        <v/>
      </c>
      <c r="CG737" s="144" t="n"/>
      <c r="CH737" s="151">
        <f>計算!$BE$11</f>
        <v/>
      </c>
      <c r="DU737" s="144"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8" t="n"/>
      <c r="AA738" s="148" t="n"/>
      <c r="AB738" s="148" t="n"/>
      <c r="AC738" s="148" t="n"/>
      <c r="AD738" s="148" t="n"/>
      <c r="AE738" s="148" t="n"/>
      <c r="AF738" s="148" t="n"/>
      <c r="AG738" s="148" t="n"/>
      <c r="AH738" s="148" t="n"/>
      <c r="AI738" s="148" t="n"/>
      <c r="AJ738" s="148" t="n"/>
      <c r="AK738" s="148" t="n"/>
      <c r="AL738" s="148" t="n"/>
      <c r="AM738" s="148" t="n"/>
      <c r="AN738" s="148" t="n"/>
      <c r="AO738" s="148" t="n"/>
      <c r="AP738" s="148" t="n"/>
      <c r="AQ738" s="148" t="n"/>
      <c r="AR738" s="148" t="n"/>
      <c r="AS738" s="148" t="n"/>
      <c r="AT738" s="148" t="n"/>
      <c r="AU738" s="12" t="n"/>
      <c r="AV738" s="7" t="n"/>
      <c r="BI738" s="8" t="n"/>
      <c r="BJ738" s="7" t="n"/>
      <c r="BK738" s="2" t="n"/>
      <c r="BL738" s="2" t="n"/>
      <c r="BM738" s="2" t="n"/>
      <c r="BN738" s="2" t="n"/>
      <c r="BO738" s="2" t="n"/>
      <c r="BP738" s="143" t="n"/>
      <c r="BV738" s="144" t="n"/>
      <c r="BW738" s="143" t="n"/>
      <c r="CG738" s="144" t="n"/>
      <c r="DU738" s="144" t="n"/>
      <c r="DV738" s="2" t="n"/>
      <c r="DW738" s="2" t="n"/>
      <c r="DX738" s="2" t="n"/>
      <c r="DY738" s="2" t="n"/>
      <c r="DZ738" s="2" t="n"/>
      <c r="EA738" s="2" t="n"/>
      <c r="EB738" s="2" t="n"/>
      <c r="EC738" s="2" t="n"/>
    </row>
    <row r="739" ht="6.75" customHeight="1" s="118">
      <c r="A739" s="2" t="n"/>
      <c r="B739" s="2" t="n"/>
      <c r="C739" s="2" t="n"/>
      <c r="D739" s="2" t="n"/>
      <c r="E739" s="142" t="inlineStr">
        <is>
          <t>ふ り が な</t>
        </is>
      </c>
      <c r="F739" s="140" t="n"/>
      <c r="G739" s="140" t="n"/>
      <c r="H739" s="140" t="n"/>
      <c r="I739" s="140" t="n"/>
      <c r="J739" s="140" t="n"/>
      <c r="K739" s="141" t="n"/>
      <c r="L739" s="152">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43" t="n"/>
      <c r="CG739" s="144" t="n"/>
      <c r="DU739" s="144" t="n"/>
      <c r="DV739" s="2" t="n"/>
      <c r="DW739" s="2" t="n"/>
      <c r="DX739" s="2" t="n"/>
      <c r="DY739" s="2" t="n"/>
      <c r="DZ739" s="2" t="n"/>
      <c r="EA739" s="2" t="n"/>
      <c r="EB739" s="2" t="n"/>
      <c r="EC739" s="2" t="n"/>
    </row>
    <row r="740" ht="6.7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43" t="n"/>
      <c r="CG740" s="144" t="n"/>
      <c r="DU740" s="144" t="n"/>
      <c r="DV740" s="2" t="n"/>
      <c r="DW740" s="2" t="n"/>
      <c r="DX740" s="2" t="n"/>
      <c r="DY740" s="2" t="n"/>
      <c r="DZ740" s="2" t="n"/>
      <c r="EA740" s="2" t="n"/>
      <c r="EB740" s="2" t="n"/>
      <c r="EC740" s="2" t="n"/>
    </row>
    <row r="741" ht="6.7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43" t="n"/>
      <c r="CG741" s="144" t="n"/>
      <c r="DU741" s="144" t="n"/>
      <c r="DV741" s="2" t="n"/>
      <c r="DW741" s="2" t="n"/>
      <c r="DX741" s="2" t="n"/>
      <c r="DY741" s="2" t="n"/>
      <c r="DZ741" s="2" t="n"/>
      <c r="EA741" s="2" t="n"/>
      <c r="EB741" s="2" t="n"/>
      <c r="EC741" s="2" t="n"/>
    </row>
    <row r="742" ht="6.75" customHeight="1" s="118">
      <c r="A742" s="2" t="n"/>
      <c r="B742" s="2" t="n"/>
      <c r="C742" s="2" t="n"/>
      <c r="D742" s="2" t="n"/>
      <c r="E742" s="147" t="n"/>
      <c r="F742" s="148" t="n"/>
      <c r="G742" s="148" t="n"/>
      <c r="H742" s="148" t="n"/>
      <c r="I742" s="148" t="n"/>
      <c r="J742" s="148" t="n"/>
      <c r="K742" s="149" t="n"/>
      <c r="L742" s="148" t="n"/>
      <c r="M742" s="148" t="n"/>
      <c r="N742" s="148" t="n"/>
      <c r="O742" s="148" t="n"/>
      <c r="P742" s="148" t="n"/>
      <c r="Q742" s="148" t="n"/>
      <c r="R742" s="148" t="n"/>
      <c r="S742" s="148" t="n"/>
      <c r="T742" s="148" t="n"/>
      <c r="U742" s="148" t="n"/>
      <c r="V742" s="148" t="n"/>
      <c r="W742" s="148" t="n"/>
      <c r="X742" s="148" t="n"/>
      <c r="Y742" s="148" t="n"/>
      <c r="Z742" s="148" t="n"/>
      <c r="AA742" s="148" t="n"/>
      <c r="AB742" s="148" t="n"/>
      <c r="AC742" s="148" t="n"/>
      <c r="AD742" s="148" t="n"/>
      <c r="AE742" s="148" t="n"/>
      <c r="AF742" s="148" t="n"/>
      <c r="AG742" s="148" t="n"/>
      <c r="AH742" s="148" t="n"/>
      <c r="AI742" s="148" t="n"/>
      <c r="AJ742" s="148" t="n"/>
      <c r="AK742" s="148" t="n"/>
      <c r="AL742" s="148" t="n"/>
      <c r="AM742" s="148" t="n"/>
      <c r="AN742" s="148" t="n"/>
      <c r="AO742" s="148" t="n"/>
      <c r="AP742" s="148" t="n"/>
      <c r="AQ742" s="148" t="n"/>
      <c r="AR742" s="148" t="n"/>
      <c r="AS742" s="148" t="n"/>
      <c r="AT742" s="149"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43" t="n"/>
      <c r="CG742" s="144" t="n"/>
      <c r="DU742" s="144" t="n"/>
      <c r="DV742" s="2" t="n"/>
      <c r="DW742" s="2" t="n"/>
      <c r="DX742" s="2" t="n"/>
      <c r="DY742" s="2" t="n"/>
      <c r="DZ742" s="2" t="n"/>
      <c r="EA742" s="2" t="n"/>
      <c r="EB742" s="2" t="n"/>
      <c r="EC742" s="2" t="n"/>
    </row>
    <row r="743" ht="6.75" customHeight="1" s="118">
      <c r="A743" s="2" t="n"/>
      <c r="B743" s="2" t="n"/>
      <c r="C743" s="2" t="n"/>
      <c r="D743" s="2" t="n"/>
      <c r="E743" s="153" t="inlineStr">
        <is>
          <t>名　前</t>
        </is>
      </c>
      <c r="F743" s="140" t="n"/>
      <c r="G743" s="140" t="n"/>
      <c r="H743" s="140" t="n"/>
      <c r="I743" s="140" t="n"/>
      <c r="J743" s="140" t="n"/>
      <c r="K743" s="141" t="n"/>
      <c r="L743" s="154">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43" t="n"/>
      <c r="CG743" s="144" t="n"/>
      <c r="DU743" s="144" t="n"/>
      <c r="DV743" s="2" t="n"/>
      <c r="DW743" s="2" t="n"/>
      <c r="DX743" s="2" t="n"/>
      <c r="DY743" s="2" t="n"/>
      <c r="DZ743" s="2" t="n"/>
      <c r="EA743" s="2" t="n"/>
      <c r="EB743" s="2" t="n"/>
      <c r="EC743" s="2" t="n"/>
    </row>
    <row r="744" ht="6.7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43" t="n"/>
      <c r="CG744" s="144" t="n"/>
      <c r="DU744" s="144" t="n"/>
      <c r="DV744" s="2" t="n"/>
      <c r="DW744" s="2" t="n"/>
      <c r="DX744" s="2" t="n"/>
      <c r="DY744" s="2" t="n"/>
      <c r="DZ744" s="2" t="n"/>
      <c r="EA744" s="2" t="n"/>
      <c r="EB744" s="2" t="n"/>
      <c r="EC744" s="2" t="n"/>
    </row>
    <row r="745" ht="6.7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43" t="n"/>
      <c r="CG745" s="144" t="n"/>
      <c r="DU745" s="144" t="n"/>
      <c r="DV745" s="2" t="n"/>
      <c r="DW745" s="2" t="n"/>
      <c r="DX745" s="2" t="n"/>
      <c r="DY745" s="2" t="n"/>
      <c r="DZ745" s="2" t="n"/>
      <c r="EA745" s="2" t="n"/>
      <c r="EB745" s="2" t="n"/>
      <c r="EC745" s="2" t="n"/>
    </row>
    <row r="746" ht="6.7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43" t="n"/>
      <c r="CG746" s="144" t="n"/>
      <c r="DU746" s="144" t="n"/>
      <c r="DV746" s="2" t="n"/>
      <c r="DW746" s="2" t="n"/>
      <c r="DX746" s="2" t="n"/>
      <c r="DY746" s="2" t="n"/>
      <c r="DZ746" s="2" t="n"/>
      <c r="EA746" s="2" t="n"/>
      <c r="EB746" s="2" t="n"/>
      <c r="EC746" s="2" t="n"/>
    </row>
    <row r="747" ht="6.7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43" t="n"/>
      <c r="CG747" s="144" t="n"/>
      <c r="DU747" s="144" t="n"/>
      <c r="DV747" s="2" t="n"/>
      <c r="DW747" s="2" t="n"/>
      <c r="DX747" s="2" t="n"/>
      <c r="DY747" s="2" t="n"/>
      <c r="DZ747" s="2" t="n"/>
      <c r="EA747" s="2" t="n"/>
      <c r="EB747" s="2" t="n"/>
      <c r="EC747" s="2" t="n"/>
    </row>
    <row r="748" ht="4.5" customHeight="1" s="118">
      <c r="A748" s="2" t="n"/>
      <c r="B748" s="2" t="n"/>
      <c r="C748" s="2" t="n"/>
      <c r="D748" s="2" t="n"/>
      <c r="E748" s="147" t="n"/>
      <c r="F748" s="148" t="n"/>
      <c r="G748" s="148" t="n"/>
      <c r="H748" s="148" t="n"/>
      <c r="I748" s="148" t="n"/>
      <c r="J748" s="148" t="n"/>
      <c r="K748" s="149" t="n"/>
      <c r="L748" s="147" t="n"/>
      <c r="M748" s="148" t="n"/>
      <c r="N748" s="148" t="n"/>
      <c r="O748" s="148" t="n"/>
      <c r="P748" s="148" t="n"/>
      <c r="Q748" s="148" t="n"/>
      <c r="R748" s="148" t="n"/>
      <c r="S748" s="148" t="n"/>
      <c r="T748" s="148" t="n"/>
      <c r="U748" s="148" t="n"/>
      <c r="V748" s="148" t="n"/>
      <c r="W748" s="148" t="n"/>
      <c r="X748" s="148" t="n"/>
      <c r="Y748" s="148" t="n"/>
      <c r="Z748" s="148" t="n"/>
      <c r="AA748" s="148" t="n"/>
      <c r="AB748" s="148" t="n"/>
      <c r="AC748" s="148" t="n"/>
      <c r="AD748" s="148" t="n"/>
      <c r="AE748" s="148" t="n"/>
      <c r="AF748" s="148" t="n"/>
      <c r="AG748" s="148" t="n"/>
      <c r="AH748" s="148" t="n"/>
      <c r="AI748" s="148" t="n"/>
      <c r="AJ748" s="148" t="n"/>
      <c r="AK748" s="148" t="n"/>
      <c r="AL748" s="148" t="n"/>
      <c r="AM748" s="148" t="n"/>
      <c r="AN748" s="148" t="n"/>
      <c r="AO748" s="148" t="n"/>
      <c r="AP748" s="148" t="n"/>
      <c r="AQ748" s="148" t="n"/>
      <c r="AR748" s="148" t="n"/>
      <c r="AS748" s="148" t="n"/>
      <c r="AT748" s="149"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43" t="n"/>
      <c r="CG748" s="144" t="n"/>
      <c r="DU748" s="144" t="n"/>
      <c r="DV748" s="2" t="n"/>
      <c r="DW748" s="2" t="n"/>
      <c r="DX748" s="2" t="n"/>
      <c r="DY748" s="2" t="n"/>
      <c r="DZ748" s="2" t="n"/>
      <c r="EA748" s="2" t="n"/>
      <c r="EB748" s="2" t="n"/>
      <c r="EC748" s="2" t="n"/>
    </row>
    <row r="749" ht="6.75" customHeight="1" s="118">
      <c r="A749" s="2" t="n"/>
      <c r="B749" s="2" t="n"/>
      <c r="C749" s="2" t="n"/>
      <c r="D749" s="2" t="n"/>
      <c r="E749" s="153" t="inlineStr">
        <is>
          <t>生年月日</t>
        </is>
      </c>
      <c r="F749" s="140" t="n"/>
      <c r="G749" s="140" t="n"/>
      <c r="H749" s="140" t="n"/>
      <c r="I749" s="140" t="n"/>
      <c r="J749" s="140" t="n"/>
      <c r="K749" s="141" t="n"/>
      <c r="L749" s="155" t="inlineStr">
        <is>
          <t>昭和 ・ 平成</t>
        </is>
      </c>
      <c r="M749" s="140" t="n"/>
      <c r="N749" s="140" t="n"/>
      <c r="O749" s="140" t="n"/>
      <c r="P749" s="140" t="n"/>
      <c r="Q749" s="140" t="n"/>
      <c r="R749" s="140" t="n"/>
      <c r="S749" s="140" t="n"/>
      <c r="T749" s="140" t="n"/>
      <c r="U749" s="140" t="n"/>
      <c r="V749" s="156">
        <f>計算!$D$11</f>
        <v/>
      </c>
      <c r="W749" s="140" t="n"/>
      <c r="X749" s="157" t="inlineStr">
        <is>
          <t>年</t>
        </is>
      </c>
      <c r="Y749" s="140" t="n"/>
      <c r="Z749" s="158">
        <f>計算!$E$11</f>
        <v/>
      </c>
      <c r="AA749" s="140" t="n"/>
      <c r="AB749" s="140" t="n"/>
      <c r="AC749" s="157" t="inlineStr">
        <is>
          <t>月</t>
        </is>
      </c>
      <c r="AD749" s="140" t="n"/>
      <c r="AE749" s="158">
        <f>計算!$F$11</f>
        <v/>
      </c>
      <c r="AF749" s="140" t="n"/>
      <c r="AG749" s="140" t="n"/>
      <c r="AH749" s="157" t="inlineStr">
        <is>
          <t>日　生 （満</t>
        </is>
      </c>
      <c r="AI749" s="140" t="n"/>
      <c r="AJ749" s="140" t="n"/>
      <c r="AK749" s="140" t="n"/>
      <c r="AL749" s="140" t="n"/>
      <c r="AM749" s="140" t="n"/>
      <c r="AN749" s="140" t="n"/>
      <c r="AO749" s="140" t="n"/>
      <c r="AP749" s="159">
        <f>計算!$G$11</f>
        <v/>
      </c>
      <c r="AQ749" s="140" t="n"/>
      <c r="AR749" s="160"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43" t="n"/>
      <c r="CG749" s="144" t="n"/>
      <c r="DU749" s="144" t="n"/>
      <c r="DV749" s="2" t="n"/>
      <c r="DW749" s="2" t="n"/>
      <c r="DX749" s="2" t="n"/>
      <c r="DY749" s="2" t="n"/>
      <c r="DZ749" s="2" t="n"/>
      <c r="EA749" s="2" t="n"/>
      <c r="EB749" s="2" t="n"/>
      <c r="EC749" s="2" t="n"/>
    </row>
    <row r="750" ht="6.75"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143" t="n"/>
      <c r="CG750" s="144" t="n"/>
      <c r="DU750" s="144" t="n"/>
      <c r="DV750" s="2" t="n"/>
      <c r="DW750" s="2" t="n"/>
      <c r="DX750" s="2" t="n"/>
      <c r="DY750" s="2" t="n"/>
      <c r="DZ750" s="2" t="n"/>
      <c r="EA750" s="2" t="n"/>
      <c r="EB750" s="2" t="n"/>
      <c r="EC750" s="2" t="n"/>
    </row>
    <row r="751" ht="6.75"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143" t="n"/>
      <c r="CG751" s="144" t="n"/>
      <c r="DU751" s="144" t="n"/>
      <c r="DV751" s="2" t="n"/>
      <c r="DW751" s="2" t="n"/>
      <c r="DX751" s="2" t="n"/>
      <c r="DY751" s="2" t="n"/>
      <c r="DZ751" s="2" t="n"/>
      <c r="EA751" s="2" t="n"/>
      <c r="EB751" s="2" t="n"/>
      <c r="EC751" s="2" t="n"/>
    </row>
    <row r="752" ht="3.75" customHeight="1" s="118">
      <c r="A752" s="2" t="n"/>
      <c r="B752" s="2" t="n"/>
      <c r="C752" s="2" t="n"/>
      <c r="D752" s="2" t="n"/>
      <c r="E752" s="147" t="n"/>
      <c r="F752" s="148" t="n"/>
      <c r="G752" s="148" t="n"/>
      <c r="H752" s="148" t="n"/>
      <c r="I752" s="148" t="n"/>
      <c r="J752" s="148" t="n"/>
      <c r="K752" s="149" t="n"/>
      <c r="L752" s="147" t="n"/>
      <c r="M752" s="148" t="n"/>
      <c r="N752" s="148" t="n"/>
      <c r="O752" s="148" t="n"/>
      <c r="P752" s="148" t="n"/>
      <c r="Q752" s="148" t="n"/>
      <c r="R752" s="148" t="n"/>
      <c r="S752" s="148" t="n"/>
      <c r="T752" s="148" t="n"/>
      <c r="U752" s="148" t="n"/>
      <c r="X752" s="148" t="n"/>
      <c r="Y752" s="148" t="n"/>
      <c r="AC752" s="148" t="n"/>
      <c r="AD752" s="148" t="n"/>
      <c r="AH752" s="148" t="n"/>
      <c r="AI752" s="148" t="n"/>
      <c r="AJ752" s="148" t="n"/>
      <c r="AK752" s="148" t="n"/>
      <c r="AL752" s="148" t="n"/>
      <c r="AM752" s="148" t="n"/>
      <c r="AN752" s="148" t="n"/>
      <c r="AO752" s="148" t="n"/>
      <c r="AP752" s="148" t="n"/>
      <c r="AQ752" s="148" t="n"/>
      <c r="AR752" s="148" t="n"/>
      <c r="AS752" s="148" t="n"/>
      <c r="AT752" s="149"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143" t="n"/>
      <c r="CG752" s="144" t="n"/>
      <c r="DU752" s="144" t="n"/>
      <c r="DV752" s="2" t="n"/>
      <c r="DW752" s="2" t="n"/>
      <c r="DX752" s="2" t="n"/>
      <c r="DY752" s="2" t="n"/>
      <c r="DZ752" s="2" t="n"/>
      <c r="EA752" s="2" t="n"/>
      <c r="EB752" s="2" t="n"/>
      <c r="EC752" s="2" t="n"/>
    </row>
    <row r="753" ht="6.75" customHeight="1" s="118">
      <c r="A753" s="2" t="n"/>
      <c r="B753" s="2" t="n"/>
      <c r="C753" s="2" t="n"/>
      <c r="D753" s="2" t="n"/>
      <c r="E753" s="161" t="inlineStr">
        <is>
          <t>ふ り が な</t>
        </is>
      </c>
      <c r="F753" s="140" t="n"/>
      <c r="G753" s="140" t="n"/>
      <c r="H753" s="140" t="n"/>
      <c r="I753" s="140" t="n"/>
      <c r="J753" s="140" t="n"/>
      <c r="K753" s="141" t="n"/>
      <c r="L753" s="162">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143" t="n"/>
      <c r="CG753" s="144" t="n"/>
      <c r="DU753" s="144" t="n"/>
      <c r="DV753" s="2" t="n"/>
      <c r="DW753" s="2" t="n"/>
      <c r="DX753" s="2" t="n"/>
      <c r="DY753" s="2" t="n"/>
      <c r="DZ753" s="2" t="n"/>
      <c r="EA753" s="2" t="n"/>
      <c r="EB753" s="2" t="n"/>
      <c r="EC753" s="2" t="n"/>
    </row>
    <row r="754" ht="6.75" customHeight="1" s="118">
      <c r="A754" s="2" t="n"/>
      <c r="B754" s="2" t="n"/>
      <c r="C754" s="2" t="n"/>
      <c r="D754" s="2" t="n"/>
      <c r="E754" s="143" t="n"/>
      <c r="K754" s="144" t="n"/>
      <c r="BI754" s="144" t="n"/>
      <c r="BJ754" s="2" t="n"/>
      <c r="BK754" s="2" t="n"/>
      <c r="BL754" s="2" t="n"/>
      <c r="BM754" s="2" t="n"/>
      <c r="BN754" s="2" t="n"/>
      <c r="BO754" s="2" t="n"/>
      <c r="BP754" s="143" t="n"/>
      <c r="BV754" s="144" t="n"/>
      <c r="BW754" s="143" t="n"/>
      <c r="CG754" s="144" t="n"/>
      <c r="DU754" s="144" t="n"/>
      <c r="DV754" s="2" t="n"/>
      <c r="DW754" s="2" t="n"/>
      <c r="DX754" s="2" t="n"/>
      <c r="DY754" s="2" t="n"/>
      <c r="DZ754" s="2" t="n"/>
      <c r="EA754" s="2" t="n"/>
      <c r="EB754" s="2" t="n"/>
      <c r="EC754" s="2" t="n"/>
    </row>
    <row r="755" ht="6.75" customHeight="1" s="118">
      <c r="A755" s="2" t="n"/>
      <c r="B755" s="2" t="n"/>
      <c r="C755" s="2" t="n"/>
      <c r="D755" s="2" t="n"/>
      <c r="E755" s="163" t="n"/>
      <c r="F755" s="164" t="n"/>
      <c r="G755" s="164" t="n"/>
      <c r="H755" s="164" t="n"/>
      <c r="I755" s="164" t="n"/>
      <c r="J755" s="164" t="n"/>
      <c r="K755" s="165" t="n"/>
      <c r="L755" s="164" t="n"/>
      <c r="M755" s="164" t="n"/>
      <c r="N755" s="164" t="n"/>
      <c r="O755" s="164" t="n"/>
      <c r="P755" s="164" t="n"/>
      <c r="Q755" s="164" t="n"/>
      <c r="R755" s="164" t="n"/>
      <c r="S755" s="164" t="n"/>
      <c r="T755" s="164" t="n"/>
      <c r="U755" s="164" t="n"/>
      <c r="V755" s="164" t="n"/>
      <c r="W755" s="164" t="n"/>
      <c r="X755" s="164" t="n"/>
      <c r="Y755" s="164" t="n"/>
      <c r="Z755" s="164" t="n"/>
      <c r="AA755" s="164" t="n"/>
      <c r="AB755" s="164" t="n"/>
      <c r="AC755" s="164" t="n"/>
      <c r="AD755" s="164" t="n"/>
      <c r="AE755" s="164" t="n"/>
      <c r="AF755" s="164" t="n"/>
      <c r="AG755" s="164" t="n"/>
      <c r="AH755" s="164" t="n"/>
      <c r="AI755" s="164" t="n"/>
      <c r="AJ755" s="164" t="n"/>
      <c r="AK755" s="164" t="n"/>
      <c r="AL755" s="164" t="n"/>
      <c r="AM755" s="164" t="n"/>
      <c r="AN755" s="164" t="n"/>
      <c r="AO755" s="164" t="n"/>
      <c r="AP755" s="164" t="n"/>
      <c r="AQ755" s="164" t="n"/>
      <c r="AR755" s="164" t="n"/>
      <c r="AS755" s="164" t="n"/>
      <c r="AT755" s="164" t="n"/>
      <c r="AU755" s="164" t="n"/>
      <c r="AV755" s="164" t="n"/>
      <c r="AW755" s="164" t="n"/>
      <c r="AX755" s="164" t="n"/>
      <c r="AY755" s="164" t="n"/>
      <c r="AZ755" s="164" t="n"/>
      <c r="BA755" s="164" t="n"/>
      <c r="BB755" s="164" t="n"/>
      <c r="BC755" s="164" t="n"/>
      <c r="BD755" s="164" t="n"/>
      <c r="BE755" s="164" t="n"/>
      <c r="BF755" s="164" t="n"/>
      <c r="BG755" s="164" t="n"/>
      <c r="BH755" s="164" t="n"/>
      <c r="BI755" s="165" t="n"/>
      <c r="BJ755" s="2" t="n"/>
      <c r="BK755" s="2" t="n"/>
      <c r="BL755" s="2" t="n"/>
      <c r="BM755" s="2" t="n"/>
      <c r="BN755" s="2" t="n"/>
      <c r="BO755" s="2" t="n"/>
      <c r="BP755" s="143" t="n"/>
      <c r="BV755" s="144" t="n"/>
      <c r="BW755" s="143" t="n"/>
      <c r="CG755" s="144" t="n"/>
      <c r="DU755" s="144" t="n"/>
      <c r="DV755" s="2" t="n"/>
      <c r="DW755" s="2" t="n"/>
      <c r="DX755" s="2" t="n"/>
      <c r="DY755" s="2" t="n"/>
      <c r="DZ755" s="2" t="n"/>
      <c r="EA755" s="2" t="n"/>
      <c r="EB755" s="2" t="n"/>
      <c r="EC755" s="2" t="n"/>
    </row>
    <row r="756" ht="6.75" customHeight="1" s="118">
      <c r="A756" s="2" t="n"/>
      <c r="B756" s="2" t="n"/>
      <c r="C756" s="2" t="n"/>
      <c r="D756" s="2" t="n"/>
      <c r="E756" s="166" t="inlineStr">
        <is>
          <t>現住所</t>
        </is>
      </c>
      <c r="F756" s="167" t="n"/>
      <c r="G756" s="167" t="n"/>
      <c r="H756" s="167" t="n"/>
      <c r="I756" s="167" t="n"/>
      <c r="J756" s="167" t="n"/>
      <c r="K756" s="168" t="n"/>
      <c r="L756" s="107" t="inlineStr">
        <is>
          <t>〒</t>
        </is>
      </c>
      <c r="M756" s="167" t="n"/>
      <c r="N756" s="167" t="n"/>
      <c r="O756" s="167" t="n"/>
      <c r="P756" s="169">
        <f>計算!$H$11</f>
        <v/>
      </c>
      <c r="Q756" s="167" t="n"/>
      <c r="R756" s="167" t="n"/>
      <c r="S756" s="167" t="n"/>
      <c r="T756" s="167" t="n"/>
      <c r="U756" s="167" t="n"/>
      <c r="V756" s="167" t="n"/>
      <c r="W756" s="167" t="n"/>
      <c r="X756" s="167" t="n"/>
      <c r="Y756" s="167" t="n"/>
      <c r="Z756" s="167" t="n"/>
      <c r="AA756" s="167" t="n"/>
      <c r="AB756" s="167" t="n"/>
      <c r="AC756" s="167" t="n"/>
      <c r="AD756" s="167" t="n"/>
      <c r="AE756" s="167" t="n"/>
      <c r="AF756" s="167" t="n"/>
      <c r="AG756" s="167" t="n"/>
      <c r="AH756" s="167" t="n"/>
      <c r="AI756" s="167" t="n"/>
      <c r="AJ756" s="167"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143" t="n"/>
      <c r="CG756" s="144" t="n"/>
      <c r="DU756" s="144" t="n"/>
      <c r="DV756" s="2" t="n"/>
      <c r="DW756" s="2" t="n"/>
      <c r="DX756" s="2" t="n"/>
      <c r="DY756" s="2" t="n"/>
      <c r="DZ756" s="2" t="n"/>
      <c r="EA756" s="2" t="n"/>
      <c r="EB756" s="2" t="n"/>
      <c r="EC756" s="2" t="n"/>
    </row>
    <row r="757" ht="4.5"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7" t="n"/>
      <c r="BQ757" s="148" t="n"/>
      <c r="BR757" s="148" t="n"/>
      <c r="BS757" s="148" t="n"/>
      <c r="BT757" s="148" t="n"/>
      <c r="BU757" s="148" t="n"/>
      <c r="BV757" s="149" t="n"/>
      <c r="BW757" s="147" t="n"/>
      <c r="BX757" s="148" t="n"/>
      <c r="BY757" s="148" t="n"/>
      <c r="BZ757" s="148" t="n"/>
      <c r="CA757" s="148" t="n"/>
      <c r="CB757" s="148" t="n"/>
      <c r="CC757" s="148" t="n"/>
      <c r="CD757" s="148" t="n"/>
      <c r="CE757" s="148" t="n"/>
      <c r="CF757" s="148" t="n"/>
      <c r="CG757" s="149" t="n"/>
      <c r="DU757" s="144"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0" t="inlineStr">
        <is>
          <t>校内外の諸活動</t>
        </is>
      </c>
      <c r="BQ758" s="140" t="n"/>
      <c r="BR758" s="140" t="n"/>
      <c r="BS758" s="140" t="n"/>
      <c r="BT758" s="140" t="n"/>
      <c r="BU758" s="140" t="n"/>
      <c r="BV758" s="141" t="n"/>
      <c r="BW758" s="171">
        <f>計算!$AQ$11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2">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7" t="n"/>
      <c r="F761" s="148" t="n"/>
      <c r="G761" s="148" t="n"/>
      <c r="H761" s="148" t="n"/>
      <c r="I761" s="148" t="n"/>
      <c r="J761" s="148" t="n"/>
      <c r="K761" s="149" t="n"/>
      <c r="L761" s="147" t="n"/>
      <c r="M761" s="148" t="n"/>
      <c r="N761" s="148" t="n"/>
      <c r="O761" s="148" t="n"/>
      <c r="P761" s="148" t="n"/>
      <c r="Q761" s="148" t="n"/>
      <c r="R761" s="148" t="n"/>
      <c r="S761" s="148" t="n"/>
      <c r="T761" s="148" t="n"/>
      <c r="U761" s="148" t="n"/>
      <c r="V761" s="148" t="n"/>
      <c r="W761" s="148" t="n"/>
      <c r="X761" s="148" t="n"/>
      <c r="Y761" s="148" t="n"/>
      <c r="Z761" s="148" t="n"/>
      <c r="AA761" s="148" t="n"/>
      <c r="AB761" s="148" t="n"/>
      <c r="AC761" s="148" t="n"/>
      <c r="AD761" s="148" t="n"/>
      <c r="AE761" s="148" t="n"/>
      <c r="AF761" s="148" t="n"/>
      <c r="AG761" s="148" t="n"/>
      <c r="AH761" s="148" t="n"/>
      <c r="AI761" s="148" t="n"/>
      <c r="AJ761" s="148" t="n"/>
      <c r="AK761" s="148" t="n"/>
      <c r="AL761" s="148" t="n"/>
      <c r="AM761" s="148" t="n"/>
      <c r="AN761" s="148" t="n"/>
      <c r="AO761" s="148" t="n"/>
      <c r="AP761" s="148" t="n"/>
      <c r="AQ761" s="148" t="n"/>
      <c r="AR761" s="148" t="n"/>
      <c r="AS761" s="148" t="n"/>
      <c r="AT761" s="148" t="n"/>
      <c r="AU761" s="148" t="n"/>
      <c r="AV761" s="148" t="n"/>
      <c r="AW761" s="148" t="n"/>
      <c r="AX761" s="148" t="n"/>
      <c r="AY761" s="148" t="n"/>
      <c r="AZ761" s="148" t="n"/>
      <c r="BA761" s="148" t="n"/>
      <c r="BB761" s="148" t="n"/>
      <c r="BC761" s="148" t="n"/>
      <c r="BD761" s="148" t="n"/>
      <c r="BE761" s="148" t="n"/>
      <c r="BF761" s="148" t="n"/>
      <c r="BG761" s="148" t="n"/>
      <c r="BH761" s="148" t="n"/>
      <c r="BI761" s="149"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61" t="inlineStr">
        <is>
          <t>ふ り が な</t>
        </is>
      </c>
      <c r="F762" s="140" t="n"/>
      <c r="G762" s="140" t="n"/>
      <c r="H762" s="140" t="n"/>
      <c r="I762" s="140" t="n"/>
      <c r="J762" s="140" t="n"/>
      <c r="K762" s="141" t="n"/>
      <c r="L762" s="162">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3" t="n"/>
      <c r="F764" s="164" t="n"/>
      <c r="G764" s="164" t="n"/>
      <c r="H764" s="164" t="n"/>
      <c r="I764" s="164" t="n"/>
      <c r="J764" s="164" t="n"/>
      <c r="K764" s="165" t="n"/>
      <c r="L764" s="164" t="n"/>
      <c r="M764" s="164" t="n"/>
      <c r="N764" s="164" t="n"/>
      <c r="O764" s="164" t="n"/>
      <c r="P764" s="164" t="n"/>
      <c r="Q764" s="164" t="n"/>
      <c r="R764" s="164" t="n"/>
      <c r="S764" s="164" t="n"/>
      <c r="T764" s="164" t="n"/>
      <c r="U764" s="164" t="n"/>
      <c r="V764" s="164" t="n"/>
      <c r="W764" s="164" t="n"/>
      <c r="X764" s="164" t="n"/>
      <c r="Y764" s="164" t="n"/>
      <c r="Z764" s="164" t="n"/>
      <c r="AA764" s="164" t="n"/>
      <c r="AB764" s="164" t="n"/>
      <c r="AC764" s="164" t="n"/>
      <c r="AD764" s="164" t="n"/>
      <c r="AE764" s="164" t="n"/>
      <c r="AF764" s="164" t="n"/>
      <c r="AG764" s="164" t="n"/>
      <c r="AH764" s="164" t="n"/>
      <c r="AI764" s="164" t="n"/>
      <c r="AJ764" s="164" t="n"/>
      <c r="AK764" s="164" t="n"/>
      <c r="AL764" s="164" t="n"/>
      <c r="AM764" s="164" t="n"/>
      <c r="AN764" s="164" t="n"/>
      <c r="AO764" s="164" t="n"/>
      <c r="AP764" s="164" t="n"/>
      <c r="AQ764" s="164" t="n"/>
      <c r="AR764" s="164" t="n"/>
      <c r="AS764" s="164" t="n"/>
      <c r="AT764" s="164" t="n"/>
      <c r="AU764" s="164" t="n"/>
      <c r="AV764" s="164" t="n"/>
      <c r="AW764" s="164" t="n"/>
      <c r="AX764" s="164" t="n"/>
      <c r="AY764" s="164" t="n"/>
      <c r="AZ764" s="164" t="n"/>
      <c r="BA764" s="164" t="n"/>
      <c r="BB764" s="164" t="n"/>
      <c r="BC764" s="164" t="n"/>
      <c r="BD764" s="164" t="n"/>
      <c r="BE764" s="164" t="n"/>
      <c r="BF764" s="164" t="n"/>
      <c r="BG764" s="164" t="n"/>
      <c r="BH764" s="164" t="n"/>
      <c r="BI764" s="165"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6" t="inlineStr">
        <is>
          <t>連絡先</t>
        </is>
      </c>
      <c r="F765" s="167" t="n"/>
      <c r="G765" s="167" t="n"/>
      <c r="H765" s="167" t="n"/>
      <c r="I765" s="167" t="n"/>
      <c r="J765" s="167" t="n"/>
      <c r="K765" s="168" t="n"/>
      <c r="L765" s="107" t="inlineStr">
        <is>
          <t>〒</t>
        </is>
      </c>
      <c r="M765" s="167" t="n"/>
      <c r="N765" s="167" t="n"/>
      <c r="O765" s="167" t="n"/>
      <c r="P765" s="173">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4">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7" t="n"/>
      <c r="F769" s="148" t="n"/>
      <c r="G769" s="148" t="n"/>
      <c r="H769" s="148" t="n"/>
      <c r="I769" s="148" t="n"/>
      <c r="J769" s="148" t="n"/>
      <c r="K769" s="149" t="n"/>
      <c r="L769" s="148" t="n"/>
      <c r="M769" s="148" t="n"/>
      <c r="N769" s="148" t="n"/>
      <c r="O769" s="148" t="n"/>
      <c r="P769" s="148" t="n"/>
      <c r="Q769" s="148" t="n"/>
      <c r="R769" s="148" t="n"/>
      <c r="S769" s="148" t="n"/>
      <c r="T769" s="148" t="n"/>
      <c r="U769" s="148" t="n"/>
      <c r="V769" s="148" t="n"/>
      <c r="W769" s="148" t="n"/>
      <c r="X769" s="148" t="n"/>
      <c r="Y769" s="148" t="n"/>
      <c r="Z769" s="148" t="n"/>
      <c r="AA769" s="148" t="n"/>
      <c r="AB769" s="148" t="n"/>
      <c r="AC769" s="148" t="n"/>
      <c r="AD769" s="148" t="n"/>
      <c r="AE769" s="148" t="n"/>
      <c r="AF769" s="148" t="n"/>
      <c r="AG769" s="148" t="n"/>
      <c r="AH769" s="148" t="n"/>
      <c r="AI769" s="148" t="n"/>
      <c r="AJ769" s="148" t="n"/>
      <c r="AK769" s="148" t="n"/>
      <c r="AL769" s="148" t="n"/>
      <c r="AM769" s="148" t="n"/>
      <c r="AN769" s="148" t="n"/>
      <c r="AO769" s="148" t="n"/>
      <c r="AP769" s="148" t="n"/>
      <c r="AQ769" s="148" t="n"/>
      <c r="AR769" s="148" t="n"/>
      <c r="AS769" s="148" t="n"/>
      <c r="AT769" s="148" t="n"/>
      <c r="AU769" s="148" t="n"/>
      <c r="AV769" s="148" t="n"/>
      <c r="AW769" s="148" t="n"/>
      <c r="AX769" s="148" t="n"/>
      <c r="AY769" s="148" t="n"/>
      <c r="AZ769" s="148" t="n"/>
      <c r="BA769" s="148" t="n"/>
      <c r="BB769" s="148" t="n"/>
      <c r="BC769" s="148" t="n"/>
      <c r="BD769" s="148" t="n"/>
      <c r="BE769" s="148" t="n"/>
      <c r="BF769" s="148" t="n"/>
      <c r="BG769" s="148" t="n"/>
      <c r="BH769" s="148" t="n"/>
      <c r="BI769" s="149"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5" t="n"/>
      <c r="BQ775" s="140" t="n"/>
      <c r="BR775" s="176" t="n"/>
      <c r="BS775" s="140" t="n"/>
      <c r="BT775" s="140" t="n"/>
      <c r="BU775" s="28" t="n"/>
      <c r="BV775" s="29" t="n"/>
      <c r="BW775" s="177">
        <f>計算!$AR$11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8"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79">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80">
        <f>IF(計算!$B$11="","",設定!$B$6)&amp;""</f>
        <v/>
      </c>
      <c r="S783" s="11" t="n"/>
      <c r="T783" s="11" t="n"/>
      <c r="U783" s="181">
        <f>IF(計算!$B$11="","",設定!$B$7)&amp;""</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7" t="n"/>
      <c r="F788" s="148" t="n"/>
      <c r="G788" s="148" t="n"/>
      <c r="H788" s="148" t="n"/>
      <c r="I788" s="148" t="n"/>
      <c r="J788" s="148" t="n"/>
      <c r="K788" s="149"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8" t="n"/>
      <c r="AX788" s="148" t="n"/>
      <c r="AY788" s="148" t="n"/>
      <c r="AZ788" s="148" t="n"/>
      <c r="BA788" s="148" t="n"/>
      <c r="BB788" s="148" t="n"/>
      <c r="BC788" s="148" t="n"/>
      <c r="BD788" s="148" t="n"/>
      <c r="BE788" s="148" t="n"/>
      <c r="BF788" s="148" t="n"/>
      <c r="BG788" s="148" t="n"/>
      <c r="BH788" s="148" t="n"/>
      <c r="BI788" s="149"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2"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2">
        <f>計算!$AV$11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80">
        <f>計算!$AT$11</f>
        <v/>
      </c>
      <c r="S794" s="52" t="inlineStr">
        <is>
          <t>年</t>
        </is>
      </c>
      <c r="U794" s="181">
        <f>計算!$AU$11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7" t="n"/>
      <c r="M797" s="148" t="n"/>
      <c r="N797" s="148" t="n"/>
      <c r="O797" s="148" t="n"/>
      <c r="P797" s="20" t="n"/>
      <c r="Q797" s="20" t="n"/>
      <c r="R797" s="20" t="n"/>
      <c r="S797" s="20" t="n"/>
      <c r="T797" s="20" t="n"/>
      <c r="U797" s="20" t="n"/>
      <c r="V797" s="20" t="n"/>
      <c r="W797" s="20" t="n"/>
      <c r="X797" s="39" t="n"/>
      <c r="Y797" s="147" t="n"/>
      <c r="Z797" s="148" t="n"/>
      <c r="AA797" s="148" t="n"/>
      <c r="AB797" s="148" t="n"/>
      <c r="AC797" s="148" t="n"/>
      <c r="AD797" s="148" t="n"/>
      <c r="AE797" s="148" t="n"/>
      <c r="AF797" s="148" t="n"/>
      <c r="AG797" s="148" t="n"/>
      <c r="AH797" s="148" t="n"/>
      <c r="AI797" s="148" t="n"/>
      <c r="AJ797" s="148" t="n"/>
      <c r="AK797" s="148" t="n"/>
      <c r="AL797" s="148" t="n"/>
      <c r="AM797" s="148" t="n"/>
      <c r="AN797" s="148" t="n"/>
      <c r="AO797" s="148" t="n"/>
      <c r="AP797" s="148" t="n"/>
      <c r="AQ797" s="148" t="n"/>
      <c r="AR797" s="148" t="n"/>
      <c r="AS797" s="148" t="n"/>
      <c r="AT797" s="148" t="n"/>
      <c r="AU797" s="148" t="n"/>
      <c r="AV797" s="148" t="n"/>
      <c r="AW797" s="148" t="n"/>
      <c r="AX797" s="148" t="n"/>
      <c r="AY797" s="148" t="n"/>
      <c r="AZ797" s="148" t="n"/>
      <c r="BA797" s="148" t="n"/>
      <c r="BB797" s="148" t="n"/>
      <c r="BC797" s="148" t="n"/>
      <c r="BD797" s="148" t="n"/>
      <c r="BE797" s="148" t="n"/>
      <c r="BF797" s="148" t="n"/>
      <c r="BG797" s="148" t="n"/>
      <c r="BH797" s="148" t="n"/>
      <c r="BI797" s="149"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2">
        <f>計算!$AY$11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80">
        <f>計算!$AW$11</f>
        <v/>
      </c>
      <c r="S800" s="52" t="inlineStr">
        <is>
          <t>年</t>
        </is>
      </c>
      <c r="U800" s="181">
        <f>計算!$AX$11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7" t="n"/>
      <c r="M803" s="148" t="n"/>
      <c r="N803" s="148" t="n"/>
      <c r="O803" s="148" t="n"/>
      <c r="P803" s="20" t="n"/>
      <c r="Q803" s="20" t="n"/>
      <c r="R803" s="20" t="n"/>
      <c r="S803" s="20" t="n"/>
      <c r="T803" s="20" t="n"/>
      <c r="U803" s="20" t="n"/>
      <c r="V803" s="20" t="n"/>
      <c r="W803" s="20" t="n"/>
      <c r="X803" s="39" t="n"/>
      <c r="Y803" s="147" t="n"/>
      <c r="Z803" s="148" t="n"/>
      <c r="AA803" s="148" t="n"/>
      <c r="AB803" s="148" t="n"/>
      <c r="AC803" s="148" t="n"/>
      <c r="AD803" s="148" t="n"/>
      <c r="AE803" s="148" t="n"/>
      <c r="AF803" s="148" t="n"/>
      <c r="AG803" s="148" t="n"/>
      <c r="AH803" s="148" t="n"/>
      <c r="AI803" s="148" t="n"/>
      <c r="AJ803" s="148" t="n"/>
      <c r="AK803" s="148" t="n"/>
      <c r="AL803" s="148" t="n"/>
      <c r="AM803" s="148" t="n"/>
      <c r="AN803" s="148" t="n"/>
      <c r="AO803" s="148" t="n"/>
      <c r="AP803" s="148" t="n"/>
      <c r="AQ803" s="148" t="n"/>
      <c r="AR803" s="148" t="n"/>
      <c r="AS803" s="148" t="n"/>
      <c r="AT803" s="148" t="n"/>
      <c r="AU803" s="148" t="n"/>
      <c r="AV803" s="148" t="n"/>
      <c r="AW803" s="148" t="n"/>
      <c r="AX803" s="148" t="n"/>
      <c r="AY803" s="148" t="n"/>
      <c r="AZ803" s="148" t="n"/>
      <c r="BA803" s="148" t="n"/>
      <c r="BB803" s="148" t="n"/>
      <c r="BC803" s="148" t="n"/>
      <c r="BD803" s="148" t="n"/>
      <c r="BE803" s="148" t="n"/>
      <c r="BF803" s="148" t="n"/>
      <c r="BG803" s="148" t="n"/>
      <c r="BH803" s="148" t="n"/>
      <c r="BI803" s="149" t="n"/>
      <c r="BJ803" s="2" t="n"/>
      <c r="BK803" s="2" t="n"/>
      <c r="BL803" s="2" t="n"/>
      <c r="BM803" s="2" t="n"/>
      <c r="BN803" s="2" t="n"/>
      <c r="BO803" s="2" t="n"/>
      <c r="BP803" s="147" t="n"/>
      <c r="BQ803" s="148" t="n"/>
      <c r="BR803" s="148" t="n"/>
      <c r="BS803" s="148" t="n"/>
      <c r="BT803" s="148" t="n"/>
      <c r="BU803" s="42" t="n"/>
      <c r="BV803" s="45" t="n"/>
      <c r="BW803" s="148" t="n"/>
      <c r="BX803" s="148" t="n"/>
      <c r="BY803" s="148" t="n"/>
      <c r="BZ803" s="148" t="n"/>
      <c r="CA803" s="148" t="n"/>
      <c r="CB803" s="148" t="n"/>
      <c r="CC803" s="148" t="n"/>
      <c r="CD803" s="148" t="n"/>
      <c r="CE803" s="148" t="n"/>
      <c r="CF803" s="148" t="n"/>
      <c r="CG803" s="148" t="n"/>
      <c r="CH803" s="148" t="n"/>
      <c r="CI803" s="148" t="n"/>
      <c r="CJ803" s="148" t="n"/>
      <c r="CK803" s="148" t="n"/>
      <c r="CL803" s="148" t="n"/>
      <c r="CM803" s="148" t="n"/>
      <c r="CN803" s="148" t="n"/>
      <c r="CO803" s="148" t="n"/>
      <c r="CP803" s="148" t="n"/>
      <c r="CQ803" s="148" t="n"/>
      <c r="CR803" s="148" t="n"/>
      <c r="CS803" s="148" t="n"/>
      <c r="CT803" s="148" t="n"/>
      <c r="CU803" s="148" t="n"/>
      <c r="CV803" s="148" t="n"/>
      <c r="CW803" s="148" t="n"/>
      <c r="CX803" s="148" t="n"/>
      <c r="CY803" s="148" t="n"/>
      <c r="CZ803" s="148" t="n"/>
      <c r="DA803" s="148" t="n"/>
      <c r="DB803" s="148" t="n"/>
      <c r="DC803" s="148" t="n"/>
      <c r="DD803" s="148" t="n"/>
      <c r="DE803" s="148" t="n"/>
      <c r="DF803" s="148" t="n"/>
      <c r="DG803" s="148" t="n"/>
      <c r="DH803" s="148" t="n"/>
      <c r="DI803" s="148" t="n"/>
      <c r="DJ803" s="148" t="n"/>
      <c r="DK803" s="148" t="n"/>
      <c r="DL803" s="148" t="n"/>
      <c r="DM803" s="148" t="n"/>
      <c r="DN803" s="148" t="n"/>
      <c r="DO803" s="148" t="n"/>
      <c r="DP803" s="148" t="n"/>
      <c r="DQ803" s="148" t="n"/>
      <c r="DR803" s="148" t="n"/>
      <c r="DS803" s="148" t="n"/>
      <c r="DT803" s="148" t="n"/>
      <c r="DU803" s="149"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7">
        <f>計算!$AS$11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7" t="n"/>
      <c r="M809" s="148" t="n"/>
      <c r="N809" s="148" t="n"/>
      <c r="O809" s="148"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7" t="n"/>
      <c r="F815" s="148" t="n"/>
      <c r="G815" s="148" t="n"/>
      <c r="H815" s="148" t="n"/>
      <c r="I815" s="148" t="n"/>
      <c r="J815" s="148" t="n"/>
      <c r="K815" s="149" t="n"/>
      <c r="L815" s="147" t="n"/>
      <c r="M815" s="148" t="n"/>
      <c r="N815" s="148" t="n"/>
      <c r="O815" s="148"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7" t="n"/>
      <c r="BQ815" s="148" t="n"/>
      <c r="BR815" s="148" t="n"/>
      <c r="BS815" s="148" t="n"/>
      <c r="BT815" s="148" t="n"/>
      <c r="BU815" s="148" t="n"/>
      <c r="BV815" s="149" t="n"/>
      <c r="BW815" s="148" t="n"/>
      <c r="BX815" s="148" t="n"/>
      <c r="BY815" s="148" t="n"/>
      <c r="BZ815" s="148" t="n"/>
      <c r="CA815" s="148" t="n"/>
      <c r="CB815" s="148" t="n"/>
      <c r="CC815" s="148" t="n"/>
      <c r="CD815" s="148" t="n"/>
      <c r="CE815" s="148" t="n"/>
      <c r="CF815" s="148" t="n"/>
      <c r="CG815" s="148" t="n"/>
      <c r="CH815" s="148" t="n"/>
      <c r="CI815" s="148" t="n"/>
      <c r="CJ815" s="148" t="n"/>
      <c r="CK815" s="148" t="n"/>
      <c r="CL815" s="148" t="n"/>
      <c r="CM815" s="148" t="n"/>
      <c r="CN815" s="148" t="n"/>
      <c r="CO815" s="148" t="n"/>
      <c r="CP815" s="148" t="n"/>
      <c r="CQ815" s="148" t="n"/>
      <c r="CR815" s="148" t="n"/>
      <c r="CS815" s="148" t="n"/>
      <c r="CT815" s="148" t="n"/>
      <c r="CU815" s="148" t="n"/>
      <c r="CV815" s="148" t="n"/>
      <c r="CW815" s="148" t="n"/>
      <c r="CX815" s="148" t="n"/>
      <c r="CY815" s="148" t="n"/>
      <c r="CZ815" s="148" t="n"/>
      <c r="DA815" s="148" t="n"/>
      <c r="DB815" s="148" t="n"/>
      <c r="DC815" s="148" t="n"/>
      <c r="DD815" s="148" t="n"/>
      <c r="DE815" s="148" t="n"/>
      <c r="DF815" s="148" t="n"/>
      <c r="DG815" s="148" t="n"/>
      <c r="DH815" s="148" t="n"/>
      <c r="DI815" s="148" t="n"/>
      <c r="DJ815" s="148" t="n"/>
      <c r="DK815" s="148" t="n"/>
      <c r="DL815" s="148" t="n"/>
      <c r="DM815" s="148" t="n"/>
      <c r="DN815" s="148" t="n"/>
      <c r="DO815" s="148" t="n"/>
      <c r="DP815" s="148" t="n"/>
      <c r="DQ815" s="148" t="n"/>
      <c r="DR815" s="148" t="n"/>
      <c r="DS815" s="148" t="n"/>
      <c r="DT815" s="148" t="n"/>
      <c r="DU815" s="149"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IF(計算!$B$12="","",IF(N(設定!$B$3)=0,"",YEAR(設定!$B$3)-2018))&amp;""</f>
        <v/>
      </c>
      <c r="AG827" s="95" t="inlineStr">
        <is>
          <t>年</t>
        </is>
      </c>
      <c r="AI827" s="145">
        <f>IF(計算!$B$12="","",IF(N(設定!$B$3)=0,"",MONTH(設定!$B$3)))&amp;""</f>
        <v/>
      </c>
      <c r="AL827" s="95" t="inlineStr">
        <is>
          <t>月</t>
        </is>
      </c>
      <c r="AN827" s="146">
        <f>IF(計算!$B$12="","",IF(N(設定!$B$3)=0,"",DAY(設定!$B$3)))&amp;""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7" t="n"/>
      <c r="BX827" s="148" t="n"/>
      <c r="BY827" s="148" t="n"/>
      <c r="BZ827" s="148" t="n"/>
      <c r="CA827" s="148" t="n"/>
      <c r="CB827" s="148" t="n"/>
      <c r="CC827" s="148" t="n"/>
      <c r="CD827" s="148" t="n"/>
      <c r="CE827" s="148" t="n"/>
      <c r="CF827" s="148" t="n"/>
      <c r="CG827" s="149" t="n"/>
      <c r="CH827" s="147" t="n"/>
      <c r="CI827" s="148" t="n"/>
      <c r="CJ827" s="148" t="n"/>
      <c r="CK827" s="148" t="n"/>
      <c r="CL827" s="148" t="n"/>
      <c r="CM827" s="148" t="n"/>
      <c r="CN827" s="148" t="n"/>
      <c r="CO827" s="148" t="n"/>
      <c r="CP827" s="148" t="n"/>
      <c r="CQ827" s="148" t="n"/>
      <c r="CR827" s="148" t="n"/>
      <c r="CS827" s="148" t="n"/>
      <c r="CT827" s="148" t="n"/>
      <c r="CU827" s="148" t="n"/>
      <c r="CV827" s="148" t="n"/>
      <c r="CW827" s="148" t="n"/>
      <c r="CX827" s="148" t="n"/>
      <c r="CY827" s="148" t="n"/>
      <c r="CZ827" s="148" t="n"/>
      <c r="DA827" s="148" t="n"/>
      <c r="DB827" s="148" t="n"/>
      <c r="DC827" s="148" t="n"/>
      <c r="DD827" s="148" t="n"/>
      <c r="DE827" s="148" t="n"/>
      <c r="DF827" s="148" t="n"/>
      <c r="DG827" s="148" t="n"/>
      <c r="DH827" s="148" t="n"/>
      <c r="DI827" s="148" t="n"/>
      <c r="DJ827" s="148" t="n"/>
      <c r="DK827" s="148" t="n"/>
      <c r="DL827" s="148" t="n"/>
      <c r="DM827" s="148" t="n"/>
      <c r="DN827" s="148" t="n"/>
      <c r="DO827" s="148" t="n"/>
      <c r="DP827" s="148" t="n"/>
      <c r="DQ827" s="148" t="n"/>
      <c r="DR827" s="148" t="n"/>
      <c r="DS827" s="148" t="n"/>
      <c r="DT827" s="148" t="n"/>
      <c r="DU827" s="149"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50">
        <f>計算!$BD$12</f>
        <v/>
      </c>
      <c r="CG828" s="144" t="n"/>
      <c r="CH828" s="151">
        <f>計算!$BE$12</f>
        <v/>
      </c>
      <c r="DU828" s="144"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8" t="n"/>
      <c r="AA829" s="148" t="n"/>
      <c r="AB829" s="148" t="n"/>
      <c r="AC829" s="148" t="n"/>
      <c r="AD829" s="148" t="n"/>
      <c r="AE829" s="148" t="n"/>
      <c r="AF829" s="148" t="n"/>
      <c r="AG829" s="148" t="n"/>
      <c r="AH829" s="148" t="n"/>
      <c r="AI829" s="148" t="n"/>
      <c r="AJ829" s="148" t="n"/>
      <c r="AK829" s="148" t="n"/>
      <c r="AL829" s="148" t="n"/>
      <c r="AM829" s="148" t="n"/>
      <c r="AN829" s="148" t="n"/>
      <c r="AO829" s="148" t="n"/>
      <c r="AP829" s="148" t="n"/>
      <c r="AQ829" s="148" t="n"/>
      <c r="AR829" s="148" t="n"/>
      <c r="AS829" s="148" t="n"/>
      <c r="AT829" s="148" t="n"/>
      <c r="AU829" s="12" t="n"/>
      <c r="AV829" s="7" t="n"/>
      <c r="BI829" s="8" t="n"/>
      <c r="BJ829" s="7" t="n"/>
      <c r="BK829" s="2" t="n"/>
      <c r="BL829" s="2" t="n"/>
      <c r="BM829" s="2" t="n"/>
      <c r="BN829" s="2" t="n"/>
      <c r="BO829" s="2" t="n"/>
      <c r="BP829" s="143" t="n"/>
      <c r="BV829" s="144" t="n"/>
      <c r="BW829" s="143" t="n"/>
      <c r="CG829" s="144" t="n"/>
      <c r="DU829" s="144" t="n"/>
      <c r="DV829" s="2" t="n"/>
      <c r="DW829" s="2" t="n"/>
      <c r="DX829" s="2" t="n"/>
      <c r="DY829" s="2" t="n"/>
      <c r="DZ829" s="2" t="n"/>
      <c r="EA829" s="2" t="n"/>
      <c r="EB829" s="2" t="n"/>
      <c r="EC829" s="2" t="n"/>
    </row>
    <row r="830" ht="6.75" customHeight="1" s="118">
      <c r="A830" s="2" t="n"/>
      <c r="B830" s="2" t="n"/>
      <c r="C830" s="2" t="n"/>
      <c r="D830" s="2" t="n"/>
      <c r="E830" s="142" t="inlineStr">
        <is>
          <t>ふ り が な</t>
        </is>
      </c>
      <c r="F830" s="140" t="n"/>
      <c r="G830" s="140" t="n"/>
      <c r="H830" s="140" t="n"/>
      <c r="I830" s="140" t="n"/>
      <c r="J830" s="140" t="n"/>
      <c r="K830" s="141" t="n"/>
      <c r="L830" s="152">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43" t="n"/>
      <c r="CG830" s="144" t="n"/>
      <c r="DU830" s="144" t="n"/>
      <c r="DV830" s="2" t="n"/>
      <c r="DW830" s="2" t="n"/>
      <c r="DX830" s="2" t="n"/>
      <c r="DY830" s="2" t="n"/>
      <c r="DZ830" s="2" t="n"/>
      <c r="EA830" s="2" t="n"/>
      <c r="EB830" s="2" t="n"/>
      <c r="EC830" s="2" t="n"/>
    </row>
    <row r="831" ht="6.7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43" t="n"/>
      <c r="CG831" s="144" t="n"/>
      <c r="DU831" s="144" t="n"/>
      <c r="DV831" s="2" t="n"/>
      <c r="DW831" s="2" t="n"/>
      <c r="DX831" s="2" t="n"/>
      <c r="DY831" s="2" t="n"/>
      <c r="DZ831" s="2" t="n"/>
      <c r="EA831" s="2" t="n"/>
      <c r="EB831" s="2" t="n"/>
      <c r="EC831" s="2" t="n"/>
    </row>
    <row r="832" ht="6.7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43" t="n"/>
      <c r="CG832" s="144" t="n"/>
      <c r="DU832" s="144" t="n"/>
      <c r="DV832" s="2" t="n"/>
      <c r="DW832" s="2" t="n"/>
      <c r="DX832" s="2" t="n"/>
      <c r="DY832" s="2" t="n"/>
      <c r="DZ832" s="2" t="n"/>
      <c r="EA832" s="2" t="n"/>
      <c r="EB832" s="2" t="n"/>
      <c r="EC832" s="2" t="n"/>
    </row>
    <row r="833" ht="6.75" customHeight="1" s="118">
      <c r="A833" s="2" t="n"/>
      <c r="B833" s="2" t="n"/>
      <c r="C833" s="2" t="n"/>
      <c r="D833" s="2" t="n"/>
      <c r="E833" s="147" t="n"/>
      <c r="F833" s="148" t="n"/>
      <c r="G833" s="148" t="n"/>
      <c r="H833" s="148" t="n"/>
      <c r="I833" s="148" t="n"/>
      <c r="J833" s="148" t="n"/>
      <c r="K833" s="149" t="n"/>
      <c r="L833" s="148" t="n"/>
      <c r="M833" s="148" t="n"/>
      <c r="N833" s="148" t="n"/>
      <c r="O833" s="148" t="n"/>
      <c r="P833" s="148" t="n"/>
      <c r="Q833" s="148" t="n"/>
      <c r="R833" s="148" t="n"/>
      <c r="S833" s="148" t="n"/>
      <c r="T833" s="148" t="n"/>
      <c r="U833" s="148" t="n"/>
      <c r="V833" s="148" t="n"/>
      <c r="W833" s="148" t="n"/>
      <c r="X833" s="148" t="n"/>
      <c r="Y833" s="148" t="n"/>
      <c r="Z833" s="148" t="n"/>
      <c r="AA833" s="148" t="n"/>
      <c r="AB833" s="148" t="n"/>
      <c r="AC833" s="148" t="n"/>
      <c r="AD833" s="148" t="n"/>
      <c r="AE833" s="148" t="n"/>
      <c r="AF833" s="148" t="n"/>
      <c r="AG833" s="148" t="n"/>
      <c r="AH833" s="148" t="n"/>
      <c r="AI833" s="148" t="n"/>
      <c r="AJ833" s="148" t="n"/>
      <c r="AK833" s="148" t="n"/>
      <c r="AL833" s="148" t="n"/>
      <c r="AM833" s="148" t="n"/>
      <c r="AN833" s="148" t="n"/>
      <c r="AO833" s="148" t="n"/>
      <c r="AP833" s="148" t="n"/>
      <c r="AQ833" s="148" t="n"/>
      <c r="AR833" s="148" t="n"/>
      <c r="AS833" s="148" t="n"/>
      <c r="AT833" s="149"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43" t="n"/>
      <c r="CG833" s="144" t="n"/>
      <c r="DU833" s="144" t="n"/>
      <c r="DV833" s="2" t="n"/>
      <c r="DW833" s="2" t="n"/>
      <c r="DX833" s="2" t="n"/>
      <c r="DY833" s="2" t="n"/>
      <c r="DZ833" s="2" t="n"/>
      <c r="EA833" s="2" t="n"/>
      <c r="EB833" s="2" t="n"/>
      <c r="EC833" s="2" t="n"/>
    </row>
    <row r="834" ht="6.75" customHeight="1" s="118">
      <c r="A834" s="2" t="n"/>
      <c r="B834" s="2" t="n"/>
      <c r="C834" s="2" t="n"/>
      <c r="D834" s="2" t="n"/>
      <c r="E834" s="153" t="inlineStr">
        <is>
          <t>名　前</t>
        </is>
      </c>
      <c r="F834" s="140" t="n"/>
      <c r="G834" s="140" t="n"/>
      <c r="H834" s="140" t="n"/>
      <c r="I834" s="140" t="n"/>
      <c r="J834" s="140" t="n"/>
      <c r="K834" s="141" t="n"/>
      <c r="L834" s="154">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43" t="n"/>
      <c r="CG834" s="144" t="n"/>
      <c r="DU834" s="144" t="n"/>
      <c r="DV834" s="2" t="n"/>
      <c r="DW834" s="2" t="n"/>
      <c r="DX834" s="2" t="n"/>
      <c r="DY834" s="2" t="n"/>
      <c r="DZ834" s="2" t="n"/>
      <c r="EA834" s="2" t="n"/>
      <c r="EB834" s="2" t="n"/>
      <c r="EC834" s="2" t="n"/>
    </row>
    <row r="835" ht="6.7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43" t="n"/>
      <c r="CG835" s="144" t="n"/>
      <c r="DU835" s="144" t="n"/>
      <c r="DV835" s="2" t="n"/>
      <c r="DW835" s="2" t="n"/>
      <c r="DX835" s="2" t="n"/>
      <c r="DY835" s="2" t="n"/>
      <c r="DZ835" s="2" t="n"/>
      <c r="EA835" s="2" t="n"/>
      <c r="EB835" s="2" t="n"/>
      <c r="EC835" s="2" t="n"/>
    </row>
    <row r="836" ht="6.7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43" t="n"/>
      <c r="CG836" s="144" t="n"/>
      <c r="DU836" s="144" t="n"/>
      <c r="DV836" s="2" t="n"/>
      <c r="DW836" s="2" t="n"/>
      <c r="DX836" s="2" t="n"/>
      <c r="DY836" s="2" t="n"/>
      <c r="DZ836" s="2" t="n"/>
      <c r="EA836" s="2" t="n"/>
      <c r="EB836" s="2" t="n"/>
      <c r="EC836" s="2" t="n"/>
    </row>
    <row r="837" ht="6.7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43" t="n"/>
      <c r="CG837" s="144" t="n"/>
      <c r="DU837" s="144" t="n"/>
      <c r="DV837" s="2" t="n"/>
      <c r="DW837" s="2" t="n"/>
      <c r="DX837" s="2" t="n"/>
      <c r="DY837" s="2" t="n"/>
      <c r="DZ837" s="2" t="n"/>
      <c r="EA837" s="2" t="n"/>
      <c r="EB837" s="2" t="n"/>
      <c r="EC837" s="2" t="n"/>
    </row>
    <row r="838" ht="6.7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43" t="n"/>
      <c r="CG838" s="144" t="n"/>
      <c r="DU838" s="144" t="n"/>
      <c r="DV838" s="2" t="n"/>
      <c r="DW838" s="2" t="n"/>
      <c r="DX838" s="2" t="n"/>
      <c r="DY838" s="2" t="n"/>
      <c r="DZ838" s="2" t="n"/>
      <c r="EA838" s="2" t="n"/>
      <c r="EB838" s="2" t="n"/>
      <c r="EC838" s="2" t="n"/>
    </row>
    <row r="839" ht="4.5" customHeight="1" s="118">
      <c r="A839" s="2" t="n"/>
      <c r="B839" s="2" t="n"/>
      <c r="C839" s="2" t="n"/>
      <c r="D839" s="2" t="n"/>
      <c r="E839" s="147" t="n"/>
      <c r="F839" s="148" t="n"/>
      <c r="G839" s="148" t="n"/>
      <c r="H839" s="148" t="n"/>
      <c r="I839" s="148" t="n"/>
      <c r="J839" s="148" t="n"/>
      <c r="K839" s="149" t="n"/>
      <c r="L839" s="147" t="n"/>
      <c r="M839" s="148" t="n"/>
      <c r="N839" s="148" t="n"/>
      <c r="O839" s="148" t="n"/>
      <c r="P839" s="148" t="n"/>
      <c r="Q839" s="148" t="n"/>
      <c r="R839" s="148" t="n"/>
      <c r="S839" s="148" t="n"/>
      <c r="T839" s="148" t="n"/>
      <c r="U839" s="148" t="n"/>
      <c r="V839" s="148" t="n"/>
      <c r="W839" s="148" t="n"/>
      <c r="X839" s="148" t="n"/>
      <c r="Y839" s="148" t="n"/>
      <c r="Z839" s="148" t="n"/>
      <c r="AA839" s="148" t="n"/>
      <c r="AB839" s="148" t="n"/>
      <c r="AC839" s="148" t="n"/>
      <c r="AD839" s="148" t="n"/>
      <c r="AE839" s="148" t="n"/>
      <c r="AF839" s="148" t="n"/>
      <c r="AG839" s="148" t="n"/>
      <c r="AH839" s="148" t="n"/>
      <c r="AI839" s="148" t="n"/>
      <c r="AJ839" s="148" t="n"/>
      <c r="AK839" s="148" t="n"/>
      <c r="AL839" s="148" t="n"/>
      <c r="AM839" s="148" t="n"/>
      <c r="AN839" s="148" t="n"/>
      <c r="AO839" s="148" t="n"/>
      <c r="AP839" s="148" t="n"/>
      <c r="AQ839" s="148" t="n"/>
      <c r="AR839" s="148" t="n"/>
      <c r="AS839" s="148" t="n"/>
      <c r="AT839" s="149"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43" t="n"/>
      <c r="CG839" s="144" t="n"/>
      <c r="DU839" s="144" t="n"/>
      <c r="DV839" s="2" t="n"/>
      <c r="DW839" s="2" t="n"/>
      <c r="DX839" s="2" t="n"/>
      <c r="DY839" s="2" t="n"/>
      <c r="DZ839" s="2" t="n"/>
      <c r="EA839" s="2" t="n"/>
      <c r="EB839" s="2" t="n"/>
      <c r="EC839" s="2" t="n"/>
    </row>
    <row r="840" ht="6.75" customHeight="1" s="118">
      <c r="A840" s="2" t="n"/>
      <c r="B840" s="2" t="n"/>
      <c r="C840" s="2" t="n"/>
      <c r="D840" s="2" t="n"/>
      <c r="E840" s="153" t="inlineStr">
        <is>
          <t>生年月日</t>
        </is>
      </c>
      <c r="F840" s="140" t="n"/>
      <c r="G840" s="140" t="n"/>
      <c r="H840" s="140" t="n"/>
      <c r="I840" s="140" t="n"/>
      <c r="J840" s="140" t="n"/>
      <c r="K840" s="141" t="n"/>
      <c r="L840" s="155" t="inlineStr">
        <is>
          <t>昭和 ・ 平成</t>
        </is>
      </c>
      <c r="M840" s="140" t="n"/>
      <c r="N840" s="140" t="n"/>
      <c r="O840" s="140" t="n"/>
      <c r="P840" s="140" t="n"/>
      <c r="Q840" s="140" t="n"/>
      <c r="R840" s="140" t="n"/>
      <c r="S840" s="140" t="n"/>
      <c r="T840" s="140" t="n"/>
      <c r="U840" s="140" t="n"/>
      <c r="V840" s="156">
        <f>計算!$D$12</f>
        <v/>
      </c>
      <c r="W840" s="140" t="n"/>
      <c r="X840" s="157" t="inlineStr">
        <is>
          <t>年</t>
        </is>
      </c>
      <c r="Y840" s="140" t="n"/>
      <c r="Z840" s="158">
        <f>計算!$E$12</f>
        <v/>
      </c>
      <c r="AA840" s="140" t="n"/>
      <c r="AB840" s="140" t="n"/>
      <c r="AC840" s="157" t="inlineStr">
        <is>
          <t>月</t>
        </is>
      </c>
      <c r="AD840" s="140" t="n"/>
      <c r="AE840" s="158">
        <f>計算!$F$12</f>
        <v/>
      </c>
      <c r="AF840" s="140" t="n"/>
      <c r="AG840" s="140" t="n"/>
      <c r="AH840" s="157" t="inlineStr">
        <is>
          <t>日　生 （満</t>
        </is>
      </c>
      <c r="AI840" s="140" t="n"/>
      <c r="AJ840" s="140" t="n"/>
      <c r="AK840" s="140" t="n"/>
      <c r="AL840" s="140" t="n"/>
      <c r="AM840" s="140" t="n"/>
      <c r="AN840" s="140" t="n"/>
      <c r="AO840" s="140" t="n"/>
      <c r="AP840" s="159">
        <f>計算!$G$12</f>
        <v/>
      </c>
      <c r="AQ840" s="140" t="n"/>
      <c r="AR840" s="160"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43" t="n"/>
      <c r="CG840" s="144" t="n"/>
      <c r="DU840" s="144" t="n"/>
      <c r="DV840" s="2" t="n"/>
      <c r="DW840" s="2" t="n"/>
      <c r="DX840" s="2" t="n"/>
      <c r="DY840" s="2" t="n"/>
      <c r="DZ840" s="2" t="n"/>
      <c r="EA840" s="2" t="n"/>
      <c r="EB840" s="2" t="n"/>
      <c r="EC840" s="2" t="n"/>
    </row>
    <row r="841" ht="6.75"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143" t="n"/>
      <c r="CG841" s="144" t="n"/>
      <c r="DU841" s="144" t="n"/>
      <c r="DV841" s="2" t="n"/>
      <c r="DW841" s="2" t="n"/>
      <c r="DX841" s="2" t="n"/>
      <c r="DY841" s="2" t="n"/>
      <c r="DZ841" s="2" t="n"/>
      <c r="EA841" s="2" t="n"/>
      <c r="EB841" s="2" t="n"/>
      <c r="EC841" s="2" t="n"/>
    </row>
    <row r="842" ht="6.75"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143" t="n"/>
      <c r="CG842" s="144" t="n"/>
      <c r="DU842" s="144" t="n"/>
      <c r="DV842" s="2" t="n"/>
      <c r="DW842" s="2" t="n"/>
      <c r="DX842" s="2" t="n"/>
      <c r="DY842" s="2" t="n"/>
      <c r="DZ842" s="2" t="n"/>
      <c r="EA842" s="2" t="n"/>
      <c r="EB842" s="2" t="n"/>
      <c r="EC842" s="2" t="n"/>
    </row>
    <row r="843" ht="3.75" customHeight="1" s="118">
      <c r="A843" s="2" t="n"/>
      <c r="B843" s="2" t="n"/>
      <c r="C843" s="2" t="n"/>
      <c r="D843" s="2" t="n"/>
      <c r="E843" s="147" t="n"/>
      <c r="F843" s="148" t="n"/>
      <c r="G843" s="148" t="n"/>
      <c r="H843" s="148" t="n"/>
      <c r="I843" s="148" t="n"/>
      <c r="J843" s="148" t="n"/>
      <c r="K843" s="149" t="n"/>
      <c r="L843" s="147" t="n"/>
      <c r="M843" s="148" t="n"/>
      <c r="N843" s="148" t="n"/>
      <c r="O843" s="148" t="n"/>
      <c r="P843" s="148" t="n"/>
      <c r="Q843" s="148" t="n"/>
      <c r="R843" s="148" t="n"/>
      <c r="S843" s="148" t="n"/>
      <c r="T843" s="148" t="n"/>
      <c r="U843" s="148" t="n"/>
      <c r="X843" s="148" t="n"/>
      <c r="Y843" s="148" t="n"/>
      <c r="AC843" s="148" t="n"/>
      <c r="AD843" s="148" t="n"/>
      <c r="AH843" s="148" t="n"/>
      <c r="AI843" s="148" t="n"/>
      <c r="AJ843" s="148" t="n"/>
      <c r="AK843" s="148" t="n"/>
      <c r="AL843" s="148" t="n"/>
      <c r="AM843" s="148" t="n"/>
      <c r="AN843" s="148" t="n"/>
      <c r="AO843" s="148" t="n"/>
      <c r="AP843" s="148" t="n"/>
      <c r="AQ843" s="148" t="n"/>
      <c r="AR843" s="148" t="n"/>
      <c r="AS843" s="148" t="n"/>
      <c r="AT843" s="149"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143" t="n"/>
      <c r="CG843" s="144" t="n"/>
      <c r="DU843" s="144" t="n"/>
      <c r="DV843" s="2" t="n"/>
      <c r="DW843" s="2" t="n"/>
      <c r="DX843" s="2" t="n"/>
      <c r="DY843" s="2" t="n"/>
      <c r="DZ843" s="2" t="n"/>
      <c r="EA843" s="2" t="n"/>
      <c r="EB843" s="2" t="n"/>
      <c r="EC843" s="2" t="n"/>
    </row>
    <row r="844" ht="6.75" customHeight="1" s="118">
      <c r="A844" s="2" t="n"/>
      <c r="B844" s="2" t="n"/>
      <c r="C844" s="2" t="n"/>
      <c r="D844" s="2" t="n"/>
      <c r="E844" s="161" t="inlineStr">
        <is>
          <t>ふ り が な</t>
        </is>
      </c>
      <c r="F844" s="140" t="n"/>
      <c r="G844" s="140" t="n"/>
      <c r="H844" s="140" t="n"/>
      <c r="I844" s="140" t="n"/>
      <c r="J844" s="140" t="n"/>
      <c r="K844" s="141" t="n"/>
      <c r="L844" s="162">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143" t="n"/>
      <c r="CG844" s="144" t="n"/>
      <c r="DU844" s="144" t="n"/>
      <c r="DV844" s="2" t="n"/>
      <c r="DW844" s="2" t="n"/>
      <c r="DX844" s="2" t="n"/>
      <c r="DY844" s="2" t="n"/>
      <c r="DZ844" s="2" t="n"/>
      <c r="EA844" s="2" t="n"/>
      <c r="EB844" s="2" t="n"/>
      <c r="EC844" s="2" t="n"/>
    </row>
    <row r="845" ht="6.75" customHeight="1" s="118">
      <c r="A845" s="2" t="n"/>
      <c r="B845" s="2" t="n"/>
      <c r="C845" s="2" t="n"/>
      <c r="D845" s="2" t="n"/>
      <c r="E845" s="143" t="n"/>
      <c r="K845" s="144" t="n"/>
      <c r="BI845" s="144" t="n"/>
      <c r="BJ845" s="2" t="n"/>
      <c r="BK845" s="2" t="n"/>
      <c r="BL845" s="2" t="n"/>
      <c r="BM845" s="2" t="n"/>
      <c r="BN845" s="2" t="n"/>
      <c r="BO845" s="2" t="n"/>
      <c r="BP845" s="143" t="n"/>
      <c r="BV845" s="144" t="n"/>
      <c r="BW845" s="143" t="n"/>
      <c r="CG845" s="144" t="n"/>
      <c r="DU845" s="144" t="n"/>
      <c r="DV845" s="2" t="n"/>
      <c r="DW845" s="2" t="n"/>
      <c r="DX845" s="2" t="n"/>
      <c r="DY845" s="2" t="n"/>
      <c r="DZ845" s="2" t="n"/>
      <c r="EA845" s="2" t="n"/>
      <c r="EB845" s="2" t="n"/>
      <c r="EC845" s="2" t="n"/>
    </row>
    <row r="846" ht="6.75" customHeight="1" s="118">
      <c r="A846" s="2" t="n"/>
      <c r="B846" s="2" t="n"/>
      <c r="C846" s="2" t="n"/>
      <c r="D846" s="2" t="n"/>
      <c r="E846" s="163" t="n"/>
      <c r="F846" s="164" t="n"/>
      <c r="G846" s="164" t="n"/>
      <c r="H846" s="164" t="n"/>
      <c r="I846" s="164" t="n"/>
      <c r="J846" s="164" t="n"/>
      <c r="K846" s="165" t="n"/>
      <c r="L846" s="164" t="n"/>
      <c r="M846" s="164" t="n"/>
      <c r="N846" s="164" t="n"/>
      <c r="O846" s="164" t="n"/>
      <c r="P846" s="164" t="n"/>
      <c r="Q846" s="164" t="n"/>
      <c r="R846" s="164" t="n"/>
      <c r="S846" s="164" t="n"/>
      <c r="T846" s="164" t="n"/>
      <c r="U846" s="164" t="n"/>
      <c r="V846" s="164" t="n"/>
      <c r="W846" s="164" t="n"/>
      <c r="X846" s="164" t="n"/>
      <c r="Y846" s="164" t="n"/>
      <c r="Z846" s="164" t="n"/>
      <c r="AA846" s="164" t="n"/>
      <c r="AB846" s="164" t="n"/>
      <c r="AC846" s="164" t="n"/>
      <c r="AD846" s="164" t="n"/>
      <c r="AE846" s="164" t="n"/>
      <c r="AF846" s="164" t="n"/>
      <c r="AG846" s="164" t="n"/>
      <c r="AH846" s="164" t="n"/>
      <c r="AI846" s="164" t="n"/>
      <c r="AJ846" s="164" t="n"/>
      <c r="AK846" s="164" t="n"/>
      <c r="AL846" s="164" t="n"/>
      <c r="AM846" s="164" t="n"/>
      <c r="AN846" s="164" t="n"/>
      <c r="AO846" s="164" t="n"/>
      <c r="AP846" s="164" t="n"/>
      <c r="AQ846" s="164" t="n"/>
      <c r="AR846" s="164" t="n"/>
      <c r="AS846" s="164" t="n"/>
      <c r="AT846" s="164" t="n"/>
      <c r="AU846" s="164" t="n"/>
      <c r="AV846" s="164" t="n"/>
      <c r="AW846" s="164" t="n"/>
      <c r="AX846" s="164" t="n"/>
      <c r="AY846" s="164" t="n"/>
      <c r="AZ846" s="164" t="n"/>
      <c r="BA846" s="164" t="n"/>
      <c r="BB846" s="164" t="n"/>
      <c r="BC846" s="164" t="n"/>
      <c r="BD846" s="164" t="n"/>
      <c r="BE846" s="164" t="n"/>
      <c r="BF846" s="164" t="n"/>
      <c r="BG846" s="164" t="n"/>
      <c r="BH846" s="164" t="n"/>
      <c r="BI846" s="165" t="n"/>
      <c r="BJ846" s="2" t="n"/>
      <c r="BK846" s="2" t="n"/>
      <c r="BL846" s="2" t="n"/>
      <c r="BM846" s="2" t="n"/>
      <c r="BN846" s="2" t="n"/>
      <c r="BO846" s="2" t="n"/>
      <c r="BP846" s="143" t="n"/>
      <c r="BV846" s="144" t="n"/>
      <c r="BW846" s="143" t="n"/>
      <c r="CG846" s="144" t="n"/>
      <c r="DU846" s="144" t="n"/>
      <c r="DV846" s="2" t="n"/>
      <c r="DW846" s="2" t="n"/>
      <c r="DX846" s="2" t="n"/>
      <c r="DY846" s="2" t="n"/>
      <c r="DZ846" s="2" t="n"/>
      <c r="EA846" s="2" t="n"/>
      <c r="EB846" s="2" t="n"/>
      <c r="EC846" s="2" t="n"/>
    </row>
    <row r="847" ht="6.75" customHeight="1" s="118">
      <c r="A847" s="2" t="n"/>
      <c r="B847" s="2" t="n"/>
      <c r="C847" s="2" t="n"/>
      <c r="D847" s="2" t="n"/>
      <c r="E847" s="166" t="inlineStr">
        <is>
          <t>現住所</t>
        </is>
      </c>
      <c r="F847" s="167" t="n"/>
      <c r="G847" s="167" t="n"/>
      <c r="H847" s="167" t="n"/>
      <c r="I847" s="167" t="n"/>
      <c r="J847" s="167" t="n"/>
      <c r="K847" s="168" t="n"/>
      <c r="L847" s="107" t="inlineStr">
        <is>
          <t>〒</t>
        </is>
      </c>
      <c r="M847" s="167" t="n"/>
      <c r="N847" s="167" t="n"/>
      <c r="O847" s="167" t="n"/>
      <c r="P847" s="169">
        <f>計算!$H$12</f>
        <v/>
      </c>
      <c r="Q847" s="167" t="n"/>
      <c r="R847" s="167" t="n"/>
      <c r="S847" s="167" t="n"/>
      <c r="T847" s="167" t="n"/>
      <c r="U847" s="167" t="n"/>
      <c r="V847" s="167" t="n"/>
      <c r="W847" s="167" t="n"/>
      <c r="X847" s="167" t="n"/>
      <c r="Y847" s="167" t="n"/>
      <c r="Z847" s="167" t="n"/>
      <c r="AA847" s="167" t="n"/>
      <c r="AB847" s="167" t="n"/>
      <c r="AC847" s="167" t="n"/>
      <c r="AD847" s="167" t="n"/>
      <c r="AE847" s="167" t="n"/>
      <c r="AF847" s="167" t="n"/>
      <c r="AG847" s="167" t="n"/>
      <c r="AH847" s="167" t="n"/>
      <c r="AI847" s="167" t="n"/>
      <c r="AJ847" s="167"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143" t="n"/>
      <c r="CG847" s="144" t="n"/>
      <c r="DU847" s="144" t="n"/>
      <c r="DV847" s="2" t="n"/>
      <c r="DW847" s="2" t="n"/>
      <c r="DX847" s="2" t="n"/>
      <c r="DY847" s="2" t="n"/>
      <c r="DZ847" s="2" t="n"/>
      <c r="EA847" s="2" t="n"/>
      <c r="EB847" s="2" t="n"/>
      <c r="EC847" s="2" t="n"/>
    </row>
    <row r="848" ht="4.5"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7" t="n"/>
      <c r="BQ848" s="148" t="n"/>
      <c r="BR848" s="148" t="n"/>
      <c r="BS848" s="148" t="n"/>
      <c r="BT848" s="148" t="n"/>
      <c r="BU848" s="148" t="n"/>
      <c r="BV848" s="149" t="n"/>
      <c r="BW848" s="147" t="n"/>
      <c r="BX848" s="148" t="n"/>
      <c r="BY848" s="148" t="n"/>
      <c r="BZ848" s="148" t="n"/>
      <c r="CA848" s="148" t="n"/>
      <c r="CB848" s="148" t="n"/>
      <c r="CC848" s="148" t="n"/>
      <c r="CD848" s="148" t="n"/>
      <c r="CE848" s="148" t="n"/>
      <c r="CF848" s="148" t="n"/>
      <c r="CG848" s="149" t="n"/>
      <c r="DU848" s="144"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0" t="inlineStr">
        <is>
          <t>校内外の諸活動</t>
        </is>
      </c>
      <c r="BQ849" s="140" t="n"/>
      <c r="BR849" s="140" t="n"/>
      <c r="BS849" s="140" t="n"/>
      <c r="BT849" s="140" t="n"/>
      <c r="BU849" s="140" t="n"/>
      <c r="BV849" s="141" t="n"/>
      <c r="BW849" s="171">
        <f>計算!$AQ$12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2">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7" t="n"/>
      <c r="F852" s="148" t="n"/>
      <c r="G852" s="148" t="n"/>
      <c r="H852" s="148" t="n"/>
      <c r="I852" s="148" t="n"/>
      <c r="J852" s="148" t="n"/>
      <c r="K852" s="149" t="n"/>
      <c r="L852" s="147" t="n"/>
      <c r="M852" s="148" t="n"/>
      <c r="N852" s="148" t="n"/>
      <c r="O852" s="148" t="n"/>
      <c r="P852" s="148" t="n"/>
      <c r="Q852" s="148" t="n"/>
      <c r="R852" s="148" t="n"/>
      <c r="S852" s="148" t="n"/>
      <c r="T852" s="148" t="n"/>
      <c r="U852" s="148" t="n"/>
      <c r="V852" s="148" t="n"/>
      <c r="W852" s="148" t="n"/>
      <c r="X852" s="148" t="n"/>
      <c r="Y852" s="148" t="n"/>
      <c r="Z852" s="148" t="n"/>
      <c r="AA852" s="148" t="n"/>
      <c r="AB852" s="148" t="n"/>
      <c r="AC852" s="148" t="n"/>
      <c r="AD852" s="148" t="n"/>
      <c r="AE852" s="148" t="n"/>
      <c r="AF852" s="148" t="n"/>
      <c r="AG852" s="148" t="n"/>
      <c r="AH852" s="148" t="n"/>
      <c r="AI852" s="148" t="n"/>
      <c r="AJ852" s="148" t="n"/>
      <c r="AK852" s="148" t="n"/>
      <c r="AL852" s="148" t="n"/>
      <c r="AM852" s="148" t="n"/>
      <c r="AN852" s="148" t="n"/>
      <c r="AO852" s="148" t="n"/>
      <c r="AP852" s="148" t="n"/>
      <c r="AQ852" s="148" t="n"/>
      <c r="AR852" s="148" t="n"/>
      <c r="AS852" s="148" t="n"/>
      <c r="AT852" s="148" t="n"/>
      <c r="AU852" s="148" t="n"/>
      <c r="AV852" s="148" t="n"/>
      <c r="AW852" s="148" t="n"/>
      <c r="AX852" s="148" t="n"/>
      <c r="AY852" s="148" t="n"/>
      <c r="AZ852" s="148" t="n"/>
      <c r="BA852" s="148" t="n"/>
      <c r="BB852" s="148" t="n"/>
      <c r="BC852" s="148" t="n"/>
      <c r="BD852" s="148" t="n"/>
      <c r="BE852" s="148" t="n"/>
      <c r="BF852" s="148" t="n"/>
      <c r="BG852" s="148" t="n"/>
      <c r="BH852" s="148" t="n"/>
      <c r="BI852" s="149"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61" t="inlineStr">
        <is>
          <t>ふ り が な</t>
        </is>
      </c>
      <c r="F853" s="140" t="n"/>
      <c r="G853" s="140" t="n"/>
      <c r="H853" s="140" t="n"/>
      <c r="I853" s="140" t="n"/>
      <c r="J853" s="140" t="n"/>
      <c r="K853" s="141" t="n"/>
      <c r="L853" s="162">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3" t="n"/>
      <c r="F855" s="164" t="n"/>
      <c r="G855" s="164" t="n"/>
      <c r="H855" s="164" t="n"/>
      <c r="I855" s="164" t="n"/>
      <c r="J855" s="164" t="n"/>
      <c r="K855" s="165" t="n"/>
      <c r="L855" s="164" t="n"/>
      <c r="M855" s="164" t="n"/>
      <c r="N855" s="164" t="n"/>
      <c r="O855" s="164" t="n"/>
      <c r="P855" s="164" t="n"/>
      <c r="Q855" s="164" t="n"/>
      <c r="R855" s="164" t="n"/>
      <c r="S855" s="164" t="n"/>
      <c r="T855" s="164" t="n"/>
      <c r="U855" s="164" t="n"/>
      <c r="V855" s="164" t="n"/>
      <c r="W855" s="164" t="n"/>
      <c r="X855" s="164" t="n"/>
      <c r="Y855" s="164" t="n"/>
      <c r="Z855" s="164" t="n"/>
      <c r="AA855" s="164" t="n"/>
      <c r="AB855" s="164" t="n"/>
      <c r="AC855" s="164" t="n"/>
      <c r="AD855" s="164" t="n"/>
      <c r="AE855" s="164" t="n"/>
      <c r="AF855" s="164" t="n"/>
      <c r="AG855" s="164" t="n"/>
      <c r="AH855" s="164" t="n"/>
      <c r="AI855" s="164" t="n"/>
      <c r="AJ855" s="164" t="n"/>
      <c r="AK855" s="164" t="n"/>
      <c r="AL855" s="164" t="n"/>
      <c r="AM855" s="164" t="n"/>
      <c r="AN855" s="164" t="n"/>
      <c r="AO855" s="164" t="n"/>
      <c r="AP855" s="164" t="n"/>
      <c r="AQ855" s="164" t="n"/>
      <c r="AR855" s="164" t="n"/>
      <c r="AS855" s="164" t="n"/>
      <c r="AT855" s="164" t="n"/>
      <c r="AU855" s="164" t="n"/>
      <c r="AV855" s="164" t="n"/>
      <c r="AW855" s="164" t="n"/>
      <c r="AX855" s="164" t="n"/>
      <c r="AY855" s="164" t="n"/>
      <c r="AZ855" s="164" t="n"/>
      <c r="BA855" s="164" t="n"/>
      <c r="BB855" s="164" t="n"/>
      <c r="BC855" s="164" t="n"/>
      <c r="BD855" s="164" t="n"/>
      <c r="BE855" s="164" t="n"/>
      <c r="BF855" s="164" t="n"/>
      <c r="BG855" s="164" t="n"/>
      <c r="BH855" s="164" t="n"/>
      <c r="BI855" s="165"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6" t="inlineStr">
        <is>
          <t>連絡先</t>
        </is>
      </c>
      <c r="F856" s="167" t="n"/>
      <c r="G856" s="167" t="n"/>
      <c r="H856" s="167" t="n"/>
      <c r="I856" s="167" t="n"/>
      <c r="J856" s="167" t="n"/>
      <c r="K856" s="168" t="n"/>
      <c r="L856" s="107" t="inlineStr">
        <is>
          <t>〒</t>
        </is>
      </c>
      <c r="M856" s="167" t="n"/>
      <c r="N856" s="167" t="n"/>
      <c r="O856" s="167" t="n"/>
      <c r="P856" s="173">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4">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7" t="n"/>
      <c r="F860" s="148" t="n"/>
      <c r="G860" s="148" t="n"/>
      <c r="H860" s="148" t="n"/>
      <c r="I860" s="148" t="n"/>
      <c r="J860" s="148" t="n"/>
      <c r="K860" s="149" t="n"/>
      <c r="L860" s="148" t="n"/>
      <c r="M860" s="148" t="n"/>
      <c r="N860" s="148" t="n"/>
      <c r="O860" s="148" t="n"/>
      <c r="P860" s="148" t="n"/>
      <c r="Q860" s="148" t="n"/>
      <c r="R860" s="148" t="n"/>
      <c r="S860" s="148" t="n"/>
      <c r="T860" s="148" t="n"/>
      <c r="U860" s="148" t="n"/>
      <c r="V860" s="148" t="n"/>
      <c r="W860" s="148" t="n"/>
      <c r="X860" s="148" t="n"/>
      <c r="Y860" s="148" t="n"/>
      <c r="Z860" s="148" t="n"/>
      <c r="AA860" s="148" t="n"/>
      <c r="AB860" s="148" t="n"/>
      <c r="AC860" s="148" t="n"/>
      <c r="AD860" s="148" t="n"/>
      <c r="AE860" s="148" t="n"/>
      <c r="AF860" s="148" t="n"/>
      <c r="AG860" s="148" t="n"/>
      <c r="AH860" s="148" t="n"/>
      <c r="AI860" s="148" t="n"/>
      <c r="AJ860" s="148" t="n"/>
      <c r="AK860" s="148" t="n"/>
      <c r="AL860" s="148" t="n"/>
      <c r="AM860" s="148" t="n"/>
      <c r="AN860" s="148" t="n"/>
      <c r="AO860" s="148" t="n"/>
      <c r="AP860" s="148" t="n"/>
      <c r="AQ860" s="148" t="n"/>
      <c r="AR860" s="148" t="n"/>
      <c r="AS860" s="148" t="n"/>
      <c r="AT860" s="148" t="n"/>
      <c r="AU860" s="148" t="n"/>
      <c r="AV860" s="148" t="n"/>
      <c r="AW860" s="148" t="n"/>
      <c r="AX860" s="148" t="n"/>
      <c r="AY860" s="148" t="n"/>
      <c r="AZ860" s="148" t="n"/>
      <c r="BA860" s="148" t="n"/>
      <c r="BB860" s="148" t="n"/>
      <c r="BC860" s="148" t="n"/>
      <c r="BD860" s="148" t="n"/>
      <c r="BE860" s="148" t="n"/>
      <c r="BF860" s="148" t="n"/>
      <c r="BG860" s="148" t="n"/>
      <c r="BH860" s="148" t="n"/>
      <c r="BI860" s="149"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5" t="n"/>
      <c r="BQ866" s="140" t="n"/>
      <c r="BR866" s="176" t="n"/>
      <c r="BS866" s="140" t="n"/>
      <c r="BT866" s="140" t="n"/>
      <c r="BU866" s="28" t="n"/>
      <c r="BV866" s="29" t="n"/>
      <c r="BW866" s="177">
        <f>計算!$AR$12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8"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79">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80">
        <f>IF(計算!$B$12="","",設定!$B$6)&amp;""</f>
        <v/>
      </c>
      <c r="S874" s="11" t="n"/>
      <c r="T874" s="11" t="n"/>
      <c r="U874" s="181">
        <f>IF(計算!$B$12="","",設定!$B$7)&amp;""</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7" t="n"/>
      <c r="F879" s="148" t="n"/>
      <c r="G879" s="148" t="n"/>
      <c r="H879" s="148" t="n"/>
      <c r="I879" s="148" t="n"/>
      <c r="J879" s="148" t="n"/>
      <c r="K879" s="149"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8" t="n"/>
      <c r="AX879" s="148" t="n"/>
      <c r="AY879" s="148" t="n"/>
      <c r="AZ879" s="148" t="n"/>
      <c r="BA879" s="148" t="n"/>
      <c r="BB879" s="148" t="n"/>
      <c r="BC879" s="148" t="n"/>
      <c r="BD879" s="148" t="n"/>
      <c r="BE879" s="148" t="n"/>
      <c r="BF879" s="148" t="n"/>
      <c r="BG879" s="148" t="n"/>
      <c r="BH879" s="148" t="n"/>
      <c r="BI879" s="149"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2"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2">
        <f>計算!$AV$12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80">
        <f>計算!$AT$12</f>
        <v/>
      </c>
      <c r="S885" s="52" t="inlineStr">
        <is>
          <t>年</t>
        </is>
      </c>
      <c r="U885" s="181">
        <f>計算!$AU$12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7" t="n"/>
      <c r="M888" s="148" t="n"/>
      <c r="N888" s="148" t="n"/>
      <c r="O888" s="148" t="n"/>
      <c r="P888" s="20" t="n"/>
      <c r="Q888" s="20" t="n"/>
      <c r="R888" s="20" t="n"/>
      <c r="S888" s="20" t="n"/>
      <c r="T888" s="20" t="n"/>
      <c r="U888" s="20" t="n"/>
      <c r="V888" s="20" t="n"/>
      <c r="W888" s="20" t="n"/>
      <c r="X888" s="39" t="n"/>
      <c r="Y888" s="147" t="n"/>
      <c r="Z888" s="148" t="n"/>
      <c r="AA888" s="148" t="n"/>
      <c r="AB888" s="148" t="n"/>
      <c r="AC888" s="148" t="n"/>
      <c r="AD888" s="148" t="n"/>
      <c r="AE888" s="148" t="n"/>
      <c r="AF888" s="148" t="n"/>
      <c r="AG888" s="148" t="n"/>
      <c r="AH888" s="148" t="n"/>
      <c r="AI888" s="148" t="n"/>
      <c r="AJ888" s="148" t="n"/>
      <c r="AK888" s="148" t="n"/>
      <c r="AL888" s="148" t="n"/>
      <c r="AM888" s="148" t="n"/>
      <c r="AN888" s="148" t="n"/>
      <c r="AO888" s="148" t="n"/>
      <c r="AP888" s="148" t="n"/>
      <c r="AQ888" s="148" t="n"/>
      <c r="AR888" s="148" t="n"/>
      <c r="AS888" s="148" t="n"/>
      <c r="AT888" s="148" t="n"/>
      <c r="AU888" s="148" t="n"/>
      <c r="AV888" s="148" t="n"/>
      <c r="AW888" s="148" t="n"/>
      <c r="AX888" s="148" t="n"/>
      <c r="AY888" s="148" t="n"/>
      <c r="AZ888" s="148" t="n"/>
      <c r="BA888" s="148" t="n"/>
      <c r="BB888" s="148" t="n"/>
      <c r="BC888" s="148" t="n"/>
      <c r="BD888" s="148" t="n"/>
      <c r="BE888" s="148" t="n"/>
      <c r="BF888" s="148" t="n"/>
      <c r="BG888" s="148" t="n"/>
      <c r="BH888" s="148" t="n"/>
      <c r="BI888" s="149"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2">
        <f>計算!$AY$12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80">
        <f>計算!$AW$12</f>
        <v/>
      </c>
      <c r="S891" s="52" t="inlineStr">
        <is>
          <t>年</t>
        </is>
      </c>
      <c r="U891" s="181">
        <f>計算!$AX$12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7" t="n"/>
      <c r="M894" s="148" t="n"/>
      <c r="N894" s="148" t="n"/>
      <c r="O894" s="148" t="n"/>
      <c r="P894" s="20" t="n"/>
      <c r="Q894" s="20" t="n"/>
      <c r="R894" s="20" t="n"/>
      <c r="S894" s="20" t="n"/>
      <c r="T894" s="20" t="n"/>
      <c r="U894" s="20" t="n"/>
      <c r="V894" s="20" t="n"/>
      <c r="W894" s="20" t="n"/>
      <c r="X894" s="39" t="n"/>
      <c r="Y894" s="147" t="n"/>
      <c r="Z894" s="148" t="n"/>
      <c r="AA894" s="148" t="n"/>
      <c r="AB894" s="148" t="n"/>
      <c r="AC894" s="148" t="n"/>
      <c r="AD894" s="148" t="n"/>
      <c r="AE894" s="148" t="n"/>
      <c r="AF894" s="148" t="n"/>
      <c r="AG894" s="148" t="n"/>
      <c r="AH894" s="148" t="n"/>
      <c r="AI894" s="148" t="n"/>
      <c r="AJ894" s="148" t="n"/>
      <c r="AK894" s="148" t="n"/>
      <c r="AL894" s="148" t="n"/>
      <c r="AM894" s="148" t="n"/>
      <c r="AN894" s="148" t="n"/>
      <c r="AO894" s="148" t="n"/>
      <c r="AP894" s="148" t="n"/>
      <c r="AQ894" s="148" t="n"/>
      <c r="AR894" s="148" t="n"/>
      <c r="AS894" s="148" t="n"/>
      <c r="AT894" s="148" t="n"/>
      <c r="AU894" s="148" t="n"/>
      <c r="AV894" s="148" t="n"/>
      <c r="AW894" s="148" t="n"/>
      <c r="AX894" s="148" t="n"/>
      <c r="AY894" s="148" t="n"/>
      <c r="AZ894" s="148" t="n"/>
      <c r="BA894" s="148" t="n"/>
      <c r="BB894" s="148" t="n"/>
      <c r="BC894" s="148" t="n"/>
      <c r="BD894" s="148" t="n"/>
      <c r="BE894" s="148" t="n"/>
      <c r="BF894" s="148" t="n"/>
      <c r="BG894" s="148" t="n"/>
      <c r="BH894" s="148" t="n"/>
      <c r="BI894" s="149" t="n"/>
      <c r="BJ894" s="2" t="n"/>
      <c r="BK894" s="2" t="n"/>
      <c r="BL894" s="2" t="n"/>
      <c r="BM894" s="2" t="n"/>
      <c r="BN894" s="2" t="n"/>
      <c r="BO894" s="2" t="n"/>
      <c r="BP894" s="147" t="n"/>
      <c r="BQ894" s="148" t="n"/>
      <c r="BR894" s="148" t="n"/>
      <c r="BS894" s="148" t="n"/>
      <c r="BT894" s="148" t="n"/>
      <c r="BU894" s="42" t="n"/>
      <c r="BV894" s="45" t="n"/>
      <c r="BW894" s="148" t="n"/>
      <c r="BX894" s="148" t="n"/>
      <c r="BY894" s="148" t="n"/>
      <c r="BZ894" s="148" t="n"/>
      <c r="CA894" s="148" t="n"/>
      <c r="CB894" s="148" t="n"/>
      <c r="CC894" s="148" t="n"/>
      <c r="CD894" s="148" t="n"/>
      <c r="CE894" s="148" t="n"/>
      <c r="CF894" s="148" t="n"/>
      <c r="CG894" s="148" t="n"/>
      <c r="CH894" s="148" t="n"/>
      <c r="CI894" s="148" t="n"/>
      <c r="CJ894" s="148" t="n"/>
      <c r="CK894" s="148" t="n"/>
      <c r="CL894" s="148" t="n"/>
      <c r="CM894" s="148" t="n"/>
      <c r="CN894" s="148" t="n"/>
      <c r="CO894" s="148" t="n"/>
      <c r="CP894" s="148" t="n"/>
      <c r="CQ894" s="148" t="n"/>
      <c r="CR894" s="148" t="n"/>
      <c r="CS894" s="148" t="n"/>
      <c r="CT894" s="148" t="n"/>
      <c r="CU894" s="148" t="n"/>
      <c r="CV894" s="148" t="n"/>
      <c r="CW894" s="148" t="n"/>
      <c r="CX894" s="148" t="n"/>
      <c r="CY894" s="148" t="n"/>
      <c r="CZ894" s="148" t="n"/>
      <c r="DA894" s="148" t="n"/>
      <c r="DB894" s="148" t="n"/>
      <c r="DC894" s="148" t="n"/>
      <c r="DD894" s="148" t="n"/>
      <c r="DE894" s="148" t="n"/>
      <c r="DF894" s="148" t="n"/>
      <c r="DG894" s="148" t="n"/>
      <c r="DH894" s="148" t="n"/>
      <c r="DI894" s="148" t="n"/>
      <c r="DJ894" s="148" t="n"/>
      <c r="DK894" s="148" t="n"/>
      <c r="DL894" s="148" t="n"/>
      <c r="DM894" s="148" t="n"/>
      <c r="DN894" s="148" t="n"/>
      <c r="DO894" s="148" t="n"/>
      <c r="DP894" s="148" t="n"/>
      <c r="DQ894" s="148" t="n"/>
      <c r="DR894" s="148" t="n"/>
      <c r="DS894" s="148" t="n"/>
      <c r="DT894" s="148" t="n"/>
      <c r="DU894" s="149"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7">
        <f>計算!$AS$12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7" t="n"/>
      <c r="M900" s="148" t="n"/>
      <c r="N900" s="148" t="n"/>
      <c r="O900" s="148"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7" t="n"/>
      <c r="F906" s="148" t="n"/>
      <c r="G906" s="148" t="n"/>
      <c r="H906" s="148" t="n"/>
      <c r="I906" s="148" t="n"/>
      <c r="J906" s="148" t="n"/>
      <c r="K906" s="149" t="n"/>
      <c r="L906" s="147" t="n"/>
      <c r="M906" s="148" t="n"/>
      <c r="N906" s="148" t="n"/>
      <c r="O906" s="148"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7" t="n"/>
      <c r="BQ906" s="148" t="n"/>
      <c r="BR906" s="148" t="n"/>
      <c r="BS906" s="148" t="n"/>
      <c r="BT906" s="148" t="n"/>
      <c r="BU906" s="148" t="n"/>
      <c r="BV906" s="149" t="n"/>
      <c r="BW906" s="148" t="n"/>
      <c r="BX906" s="148" t="n"/>
      <c r="BY906" s="148" t="n"/>
      <c r="BZ906" s="148" t="n"/>
      <c r="CA906" s="148" t="n"/>
      <c r="CB906" s="148" t="n"/>
      <c r="CC906" s="148" t="n"/>
      <c r="CD906" s="148" t="n"/>
      <c r="CE906" s="148" t="n"/>
      <c r="CF906" s="148" t="n"/>
      <c r="CG906" s="148" t="n"/>
      <c r="CH906" s="148" t="n"/>
      <c r="CI906" s="148" t="n"/>
      <c r="CJ906" s="148" t="n"/>
      <c r="CK906" s="148" t="n"/>
      <c r="CL906" s="148" t="n"/>
      <c r="CM906" s="148" t="n"/>
      <c r="CN906" s="148" t="n"/>
      <c r="CO906" s="148" t="n"/>
      <c r="CP906" s="148" t="n"/>
      <c r="CQ906" s="148" t="n"/>
      <c r="CR906" s="148" t="n"/>
      <c r="CS906" s="148" t="n"/>
      <c r="CT906" s="148" t="n"/>
      <c r="CU906" s="148" t="n"/>
      <c r="CV906" s="148" t="n"/>
      <c r="CW906" s="148" t="n"/>
      <c r="CX906" s="148" t="n"/>
      <c r="CY906" s="148" t="n"/>
      <c r="CZ906" s="148" t="n"/>
      <c r="DA906" s="148" t="n"/>
      <c r="DB906" s="148" t="n"/>
      <c r="DC906" s="148" t="n"/>
      <c r="DD906" s="148" t="n"/>
      <c r="DE906" s="148" t="n"/>
      <c r="DF906" s="148" t="n"/>
      <c r="DG906" s="148" t="n"/>
      <c r="DH906" s="148" t="n"/>
      <c r="DI906" s="148" t="n"/>
      <c r="DJ906" s="148" t="n"/>
      <c r="DK906" s="148" t="n"/>
      <c r="DL906" s="148" t="n"/>
      <c r="DM906" s="148" t="n"/>
      <c r="DN906" s="148" t="n"/>
      <c r="DO906" s="148" t="n"/>
      <c r="DP906" s="148" t="n"/>
      <c r="DQ906" s="148" t="n"/>
      <c r="DR906" s="148" t="n"/>
      <c r="DS906" s="148" t="n"/>
      <c r="DT906" s="148" t="n"/>
      <c r="DU906" s="149"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IF(計算!$B$13="","",IF(N(設定!$B$3)=0,"",YEAR(設定!$B$3)-2018))&amp;""</f>
        <v/>
      </c>
      <c r="AG918" s="95" t="inlineStr">
        <is>
          <t>年</t>
        </is>
      </c>
      <c r="AI918" s="145">
        <f>IF(計算!$B$13="","",IF(N(設定!$B$3)=0,"",MONTH(設定!$B$3)))&amp;""</f>
        <v/>
      </c>
      <c r="AL918" s="95" t="inlineStr">
        <is>
          <t>月</t>
        </is>
      </c>
      <c r="AN918" s="146">
        <f>IF(計算!$B$13="","",IF(N(設定!$B$3)=0,"",DAY(設定!$B$3)))&amp;""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7" t="n"/>
      <c r="BX918" s="148" t="n"/>
      <c r="BY918" s="148" t="n"/>
      <c r="BZ918" s="148" t="n"/>
      <c r="CA918" s="148" t="n"/>
      <c r="CB918" s="148" t="n"/>
      <c r="CC918" s="148" t="n"/>
      <c r="CD918" s="148" t="n"/>
      <c r="CE918" s="148" t="n"/>
      <c r="CF918" s="148" t="n"/>
      <c r="CG918" s="149" t="n"/>
      <c r="CH918" s="147" t="n"/>
      <c r="CI918" s="148" t="n"/>
      <c r="CJ918" s="148" t="n"/>
      <c r="CK918" s="148" t="n"/>
      <c r="CL918" s="148" t="n"/>
      <c r="CM918" s="148" t="n"/>
      <c r="CN918" s="148" t="n"/>
      <c r="CO918" s="148" t="n"/>
      <c r="CP918" s="148" t="n"/>
      <c r="CQ918" s="148" t="n"/>
      <c r="CR918" s="148" t="n"/>
      <c r="CS918" s="148" t="n"/>
      <c r="CT918" s="148" t="n"/>
      <c r="CU918" s="148" t="n"/>
      <c r="CV918" s="148" t="n"/>
      <c r="CW918" s="148" t="n"/>
      <c r="CX918" s="148" t="n"/>
      <c r="CY918" s="148" t="n"/>
      <c r="CZ918" s="148" t="n"/>
      <c r="DA918" s="148" t="n"/>
      <c r="DB918" s="148" t="n"/>
      <c r="DC918" s="148" t="n"/>
      <c r="DD918" s="148" t="n"/>
      <c r="DE918" s="148" t="n"/>
      <c r="DF918" s="148" t="n"/>
      <c r="DG918" s="148" t="n"/>
      <c r="DH918" s="148" t="n"/>
      <c r="DI918" s="148" t="n"/>
      <c r="DJ918" s="148" t="n"/>
      <c r="DK918" s="148" t="n"/>
      <c r="DL918" s="148" t="n"/>
      <c r="DM918" s="148" t="n"/>
      <c r="DN918" s="148" t="n"/>
      <c r="DO918" s="148" t="n"/>
      <c r="DP918" s="148" t="n"/>
      <c r="DQ918" s="148" t="n"/>
      <c r="DR918" s="148" t="n"/>
      <c r="DS918" s="148" t="n"/>
      <c r="DT918" s="148" t="n"/>
      <c r="DU918" s="149"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50">
        <f>計算!$BD$13</f>
        <v/>
      </c>
      <c r="CG919" s="144" t="n"/>
      <c r="CH919" s="151">
        <f>計算!$BE$13</f>
        <v/>
      </c>
      <c r="DU919" s="144"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8" t="n"/>
      <c r="AA920" s="148" t="n"/>
      <c r="AB920" s="148" t="n"/>
      <c r="AC920" s="148" t="n"/>
      <c r="AD920" s="148" t="n"/>
      <c r="AE920" s="148" t="n"/>
      <c r="AF920" s="148" t="n"/>
      <c r="AG920" s="148" t="n"/>
      <c r="AH920" s="148" t="n"/>
      <c r="AI920" s="148" t="n"/>
      <c r="AJ920" s="148" t="n"/>
      <c r="AK920" s="148" t="n"/>
      <c r="AL920" s="148" t="n"/>
      <c r="AM920" s="148" t="n"/>
      <c r="AN920" s="148" t="n"/>
      <c r="AO920" s="148" t="n"/>
      <c r="AP920" s="148" t="n"/>
      <c r="AQ920" s="148" t="n"/>
      <c r="AR920" s="148" t="n"/>
      <c r="AS920" s="148" t="n"/>
      <c r="AT920" s="148" t="n"/>
      <c r="AU920" s="12" t="n"/>
      <c r="AV920" s="7" t="n"/>
      <c r="BI920" s="8" t="n"/>
      <c r="BJ920" s="7" t="n"/>
      <c r="BK920" s="2" t="n"/>
      <c r="BL920" s="2" t="n"/>
      <c r="BM920" s="2" t="n"/>
      <c r="BN920" s="2" t="n"/>
      <c r="BO920" s="2" t="n"/>
      <c r="BP920" s="143" t="n"/>
      <c r="BV920" s="144" t="n"/>
      <c r="BW920" s="143" t="n"/>
      <c r="CG920" s="144" t="n"/>
      <c r="DU920" s="144" t="n"/>
      <c r="DV920" s="2" t="n"/>
      <c r="DW920" s="2" t="n"/>
      <c r="DX920" s="2" t="n"/>
      <c r="DY920" s="2" t="n"/>
      <c r="DZ920" s="2" t="n"/>
      <c r="EA920" s="2" t="n"/>
      <c r="EB920" s="2" t="n"/>
      <c r="EC920" s="2" t="n"/>
    </row>
    <row r="921" ht="6.75" customHeight="1" s="118">
      <c r="A921" s="2" t="n"/>
      <c r="B921" s="2" t="n"/>
      <c r="C921" s="2" t="n"/>
      <c r="D921" s="2" t="n"/>
      <c r="E921" s="142" t="inlineStr">
        <is>
          <t>ふ り が な</t>
        </is>
      </c>
      <c r="F921" s="140" t="n"/>
      <c r="G921" s="140" t="n"/>
      <c r="H921" s="140" t="n"/>
      <c r="I921" s="140" t="n"/>
      <c r="J921" s="140" t="n"/>
      <c r="K921" s="141" t="n"/>
      <c r="L921" s="152">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43" t="n"/>
      <c r="CG921" s="144" t="n"/>
      <c r="DU921" s="144" t="n"/>
      <c r="DV921" s="2" t="n"/>
      <c r="DW921" s="2" t="n"/>
      <c r="DX921" s="2" t="n"/>
      <c r="DY921" s="2" t="n"/>
      <c r="DZ921" s="2" t="n"/>
      <c r="EA921" s="2" t="n"/>
      <c r="EB921" s="2" t="n"/>
      <c r="EC921" s="2" t="n"/>
    </row>
    <row r="922" ht="6.7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43" t="n"/>
      <c r="CG922" s="144" t="n"/>
      <c r="DU922" s="144" t="n"/>
      <c r="DV922" s="2" t="n"/>
      <c r="DW922" s="2" t="n"/>
      <c r="DX922" s="2" t="n"/>
      <c r="DY922" s="2" t="n"/>
      <c r="DZ922" s="2" t="n"/>
      <c r="EA922" s="2" t="n"/>
      <c r="EB922" s="2" t="n"/>
      <c r="EC922" s="2" t="n"/>
    </row>
    <row r="923" ht="6.7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43" t="n"/>
      <c r="CG923" s="144" t="n"/>
      <c r="DU923" s="144" t="n"/>
      <c r="DV923" s="2" t="n"/>
      <c r="DW923" s="2" t="n"/>
      <c r="DX923" s="2" t="n"/>
      <c r="DY923" s="2" t="n"/>
      <c r="DZ923" s="2" t="n"/>
      <c r="EA923" s="2" t="n"/>
      <c r="EB923" s="2" t="n"/>
      <c r="EC923" s="2" t="n"/>
    </row>
    <row r="924" ht="6.75" customHeight="1" s="118">
      <c r="A924" s="2" t="n"/>
      <c r="B924" s="2" t="n"/>
      <c r="C924" s="2" t="n"/>
      <c r="D924" s="2" t="n"/>
      <c r="E924" s="147" t="n"/>
      <c r="F924" s="148" t="n"/>
      <c r="G924" s="148" t="n"/>
      <c r="H924" s="148" t="n"/>
      <c r="I924" s="148" t="n"/>
      <c r="J924" s="148" t="n"/>
      <c r="K924" s="149" t="n"/>
      <c r="L924" s="148" t="n"/>
      <c r="M924" s="148" t="n"/>
      <c r="N924" s="148" t="n"/>
      <c r="O924" s="148" t="n"/>
      <c r="P924" s="148" t="n"/>
      <c r="Q924" s="148" t="n"/>
      <c r="R924" s="148" t="n"/>
      <c r="S924" s="148" t="n"/>
      <c r="T924" s="148" t="n"/>
      <c r="U924" s="148" t="n"/>
      <c r="V924" s="148" t="n"/>
      <c r="W924" s="148" t="n"/>
      <c r="X924" s="148" t="n"/>
      <c r="Y924" s="148" t="n"/>
      <c r="Z924" s="148" t="n"/>
      <c r="AA924" s="148" t="n"/>
      <c r="AB924" s="148" t="n"/>
      <c r="AC924" s="148" t="n"/>
      <c r="AD924" s="148" t="n"/>
      <c r="AE924" s="148" t="n"/>
      <c r="AF924" s="148" t="n"/>
      <c r="AG924" s="148" t="n"/>
      <c r="AH924" s="148" t="n"/>
      <c r="AI924" s="148" t="n"/>
      <c r="AJ924" s="148" t="n"/>
      <c r="AK924" s="148" t="n"/>
      <c r="AL924" s="148" t="n"/>
      <c r="AM924" s="148" t="n"/>
      <c r="AN924" s="148" t="n"/>
      <c r="AO924" s="148" t="n"/>
      <c r="AP924" s="148" t="n"/>
      <c r="AQ924" s="148" t="n"/>
      <c r="AR924" s="148" t="n"/>
      <c r="AS924" s="148" t="n"/>
      <c r="AT924" s="149"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43" t="n"/>
      <c r="CG924" s="144" t="n"/>
      <c r="DU924" s="144" t="n"/>
      <c r="DV924" s="2" t="n"/>
      <c r="DW924" s="2" t="n"/>
      <c r="DX924" s="2" t="n"/>
      <c r="DY924" s="2" t="n"/>
      <c r="DZ924" s="2" t="n"/>
      <c r="EA924" s="2" t="n"/>
      <c r="EB924" s="2" t="n"/>
      <c r="EC924" s="2" t="n"/>
    </row>
    <row r="925" ht="6.75" customHeight="1" s="118">
      <c r="A925" s="2" t="n"/>
      <c r="B925" s="2" t="n"/>
      <c r="C925" s="2" t="n"/>
      <c r="D925" s="2" t="n"/>
      <c r="E925" s="153" t="inlineStr">
        <is>
          <t>名　前</t>
        </is>
      </c>
      <c r="F925" s="140" t="n"/>
      <c r="G925" s="140" t="n"/>
      <c r="H925" s="140" t="n"/>
      <c r="I925" s="140" t="n"/>
      <c r="J925" s="140" t="n"/>
      <c r="K925" s="141" t="n"/>
      <c r="L925" s="154">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43" t="n"/>
      <c r="CG925" s="144" t="n"/>
      <c r="DU925" s="144" t="n"/>
      <c r="DV925" s="2" t="n"/>
      <c r="DW925" s="2" t="n"/>
      <c r="DX925" s="2" t="n"/>
      <c r="DY925" s="2" t="n"/>
      <c r="DZ925" s="2" t="n"/>
      <c r="EA925" s="2" t="n"/>
      <c r="EB925" s="2" t="n"/>
      <c r="EC925" s="2" t="n"/>
    </row>
    <row r="926" ht="6.7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43" t="n"/>
      <c r="CG926" s="144" t="n"/>
      <c r="DU926" s="144" t="n"/>
      <c r="DV926" s="2" t="n"/>
      <c r="DW926" s="2" t="n"/>
      <c r="DX926" s="2" t="n"/>
      <c r="DY926" s="2" t="n"/>
      <c r="DZ926" s="2" t="n"/>
      <c r="EA926" s="2" t="n"/>
      <c r="EB926" s="2" t="n"/>
      <c r="EC926" s="2" t="n"/>
    </row>
    <row r="927" ht="6.7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43" t="n"/>
      <c r="CG927" s="144" t="n"/>
      <c r="DU927" s="144" t="n"/>
      <c r="DV927" s="2" t="n"/>
      <c r="DW927" s="2" t="n"/>
      <c r="DX927" s="2" t="n"/>
      <c r="DY927" s="2" t="n"/>
      <c r="DZ927" s="2" t="n"/>
      <c r="EA927" s="2" t="n"/>
      <c r="EB927" s="2" t="n"/>
      <c r="EC927" s="2" t="n"/>
    </row>
    <row r="928" ht="6.7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43" t="n"/>
      <c r="CG928" s="144" t="n"/>
      <c r="DU928" s="144" t="n"/>
      <c r="DV928" s="2" t="n"/>
      <c r="DW928" s="2" t="n"/>
      <c r="DX928" s="2" t="n"/>
      <c r="DY928" s="2" t="n"/>
      <c r="DZ928" s="2" t="n"/>
      <c r="EA928" s="2" t="n"/>
      <c r="EB928" s="2" t="n"/>
      <c r="EC928" s="2" t="n"/>
    </row>
    <row r="929" ht="6.7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43" t="n"/>
      <c r="CG929" s="144" t="n"/>
      <c r="DU929" s="144" t="n"/>
      <c r="DV929" s="2" t="n"/>
      <c r="DW929" s="2" t="n"/>
      <c r="DX929" s="2" t="n"/>
      <c r="DY929" s="2" t="n"/>
      <c r="DZ929" s="2" t="n"/>
      <c r="EA929" s="2" t="n"/>
      <c r="EB929" s="2" t="n"/>
      <c r="EC929" s="2" t="n"/>
    </row>
    <row r="930" ht="4.5" customHeight="1" s="118">
      <c r="A930" s="2" t="n"/>
      <c r="B930" s="2" t="n"/>
      <c r="C930" s="2" t="n"/>
      <c r="D930" s="2" t="n"/>
      <c r="E930" s="147" t="n"/>
      <c r="F930" s="148" t="n"/>
      <c r="G930" s="148" t="n"/>
      <c r="H930" s="148" t="n"/>
      <c r="I930" s="148" t="n"/>
      <c r="J930" s="148" t="n"/>
      <c r="K930" s="149" t="n"/>
      <c r="L930" s="147" t="n"/>
      <c r="M930" s="148" t="n"/>
      <c r="N930" s="148" t="n"/>
      <c r="O930" s="148" t="n"/>
      <c r="P930" s="148" t="n"/>
      <c r="Q930" s="148" t="n"/>
      <c r="R930" s="148" t="n"/>
      <c r="S930" s="148" t="n"/>
      <c r="T930" s="148" t="n"/>
      <c r="U930" s="148" t="n"/>
      <c r="V930" s="148" t="n"/>
      <c r="W930" s="148" t="n"/>
      <c r="X930" s="148" t="n"/>
      <c r="Y930" s="148" t="n"/>
      <c r="Z930" s="148" t="n"/>
      <c r="AA930" s="148" t="n"/>
      <c r="AB930" s="148" t="n"/>
      <c r="AC930" s="148" t="n"/>
      <c r="AD930" s="148" t="n"/>
      <c r="AE930" s="148" t="n"/>
      <c r="AF930" s="148" t="n"/>
      <c r="AG930" s="148" t="n"/>
      <c r="AH930" s="148" t="n"/>
      <c r="AI930" s="148" t="n"/>
      <c r="AJ930" s="148" t="n"/>
      <c r="AK930" s="148" t="n"/>
      <c r="AL930" s="148" t="n"/>
      <c r="AM930" s="148" t="n"/>
      <c r="AN930" s="148" t="n"/>
      <c r="AO930" s="148" t="n"/>
      <c r="AP930" s="148" t="n"/>
      <c r="AQ930" s="148" t="n"/>
      <c r="AR930" s="148" t="n"/>
      <c r="AS930" s="148" t="n"/>
      <c r="AT930" s="149"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43" t="n"/>
      <c r="CG930" s="144" t="n"/>
      <c r="DU930" s="144" t="n"/>
      <c r="DV930" s="2" t="n"/>
      <c r="DW930" s="2" t="n"/>
      <c r="DX930" s="2" t="n"/>
      <c r="DY930" s="2" t="n"/>
      <c r="DZ930" s="2" t="n"/>
      <c r="EA930" s="2" t="n"/>
      <c r="EB930" s="2" t="n"/>
      <c r="EC930" s="2" t="n"/>
    </row>
    <row r="931" ht="6.75" customHeight="1" s="118">
      <c r="A931" s="2" t="n"/>
      <c r="B931" s="2" t="n"/>
      <c r="C931" s="2" t="n"/>
      <c r="D931" s="2" t="n"/>
      <c r="E931" s="153" t="inlineStr">
        <is>
          <t>生年月日</t>
        </is>
      </c>
      <c r="F931" s="140" t="n"/>
      <c r="G931" s="140" t="n"/>
      <c r="H931" s="140" t="n"/>
      <c r="I931" s="140" t="n"/>
      <c r="J931" s="140" t="n"/>
      <c r="K931" s="141" t="n"/>
      <c r="L931" s="155" t="inlineStr">
        <is>
          <t>昭和 ・ 平成</t>
        </is>
      </c>
      <c r="M931" s="140" t="n"/>
      <c r="N931" s="140" t="n"/>
      <c r="O931" s="140" t="n"/>
      <c r="P931" s="140" t="n"/>
      <c r="Q931" s="140" t="n"/>
      <c r="R931" s="140" t="n"/>
      <c r="S931" s="140" t="n"/>
      <c r="T931" s="140" t="n"/>
      <c r="U931" s="140" t="n"/>
      <c r="V931" s="156">
        <f>計算!$D$13</f>
        <v/>
      </c>
      <c r="W931" s="140" t="n"/>
      <c r="X931" s="157" t="inlineStr">
        <is>
          <t>年</t>
        </is>
      </c>
      <c r="Y931" s="140" t="n"/>
      <c r="Z931" s="158">
        <f>計算!$E$13</f>
        <v/>
      </c>
      <c r="AA931" s="140" t="n"/>
      <c r="AB931" s="140" t="n"/>
      <c r="AC931" s="157" t="inlineStr">
        <is>
          <t>月</t>
        </is>
      </c>
      <c r="AD931" s="140" t="n"/>
      <c r="AE931" s="158">
        <f>計算!$F$13</f>
        <v/>
      </c>
      <c r="AF931" s="140" t="n"/>
      <c r="AG931" s="140" t="n"/>
      <c r="AH931" s="157" t="inlineStr">
        <is>
          <t>日　生 （満</t>
        </is>
      </c>
      <c r="AI931" s="140" t="n"/>
      <c r="AJ931" s="140" t="n"/>
      <c r="AK931" s="140" t="n"/>
      <c r="AL931" s="140" t="n"/>
      <c r="AM931" s="140" t="n"/>
      <c r="AN931" s="140" t="n"/>
      <c r="AO931" s="140" t="n"/>
      <c r="AP931" s="159">
        <f>計算!$G$13</f>
        <v/>
      </c>
      <c r="AQ931" s="140" t="n"/>
      <c r="AR931" s="160"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43" t="n"/>
      <c r="CG931" s="144" t="n"/>
      <c r="DU931" s="144" t="n"/>
      <c r="DV931" s="2" t="n"/>
      <c r="DW931" s="2" t="n"/>
      <c r="DX931" s="2" t="n"/>
      <c r="DY931" s="2" t="n"/>
      <c r="DZ931" s="2" t="n"/>
      <c r="EA931" s="2" t="n"/>
      <c r="EB931" s="2" t="n"/>
      <c r="EC931" s="2" t="n"/>
    </row>
    <row r="932" ht="6.75"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143" t="n"/>
      <c r="CG932" s="144" t="n"/>
      <c r="DU932" s="144" t="n"/>
      <c r="DV932" s="2" t="n"/>
      <c r="DW932" s="2" t="n"/>
      <c r="DX932" s="2" t="n"/>
      <c r="DY932" s="2" t="n"/>
      <c r="DZ932" s="2" t="n"/>
      <c r="EA932" s="2" t="n"/>
      <c r="EB932" s="2" t="n"/>
      <c r="EC932" s="2" t="n"/>
    </row>
    <row r="933" ht="6.75"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143" t="n"/>
      <c r="CG933" s="144" t="n"/>
      <c r="DU933" s="144" t="n"/>
      <c r="DV933" s="2" t="n"/>
      <c r="DW933" s="2" t="n"/>
      <c r="DX933" s="2" t="n"/>
      <c r="DY933" s="2" t="n"/>
      <c r="DZ933" s="2" t="n"/>
      <c r="EA933" s="2" t="n"/>
      <c r="EB933" s="2" t="n"/>
      <c r="EC933" s="2" t="n"/>
    </row>
    <row r="934" ht="3.75" customHeight="1" s="118">
      <c r="A934" s="2" t="n"/>
      <c r="B934" s="2" t="n"/>
      <c r="C934" s="2" t="n"/>
      <c r="D934" s="2" t="n"/>
      <c r="E934" s="147" t="n"/>
      <c r="F934" s="148" t="n"/>
      <c r="G934" s="148" t="n"/>
      <c r="H934" s="148" t="n"/>
      <c r="I934" s="148" t="n"/>
      <c r="J934" s="148" t="n"/>
      <c r="K934" s="149" t="n"/>
      <c r="L934" s="147" t="n"/>
      <c r="M934" s="148" t="n"/>
      <c r="N934" s="148" t="n"/>
      <c r="O934" s="148" t="n"/>
      <c r="P934" s="148" t="n"/>
      <c r="Q934" s="148" t="n"/>
      <c r="R934" s="148" t="n"/>
      <c r="S934" s="148" t="n"/>
      <c r="T934" s="148" t="n"/>
      <c r="U934" s="148" t="n"/>
      <c r="X934" s="148" t="n"/>
      <c r="Y934" s="148" t="n"/>
      <c r="AC934" s="148" t="n"/>
      <c r="AD934" s="148" t="n"/>
      <c r="AH934" s="148" t="n"/>
      <c r="AI934" s="148" t="n"/>
      <c r="AJ934" s="148" t="n"/>
      <c r="AK934" s="148" t="n"/>
      <c r="AL934" s="148" t="n"/>
      <c r="AM934" s="148" t="n"/>
      <c r="AN934" s="148" t="n"/>
      <c r="AO934" s="148" t="n"/>
      <c r="AP934" s="148" t="n"/>
      <c r="AQ934" s="148" t="n"/>
      <c r="AR934" s="148" t="n"/>
      <c r="AS934" s="148" t="n"/>
      <c r="AT934" s="149"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143" t="n"/>
      <c r="CG934" s="144" t="n"/>
      <c r="DU934" s="144" t="n"/>
      <c r="DV934" s="2" t="n"/>
      <c r="DW934" s="2" t="n"/>
      <c r="DX934" s="2" t="n"/>
      <c r="DY934" s="2" t="n"/>
      <c r="DZ934" s="2" t="n"/>
      <c r="EA934" s="2" t="n"/>
      <c r="EB934" s="2" t="n"/>
      <c r="EC934" s="2" t="n"/>
    </row>
    <row r="935" ht="6.75" customHeight="1" s="118">
      <c r="A935" s="2" t="n"/>
      <c r="B935" s="2" t="n"/>
      <c r="C935" s="2" t="n"/>
      <c r="D935" s="2" t="n"/>
      <c r="E935" s="161" t="inlineStr">
        <is>
          <t>ふ り が な</t>
        </is>
      </c>
      <c r="F935" s="140" t="n"/>
      <c r="G935" s="140" t="n"/>
      <c r="H935" s="140" t="n"/>
      <c r="I935" s="140" t="n"/>
      <c r="J935" s="140" t="n"/>
      <c r="K935" s="141" t="n"/>
      <c r="L935" s="162">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143" t="n"/>
      <c r="CG935" s="144" t="n"/>
      <c r="DU935" s="144" t="n"/>
      <c r="DV935" s="2" t="n"/>
      <c r="DW935" s="2" t="n"/>
      <c r="DX935" s="2" t="n"/>
      <c r="DY935" s="2" t="n"/>
      <c r="DZ935" s="2" t="n"/>
      <c r="EA935" s="2" t="n"/>
      <c r="EB935" s="2" t="n"/>
      <c r="EC935" s="2" t="n"/>
    </row>
    <row r="936" ht="6.75" customHeight="1" s="118">
      <c r="A936" s="2" t="n"/>
      <c r="B936" s="2" t="n"/>
      <c r="C936" s="2" t="n"/>
      <c r="D936" s="2" t="n"/>
      <c r="E936" s="143" t="n"/>
      <c r="K936" s="144" t="n"/>
      <c r="BI936" s="144" t="n"/>
      <c r="BJ936" s="2" t="n"/>
      <c r="BK936" s="2" t="n"/>
      <c r="BL936" s="2" t="n"/>
      <c r="BM936" s="2" t="n"/>
      <c r="BN936" s="2" t="n"/>
      <c r="BO936" s="2" t="n"/>
      <c r="BP936" s="143" t="n"/>
      <c r="BV936" s="144" t="n"/>
      <c r="BW936" s="143" t="n"/>
      <c r="CG936" s="144" t="n"/>
      <c r="DU936" s="144" t="n"/>
      <c r="DV936" s="2" t="n"/>
      <c r="DW936" s="2" t="n"/>
      <c r="DX936" s="2" t="n"/>
      <c r="DY936" s="2" t="n"/>
      <c r="DZ936" s="2" t="n"/>
      <c r="EA936" s="2" t="n"/>
      <c r="EB936" s="2" t="n"/>
      <c r="EC936" s="2" t="n"/>
    </row>
    <row r="937" ht="6.75" customHeight="1" s="118">
      <c r="A937" s="2" t="n"/>
      <c r="B937" s="2" t="n"/>
      <c r="C937" s="2" t="n"/>
      <c r="D937" s="2" t="n"/>
      <c r="E937" s="163" t="n"/>
      <c r="F937" s="164" t="n"/>
      <c r="G937" s="164" t="n"/>
      <c r="H937" s="164" t="n"/>
      <c r="I937" s="164" t="n"/>
      <c r="J937" s="164" t="n"/>
      <c r="K937" s="165" t="n"/>
      <c r="L937" s="164" t="n"/>
      <c r="M937" s="164" t="n"/>
      <c r="N937" s="164" t="n"/>
      <c r="O937" s="164" t="n"/>
      <c r="P937" s="164" t="n"/>
      <c r="Q937" s="164" t="n"/>
      <c r="R937" s="164" t="n"/>
      <c r="S937" s="164" t="n"/>
      <c r="T937" s="164" t="n"/>
      <c r="U937" s="164" t="n"/>
      <c r="V937" s="164" t="n"/>
      <c r="W937" s="164" t="n"/>
      <c r="X937" s="164" t="n"/>
      <c r="Y937" s="164" t="n"/>
      <c r="Z937" s="164" t="n"/>
      <c r="AA937" s="164" t="n"/>
      <c r="AB937" s="164" t="n"/>
      <c r="AC937" s="164" t="n"/>
      <c r="AD937" s="164" t="n"/>
      <c r="AE937" s="164" t="n"/>
      <c r="AF937" s="164" t="n"/>
      <c r="AG937" s="164" t="n"/>
      <c r="AH937" s="164" t="n"/>
      <c r="AI937" s="164" t="n"/>
      <c r="AJ937" s="164" t="n"/>
      <c r="AK937" s="164" t="n"/>
      <c r="AL937" s="164" t="n"/>
      <c r="AM937" s="164" t="n"/>
      <c r="AN937" s="164" t="n"/>
      <c r="AO937" s="164" t="n"/>
      <c r="AP937" s="164" t="n"/>
      <c r="AQ937" s="164" t="n"/>
      <c r="AR937" s="164" t="n"/>
      <c r="AS937" s="164" t="n"/>
      <c r="AT937" s="164" t="n"/>
      <c r="AU937" s="164" t="n"/>
      <c r="AV937" s="164" t="n"/>
      <c r="AW937" s="164" t="n"/>
      <c r="AX937" s="164" t="n"/>
      <c r="AY937" s="164" t="n"/>
      <c r="AZ937" s="164" t="n"/>
      <c r="BA937" s="164" t="n"/>
      <c r="BB937" s="164" t="n"/>
      <c r="BC937" s="164" t="n"/>
      <c r="BD937" s="164" t="n"/>
      <c r="BE937" s="164" t="n"/>
      <c r="BF937" s="164" t="n"/>
      <c r="BG937" s="164" t="n"/>
      <c r="BH937" s="164" t="n"/>
      <c r="BI937" s="165" t="n"/>
      <c r="BJ937" s="2" t="n"/>
      <c r="BK937" s="2" t="n"/>
      <c r="BL937" s="2" t="n"/>
      <c r="BM937" s="2" t="n"/>
      <c r="BN937" s="2" t="n"/>
      <c r="BO937" s="2" t="n"/>
      <c r="BP937" s="143" t="n"/>
      <c r="BV937" s="144" t="n"/>
      <c r="BW937" s="143" t="n"/>
      <c r="CG937" s="144" t="n"/>
      <c r="DU937" s="144" t="n"/>
      <c r="DV937" s="2" t="n"/>
      <c r="DW937" s="2" t="n"/>
      <c r="DX937" s="2" t="n"/>
      <c r="DY937" s="2" t="n"/>
      <c r="DZ937" s="2" t="n"/>
      <c r="EA937" s="2" t="n"/>
      <c r="EB937" s="2" t="n"/>
      <c r="EC937" s="2" t="n"/>
    </row>
    <row r="938" ht="6.75" customHeight="1" s="118">
      <c r="A938" s="2" t="n"/>
      <c r="B938" s="2" t="n"/>
      <c r="C938" s="2" t="n"/>
      <c r="D938" s="2" t="n"/>
      <c r="E938" s="166" t="inlineStr">
        <is>
          <t>現住所</t>
        </is>
      </c>
      <c r="F938" s="167" t="n"/>
      <c r="G938" s="167" t="n"/>
      <c r="H938" s="167" t="n"/>
      <c r="I938" s="167" t="n"/>
      <c r="J938" s="167" t="n"/>
      <c r="K938" s="168" t="n"/>
      <c r="L938" s="107" t="inlineStr">
        <is>
          <t>〒</t>
        </is>
      </c>
      <c r="M938" s="167" t="n"/>
      <c r="N938" s="167" t="n"/>
      <c r="O938" s="167" t="n"/>
      <c r="P938" s="169">
        <f>計算!$H$13</f>
        <v/>
      </c>
      <c r="Q938" s="167" t="n"/>
      <c r="R938" s="167" t="n"/>
      <c r="S938" s="167" t="n"/>
      <c r="T938" s="167" t="n"/>
      <c r="U938" s="167" t="n"/>
      <c r="V938" s="167" t="n"/>
      <c r="W938" s="167" t="n"/>
      <c r="X938" s="167" t="n"/>
      <c r="Y938" s="167" t="n"/>
      <c r="Z938" s="167" t="n"/>
      <c r="AA938" s="167" t="n"/>
      <c r="AB938" s="167" t="n"/>
      <c r="AC938" s="167" t="n"/>
      <c r="AD938" s="167" t="n"/>
      <c r="AE938" s="167" t="n"/>
      <c r="AF938" s="167" t="n"/>
      <c r="AG938" s="167" t="n"/>
      <c r="AH938" s="167" t="n"/>
      <c r="AI938" s="167" t="n"/>
      <c r="AJ938" s="167"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143" t="n"/>
      <c r="CG938" s="144" t="n"/>
      <c r="DU938" s="144" t="n"/>
      <c r="DV938" s="2" t="n"/>
      <c r="DW938" s="2" t="n"/>
      <c r="DX938" s="2" t="n"/>
      <c r="DY938" s="2" t="n"/>
      <c r="DZ938" s="2" t="n"/>
      <c r="EA938" s="2" t="n"/>
      <c r="EB938" s="2" t="n"/>
      <c r="EC938" s="2" t="n"/>
    </row>
    <row r="939" ht="4.5"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7" t="n"/>
      <c r="BQ939" s="148" t="n"/>
      <c r="BR939" s="148" t="n"/>
      <c r="BS939" s="148" t="n"/>
      <c r="BT939" s="148" t="n"/>
      <c r="BU939" s="148" t="n"/>
      <c r="BV939" s="149" t="n"/>
      <c r="BW939" s="147" t="n"/>
      <c r="BX939" s="148" t="n"/>
      <c r="BY939" s="148" t="n"/>
      <c r="BZ939" s="148" t="n"/>
      <c r="CA939" s="148" t="n"/>
      <c r="CB939" s="148" t="n"/>
      <c r="CC939" s="148" t="n"/>
      <c r="CD939" s="148" t="n"/>
      <c r="CE939" s="148" t="n"/>
      <c r="CF939" s="148" t="n"/>
      <c r="CG939" s="149" t="n"/>
      <c r="DU939" s="144"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0" t="inlineStr">
        <is>
          <t>校内外の諸活動</t>
        </is>
      </c>
      <c r="BQ940" s="140" t="n"/>
      <c r="BR940" s="140" t="n"/>
      <c r="BS940" s="140" t="n"/>
      <c r="BT940" s="140" t="n"/>
      <c r="BU940" s="140" t="n"/>
      <c r="BV940" s="141" t="n"/>
      <c r="BW940" s="171">
        <f>計算!$AQ$13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2">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7" t="n"/>
      <c r="F943" s="148" t="n"/>
      <c r="G943" s="148" t="n"/>
      <c r="H943" s="148" t="n"/>
      <c r="I943" s="148" t="n"/>
      <c r="J943" s="148" t="n"/>
      <c r="K943" s="149" t="n"/>
      <c r="L943" s="147" t="n"/>
      <c r="M943" s="148" t="n"/>
      <c r="N943" s="148" t="n"/>
      <c r="O943" s="148" t="n"/>
      <c r="P943" s="148" t="n"/>
      <c r="Q943" s="148" t="n"/>
      <c r="R943" s="148" t="n"/>
      <c r="S943" s="148" t="n"/>
      <c r="T943" s="148" t="n"/>
      <c r="U943" s="148" t="n"/>
      <c r="V943" s="148" t="n"/>
      <c r="W943" s="148" t="n"/>
      <c r="X943" s="148" t="n"/>
      <c r="Y943" s="148" t="n"/>
      <c r="Z943" s="148" t="n"/>
      <c r="AA943" s="148" t="n"/>
      <c r="AB943" s="148" t="n"/>
      <c r="AC943" s="148" t="n"/>
      <c r="AD943" s="148" t="n"/>
      <c r="AE943" s="148" t="n"/>
      <c r="AF943" s="148" t="n"/>
      <c r="AG943" s="148" t="n"/>
      <c r="AH943" s="148" t="n"/>
      <c r="AI943" s="148" t="n"/>
      <c r="AJ943" s="148" t="n"/>
      <c r="AK943" s="148" t="n"/>
      <c r="AL943" s="148" t="n"/>
      <c r="AM943" s="148" t="n"/>
      <c r="AN943" s="148" t="n"/>
      <c r="AO943" s="148" t="n"/>
      <c r="AP943" s="148" t="n"/>
      <c r="AQ943" s="148" t="n"/>
      <c r="AR943" s="148" t="n"/>
      <c r="AS943" s="148" t="n"/>
      <c r="AT943" s="148" t="n"/>
      <c r="AU943" s="148" t="n"/>
      <c r="AV943" s="148" t="n"/>
      <c r="AW943" s="148" t="n"/>
      <c r="AX943" s="148" t="n"/>
      <c r="AY943" s="148" t="n"/>
      <c r="AZ943" s="148" t="n"/>
      <c r="BA943" s="148" t="n"/>
      <c r="BB943" s="148" t="n"/>
      <c r="BC943" s="148" t="n"/>
      <c r="BD943" s="148" t="n"/>
      <c r="BE943" s="148" t="n"/>
      <c r="BF943" s="148" t="n"/>
      <c r="BG943" s="148" t="n"/>
      <c r="BH943" s="148" t="n"/>
      <c r="BI943" s="149"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61" t="inlineStr">
        <is>
          <t>ふ り が な</t>
        </is>
      </c>
      <c r="F944" s="140" t="n"/>
      <c r="G944" s="140" t="n"/>
      <c r="H944" s="140" t="n"/>
      <c r="I944" s="140" t="n"/>
      <c r="J944" s="140" t="n"/>
      <c r="K944" s="141" t="n"/>
      <c r="L944" s="162">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3" t="n"/>
      <c r="F946" s="164" t="n"/>
      <c r="G946" s="164" t="n"/>
      <c r="H946" s="164" t="n"/>
      <c r="I946" s="164" t="n"/>
      <c r="J946" s="164" t="n"/>
      <c r="K946" s="165" t="n"/>
      <c r="L946" s="164" t="n"/>
      <c r="M946" s="164" t="n"/>
      <c r="N946" s="164" t="n"/>
      <c r="O946" s="164" t="n"/>
      <c r="P946" s="164" t="n"/>
      <c r="Q946" s="164" t="n"/>
      <c r="R946" s="164" t="n"/>
      <c r="S946" s="164" t="n"/>
      <c r="T946" s="164" t="n"/>
      <c r="U946" s="164" t="n"/>
      <c r="V946" s="164" t="n"/>
      <c r="W946" s="164" t="n"/>
      <c r="X946" s="164" t="n"/>
      <c r="Y946" s="164" t="n"/>
      <c r="Z946" s="164" t="n"/>
      <c r="AA946" s="164" t="n"/>
      <c r="AB946" s="164" t="n"/>
      <c r="AC946" s="164" t="n"/>
      <c r="AD946" s="164" t="n"/>
      <c r="AE946" s="164" t="n"/>
      <c r="AF946" s="164" t="n"/>
      <c r="AG946" s="164" t="n"/>
      <c r="AH946" s="164" t="n"/>
      <c r="AI946" s="164" t="n"/>
      <c r="AJ946" s="164" t="n"/>
      <c r="AK946" s="164" t="n"/>
      <c r="AL946" s="164" t="n"/>
      <c r="AM946" s="164" t="n"/>
      <c r="AN946" s="164" t="n"/>
      <c r="AO946" s="164" t="n"/>
      <c r="AP946" s="164" t="n"/>
      <c r="AQ946" s="164" t="n"/>
      <c r="AR946" s="164" t="n"/>
      <c r="AS946" s="164" t="n"/>
      <c r="AT946" s="164" t="n"/>
      <c r="AU946" s="164" t="n"/>
      <c r="AV946" s="164" t="n"/>
      <c r="AW946" s="164" t="n"/>
      <c r="AX946" s="164" t="n"/>
      <c r="AY946" s="164" t="n"/>
      <c r="AZ946" s="164" t="n"/>
      <c r="BA946" s="164" t="n"/>
      <c r="BB946" s="164" t="n"/>
      <c r="BC946" s="164" t="n"/>
      <c r="BD946" s="164" t="n"/>
      <c r="BE946" s="164" t="n"/>
      <c r="BF946" s="164" t="n"/>
      <c r="BG946" s="164" t="n"/>
      <c r="BH946" s="164" t="n"/>
      <c r="BI946" s="165"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6" t="inlineStr">
        <is>
          <t>連絡先</t>
        </is>
      </c>
      <c r="F947" s="167" t="n"/>
      <c r="G947" s="167" t="n"/>
      <c r="H947" s="167" t="n"/>
      <c r="I947" s="167" t="n"/>
      <c r="J947" s="167" t="n"/>
      <c r="K947" s="168" t="n"/>
      <c r="L947" s="107" t="inlineStr">
        <is>
          <t>〒</t>
        </is>
      </c>
      <c r="M947" s="167" t="n"/>
      <c r="N947" s="167" t="n"/>
      <c r="O947" s="167" t="n"/>
      <c r="P947" s="173">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4">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7" t="n"/>
      <c r="F951" s="148" t="n"/>
      <c r="G951" s="148" t="n"/>
      <c r="H951" s="148" t="n"/>
      <c r="I951" s="148" t="n"/>
      <c r="J951" s="148" t="n"/>
      <c r="K951" s="149" t="n"/>
      <c r="L951" s="148" t="n"/>
      <c r="M951" s="148" t="n"/>
      <c r="N951" s="148" t="n"/>
      <c r="O951" s="148" t="n"/>
      <c r="P951" s="148" t="n"/>
      <c r="Q951" s="148" t="n"/>
      <c r="R951" s="148" t="n"/>
      <c r="S951" s="148" t="n"/>
      <c r="T951" s="148" t="n"/>
      <c r="U951" s="148" t="n"/>
      <c r="V951" s="148" t="n"/>
      <c r="W951" s="148" t="n"/>
      <c r="X951" s="148" t="n"/>
      <c r="Y951" s="148" t="n"/>
      <c r="Z951" s="148" t="n"/>
      <c r="AA951" s="148" t="n"/>
      <c r="AB951" s="148" t="n"/>
      <c r="AC951" s="148" t="n"/>
      <c r="AD951" s="148" t="n"/>
      <c r="AE951" s="148" t="n"/>
      <c r="AF951" s="148" t="n"/>
      <c r="AG951" s="148" t="n"/>
      <c r="AH951" s="148" t="n"/>
      <c r="AI951" s="148" t="n"/>
      <c r="AJ951" s="148" t="n"/>
      <c r="AK951" s="148" t="n"/>
      <c r="AL951" s="148" t="n"/>
      <c r="AM951" s="148" t="n"/>
      <c r="AN951" s="148" t="n"/>
      <c r="AO951" s="148" t="n"/>
      <c r="AP951" s="148" t="n"/>
      <c r="AQ951" s="148" t="n"/>
      <c r="AR951" s="148" t="n"/>
      <c r="AS951" s="148" t="n"/>
      <c r="AT951" s="148" t="n"/>
      <c r="AU951" s="148" t="n"/>
      <c r="AV951" s="148" t="n"/>
      <c r="AW951" s="148" t="n"/>
      <c r="AX951" s="148" t="n"/>
      <c r="AY951" s="148" t="n"/>
      <c r="AZ951" s="148" t="n"/>
      <c r="BA951" s="148" t="n"/>
      <c r="BB951" s="148" t="n"/>
      <c r="BC951" s="148" t="n"/>
      <c r="BD951" s="148" t="n"/>
      <c r="BE951" s="148" t="n"/>
      <c r="BF951" s="148" t="n"/>
      <c r="BG951" s="148" t="n"/>
      <c r="BH951" s="148" t="n"/>
      <c r="BI951" s="149"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5" t="n"/>
      <c r="BQ957" s="140" t="n"/>
      <c r="BR957" s="176" t="n"/>
      <c r="BS957" s="140" t="n"/>
      <c r="BT957" s="140" t="n"/>
      <c r="BU957" s="28" t="n"/>
      <c r="BV957" s="29" t="n"/>
      <c r="BW957" s="177">
        <f>計算!$AR$13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8"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79">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80">
        <f>IF(計算!$B$13="","",設定!$B$6)&amp;""</f>
        <v/>
      </c>
      <c r="S965" s="11" t="n"/>
      <c r="T965" s="11" t="n"/>
      <c r="U965" s="181">
        <f>IF(計算!$B$13="","",設定!$B$7)&amp;""</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7" t="n"/>
      <c r="F970" s="148" t="n"/>
      <c r="G970" s="148" t="n"/>
      <c r="H970" s="148" t="n"/>
      <c r="I970" s="148" t="n"/>
      <c r="J970" s="148" t="n"/>
      <c r="K970" s="149"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8" t="n"/>
      <c r="AX970" s="148" t="n"/>
      <c r="AY970" s="148" t="n"/>
      <c r="AZ970" s="148" t="n"/>
      <c r="BA970" s="148" t="n"/>
      <c r="BB970" s="148" t="n"/>
      <c r="BC970" s="148" t="n"/>
      <c r="BD970" s="148" t="n"/>
      <c r="BE970" s="148" t="n"/>
      <c r="BF970" s="148" t="n"/>
      <c r="BG970" s="148" t="n"/>
      <c r="BH970" s="148" t="n"/>
      <c r="BI970" s="149"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2"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2">
        <f>計算!$AV$13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80">
        <f>計算!$AT$13</f>
        <v/>
      </c>
      <c r="S976" s="52" t="inlineStr">
        <is>
          <t>年</t>
        </is>
      </c>
      <c r="U976" s="181">
        <f>計算!$AU$13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7" t="n"/>
      <c r="M979" s="148" t="n"/>
      <c r="N979" s="148" t="n"/>
      <c r="O979" s="148" t="n"/>
      <c r="P979" s="20" t="n"/>
      <c r="Q979" s="20" t="n"/>
      <c r="R979" s="20" t="n"/>
      <c r="S979" s="20" t="n"/>
      <c r="T979" s="20" t="n"/>
      <c r="U979" s="20" t="n"/>
      <c r="V979" s="20" t="n"/>
      <c r="W979" s="20" t="n"/>
      <c r="X979" s="39" t="n"/>
      <c r="Y979" s="147" t="n"/>
      <c r="Z979" s="148" t="n"/>
      <c r="AA979" s="148" t="n"/>
      <c r="AB979" s="148" t="n"/>
      <c r="AC979" s="148" t="n"/>
      <c r="AD979" s="148" t="n"/>
      <c r="AE979" s="148" t="n"/>
      <c r="AF979" s="148" t="n"/>
      <c r="AG979" s="148" t="n"/>
      <c r="AH979" s="148" t="n"/>
      <c r="AI979" s="148" t="n"/>
      <c r="AJ979" s="148" t="n"/>
      <c r="AK979" s="148" t="n"/>
      <c r="AL979" s="148" t="n"/>
      <c r="AM979" s="148" t="n"/>
      <c r="AN979" s="148" t="n"/>
      <c r="AO979" s="148" t="n"/>
      <c r="AP979" s="148" t="n"/>
      <c r="AQ979" s="148" t="n"/>
      <c r="AR979" s="148" t="n"/>
      <c r="AS979" s="148" t="n"/>
      <c r="AT979" s="148" t="n"/>
      <c r="AU979" s="148" t="n"/>
      <c r="AV979" s="148" t="n"/>
      <c r="AW979" s="148" t="n"/>
      <c r="AX979" s="148" t="n"/>
      <c r="AY979" s="148" t="n"/>
      <c r="AZ979" s="148" t="n"/>
      <c r="BA979" s="148" t="n"/>
      <c r="BB979" s="148" t="n"/>
      <c r="BC979" s="148" t="n"/>
      <c r="BD979" s="148" t="n"/>
      <c r="BE979" s="148" t="n"/>
      <c r="BF979" s="148" t="n"/>
      <c r="BG979" s="148" t="n"/>
      <c r="BH979" s="148" t="n"/>
      <c r="BI979" s="149"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2">
        <f>計算!$AY$13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80">
        <f>計算!$AW$13</f>
        <v/>
      </c>
      <c r="S982" s="52" t="inlineStr">
        <is>
          <t>年</t>
        </is>
      </c>
      <c r="U982" s="181">
        <f>計算!$AX$13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7" t="n"/>
      <c r="M985" s="148" t="n"/>
      <c r="N985" s="148" t="n"/>
      <c r="O985" s="148" t="n"/>
      <c r="P985" s="20" t="n"/>
      <c r="Q985" s="20" t="n"/>
      <c r="R985" s="20" t="n"/>
      <c r="S985" s="20" t="n"/>
      <c r="T985" s="20" t="n"/>
      <c r="U985" s="20" t="n"/>
      <c r="V985" s="20" t="n"/>
      <c r="W985" s="20" t="n"/>
      <c r="X985" s="39" t="n"/>
      <c r="Y985" s="147" t="n"/>
      <c r="Z985" s="148" t="n"/>
      <c r="AA985" s="148" t="n"/>
      <c r="AB985" s="148" t="n"/>
      <c r="AC985" s="148" t="n"/>
      <c r="AD985" s="148" t="n"/>
      <c r="AE985" s="148" t="n"/>
      <c r="AF985" s="148" t="n"/>
      <c r="AG985" s="148" t="n"/>
      <c r="AH985" s="148" t="n"/>
      <c r="AI985" s="148" t="n"/>
      <c r="AJ985" s="148" t="n"/>
      <c r="AK985" s="148" t="n"/>
      <c r="AL985" s="148" t="n"/>
      <c r="AM985" s="148" t="n"/>
      <c r="AN985" s="148" t="n"/>
      <c r="AO985" s="148" t="n"/>
      <c r="AP985" s="148" t="n"/>
      <c r="AQ985" s="148" t="n"/>
      <c r="AR985" s="148" t="n"/>
      <c r="AS985" s="148" t="n"/>
      <c r="AT985" s="148" t="n"/>
      <c r="AU985" s="148" t="n"/>
      <c r="AV985" s="148" t="n"/>
      <c r="AW985" s="148" t="n"/>
      <c r="AX985" s="148" t="n"/>
      <c r="AY985" s="148" t="n"/>
      <c r="AZ985" s="148" t="n"/>
      <c r="BA985" s="148" t="n"/>
      <c r="BB985" s="148" t="n"/>
      <c r="BC985" s="148" t="n"/>
      <c r="BD985" s="148" t="n"/>
      <c r="BE985" s="148" t="n"/>
      <c r="BF985" s="148" t="n"/>
      <c r="BG985" s="148" t="n"/>
      <c r="BH985" s="148" t="n"/>
      <c r="BI985" s="149" t="n"/>
      <c r="BJ985" s="2" t="n"/>
      <c r="BK985" s="2" t="n"/>
      <c r="BL985" s="2" t="n"/>
      <c r="BM985" s="2" t="n"/>
      <c r="BN985" s="2" t="n"/>
      <c r="BO985" s="2" t="n"/>
      <c r="BP985" s="147" t="n"/>
      <c r="BQ985" s="148" t="n"/>
      <c r="BR985" s="148" t="n"/>
      <c r="BS985" s="148" t="n"/>
      <c r="BT985" s="148" t="n"/>
      <c r="BU985" s="42" t="n"/>
      <c r="BV985" s="45" t="n"/>
      <c r="BW985" s="148" t="n"/>
      <c r="BX985" s="148" t="n"/>
      <c r="BY985" s="148" t="n"/>
      <c r="BZ985" s="148" t="n"/>
      <c r="CA985" s="148" t="n"/>
      <c r="CB985" s="148" t="n"/>
      <c r="CC985" s="148" t="n"/>
      <c r="CD985" s="148" t="n"/>
      <c r="CE985" s="148" t="n"/>
      <c r="CF985" s="148" t="n"/>
      <c r="CG985" s="148" t="n"/>
      <c r="CH985" s="148" t="n"/>
      <c r="CI985" s="148" t="n"/>
      <c r="CJ985" s="148" t="n"/>
      <c r="CK985" s="148" t="n"/>
      <c r="CL985" s="148" t="n"/>
      <c r="CM985" s="148" t="n"/>
      <c r="CN985" s="148" t="n"/>
      <c r="CO985" s="148" t="n"/>
      <c r="CP985" s="148" t="n"/>
      <c r="CQ985" s="148" t="n"/>
      <c r="CR985" s="148" t="n"/>
      <c r="CS985" s="148" t="n"/>
      <c r="CT985" s="148" t="n"/>
      <c r="CU985" s="148" t="n"/>
      <c r="CV985" s="148" t="n"/>
      <c r="CW985" s="148" t="n"/>
      <c r="CX985" s="148" t="n"/>
      <c r="CY985" s="148" t="n"/>
      <c r="CZ985" s="148" t="n"/>
      <c r="DA985" s="148" t="n"/>
      <c r="DB985" s="148" t="n"/>
      <c r="DC985" s="148" t="n"/>
      <c r="DD985" s="148" t="n"/>
      <c r="DE985" s="148" t="n"/>
      <c r="DF985" s="148" t="n"/>
      <c r="DG985" s="148" t="n"/>
      <c r="DH985" s="148" t="n"/>
      <c r="DI985" s="148" t="n"/>
      <c r="DJ985" s="148" t="n"/>
      <c r="DK985" s="148" t="n"/>
      <c r="DL985" s="148" t="n"/>
      <c r="DM985" s="148" t="n"/>
      <c r="DN985" s="148" t="n"/>
      <c r="DO985" s="148" t="n"/>
      <c r="DP985" s="148" t="n"/>
      <c r="DQ985" s="148" t="n"/>
      <c r="DR985" s="148" t="n"/>
      <c r="DS985" s="148" t="n"/>
      <c r="DT985" s="148" t="n"/>
      <c r="DU985" s="149"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7">
        <f>計算!$AS$13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7" t="n"/>
      <c r="M991" s="148" t="n"/>
      <c r="N991" s="148" t="n"/>
      <c r="O991" s="148"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7" t="n"/>
      <c r="F997" s="148" t="n"/>
      <c r="G997" s="148" t="n"/>
      <c r="H997" s="148" t="n"/>
      <c r="I997" s="148" t="n"/>
      <c r="J997" s="148" t="n"/>
      <c r="K997" s="149" t="n"/>
      <c r="L997" s="147" t="n"/>
      <c r="M997" s="148" t="n"/>
      <c r="N997" s="148" t="n"/>
      <c r="O997" s="148"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7" t="n"/>
      <c r="BQ997" s="148" t="n"/>
      <c r="BR997" s="148" t="n"/>
      <c r="BS997" s="148" t="n"/>
      <c r="BT997" s="148" t="n"/>
      <c r="BU997" s="148" t="n"/>
      <c r="BV997" s="149" t="n"/>
      <c r="BW997" s="148" t="n"/>
      <c r="BX997" s="148" t="n"/>
      <c r="BY997" s="148" t="n"/>
      <c r="BZ997" s="148" t="n"/>
      <c r="CA997" s="148" t="n"/>
      <c r="CB997" s="148" t="n"/>
      <c r="CC997" s="148" t="n"/>
      <c r="CD997" s="148" t="n"/>
      <c r="CE997" s="148" t="n"/>
      <c r="CF997" s="148" t="n"/>
      <c r="CG997" s="148" t="n"/>
      <c r="CH997" s="148" t="n"/>
      <c r="CI997" s="148" t="n"/>
      <c r="CJ997" s="148" t="n"/>
      <c r="CK997" s="148" t="n"/>
      <c r="CL997" s="148" t="n"/>
      <c r="CM997" s="148" t="n"/>
      <c r="CN997" s="148" t="n"/>
      <c r="CO997" s="148" t="n"/>
      <c r="CP997" s="148" t="n"/>
      <c r="CQ997" s="148" t="n"/>
      <c r="CR997" s="148" t="n"/>
      <c r="CS997" s="148" t="n"/>
      <c r="CT997" s="148" t="n"/>
      <c r="CU997" s="148" t="n"/>
      <c r="CV997" s="148" t="n"/>
      <c r="CW997" s="148" t="n"/>
      <c r="CX997" s="148" t="n"/>
      <c r="CY997" s="148" t="n"/>
      <c r="CZ997" s="148" t="n"/>
      <c r="DA997" s="148" t="n"/>
      <c r="DB997" s="148" t="n"/>
      <c r="DC997" s="148" t="n"/>
      <c r="DD997" s="148" t="n"/>
      <c r="DE997" s="148" t="n"/>
      <c r="DF997" s="148" t="n"/>
      <c r="DG997" s="148" t="n"/>
      <c r="DH997" s="148" t="n"/>
      <c r="DI997" s="148" t="n"/>
      <c r="DJ997" s="148" t="n"/>
      <c r="DK997" s="148" t="n"/>
      <c r="DL997" s="148" t="n"/>
      <c r="DM997" s="148" t="n"/>
      <c r="DN997" s="148" t="n"/>
      <c r="DO997" s="148" t="n"/>
      <c r="DP997" s="148" t="n"/>
      <c r="DQ997" s="148" t="n"/>
      <c r="DR997" s="148" t="n"/>
      <c r="DS997" s="148" t="n"/>
      <c r="DT997" s="148" t="n"/>
      <c r="DU997" s="149"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IF(計算!$B$14="","",IF(N(設定!$B$3)=0,"",YEAR(設定!$B$3)-2018))&amp;""</f>
        <v/>
      </c>
      <c r="AG1009" s="95" t="inlineStr">
        <is>
          <t>年</t>
        </is>
      </c>
      <c r="AI1009" s="145">
        <f>IF(計算!$B$14="","",IF(N(設定!$B$3)=0,"",MONTH(設定!$B$3)))&amp;""</f>
        <v/>
      </c>
      <c r="AL1009" s="95" t="inlineStr">
        <is>
          <t>月</t>
        </is>
      </c>
      <c r="AN1009" s="146">
        <f>IF(計算!$B$14="","",IF(N(設定!$B$3)=0,"",DAY(設定!$B$3)))&amp;""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7" t="n"/>
      <c r="BX1009" s="148" t="n"/>
      <c r="BY1009" s="148" t="n"/>
      <c r="BZ1009" s="148" t="n"/>
      <c r="CA1009" s="148" t="n"/>
      <c r="CB1009" s="148" t="n"/>
      <c r="CC1009" s="148" t="n"/>
      <c r="CD1009" s="148" t="n"/>
      <c r="CE1009" s="148" t="n"/>
      <c r="CF1009" s="148" t="n"/>
      <c r="CG1009" s="149" t="n"/>
      <c r="CH1009" s="147" t="n"/>
      <c r="CI1009" s="148" t="n"/>
      <c r="CJ1009" s="148" t="n"/>
      <c r="CK1009" s="148" t="n"/>
      <c r="CL1009" s="148" t="n"/>
      <c r="CM1009" s="148" t="n"/>
      <c r="CN1009" s="148" t="n"/>
      <c r="CO1009" s="148" t="n"/>
      <c r="CP1009" s="148" t="n"/>
      <c r="CQ1009" s="148" t="n"/>
      <c r="CR1009" s="148" t="n"/>
      <c r="CS1009" s="148" t="n"/>
      <c r="CT1009" s="148" t="n"/>
      <c r="CU1009" s="148" t="n"/>
      <c r="CV1009" s="148" t="n"/>
      <c r="CW1009" s="148" t="n"/>
      <c r="CX1009" s="148" t="n"/>
      <c r="CY1009" s="148" t="n"/>
      <c r="CZ1009" s="148" t="n"/>
      <c r="DA1009" s="148" t="n"/>
      <c r="DB1009" s="148" t="n"/>
      <c r="DC1009" s="148" t="n"/>
      <c r="DD1009" s="148" t="n"/>
      <c r="DE1009" s="148" t="n"/>
      <c r="DF1009" s="148" t="n"/>
      <c r="DG1009" s="148" t="n"/>
      <c r="DH1009" s="148" t="n"/>
      <c r="DI1009" s="148" t="n"/>
      <c r="DJ1009" s="148" t="n"/>
      <c r="DK1009" s="148" t="n"/>
      <c r="DL1009" s="148" t="n"/>
      <c r="DM1009" s="148" t="n"/>
      <c r="DN1009" s="148" t="n"/>
      <c r="DO1009" s="148" t="n"/>
      <c r="DP1009" s="148" t="n"/>
      <c r="DQ1009" s="148" t="n"/>
      <c r="DR1009" s="148" t="n"/>
      <c r="DS1009" s="148" t="n"/>
      <c r="DT1009" s="148" t="n"/>
      <c r="DU1009" s="149"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50">
        <f>計算!$BD$14</f>
        <v/>
      </c>
      <c r="CG1010" s="144" t="n"/>
      <c r="CH1010" s="151">
        <f>計算!$BE$14</f>
        <v/>
      </c>
      <c r="DU1010" s="144"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8" t="n"/>
      <c r="AA1011" s="148" t="n"/>
      <c r="AB1011" s="148" t="n"/>
      <c r="AC1011" s="148" t="n"/>
      <c r="AD1011" s="148" t="n"/>
      <c r="AE1011" s="148" t="n"/>
      <c r="AF1011" s="148" t="n"/>
      <c r="AG1011" s="148" t="n"/>
      <c r="AH1011" s="148" t="n"/>
      <c r="AI1011" s="148" t="n"/>
      <c r="AJ1011" s="148" t="n"/>
      <c r="AK1011" s="148" t="n"/>
      <c r="AL1011" s="148" t="n"/>
      <c r="AM1011" s="148" t="n"/>
      <c r="AN1011" s="148" t="n"/>
      <c r="AO1011" s="148" t="n"/>
      <c r="AP1011" s="148" t="n"/>
      <c r="AQ1011" s="148" t="n"/>
      <c r="AR1011" s="148" t="n"/>
      <c r="AS1011" s="148" t="n"/>
      <c r="AT1011" s="148" t="n"/>
      <c r="AU1011" s="12" t="n"/>
      <c r="AV1011" s="7" t="n"/>
      <c r="BI1011" s="8" t="n"/>
      <c r="BJ1011" s="7" t="n"/>
      <c r="BK1011" s="2" t="n"/>
      <c r="BL1011" s="2" t="n"/>
      <c r="BM1011" s="2" t="n"/>
      <c r="BN1011" s="2" t="n"/>
      <c r="BO1011" s="2" t="n"/>
      <c r="BP1011" s="143" t="n"/>
      <c r="BV1011" s="144" t="n"/>
      <c r="BW1011" s="143" t="n"/>
      <c r="CG1011" s="144" t="n"/>
      <c r="DU1011" s="144" t="n"/>
      <c r="DV1011" s="2" t="n"/>
      <c r="DW1011" s="2" t="n"/>
      <c r="DX1011" s="2" t="n"/>
      <c r="DY1011" s="2" t="n"/>
      <c r="DZ1011" s="2" t="n"/>
      <c r="EA1011" s="2" t="n"/>
      <c r="EB1011" s="2" t="n"/>
      <c r="EC1011" s="2" t="n"/>
    </row>
    <row r="1012" ht="6.75" customHeight="1" s="118">
      <c r="A1012" s="2" t="n"/>
      <c r="B1012" s="2" t="n"/>
      <c r="C1012" s="2" t="n"/>
      <c r="D1012" s="2" t="n"/>
      <c r="E1012" s="142" t="inlineStr">
        <is>
          <t>ふ り が な</t>
        </is>
      </c>
      <c r="F1012" s="140" t="n"/>
      <c r="G1012" s="140" t="n"/>
      <c r="H1012" s="140" t="n"/>
      <c r="I1012" s="140" t="n"/>
      <c r="J1012" s="140" t="n"/>
      <c r="K1012" s="141" t="n"/>
      <c r="L1012" s="152">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43" t="n"/>
      <c r="CG1012" s="144" t="n"/>
      <c r="DU1012" s="144" t="n"/>
      <c r="DV1012" s="2" t="n"/>
      <c r="DW1012" s="2" t="n"/>
      <c r="DX1012" s="2" t="n"/>
      <c r="DY1012" s="2" t="n"/>
      <c r="DZ1012" s="2" t="n"/>
      <c r="EA1012" s="2" t="n"/>
      <c r="EB1012" s="2" t="n"/>
      <c r="EC1012" s="2" t="n"/>
    </row>
    <row r="1013" ht="6.7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43" t="n"/>
      <c r="CG1013" s="144" t="n"/>
      <c r="DU1013" s="144" t="n"/>
      <c r="DV1013" s="2" t="n"/>
      <c r="DW1013" s="2" t="n"/>
      <c r="DX1013" s="2" t="n"/>
      <c r="DY1013" s="2" t="n"/>
      <c r="DZ1013" s="2" t="n"/>
      <c r="EA1013" s="2" t="n"/>
      <c r="EB1013" s="2" t="n"/>
      <c r="EC1013" s="2" t="n"/>
    </row>
    <row r="1014" ht="6.7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43" t="n"/>
      <c r="CG1014" s="144" t="n"/>
      <c r="DU1014" s="144" t="n"/>
      <c r="DV1014" s="2" t="n"/>
      <c r="DW1014" s="2" t="n"/>
      <c r="DX1014" s="2" t="n"/>
      <c r="DY1014" s="2" t="n"/>
      <c r="DZ1014" s="2" t="n"/>
      <c r="EA1014" s="2" t="n"/>
      <c r="EB1014" s="2" t="n"/>
      <c r="EC1014" s="2" t="n"/>
    </row>
    <row r="1015" ht="6.75" customHeight="1" s="118">
      <c r="A1015" s="2" t="n"/>
      <c r="B1015" s="2" t="n"/>
      <c r="C1015" s="2" t="n"/>
      <c r="D1015" s="2" t="n"/>
      <c r="E1015" s="147" t="n"/>
      <c r="F1015" s="148" t="n"/>
      <c r="G1015" s="148" t="n"/>
      <c r="H1015" s="148" t="n"/>
      <c r="I1015" s="148" t="n"/>
      <c r="J1015" s="148" t="n"/>
      <c r="K1015" s="149" t="n"/>
      <c r="L1015" s="148" t="n"/>
      <c r="M1015" s="148" t="n"/>
      <c r="N1015" s="148" t="n"/>
      <c r="O1015" s="148" t="n"/>
      <c r="P1015" s="148" t="n"/>
      <c r="Q1015" s="148" t="n"/>
      <c r="R1015" s="148" t="n"/>
      <c r="S1015" s="148" t="n"/>
      <c r="T1015" s="148" t="n"/>
      <c r="U1015" s="148" t="n"/>
      <c r="V1015" s="148" t="n"/>
      <c r="W1015" s="148" t="n"/>
      <c r="X1015" s="148" t="n"/>
      <c r="Y1015" s="148" t="n"/>
      <c r="Z1015" s="148" t="n"/>
      <c r="AA1015" s="148" t="n"/>
      <c r="AB1015" s="148" t="n"/>
      <c r="AC1015" s="148" t="n"/>
      <c r="AD1015" s="148" t="n"/>
      <c r="AE1015" s="148" t="n"/>
      <c r="AF1015" s="148" t="n"/>
      <c r="AG1015" s="148" t="n"/>
      <c r="AH1015" s="148" t="n"/>
      <c r="AI1015" s="148" t="n"/>
      <c r="AJ1015" s="148" t="n"/>
      <c r="AK1015" s="148" t="n"/>
      <c r="AL1015" s="148" t="n"/>
      <c r="AM1015" s="148" t="n"/>
      <c r="AN1015" s="148" t="n"/>
      <c r="AO1015" s="148" t="n"/>
      <c r="AP1015" s="148" t="n"/>
      <c r="AQ1015" s="148" t="n"/>
      <c r="AR1015" s="148" t="n"/>
      <c r="AS1015" s="148" t="n"/>
      <c r="AT1015" s="149"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43" t="n"/>
      <c r="CG1015" s="144" t="n"/>
      <c r="DU1015" s="144" t="n"/>
      <c r="DV1015" s="2" t="n"/>
      <c r="DW1015" s="2" t="n"/>
      <c r="DX1015" s="2" t="n"/>
      <c r="DY1015" s="2" t="n"/>
      <c r="DZ1015" s="2" t="n"/>
      <c r="EA1015" s="2" t="n"/>
      <c r="EB1015" s="2" t="n"/>
      <c r="EC1015" s="2" t="n"/>
    </row>
    <row r="1016" ht="6.75" customHeight="1" s="118">
      <c r="A1016" s="2" t="n"/>
      <c r="B1016" s="2" t="n"/>
      <c r="C1016" s="2" t="n"/>
      <c r="D1016" s="2" t="n"/>
      <c r="E1016" s="153" t="inlineStr">
        <is>
          <t>名　前</t>
        </is>
      </c>
      <c r="F1016" s="140" t="n"/>
      <c r="G1016" s="140" t="n"/>
      <c r="H1016" s="140" t="n"/>
      <c r="I1016" s="140" t="n"/>
      <c r="J1016" s="140" t="n"/>
      <c r="K1016" s="141" t="n"/>
      <c r="L1016" s="154">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43" t="n"/>
      <c r="CG1016" s="144" t="n"/>
      <c r="DU1016" s="144" t="n"/>
      <c r="DV1016" s="2" t="n"/>
      <c r="DW1016" s="2" t="n"/>
      <c r="DX1016" s="2" t="n"/>
      <c r="DY1016" s="2" t="n"/>
      <c r="DZ1016" s="2" t="n"/>
      <c r="EA1016" s="2" t="n"/>
      <c r="EB1016" s="2" t="n"/>
      <c r="EC1016" s="2" t="n"/>
    </row>
    <row r="1017" ht="6.7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43" t="n"/>
      <c r="CG1017" s="144" t="n"/>
      <c r="DU1017" s="144" t="n"/>
      <c r="DV1017" s="2" t="n"/>
      <c r="DW1017" s="2" t="n"/>
      <c r="DX1017" s="2" t="n"/>
      <c r="DY1017" s="2" t="n"/>
      <c r="DZ1017" s="2" t="n"/>
      <c r="EA1017" s="2" t="n"/>
      <c r="EB1017" s="2" t="n"/>
      <c r="EC1017" s="2" t="n"/>
    </row>
    <row r="1018" ht="6.7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43" t="n"/>
      <c r="CG1018" s="144" t="n"/>
      <c r="DU1018" s="144" t="n"/>
      <c r="DV1018" s="2" t="n"/>
      <c r="DW1018" s="2" t="n"/>
      <c r="DX1018" s="2" t="n"/>
      <c r="DY1018" s="2" t="n"/>
      <c r="DZ1018" s="2" t="n"/>
      <c r="EA1018" s="2" t="n"/>
      <c r="EB1018" s="2" t="n"/>
      <c r="EC1018" s="2" t="n"/>
    </row>
    <row r="1019" ht="6.7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43" t="n"/>
      <c r="CG1019" s="144" t="n"/>
      <c r="DU1019" s="144" t="n"/>
      <c r="DV1019" s="2" t="n"/>
      <c r="DW1019" s="2" t="n"/>
      <c r="DX1019" s="2" t="n"/>
      <c r="DY1019" s="2" t="n"/>
      <c r="DZ1019" s="2" t="n"/>
      <c r="EA1019" s="2" t="n"/>
      <c r="EB1019" s="2" t="n"/>
      <c r="EC1019" s="2" t="n"/>
    </row>
    <row r="1020" ht="6.7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43" t="n"/>
      <c r="CG1020" s="144" t="n"/>
      <c r="DU1020" s="144" t="n"/>
      <c r="DV1020" s="2" t="n"/>
      <c r="DW1020" s="2" t="n"/>
      <c r="DX1020" s="2" t="n"/>
      <c r="DY1020" s="2" t="n"/>
      <c r="DZ1020" s="2" t="n"/>
      <c r="EA1020" s="2" t="n"/>
      <c r="EB1020" s="2" t="n"/>
      <c r="EC1020" s="2" t="n"/>
    </row>
    <row r="1021" ht="4.5" customHeight="1" s="118">
      <c r="A1021" s="2" t="n"/>
      <c r="B1021" s="2" t="n"/>
      <c r="C1021" s="2" t="n"/>
      <c r="D1021" s="2" t="n"/>
      <c r="E1021" s="147" t="n"/>
      <c r="F1021" s="148" t="n"/>
      <c r="G1021" s="148" t="n"/>
      <c r="H1021" s="148" t="n"/>
      <c r="I1021" s="148" t="n"/>
      <c r="J1021" s="148" t="n"/>
      <c r="K1021" s="149" t="n"/>
      <c r="L1021" s="147" t="n"/>
      <c r="M1021" s="148" t="n"/>
      <c r="N1021" s="148" t="n"/>
      <c r="O1021" s="148" t="n"/>
      <c r="P1021" s="148" t="n"/>
      <c r="Q1021" s="148" t="n"/>
      <c r="R1021" s="148" t="n"/>
      <c r="S1021" s="148" t="n"/>
      <c r="T1021" s="148" t="n"/>
      <c r="U1021" s="148" t="n"/>
      <c r="V1021" s="148" t="n"/>
      <c r="W1021" s="148" t="n"/>
      <c r="X1021" s="148" t="n"/>
      <c r="Y1021" s="148" t="n"/>
      <c r="Z1021" s="148" t="n"/>
      <c r="AA1021" s="148" t="n"/>
      <c r="AB1021" s="148" t="n"/>
      <c r="AC1021" s="148" t="n"/>
      <c r="AD1021" s="148" t="n"/>
      <c r="AE1021" s="148" t="n"/>
      <c r="AF1021" s="148" t="n"/>
      <c r="AG1021" s="148" t="n"/>
      <c r="AH1021" s="148" t="n"/>
      <c r="AI1021" s="148" t="n"/>
      <c r="AJ1021" s="148" t="n"/>
      <c r="AK1021" s="148" t="n"/>
      <c r="AL1021" s="148" t="n"/>
      <c r="AM1021" s="148" t="n"/>
      <c r="AN1021" s="148" t="n"/>
      <c r="AO1021" s="148" t="n"/>
      <c r="AP1021" s="148" t="n"/>
      <c r="AQ1021" s="148" t="n"/>
      <c r="AR1021" s="148" t="n"/>
      <c r="AS1021" s="148" t="n"/>
      <c r="AT1021" s="149"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43" t="n"/>
      <c r="CG1021" s="144" t="n"/>
      <c r="DU1021" s="144" t="n"/>
      <c r="DV1021" s="2" t="n"/>
      <c r="DW1021" s="2" t="n"/>
      <c r="DX1021" s="2" t="n"/>
      <c r="DY1021" s="2" t="n"/>
      <c r="DZ1021" s="2" t="n"/>
      <c r="EA1021" s="2" t="n"/>
      <c r="EB1021" s="2" t="n"/>
      <c r="EC1021" s="2" t="n"/>
    </row>
    <row r="1022" ht="6.75" customHeight="1" s="118">
      <c r="A1022" s="2" t="n"/>
      <c r="B1022" s="2" t="n"/>
      <c r="C1022" s="2" t="n"/>
      <c r="D1022" s="2" t="n"/>
      <c r="E1022" s="153" t="inlineStr">
        <is>
          <t>生年月日</t>
        </is>
      </c>
      <c r="F1022" s="140" t="n"/>
      <c r="G1022" s="140" t="n"/>
      <c r="H1022" s="140" t="n"/>
      <c r="I1022" s="140" t="n"/>
      <c r="J1022" s="140" t="n"/>
      <c r="K1022" s="141" t="n"/>
      <c r="L1022" s="155" t="inlineStr">
        <is>
          <t>昭和 ・ 平成</t>
        </is>
      </c>
      <c r="M1022" s="140" t="n"/>
      <c r="N1022" s="140" t="n"/>
      <c r="O1022" s="140" t="n"/>
      <c r="P1022" s="140" t="n"/>
      <c r="Q1022" s="140" t="n"/>
      <c r="R1022" s="140" t="n"/>
      <c r="S1022" s="140" t="n"/>
      <c r="T1022" s="140" t="n"/>
      <c r="U1022" s="140" t="n"/>
      <c r="V1022" s="156">
        <f>計算!$D$14</f>
        <v/>
      </c>
      <c r="W1022" s="140" t="n"/>
      <c r="X1022" s="157" t="inlineStr">
        <is>
          <t>年</t>
        </is>
      </c>
      <c r="Y1022" s="140" t="n"/>
      <c r="Z1022" s="158">
        <f>計算!$E$14</f>
        <v/>
      </c>
      <c r="AA1022" s="140" t="n"/>
      <c r="AB1022" s="140" t="n"/>
      <c r="AC1022" s="157" t="inlineStr">
        <is>
          <t>月</t>
        </is>
      </c>
      <c r="AD1022" s="140" t="n"/>
      <c r="AE1022" s="158">
        <f>計算!$F$14</f>
        <v/>
      </c>
      <c r="AF1022" s="140" t="n"/>
      <c r="AG1022" s="140" t="n"/>
      <c r="AH1022" s="157" t="inlineStr">
        <is>
          <t>日　生 （満</t>
        </is>
      </c>
      <c r="AI1022" s="140" t="n"/>
      <c r="AJ1022" s="140" t="n"/>
      <c r="AK1022" s="140" t="n"/>
      <c r="AL1022" s="140" t="n"/>
      <c r="AM1022" s="140" t="n"/>
      <c r="AN1022" s="140" t="n"/>
      <c r="AO1022" s="140" t="n"/>
      <c r="AP1022" s="159">
        <f>計算!$G$14</f>
        <v/>
      </c>
      <c r="AQ1022" s="140" t="n"/>
      <c r="AR1022" s="160"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43" t="n"/>
      <c r="CG1022" s="144" t="n"/>
      <c r="DU1022" s="144" t="n"/>
      <c r="DV1022" s="2" t="n"/>
      <c r="DW1022" s="2" t="n"/>
      <c r="DX1022" s="2" t="n"/>
      <c r="DY1022" s="2" t="n"/>
      <c r="DZ1022" s="2" t="n"/>
      <c r="EA1022" s="2" t="n"/>
      <c r="EB1022" s="2" t="n"/>
      <c r="EC1022" s="2" t="n"/>
    </row>
    <row r="1023" ht="6.75"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143" t="n"/>
      <c r="CG1023" s="144" t="n"/>
      <c r="DU1023" s="144" t="n"/>
      <c r="DV1023" s="2" t="n"/>
      <c r="DW1023" s="2" t="n"/>
      <c r="DX1023" s="2" t="n"/>
      <c r="DY1023" s="2" t="n"/>
      <c r="DZ1023" s="2" t="n"/>
      <c r="EA1023" s="2" t="n"/>
      <c r="EB1023" s="2" t="n"/>
      <c r="EC1023" s="2" t="n"/>
    </row>
    <row r="1024" ht="6.75"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143" t="n"/>
      <c r="CG1024" s="144" t="n"/>
      <c r="DU1024" s="144" t="n"/>
      <c r="DV1024" s="2" t="n"/>
      <c r="DW1024" s="2" t="n"/>
      <c r="DX1024" s="2" t="n"/>
      <c r="DY1024" s="2" t="n"/>
      <c r="DZ1024" s="2" t="n"/>
      <c r="EA1024" s="2" t="n"/>
      <c r="EB1024" s="2" t="n"/>
      <c r="EC1024" s="2" t="n"/>
    </row>
    <row r="1025" ht="3.75" customHeight="1" s="118">
      <c r="A1025" s="2" t="n"/>
      <c r="B1025" s="2" t="n"/>
      <c r="C1025" s="2" t="n"/>
      <c r="D1025" s="2" t="n"/>
      <c r="E1025" s="147" t="n"/>
      <c r="F1025" s="148" t="n"/>
      <c r="G1025" s="148" t="n"/>
      <c r="H1025" s="148" t="n"/>
      <c r="I1025" s="148" t="n"/>
      <c r="J1025" s="148" t="n"/>
      <c r="K1025" s="149" t="n"/>
      <c r="L1025" s="147" t="n"/>
      <c r="M1025" s="148" t="n"/>
      <c r="N1025" s="148" t="n"/>
      <c r="O1025" s="148" t="n"/>
      <c r="P1025" s="148" t="n"/>
      <c r="Q1025" s="148" t="n"/>
      <c r="R1025" s="148" t="n"/>
      <c r="S1025" s="148" t="n"/>
      <c r="T1025" s="148" t="n"/>
      <c r="U1025" s="148" t="n"/>
      <c r="X1025" s="148" t="n"/>
      <c r="Y1025" s="148" t="n"/>
      <c r="AC1025" s="148" t="n"/>
      <c r="AD1025" s="148" t="n"/>
      <c r="AH1025" s="148" t="n"/>
      <c r="AI1025" s="148" t="n"/>
      <c r="AJ1025" s="148" t="n"/>
      <c r="AK1025" s="148" t="n"/>
      <c r="AL1025" s="148" t="n"/>
      <c r="AM1025" s="148" t="n"/>
      <c r="AN1025" s="148" t="n"/>
      <c r="AO1025" s="148" t="n"/>
      <c r="AP1025" s="148" t="n"/>
      <c r="AQ1025" s="148" t="n"/>
      <c r="AR1025" s="148" t="n"/>
      <c r="AS1025" s="148" t="n"/>
      <c r="AT1025" s="149"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143" t="n"/>
      <c r="CG1025" s="144" t="n"/>
      <c r="DU1025" s="144" t="n"/>
      <c r="DV1025" s="2" t="n"/>
      <c r="DW1025" s="2" t="n"/>
      <c r="DX1025" s="2" t="n"/>
      <c r="DY1025" s="2" t="n"/>
      <c r="DZ1025" s="2" t="n"/>
      <c r="EA1025" s="2" t="n"/>
      <c r="EB1025" s="2" t="n"/>
      <c r="EC1025" s="2" t="n"/>
    </row>
    <row r="1026" ht="6.75" customHeight="1" s="118">
      <c r="A1026" s="2" t="n"/>
      <c r="B1026" s="2" t="n"/>
      <c r="C1026" s="2" t="n"/>
      <c r="D1026" s="2" t="n"/>
      <c r="E1026" s="161" t="inlineStr">
        <is>
          <t>ふ り が な</t>
        </is>
      </c>
      <c r="F1026" s="140" t="n"/>
      <c r="G1026" s="140" t="n"/>
      <c r="H1026" s="140" t="n"/>
      <c r="I1026" s="140" t="n"/>
      <c r="J1026" s="140" t="n"/>
      <c r="K1026" s="141" t="n"/>
      <c r="L1026" s="162">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143" t="n"/>
      <c r="CG1026" s="144" t="n"/>
      <c r="DU1026" s="144" t="n"/>
      <c r="DV1026" s="2" t="n"/>
      <c r="DW1026" s="2" t="n"/>
      <c r="DX1026" s="2" t="n"/>
      <c r="DY1026" s="2" t="n"/>
      <c r="DZ1026" s="2" t="n"/>
      <c r="EA1026" s="2" t="n"/>
      <c r="EB1026" s="2" t="n"/>
      <c r="EC1026" s="2" t="n"/>
    </row>
    <row r="1027" ht="6.75" customHeight="1" s="118">
      <c r="A1027" s="2" t="n"/>
      <c r="B1027" s="2" t="n"/>
      <c r="C1027" s="2" t="n"/>
      <c r="D1027" s="2" t="n"/>
      <c r="E1027" s="143" t="n"/>
      <c r="K1027" s="144" t="n"/>
      <c r="BI1027" s="144" t="n"/>
      <c r="BJ1027" s="2" t="n"/>
      <c r="BK1027" s="2" t="n"/>
      <c r="BL1027" s="2" t="n"/>
      <c r="BM1027" s="2" t="n"/>
      <c r="BN1027" s="2" t="n"/>
      <c r="BO1027" s="2" t="n"/>
      <c r="BP1027" s="143" t="n"/>
      <c r="BV1027" s="144" t="n"/>
      <c r="BW1027" s="143" t="n"/>
      <c r="CG1027" s="144" t="n"/>
      <c r="DU1027" s="144" t="n"/>
      <c r="DV1027" s="2" t="n"/>
      <c r="DW1027" s="2" t="n"/>
      <c r="DX1027" s="2" t="n"/>
      <c r="DY1027" s="2" t="n"/>
      <c r="DZ1027" s="2" t="n"/>
      <c r="EA1027" s="2" t="n"/>
      <c r="EB1027" s="2" t="n"/>
      <c r="EC1027" s="2" t="n"/>
    </row>
    <row r="1028" ht="6.75" customHeight="1" s="118">
      <c r="A1028" s="2" t="n"/>
      <c r="B1028" s="2" t="n"/>
      <c r="C1028" s="2" t="n"/>
      <c r="D1028" s="2" t="n"/>
      <c r="E1028" s="163" t="n"/>
      <c r="F1028" s="164" t="n"/>
      <c r="G1028" s="164" t="n"/>
      <c r="H1028" s="164" t="n"/>
      <c r="I1028" s="164" t="n"/>
      <c r="J1028" s="164" t="n"/>
      <c r="K1028" s="165" t="n"/>
      <c r="L1028" s="164" t="n"/>
      <c r="M1028" s="164" t="n"/>
      <c r="N1028" s="164" t="n"/>
      <c r="O1028" s="164" t="n"/>
      <c r="P1028" s="164" t="n"/>
      <c r="Q1028" s="164" t="n"/>
      <c r="R1028" s="164" t="n"/>
      <c r="S1028" s="164" t="n"/>
      <c r="T1028" s="164" t="n"/>
      <c r="U1028" s="164" t="n"/>
      <c r="V1028" s="164" t="n"/>
      <c r="W1028" s="164" t="n"/>
      <c r="X1028" s="164" t="n"/>
      <c r="Y1028" s="164" t="n"/>
      <c r="Z1028" s="164" t="n"/>
      <c r="AA1028" s="164" t="n"/>
      <c r="AB1028" s="164" t="n"/>
      <c r="AC1028" s="164" t="n"/>
      <c r="AD1028" s="164" t="n"/>
      <c r="AE1028" s="164" t="n"/>
      <c r="AF1028" s="164" t="n"/>
      <c r="AG1028" s="164" t="n"/>
      <c r="AH1028" s="164" t="n"/>
      <c r="AI1028" s="164" t="n"/>
      <c r="AJ1028" s="164" t="n"/>
      <c r="AK1028" s="164" t="n"/>
      <c r="AL1028" s="164" t="n"/>
      <c r="AM1028" s="164" t="n"/>
      <c r="AN1028" s="164" t="n"/>
      <c r="AO1028" s="164" t="n"/>
      <c r="AP1028" s="164" t="n"/>
      <c r="AQ1028" s="164" t="n"/>
      <c r="AR1028" s="164" t="n"/>
      <c r="AS1028" s="164" t="n"/>
      <c r="AT1028" s="164" t="n"/>
      <c r="AU1028" s="164" t="n"/>
      <c r="AV1028" s="164" t="n"/>
      <c r="AW1028" s="164" t="n"/>
      <c r="AX1028" s="164" t="n"/>
      <c r="AY1028" s="164" t="n"/>
      <c r="AZ1028" s="164" t="n"/>
      <c r="BA1028" s="164" t="n"/>
      <c r="BB1028" s="164" t="n"/>
      <c r="BC1028" s="164" t="n"/>
      <c r="BD1028" s="164" t="n"/>
      <c r="BE1028" s="164" t="n"/>
      <c r="BF1028" s="164" t="n"/>
      <c r="BG1028" s="164" t="n"/>
      <c r="BH1028" s="164" t="n"/>
      <c r="BI1028" s="165" t="n"/>
      <c r="BJ1028" s="2" t="n"/>
      <c r="BK1028" s="2" t="n"/>
      <c r="BL1028" s="2" t="n"/>
      <c r="BM1028" s="2" t="n"/>
      <c r="BN1028" s="2" t="n"/>
      <c r="BO1028" s="2" t="n"/>
      <c r="BP1028" s="143" t="n"/>
      <c r="BV1028" s="144" t="n"/>
      <c r="BW1028" s="143" t="n"/>
      <c r="CG1028" s="144" t="n"/>
      <c r="DU1028" s="144" t="n"/>
      <c r="DV1028" s="2" t="n"/>
      <c r="DW1028" s="2" t="n"/>
      <c r="DX1028" s="2" t="n"/>
      <c r="DY1028" s="2" t="n"/>
      <c r="DZ1028" s="2" t="n"/>
      <c r="EA1028" s="2" t="n"/>
      <c r="EB1028" s="2" t="n"/>
      <c r="EC1028" s="2" t="n"/>
    </row>
    <row r="1029" ht="6.75" customHeight="1" s="118">
      <c r="A1029" s="2" t="n"/>
      <c r="B1029" s="2" t="n"/>
      <c r="C1029" s="2" t="n"/>
      <c r="D1029" s="2" t="n"/>
      <c r="E1029" s="166" t="inlineStr">
        <is>
          <t>現住所</t>
        </is>
      </c>
      <c r="F1029" s="167" t="n"/>
      <c r="G1029" s="167" t="n"/>
      <c r="H1029" s="167" t="n"/>
      <c r="I1029" s="167" t="n"/>
      <c r="J1029" s="167" t="n"/>
      <c r="K1029" s="168" t="n"/>
      <c r="L1029" s="107" t="inlineStr">
        <is>
          <t>〒</t>
        </is>
      </c>
      <c r="M1029" s="167" t="n"/>
      <c r="N1029" s="167" t="n"/>
      <c r="O1029" s="167" t="n"/>
      <c r="P1029" s="169">
        <f>計算!$H$14</f>
        <v/>
      </c>
      <c r="Q1029" s="167" t="n"/>
      <c r="R1029" s="167" t="n"/>
      <c r="S1029" s="167" t="n"/>
      <c r="T1029" s="167" t="n"/>
      <c r="U1029" s="167" t="n"/>
      <c r="V1029" s="167" t="n"/>
      <c r="W1029" s="167" t="n"/>
      <c r="X1029" s="167" t="n"/>
      <c r="Y1029" s="167" t="n"/>
      <c r="Z1029" s="167" t="n"/>
      <c r="AA1029" s="167" t="n"/>
      <c r="AB1029" s="167" t="n"/>
      <c r="AC1029" s="167" t="n"/>
      <c r="AD1029" s="167" t="n"/>
      <c r="AE1029" s="167" t="n"/>
      <c r="AF1029" s="167" t="n"/>
      <c r="AG1029" s="167" t="n"/>
      <c r="AH1029" s="167" t="n"/>
      <c r="AI1029" s="167" t="n"/>
      <c r="AJ1029" s="167"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143" t="n"/>
      <c r="CG1029" s="144" t="n"/>
      <c r="DU1029" s="144" t="n"/>
      <c r="DV1029" s="2" t="n"/>
      <c r="DW1029" s="2" t="n"/>
      <c r="DX1029" s="2" t="n"/>
      <c r="DY1029" s="2" t="n"/>
      <c r="DZ1029" s="2" t="n"/>
      <c r="EA1029" s="2" t="n"/>
      <c r="EB1029" s="2" t="n"/>
      <c r="EC1029" s="2" t="n"/>
    </row>
    <row r="1030" ht="4.5"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7" t="n"/>
      <c r="BQ1030" s="148" t="n"/>
      <c r="BR1030" s="148" t="n"/>
      <c r="BS1030" s="148" t="n"/>
      <c r="BT1030" s="148" t="n"/>
      <c r="BU1030" s="148" t="n"/>
      <c r="BV1030" s="149" t="n"/>
      <c r="BW1030" s="147" t="n"/>
      <c r="BX1030" s="148" t="n"/>
      <c r="BY1030" s="148" t="n"/>
      <c r="BZ1030" s="148" t="n"/>
      <c r="CA1030" s="148" t="n"/>
      <c r="CB1030" s="148" t="n"/>
      <c r="CC1030" s="148" t="n"/>
      <c r="CD1030" s="148" t="n"/>
      <c r="CE1030" s="148" t="n"/>
      <c r="CF1030" s="148" t="n"/>
      <c r="CG1030" s="149" t="n"/>
      <c r="DU1030" s="144"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0" t="inlineStr">
        <is>
          <t>校内外の諸活動</t>
        </is>
      </c>
      <c r="BQ1031" s="140" t="n"/>
      <c r="BR1031" s="140" t="n"/>
      <c r="BS1031" s="140" t="n"/>
      <c r="BT1031" s="140" t="n"/>
      <c r="BU1031" s="140" t="n"/>
      <c r="BV1031" s="141" t="n"/>
      <c r="BW1031" s="171">
        <f>計算!$AQ$14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2">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7" t="n"/>
      <c r="F1034" s="148" t="n"/>
      <c r="G1034" s="148" t="n"/>
      <c r="H1034" s="148" t="n"/>
      <c r="I1034" s="148" t="n"/>
      <c r="J1034" s="148" t="n"/>
      <c r="K1034" s="149" t="n"/>
      <c r="L1034" s="147" t="n"/>
      <c r="M1034" s="148" t="n"/>
      <c r="N1034" s="148" t="n"/>
      <c r="O1034" s="148" t="n"/>
      <c r="P1034" s="148" t="n"/>
      <c r="Q1034" s="148" t="n"/>
      <c r="R1034" s="148" t="n"/>
      <c r="S1034" s="148" t="n"/>
      <c r="T1034" s="148" t="n"/>
      <c r="U1034" s="148" t="n"/>
      <c r="V1034" s="148" t="n"/>
      <c r="W1034" s="148" t="n"/>
      <c r="X1034" s="148" t="n"/>
      <c r="Y1034" s="148" t="n"/>
      <c r="Z1034" s="148" t="n"/>
      <c r="AA1034" s="148" t="n"/>
      <c r="AB1034" s="148" t="n"/>
      <c r="AC1034" s="148" t="n"/>
      <c r="AD1034" s="148" t="n"/>
      <c r="AE1034" s="148" t="n"/>
      <c r="AF1034" s="148" t="n"/>
      <c r="AG1034" s="148" t="n"/>
      <c r="AH1034" s="148" t="n"/>
      <c r="AI1034" s="148" t="n"/>
      <c r="AJ1034" s="148" t="n"/>
      <c r="AK1034" s="148" t="n"/>
      <c r="AL1034" s="148" t="n"/>
      <c r="AM1034" s="148" t="n"/>
      <c r="AN1034" s="148" t="n"/>
      <c r="AO1034" s="148" t="n"/>
      <c r="AP1034" s="148" t="n"/>
      <c r="AQ1034" s="148" t="n"/>
      <c r="AR1034" s="148" t="n"/>
      <c r="AS1034" s="148" t="n"/>
      <c r="AT1034" s="148" t="n"/>
      <c r="AU1034" s="148" t="n"/>
      <c r="AV1034" s="148" t="n"/>
      <c r="AW1034" s="148" t="n"/>
      <c r="AX1034" s="148" t="n"/>
      <c r="AY1034" s="148" t="n"/>
      <c r="AZ1034" s="148" t="n"/>
      <c r="BA1034" s="148" t="n"/>
      <c r="BB1034" s="148" t="n"/>
      <c r="BC1034" s="148" t="n"/>
      <c r="BD1034" s="148" t="n"/>
      <c r="BE1034" s="148" t="n"/>
      <c r="BF1034" s="148" t="n"/>
      <c r="BG1034" s="148" t="n"/>
      <c r="BH1034" s="148" t="n"/>
      <c r="BI1034" s="149"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61" t="inlineStr">
        <is>
          <t>ふ り が な</t>
        </is>
      </c>
      <c r="F1035" s="140" t="n"/>
      <c r="G1035" s="140" t="n"/>
      <c r="H1035" s="140" t="n"/>
      <c r="I1035" s="140" t="n"/>
      <c r="J1035" s="140" t="n"/>
      <c r="K1035" s="141" t="n"/>
      <c r="L1035" s="162">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3" t="n"/>
      <c r="F1037" s="164" t="n"/>
      <c r="G1037" s="164" t="n"/>
      <c r="H1037" s="164" t="n"/>
      <c r="I1037" s="164" t="n"/>
      <c r="J1037" s="164" t="n"/>
      <c r="K1037" s="165" t="n"/>
      <c r="L1037" s="164" t="n"/>
      <c r="M1037" s="164" t="n"/>
      <c r="N1037" s="164" t="n"/>
      <c r="O1037" s="164" t="n"/>
      <c r="P1037" s="164" t="n"/>
      <c r="Q1037" s="164" t="n"/>
      <c r="R1037" s="164" t="n"/>
      <c r="S1037" s="164" t="n"/>
      <c r="T1037" s="164" t="n"/>
      <c r="U1037" s="164" t="n"/>
      <c r="V1037" s="164" t="n"/>
      <c r="W1037" s="164" t="n"/>
      <c r="X1037" s="164" t="n"/>
      <c r="Y1037" s="164" t="n"/>
      <c r="Z1037" s="164" t="n"/>
      <c r="AA1037" s="164" t="n"/>
      <c r="AB1037" s="164" t="n"/>
      <c r="AC1037" s="164" t="n"/>
      <c r="AD1037" s="164" t="n"/>
      <c r="AE1037" s="164" t="n"/>
      <c r="AF1037" s="164" t="n"/>
      <c r="AG1037" s="164" t="n"/>
      <c r="AH1037" s="164" t="n"/>
      <c r="AI1037" s="164" t="n"/>
      <c r="AJ1037" s="164" t="n"/>
      <c r="AK1037" s="164" t="n"/>
      <c r="AL1037" s="164" t="n"/>
      <c r="AM1037" s="164" t="n"/>
      <c r="AN1037" s="164" t="n"/>
      <c r="AO1037" s="164" t="n"/>
      <c r="AP1037" s="164" t="n"/>
      <c r="AQ1037" s="164" t="n"/>
      <c r="AR1037" s="164" t="n"/>
      <c r="AS1037" s="164" t="n"/>
      <c r="AT1037" s="164" t="n"/>
      <c r="AU1037" s="164" t="n"/>
      <c r="AV1037" s="164" t="n"/>
      <c r="AW1037" s="164" t="n"/>
      <c r="AX1037" s="164" t="n"/>
      <c r="AY1037" s="164" t="n"/>
      <c r="AZ1037" s="164" t="n"/>
      <c r="BA1037" s="164" t="n"/>
      <c r="BB1037" s="164" t="n"/>
      <c r="BC1037" s="164" t="n"/>
      <c r="BD1037" s="164" t="n"/>
      <c r="BE1037" s="164" t="n"/>
      <c r="BF1037" s="164" t="n"/>
      <c r="BG1037" s="164" t="n"/>
      <c r="BH1037" s="164" t="n"/>
      <c r="BI1037" s="165"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6" t="inlineStr">
        <is>
          <t>連絡先</t>
        </is>
      </c>
      <c r="F1038" s="167" t="n"/>
      <c r="G1038" s="167" t="n"/>
      <c r="H1038" s="167" t="n"/>
      <c r="I1038" s="167" t="n"/>
      <c r="J1038" s="167" t="n"/>
      <c r="K1038" s="168" t="n"/>
      <c r="L1038" s="107" t="inlineStr">
        <is>
          <t>〒</t>
        </is>
      </c>
      <c r="M1038" s="167" t="n"/>
      <c r="N1038" s="167" t="n"/>
      <c r="O1038" s="167" t="n"/>
      <c r="P1038" s="173">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4">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7" t="n"/>
      <c r="F1042" s="148" t="n"/>
      <c r="G1042" s="148" t="n"/>
      <c r="H1042" s="148" t="n"/>
      <c r="I1042" s="148" t="n"/>
      <c r="J1042" s="148" t="n"/>
      <c r="K1042" s="149" t="n"/>
      <c r="L1042" s="148" t="n"/>
      <c r="M1042" s="148" t="n"/>
      <c r="N1042" s="148" t="n"/>
      <c r="O1042" s="148" t="n"/>
      <c r="P1042" s="148" t="n"/>
      <c r="Q1042" s="148" t="n"/>
      <c r="R1042" s="148" t="n"/>
      <c r="S1042" s="148" t="n"/>
      <c r="T1042" s="148" t="n"/>
      <c r="U1042" s="148" t="n"/>
      <c r="V1042" s="148" t="n"/>
      <c r="W1042" s="148" t="n"/>
      <c r="X1042" s="148" t="n"/>
      <c r="Y1042" s="148" t="n"/>
      <c r="Z1042" s="148" t="n"/>
      <c r="AA1042" s="148" t="n"/>
      <c r="AB1042" s="148" t="n"/>
      <c r="AC1042" s="148" t="n"/>
      <c r="AD1042" s="148" t="n"/>
      <c r="AE1042" s="148" t="n"/>
      <c r="AF1042" s="148" t="n"/>
      <c r="AG1042" s="148" t="n"/>
      <c r="AH1042" s="148" t="n"/>
      <c r="AI1042" s="148" t="n"/>
      <c r="AJ1042" s="148" t="n"/>
      <c r="AK1042" s="148" t="n"/>
      <c r="AL1042" s="148" t="n"/>
      <c r="AM1042" s="148" t="n"/>
      <c r="AN1042" s="148" t="n"/>
      <c r="AO1042" s="148" t="n"/>
      <c r="AP1042" s="148" t="n"/>
      <c r="AQ1042" s="148" t="n"/>
      <c r="AR1042" s="148" t="n"/>
      <c r="AS1042" s="148" t="n"/>
      <c r="AT1042" s="148" t="n"/>
      <c r="AU1042" s="148" t="n"/>
      <c r="AV1042" s="148" t="n"/>
      <c r="AW1042" s="148" t="n"/>
      <c r="AX1042" s="148" t="n"/>
      <c r="AY1042" s="148" t="n"/>
      <c r="AZ1042" s="148" t="n"/>
      <c r="BA1042" s="148" t="n"/>
      <c r="BB1042" s="148" t="n"/>
      <c r="BC1042" s="148" t="n"/>
      <c r="BD1042" s="148" t="n"/>
      <c r="BE1042" s="148" t="n"/>
      <c r="BF1042" s="148" t="n"/>
      <c r="BG1042" s="148" t="n"/>
      <c r="BH1042" s="148" t="n"/>
      <c r="BI1042" s="149"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5" t="n"/>
      <c r="BQ1048" s="140" t="n"/>
      <c r="BR1048" s="176" t="n"/>
      <c r="BS1048" s="140" t="n"/>
      <c r="BT1048" s="140" t="n"/>
      <c r="BU1048" s="28" t="n"/>
      <c r="BV1048" s="29" t="n"/>
      <c r="BW1048" s="177">
        <f>計算!$AR$14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8"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79">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80">
        <f>IF(計算!$B$14="","",設定!$B$6)&amp;""</f>
        <v/>
      </c>
      <c r="S1056" s="11" t="n"/>
      <c r="T1056" s="11" t="n"/>
      <c r="U1056" s="181">
        <f>IF(計算!$B$14="","",設定!$B$7)&amp;""</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7" t="n"/>
      <c r="F1061" s="148" t="n"/>
      <c r="G1061" s="148" t="n"/>
      <c r="H1061" s="148" t="n"/>
      <c r="I1061" s="148" t="n"/>
      <c r="J1061" s="148" t="n"/>
      <c r="K1061" s="149"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8" t="n"/>
      <c r="AX1061" s="148" t="n"/>
      <c r="AY1061" s="148" t="n"/>
      <c r="AZ1061" s="148" t="n"/>
      <c r="BA1061" s="148" t="n"/>
      <c r="BB1061" s="148" t="n"/>
      <c r="BC1061" s="148" t="n"/>
      <c r="BD1061" s="148" t="n"/>
      <c r="BE1061" s="148" t="n"/>
      <c r="BF1061" s="148" t="n"/>
      <c r="BG1061" s="148" t="n"/>
      <c r="BH1061" s="148" t="n"/>
      <c r="BI1061" s="149"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2"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2">
        <f>計算!$AV$14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80">
        <f>計算!$AT$14</f>
        <v/>
      </c>
      <c r="S1067" s="52" t="inlineStr">
        <is>
          <t>年</t>
        </is>
      </c>
      <c r="U1067" s="181">
        <f>計算!$AU$14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7" t="n"/>
      <c r="M1070" s="148" t="n"/>
      <c r="N1070" s="148" t="n"/>
      <c r="O1070" s="148" t="n"/>
      <c r="P1070" s="20" t="n"/>
      <c r="Q1070" s="20" t="n"/>
      <c r="R1070" s="20" t="n"/>
      <c r="S1070" s="20" t="n"/>
      <c r="T1070" s="20" t="n"/>
      <c r="U1070" s="20" t="n"/>
      <c r="V1070" s="20" t="n"/>
      <c r="W1070" s="20" t="n"/>
      <c r="X1070" s="39" t="n"/>
      <c r="Y1070" s="147" t="n"/>
      <c r="Z1070" s="148" t="n"/>
      <c r="AA1070" s="148" t="n"/>
      <c r="AB1070" s="148" t="n"/>
      <c r="AC1070" s="148" t="n"/>
      <c r="AD1070" s="148" t="n"/>
      <c r="AE1070" s="148" t="n"/>
      <c r="AF1070" s="148" t="n"/>
      <c r="AG1070" s="148" t="n"/>
      <c r="AH1070" s="148" t="n"/>
      <c r="AI1070" s="148" t="n"/>
      <c r="AJ1070" s="148" t="n"/>
      <c r="AK1070" s="148" t="n"/>
      <c r="AL1070" s="148" t="n"/>
      <c r="AM1070" s="148" t="n"/>
      <c r="AN1070" s="148" t="n"/>
      <c r="AO1070" s="148" t="n"/>
      <c r="AP1070" s="148" t="n"/>
      <c r="AQ1070" s="148" t="n"/>
      <c r="AR1070" s="148" t="n"/>
      <c r="AS1070" s="148" t="n"/>
      <c r="AT1070" s="148" t="n"/>
      <c r="AU1070" s="148" t="n"/>
      <c r="AV1070" s="148" t="n"/>
      <c r="AW1070" s="148" t="n"/>
      <c r="AX1070" s="148" t="n"/>
      <c r="AY1070" s="148" t="n"/>
      <c r="AZ1070" s="148" t="n"/>
      <c r="BA1070" s="148" t="n"/>
      <c r="BB1070" s="148" t="n"/>
      <c r="BC1070" s="148" t="n"/>
      <c r="BD1070" s="148" t="n"/>
      <c r="BE1070" s="148" t="n"/>
      <c r="BF1070" s="148" t="n"/>
      <c r="BG1070" s="148" t="n"/>
      <c r="BH1070" s="148" t="n"/>
      <c r="BI1070" s="149"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2">
        <f>計算!$AY$14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80">
        <f>計算!$AW$14</f>
        <v/>
      </c>
      <c r="S1073" s="52" t="inlineStr">
        <is>
          <t>年</t>
        </is>
      </c>
      <c r="U1073" s="181">
        <f>計算!$AX$14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7" t="n"/>
      <c r="M1076" s="148" t="n"/>
      <c r="N1076" s="148" t="n"/>
      <c r="O1076" s="148" t="n"/>
      <c r="P1076" s="20" t="n"/>
      <c r="Q1076" s="20" t="n"/>
      <c r="R1076" s="20" t="n"/>
      <c r="S1076" s="20" t="n"/>
      <c r="T1076" s="20" t="n"/>
      <c r="U1076" s="20" t="n"/>
      <c r="V1076" s="20" t="n"/>
      <c r="W1076" s="20" t="n"/>
      <c r="X1076" s="39" t="n"/>
      <c r="Y1076" s="147" t="n"/>
      <c r="Z1076" s="148" t="n"/>
      <c r="AA1076" s="148" t="n"/>
      <c r="AB1076" s="148" t="n"/>
      <c r="AC1076" s="148" t="n"/>
      <c r="AD1076" s="148" t="n"/>
      <c r="AE1076" s="148" t="n"/>
      <c r="AF1076" s="148" t="n"/>
      <c r="AG1076" s="148" t="n"/>
      <c r="AH1076" s="148" t="n"/>
      <c r="AI1076" s="148" t="n"/>
      <c r="AJ1076" s="148" t="n"/>
      <c r="AK1076" s="148" t="n"/>
      <c r="AL1076" s="148" t="n"/>
      <c r="AM1076" s="148" t="n"/>
      <c r="AN1076" s="148" t="n"/>
      <c r="AO1076" s="148" t="n"/>
      <c r="AP1076" s="148" t="n"/>
      <c r="AQ1076" s="148" t="n"/>
      <c r="AR1076" s="148" t="n"/>
      <c r="AS1076" s="148" t="n"/>
      <c r="AT1076" s="148" t="n"/>
      <c r="AU1076" s="148" t="n"/>
      <c r="AV1076" s="148" t="n"/>
      <c r="AW1076" s="148" t="n"/>
      <c r="AX1076" s="148" t="n"/>
      <c r="AY1076" s="148" t="n"/>
      <c r="AZ1076" s="148" t="n"/>
      <c r="BA1076" s="148" t="n"/>
      <c r="BB1076" s="148" t="n"/>
      <c r="BC1076" s="148" t="n"/>
      <c r="BD1076" s="148" t="n"/>
      <c r="BE1076" s="148" t="n"/>
      <c r="BF1076" s="148" t="n"/>
      <c r="BG1076" s="148" t="n"/>
      <c r="BH1076" s="148" t="n"/>
      <c r="BI1076" s="149" t="n"/>
      <c r="BJ1076" s="2" t="n"/>
      <c r="BK1076" s="2" t="n"/>
      <c r="BL1076" s="2" t="n"/>
      <c r="BM1076" s="2" t="n"/>
      <c r="BN1076" s="2" t="n"/>
      <c r="BO1076" s="2" t="n"/>
      <c r="BP1076" s="147" t="n"/>
      <c r="BQ1076" s="148" t="n"/>
      <c r="BR1076" s="148" t="n"/>
      <c r="BS1076" s="148" t="n"/>
      <c r="BT1076" s="148" t="n"/>
      <c r="BU1076" s="42" t="n"/>
      <c r="BV1076" s="45" t="n"/>
      <c r="BW1076" s="148" t="n"/>
      <c r="BX1076" s="148" t="n"/>
      <c r="BY1076" s="148" t="n"/>
      <c r="BZ1076" s="148" t="n"/>
      <c r="CA1076" s="148" t="n"/>
      <c r="CB1076" s="148" t="n"/>
      <c r="CC1076" s="148" t="n"/>
      <c r="CD1076" s="148" t="n"/>
      <c r="CE1076" s="148" t="n"/>
      <c r="CF1076" s="148" t="n"/>
      <c r="CG1076" s="148" t="n"/>
      <c r="CH1076" s="148" t="n"/>
      <c r="CI1076" s="148" t="n"/>
      <c r="CJ1076" s="148" t="n"/>
      <c r="CK1076" s="148" t="n"/>
      <c r="CL1076" s="148" t="n"/>
      <c r="CM1076" s="148" t="n"/>
      <c r="CN1076" s="148" t="n"/>
      <c r="CO1076" s="148" t="n"/>
      <c r="CP1076" s="148" t="n"/>
      <c r="CQ1076" s="148" t="n"/>
      <c r="CR1076" s="148" t="n"/>
      <c r="CS1076" s="148" t="n"/>
      <c r="CT1076" s="148" t="n"/>
      <c r="CU1076" s="148" t="n"/>
      <c r="CV1076" s="148" t="n"/>
      <c r="CW1076" s="148" t="n"/>
      <c r="CX1076" s="148" t="n"/>
      <c r="CY1076" s="148" t="n"/>
      <c r="CZ1076" s="148" t="n"/>
      <c r="DA1076" s="148" t="n"/>
      <c r="DB1076" s="148" t="n"/>
      <c r="DC1076" s="148" t="n"/>
      <c r="DD1076" s="148" t="n"/>
      <c r="DE1076" s="148" t="n"/>
      <c r="DF1076" s="148" t="n"/>
      <c r="DG1076" s="148" t="n"/>
      <c r="DH1076" s="148" t="n"/>
      <c r="DI1076" s="148" t="n"/>
      <c r="DJ1076" s="148" t="n"/>
      <c r="DK1076" s="148" t="n"/>
      <c r="DL1076" s="148" t="n"/>
      <c r="DM1076" s="148" t="n"/>
      <c r="DN1076" s="148" t="n"/>
      <c r="DO1076" s="148" t="n"/>
      <c r="DP1076" s="148" t="n"/>
      <c r="DQ1076" s="148" t="n"/>
      <c r="DR1076" s="148" t="n"/>
      <c r="DS1076" s="148" t="n"/>
      <c r="DT1076" s="148" t="n"/>
      <c r="DU1076" s="149"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7">
        <f>計算!$AS$14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7" t="n"/>
      <c r="M1082" s="148" t="n"/>
      <c r="N1082" s="148" t="n"/>
      <c r="O1082" s="148"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7" t="n"/>
      <c r="F1088" s="148" t="n"/>
      <c r="G1088" s="148" t="n"/>
      <c r="H1088" s="148" t="n"/>
      <c r="I1088" s="148" t="n"/>
      <c r="J1088" s="148" t="n"/>
      <c r="K1088" s="149" t="n"/>
      <c r="L1088" s="147" t="n"/>
      <c r="M1088" s="148" t="n"/>
      <c r="N1088" s="148" t="n"/>
      <c r="O1088" s="148"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7" t="n"/>
      <c r="BQ1088" s="148" t="n"/>
      <c r="BR1088" s="148" t="n"/>
      <c r="BS1088" s="148" t="n"/>
      <c r="BT1088" s="148" t="n"/>
      <c r="BU1088" s="148" t="n"/>
      <c r="BV1088" s="149" t="n"/>
      <c r="BW1088" s="148" t="n"/>
      <c r="BX1088" s="148" t="n"/>
      <c r="BY1088" s="148" t="n"/>
      <c r="BZ1088" s="148" t="n"/>
      <c r="CA1088" s="148" t="n"/>
      <c r="CB1088" s="148" t="n"/>
      <c r="CC1088" s="148" t="n"/>
      <c r="CD1088" s="148" t="n"/>
      <c r="CE1088" s="148" t="n"/>
      <c r="CF1088" s="148" t="n"/>
      <c r="CG1088" s="148" t="n"/>
      <c r="CH1088" s="148" t="n"/>
      <c r="CI1088" s="148" t="n"/>
      <c r="CJ1088" s="148" t="n"/>
      <c r="CK1088" s="148" t="n"/>
      <c r="CL1088" s="148" t="n"/>
      <c r="CM1088" s="148" t="n"/>
      <c r="CN1088" s="148" t="n"/>
      <c r="CO1088" s="148" t="n"/>
      <c r="CP1088" s="148" t="n"/>
      <c r="CQ1088" s="148" t="n"/>
      <c r="CR1088" s="148" t="n"/>
      <c r="CS1088" s="148" t="n"/>
      <c r="CT1088" s="148" t="n"/>
      <c r="CU1088" s="148" t="n"/>
      <c r="CV1088" s="148" t="n"/>
      <c r="CW1088" s="148" t="n"/>
      <c r="CX1088" s="148" t="n"/>
      <c r="CY1088" s="148" t="n"/>
      <c r="CZ1088" s="148" t="n"/>
      <c r="DA1088" s="148" t="n"/>
      <c r="DB1088" s="148" t="n"/>
      <c r="DC1088" s="148" t="n"/>
      <c r="DD1088" s="148" t="n"/>
      <c r="DE1088" s="148" t="n"/>
      <c r="DF1088" s="148" t="n"/>
      <c r="DG1088" s="148" t="n"/>
      <c r="DH1088" s="148" t="n"/>
      <c r="DI1088" s="148" t="n"/>
      <c r="DJ1088" s="148" t="n"/>
      <c r="DK1088" s="148" t="n"/>
      <c r="DL1088" s="148" t="n"/>
      <c r="DM1088" s="148" t="n"/>
      <c r="DN1088" s="148" t="n"/>
      <c r="DO1088" s="148" t="n"/>
      <c r="DP1088" s="148" t="n"/>
      <c r="DQ1088" s="148" t="n"/>
      <c r="DR1088" s="148" t="n"/>
      <c r="DS1088" s="148" t="n"/>
      <c r="DT1088" s="148" t="n"/>
      <c r="DU1088" s="149"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IF(計算!$B$15="","",IF(N(設定!$B$3)=0,"",YEAR(設定!$B$3)-2018))&amp;""</f>
        <v/>
      </c>
      <c r="AG1100" s="95" t="inlineStr">
        <is>
          <t>年</t>
        </is>
      </c>
      <c r="AI1100" s="145">
        <f>IF(計算!$B$15="","",IF(N(設定!$B$3)=0,"",MONTH(設定!$B$3)))&amp;""</f>
        <v/>
      </c>
      <c r="AL1100" s="95" t="inlineStr">
        <is>
          <t>月</t>
        </is>
      </c>
      <c r="AN1100" s="146">
        <f>IF(計算!$B$15="","",IF(N(設定!$B$3)=0,"",DAY(設定!$B$3)))&amp;""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7" t="n"/>
      <c r="BX1100" s="148" t="n"/>
      <c r="BY1100" s="148" t="n"/>
      <c r="BZ1100" s="148" t="n"/>
      <c r="CA1100" s="148" t="n"/>
      <c r="CB1100" s="148" t="n"/>
      <c r="CC1100" s="148" t="n"/>
      <c r="CD1100" s="148" t="n"/>
      <c r="CE1100" s="148" t="n"/>
      <c r="CF1100" s="148" t="n"/>
      <c r="CG1100" s="149" t="n"/>
      <c r="CH1100" s="147" t="n"/>
      <c r="CI1100" s="148" t="n"/>
      <c r="CJ1100" s="148" t="n"/>
      <c r="CK1100" s="148" t="n"/>
      <c r="CL1100" s="148" t="n"/>
      <c r="CM1100" s="148" t="n"/>
      <c r="CN1100" s="148" t="n"/>
      <c r="CO1100" s="148" t="n"/>
      <c r="CP1100" s="148" t="n"/>
      <c r="CQ1100" s="148" t="n"/>
      <c r="CR1100" s="148" t="n"/>
      <c r="CS1100" s="148" t="n"/>
      <c r="CT1100" s="148" t="n"/>
      <c r="CU1100" s="148" t="n"/>
      <c r="CV1100" s="148" t="n"/>
      <c r="CW1100" s="148" t="n"/>
      <c r="CX1100" s="148" t="n"/>
      <c r="CY1100" s="148" t="n"/>
      <c r="CZ1100" s="148" t="n"/>
      <c r="DA1100" s="148" t="n"/>
      <c r="DB1100" s="148" t="n"/>
      <c r="DC1100" s="148" t="n"/>
      <c r="DD1100" s="148" t="n"/>
      <c r="DE1100" s="148" t="n"/>
      <c r="DF1100" s="148" t="n"/>
      <c r="DG1100" s="148" t="n"/>
      <c r="DH1100" s="148" t="n"/>
      <c r="DI1100" s="148" t="n"/>
      <c r="DJ1100" s="148" t="n"/>
      <c r="DK1100" s="148" t="n"/>
      <c r="DL1100" s="148" t="n"/>
      <c r="DM1100" s="148" t="n"/>
      <c r="DN1100" s="148" t="n"/>
      <c r="DO1100" s="148" t="n"/>
      <c r="DP1100" s="148" t="n"/>
      <c r="DQ1100" s="148" t="n"/>
      <c r="DR1100" s="148" t="n"/>
      <c r="DS1100" s="148" t="n"/>
      <c r="DT1100" s="148" t="n"/>
      <c r="DU1100" s="149"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50">
        <f>計算!$BD$15</f>
        <v/>
      </c>
      <c r="CG1101" s="144" t="n"/>
      <c r="CH1101" s="151">
        <f>計算!$BE$15</f>
        <v/>
      </c>
      <c r="DU1101" s="144"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8" t="n"/>
      <c r="AA1102" s="148" t="n"/>
      <c r="AB1102" s="148" t="n"/>
      <c r="AC1102" s="148" t="n"/>
      <c r="AD1102" s="148" t="n"/>
      <c r="AE1102" s="148" t="n"/>
      <c r="AF1102" s="148" t="n"/>
      <c r="AG1102" s="148" t="n"/>
      <c r="AH1102" s="148" t="n"/>
      <c r="AI1102" s="148" t="n"/>
      <c r="AJ1102" s="148" t="n"/>
      <c r="AK1102" s="148" t="n"/>
      <c r="AL1102" s="148" t="n"/>
      <c r="AM1102" s="148" t="n"/>
      <c r="AN1102" s="148" t="n"/>
      <c r="AO1102" s="148" t="n"/>
      <c r="AP1102" s="148" t="n"/>
      <c r="AQ1102" s="148" t="n"/>
      <c r="AR1102" s="148" t="n"/>
      <c r="AS1102" s="148" t="n"/>
      <c r="AT1102" s="148" t="n"/>
      <c r="AU1102" s="12" t="n"/>
      <c r="AV1102" s="7" t="n"/>
      <c r="BI1102" s="8" t="n"/>
      <c r="BJ1102" s="7" t="n"/>
      <c r="BK1102" s="2" t="n"/>
      <c r="BL1102" s="2" t="n"/>
      <c r="BM1102" s="2" t="n"/>
      <c r="BN1102" s="2" t="n"/>
      <c r="BO1102" s="2" t="n"/>
      <c r="BP1102" s="143" t="n"/>
      <c r="BV1102" s="144" t="n"/>
      <c r="BW1102" s="143" t="n"/>
      <c r="CG1102" s="144" t="n"/>
      <c r="DU1102" s="144" t="n"/>
      <c r="DV1102" s="2" t="n"/>
      <c r="DW1102" s="2" t="n"/>
      <c r="DX1102" s="2" t="n"/>
      <c r="DY1102" s="2" t="n"/>
      <c r="DZ1102" s="2" t="n"/>
      <c r="EA1102" s="2" t="n"/>
      <c r="EB1102" s="2" t="n"/>
      <c r="EC1102" s="2" t="n"/>
    </row>
    <row r="1103" ht="6.75" customHeight="1" s="118">
      <c r="A1103" s="2" t="n"/>
      <c r="B1103" s="2" t="n"/>
      <c r="C1103" s="2" t="n"/>
      <c r="D1103" s="2" t="n"/>
      <c r="E1103" s="142" t="inlineStr">
        <is>
          <t>ふ り が な</t>
        </is>
      </c>
      <c r="F1103" s="140" t="n"/>
      <c r="G1103" s="140" t="n"/>
      <c r="H1103" s="140" t="n"/>
      <c r="I1103" s="140" t="n"/>
      <c r="J1103" s="140" t="n"/>
      <c r="K1103" s="141" t="n"/>
      <c r="L1103" s="152">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43" t="n"/>
      <c r="CG1103" s="144" t="n"/>
      <c r="DU1103" s="144" t="n"/>
      <c r="DV1103" s="2" t="n"/>
      <c r="DW1103" s="2" t="n"/>
      <c r="DX1103" s="2" t="n"/>
      <c r="DY1103" s="2" t="n"/>
      <c r="DZ1103" s="2" t="n"/>
      <c r="EA1103" s="2" t="n"/>
      <c r="EB1103" s="2" t="n"/>
      <c r="EC1103" s="2" t="n"/>
    </row>
    <row r="1104" ht="6.7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43" t="n"/>
      <c r="CG1104" s="144" t="n"/>
      <c r="DU1104" s="144" t="n"/>
      <c r="DV1104" s="2" t="n"/>
      <c r="DW1104" s="2" t="n"/>
      <c r="DX1104" s="2" t="n"/>
      <c r="DY1104" s="2" t="n"/>
      <c r="DZ1104" s="2" t="n"/>
      <c r="EA1104" s="2" t="n"/>
      <c r="EB1104" s="2" t="n"/>
      <c r="EC1104" s="2" t="n"/>
    </row>
    <row r="1105" ht="6.7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43" t="n"/>
      <c r="CG1105" s="144" t="n"/>
      <c r="DU1105" s="144" t="n"/>
      <c r="DV1105" s="2" t="n"/>
      <c r="DW1105" s="2" t="n"/>
      <c r="DX1105" s="2" t="n"/>
      <c r="DY1105" s="2" t="n"/>
      <c r="DZ1105" s="2" t="n"/>
      <c r="EA1105" s="2" t="n"/>
      <c r="EB1105" s="2" t="n"/>
      <c r="EC1105" s="2" t="n"/>
    </row>
    <row r="1106" ht="6.75" customHeight="1" s="118">
      <c r="A1106" s="2" t="n"/>
      <c r="B1106" s="2" t="n"/>
      <c r="C1106" s="2" t="n"/>
      <c r="D1106" s="2" t="n"/>
      <c r="E1106" s="147" t="n"/>
      <c r="F1106" s="148" t="n"/>
      <c r="G1106" s="148" t="n"/>
      <c r="H1106" s="148" t="n"/>
      <c r="I1106" s="148" t="n"/>
      <c r="J1106" s="148" t="n"/>
      <c r="K1106" s="149" t="n"/>
      <c r="L1106" s="148" t="n"/>
      <c r="M1106" s="148" t="n"/>
      <c r="N1106" s="148" t="n"/>
      <c r="O1106" s="148" t="n"/>
      <c r="P1106" s="148" t="n"/>
      <c r="Q1106" s="148" t="n"/>
      <c r="R1106" s="148" t="n"/>
      <c r="S1106" s="148" t="n"/>
      <c r="T1106" s="148" t="n"/>
      <c r="U1106" s="148" t="n"/>
      <c r="V1106" s="148" t="n"/>
      <c r="W1106" s="148" t="n"/>
      <c r="X1106" s="148" t="n"/>
      <c r="Y1106" s="148" t="n"/>
      <c r="Z1106" s="148" t="n"/>
      <c r="AA1106" s="148" t="n"/>
      <c r="AB1106" s="148" t="n"/>
      <c r="AC1106" s="148" t="n"/>
      <c r="AD1106" s="148" t="n"/>
      <c r="AE1106" s="148" t="n"/>
      <c r="AF1106" s="148" t="n"/>
      <c r="AG1106" s="148" t="n"/>
      <c r="AH1106" s="148" t="n"/>
      <c r="AI1106" s="148" t="n"/>
      <c r="AJ1106" s="148" t="n"/>
      <c r="AK1106" s="148" t="n"/>
      <c r="AL1106" s="148" t="n"/>
      <c r="AM1106" s="148" t="n"/>
      <c r="AN1106" s="148" t="n"/>
      <c r="AO1106" s="148" t="n"/>
      <c r="AP1106" s="148" t="n"/>
      <c r="AQ1106" s="148" t="n"/>
      <c r="AR1106" s="148" t="n"/>
      <c r="AS1106" s="148" t="n"/>
      <c r="AT1106" s="149"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43" t="n"/>
      <c r="CG1106" s="144" t="n"/>
      <c r="DU1106" s="144" t="n"/>
      <c r="DV1106" s="2" t="n"/>
      <c r="DW1106" s="2" t="n"/>
      <c r="DX1106" s="2" t="n"/>
      <c r="DY1106" s="2" t="n"/>
      <c r="DZ1106" s="2" t="n"/>
      <c r="EA1106" s="2" t="n"/>
      <c r="EB1106" s="2" t="n"/>
      <c r="EC1106" s="2" t="n"/>
    </row>
    <row r="1107" ht="6.75" customHeight="1" s="118">
      <c r="A1107" s="2" t="n"/>
      <c r="B1107" s="2" t="n"/>
      <c r="C1107" s="2" t="n"/>
      <c r="D1107" s="2" t="n"/>
      <c r="E1107" s="153" t="inlineStr">
        <is>
          <t>名　前</t>
        </is>
      </c>
      <c r="F1107" s="140" t="n"/>
      <c r="G1107" s="140" t="n"/>
      <c r="H1107" s="140" t="n"/>
      <c r="I1107" s="140" t="n"/>
      <c r="J1107" s="140" t="n"/>
      <c r="K1107" s="141" t="n"/>
      <c r="L1107" s="154">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43" t="n"/>
      <c r="CG1107" s="144" t="n"/>
      <c r="DU1107" s="144" t="n"/>
      <c r="DV1107" s="2" t="n"/>
      <c r="DW1107" s="2" t="n"/>
      <c r="DX1107" s="2" t="n"/>
      <c r="DY1107" s="2" t="n"/>
      <c r="DZ1107" s="2" t="n"/>
      <c r="EA1107" s="2" t="n"/>
      <c r="EB1107" s="2" t="n"/>
      <c r="EC1107" s="2" t="n"/>
    </row>
    <row r="1108" ht="6.7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43" t="n"/>
      <c r="CG1108" s="144" t="n"/>
      <c r="DU1108" s="144" t="n"/>
      <c r="DV1108" s="2" t="n"/>
      <c r="DW1108" s="2" t="n"/>
      <c r="DX1108" s="2" t="n"/>
      <c r="DY1108" s="2" t="n"/>
      <c r="DZ1108" s="2" t="n"/>
      <c r="EA1108" s="2" t="n"/>
      <c r="EB1108" s="2" t="n"/>
      <c r="EC1108" s="2" t="n"/>
    </row>
    <row r="1109" ht="6.7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43" t="n"/>
      <c r="CG1109" s="144" t="n"/>
      <c r="DU1109" s="144" t="n"/>
      <c r="DV1109" s="2" t="n"/>
      <c r="DW1109" s="2" t="n"/>
      <c r="DX1109" s="2" t="n"/>
      <c r="DY1109" s="2" t="n"/>
      <c r="DZ1109" s="2" t="n"/>
      <c r="EA1109" s="2" t="n"/>
      <c r="EB1109" s="2" t="n"/>
      <c r="EC1109" s="2" t="n"/>
    </row>
    <row r="1110" ht="6.7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43" t="n"/>
      <c r="CG1110" s="144" t="n"/>
      <c r="DU1110" s="144" t="n"/>
      <c r="DV1110" s="2" t="n"/>
      <c r="DW1110" s="2" t="n"/>
      <c r="DX1110" s="2" t="n"/>
      <c r="DY1110" s="2" t="n"/>
      <c r="DZ1110" s="2" t="n"/>
      <c r="EA1110" s="2" t="n"/>
      <c r="EB1110" s="2" t="n"/>
      <c r="EC1110" s="2" t="n"/>
    </row>
    <row r="1111" ht="6.7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43" t="n"/>
      <c r="CG1111" s="144" t="n"/>
      <c r="DU1111" s="144" t="n"/>
      <c r="DV1111" s="2" t="n"/>
      <c r="DW1111" s="2" t="n"/>
      <c r="DX1111" s="2" t="n"/>
      <c r="DY1111" s="2" t="n"/>
      <c r="DZ1111" s="2" t="n"/>
      <c r="EA1111" s="2" t="n"/>
      <c r="EB1111" s="2" t="n"/>
      <c r="EC1111" s="2" t="n"/>
    </row>
    <row r="1112" ht="4.5" customHeight="1" s="118">
      <c r="A1112" s="2" t="n"/>
      <c r="B1112" s="2" t="n"/>
      <c r="C1112" s="2" t="n"/>
      <c r="D1112" s="2" t="n"/>
      <c r="E1112" s="147" t="n"/>
      <c r="F1112" s="148" t="n"/>
      <c r="G1112" s="148" t="n"/>
      <c r="H1112" s="148" t="n"/>
      <c r="I1112" s="148" t="n"/>
      <c r="J1112" s="148" t="n"/>
      <c r="K1112" s="149" t="n"/>
      <c r="L1112" s="147" t="n"/>
      <c r="M1112" s="148" t="n"/>
      <c r="N1112" s="148" t="n"/>
      <c r="O1112" s="148" t="n"/>
      <c r="P1112" s="148" t="n"/>
      <c r="Q1112" s="148" t="n"/>
      <c r="R1112" s="148" t="n"/>
      <c r="S1112" s="148" t="n"/>
      <c r="T1112" s="148" t="n"/>
      <c r="U1112" s="148" t="n"/>
      <c r="V1112" s="148" t="n"/>
      <c r="W1112" s="148" t="n"/>
      <c r="X1112" s="148" t="n"/>
      <c r="Y1112" s="148" t="n"/>
      <c r="Z1112" s="148" t="n"/>
      <c r="AA1112" s="148" t="n"/>
      <c r="AB1112" s="148" t="n"/>
      <c r="AC1112" s="148" t="n"/>
      <c r="AD1112" s="148" t="n"/>
      <c r="AE1112" s="148" t="n"/>
      <c r="AF1112" s="148" t="n"/>
      <c r="AG1112" s="148" t="n"/>
      <c r="AH1112" s="148" t="n"/>
      <c r="AI1112" s="148" t="n"/>
      <c r="AJ1112" s="148" t="n"/>
      <c r="AK1112" s="148" t="n"/>
      <c r="AL1112" s="148" t="n"/>
      <c r="AM1112" s="148" t="n"/>
      <c r="AN1112" s="148" t="n"/>
      <c r="AO1112" s="148" t="n"/>
      <c r="AP1112" s="148" t="n"/>
      <c r="AQ1112" s="148" t="n"/>
      <c r="AR1112" s="148" t="n"/>
      <c r="AS1112" s="148" t="n"/>
      <c r="AT1112" s="149"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43" t="n"/>
      <c r="CG1112" s="144" t="n"/>
      <c r="DU1112" s="144" t="n"/>
      <c r="DV1112" s="2" t="n"/>
      <c r="DW1112" s="2" t="n"/>
      <c r="DX1112" s="2" t="n"/>
      <c r="DY1112" s="2" t="n"/>
      <c r="DZ1112" s="2" t="n"/>
      <c r="EA1112" s="2" t="n"/>
      <c r="EB1112" s="2" t="n"/>
      <c r="EC1112" s="2" t="n"/>
    </row>
    <row r="1113" ht="6.75" customHeight="1" s="118">
      <c r="A1113" s="2" t="n"/>
      <c r="B1113" s="2" t="n"/>
      <c r="C1113" s="2" t="n"/>
      <c r="D1113" s="2" t="n"/>
      <c r="E1113" s="153" t="inlineStr">
        <is>
          <t>生年月日</t>
        </is>
      </c>
      <c r="F1113" s="140" t="n"/>
      <c r="G1113" s="140" t="n"/>
      <c r="H1113" s="140" t="n"/>
      <c r="I1113" s="140" t="n"/>
      <c r="J1113" s="140" t="n"/>
      <c r="K1113" s="141" t="n"/>
      <c r="L1113" s="155" t="inlineStr">
        <is>
          <t>昭和 ・ 平成</t>
        </is>
      </c>
      <c r="M1113" s="140" t="n"/>
      <c r="N1113" s="140" t="n"/>
      <c r="O1113" s="140" t="n"/>
      <c r="P1113" s="140" t="n"/>
      <c r="Q1113" s="140" t="n"/>
      <c r="R1113" s="140" t="n"/>
      <c r="S1113" s="140" t="n"/>
      <c r="T1113" s="140" t="n"/>
      <c r="U1113" s="140" t="n"/>
      <c r="V1113" s="156">
        <f>計算!$D$15</f>
        <v/>
      </c>
      <c r="W1113" s="140" t="n"/>
      <c r="X1113" s="157" t="inlineStr">
        <is>
          <t>年</t>
        </is>
      </c>
      <c r="Y1113" s="140" t="n"/>
      <c r="Z1113" s="158">
        <f>計算!$E$15</f>
        <v/>
      </c>
      <c r="AA1113" s="140" t="n"/>
      <c r="AB1113" s="140" t="n"/>
      <c r="AC1113" s="157" t="inlineStr">
        <is>
          <t>月</t>
        </is>
      </c>
      <c r="AD1113" s="140" t="n"/>
      <c r="AE1113" s="158">
        <f>計算!$F$15</f>
        <v/>
      </c>
      <c r="AF1113" s="140" t="n"/>
      <c r="AG1113" s="140" t="n"/>
      <c r="AH1113" s="157" t="inlineStr">
        <is>
          <t>日　生 （満</t>
        </is>
      </c>
      <c r="AI1113" s="140" t="n"/>
      <c r="AJ1113" s="140" t="n"/>
      <c r="AK1113" s="140" t="n"/>
      <c r="AL1113" s="140" t="n"/>
      <c r="AM1113" s="140" t="n"/>
      <c r="AN1113" s="140" t="n"/>
      <c r="AO1113" s="140" t="n"/>
      <c r="AP1113" s="159">
        <f>計算!$G$15</f>
        <v/>
      </c>
      <c r="AQ1113" s="140" t="n"/>
      <c r="AR1113" s="160"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43" t="n"/>
      <c r="CG1113" s="144" t="n"/>
      <c r="DU1113" s="144" t="n"/>
      <c r="DV1113" s="2" t="n"/>
      <c r="DW1113" s="2" t="n"/>
      <c r="DX1113" s="2" t="n"/>
      <c r="DY1113" s="2" t="n"/>
      <c r="DZ1113" s="2" t="n"/>
      <c r="EA1113" s="2" t="n"/>
      <c r="EB1113" s="2" t="n"/>
      <c r="EC1113" s="2" t="n"/>
    </row>
    <row r="1114" ht="6.75"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143" t="n"/>
      <c r="CG1114" s="144" t="n"/>
      <c r="DU1114" s="144" t="n"/>
      <c r="DV1114" s="2" t="n"/>
      <c r="DW1114" s="2" t="n"/>
      <c r="DX1114" s="2" t="n"/>
      <c r="DY1114" s="2" t="n"/>
      <c r="DZ1114" s="2" t="n"/>
      <c r="EA1114" s="2" t="n"/>
      <c r="EB1114" s="2" t="n"/>
      <c r="EC1114" s="2" t="n"/>
    </row>
    <row r="1115" ht="6.7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143" t="n"/>
      <c r="CG1115" s="144" t="n"/>
      <c r="DU1115" s="144" t="n"/>
      <c r="DV1115" s="2" t="n"/>
      <c r="DW1115" s="2" t="n"/>
      <c r="DX1115" s="2" t="n"/>
      <c r="DY1115" s="2" t="n"/>
      <c r="DZ1115" s="2" t="n"/>
      <c r="EA1115" s="2" t="n"/>
      <c r="EB1115" s="2" t="n"/>
      <c r="EC1115" s="2" t="n"/>
    </row>
    <row r="1116" ht="3.75" customHeight="1" s="118">
      <c r="A1116" s="2" t="n"/>
      <c r="B1116" s="2" t="n"/>
      <c r="C1116" s="2" t="n"/>
      <c r="D1116" s="2" t="n"/>
      <c r="E1116" s="147" t="n"/>
      <c r="F1116" s="148" t="n"/>
      <c r="G1116" s="148" t="n"/>
      <c r="H1116" s="148" t="n"/>
      <c r="I1116" s="148" t="n"/>
      <c r="J1116" s="148" t="n"/>
      <c r="K1116" s="149" t="n"/>
      <c r="L1116" s="147" t="n"/>
      <c r="M1116" s="148" t="n"/>
      <c r="N1116" s="148" t="n"/>
      <c r="O1116" s="148" t="n"/>
      <c r="P1116" s="148" t="n"/>
      <c r="Q1116" s="148" t="n"/>
      <c r="R1116" s="148" t="n"/>
      <c r="S1116" s="148" t="n"/>
      <c r="T1116" s="148" t="n"/>
      <c r="U1116" s="148" t="n"/>
      <c r="X1116" s="148" t="n"/>
      <c r="Y1116" s="148" t="n"/>
      <c r="AC1116" s="148" t="n"/>
      <c r="AD1116" s="148" t="n"/>
      <c r="AH1116" s="148" t="n"/>
      <c r="AI1116" s="148" t="n"/>
      <c r="AJ1116" s="148" t="n"/>
      <c r="AK1116" s="148" t="n"/>
      <c r="AL1116" s="148" t="n"/>
      <c r="AM1116" s="148" t="n"/>
      <c r="AN1116" s="148" t="n"/>
      <c r="AO1116" s="148" t="n"/>
      <c r="AP1116" s="148" t="n"/>
      <c r="AQ1116" s="148" t="n"/>
      <c r="AR1116" s="148" t="n"/>
      <c r="AS1116" s="148" t="n"/>
      <c r="AT1116" s="149"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143" t="n"/>
      <c r="CG1116" s="144" t="n"/>
      <c r="DU1116" s="144" t="n"/>
      <c r="DV1116" s="2" t="n"/>
      <c r="DW1116" s="2" t="n"/>
      <c r="DX1116" s="2" t="n"/>
      <c r="DY1116" s="2" t="n"/>
      <c r="DZ1116" s="2" t="n"/>
      <c r="EA1116" s="2" t="n"/>
      <c r="EB1116" s="2" t="n"/>
      <c r="EC1116" s="2" t="n"/>
    </row>
    <row r="1117" ht="6.75" customHeight="1" s="118">
      <c r="A1117" s="2" t="n"/>
      <c r="B1117" s="2" t="n"/>
      <c r="C1117" s="2" t="n"/>
      <c r="D1117" s="2" t="n"/>
      <c r="E1117" s="161" t="inlineStr">
        <is>
          <t>ふ り が な</t>
        </is>
      </c>
      <c r="F1117" s="140" t="n"/>
      <c r="G1117" s="140" t="n"/>
      <c r="H1117" s="140" t="n"/>
      <c r="I1117" s="140" t="n"/>
      <c r="J1117" s="140" t="n"/>
      <c r="K1117" s="141" t="n"/>
      <c r="L1117" s="162">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143" t="n"/>
      <c r="CG1117" s="144" t="n"/>
      <c r="DU1117" s="144" t="n"/>
      <c r="DV1117" s="2" t="n"/>
      <c r="DW1117" s="2" t="n"/>
      <c r="DX1117" s="2" t="n"/>
      <c r="DY1117" s="2" t="n"/>
      <c r="DZ1117" s="2" t="n"/>
      <c r="EA1117" s="2" t="n"/>
      <c r="EB1117" s="2" t="n"/>
      <c r="EC1117" s="2" t="n"/>
    </row>
    <row r="1118" ht="6.75" customHeight="1" s="118">
      <c r="A1118" s="2" t="n"/>
      <c r="B1118" s="2" t="n"/>
      <c r="C1118" s="2" t="n"/>
      <c r="D1118" s="2" t="n"/>
      <c r="E1118" s="143" t="n"/>
      <c r="K1118" s="144" t="n"/>
      <c r="BI1118" s="144" t="n"/>
      <c r="BJ1118" s="2" t="n"/>
      <c r="BK1118" s="2" t="n"/>
      <c r="BL1118" s="2" t="n"/>
      <c r="BM1118" s="2" t="n"/>
      <c r="BN1118" s="2" t="n"/>
      <c r="BO1118" s="2" t="n"/>
      <c r="BP1118" s="143" t="n"/>
      <c r="BV1118" s="144" t="n"/>
      <c r="BW1118" s="143" t="n"/>
      <c r="CG1118" s="144" t="n"/>
      <c r="DU1118" s="144" t="n"/>
      <c r="DV1118" s="2" t="n"/>
      <c r="DW1118" s="2" t="n"/>
      <c r="DX1118" s="2" t="n"/>
      <c r="DY1118" s="2" t="n"/>
      <c r="DZ1118" s="2" t="n"/>
      <c r="EA1118" s="2" t="n"/>
      <c r="EB1118" s="2" t="n"/>
      <c r="EC1118" s="2" t="n"/>
    </row>
    <row r="1119" ht="6.75" customHeight="1" s="118">
      <c r="A1119" s="2" t="n"/>
      <c r="B1119" s="2" t="n"/>
      <c r="C1119" s="2" t="n"/>
      <c r="D1119" s="2" t="n"/>
      <c r="E1119" s="163" t="n"/>
      <c r="F1119" s="164" t="n"/>
      <c r="G1119" s="164" t="n"/>
      <c r="H1119" s="164" t="n"/>
      <c r="I1119" s="164" t="n"/>
      <c r="J1119" s="164" t="n"/>
      <c r="K1119" s="165" t="n"/>
      <c r="L1119" s="164" t="n"/>
      <c r="M1119" s="164" t="n"/>
      <c r="N1119" s="164" t="n"/>
      <c r="O1119" s="164" t="n"/>
      <c r="P1119" s="164" t="n"/>
      <c r="Q1119" s="164" t="n"/>
      <c r="R1119" s="164" t="n"/>
      <c r="S1119" s="164" t="n"/>
      <c r="T1119" s="164" t="n"/>
      <c r="U1119" s="164" t="n"/>
      <c r="V1119" s="164" t="n"/>
      <c r="W1119" s="164" t="n"/>
      <c r="X1119" s="164" t="n"/>
      <c r="Y1119" s="164" t="n"/>
      <c r="Z1119" s="164" t="n"/>
      <c r="AA1119" s="164" t="n"/>
      <c r="AB1119" s="164" t="n"/>
      <c r="AC1119" s="164" t="n"/>
      <c r="AD1119" s="164" t="n"/>
      <c r="AE1119" s="164" t="n"/>
      <c r="AF1119" s="164" t="n"/>
      <c r="AG1119" s="164" t="n"/>
      <c r="AH1119" s="164" t="n"/>
      <c r="AI1119" s="164" t="n"/>
      <c r="AJ1119" s="164" t="n"/>
      <c r="AK1119" s="164" t="n"/>
      <c r="AL1119" s="164" t="n"/>
      <c r="AM1119" s="164" t="n"/>
      <c r="AN1119" s="164" t="n"/>
      <c r="AO1119" s="164" t="n"/>
      <c r="AP1119" s="164" t="n"/>
      <c r="AQ1119" s="164" t="n"/>
      <c r="AR1119" s="164" t="n"/>
      <c r="AS1119" s="164" t="n"/>
      <c r="AT1119" s="164" t="n"/>
      <c r="AU1119" s="164" t="n"/>
      <c r="AV1119" s="164" t="n"/>
      <c r="AW1119" s="164" t="n"/>
      <c r="AX1119" s="164" t="n"/>
      <c r="AY1119" s="164" t="n"/>
      <c r="AZ1119" s="164" t="n"/>
      <c r="BA1119" s="164" t="n"/>
      <c r="BB1119" s="164" t="n"/>
      <c r="BC1119" s="164" t="n"/>
      <c r="BD1119" s="164" t="n"/>
      <c r="BE1119" s="164" t="n"/>
      <c r="BF1119" s="164" t="n"/>
      <c r="BG1119" s="164" t="n"/>
      <c r="BH1119" s="164" t="n"/>
      <c r="BI1119" s="165" t="n"/>
      <c r="BJ1119" s="2" t="n"/>
      <c r="BK1119" s="2" t="n"/>
      <c r="BL1119" s="2" t="n"/>
      <c r="BM1119" s="2" t="n"/>
      <c r="BN1119" s="2" t="n"/>
      <c r="BO1119" s="2" t="n"/>
      <c r="BP1119" s="143" t="n"/>
      <c r="BV1119" s="144" t="n"/>
      <c r="BW1119" s="143" t="n"/>
      <c r="CG1119" s="144" t="n"/>
      <c r="DU1119" s="144" t="n"/>
      <c r="DV1119" s="2" t="n"/>
      <c r="DW1119" s="2" t="n"/>
      <c r="DX1119" s="2" t="n"/>
      <c r="DY1119" s="2" t="n"/>
      <c r="DZ1119" s="2" t="n"/>
      <c r="EA1119" s="2" t="n"/>
      <c r="EB1119" s="2" t="n"/>
      <c r="EC1119" s="2" t="n"/>
    </row>
    <row r="1120" ht="6.75" customHeight="1" s="118">
      <c r="A1120" s="2" t="n"/>
      <c r="B1120" s="2" t="n"/>
      <c r="C1120" s="2" t="n"/>
      <c r="D1120" s="2" t="n"/>
      <c r="E1120" s="166" t="inlineStr">
        <is>
          <t>現住所</t>
        </is>
      </c>
      <c r="F1120" s="167" t="n"/>
      <c r="G1120" s="167" t="n"/>
      <c r="H1120" s="167" t="n"/>
      <c r="I1120" s="167" t="n"/>
      <c r="J1120" s="167" t="n"/>
      <c r="K1120" s="168" t="n"/>
      <c r="L1120" s="107" t="inlineStr">
        <is>
          <t>〒</t>
        </is>
      </c>
      <c r="M1120" s="167" t="n"/>
      <c r="N1120" s="167" t="n"/>
      <c r="O1120" s="167" t="n"/>
      <c r="P1120" s="169">
        <f>計算!$H$15</f>
        <v/>
      </c>
      <c r="Q1120" s="167" t="n"/>
      <c r="R1120" s="167" t="n"/>
      <c r="S1120" s="167" t="n"/>
      <c r="T1120" s="167" t="n"/>
      <c r="U1120" s="167" t="n"/>
      <c r="V1120" s="167" t="n"/>
      <c r="W1120" s="167" t="n"/>
      <c r="X1120" s="167" t="n"/>
      <c r="Y1120" s="167" t="n"/>
      <c r="Z1120" s="167" t="n"/>
      <c r="AA1120" s="167" t="n"/>
      <c r="AB1120" s="167" t="n"/>
      <c r="AC1120" s="167" t="n"/>
      <c r="AD1120" s="167" t="n"/>
      <c r="AE1120" s="167" t="n"/>
      <c r="AF1120" s="167" t="n"/>
      <c r="AG1120" s="167" t="n"/>
      <c r="AH1120" s="167" t="n"/>
      <c r="AI1120" s="167" t="n"/>
      <c r="AJ1120" s="167"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143" t="n"/>
      <c r="CG1120" s="144" t="n"/>
      <c r="DU1120" s="144" t="n"/>
      <c r="DV1120" s="2" t="n"/>
      <c r="DW1120" s="2" t="n"/>
      <c r="DX1120" s="2" t="n"/>
      <c r="DY1120" s="2" t="n"/>
      <c r="DZ1120" s="2" t="n"/>
      <c r="EA1120" s="2" t="n"/>
      <c r="EB1120" s="2" t="n"/>
      <c r="EC1120" s="2" t="n"/>
    </row>
    <row r="1121" ht="4.5"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7" t="n"/>
      <c r="BQ1121" s="148" t="n"/>
      <c r="BR1121" s="148" t="n"/>
      <c r="BS1121" s="148" t="n"/>
      <c r="BT1121" s="148" t="n"/>
      <c r="BU1121" s="148" t="n"/>
      <c r="BV1121" s="149" t="n"/>
      <c r="BW1121" s="147" t="n"/>
      <c r="BX1121" s="148" t="n"/>
      <c r="BY1121" s="148" t="n"/>
      <c r="BZ1121" s="148" t="n"/>
      <c r="CA1121" s="148" t="n"/>
      <c r="CB1121" s="148" t="n"/>
      <c r="CC1121" s="148" t="n"/>
      <c r="CD1121" s="148" t="n"/>
      <c r="CE1121" s="148" t="n"/>
      <c r="CF1121" s="148" t="n"/>
      <c r="CG1121" s="149" t="n"/>
      <c r="DU1121" s="144"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0" t="inlineStr">
        <is>
          <t>校内外の諸活動</t>
        </is>
      </c>
      <c r="BQ1122" s="140" t="n"/>
      <c r="BR1122" s="140" t="n"/>
      <c r="BS1122" s="140" t="n"/>
      <c r="BT1122" s="140" t="n"/>
      <c r="BU1122" s="140" t="n"/>
      <c r="BV1122" s="141" t="n"/>
      <c r="BW1122" s="171">
        <f>計算!$AQ$15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2">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7" t="n"/>
      <c r="F1125" s="148" t="n"/>
      <c r="G1125" s="148" t="n"/>
      <c r="H1125" s="148" t="n"/>
      <c r="I1125" s="148" t="n"/>
      <c r="J1125" s="148" t="n"/>
      <c r="K1125" s="149" t="n"/>
      <c r="L1125" s="147" t="n"/>
      <c r="M1125" s="148" t="n"/>
      <c r="N1125" s="148" t="n"/>
      <c r="O1125" s="148" t="n"/>
      <c r="P1125" s="148" t="n"/>
      <c r="Q1125" s="148" t="n"/>
      <c r="R1125" s="148" t="n"/>
      <c r="S1125" s="148" t="n"/>
      <c r="T1125" s="148" t="n"/>
      <c r="U1125" s="148" t="n"/>
      <c r="V1125" s="148" t="n"/>
      <c r="W1125" s="148" t="n"/>
      <c r="X1125" s="148" t="n"/>
      <c r="Y1125" s="148" t="n"/>
      <c r="Z1125" s="148" t="n"/>
      <c r="AA1125" s="148" t="n"/>
      <c r="AB1125" s="148" t="n"/>
      <c r="AC1125" s="148" t="n"/>
      <c r="AD1125" s="148" t="n"/>
      <c r="AE1125" s="148" t="n"/>
      <c r="AF1125" s="148" t="n"/>
      <c r="AG1125" s="148" t="n"/>
      <c r="AH1125" s="148" t="n"/>
      <c r="AI1125" s="148" t="n"/>
      <c r="AJ1125" s="148" t="n"/>
      <c r="AK1125" s="148" t="n"/>
      <c r="AL1125" s="148" t="n"/>
      <c r="AM1125" s="148" t="n"/>
      <c r="AN1125" s="148" t="n"/>
      <c r="AO1125" s="148" t="n"/>
      <c r="AP1125" s="148" t="n"/>
      <c r="AQ1125" s="148" t="n"/>
      <c r="AR1125" s="148" t="n"/>
      <c r="AS1125" s="148" t="n"/>
      <c r="AT1125" s="148" t="n"/>
      <c r="AU1125" s="148" t="n"/>
      <c r="AV1125" s="148" t="n"/>
      <c r="AW1125" s="148" t="n"/>
      <c r="AX1125" s="148" t="n"/>
      <c r="AY1125" s="148" t="n"/>
      <c r="AZ1125" s="148" t="n"/>
      <c r="BA1125" s="148" t="n"/>
      <c r="BB1125" s="148" t="n"/>
      <c r="BC1125" s="148" t="n"/>
      <c r="BD1125" s="148" t="n"/>
      <c r="BE1125" s="148" t="n"/>
      <c r="BF1125" s="148" t="n"/>
      <c r="BG1125" s="148" t="n"/>
      <c r="BH1125" s="148" t="n"/>
      <c r="BI1125" s="149"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61" t="inlineStr">
        <is>
          <t>ふ り が な</t>
        </is>
      </c>
      <c r="F1126" s="140" t="n"/>
      <c r="G1126" s="140" t="n"/>
      <c r="H1126" s="140" t="n"/>
      <c r="I1126" s="140" t="n"/>
      <c r="J1126" s="140" t="n"/>
      <c r="K1126" s="141" t="n"/>
      <c r="L1126" s="162">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3" t="n"/>
      <c r="F1128" s="164" t="n"/>
      <c r="G1128" s="164" t="n"/>
      <c r="H1128" s="164" t="n"/>
      <c r="I1128" s="164" t="n"/>
      <c r="J1128" s="164" t="n"/>
      <c r="K1128" s="165" t="n"/>
      <c r="L1128" s="164" t="n"/>
      <c r="M1128" s="164" t="n"/>
      <c r="N1128" s="164" t="n"/>
      <c r="O1128" s="164" t="n"/>
      <c r="P1128" s="164" t="n"/>
      <c r="Q1128" s="164" t="n"/>
      <c r="R1128" s="164" t="n"/>
      <c r="S1128" s="164" t="n"/>
      <c r="T1128" s="164" t="n"/>
      <c r="U1128" s="164" t="n"/>
      <c r="V1128" s="164" t="n"/>
      <c r="W1128" s="164" t="n"/>
      <c r="X1128" s="164" t="n"/>
      <c r="Y1128" s="164" t="n"/>
      <c r="Z1128" s="164" t="n"/>
      <c r="AA1128" s="164" t="n"/>
      <c r="AB1128" s="164" t="n"/>
      <c r="AC1128" s="164" t="n"/>
      <c r="AD1128" s="164" t="n"/>
      <c r="AE1128" s="164" t="n"/>
      <c r="AF1128" s="164" t="n"/>
      <c r="AG1128" s="164" t="n"/>
      <c r="AH1128" s="164" t="n"/>
      <c r="AI1128" s="164" t="n"/>
      <c r="AJ1128" s="164" t="n"/>
      <c r="AK1128" s="164" t="n"/>
      <c r="AL1128" s="164" t="n"/>
      <c r="AM1128" s="164" t="n"/>
      <c r="AN1128" s="164" t="n"/>
      <c r="AO1128" s="164" t="n"/>
      <c r="AP1128" s="164" t="n"/>
      <c r="AQ1128" s="164" t="n"/>
      <c r="AR1128" s="164" t="n"/>
      <c r="AS1128" s="164" t="n"/>
      <c r="AT1128" s="164" t="n"/>
      <c r="AU1128" s="164" t="n"/>
      <c r="AV1128" s="164" t="n"/>
      <c r="AW1128" s="164" t="n"/>
      <c r="AX1128" s="164" t="n"/>
      <c r="AY1128" s="164" t="n"/>
      <c r="AZ1128" s="164" t="n"/>
      <c r="BA1128" s="164" t="n"/>
      <c r="BB1128" s="164" t="n"/>
      <c r="BC1128" s="164" t="n"/>
      <c r="BD1128" s="164" t="n"/>
      <c r="BE1128" s="164" t="n"/>
      <c r="BF1128" s="164" t="n"/>
      <c r="BG1128" s="164" t="n"/>
      <c r="BH1128" s="164" t="n"/>
      <c r="BI1128" s="165"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6" t="inlineStr">
        <is>
          <t>連絡先</t>
        </is>
      </c>
      <c r="F1129" s="167" t="n"/>
      <c r="G1129" s="167" t="n"/>
      <c r="H1129" s="167" t="n"/>
      <c r="I1129" s="167" t="n"/>
      <c r="J1129" s="167" t="n"/>
      <c r="K1129" s="168" t="n"/>
      <c r="L1129" s="107" t="inlineStr">
        <is>
          <t>〒</t>
        </is>
      </c>
      <c r="M1129" s="167" t="n"/>
      <c r="N1129" s="167" t="n"/>
      <c r="O1129" s="167" t="n"/>
      <c r="P1129" s="173">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4">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7" t="n"/>
      <c r="F1133" s="148" t="n"/>
      <c r="G1133" s="148" t="n"/>
      <c r="H1133" s="148" t="n"/>
      <c r="I1133" s="148" t="n"/>
      <c r="J1133" s="148" t="n"/>
      <c r="K1133" s="149" t="n"/>
      <c r="L1133" s="148" t="n"/>
      <c r="M1133" s="148" t="n"/>
      <c r="N1133" s="148" t="n"/>
      <c r="O1133" s="148" t="n"/>
      <c r="P1133" s="148" t="n"/>
      <c r="Q1133" s="148" t="n"/>
      <c r="R1133" s="148" t="n"/>
      <c r="S1133" s="148" t="n"/>
      <c r="T1133" s="148" t="n"/>
      <c r="U1133" s="148" t="n"/>
      <c r="V1133" s="148" t="n"/>
      <c r="W1133" s="148" t="n"/>
      <c r="X1133" s="148" t="n"/>
      <c r="Y1133" s="148" t="n"/>
      <c r="Z1133" s="148" t="n"/>
      <c r="AA1133" s="148" t="n"/>
      <c r="AB1133" s="148" t="n"/>
      <c r="AC1133" s="148" t="n"/>
      <c r="AD1133" s="148" t="n"/>
      <c r="AE1133" s="148" t="n"/>
      <c r="AF1133" s="148" t="n"/>
      <c r="AG1133" s="148" t="n"/>
      <c r="AH1133" s="148" t="n"/>
      <c r="AI1133" s="148" t="n"/>
      <c r="AJ1133" s="148" t="n"/>
      <c r="AK1133" s="148" t="n"/>
      <c r="AL1133" s="148" t="n"/>
      <c r="AM1133" s="148" t="n"/>
      <c r="AN1133" s="148" t="n"/>
      <c r="AO1133" s="148" t="n"/>
      <c r="AP1133" s="148" t="n"/>
      <c r="AQ1133" s="148" t="n"/>
      <c r="AR1133" s="148" t="n"/>
      <c r="AS1133" s="148" t="n"/>
      <c r="AT1133" s="148" t="n"/>
      <c r="AU1133" s="148" t="n"/>
      <c r="AV1133" s="148" t="n"/>
      <c r="AW1133" s="148" t="n"/>
      <c r="AX1133" s="148" t="n"/>
      <c r="AY1133" s="148" t="n"/>
      <c r="AZ1133" s="148" t="n"/>
      <c r="BA1133" s="148" t="n"/>
      <c r="BB1133" s="148" t="n"/>
      <c r="BC1133" s="148" t="n"/>
      <c r="BD1133" s="148" t="n"/>
      <c r="BE1133" s="148" t="n"/>
      <c r="BF1133" s="148" t="n"/>
      <c r="BG1133" s="148" t="n"/>
      <c r="BH1133" s="148" t="n"/>
      <c r="BI1133" s="149"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5" t="n"/>
      <c r="BQ1139" s="140" t="n"/>
      <c r="BR1139" s="176" t="n"/>
      <c r="BS1139" s="140" t="n"/>
      <c r="BT1139" s="140" t="n"/>
      <c r="BU1139" s="28" t="n"/>
      <c r="BV1139" s="29" t="n"/>
      <c r="BW1139" s="177">
        <f>計算!$AR$15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8"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79">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80">
        <f>IF(計算!$B$15="","",設定!$B$6)&amp;""</f>
        <v/>
      </c>
      <c r="S1147" s="11" t="n"/>
      <c r="T1147" s="11" t="n"/>
      <c r="U1147" s="181">
        <f>IF(計算!$B$15="","",設定!$B$7)&amp;""</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7" t="n"/>
      <c r="F1152" s="148" t="n"/>
      <c r="G1152" s="148" t="n"/>
      <c r="H1152" s="148" t="n"/>
      <c r="I1152" s="148" t="n"/>
      <c r="J1152" s="148" t="n"/>
      <c r="K1152" s="149"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8" t="n"/>
      <c r="AX1152" s="148" t="n"/>
      <c r="AY1152" s="148" t="n"/>
      <c r="AZ1152" s="148" t="n"/>
      <c r="BA1152" s="148" t="n"/>
      <c r="BB1152" s="148" t="n"/>
      <c r="BC1152" s="148" t="n"/>
      <c r="BD1152" s="148" t="n"/>
      <c r="BE1152" s="148" t="n"/>
      <c r="BF1152" s="148" t="n"/>
      <c r="BG1152" s="148" t="n"/>
      <c r="BH1152" s="148" t="n"/>
      <c r="BI1152" s="149"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2"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2">
        <f>計算!$AV$15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80">
        <f>計算!$AT$15</f>
        <v/>
      </c>
      <c r="S1158" s="52" t="inlineStr">
        <is>
          <t>年</t>
        </is>
      </c>
      <c r="U1158" s="181">
        <f>計算!$AU$15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7" t="n"/>
      <c r="M1161" s="148" t="n"/>
      <c r="N1161" s="148" t="n"/>
      <c r="O1161" s="148" t="n"/>
      <c r="P1161" s="20" t="n"/>
      <c r="Q1161" s="20" t="n"/>
      <c r="R1161" s="20" t="n"/>
      <c r="S1161" s="20" t="n"/>
      <c r="T1161" s="20" t="n"/>
      <c r="U1161" s="20" t="n"/>
      <c r="V1161" s="20" t="n"/>
      <c r="W1161" s="20" t="n"/>
      <c r="X1161" s="39" t="n"/>
      <c r="Y1161" s="147" t="n"/>
      <c r="Z1161" s="148" t="n"/>
      <c r="AA1161" s="148" t="n"/>
      <c r="AB1161" s="148" t="n"/>
      <c r="AC1161" s="148" t="n"/>
      <c r="AD1161" s="148" t="n"/>
      <c r="AE1161" s="148" t="n"/>
      <c r="AF1161" s="148" t="n"/>
      <c r="AG1161" s="148" t="n"/>
      <c r="AH1161" s="148" t="n"/>
      <c r="AI1161" s="148" t="n"/>
      <c r="AJ1161" s="148" t="n"/>
      <c r="AK1161" s="148" t="n"/>
      <c r="AL1161" s="148" t="n"/>
      <c r="AM1161" s="148" t="n"/>
      <c r="AN1161" s="148" t="n"/>
      <c r="AO1161" s="148" t="n"/>
      <c r="AP1161" s="148" t="n"/>
      <c r="AQ1161" s="148" t="n"/>
      <c r="AR1161" s="148" t="n"/>
      <c r="AS1161" s="148" t="n"/>
      <c r="AT1161" s="148" t="n"/>
      <c r="AU1161" s="148" t="n"/>
      <c r="AV1161" s="148" t="n"/>
      <c r="AW1161" s="148" t="n"/>
      <c r="AX1161" s="148" t="n"/>
      <c r="AY1161" s="148" t="n"/>
      <c r="AZ1161" s="148" t="n"/>
      <c r="BA1161" s="148" t="n"/>
      <c r="BB1161" s="148" t="n"/>
      <c r="BC1161" s="148" t="n"/>
      <c r="BD1161" s="148" t="n"/>
      <c r="BE1161" s="148" t="n"/>
      <c r="BF1161" s="148" t="n"/>
      <c r="BG1161" s="148" t="n"/>
      <c r="BH1161" s="148" t="n"/>
      <c r="BI1161" s="149"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2">
        <f>計算!$AY$15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80">
        <f>計算!$AW$15</f>
        <v/>
      </c>
      <c r="S1164" s="52" t="inlineStr">
        <is>
          <t>年</t>
        </is>
      </c>
      <c r="U1164" s="181">
        <f>計算!$AX$15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7" t="n"/>
      <c r="M1167" s="148" t="n"/>
      <c r="N1167" s="148" t="n"/>
      <c r="O1167" s="148" t="n"/>
      <c r="P1167" s="20" t="n"/>
      <c r="Q1167" s="20" t="n"/>
      <c r="R1167" s="20" t="n"/>
      <c r="S1167" s="20" t="n"/>
      <c r="T1167" s="20" t="n"/>
      <c r="U1167" s="20" t="n"/>
      <c r="V1167" s="20" t="n"/>
      <c r="W1167" s="20" t="n"/>
      <c r="X1167" s="39" t="n"/>
      <c r="Y1167" s="147" t="n"/>
      <c r="Z1167" s="148" t="n"/>
      <c r="AA1167" s="148" t="n"/>
      <c r="AB1167" s="148" t="n"/>
      <c r="AC1167" s="148" t="n"/>
      <c r="AD1167" s="148" t="n"/>
      <c r="AE1167" s="148" t="n"/>
      <c r="AF1167" s="148" t="n"/>
      <c r="AG1167" s="148" t="n"/>
      <c r="AH1167" s="148" t="n"/>
      <c r="AI1167" s="148" t="n"/>
      <c r="AJ1167" s="148" t="n"/>
      <c r="AK1167" s="148" t="n"/>
      <c r="AL1167" s="148" t="n"/>
      <c r="AM1167" s="148" t="n"/>
      <c r="AN1167" s="148" t="n"/>
      <c r="AO1167" s="148" t="n"/>
      <c r="AP1167" s="148" t="n"/>
      <c r="AQ1167" s="148" t="n"/>
      <c r="AR1167" s="148" t="n"/>
      <c r="AS1167" s="148" t="n"/>
      <c r="AT1167" s="148" t="n"/>
      <c r="AU1167" s="148" t="n"/>
      <c r="AV1167" s="148" t="n"/>
      <c r="AW1167" s="148" t="n"/>
      <c r="AX1167" s="148" t="n"/>
      <c r="AY1167" s="148" t="n"/>
      <c r="AZ1167" s="148" t="n"/>
      <c r="BA1167" s="148" t="n"/>
      <c r="BB1167" s="148" t="n"/>
      <c r="BC1167" s="148" t="n"/>
      <c r="BD1167" s="148" t="n"/>
      <c r="BE1167" s="148" t="n"/>
      <c r="BF1167" s="148" t="n"/>
      <c r="BG1167" s="148" t="n"/>
      <c r="BH1167" s="148" t="n"/>
      <c r="BI1167" s="149" t="n"/>
      <c r="BJ1167" s="2" t="n"/>
      <c r="BK1167" s="2" t="n"/>
      <c r="BL1167" s="2" t="n"/>
      <c r="BM1167" s="2" t="n"/>
      <c r="BN1167" s="2" t="n"/>
      <c r="BO1167" s="2" t="n"/>
      <c r="BP1167" s="147" t="n"/>
      <c r="BQ1167" s="148" t="n"/>
      <c r="BR1167" s="148" t="n"/>
      <c r="BS1167" s="148" t="n"/>
      <c r="BT1167" s="148" t="n"/>
      <c r="BU1167" s="42" t="n"/>
      <c r="BV1167" s="45" t="n"/>
      <c r="BW1167" s="148" t="n"/>
      <c r="BX1167" s="148" t="n"/>
      <c r="BY1167" s="148" t="n"/>
      <c r="BZ1167" s="148" t="n"/>
      <c r="CA1167" s="148" t="n"/>
      <c r="CB1167" s="148" t="n"/>
      <c r="CC1167" s="148" t="n"/>
      <c r="CD1167" s="148" t="n"/>
      <c r="CE1167" s="148" t="n"/>
      <c r="CF1167" s="148" t="n"/>
      <c r="CG1167" s="148" t="n"/>
      <c r="CH1167" s="148" t="n"/>
      <c r="CI1167" s="148" t="n"/>
      <c r="CJ1167" s="148" t="n"/>
      <c r="CK1167" s="148" t="n"/>
      <c r="CL1167" s="148" t="n"/>
      <c r="CM1167" s="148" t="n"/>
      <c r="CN1167" s="148" t="n"/>
      <c r="CO1167" s="148" t="n"/>
      <c r="CP1167" s="148" t="n"/>
      <c r="CQ1167" s="148" t="n"/>
      <c r="CR1167" s="148" t="n"/>
      <c r="CS1167" s="148" t="n"/>
      <c r="CT1167" s="148" t="n"/>
      <c r="CU1167" s="148" t="n"/>
      <c r="CV1167" s="148" t="n"/>
      <c r="CW1167" s="148" t="n"/>
      <c r="CX1167" s="148" t="n"/>
      <c r="CY1167" s="148" t="n"/>
      <c r="CZ1167" s="148" t="n"/>
      <c r="DA1167" s="148" t="n"/>
      <c r="DB1167" s="148" t="n"/>
      <c r="DC1167" s="148" t="n"/>
      <c r="DD1167" s="148" t="n"/>
      <c r="DE1167" s="148" t="n"/>
      <c r="DF1167" s="148" t="n"/>
      <c r="DG1167" s="148" t="n"/>
      <c r="DH1167" s="148" t="n"/>
      <c r="DI1167" s="148" t="n"/>
      <c r="DJ1167" s="148" t="n"/>
      <c r="DK1167" s="148" t="n"/>
      <c r="DL1167" s="148" t="n"/>
      <c r="DM1167" s="148" t="n"/>
      <c r="DN1167" s="148" t="n"/>
      <c r="DO1167" s="148" t="n"/>
      <c r="DP1167" s="148" t="n"/>
      <c r="DQ1167" s="148" t="n"/>
      <c r="DR1167" s="148" t="n"/>
      <c r="DS1167" s="148" t="n"/>
      <c r="DT1167" s="148" t="n"/>
      <c r="DU1167" s="149"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7">
        <f>計算!$AS$15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7" t="n"/>
      <c r="M1173" s="148" t="n"/>
      <c r="N1173" s="148" t="n"/>
      <c r="O1173" s="148"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7" t="n"/>
      <c r="F1179" s="148" t="n"/>
      <c r="G1179" s="148" t="n"/>
      <c r="H1179" s="148" t="n"/>
      <c r="I1179" s="148" t="n"/>
      <c r="J1179" s="148" t="n"/>
      <c r="K1179" s="149" t="n"/>
      <c r="L1179" s="147" t="n"/>
      <c r="M1179" s="148" t="n"/>
      <c r="N1179" s="148" t="n"/>
      <c r="O1179" s="148"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7" t="n"/>
      <c r="BQ1179" s="148" t="n"/>
      <c r="BR1179" s="148" t="n"/>
      <c r="BS1179" s="148" t="n"/>
      <c r="BT1179" s="148" t="n"/>
      <c r="BU1179" s="148" t="n"/>
      <c r="BV1179" s="149" t="n"/>
      <c r="BW1179" s="148" t="n"/>
      <c r="BX1179" s="148" t="n"/>
      <c r="BY1179" s="148" t="n"/>
      <c r="BZ1179" s="148" t="n"/>
      <c r="CA1179" s="148" t="n"/>
      <c r="CB1179" s="148" t="n"/>
      <c r="CC1179" s="148" t="n"/>
      <c r="CD1179" s="148" t="n"/>
      <c r="CE1179" s="148" t="n"/>
      <c r="CF1179" s="148" t="n"/>
      <c r="CG1179" s="148" t="n"/>
      <c r="CH1179" s="148" t="n"/>
      <c r="CI1179" s="148" t="n"/>
      <c r="CJ1179" s="148" t="n"/>
      <c r="CK1179" s="148" t="n"/>
      <c r="CL1179" s="148" t="n"/>
      <c r="CM1179" s="148" t="n"/>
      <c r="CN1179" s="148" t="n"/>
      <c r="CO1179" s="148" t="n"/>
      <c r="CP1179" s="148" t="n"/>
      <c r="CQ1179" s="148" t="n"/>
      <c r="CR1179" s="148" t="n"/>
      <c r="CS1179" s="148" t="n"/>
      <c r="CT1179" s="148" t="n"/>
      <c r="CU1179" s="148" t="n"/>
      <c r="CV1179" s="148" t="n"/>
      <c r="CW1179" s="148" t="n"/>
      <c r="CX1179" s="148" t="n"/>
      <c r="CY1179" s="148" t="n"/>
      <c r="CZ1179" s="148" t="n"/>
      <c r="DA1179" s="148" t="n"/>
      <c r="DB1179" s="148" t="n"/>
      <c r="DC1179" s="148" t="n"/>
      <c r="DD1179" s="148" t="n"/>
      <c r="DE1179" s="148" t="n"/>
      <c r="DF1179" s="148" t="n"/>
      <c r="DG1179" s="148" t="n"/>
      <c r="DH1179" s="148" t="n"/>
      <c r="DI1179" s="148" t="n"/>
      <c r="DJ1179" s="148" t="n"/>
      <c r="DK1179" s="148" t="n"/>
      <c r="DL1179" s="148" t="n"/>
      <c r="DM1179" s="148" t="n"/>
      <c r="DN1179" s="148" t="n"/>
      <c r="DO1179" s="148" t="n"/>
      <c r="DP1179" s="148" t="n"/>
      <c r="DQ1179" s="148" t="n"/>
      <c r="DR1179" s="148" t="n"/>
      <c r="DS1179" s="148" t="n"/>
      <c r="DT1179" s="148" t="n"/>
      <c r="DU1179" s="149"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IF(計算!$B$16="","",IF(N(設定!$B$3)=0,"",YEAR(設定!$B$3)-2018))&amp;""</f>
        <v/>
      </c>
      <c r="AG1191" s="95" t="inlineStr">
        <is>
          <t>年</t>
        </is>
      </c>
      <c r="AI1191" s="145">
        <f>IF(計算!$B$16="","",IF(N(設定!$B$3)=0,"",MONTH(設定!$B$3)))&amp;""</f>
        <v/>
      </c>
      <c r="AL1191" s="95" t="inlineStr">
        <is>
          <t>月</t>
        </is>
      </c>
      <c r="AN1191" s="146">
        <f>IF(計算!$B$16="","",IF(N(設定!$B$3)=0,"",DAY(設定!$B$3)))&amp;""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7" t="n"/>
      <c r="BX1191" s="148" t="n"/>
      <c r="BY1191" s="148" t="n"/>
      <c r="BZ1191" s="148" t="n"/>
      <c r="CA1191" s="148" t="n"/>
      <c r="CB1191" s="148" t="n"/>
      <c r="CC1191" s="148" t="n"/>
      <c r="CD1191" s="148" t="n"/>
      <c r="CE1191" s="148" t="n"/>
      <c r="CF1191" s="148" t="n"/>
      <c r="CG1191" s="149" t="n"/>
      <c r="CH1191" s="147" t="n"/>
      <c r="CI1191" s="148" t="n"/>
      <c r="CJ1191" s="148" t="n"/>
      <c r="CK1191" s="148" t="n"/>
      <c r="CL1191" s="148" t="n"/>
      <c r="CM1191" s="148" t="n"/>
      <c r="CN1191" s="148" t="n"/>
      <c r="CO1191" s="148" t="n"/>
      <c r="CP1191" s="148" t="n"/>
      <c r="CQ1191" s="148" t="n"/>
      <c r="CR1191" s="148" t="n"/>
      <c r="CS1191" s="148" t="n"/>
      <c r="CT1191" s="148" t="n"/>
      <c r="CU1191" s="148" t="n"/>
      <c r="CV1191" s="148" t="n"/>
      <c r="CW1191" s="148" t="n"/>
      <c r="CX1191" s="148" t="n"/>
      <c r="CY1191" s="148" t="n"/>
      <c r="CZ1191" s="148" t="n"/>
      <c r="DA1191" s="148" t="n"/>
      <c r="DB1191" s="148" t="n"/>
      <c r="DC1191" s="148" t="n"/>
      <c r="DD1191" s="148" t="n"/>
      <c r="DE1191" s="148" t="n"/>
      <c r="DF1191" s="148" t="n"/>
      <c r="DG1191" s="148" t="n"/>
      <c r="DH1191" s="148" t="n"/>
      <c r="DI1191" s="148" t="n"/>
      <c r="DJ1191" s="148" t="n"/>
      <c r="DK1191" s="148" t="n"/>
      <c r="DL1191" s="148" t="n"/>
      <c r="DM1191" s="148" t="n"/>
      <c r="DN1191" s="148" t="n"/>
      <c r="DO1191" s="148" t="n"/>
      <c r="DP1191" s="148" t="n"/>
      <c r="DQ1191" s="148" t="n"/>
      <c r="DR1191" s="148" t="n"/>
      <c r="DS1191" s="148" t="n"/>
      <c r="DT1191" s="148" t="n"/>
      <c r="DU1191" s="149"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50">
        <f>計算!$BD$16</f>
        <v/>
      </c>
      <c r="CG1192" s="144" t="n"/>
      <c r="CH1192" s="151">
        <f>計算!$BE$16</f>
        <v/>
      </c>
      <c r="DU1192" s="144"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8" t="n"/>
      <c r="AA1193" s="148" t="n"/>
      <c r="AB1193" s="148" t="n"/>
      <c r="AC1193" s="148" t="n"/>
      <c r="AD1193" s="148" t="n"/>
      <c r="AE1193" s="148" t="n"/>
      <c r="AF1193" s="148" t="n"/>
      <c r="AG1193" s="148" t="n"/>
      <c r="AH1193" s="148" t="n"/>
      <c r="AI1193" s="148" t="n"/>
      <c r="AJ1193" s="148" t="n"/>
      <c r="AK1193" s="148" t="n"/>
      <c r="AL1193" s="148" t="n"/>
      <c r="AM1193" s="148" t="n"/>
      <c r="AN1193" s="148" t="n"/>
      <c r="AO1193" s="148" t="n"/>
      <c r="AP1193" s="148" t="n"/>
      <c r="AQ1193" s="148" t="n"/>
      <c r="AR1193" s="148" t="n"/>
      <c r="AS1193" s="148" t="n"/>
      <c r="AT1193" s="148" t="n"/>
      <c r="AU1193" s="12" t="n"/>
      <c r="AV1193" s="7" t="n"/>
      <c r="BI1193" s="8" t="n"/>
      <c r="BJ1193" s="7" t="n"/>
      <c r="BK1193" s="2" t="n"/>
      <c r="BL1193" s="2" t="n"/>
      <c r="BM1193" s="2" t="n"/>
      <c r="BN1193" s="2" t="n"/>
      <c r="BO1193" s="2" t="n"/>
      <c r="BP1193" s="143" t="n"/>
      <c r="BV1193" s="144" t="n"/>
      <c r="BW1193" s="143" t="n"/>
      <c r="CG1193" s="144" t="n"/>
      <c r="DU1193" s="144" t="n"/>
      <c r="DV1193" s="2" t="n"/>
      <c r="DW1193" s="2" t="n"/>
      <c r="DX1193" s="2" t="n"/>
      <c r="DY1193" s="2" t="n"/>
      <c r="DZ1193" s="2" t="n"/>
      <c r="EA1193" s="2" t="n"/>
      <c r="EB1193" s="2" t="n"/>
      <c r="EC1193" s="2" t="n"/>
    </row>
    <row r="1194" ht="6.75" customHeight="1" s="118">
      <c r="A1194" s="2" t="n"/>
      <c r="B1194" s="2" t="n"/>
      <c r="C1194" s="2" t="n"/>
      <c r="D1194" s="2" t="n"/>
      <c r="E1194" s="142" t="inlineStr">
        <is>
          <t>ふ り が な</t>
        </is>
      </c>
      <c r="F1194" s="140" t="n"/>
      <c r="G1194" s="140" t="n"/>
      <c r="H1194" s="140" t="n"/>
      <c r="I1194" s="140" t="n"/>
      <c r="J1194" s="140" t="n"/>
      <c r="K1194" s="141" t="n"/>
      <c r="L1194" s="152">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43" t="n"/>
      <c r="CG1194" s="144" t="n"/>
      <c r="DU1194" s="144" t="n"/>
      <c r="DV1194" s="2" t="n"/>
      <c r="DW1194" s="2" t="n"/>
      <c r="DX1194" s="2" t="n"/>
      <c r="DY1194" s="2" t="n"/>
      <c r="DZ1194" s="2" t="n"/>
      <c r="EA1194" s="2" t="n"/>
      <c r="EB1194" s="2" t="n"/>
      <c r="EC1194" s="2" t="n"/>
    </row>
    <row r="1195" ht="6.7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43" t="n"/>
      <c r="CG1195" s="144" t="n"/>
      <c r="DU1195" s="144" t="n"/>
      <c r="DV1195" s="2" t="n"/>
      <c r="DW1195" s="2" t="n"/>
      <c r="DX1195" s="2" t="n"/>
      <c r="DY1195" s="2" t="n"/>
      <c r="DZ1195" s="2" t="n"/>
      <c r="EA1195" s="2" t="n"/>
      <c r="EB1195" s="2" t="n"/>
      <c r="EC1195" s="2" t="n"/>
    </row>
    <row r="1196" ht="6.7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43" t="n"/>
      <c r="CG1196" s="144" t="n"/>
      <c r="DU1196" s="144" t="n"/>
      <c r="DV1196" s="2" t="n"/>
      <c r="DW1196" s="2" t="n"/>
      <c r="DX1196" s="2" t="n"/>
      <c r="DY1196" s="2" t="n"/>
      <c r="DZ1196" s="2" t="n"/>
      <c r="EA1196" s="2" t="n"/>
      <c r="EB1196" s="2" t="n"/>
      <c r="EC1196" s="2" t="n"/>
    </row>
    <row r="1197" ht="6.75" customHeight="1" s="118">
      <c r="A1197" s="2" t="n"/>
      <c r="B1197" s="2" t="n"/>
      <c r="C1197" s="2" t="n"/>
      <c r="D1197" s="2" t="n"/>
      <c r="E1197" s="147" t="n"/>
      <c r="F1197" s="148" t="n"/>
      <c r="G1197" s="148" t="n"/>
      <c r="H1197" s="148" t="n"/>
      <c r="I1197" s="148" t="n"/>
      <c r="J1197" s="148" t="n"/>
      <c r="K1197" s="149" t="n"/>
      <c r="L1197" s="148" t="n"/>
      <c r="M1197" s="148" t="n"/>
      <c r="N1197" s="148" t="n"/>
      <c r="O1197" s="148" t="n"/>
      <c r="P1197" s="148" t="n"/>
      <c r="Q1197" s="148" t="n"/>
      <c r="R1197" s="148" t="n"/>
      <c r="S1197" s="148" t="n"/>
      <c r="T1197" s="148" t="n"/>
      <c r="U1197" s="148" t="n"/>
      <c r="V1197" s="148" t="n"/>
      <c r="W1197" s="148" t="n"/>
      <c r="X1197" s="148" t="n"/>
      <c r="Y1197" s="148" t="n"/>
      <c r="Z1197" s="148" t="n"/>
      <c r="AA1197" s="148" t="n"/>
      <c r="AB1197" s="148" t="n"/>
      <c r="AC1197" s="148" t="n"/>
      <c r="AD1197" s="148" t="n"/>
      <c r="AE1197" s="148" t="n"/>
      <c r="AF1197" s="148" t="n"/>
      <c r="AG1197" s="148" t="n"/>
      <c r="AH1197" s="148" t="n"/>
      <c r="AI1197" s="148" t="n"/>
      <c r="AJ1197" s="148" t="n"/>
      <c r="AK1197" s="148" t="n"/>
      <c r="AL1197" s="148" t="n"/>
      <c r="AM1197" s="148" t="n"/>
      <c r="AN1197" s="148" t="n"/>
      <c r="AO1197" s="148" t="n"/>
      <c r="AP1197" s="148" t="n"/>
      <c r="AQ1197" s="148" t="n"/>
      <c r="AR1197" s="148" t="n"/>
      <c r="AS1197" s="148" t="n"/>
      <c r="AT1197" s="149"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43" t="n"/>
      <c r="CG1197" s="144" t="n"/>
      <c r="DU1197" s="144" t="n"/>
      <c r="DV1197" s="2" t="n"/>
      <c r="DW1197" s="2" t="n"/>
      <c r="DX1197" s="2" t="n"/>
      <c r="DY1197" s="2" t="n"/>
      <c r="DZ1197" s="2" t="n"/>
      <c r="EA1197" s="2" t="n"/>
      <c r="EB1197" s="2" t="n"/>
      <c r="EC1197" s="2" t="n"/>
    </row>
    <row r="1198" ht="6.75" customHeight="1" s="118">
      <c r="A1198" s="2" t="n"/>
      <c r="B1198" s="2" t="n"/>
      <c r="C1198" s="2" t="n"/>
      <c r="D1198" s="2" t="n"/>
      <c r="E1198" s="153" t="inlineStr">
        <is>
          <t>名　前</t>
        </is>
      </c>
      <c r="F1198" s="140" t="n"/>
      <c r="G1198" s="140" t="n"/>
      <c r="H1198" s="140" t="n"/>
      <c r="I1198" s="140" t="n"/>
      <c r="J1198" s="140" t="n"/>
      <c r="K1198" s="141" t="n"/>
      <c r="L1198" s="154">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43" t="n"/>
      <c r="CG1198" s="144" t="n"/>
      <c r="DU1198" s="144" t="n"/>
      <c r="DV1198" s="2" t="n"/>
      <c r="DW1198" s="2" t="n"/>
      <c r="DX1198" s="2" t="n"/>
      <c r="DY1198" s="2" t="n"/>
      <c r="DZ1198" s="2" t="n"/>
      <c r="EA1198" s="2" t="n"/>
      <c r="EB1198" s="2" t="n"/>
      <c r="EC1198" s="2" t="n"/>
    </row>
    <row r="1199" ht="6.7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43" t="n"/>
      <c r="CG1199" s="144" t="n"/>
      <c r="DU1199" s="144" t="n"/>
      <c r="DV1199" s="2" t="n"/>
      <c r="DW1199" s="2" t="n"/>
      <c r="DX1199" s="2" t="n"/>
      <c r="DY1199" s="2" t="n"/>
      <c r="DZ1199" s="2" t="n"/>
      <c r="EA1199" s="2" t="n"/>
      <c r="EB1199" s="2" t="n"/>
      <c r="EC1199" s="2" t="n"/>
    </row>
    <row r="1200" ht="6.7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43" t="n"/>
      <c r="CG1200" s="144" t="n"/>
      <c r="DU1200" s="144" t="n"/>
      <c r="DV1200" s="2" t="n"/>
      <c r="DW1200" s="2" t="n"/>
      <c r="DX1200" s="2" t="n"/>
      <c r="DY1200" s="2" t="n"/>
      <c r="DZ1200" s="2" t="n"/>
      <c r="EA1200" s="2" t="n"/>
      <c r="EB1200" s="2" t="n"/>
      <c r="EC1200" s="2" t="n"/>
    </row>
    <row r="1201" ht="6.7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43" t="n"/>
      <c r="CG1201" s="144" t="n"/>
      <c r="DU1201" s="144" t="n"/>
      <c r="DV1201" s="2" t="n"/>
      <c r="DW1201" s="2" t="n"/>
      <c r="DX1201" s="2" t="n"/>
      <c r="DY1201" s="2" t="n"/>
      <c r="DZ1201" s="2" t="n"/>
      <c r="EA1201" s="2" t="n"/>
      <c r="EB1201" s="2" t="n"/>
      <c r="EC1201" s="2" t="n"/>
    </row>
    <row r="1202" ht="6.7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43" t="n"/>
      <c r="CG1202" s="144" t="n"/>
      <c r="DU1202" s="144" t="n"/>
      <c r="DV1202" s="2" t="n"/>
      <c r="DW1202" s="2" t="n"/>
      <c r="DX1202" s="2" t="n"/>
      <c r="DY1202" s="2" t="n"/>
      <c r="DZ1202" s="2" t="n"/>
      <c r="EA1202" s="2" t="n"/>
      <c r="EB1202" s="2" t="n"/>
      <c r="EC1202" s="2" t="n"/>
    </row>
    <row r="1203" ht="4.5" customHeight="1" s="118">
      <c r="A1203" s="2" t="n"/>
      <c r="B1203" s="2" t="n"/>
      <c r="C1203" s="2" t="n"/>
      <c r="D1203" s="2" t="n"/>
      <c r="E1203" s="147" t="n"/>
      <c r="F1203" s="148" t="n"/>
      <c r="G1203" s="148" t="n"/>
      <c r="H1203" s="148" t="n"/>
      <c r="I1203" s="148" t="n"/>
      <c r="J1203" s="148" t="n"/>
      <c r="K1203" s="149" t="n"/>
      <c r="L1203" s="147" t="n"/>
      <c r="M1203" s="148" t="n"/>
      <c r="N1203" s="148" t="n"/>
      <c r="O1203" s="148" t="n"/>
      <c r="P1203" s="148" t="n"/>
      <c r="Q1203" s="148" t="n"/>
      <c r="R1203" s="148" t="n"/>
      <c r="S1203" s="148" t="n"/>
      <c r="T1203" s="148" t="n"/>
      <c r="U1203" s="148" t="n"/>
      <c r="V1203" s="148" t="n"/>
      <c r="W1203" s="148" t="n"/>
      <c r="X1203" s="148" t="n"/>
      <c r="Y1203" s="148" t="n"/>
      <c r="Z1203" s="148" t="n"/>
      <c r="AA1203" s="148" t="n"/>
      <c r="AB1203" s="148" t="n"/>
      <c r="AC1203" s="148" t="n"/>
      <c r="AD1203" s="148" t="n"/>
      <c r="AE1203" s="148" t="n"/>
      <c r="AF1203" s="148" t="n"/>
      <c r="AG1203" s="148" t="n"/>
      <c r="AH1203" s="148" t="n"/>
      <c r="AI1203" s="148" t="n"/>
      <c r="AJ1203" s="148" t="n"/>
      <c r="AK1203" s="148" t="n"/>
      <c r="AL1203" s="148" t="n"/>
      <c r="AM1203" s="148" t="n"/>
      <c r="AN1203" s="148" t="n"/>
      <c r="AO1203" s="148" t="n"/>
      <c r="AP1203" s="148" t="n"/>
      <c r="AQ1203" s="148" t="n"/>
      <c r="AR1203" s="148" t="n"/>
      <c r="AS1203" s="148" t="n"/>
      <c r="AT1203" s="149"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43" t="n"/>
      <c r="CG1203" s="144" t="n"/>
      <c r="DU1203" s="144" t="n"/>
      <c r="DV1203" s="2" t="n"/>
      <c r="DW1203" s="2" t="n"/>
      <c r="DX1203" s="2" t="n"/>
      <c r="DY1203" s="2" t="n"/>
      <c r="DZ1203" s="2" t="n"/>
      <c r="EA1203" s="2" t="n"/>
      <c r="EB1203" s="2" t="n"/>
      <c r="EC1203" s="2" t="n"/>
    </row>
    <row r="1204" ht="6.75" customHeight="1" s="118">
      <c r="A1204" s="2" t="n"/>
      <c r="B1204" s="2" t="n"/>
      <c r="C1204" s="2" t="n"/>
      <c r="D1204" s="2" t="n"/>
      <c r="E1204" s="153" t="inlineStr">
        <is>
          <t>生年月日</t>
        </is>
      </c>
      <c r="F1204" s="140" t="n"/>
      <c r="G1204" s="140" t="n"/>
      <c r="H1204" s="140" t="n"/>
      <c r="I1204" s="140" t="n"/>
      <c r="J1204" s="140" t="n"/>
      <c r="K1204" s="141" t="n"/>
      <c r="L1204" s="155" t="inlineStr">
        <is>
          <t>昭和 ・ 平成</t>
        </is>
      </c>
      <c r="M1204" s="140" t="n"/>
      <c r="N1204" s="140" t="n"/>
      <c r="O1204" s="140" t="n"/>
      <c r="P1204" s="140" t="n"/>
      <c r="Q1204" s="140" t="n"/>
      <c r="R1204" s="140" t="n"/>
      <c r="S1204" s="140" t="n"/>
      <c r="T1204" s="140" t="n"/>
      <c r="U1204" s="140" t="n"/>
      <c r="V1204" s="156">
        <f>計算!$D$16</f>
        <v/>
      </c>
      <c r="W1204" s="140" t="n"/>
      <c r="X1204" s="157" t="inlineStr">
        <is>
          <t>年</t>
        </is>
      </c>
      <c r="Y1204" s="140" t="n"/>
      <c r="Z1204" s="158">
        <f>計算!$E$16</f>
        <v/>
      </c>
      <c r="AA1204" s="140" t="n"/>
      <c r="AB1204" s="140" t="n"/>
      <c r="AC1204" s="157" t="inlineStr">
        <is>
          <t>月</t>
        </is>
      </c>
      <c r="AD1204" s="140" t="n"/>
      <c r="AE1204" s="158">
        <f>計算!$F$16</f>
        <v/>
      </c>
      <c r="AF1204" s="140" t="n"/>
      <c r="AG1204" s="140" t="n"/>
      <c r="AH1204" s="157" t="inlineStr">
        <is>
          <t>日　生 （満</t>
        </is>
      </c>
      <c r="AI1204" s="140" t="n"/>
      <c r="AJ1204" s="140" t="n"/>
      <c r="AK1204" s="140" t="n"/>
      <c r="AL1204" s="140" t="n"/>
      <c r="AM1204" s="140" t="n"/>
      <c r="AN1204" s="140" t="n"/>
      <c r="AO1204" s="140" t="n"/>
      <c r="AP1204" s="159">
        <f>計算!$G$16</f>
        <v/>
      </c>
      <c r="AQ1204" s="140" t="n"/>
      <c r="AR1204" s="160"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43" t="n"/>
      <c r="CG1204" s="144" t="n"/>
      <c r="DU1204" s="144" t="n"/>
      <c r="DV1204" s="2" t="n"/>
      <c r="DW1204" s="2" t="n"/>
      <c r="DX1204" s="2" t="n"/>
      <c r="DY1204" s="2" t="n"/>
      <c r="DZ1204" s="2" t="n"/>
      <c r="EA1204" s="2" t="n"/>
      <c r="EB1204" s="2" t="n"/>
      <c r="EC1204" s="2" t="n"/>
    </row>
    <row r="1205" ht="6.7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143" t="n"/>
      <c r="CG1205" s="144" t="n"/>
      <c r="DU1205" s="144" t="n"/>
      <c r="DV1205" s="2" t="n"/>
      <c r="DW1205" s="2" t="n"/>
      <c r="DX1205" s="2" t="n"/>
      <c r="DY1205" s="2" t="n"/>
      <c r="DZ1205" s="2" t="n"/>
      <c r="EA1205" s="2" t="n"/>
      <c r="EB1205" s="2" t="n"/>
      <c r="EC1205" s="2" t="n"/>
    </row>
    <row r="1206" ht="6.75"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143" t="n"/>
      <c r="CG1206" s="144" t="n"/>
      <c r="DU1206" s="144" t="n"/>
      <c r="DV1206" s="2" t="n"/>
      <c r="DW1206" s="2" t="n"/>
      <c r="DX1206" s="2" t="n"/>
      <c r="DY1206" s="2" t="n"/>
      <c r="DZ1206" s="2" t="n"/>
      <c r="EA1206" s="2" t="n"/>
      <c r="EB1206" s="2" t="n"/>
      <c r="EC1206" s="2" t="n"/>
    </row>
    <row r="1207" ht="3.75" customHeight="1" s="118">
      <c r="A1207" s="2" t="n"/>
      <c r="B1207" s="2" t="n"/>
      <c r="C1207" s="2" t="n"/>
      <c r="D1207" s="2" t="n"/>
      <c r="E1207" s="147" t="n"/>
      <c r="F1207" s="148" t="n"/>
      <c r="G1207" s="148" t="n"/>
      <c r="H1207" s="148" t="n"/>
      <c r="I1207" s="148" t="n"/>
      <c r="J1207" s="148" t="n"/>
      <c r="K1207" s="149" t="n"/>
      <c r="L1207" s="147" t="n"/>
      <c r="M1207" s="148" t="n"/>
      <c r="N1207" s="148" t="n"/>
      <c r="O1207" s="148" t="n"/>
      <c r="P1207" s="148" t="n"/>
      <c r="Q1207" s="148" t="n"/>
      <c r="R1207" s="148" t="n"/>
      <c r="S1207" s="148" t="n"/>
      <c r="T1207" s="148" t="n"/>
      <c r="U1207" s="148" t="n"/>
      <c r="X1207" s="148" t="n"/>
      <c r="Y1207" s="148" t="n"/>
      <c r="AC1207" s="148" t="n"/>
      <c r="AD1207" s="148" t="n"/>
      <c r="AH1207" s="148" t="n"/>
      <c r="AI1207" s="148" t="n"/>
      <c r="AJ1207" s="148" t="n"/>
      <c r="AK1207" s="148" t="n"/>
      <c r="AL1207" s="148" t="n"/>
      <c r="AM1207" s="148" t="n"/>
      <c r="AN1207" s="148" t="n"/>
      <c r="AO1207" s="148" t="n"/>
      <c r="AP1207" s="148" t="n"/>
      <c r="AQ1207" s="148" t="n"/>
      <c r="AR1207" s="148" t="n"/>
      <c r="AS1207" s="148" t="n"/>
      <c r="AT1207" s="149"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143" t="n"/>
      <c r="CG1207" s="144" t="n"/>
      <c r="DU1207" s="144" t="n"/>
      <c r="DV1207" s="2" t="n"/>
      <c r="DW1207" s="2" t="n"/>
      <c r="DX1207" s="2" t="n"/>
      <c r="DY1207" s="2" t="n"/>
      <c r="DZ1207" s="2" t="n"/>
      <c r="EA1207" s="2" t="n"/>
      <c r="EB1207" s="2" t="n"/>
      <c r="EC1207" s="2" t="n"/>
    </row>
    <row r="1208" ht="6.75" customHeight="1" s="118">
      <c r="A1208" s="2" t="n"/>
      <c r="B1208" s="2" t="n"/>
      <c r="C1208" s="2" t="n"/>
      <c r="D1208" s="2" t="n"/>
      <c r="E1208" s="161" t="inlineStr">
        <is>
          <t>ふ り が な</t>
        </is>
      </c>
      <c r="F1208" s="140" t="n"/>
      <c r="G1208" s="140" t="n"/>
      <c r="H1208" s="140" t="n"/>
      <c r="I1208" s="140" t="n"/>
      <c r="J1208" s="140" t="n"/>
      <c r="K1208" s="141" t="n"/>
      <c r="L1208" s="162">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143" t="n"/>
      <c r="CG1208" s="144" t="n"/>
      <c r="DU1208" s="144" t="n"/>
      <c r="DV1208" s="2" t="n"/>
      <c r="DW1208" s="2" t="n"/>
      <c r="DX1208" s="2" t="n"/>
      <c r="DY1208" s="2" t="n"/>
      <c r="DZ1208" s="2" t="n"/>
      <c r="EA1208" s="2" t="n"/>
      <c r="EB1208" s="2" t="n"/>
      <c r="EC1208" s="2" t="n"/>
    </row>
    <row r="1209" ht="6.75" customHeight="1" s="118">
      <c r="A1209" s="2" t="n"/>
      <c r="B1209" s="2" t="n"/>
      <c r="C1209" s="2" t="n"/>
      <c r="D1209" s="2" t="n"/>
      <c r="E1209" s="143" t="n"/>
      <c r="K1209" s="144" t="n"/>
      <c r="BI1209" s="144" t="n"/>
      <c r="BJ1209" s="2" t="n"/>
      <c r="BK1209" s="2" t="n"/>
      <c r="BL1209" s="2" t="n"/>
      <c r="BM1209" s="2" t="n"/>
      <c r="BN1209" s="2" t="n"/>
      <c r="BO1209" s="2" t="n"/>
      <c r="BP1209" s="143" t="n"/>
      <c r="BV1209" s="144" t="n"/>
      <c r="BW1209" s="143" t="n"/>
      <c r="CG1209" s="144" t="n"/>
      <c r="DU1209" s="144" t="n"/>
      <c r="DV1209" s="2" t="n"/>
      <c r="DW1209" s="2" t="n"/>
      <c r="DX1209" s="2" t="n"/>
      <c r="DY1209" s="2" t="n"/>
      <c r="DZ1209" s="2" t="n"/>
      <c r="EA1209" s="2" t="n"/>
      <c r="EB1209" s="2" t="n"/>
      <c r="EC1209" s="2" t="n"/>
    </row>
    <row r="1210" ht="6.75" customHeight="1" s="118">
      <c r="A1210" s="2" t="n"/>
      <c r="B1210" s="2" t="n"/>
      <c r="C1210" s="2" t="n"/>
      <c r="D1210" s="2" t="n"/>
      <c r="E1210" s="163" t="n"/>
      <c r="F1210" s="164" t="n"/>
      <c r="G1210" s="164" t="n"/>
      <c r="H1210" s="164" t="n"/>
      <c r="I1210" s="164" t="n"/>
      <c r="J1210" s="164" t="n"/>
      <c r="K1210" s="165" t="n"/>
      <c r="L1210" s="164" t="n"/>
      <c r="M1210" s="164" t="n"/>
      <c r="N1210" s="164" t="n"/>
      <c r="O1210" s="164" t="n"/>
      <c r="P1210" s="164" t="n"/>
      <c r="Q1210" s="164" t="n"/>
      <c r="R1210" s="164" t="n"/>
      <c r="S1210" s="164" t="n"/>
      <c r="T1210" s="164" t="n"/>
      <c r="U1210" s="164" t="n"/>
      <c r="V1210" s="164" t="n"/>
      <c r="W1210" s="164" t="n"/>
      <c r="X1210" s="164" t="n"/>
      <c r="Y1210" s="164" t="n"/>
      <c r="Z1210" s="164" t="n"/>
      <c r="AA1210" s="164" t="n"/>
      <c r="AB1210" s="164" t="n"/>
      <c r="AC1210" s="164" t="n"/>
      <c r="AD1210" s="164" t="n"/>
      <c r="AE1210" s="164" t="n"/>
      <c r="AF1210" s="164" t="n"/>
      <c r="AG1210" s="164" t="n"/>
      <c r="AH1210" s="164" t="n"/>
      <c r="AI1210" s="164" t="n"/>
      <c r="AJ1210" s="164" t="n"/>
      <c r="AK1210" s="164" t="n"/>
      <c r="AL1210" s="164" t="n"/>
      <c r="AM1210" s="164" t="n"/>
      <c r="AN1210" s="164" t="n"/>
      <c r="AO1210" s="164" t="n"/>
      <c r="AP1210" s="164" t="n"/>
      <c r="AQ1210" s="164" t="n"/>
      <c r="AR1210" s="164" t="n"/>
      <c r="AS1210" s="164" t="n"/>
      <c r="AT1210" s="164" t="n"/>
      <c r="AU1210" s="164" t="n"/>
      <c r="AV1210" s="164" t="n"/>
      <c r="AW1210" s="164" t="n"/>
      <c r="AX1210" s="164" t="n"/>
      <c r="AY1210" s="164" t="n"/>
      <c r="AZ1210" s="164" t="n"/>
      <c r="BA1210" s="164" t="n"/>
      <c r="BB1210" s="164" t="n"/>
      <c r="BC1210" s="164" t="n"/>
      <c r="BD1210" s="164" t="n"/>
      <c r="BE1210" s="164" t="n"/>
      <c r="BF1210" s="164" t="n"/>
      <c r="BG1210" s="164" t="n"/>
      <c r="BH1210" s="164" t="n"/>
      <c r="BI1210" s="165" t="n"/>
      <c r="BJ1210" s="2" t="n"/>
      <c r="BK1210" s="2" t="n"/>
      <c r="BL1210" s="2" t="n"/>
      <c r="BM1210" s="2" t="n"/>
      <c r="BN1210" s="2" t="n"/>
      <c r="BO1210" s="2" t="n"/>
      <c r="BP1210" s="143" t="n"/>
      <c r="BV1210" s="144" t="n"/>
      <c r="BW1210" s="143" t="n"/>
      <c r="CG1210" s="144" t="n"/>
      <c r="DU1210" s="144" t="n"/>
      <c r="DV1210" s="2" t="n"/>
      <c r="DW1210" s="2" t="n"/>
      <c r="DX1210" s="2" t="n"/>
      <c r="DY1210" s="2" t="n"/>
      <c r="DZ1210" s="2" t="n"/>
      <c r="EA1210" s="2" t="n"/>
      <c r="EB1210" s="2" t="n"/>
      <c r="EC1210" s="2" t="n"/>
    </row>
    <row r="1211" ht="6.75" customHeight="1" s="118">
      <c r="A1211" s="2" t="n"/>
      <c r="B1211" s="2" t="n"/>
      <c r="C1211" s="2" t="n"/>
      <c r="D1211" s="2" t="n"/>
      <c r="E1211" s="166" t="inlineStr">
        <is>
          <t>現住所</t>
        </is>
      </c>
      <c r="F1211" s="167" t="n"/>
      <c r="G1211" s="167" t="n"/>
      <c r="H1211" s="167" t="n"/>
      <c r="I1211" s="167" t="n"/>
      <c r="J1211" s="167" t="n"/>
      <c r="K1211" s="168" t="n"/>
      <c r="L1211" s="107" t="inlineStr">
        <is>
          <t>〒</t>
        </is>
      </c>
      <c r="M1211" s="167" t="n"/>
      <c r="N1211" s="167" t="n"/>
      <c r="O1211" s="167" t="n"/>
      <c r="P1211" s="169">
        <f>計算!$H$16</f>
        <v/>
      </c>
      <c r="Q1211" s="167" t="n"/>
      <c r="R1211" s="167" t="n"/>
      <c r="S1211" s="167" t="n"/>
      <c r="T1211" s="167" t="n"/>
      <c r="U1211" s="167" t="n"/>
      <c r="V1211" s="167" t="n"/>
      <c r="W1211" s="167" t="n"/>
      <c r="X1211" s="167" t="n"/>
      <c r="Y1211" s="167" t="n"/>
      <c r="Z1211" s="167" t="n"/>
      <c r="AA1211" s="167" t="n"/>
      <c r="AB1211" s="167" t="n"/>
      <c r="AC1211" s="167" t="n"/>
      <c r="AD1211" s="167" t="n"/>
      <c r="AE1211" s="167" t="n"/>
      <c r="AF1211" s="167" t="n"/>
      <c r="AG1211" s="167" t="n"/>
      <c r="AH1211" s="167" t="n"/>
      <c r="AI1211" s="167" t="n"/>
      <c r="AJ1211" s="167"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143" t="n"/>
      <c r="CG1211" s="144" t="n"/>
      <c r="DU1211" s="144" t="n"/>
      <c r="DV1211" s="2" t="n"/>
      <c r="DW1211" s="2" t="n"/>
      <c r="DX1211" s="2" t="n"/>
      <c r="DY1211" s="2" t="n"/>
      <c r="DZ1211" s="2" t="n"/>
      <c r="EA1211" s="2" t="n"/>
      <c r="EB1211" s="2" t="n"/>
      <c r="EC1211" s="2" t="n"/>
    </row>
    <row r="1212" ht="4.5"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7" t="n"/>
      <c r="BQ1212" s="148" t="n"/>
      <c r="BR1212" s="148" t="n"/>
      <c r="BS1212" s="148" t="n"/>
      <c r="BT1212" s="148" t="n"/>
      <c r="BU1212" s="148" t="n"/>
      <c r="BV1212" s="149" t="n"/>
      <c r="BW1212" s="147" t="n"/>
      <c r="BX1212" s="148" t="n"/>
      <c r="BY1212" s="148" t="n"/>
      <c r="BZ1212" s="148" t="n"/>
      <c r="CA1212" s="148" t="n"/>
      <c r="CB1212" s="148" t="n"/>
      <c r="CC1212" s="148" t="n"/>
      <c r="CD1212" s="148" t="n"/>
      <c r="CE1212" s="148" t="n"/>
      <c r="CF1212" s="148" t="n"/>
      <c r="CG1212" s="149" t="n"/>
      <c r="DU1212" s="144"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0" t="inlineStr">
        <is>
          <t>校内外の諸活動</t>
        </is>
      </c>
      <c r="BQ1213" s="140" t="n"/>
      <c r="BR1213" s="140" t="n"/>
      <c r="BS1213" s="140" t="n"/>
      <c r="BT1213" s="140" t="n"/>
      <c r="BU1213" s="140" t="n"/>
      <c r="BV1213" s="141" t="n"/>
      <c r="BW1213" s="171">
        <f>計算!$AQ$16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2">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7" t="n"/>
      <c r="F1216" s="148" t="n"/>
      <c r="G1216" s="148" t="n"/>
      <c r="H1216" s="148" t="n"/>
      <c r="I1216" s="148" t="n"/>
      <c r="J1216" s="148" t="n"/>
      <c r="K1216" s="149" t="n"/>
      <c r="L1216" s="147" t="n"/>
      <c r="M1216" s="148" t="n"/>
      <c r="N1216" s="148" t="n"/>
      <c r="O1216" s="148" t="n"/>
      <c r="P1216" s="148" t="n"/>
      <c r="Q1216" s="148" t="n"/>
      <c r="R1216" s="148" t="n"/>
      <c r="S1216" s="148" t="n"/>
      <c r="T1216" s="148" t="n"/>
      <c r="U1216" s="148" t="n"/>
      <c r="V1216" s="148" t="n"/>
      <c r="W1216" s="148" t="n"/>
      <c r="X1216" s="148" t="n"/>
      <c r="Y1216" s="148" t="n"/>
      <c r="Z1216" s="148" t="n"/>
      <c r="AA1216" s="148" t="n"/>
      <c r="AB1216" s="148" t="n"/>
      <c r="AC1216" s="148" t="n"/>
      <c r="AD1216" s="148" t="n"/>
      <c r="AE1216" s="148" t="n"/>
      <c r="AF1216" s="148" t="n"/>
      <c r="AG1216" s="148" t="n"/>
      <c r="AH1216" s="148" t="n"/>
      <c r="AI1216" s="148" t="n"/>
      <c r="AJ1216" s="148" t="n"/>
      <c r="AK1216" s="148" t="n"/>
      <c r="AL1216" s="148" t="n"/>
      <c r="AM1216" s="148" t="n"/>
      <c r="AN1216" s="148" t="n"/>
      <c r="AO1216" s="148" t="n"/>
      <c r="AP1216" s="148" t="n"/>
      <c r="AQ1216" s="148" t="n"/>
      <c r="AR1216" s="148" t="n"/>
      <c r="AS1216" s="148" t="n"/>
      <c r="AT1216" s="148" t="n"/>
      <c r="AU1216" s="148" t="n"/>
      <c r="AV1216" s="148" t="n"/>
      <c r="AW1216" s="148" t="n"/>
      <c r="AX1216" s="148" t="n"/>
      <c r="AY1216" s="148" t="n"/>
      <c r="AZ1216" s="148" t="n"/>
      <c r="BA1216" s="148" t="n"/>
      <c r="BB1216" s="148" t="n"/>
      <c r="BC1216" s="148" t="n"/>
      <c r="BD1216" s="148" t="n"/>
      <c r="BE1216" s="148" t="n"/>
      <c r="BF1216" s="148" t="n"/>
      <c r="BG1216" s="148" t="n"/>
      <c r="BH1216" s="148" t="n"/>
      <c r="BI1216" s="149"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61" t="inlineStr">
        <is>
          <t>ふ り が な</t>
        </is>
      </c>
      <c r="F1217" s="140" t="n"/>
      <c r="G1217" s="140" t="n"/>
      <c r="H1217" s="140" t="n"/>
      <c r="I1217" s="140" t="n"/>
      <c r="J1217" s="140" t="n"/>
      <c r="K1217" s="141" t="n"/>
      <c r="L1217" s="162">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3" t="n"/>
      <c r="F1219" s="164" t="n"/>
      <c r="G1219" s="164" t="n"/>
      <c r="H1219" s="164" t="n"/>
      <c r="I1219" s="164" t="n"/>
      <c r="J1219" s="164" t="n"/>
      <c r="K1219" s="165" t="n"/>
      <c r="L1219" s="164" t="n"/>
      <c r="M1219" s="164" t="n"/>
      <c r="N1219" s="164" t="n"/>
      <c r="O1219" s="164" t="n"/>
      <c r="P1219" s="164" t="n"/>
      <c r="Q1219" s="164" t="n"/>
      <c r="R1219" s="164" t="n"/>
      <c r="S1219" s="164" t="n"/>
      <c r="T1219" s="164" t="n"/>
      <c r="U1219" s="164" t="n"/>
      <c r="V1219" s="164" t="n"/>
      <c r="W1219" s="164" t="n"/>
      <c r="X1219" s="164" t="n"/>
      <c r="Y1219" s="164" t="n"/>
      <c r="Z1219" s="164" t="n"/>
      <c r="AA1219" s="164" t="n"/>
      <c r="AB1219" s="164" t="n"/>
      <c r="AC1219" s="164" t="n"/>
      <c r="AD1219" s="164" t="n"/>
      <c r="AE1219" s="164" t="n"/>
      <c r="AF1219" s="164" t="n"/>
      <c r="AG1219" s="164" t="n"/>
      <c r="AH1219" s="164" t="n"/>
      <c r="AI1219" s="164" t="n"/>
      <c r="AJ1219" s="164" t="n"/>
      <c r="AK1219" s="164" t="n"/>
      <c r="AL1219" s="164" t="n"/>
      <c r="AM1219" s="164" t="n"/>
      <c r="AN1219" s="164" t="n"/>
      <c r="AO1219" s="164" t="n"/>
      <c r="AP1219" s="164" t="n"/>
      <c r="AQ1219" s="164" t="n"/>
      <c r="AR1219" s="164" t="n"/>
      <c r="AS1219" s="164" t="n"/>
      <c r="AT1219" s="164" t="n"/>
      <c r="AU1219" s="164" t="n"/>
      <c r="AV1219" s="164" t="n"/>
      <c r="AW1219" s="164" t="n"/>
      <c r="AX1219" s="164" t="n"/>
      <c r="AY1219" s="164" t="n"/>
      <c r="AZ1219" s="164" t="n"/>
      <c r="BA1219" s="164" t="n"/>
      <c r="BB1219" s="164" t="n"/>
      <c r="BC1219" s="164" t="n"/>
      <c r="BD1219" s="164" t="n"/>
      <c r="BE1219" s="164" t="n"/>
      <c r="BF1219" s="164" t="n"/>
      <c r="BG1219" s="164" t="n"/>
      <c r="BH1219" s="164" t="n"/>
      <c r="BI1219" s="165"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6" t="inlineStr">
        <is>
          <t>連絡先</t>
        </is>
      </c>
      <c r="F1220" s="167" t="n"/>
      <c r="G1220" s="167" t="n"/>
      <c r="H1220" s="167" t="n"/>
      <c r="I1220" s="167" t="n"/>
      <c r="J1220" s="167" t="n"/>
      <c r="K1220" s="168" t="n"/>
      <c r="L1220" s="107" t="inlineStr">
        <is>
          <t>〒</t>
        </is>
      </c>
      <c r="M1220" s="167" t="n"/>
      <c r="N1220" s="167" t="n"/>
      <c r="O1220" s="167" t="n"/>
      <c r="P1220" s="173">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4">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7" t="n"/>
      <c r="F1224" s="148" t="n"/>
      <c r="G1224" s="148" t="n"/>
      <c r="H1224" s="148" t="n"/>
      <c r="I1224" s="148" t="n"/>
      <c r="J1224" s="148" t="n"/>
      <c r="K1224" s="149" t="n"/>
      <c r="L1224" s="148" t="n"/>
      <c r="M1224" s="148" t="n"/>
      <c r="N1224" s="148" t="n"/>
      <c r="O1224" s="148" t="n"/>
      <c r="P1224" s="148" t="n"/>
      <c r="Q1224" s="148" t="n"/>
      <c r="R1224" s="148" t="n"/>
      <c r="S1224" s="148" t="n"/>
      <c r="T1224" s="148" t="n"/>
      <c r="U1224" s="148" t="n"/>
      <c r="V1224" s="148" t="n"/>
      <c r="W1224" s="148" t="n"/>
      <c r="X1224" s="148" t="n"/>
      <c r="Y1224" s="148" t="n"/>
      <c r="Z1224" s="148" t="n"/>
      <c r="AA1224" s="148" t="n"/>
      <c r="AB1224" s="148" t="n"/>
      <c r="AC1224" s="148" t="n"/>
      <c r="AD1224" s="148" t="n"/>
      <c r="AE1224" s="148" t="n"/>
      <c r="AF1224" s="148" t="n"/>
      <c r="AG1224" s="148" t="n"/>
      <c r="AH1224" s="148" t="n"/>
      <c r="AI1224" s="148" t="n"/>
      <c r="AJ1224" s="148" t="n"/>
      <c r="AK1224" s="148" t="n"/>
      <c r="AL1224" s="148" t="n"/>
      <c r="AM1224" s="148" t="n"/>
      <c r="AN1224" s="148" t="n"/>
      <c r="AO1224" s="148" t="n"/>
      <c r="AP1224" s="148" t="n"/>
      <c r="AQ1224" s="148" t="n"/>
      <c r="AR1224" s="148" t="n"/>
      <c r="AS1224" s="148" t="n"/>
      <c r="AT1224" s="148" t="n"/>
      <c r="AU1224" s="148" t="n"/>
      <c r="AV1224" s="148" t="n"/>
      <c r="AW1224" s="148" t="n"/>
      <c r="AX1224" s="148" t="n"/>
      <c r="AY1224" s="148" t="n"/>
      <c r="AZ1224" s="148" t="n"/>
      <c r="BA1224" s="148" t="n"/>
      <c r="BB1224" s="148" t="n"/>
      <c r="BC1224" s="148" t="n"/>
      <c r="BD1224" s="148" t="n"/>
      <c r="BE1224" s="148" t="n"/>
      <c r="BF1224" s="148" t="n"/>
      <c r="BG1224" s="148" t="n"/>
      <c r="BH1224" s="148" t="n"/>
      <c r="BI1224" s="149"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5" t="n"/>
      <c r="BQ1230" s="140" t="n"/>
      <c r="BR1230" s="176" t="n"/>
      <c r="BS1230" s="140" t="n"/>
      <c r="BT1230" s="140" t="n"/>
      <c r="BU1230" s="28" t="n"/>
      <c r="BV1230" s="29" t="n"/>
      <c r="BW1230" s="177">
        <f>計算!$AR$16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8"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79">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80">
        <f>IF(計算!$B$16="","",設定!$B$6)&amp;""</f>
        <v/>
      </c>
      <c r="S1238" s="11" t="n"/>
      <c r="T1238" s="11" t="n"/>
      <c r="U1238" s="181">
        <f>IF(計算!$B$16="","",設定!$B$7)&amp;""</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7" t="n"/>
      <c r="F1243" s="148" t="n"/>
      <c r="G1243" s="148" t="n"/>
      <c r="H1243" s="148" t="n"/>
      <c r="I1243" s="148" t="n"/>
      <c r="J1243" s="148" t="n"/>
      <c r="K1243" s="149"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8" t="n"/>
      <c r="AX1243" s="148" t="n"/>
      <c r="AY1243" s="148" t="n"/>
      <c r="AZ1243" s="148" t="n"/>
      <c r="BA1243" s="148" t="n"/>
      <c r="BB1243" s="148" t="n"/>
      <c r="BC1243" s="148" t="n"/>
      <c r="BD1243" s="148" t="n"/>
      <c r="BE1243" s="148" t="n"/>
      <c r="BF1243" s="148" t="n"/>
      <c r="BG1243" s="148" t="n"/>
      <c r="BH1243" s="148" t="n"/>
      <c r="BI1243" s="149"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2"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2">
        <f>計算!$AV$16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80">
        <f>計算!$AT$16</f>
        <v/>
      </c>
      <c r="S1249" s="52" t="inlineStr">
        <is>
          <t>年</t>
        </is>
      </c>
      <c r="U1249" s="181">
        <f>計算!$AU$16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7" t="n"/>
      <c r="M1252" s="148" t="n"/>
      <c r="N1252" s="148" t="n"/>
      <c r="O1252" s="148" t="n"/>
      <c r="P1252" s="20" t="n"/>
      <c r="Q1252" s="20" t="n"/>
      <c r="R1252" s="20" t="n"/>
      <c r="S1252" s="20" t="n"/>
      <c r="T1252" s="20" t="n"/>
      <c r="U1252" s="20" t="n"/>
      <c r="V1252" s="20" t="n"/>
      <c r="W1252" s="20" t="n"/>
      <c r="X1252" s="39" t="n"/>
      <c r="Y1252" s="147" t="n"/>
      <c r="Z1252" s="148" t="n"/>
      <c r="AA1252" s="148" t="n"/>
      <c r="AB1252" s="148" t="n"/>
      <c r="AC1252" s="148" t="n"/>
      <c r="AD1252" s="148" t="n"/>
      <c r="AE1252" s="148" t="n"/>
      <c r="AF1252" s="148" t="n"/>
      <c r="AG1252" s="148" t="n"/>
      <c r="AH1252" s="148" t="n"/>
      <c r="AI1252" s="148" t="n"/>
      <c r="AJ1252" s="148" t="n"/>
      <c r="AK1252" s="148" t="n"/>
      <c r="AL1252" s="148" t="n"/>
      <c r="AM1252" s="148" t="n"/>
      <c r="AN1252" s="148" t="n"/>
      <c r="AO1252" s="148" t="n"/>
      <c r="AP1252" s="148" t="n"/>
      <c r="AQ1252" s="148" t="n"/>
      <c r="AR1252" s="148" t="n"/>
      <c r="AS1252" s="148" t="n"/>
      <c r="AT1252" s="148" t="n"/>
      <c r="AU1252" s="148" t="n"/>
      <c r="AV1252" s="148" t="n"/>
      <c r="AW1252" s="148" t="n"/>
      <c r="AX1252" s="148" t="n"/>
      <c r="AY1252" s="148" t="n"/>
      <c r="AZ1252" s="148" t="n"/>
      <c r="BA1252" s="148" t="n"/>
      <c r="BB1252" s="148" t="n"/>
      <c r="BC1252" s="148" t="n"/>
      <c r="BD1252" s="148" t="n"/>
      <c r="BE1252" s="148" t="n"/>
      <c r="BF1252" s="148" t="n"/>
      <c r="BG1252" s="148" t="n"/>
      <c r="BH1252" s="148" t="n"/>
      <c r="BI1252" s="149"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2">
        <f>計算!$AY$16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80">
        <f>計算!$AW$16</f>
        <v/>
      </c>
      <c r="S1255" s="52" t="inlineStr">
        <is>
          <t>年</t>
        </is>
      </c>
      <c r="U1255" s="181">
        <f>計算!$AX$16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7" t="n"/>
      <c r="M1258" s="148" t="n"/>
      <c r="N1258" s="148" t="n"/>
      <c r="O1258" s="148" t="n"/>
      <c r="P1258" s="20" t="n"/>
      <c r="Q1258" s="20" t="n"/>
      <c r="R1258" s="20" t="n"/>
      <c r="S1258" s="20" t="n"/>
      <c r="T1258" s="20" t="n"/>
      <c r="U1258" s="20" t="n"/>
      <c r="V1258" s="20" t="n"/>
      <c r="W1258" s="20" t="n"/>
      <c r="X1258" s="39" t="n"/>
      <c r="Y1258" s="147" t="n"/>
      <c r="Z1258" s="148" t="n"/>
      <c r="AA1258" s="148" t="n"/>
      <c r="AB1258" s="148" t="n"/>
      <c r="AC1258" s="148" t="n"/>
      <c r="AD1258" s="148" t="n"/>
      <c r="AE1258" s="148" t="n"/>
      <c r="AF1258" s="148" t="n"/>
      <c r="AG1258" s="148" t="n"/>
      <c r="AH1258" s="148" t="n"/>
      <c r="AI1258" s="148" t="n"/>
      <c r="AJ1258" s="148" t="n"/>
      <c r="AK1258" s="148" t="n"/>
      <c r="AL1258" s="148" t="n"/>
      <c r="AM1258" s="148" t="n"/>
      <c r="AN1258" s="148" t="n"/>
      <c r="AO1258" s="148" t="n"/>
      <c r="AP1258" s="148" t="n"/>
      <c r="AQ1258" s="148" t="n"/>
      <c r="AR1258" s="148" t="n"/>
      <c r="AS1258" s="148" t="n"/>
      <c r="AT1258" s="148" t="n"/>
      <c r="AU1258" s="148" t="n"/>
      <c r="AV1258" s="148" t="n"/>
      <c r="AW1258" s="148" t="n"/>
      <c r="AX1258" s="148" t="n"/>
      <c r="AY1258" s="148" t="n"/>
      <c r="AZ1258" s="148" t="n"/>
      <c r="BA1258" s="148" t="n"/>
      <c r="BB1258" s="148" t="n"/>
      <c r="BC1258" s="148" t="n"/>
      <c r="BD1258" s="148" t="n"/>
      <c r="BE1258" s="148" t="n"/>
      <c r="BF1258" s="148" t="n"/>
      <c r="BG1258" s="148" t="n"/>
      <c r="BH1258" s="148" t="n"/>
      <c r="BI1258" s="149" t="n"/>
      <c r="BJ1258" s="2" t="n"/>
      <c r="BK1258" s="2" t="n"/>
      <c r="BL1258" s="2" t="n"/>
      <c r="BM1258" s="2" t="n"/>
      <c r="BN1258" s="2" t="n"/>
      <c r="BO1258" s="2" t="n"/>
      <c r="BP1258" s="147" t="n"/>
      <c r="BQ1258" s="148" t="n"/>
      <c r="BR1258" s="148" t="n"/>
      <c r="BS1258" s="148" t="n"/>
      <c r="BT1258" s="148" t="n"/>
      <c r="BU1258" s="42" t="n"/>
      <c r="BV1258" s="45" t="n"/>
      <c r="BW1258" s="148" t="n"/>
      <c r="BX1258" s="148" t="n"/>
      <c r="BY1258" s="148" t="n"/>
      <c r="BZ1258" s="148" t="n"/>
      <c r="CA1258" s="148" t="n"/>
      <c r="CB1258" s="148" t="n"/>
      <c r="CC1258" s="148" t="n"/>
      <c r="CD1258" s="148" t="n"/>
      <c r="CE1258" s="148" t="n"/>
      <c r="CF1258" s="148" t="n"/>
      <c r="CG1258" s="148" t="n"/>
      <c r="CH1258" s="148" t="n"/>
      <c r="CI1258" s="148" t="n"/>
      <c r="CJ1258" s="148" t="n"/>
      <c r="CK1258" s="148" t="n"/>
      <c r="CL1258" s="148" t="n"/>
      <c r="CM1258" s="148" t="n"/>
      <c r="CN1258" s="148" t="n"/>
      <c r="CO1258" s="148" t="n"/>
      <c r="CP1258" s="148" t="n"/>
      <c r="CQ1258" s="148" t="n"/>
      <c r="CR1258" s="148" t="n"/>
      <c r="CS1258" s="148" t="n"/>
      <c r="CT1258" s="148" t="n"/>
      <c r="CU1258" s="148" t="n"/>
      <c r="CV1258" s="148" t="n"/>
      <c r="CW1258" s="148" t="n"/>
      <c r="CX1258" s="148" t="n"/>
      <c r="CY1258" s="148" t="n"/>
      <c r="CZ1258" s="148" t="n"/>
      <c r="DA1258" s="148" t="n"/>
      <c r="DB1258" s="148" t="n"/>
      <c r="DC1258" s="148" t="n"/>
      <c r="DD1258" s="148" t="n"/>
      <c r="DE1258" s="148" t="n"/>
      <c r="DF1258" s="148" t="n"/>
      <c r="DG1258" s="148" t="n"/>
      <c r="DH1258" s="148" t="n"/>
      <c r="DI1258" s="148" t="n"/>
      <c r="DJ1258" s="148" t="n"/>
      <c r="DK1258" s="148" t="n"/>
      <c r="DL1258" s="148" t="n"/>
      <c r="DM1258" s="148" t="n"/>
      <c r="DN1258" s="148" t="n"/>
      <c r="DO1258" s="148" t="n"/>
      <c r="DP1258" s="148" t="n"/>
      <c r="DQ1258" s="148" t="n"/>
      <c r="DR1258" s="148" t="n"/>
      <c r="DS1258" s="148" t="n"/>
      <c r="DT1258" s="148" t="n"/>
      <c r="DU1258" s="149"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7">
        <f>計算!$AS$16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7" t="n"/>
      <c r="M1264" s="148" t="n"/>
      <c r="N1264" s="148" t="n"/>
      <c r="O1264" s="148"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7" t="n"/>
      <c r="F1270" s="148" t="n"/>
      <c r="G1270" s="148" t="n"/>
      <c r="H1270" s="148" t="n"/>
      <c r="I1270" s="148" t="n"/>
      <c r="J1270" s="148" t="n"/>
      <c r="K1270" s="149" t="n"/>
      <c r="L1270" s="147" t="n"/>
      <c r="M1270" s="148" t="n"/>
      <c r="N1270" s="148" t="n"/>
      <c r="O1270" s="148"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7" t="n"/>
      <c r="BQ1270" s="148" t="n"/>
      <c r="BR1270" s="148" t="n"/>
      <c r="BS1270" s="148" t="n"/>
      <c r="BT1270" s="148" t="n"/>
      <c r="BU1270" s="148" t="n"/>
      <c r="BV1270" s="149" t="n"/>
      <c r="BW1270" s="148" t="n"/>
      <c r="BX1270" s="148" t="n"/>
      <c r="BY1270" s="148" t="n"/>
      <c r="BZ1270" s="148" t="n"/>
      <c r="CA1270" s="148" t="n"/>
      <c r="CB1270" s="148" t="n"/>
      <c r="CC1270" s="148" t="n"/>
      <c r="CD1270" s="148" t="n"/>
      <c r="CE1270" s="148" t="n"/>
      <c r="CF1270" s="148" t="n"/>
      <c r="CG1270" s="148" t="n"/>
      <c r="CH1270" s="148" t="n"/>
      <c r="CI1270" s="148" t="n"/>
      <c r="CJ1270" s="148" t="n"/>
      <c r="CK1270" s="148" t="n"/>
      <c r="CL1270" s="148" t="n"/>
      <c r="CM1270" s="148" t="n"/>
      <c r="CN1270" s="148" t="n"/>
      <c r="CO1270" s="148" t="n"/>
      <c r="CP1270" s="148" t="n"/>
      <c r="CQ1270" s="148" t="n"/>
      <c r="CR1270" s="148" t="n"/>
      <c r="CS1270" s="148" t="n"/>
      <c r="CT1270" s="148" t="n"/>
      <c r="CU1270" s="148" t="n"/>
      <c r="CV1270" s="148" t="n"/>
      <c r="CW1270" s="148" t="n"/>
      <c r="CX1270" s="148" t="n"/>
      <c r="CY1270" s="148" t="n"/>
      <c r="CZ1270" s="148" t="n"/>
      <c r="DA1270" s="148" t="n"/>
      <c r="DB1270" s="148" t="n"/>
      <c r="DC1270" s="148" t="n"/>
      <c r="DD1270" s="148" t="n"/>
      <c r="DE1270" s="148" t="n"/>
      <c r="DF1270" s="148" t="n"/>
      <c r="DG1270" s="148" t="n"/>
      <c r="DH1270" s="148" t="n"/>
      <c r="DI1270" s="148" t="n"/>
      <c r="DJ1270" s="148" t="n"/>
      <c r="DK1270" s="148" t="n"/>
      <c r="DL1270" s="148" t="n"/>
      <c r="DM1270" s="148" t="n"/>
      <c r="DN1270" s="148" t="n"/>
      <c r="DO1270" s="148" t="n"/>
      <c r="DP1270" s="148" t="n"/>
      <c r="DQ1270" s="148" t="n"/>
      <c r="DR1270" s="148" t="n"/>
      <c r="DS1270" s="148" t="n"/>
      <c r="DT1270" s="148" t="n"/>
      <c r="DU1270" s="149"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IF(計算!$B$17="","",IF(N(設定!$B$3)=0,"",YEAR(設定!$B$3)-2018))&amp;""</f>
        <v/>
      </c>
      <c r="AG1282" s="95" t="inlineStr">
        <is>
          <t>年</t>
        </is>
      </c>
      <c r="AI1282" s="145">
        <f>IF(計算!$B$17="","",IF(N(設定!$B$3)=0,"",MONTH(設定!$B$3)))&amp;""</f>
        <v/>
      </c>
      <c r="AL1282" s="95" t="inlineStr">
        <is>
          <t>月</t>
        </is>
      </c>
      <c r="AN1282" s="146">
        <f>IF(計算!$B$17="","",IF(N(設定!$B$3)=0,"",DAY(設定!$B$3)))&amp;""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7" t="n"/>
      <c r="BX1282" s="148" t="n"/>
      <c r="BY1282" s="148" t="n"/>
      <c r="BZ1282" s="148" t="n"/>
      <c r="CA1282" s="148" t="n"/>
      <c r="CB1282" s="148" t="n"/>
      <c r="CC1282" s="148" t="n"/>
      <c r="CD1282" s="148" t="n"/>
      <c r="CE1282" s="148" t="n"/>
      <c r="CF1282" s="148" t="n"/>
      <c r="CG1282" s="149" t="n"/>
      <c r="CH1282" s="147" t="n"/>
      <c r="CI1282" s="148" t="n"/>
      <c r="CJ1282" s="148" t="n"/>
      <c r="CK1282" s="148" t="n"/>
      <c r="CL1282" s="148" t="n"/>
      <c r="CM1282" s="148" t="n"/>
      <c r="CN1282" s="148" t="n"/>
      <c r="CO1282" s="148" t="n"/>
      <c r="CP1282" s="148" t="n"/>
      <c r="CQ1282" s="148" t="n"/>
      <c r="CR1282" s="148" t="n"/>
      <c r="CS1282" s="148" t="n"/>
      <c r="CT1282" s="148" t="n"/>
      <c r="CU1282" s="148" t="n"/>
      <c r="CV1282" s="148" t="n"/>
      <c r="CW1282" s="148" t="n"/>
      <c r="CX1282" s="148" t="n"/>
      <c r="CY1282" s="148" t="n"/>
      <c r="CZ1282" s="148" t="n"/>
      <c r="DA1282" s="148" t="n"/>
      <c r="DB1282" s="148" t="n"/>
      <c r="DC1282" s="148" t="n"/>
      <c r="DD1282" s="148" t="n"/>
      <c r="DE1282" s="148" t="n"/>
      <c r="DF1282" s="148" t="n"/>
      <c r="DG1282" s="148" t="n"/>
      <c r="DH1282" s="148" t="n"/>
      <c r="DI1282" s="148" t="n"/>
      <c r="DJ1282" s="148" t="n"/>
      <c r="DK1282" s="148" t="n"/>
      <c r="DL1282" s="148" t="n"/>
      <c r="DM1282" s="148" t="n"/>
      <c r="DN1282" s="148" t="n"/>
      <c r="DO1282" s="148" t="n"/>
      <c r="DP1282" s="148" t="n"/>
      <c r="DQ1282" s="148" t="n"/>
      <c r="DR1282" s="148" t="n"/>
      <c r="DS1282" s="148" t="n"/>
      <c r="DT1282" s="148" t="n"/>
      <c r="DU1282" s="149"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50">
        <f>計算!$BD$17</f>
        <v/>
      </c>
      <c r="CG1283" s="144" t="n"/>
      <c r="CH1283" s="151">
        <f>計算!$BE$17</f>
        <v/>
      </c>
      <c r="DU1283" s="144"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8" t="n"/>
      <c r="AA1284" s="148" t="n"/>
      <c r="AB1284" s="148" t="n"/>
      <c r="AC1284" s="148" t="n"/>
      <c r="AD1284" s="148" t="n"/>
      <c r="AE1284" s="148" t="n"/>
      <c r="AF1284" s="148" t="n"/>
      <c r="AG1284" s="148" t="n"/>
      <c r="AH1284" s="148" t="n"/>
      <c r="AI1284" s="148" t="n"/>
      <c r="AJ1284" s="148" t="n"/>
      <c r="AK1284" s="148" t="n"/>
      <c r="AL1284" s="148" t="n"/>
      <c r="AM1284" s="148" t="n"/>
      <c r="AN1284" s="148" t="n"/>
      <c r="AO1284" s="148" t="n"/>
      <c r="AP1284" s="148" t="n"/>
      <c r="AQ1284" s="148" t="n"/>
      <c r="AR1284" s="148" t="n"/>
      <c r="AS1284" s="148" t="n"/>
      <c r="AT1284" s="148" t="n"/>
      <c r="AU1284" s="12" t="n"/>
      <c r="AV1284" s="7" t="n"/>
      <c r="BI1284" s="8" t="n"/>
      <c r="BJ1284" s="7" t="n"/>
      <c r="BK1284" s="2" t="n"/>
      <c r="BL1284" s="2" t="n"/>
      <c r="BM1284" s="2" t="n"/>
      <c r="BN1284" s="2" t="n"/>
      <c r="BO1284" s="2" t="n"/>
      <c r="BP1284" s="143" t="n"/>
      <c r="BV1284" s="144" t="n"/>
      <c r="BW1284" s="143" t="n"/>
      <c r="CG1284" s="144" t="n"/>
      <c r="DU1284" s="144" t="n"/>
      <c r="DV1284" s="2" t="n"/>
      <c r="DW1284" s="2" t="n"/>
      <c r="DX1284" s="2" t="n"/>
      <c r="DY1284" s="2" t="n"/>
      <c r="DZ1284" s="2" t="n"/>
      <c r="EA1284" s="2" t="n"/>
      <c r="EB1284" s="2" t="n"/>
      <c r="EC1284" s="2" t="n"/>
    </row>
    <row r="1285" ht="6.75" customHeight="1" s="118">
      <c r="A1285" s="2" t="n"/>
      <c r="B1285" s="2" t="n"/>
      <c r="C1285" s="2" t="n"/>
      <c r="D1285" s="2" t="n"/>
      <c r="E1285" s="142" t="inlineStr">
        <is>
          <t>ふ り が な</t>
        </is>
      </c>
      <c r="F1285" s="140" t="n"/>
      <c r="G1285" s="140" t="n"/>
      <c r="H1285" s="140" t="n"/>
      <c r="I1285" s="140" t="n"/>
      <c r="J1285" s="140" t="n"/>
      <c r="K1285" s="141" t="n"/>
      <c r="L1285" s="152">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43" t="n"/>
      <c r="CG1285" s="144" t="n"/>
      <c r="DU1285" s="144" t="n"/>
      <c r="DV1285" s="2" t="n"/>
      <c r="DW1285" s="2" t="n"/>
      <c r="DX1285" s="2" t="n"/>
      <c r="DY1285" s="2" t="n"/>
      <c r="DZ1285" s="2" t="n"/>
      <c r="EA1285" s="2" t="n"/>
      <c r="EB1285" s="2" t="n"/>
      <c r="EC1285" s="2" t="n"/>
    </row>
    <row r="1286" ht="6.7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43" t="n"/>
      <c r="CG1286" s="144" t="n"/>
      <c r="DU1286" s="144" t="n"/>
      <c r="DV1286" s="2" t="n"/>
      <c r="DW1286" s="2" t="n"/>
      <c r="DX1286" s="2" t="n"/>
      <c r="DY1286" s="2" t="n"/>
      <c r="DZ1286" s="2" t="n"/>
      <c r="EA1286" s="2" t="n"/>
      <c r="EB1286" s="2" t="n"/>
      <c r="EC1286" s="2" t="n"/>
    </row>
    <row r="1287" ht="6.7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43" t="n"/>
      <c r="CG1287" s="144" t="n"/>
      <c r="DU1287" s="144" t="n"/>
      <c r="DV1287" s="2" t="n"/>
      <c r="DW1287" s="2" t="n"/>
      <c r="DX1287" s="2" t="n"/>
      <c r="DY1287" s="2" t="n"/>
      <c r="DZ1287" s="2" t="n"/>
      <c r="EA1287" s="2" t="n"/>
      <c r="EB1287" s="2" t="n"/>
      <c r="EC1287" s="2" t="n"/>
    </row>
    <row r="1288" ht="6.75" customHeight="1" s="118">
      <c r="A1288" s="2" t="n"/>
      <c r="B1288" s="2" t="n"/>
      <c r="C1288" s="2" t="n"/>
      <c r="D1288" s="2" t="n"/>
      <c r="E1288" s="147" t="n"/>
      <c r="F1288" s="148" t="n"/>
      <c r="G1288" s="148" t="n"/>
      <c r="H1288" s="148" t="n"/>
      <c r="I1288" s="148" t="n"/>
      <c r="J1288" s="148" t="n"/>
      <c r="K1288" s="149" t="n"/>
      <c r="L1288" s="148" t="n"/>
      <c r="M1288" s="148" t="n"/>
      <c r="N1288" s="148" t="n"/>
      <c r="O1288" s="148" t="n"/>
      <c r="P1288" s="148" t="n"/>
      <c r="Q1288" s="148" t="n"/>
      <c r="R1288" s="148" t="n"/>
      <c r="S1288" s="148" t="n"/>
      <c r="T1288" s="148" t="n"/>
      <c r="U1288" s="148" t="n"/>
      <c r="V1288" s="148" t="n"/>
      <c r="W1288" s="148" t="n"/>
      <c r="X1288" s="148" t="n"/>
      <c r="Y1288" s="148" t="n"/>
      <c r="Z1288" s="148" t="n"/>
      <c r="AA1288" s="148" t="n"/>
      <c r="AB1288" s="148" t="n"/>
      <c r="AC1288" s="148" t="n"/>
      <c r="AD1288" s="148" t="n"/>
      <c r="AE1288" s="148" t="n"/>
      <c r="AF1288" s="148" t="n"/>
      <c r="AG1288" s="148" t="n"/>
      <c r="AH1288" s="148" t="n"/>
      <c r="AI1288" s="148" t="n"/>
      <c r="AJ1288" s="148" t="n"/>
      <c r="AK1288" s="148" t="n"/>
      <c r="AL1288" s="148" t="n"/>
      <c r="AM1288" s="148" t="n"/>
      <c r="AN1288" s="148" t="n"/>
      <c r="AO1288" s="148" t="n"/>
      <c r="AP1288" s="148" t="n"/>
      <c r="AQ1288" s="148" t="n"/>
      <c r="AR1288" s="148" t="n"/>
      <c r="AS1288" s="148" t="n"/>
      <c r="AT1288" s="149"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43" t="n"/>
      <c r="CG1288" s="144" t="n"/>
      <c r="DU1288" s="144" t="n"/>
      <c r="DV1288" s="2" t="n"/>
      <c r="DW1288" s="2" t="n"/>
      <c r="DX1288" s="2" t="n"/>
      <c r="DY1288" s="2" t="n"/>
      <c r="DZ1288" s="2" t="n"/>
      <c r="EA1288" s="2" t="n"/>
      <c r="EB1288" s="2" t="n"/>
      <c r="EC1288" s="2" t="n"/>
    </row>
    <row r="1289" ht="6.75" customHeight="1" s="118">
      <c r="A1289" s="2" t="n"/>
      <c r="B1289" s="2" t="n"/>
      <c r="C1289" s="2" t="n"/>
      <c r="D1289" s="2" t="n"/>
      <c r="E1289" s="153" t="inlineStr">
        <is>
          <t>名　前</t>
        </is>
      </c>
      <c r="F1289" s="140" t="n"/>
      <c r="G1289" s="140" t="n"/>
      <c r="H1289" s="140" t="n"/>
      <c r="I1289" s="140" t="n"/>
      <c r="J1289" s="140" t="n"/>
      <c r="K1289" s="141" t="n"/>
      <c r="L1289" s="154">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43" t="n"/>
      <c r="CG1289" s="144" t="n"/>
      <c r="DU1289" s="144" t="n"/>
      <c r="DV1289" s="2" t="n"/>
      <c r="DW1289" s="2" t="n"/>
      <c r="DX1289" s="2" t="n"/>
      <c r="DY1289" s="2" t="n"/>
      <c r="DZ1289" s="2" t="n"/>
      <c r="EA1289" s="2" t="n"/>
      <c r="EB1289" s="2" t="n"/>
      <c r="EC1289" s="2" t="n"/>
    </row>
    <row r="1290" ht="6.7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43" t="n"/>
      <c r="CG1290" s="144" t="n"/>
      <c r="DU1290" s="144" t="n"/>
      <c r="DV1290" s="2" t="n"/>
      <c r="DW1290" s="2" t="n"/>
      <c r="DX1290" s="2" t="n"/>
      <c r="DY1290" s="2" t="n"/>
      <c r="DZ1290" s="2" t="n"/>
      <c r="EA1290" s="2" t="n"/>
      <c r="EB1290" s="2" t="n"/>
      <c r="EC1290" s="2" t="n"/>
    </row>
    <row r="1291" ht="6.7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43" t="n"/>
      <c r="CG1291" s="144" t="n"/>
      <c r="DU1291" s="144" t="n"/>
      <c r="DV1291" s="2" t="n"/>
      <c r="DW1291" s="2" t="n"/>
      <c r="DX1291" s="2" t="n"/>
      <c r="DY1291" s="2" t="n"/>
      <c r="DZ1291" s="2" t="n"/>
      <c r="EA1291" s="2" t="n"/>
      <c r="EB1291" s="2" t="n"/>
      <c r="EC1291" s="2" t="n"/>
    </row>
    <row r="1292" ht="6.7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43" t="n"/>
      <c r="CG1292" s="144" t="n"/>
      <c r="DU1292" s="144" t="n"/>
      <c r="DV1292" s="2" t="n"/>
      <c r="DW1292" s="2" t="n"/>
      <c r="DX1292" s="2" t="n"/>
      <c r="DY1292" s="2" t="n"/>
      <c r="DZ1292" s="2" t="n"/>
      <c r="EA1292" s="2" t="n"/>
      <c r="EB1292" s="2" t="n"/>
      <c r="EC1292" s="2" t="n"/>
    </row>
    <row r="1293" ht="6.7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43" t="n"/>
      <c r="CG1293" s="144" t="n"/>
      <c r="DU1293" s="144" t="n"/>
      <c r="DV1293" s="2" t="n"/>
      <c r="DW1293" s="2" t="n"/>
      <c r="DX1293" s="2" t="n"/>
      <c r="DY1293" s="2" t="n"/>
      <c r="DZ1293" s="2" t="n"/>
      <c r="EA1293" s="2" t="n"/>
      <c r="EB1293" s="2" t="n"/>
      <c r="EC1293" s="2" t="n"/>
    </row>
    <row r="1294" ht="4.5" customHeight="1" s="118">
      <c r="A1294" s="2" t="n"/>
      <c r="B1294" s="2" t="n"/>
      <c r="C1294" s="2" t="n"/>
      <c r="D1294" s="2" t="n"/>
      <c r="E1294" s="147" t="n"/>
      <c r="F1294" s="148" t="n"/>
      <c r="G1294" s="148" t="n"/>
      <c r="H1294" s="148" t="n"/>
      <c r="I1294" s="148" t="n"/>
      <c r="J1294" s="148" t="n"/>
      <c r="K1294" s="149" t="n"/>
      <c r="L1294" s="147" t="n"/>
      <c r="M1294" s="148" t="n"/>
      <c r="N1294" s="148" t="n"/>
      <c r="O1294" s="148" t="n"/>
      <c r="P1294" s="148" t="n"/>
      <c r="Q1294" s="148" t="n"/>
      <c r="R1294" s="148" t="n"/>
      <c r="S1294" s="148" t="n"/>
      <c r="T1294" s="148" t="n"/>
      <c r="U1294" s="148" t="n"/>
      <c r="V1294" s="148" t="n"/>
      <c r="W1294" s="148" t="n"/>
      <c r="X1294" s="148" t="n"/>
      <c r="Y1294" s="148" t="n"/>
      <c r="Z1294" s="148" t="n"/>
      <c r="AA1294" s="148" t="n"/>
      <c r="AB1294" s="148" t="n"/>
      <c r="AC1294" s="148" t="n"/>
      <c r="AD1294" s="148" t="n"/>
      <c r="AE1294" s="148" t="n"/>
      <c r="AF1294" s="148" t="n"/>
      <c r="AG1294" s="148" t="n"/>
      <c r="AH1294" s="148" t="n"/>
      <c r="AI1294" s="148" t="n"/>
      <c r="AJ1294" s="148" t="n"/>
      <c r="AK1294" s="148" t="n"/>
      <c r="AL1294" s="148" t="n"/>
      <c r="AM1294" s="148" t="n"/>
      <c r="AN1294" s="148" t="n"/>
      <c r="AO1294" s="148" t="n"/>
      <c r="AP1294" s="148" t="n"/>
      <c r="AQ1294" s="148" t="n"/>
      <c r="AR1294" s="148" t="n"/>
      <c r="AS1294" s="148" t="n"/>
      <c r="AT1294" s="149"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43" t="n"/>
      <c r="CG1294" s="144" t="n"/>
      <c r="DU1294" s="144" t="n"/>
      <c r="DV1294" s="2" t="n"/>
      <c r="DW1294" s="2" t="n"/>
      <c r="DX1294" s="2" t="n"/>
      <c r="DY1294" s="2" t="n"/>
      <c r="DZ1294" s="2" t="n"/>
      <c r="EA1294" s="2" t="n"/>
      <c r="EB1294" s="2" t="n"/>
      <c r="EC1294" s="2" t="n"/>
    </row>
    <row r="1295" ht="6.75" customHeight="1" s="118">
      <c r="A1295" s="2" t="n"/>
      <c r="B1295" s="2" t="n"/>
      <c r="C1295" s="2" t="n"/>
      <c r="D1295" s="2" t="n"/>
      <c r="E1295" s="153" t="inlineStr">
        <is>
          <t>生年月日</t>
        </is>
      </c>
      <c r="F1295" s="140" t="n"/>
      <c r="G1295" s="140" t="n"/>
      <c r="H1295" s="140" t="n"/>
      <c r="I1295" s="140" t="n"/>
      <c r="J1295" s="140" t="n"/>
      <c r="K1295" s="141" t="n"/>
      <c r="L1295" s="155" t="inlineStr">
        <is>
          <t>昭和 ・ 平成</t>
        </is>
      </c>
      <c r="M1295" s="140" t="n"/>
      <c r="N1295" s="140" t="n"/>
      <c r="O1295" s="140" t="n"/>
      <c r="P1295" s="140" t="n"/>
      <c r="Q1295" s="140" t="n"/>
      <c r="R1295" s="140" t="n"/>
      <c r="S1295" s="140" t="n"/>
      <c r="T1295" s="140" t="n"/>
      <c r="U1295" s="140" t="n"/>
      <c r="V1295" s="156">
        <f>計算!$D$17</f>
        <v/>
      </c>
      <c r="W1295" s="140" t="n"/>
      <c r="X1295" s="157" t="inlineStr">
        <is>
          <t>年</t>
        </is>
      </c>
      <c r="Y1295" s="140" t="n"/>
      <c r="Z1295" s="158">
        <f>計算!$E$17</f>
        <v/>
      </c>
      <c r="AA1295" s="140" t="n"/>
      <c r="AB1295" s="140" t="n"/>
      <c r="AC1295" s="157" t="inlineStr">
        <is>
          <t>月</t>
        </is>
      </c>
      <c r="AD1295" s="140" t="n"/>
      <c r="AE1295" s="158">
        <f>計算!$F$17</f>
        <v/>
      </c>
      <c r="AF1295" s="140" t="n"/>
      <c r="AG1295" s="140" t="n"/>
      <c r="AH1295" s="157" t="inlineStr">
        <is>
          <t>日　生 （満</t>
        </is>
      </c>
      <c r="AI1295" s="140" t="n"/>
      <c r="AJ1295" s="140" t="n"/>
      <c r="AK1295" s="140" t="n"/>
      <c r="AL1295" s="140" t="n"/>
      <c r="AM1295" s="140" t="n"/>
      <c r="AN1295" s="140" t="n"/>
      <c r="AO1295" s="140" t="n"/>
      <c r="AP1295" s="159">
        <f>計算!$G$17</f>
        <v/>
      </c>
      <c r="AQ1295" s="140" t="n"/>
      <c r="AR1295" s="160"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43" t="n"/>
      <c r="CG1295" s="144" t="n"/>
      <c r="DU1295" s="144" t="n"/>
      <c r="DV1295" s="2" t="n"/>
      <c r="DW1295" s="2" t="n"/>
      <c r="DX1295" s="2" t="n"/>
      <c r="DY1295" s="2" t="n"/>
      <c r="DZ1295" s="2" t="n"/>
      <c r="EA1295" s="2" t="n"/>
      <c r="EB1295" s="2" t="n"/>
      <c r="EC1295" s="2" t="n"/>
    </row>
    <row r="1296" ht="6.75"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143" t="n"/>
      <c r="CG1296" s="144" t="n"/>
      <c r="DU1296" s="144" t="n"/>
      <c r="DV1296" s="2" t="n"/>
      <c r="DW1296" s="2" t="n"/>
      <c r="DX1296" s="2" t="n"/>
      <c r="DY1296" s="2" t="n"/>
      <c r="DZ1296" s="2" t="n"/>
      <c r="EA1296" s="2" t="n"/>
      <c r="EB1296" s="2" t="n"/>
      <c r="EC1296" s="2" t="n"/>
    </row>
    <row r="1297" ht="6.75"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143" t="n"/>
      <c r="CG1297" s="144" t="n"/>
      <c r="DU1297" s="144" t="n"/>
      <c r="DV1297" s="2" t="n"/>
      <c r="DW1297" s="2" t="n"/>
      <c r="DX1297" s="2" t="n"/>
      <c r="DY1297" s="2" t="n"/>
      <c r="DZ1297" s="2" t="n"/>
      <c r="EA1297" s="2" t="n"/>
      <c r="EB1297" s="2" t="n"/>
      <c r="EC1297" s="2" t="n"/>
    </row>
    <row r="1298" ht="3.75" customHeight="1" s="118">
      <c r="A1298" s="2" t="n"/>
      <c r="B1298" s="2" t="n"/>
      <c r="C1298" s="2" t="n"/>
      <c r="D1298" s="2" t="n"/>
      <c r="E1298" s="147" t="n"/>
      <c r="F1298" s="148" t="n"/>
      <c r="G1298" s="148" t="n"/>
      <c r="H1298" s="148" t="n"/>
      <c r="I1298" s="148" t="n"/>
      <c r="J1298" s="148" t="n"/>
      <c r="K1298" s="149" t="n"/>
      <c r="L1298" s="147" t="n"/>
      <c r="M1298" s="148" t="n"/>
      <c r="N1298" s="148" t="n"/>
      <c r="O1298" s="148" t="n"/>
      <c r="P1298" s="148" t="n"/>
      <c r="Q1298" s="148" t="n"/>
      <c r="R1298" s="148" t="n"/>
      <c r="S1298" s="148" t="n"/>
      <c r="T1298" s="148" t="n"/>
      <c r="U1298" s="148" t="n"/>
      <c r="X1298" s="148" t="n"/>
      <c r="Y1298" s="148" t="n"/>
      <c r="AC1298" s="148" t="n"/>
      <c r="AD1298" s="148" t="n"/>
      <c r="AH1298" s="148" t="n"/>
      <c r="AI1298" s="148" t="n"/>
      <c r="AJ1298" s="148" t="n"/>
      <c r="AK1298" s="148" t="n"/>
      <c r="AL1298" s="148" t="n"/>
      <c r="AM1298" s="148" t="n"/>
      <c r="AN1298" s="148" t="n"/>
      <c r="AO1298" s="148" t="n"/>
      <c r="AP1298" s="148" t="n"/>
      <c r="AQ1298" s="148" t="n"/>
      <c r="AR1298" s="148" t="n"/>
      <c r="AS1298" s="148" t="n"/>
      <c r="AT1298" s="149"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143" t="n"/>
      <c r="CG1298" s="144" t="n"/>
      <c r="DU1298" s="144" t="n"/>
      <c r="DV1298" s="2" t="n"/>
      <c r="DW1298" s="2" t="n"/>
      <c r="DX1298" s="2" t="n"/>
      <c r="DY1298" s="2" t="n"/>
      <c r="DZ1298" s="2" t="n"/>
      <c r="EA1298" s="2" t="n"/>
      <c r="EB1298" s="2" t="n"/>
      <c r="EC1298" s="2" t="n"/>
    </row>
    <row r="1299" ht="6.75" customHeight="1" s="118">
      <c r="A1299" s="2" t="n"/>
      <c r="B1299" s="2" t="n"/>
      <c r="C1299" s="2" t="n"/>
      <c r="D1299" s="2" t="n"/>
      <c r="E1299" s="161" t="inlineStr">
        <is>
          <t>ふ り が な</t>
        </is>
      </c>
      <c r="F1299" s="140" t="n"/>
      <c r="G1299" s="140" t="n"/>
      <c r="H1299" s="140" t="n"/>
      <c r="I1299" s="140" t="n"/>
      <c r="J1299" s="140" t="n"/>
      <c r="K1299" s="141" t="n"/>
      <c r="L1299" s="162">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143" t="n"/>
      <c r="CG1299" s="144" t="n"/>
      <c r="DU1299" s="144" t="n"/>
      <c r="DV1299" s="2" t="n"/>
      <c r="DW1299" s="2" t="n"/>
      <c r="DX1299" s="2" t="n"/>
      <c r="DY1299" s="2" t="n"/>
      <c r="DZ1299" s="2" t="n"/>
      <c r="EA1299" s="2" t="n"/>
      <c r="EB1299" s="2" t="n"/>
      <c r="EC1299" s="2" t="n"/>
    </row>
    <row r="1300" ht="6.75" customHeight="1" s="118">
      <c r="A1300" s="2" t="n"/>
      <c r="B1300" s="2" t="n"/>
      <c r="C1300" s="2" t="n"/>
      <c r="D1300" s="2" t="n"/>
      <c r="E1300" s="143" t="n"/>
      <c r="K1300" s="144" t="n"/>
      <c r="BI1300" s="144" t="n"/>
      <c r="BJ1300" s="2" t="n"/>
      <c r="BK1300" s="2" t="n"/>
      <c r="BL1300" s="2" t="n"/>
      <c r="BM1300" s="2" t="n"/>
      <c r="BN1300" s="2" t="n"/>
      <c r="BO1300" s="2" t="n"/>
      <c r="BP1300" s="143" t="n"/>
      <c r="BV1300" s="144" t="n"/>
      <c r="BW1300" s="143" t="n"/>
      <c r="CG1300" s="144" t="n"/>
      <c r="DU1300" s="144" t="n"/>
      <c r="DV1300" s="2" t="n"/>
      <c r="DW1300" s="2" t="n"/>
      <c r="DX1300" s="2" t="n"/>
      <c r="DY1300" s="2" t="n"/>
      <c r="DZ1300" s="2" t="n"/>
      <c r="EA1300" s="2" t="n"/>
      <c r="EB1300" s="2" t="n"/>
      <c r="EC1300" s="2" t="n"/>
    </row>
    <row r="1301" ht="6.75" customHeight="1" s="118">
      <c r="A1301" s="2" t="n"/>
      <c r="B1301" s="2" t="n"/>
      <c r="C1301" s="2" t="n"/>
      <c r="D1301" s="2" t="n"/>
      <c r="E1301" s="163" t="n"/>
      <c r="F1301" s="164" t="n"/>
      <c r="G1301" s="164" t="n"/>
      <c r="H1301" s="164" t="n"/>
      <c r="I1301" s="164" t="n"/>
      <c r="J1301" s="164" t="n"/>
      <c r="K1301" s="165" t="n"/>
      <c r="L1301" s="164" t="n"/>
      <c r="M1301" s="164" t="n"/>
      <c r="N1301" s="164" t="n"/>
      <c r="O1301" s="164" t="n"/>
      <c r="P1301" s="164" t="n"/>
      <c r="Q1301" s="164" t="n"/>
      <c r="R1301" s="164" t="n"/>
      <c r="S1301" s="164" t="n"/>
      <c r="T1301" s="164" t="n"/>
      <c r="U1301" s="164" t="n"/>
      <c r="V1301" s="164" t="n"/>
      <c r="W1301" s="164" t="n"/>
      <c r="X1301" s="164" t="n"/>
      <c r="Y1301" s="164" t="n"/>
      <c r="Z1301" s="164" t="n"/>
      <c r="AA1301" s="164" t="n"/>
      <c r="AB1301" s="164" t="n"/>
      <c r="AC1301" s="164" t="n"/>
      <c r="AD1301" s="164" t="n"/>
      <c r="AE1301" s="164" t="n"/>
      <c r="AF1301" s="164" t="n"/>
      <c r="AG1301" s="164" t="n"/>
      <c r="AH1301" s="164" t="n"/>
      <c r="AI1301" s="164" t="n"/>
      <c r="AJ1301" s="164" t="n"/>
      <c r="AK1301" s="164" t="n"/>
      <c r="AL1301" s="164" t="n"/>
      <c r="AM1301" s="164" t="n"/>
      <c r="AN1301" s="164" t="n"/>
      <c r="AO1301" s="164" t="n"/>
      <c r="AP1301" s="164" t="n"/>
      <c r="AQ1301" s="164" t="n"/>
      <c r="AR1301" s="164" t="n"/>
      <c r="AS1301" s="164" t="n"/>
      <c r="AT1301" s="164" t="n"/>
      <c r="AU1301" s="164" t="n"/>
      <c r="AV1301" s="164" t="n"/>
      <c r="AW1301" s="164" t="n"/>
      <c r="AX1301" s="164" t="n"/>
      <c r="AY1301" s="164" t="n"/>
      <c r="AZ1301" s="164" t="n"/>
      <c r="BA1301" s="164" t="n"/>
      <c r="BB1301" s="164" t="n"/>
      <c r="BC1301" s="164" t="n"/>
      <c r="BD1301" s="164" t="n"/>
      <c r="BE1301" s="164" t="n"/>
      <c r="BF1301" s="164" t="n"/>
      <c r="BG1301" s="164" t="n"/>
      <c r="BH1301" s="164" t="n"/>
      <c r="BI1301" s="165" t="n"/>
      <c r="BJ1301" s="2" t="n"/>
      <c r="BK1301" s="2" t="n"/>
      <c r="BL1301" s="2" t="n"/>
      <c r="BM1301" s="2" t="n"/>
      <c r="BN1301" s="2" t="n"/>
      <c r="BO1301" s="2" t="n"/>
      <c r="BP1301" s="143" t="n"/>
      <c r="BV1301" s="144" t="n"/>
      <c r="BW1301" s="143" t="n"/>
      <c r="CG1301" s="144" t="n"/>
      <c r="DU1301" s="144" t="n"/>
      <c r="DV1301" s="2" t="n"/>
      <c r="DW1301" s="2" t="n"/>
      <c r="DX1301" s="2" t="n"/>
      <c r="DY1301" s="2" t="n"/>
      <c r="DZ1301" s="2" t="n"/>
      <c r="EA1301" s="2" t="n"/>
      <c r="EB1301" s="2" t="n"/>
      <c r="EC1301" s="2" t="n"/>
    </row>
    <row r="1302" ht="6.75" customHeight="1" s="118">
      <c r="A1302" s="2" t="n"/>
      <c r="B1302" s="2" t="n"/>
      <c r="C1302" s="2" t="n"/>
      <c r="D1302" s="2" t="n"/>
      <c r="E1302" s="166" t="inlineStr">
        <is>
          <t>現住所</t>
        </is>
      </c>
      <c r="F1302" s="167" t="n"/>
      <c r="G1302" s="167" t="n"/>
      <c r="H1302" s="167" t="n"/>
      <c r="I1302" s="167" t="n"/>
      <c r="J1302" s="167" t="n"/>
      <c r="K1302" s="168" t="n"/>
      <c r="L1302" s="107" t="inlineStr">
        <is>
          <t>〒</t>
        </is>
      </c>
      <c r="M1302" s="167" t="n"/>
      <c r="N1302" s="167" t="n"/>
      <c r="O1302" s="167" t="n"/>
      <c r="P1302" s="169">
        <f>計算!$H$17</f>
        <v/>
      </c>
      <c r="Q1302" s="167" t="n"/>
      <c r="R1302" s="167" t="n"/>
      <c r="S1302" s="167" t="n"/>
      <c r="T1302" s="167" t="n"/>
      <c r="U1302" s="167" t="n"/>
      <c r="V1302" s="167" t="n"/>
      <c r="W1302" s="167" t="n"/>
      <c r="X1302" s="167" t="n"/>
      <c r="Y1302" s="167" t="n"/>
      <c r="Z1302" s="167" t="n"/>
      <c r="AA1302" s="167" t="n"/>
      <c r="AB1302" s="167" t="n"/>
      <c r="AC1302" s="167" t="n"/>
      <c r="AD1302" s="167" t="n"/>
      <c r="AE1302" s="167" t="n"/>
      <c r="AF1302" s="167" t="n"/>
      <c r="AG1302" s="167" t="n"/>
      <c r="AH1302" s="167" t="n"/>
      <c r="AI1302" s="167" t="n"/>
      <c r="AJ1302" s="167"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143" t="n"/>
      <c r="CG1302" s="144" t="n"/>
      <c r="DU1302" s="144" t="n"/>
      <c r="DV1302" s="2" t="n"/>
      <c r="DW1302" s="2" t="n"/>
      <c r="DX1302" s="2" t="n"/>
      <c r="DY1302" s="2" t="n"/>
      <c r="DZ1302" s="2" t="n"/>
      <c r="EA1302" s="2" t="n"/>
      <c r="EB1302" s="2" t="n"/>
      <c r="EC1302" s="2" t="n"/>
    </row>
    <row r="1303" ht="4.5"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7" t="n"/>
      <c r="BQ1303" s="148" t="n"/>
      <c r="BR1303" s="148" t="n"/>
      <c r="BS1303" s="148" t="n"/>
      <c r="BT1303" s="148" t="n"/>
      <c r="BU1303" s="148" t="n"/>
      <c r="BV1303" s="149" t="n"/>
      <c r="BW1303" s="147" t="n"/>
      <c r="BX1303" s="148" t="n"/>
      <c r="BY1303" s="148" t="n"/>
      <c r="BZ1303" s="148" t="n"/>
      <c r="CA1303" s="148" t="n"/>
      <c r="CB1303" s="148" t="n"/>
      <c r="CC1303" s="148" t="n"/>
      <c r="CD1303" s="148" t="n"/>
      <c r="CE1303" s="148" t="n"/>
      <c r="CF1303" s="148" t="n"/>
      <c r="CG1303" s="149" t="n"/>
      <c r="DU1303" s="144"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0" t="inlineStr">
        <is>
          <t>校内外の諸活動</t>
        </is>
      </c>
      <c r="BQ1304" s="140" t="n"/>
      <c r="BR1304" s="140" t="n"/>
      <c r="BS1304" s="140" t="n"/>
      <c r="BT1304" s="140" t="n"/>
      <c r="BU1304" s="140" t="n"/>
      <c r="BV1304" s="141" t="n"/>
      <c r="BW1304" s="171">
        <f>計算!$AQ$17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2">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7" t="n"/>
      <c r="F1307" s="148" t="n"/>
      <c r="G1307" s="148" t="n"/>
      <c r="H1307" s="148" t="n"/>
      <c r="I1307" s="148" t="n"/>
      <c r="J1307" s="148" t="n"/>
      <c r="K1307" s="149" t="n"/>
      <c r="L1307" s="147" t="n"/>
      <c r="M1307" s="148" t="n"/>
      <c r="N1307" s="148" t="n"/>
      <c r="O1307" s="148" t="n"/>
      <c r="P1307" s="148" t="n"/>
      <c r="Q1307" s="148" t="n"/>
      <c r="R1307" s="148" t="n"/>
      <c r="S1307" s="148" t="n"/>
      <c r="T1307" s="148" t="n"/>
      <c r="U1307" s="148" t="n"/>
      <c r="V1307" s="148" t="n"/>
      <c r="W1307" s="148" t="n"/>
      <c r="X1307" s="148" t="n"/>
      <c r="Y1307" s="148" t="n"/>
      <c r="Z1307" s="148" t="n"/>
      <c r="AA1307" s="148" t="n"/>
      <c r="AB1307" s="148" t="n"/>
      <c r="AC1307" s="148" t="n"/>
      <c r="AD1307" s="148" t="n"/>
      <c r="AE1307" s="148" t="n"/>
      <c r="AF1307" s="148" t="n"/>
      <c r="AG1307" s="148" t="n"/>
      <c r="AH1307" s="148" t="n"/>
      <c r="AI1307" s="148" t="n"/>
      <c r="AJ1307" s="148" t="n"/>
      <c r="AK1307" s="148" t="n"/>
      <c r="AL1307" s="148" t="n"/>
      <c r="AM1307" s="148" t="n"/>
      <c r="AN1307" s="148" t="n"/>
      <c r="AO1307" s="148" t="n"/>
      <c r="AP1307" s="148" t="n"/>
      <c r="AQ1307" s="148" t="n"/>
      <c r="AR1307" s="148" t="n"/>
      <c r="AS1307" s="148" t="n"/>
      <c r="AT1307" s="148" t="n"/>
      <c r="AU1307" s="148" t="n"/>
      <c r="AV1307" s="148" t="n"/>
      <c r="AW1307" s="148" t="n"/>
      <c r="AX1307" s="148" t="n"/>
      <c r="AY1307" s="148" t="n"/>
      <c r="AZ1307" s="148" t="n"/>
      <c r="BA1307" s="148" t="n"/>
      <c r="BB1307" s="148" t="n"/>
      <c r="BC1307" s="148" t="n"/>
      <c r="BD1307" s="148" t="n"/>
      <c r="BE1307" s="148" t="n"/>
      <c r="BF1307" s="148" t="n"/>
      <c r="BG1307" s="148" t="n"/>
      <c r="BH1307" s="148" t="n"/>
      <c r="BI1307" s="149"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61" t="inlineStr">
        <is>
          <t>ふ り が な</t>
        </is>
      </c>
      <c r="F1308" s="140" t="n"/>
      <c r="G1308" s="140" t="n"/>
      <c r="H1308" s="140" t="n"/>
      <c r="I1308" s="140" t="n"/>
      <c r="J1308" s="140" t="n"/>
      <c r="K1308" s="141" t="n"/>
      <c r="L1308" s="162">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3" t="n"/>
      <c r="F1310" s="164" t="n"/>
      <c r="G1310" s="164" t="n"/>
      <c r="H1310" s="164" t="n"/>
      <c r="I1310" s="164" t="n"/>
      <c r="J1310" s="164" t="n"/>
      <c r="K1310" s="165" t="n"/>
      <c r="L1310" s="164" t="n"/>
      <c r="M1310" s="164" t="n"/>
      <c r="N1310" s="164" t="n"/>
      <c r="O1310" s="164" t="n"/>
      <c r="P1310" s="164" t="n"/>
      <c r="Q1310" s="164" t="n"/>
      <c r="R1310" s="164" t="n"/>
      <c r="S1310" s="164" t="n"/>
      <c r="T1310" s="164" t="n"/>
      <c r="U1310" s="164" t="n"/>
      <c r="V1310" s="164" t="n"/>
      <c r="W1310" s="164" t="n"/>
      <c r="X1310" s="164" t="n"/>
      <c r="Y1310" s="164" t="n"/>
      <c r="Z1310" s="164" t="n"/>
      <c r="AA1310" s="164" t="n"/>
      <c r="AB1310" s="164" t="n"/>
      <c r="AC1310" s="164" t="n"/>
      <c r="AD1310" s="164" t="n"/>
      <c r="AE1310" s="164" t="n"/>
      <c r="AF1310" s="164" t="n"/>
      <c r="AG1310" s="164" t="n"/>
      <c r="AH1310" s="164" t="n"/>
      <c r="AI1310" s="164" t="n"/>
      <c r="AJ1310" s="164" t="n"/>
      <c r="AK1310" s="164" t="n"/>
      <c r="AL1310" s="164" t="n"/>
      <c r="AM1310" s="164" t="n"/>
      <c r="AN1310" s="164" t="n"/>
      <c r="AO1310" s="164" t="n"/>
      <c r="AP1310" s="164" t="n"/>
      <c r="AQ1310" s="164" t="n"/>
      <c r="AR1310" s="164" t="n"/>
      <c r="AS1310" s="164" t="n"/>
      <c r="AT1310" s="164" t="n"/>
      <c r="AU1310" s="164" t="n"/>
      <c r="AV1310" s="164" t="n"/>
      <c r="AW1310" s="164" t="n"/>
      <c r="AX1310" s="164" t="n"/>
      <c r="AY1310" s="164" t="n"/>
      <c r="AZ1310" s="164" t="n"/>
      <c r="BA1310" s="164" t="n"/>
      <c r="BB1310" s="164" t="n"/>
      <c r="BC1310" s="164" t="n"/>
      <c r="BD1310" s="164" t="n"/>
      <c r="BE1310" s="164" t="n"/>
      <c r="BF1310" s="164" t="n"/>
      <c r="BG1310" s="164" t="n"/>
      <c r="BH1310" s="164" t="n"/>
      <c r="BI1310" s="165"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6" t="inlineStr">
        <is>
          <t>連絡先</t>
        </is>
      </c>
      <c r="F1311" s="167" t="n"/>
      <c r="G1311" s="167" t="n"/>
      <c r="H1311" s="167" t="n"/>
      <c r="I1311" s="167" t="n"/>
      <c r="J1311" s="167" t="n"/>
      <c r="K1311" s="168" t="n"/>
      <c r="L1311" s="107" t="inlineStr">
        <is>
          <t>〒</t>
        </is>
      </c>
      <c r="M1311" s="167" t="n"/>
      <c r="N1311" s="167" t="n"/>
      <c r="O1311" s="167" t="n"/>
      <c r="P1311" s="173">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4">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7" t="n"/>
      <c r="F1315" s="148" t="n"/>
      <c r="G1315" s="148" t="n"/>
      <c r="H1315" s="148" t="n"/>
      <c r="I1315" s="148" t="n"/>
      <c r="J1315" s="148" t="n"/>
      <c r="K1315" s="149" t="n"/>
      <c r="L1315" s="148" t="n"/>
      <c r="M1315" s="148" t="n"/>
      <c r="N1315" s="148" t="n"/>
      <c r="O1315" s="148" t="n"/>
      <c r="P1315" s="148" t="n"/>
      <c r="Q1315" s="148" t="n"/>
      <c r="R1315" s="148" t="n"/>
      <c r="S1315" s="148" t="n"/>
      <c r="T1315" s="148" t="n"/>
      <c r="U1315" s="148" t="n"/>
      <c r="V1315" s="148" t="n"/>
      <c r="W1315" s="148" t="n"/>
      <c r="X1315" s="148" t="n"/>
      <c r="Y1315" s="148" t="n"/>
      <c r="Z1315" s="148" t="n"/>
      <c r="AA1315" s="148" t="n"/>
      <c r="AB1315" s="148" t="n"/>
      <c r="AC1315" s="148" t="n"/>
      <c r="AD1315" s="148" t="n"/>
      <c r="AE1315" s="148" t="n"/>
      <c r="AF1315" s="148" t="n"/>
      <c r="AG1315" s="148" t="n"/>
      <c r="AH1315" s="148" t="n"/>
      <c r="AI1315" s="148" t="n"/>
      <c r="AJ1315" s="148" t="n"/>
      <c r="AK1315" s="148" t="n"/>
      <c r="AL1315" s="148" t="n"/>
      <c r="AM1315" s="148" t="n"/>
      <c r="AN1315" s="148" t="n"/>
      <c r="AO1315" s="148" t="n"/>
      <c r="AP1315" s="148" t="n"/>
      <c r="AQ1315" s="148" t="n"/>
      <c r="AR1315" s="148" t="n"/>
      <c r="AS1315" s="148" t="n"/>
      <c r="AT1315" s="148" t="n"/>
      <c r="AU1315" s="148" t="n"/>
      <c r="AV1315" s="148" t="n"/>
      <c r="AW1315" s="148" t="n"/>
      <c r="AX1315" s="148" t="n"/>
      <c r="AY1315" s="148" t="n"/>
      <c r="AZ1315" s="148" t="n"/>
      <c r="BA1315" s="148" t="n"/>
      <c r="BB1315" s="148" t="n"/>
      <c r="BC1315" s="148" t="n"/>
      <c r="BD1315" s="148" t="n"/>
      <c r="BE1315" s="148" t="n"/>
      <c r="BF1315" s="148" t="n"/>
      <c r="BG1315" s="148" t="n"/>
      <c r="BH1315" s="148" t="n"/>
      <c r="BI1315" s="149"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5" t="n"/>
      <c r="BQ1321" s="140" t="n"/>
      <c r="BR1321" s="176" t="n"/>
      <c r="BS1321" s="140" t="n"/>
      <c r="BT1321" s="140" t="n"/>
      <c r="BU1321" s="28" t="n"/>
      <c r="BV1321" s="29" t="n"/>
      <c r="BW1321" s="177">
        <f>計算!$AR$17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8"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79">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80">
        <f>IF(計算!$B$17="","",設定!$B$6)&amp;""</f>
        <v/>
      </c>
      <c r="S1329" s="11" t="n"/>
      <c r="T1329" s="11" t="n"/>
      <c r="U1329" s="181">
        <f>IF(計算!$B$17="","",設定!$B$7)&amp;""</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7" t="n"/>
      <c r="F1334" s="148" t="n"/>
      <c r="G1334" s="148" t="n"/>
      <c r="H1334" s="148" t="n"/>
      <c r="I1334" s="148" t="n"/>
      <c r="J1334" s="148" t="n"/>
      <c r="K1334" s="149"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8" t="n"/>
      <c r="AX1334" s="148" t="n"/>
      <c r="AY1334" s="148" t="n"/>
      <c r="AZ1334" s="148" t="n"/>
      <c r="BA1334" s="148" t="n"/>
      <c r="BB1334" s="148" t="n"/>
      <c r="BC1334" s="148" t="n"/>
      <c r="BD1334" s="148" t="n"/>
      <c r="BE1334" s="148" t="n"/>
      <c r="BF1334" s="148" t="n"/>
      <c r="BG1334" s="148" t="n"/>
      <c r="BH1334" s="148" t="n"/>
      <c r="BI1334" s="149"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2"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2">
        <f>計算!$AV$17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80">
        <f>計算!$AT$17</f>
        <v/>
      </c>
      <c r="S1340" s="52" t="inlineStr">
        <is>
          <t>年</t>
        </is>
      </c>
      <c r="U1340" s="181">
        <f>計算!$AU$17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7" t="n"/>
      <c r="M1343" s="148" t="n"/>
      <c r="N1343" s="148" t="n"/>
      <c r="O1343" s="148" t="n"/>
      <c r="P1343" s="20" t="n"/>
      <c r="Q1343" s="20" t="n"/>
      <c r="R1343" s="20" t="n"/>
      <c r="S1343" s="20" t="n"/>
      <c r="T1343" s="20" t="n"/>
      <c r="U1343" s="20" t="n"/>
      <c r="V1343" s="20" t="n"/>
      <c r="W1343" s="20" t="n"/>
      <c r="X1343" s="39" t="n"/>
      <c r="Y1343" s="147" t="n"/>
      <c r="Z1343" s="148" t="n"/>
      <c r="AA1343" s="148" t="n"/>
      <c r="AB1343" s="148" t="n"/>
      <c r="AC1343" s="148" t="n"/>
      <c r="AD1343" s="148" t="n"/>
      <c r="AE1343" s="148" t="n"/>
      <c r="AF1343" s="148" t="n"/>
      <c r="AG1343" s="148" t="n"/>
      <c r="AH1343" s="148" t="n"/>
      <c r="AI1343" s="148" t="n"/>
      <c r="AJ1343" s="148" t="n"/>
      <c r="AK1343" s="148" t="n"/>
      <c r="AL1343" s="148" t="n"/>
      <c r="AM1343" s="148" t="n"/>
      <c r="AN1343" s="148" t="n"/>
      <c r="AO1343" s="148" t="n"/>
      <c r="AP1343" s="148" t="n"/>
      <c r="AQ1343" s="148" t="n"/>
      <c r="AR1343" s="148" t="n"/>
      <c r="AS1343" s="148" t="n"/>
      <c r="AT1343" s="148" t="n"/>
      <c r="AU1343" s="148" t="n"/>
      <c r="AV1343" s="148" t="n"/>
      <c r="AW1343" s="148" t="n"/>
      <c r="AX1343" s="148" t="n"/>
      <c r="AY1343" s="148" t="n"/>
      <c r="AZ1343" s="148" t="n"/>
      <c r="BA1343" s="148" t="n"/>
      <c r="BB1343" s="148" t="n"/>
      <c r="BC1343" s="148" t="n"/>
      <c r="BD1343" s="148" t="n"/>
      <c r="BE1343" s="148" t="n"/>
      <c r="BF1343" s="148" t="n"/>
      <c r="BG1343" s="148" t="n"/>
      <c r="BH1343" s="148" t="n"/>
      <c r="BI1343" s="149"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2">
        <f>計算!$AY$17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80">
        <f>計算!$AW$17</f>
        <v/>
      </c>
      <c r="S1346" s="52" t="inlineStr">
        <is>
          <t>年</t>
        </is>
      </c>
      <c r="U1346" s="181">
        <f>計算!$AX$17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7" t="n"/>
      <c r="M1349" s="148" t="n"/>
      <c r="N1349" s="148" t="n"/>
      <c r="O1349" s="148" t="n"/>
      <c r="P1349" s="20" t="n"/>
      <c r="Q1349" s="20" t="n"/>
      <c r="R1349" s="20" t="n"/>
      <c r="S1349" s="20" t="n"/>
      <c r="T1349" s="20" t="n"/>
      <c r="U1349" s="20" t="n"/>
      <c r="V1349" s="20" t="n"/>
      <c r="W1349" s="20" t="n"/>
      <c r="X1349" s="39" t="n"/>
      <c r="Y1349" s="147" t="n"/>
      <c r="Z1349" s="148" t="n"/>
      <c r="AA1349" s="148" t="n"/>
      <c r="AB1349" s="148" t="n"/>
      <c r="AC1349" s="148" t="n"/>
      <c r="AD1349" s="148" t="n"/>
      <c r="AE1349" s="148" t="n"/>
      <c r="AF1349" s="148" t="n"/>
      <c r="AG1349" s="148" t="n"/>
      <c r="AH1349" s="148" t="n"/>
      <c r="AI1349" s="148" t="n"/>
      <c r="AJ1349" s="148" t="n"/>
      <c r="AK1349" s="148" t="n"/>
      <c r="AL1349" s="148" t="n"/>
      <c r="AM1349" s="148" t="n"/>
      <c r="AN1349" s="148" t="n"/>
      <c r="AO1349" s="148" t="n"/>
      <c r="AP1349" s="148" t="n"/>
      <c r="AQ1349" s="148" t="n"/>
      <c r="AR1349" s="148" t="n"/>
      <c r="AS1349" s="148" t="n"/>
      <c r="AT1349" s="148" t="n"/>
      <c r="AU1349" s="148" t="n"/>
      <c r="AV1349" s="148" t="n"/>
      <c r="AW1349" s="148" t="n"/>
      <c r="AX1349" s="148" t="n"/>
      <c r="AY1349" s="148" t="n"/>
      <c r="AZ1349" s="148" t="n"/>
      <c r="BA1349" s="148" t="n"/>
      <c r="BB1349" s="148" t="n"/>
      <c r="BC1349" s="148" t="n"/>
      <c r="BD1349" s="148" t="n"/>
      <c r="BE1349" s="148" t="n"/>
      <c r="BF1349" s="148" t="n"/>
      <c r="BG1349" s="148" t="n"/>
      <c r="BH1349" s="148" t="n"/>
      <c r="BI1349" s="149" t="n"/>
      <c r="BJ1349" s="2" t="n"/>
      <c r="BK1349" s="2" t="n"/>
      <c r="BL1349" s="2" t="n"/>
      <c r="BM1349" s="2" t="n"/>
      <c r="BN1349" s="2" t="n"/>
      <c r="BO1349" s="2" t="n"/>
      <c r="BP1349" s="147" t="n"/>
      <c r="BQ1349" s="148" t="n"/>
      <c r="BR1349" s="148" t="n"/>
      <c r="BS1349" s="148" t="n"/>
      <c r="BT1349" s="148" t="n"/>
      <c r="BU1349" s="42" t="n"/>
      <c r="BV1349" s="45" t="n"/>
      <c r="BW1349" s="148" t="n"/>
      <c r="BX1349" s="148" t="n"/>
      <c r="BY1349" s="148" t="n"/>
      <c r="BZ1349" s="148" t="n"/>
      <c r="CA1349" s="148" t="n"/>
      <c r="CB1349" s="148" t="n"/>
      <c r="CC1349" s="148" t="n"/>
      <c r="CD1349" s="148" t="n"/>
      <c r="CE1349" s="148" t="n"/>
      <c r="CF1349" s="148" t="n"/>
      <c r="CG1349" s="148" t="n"/>
      <c r="CH1349" s="148" t="n"/>
      <c r="CI1349" s="148" t="n"/>
      <c r="CJ1349" s="148" t="n"/>
      <c r="CK1349" s="148" t="n"/>
      <c r="CL1349" s="148" t="n"/>
      <c r="CM1349" s="148" t="n"/>
      <c r="CN1349" s="148" t="n"/>
      <c r="CO1349" s="148" t="n"/>
      <c r="CP1349" s="148" t="n"/>
      <c r="CQ1349" s="148" t="n"/>
      <c r="CR1349" s="148" t="n"/>
      <c r="CS1349" s="148" t="n"/>
      <c r="CT1349" s="148" t="n"/>
      <c r="CU1349" s="148" t="n"/>
      <c r="CV1349" s="148" t="n"/>
      <c r="CW1349" s="148" t="n"/>
      <c r="CX1349" s="148" t="n"/>
      <c r="CY1349" s="148" t="n"/>
      <c r="CZ1349" s="148" t="n"/>
      <c r="DA1349" s="148" t="n"/>
      <c r="DB1349" s="148" t="n"/>
      <c r="DC1349" s="148" t="n"/>
      <c r="DD1349" s="148" t="n"/>
      <c r="DE1349" s="148" t="n"/>
      <c r="DF1349" s="148" t="n"/>
      <c r="DG1349" s="148" t="n"/>
      <c r="DH1349" s="148" t="n"/>
      <c r="DI1349" s="148" t="n"/>
      <c r="DJ1349" s="148" t="n"/>
      <c r="DK1349" s="148" t="n"/>
      <c r="DL1349" s="148" t="n"/>
      <c r="DM1349" s="148" t="n"/>
      <c r="DN1349" s="148" t="n"/>
      <c r="DO1349" s="148" t="n"/>
      <c r="DP1349" s="148" t="n"/>
      <c r="DQ1349" s="148" t="n"/>
      <c r="DR1349" s="148" t="n"/>
      <c r="DS1349" s="148" t="n"/>
      <c r="DT1349" s="148" t="n"/>
      <c r="DU1349" s="149"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7">
        <f>計算!$AS$17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7" t="n"/>
      <c r="M1355" s="148" t="n"/>
      <c r="N1355" s="148" t="n"/>
      <c r="O1355" s="148"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7" t="n"/>
      <c r="F1361" s="148" t="n"/>
      <c r="G1361" s="148" t="n"/>
      <c r="H1361" s="148" t="n"/>
      <c r="I1361" s="148" t="n"/>
      <c r="J1361" s="148" t="n"/>
      <c r="K1361" s="149" t="n"/>
      <c r="L1361" s="147" t="n"/>
      <c r="M1361" s="148" t="n"/>
      <c r="N1361" s="148" t="n"/>
      <c r="O1361" s="148"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7" t="n"/>
      <c r="BQ1361" s="148" t="n"/>
      <c r="BR1361" s="148" t="n"/>
      <c r="BS1361" s="148" t="n"/>
      <c r="BT1361" s="148" t="n"/>
      <c r="BU1361" s="148" t="n"/>
      <c r="BV1361" s="149" t="n"/>
      <c r="BW1361" s="148" t="n"/>
      <c r="BX1361" s="148" t="n"/>
      <c r="BY1361" s="148" t="n"/>
      <c r="BZ1361" s="148" t="n"/>
      <c r="CA1361" s="148" t="n"/>
      <c r="CB1361" s="148" t="n"/>
      <c r="CC1361" s="148" t="n"/>
      <c r="CD1361" s="148" t="n"/>
      <c r="CE1361" s="148" t="n"/>
      <c r="CF1361" s="148" t="n"/>
      <c r="CG1361" s="148" t="n"/>
      <c r="CH1361" s="148" t="n"/>
      <c r="CI1361" s="148" t="n"/>
      <c r="CJ1361" s="148" t="n"/>
      <c r="CK1361" s="148" t="n"/>
      <c r="CL1361" s="148" t="n"/>
      <c r="CM1361" s="148" t="n"/>
      <c r="CN1361" s="148" t="n"/>
      <c r="CO1361" s="148" t="n"/>
      <c r="CP1361" s="148" t="n"/>
      <c r="CQ1361" s="148" t="n"/>
      <c r="CR1361" s="148" t="n"/>
      <c r="CS1361" s="148" t="n"/>
      <c r="CT1361" s="148" t="n"/>
      <c r="CU1361" s="148" t="n"/>
      <c r="CV1361" s="148" t="n"/>
      <c r="CW1361" s="148" t="n"/>
      <c r="CX1361" s="148" t="n"/>
      <c r="CY1361" s="148" t="n"/>
      <c r="CZ1361" s="148" t="n"/>
      <c r="DA1361" s="148" t="n"/>
      <c r="DB1361" s="148" t="n"/>
      <c r="DC1361" s="148" t="n"/>
      <c r="DD1361" s="148" t="n"/>
      <c r="DE1361" s="148" t="n"/>
      <c r="DF1361" s="148" t="n"/>
      <c r="DG1361" s="148" t="n"/>
      <c r="DH1361" s="148" t="n"/>
      <c r="DI1361" s="148" t="n"/>
      <c r="DJ1361" s="148" t="n"/>
      <c r="DK1361" s="148" t="n"/>
      <c r="DL1361" s="148" t="n"/>
      <c r="DM1361" s="148" t="n"/>
      <c r="DN1361" s="148" t="n"/>
      <c r="DO1361" s="148" t="n"/>
      <c r="DP1361" s="148" t="n"/>
      <c r="DQ1361" s="148" t="n"/>
      <c r="DR1361" s="148" t="n"/>
      <c r="DS1361" s="148" t="n"/>
      <c r="DT1361" s="148" t="n"/>
      <c r="DU1361" s="149"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IF(計算!$B$18="","",IF(N(設定!$B$3)=0,"",YEAR(設定!$B$3)-2018))&amp;""</f>
        <v/>
      </c>
      <c r="AG1373" s="95" t="inlineStr">
        <is>
          <t>年</t>
        </is>
      </c>
      <c r="AI1373" s="145">
        <f>IF(計算!$B$18="","",IF(N(設定!$B$3)=0,"",MONTH(設定!$B$3)))&amp;""</f>
        <v/>
      </c>
      <c r="AL1373" s="95" t="inlineStr">
        <is>
          <t>月</t>
        </is>
      </c>
      <c r="AN1373" s="146">
        <f>IF(計算!$B$18="","",IF(N(設定!$B$3)=0,"",DAY(設定!$B$3)))&amp;""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7" t="n"/>
      <c r="BX1373" s="148" t="n"/>
      <c r="BY1373" s="148" t="n"/>
      <c r="BZ1373" s="148" t="n"/>
      <c r="CA1373" s="148" t="n"/>
      <c r="CB1373" s="148" t="n"/>
      <c r="CC1373" s="148" t="n"/>
      <c r="CD1373" s="148" t="n"/>
      <c r="CE1373" s="148" t="n"/>
      <c r="CF1373" s="148" t="n"/>
      <c r="CG1373" s="149" t="n"/>
      <c r="CH1373" s="147" t="n"/>
      <c r="CI1373" s="148" t="n"/>
      <c r="CJ1373" s="148" t="n"/>
      <c r="CK1373" s="148" t="n"/>
      <c r="CL1373" s="148" t="n"/>
      <c r="CM1373" s="148" t="n"/>
      <c r="CN1373" s="148" t="n"/>
      <c r="CO1373" s="148" t="n"/>
      <c r="CP1373" s="148" t="n"/>
      <c r="CQ1373" s="148" t="n"/>
      <c r="CR1373" s="148" t="n"/>
      <c r="CS1373" s="148" t="n"/>
      <c r="CT1373" s="148" t="n"/>
      <c r="CU1373" s="148" t="n"/>
      <c r="CV1373" s="148" t="n"/>
      <c r="CW1373" s="148" t="n"/>
      <c r="CX1373" s="148" t="n"/>
      <c r="CY1373" s="148" t="n"/>
      <c r="CZ1373" s="148" t="n"/>
      <c r="DA1373" s="148" t="n"/>
      <c r="DB1373" s="148" t="n"/>
      <c r="DC1373" s="148" t="n"/>
      <c r="DD1373" s="148" t="n"/>
      <c r="DE1373" s="148" t="n"/>
      <c r="DF1373" s="148" t="n"/>
      <c r="DG1373" s="148" t="n"/>
      <c r="DH1373" s="148" t="n"/>
      <c r="DI1373" s="148" t="n"/>
      <c r="DJ1373" s="148" t="n"/>
      <c r="DK1373" s="148" t="n"/>
      <c r="DL1373" s="148" t="n"/>
      <c r="DM1373" s="148" t="n"/>
      <c r="DN1373" s="148" t="n"/>
      <c r="DO1373" s="148" t="n"/>
      <c r="DP1373" s="148" t="n"/>
      <c r="DQ1373" s="148" t="n"/>
      <c r="DR1373" s="148" t="n"/>
      <c r="DS1373" s="148" t="n"/>
      <c r="DT1373" s="148" t="n"/>
      <c r="DU1373" s="149"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50">
        <f>計算!$BD$18</f>
        <v/>
      </c>
      <c r="CG1374" s="144" t="n"/>
      <c r="CH1374" s="151">
        <f>計算!$BE$18</f>
        <v/>
      </c>
      <c r="DU1374" s="144"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8" t="n"/>
      <c r="AA1375" s="148" t="n"/>
      <c r="AB1375" s="148" t="n"/>
      <c r="AC1375" s="148" t="n"/>
      <c r="AD1375" s="148" t="n"/>
      <c r="AE1375" s="148" t="n"/>
      <c r="AF1375" s="148" t="n"/>
      <c r="AG1375" s="148" t="n"/>
      <c r="AH1375" s="148" t="n"/>
      <c r="AI1375" s="148" t="n"/>
      <c r="AJ1375" s="148" t="n"/>
      <c r="AK1375" s="148" t="n"/>
      <c r="AL1375" s="148" t="n"/>
      <c r="AM1375" s="148" t="n"/>
      <c r="AN1375" s="148" t="n"/>
      <c r="AO1375" s="148" t="n"/>
      <c r="AP1375" s="148" t="n"/>
      <c r="AQ1375" s="148" t="n"/>
      <c r="AR1375" s="148" t="n"/>
      <c r="AS1375" s="148" t="n"/>
      <c r="AT1375" s="148" t="n"/>
      <c r="AU1375" s="12" t="n"/>
      <c r="AV1375" s="7" t="n"/>
      <c r="BI1375" s="8" t="n"/>
      <c r="BJ1375" s="7" t="n"/>
      <c r="BK1375" s="2" t="n"/>
      <c r="BL1375" s="2" t="n"/>
      <c r="BM1375" s="2" t="n"/>
      <c r="BN1375" s="2" t="n"/>
      <c r="BO1375" s="2" t="n"/>
      <c r="BP1375" s="143" t="n"/>
      <c r="BV1375" s="144" t="n"/>
      <c r="BW1375" s="143" t="n"/>
      <c r="CG1375" s="144" t="n"/>
      <c r="DU1375" s="144" t="n"/>
      <c r="DV1375" s="2" t="n"/>
      <c r="DW1375" s="2" t="n"/>
      <c r="DX1375" s="2" t="n"/>
      <c r="DY1375" s="2" t="n"/>
      <c r="DZ1375" s="2" t="n"/>
      <c r="EA1375" s="2" t="n"/>
      <c r="EB1375" s="2" t="n"/>
      <c r="EC1375" s="2" t="n"/>
    </row>
    <row r="1376" ht="6.75" customHeight="1" s="118">
      <c r="A1376" s="2" t="n"/>
      <c r="B1376" s="2" t="n"/>
      <c r="C1376" s="2" t="n"/>
      <c r="D1376" s="2" t="n"/>
      <c r="E1376" s="142" t="inlineStr">
        <is>
          <t>ふ り が な</t>
        </is>
      </c>
      <c r="F1376" s="140" t="n"/>
      <c r="G1376" s="140" t="n"/>
      <c r="H1376" s="140" t="n"/>
      <c r="I1376" s="140" t="n"/>
      <c r="J1376" s="140" t="n"/>
      <c r="K1376" s="141" t="n"/>
      <c r="L1376" s="152">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43" t="n"/>
      <c r="CG1376" s="144" t="n"/>
      <c r="DU1376" s="144" t="n"/>
      <c r="DV1376" s="2" t="n"/>
      <c r="DW1376" s="2" t="n"/>
      <c r="DX1376" s="2" t="n"/>
      <c r="DY1376" s="2" t="n"/>
      <c r="DZ1376" s="2" t="n"/>
      <c r="EA1376" s="2" t="n"/>
      <c r="EB1376" s="2" t="n"/>
      <c r="EC1376" s="2" t="n"/>
    </row>
    <row r="1377" ht="6.7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43" t="n"/>
      <c r="CG1377" s="144" t="n"/>
      <c r="DU1377" s="144" t="n"/>
      <c r="DV1377" s="2" t="n"/>
      <c r="DW1377" s="2" t="n"/>
      <c r="DX1377" s="2" t="n"/>
      <c r="DY1377" s="2" t="n"/>
      <c r="DZ1377" s="2" t="n"/>
      <c r="EA1377" s="2" t="n"/>
      <c r="EB1377" s="2" t="n"/>
      <c r="EC1377" s="2" t="n"/>
    </row>
    <row r="1378" ht="6.7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43" t="n"/>
      <c r="CG1378" s="144" t="n"/>
      <c r="DU1378" s="144" t="n"/>
      <c r="DV1378" s="2" t="n"/>
      <c r="DW1378" s="2" t="n"/>
      <c r="DX1378" s="2" t="n"/>
      <c r="DY1378" s="2" t="n"/>
      <c r="DZ1378" s="2" t="n"/>
      <c r="EA1378" s="2" t="n"/>
      <c r="EB1378" s="2" t="n"/>
      <c r="EC1378" s="2" t="n"/>
    </row>
    <row r="1379" ht="6.75" customHeight="1" s="118">
      <c r="A1379" s="2" t="n"/>
      <c r="B1379" s="2" t="n"/>
      <c r="C1379" s="2" t="n"/>
      <c r="D1379" s="2" t="n"/>
      <c r="E1379" s="147" t="n"/>
      <c r="F1379" s="148" t="n"/>
      <c r="G1379" s="148" t="n"/>
      <c r="H1379" s="148" t="n"/>
      <c r="I1379" s="148" t="n"/>
      <c r="J1379" s="148" t="n"/>
      <c r="K1379" s="149" t="n"/>
      <c r="L1379" s="148" t="n"/>
      <c r="M1379" s="148" t="n"/>
      <c r="N1379" s="148" t="n"/>
      <c r="O1379" s="148" t="n"/>
      <c r="P1379" s="148" t="n"/>
      <c r="Q1379" s="148" t="n"/>
      <c r="R1379" s="148" t="n"/>
      <c r="S1379" s="148" t="n"/>
      <c r="T1379" s="148" t="n"/>
      <c r="U1379" s="148" t="n"/>
      <c r="V1379" s="148" t="n"/>
      <c r="W1379" s="148" t="n"/>
      <c r="X1379" s="148" t="n"/>
      <c r="Y1379" s="148" t="n"/>
      <c r="Z1379" s="148" t="n"/>
      <c r="AA1379" s="148" t="n"/>
      <c r="AB1379" s="148" t="n"/>
      <c r="AC1379" s="148" t="n"/>
      <c r="AD1379" s="148" t="n"/>
      <c r="AE1379" s="148" t="n"/>
      <c r="AF1379" s="148" t="n"/>
      <c r="AG1379" s="148" t="n"/>
      <c r="AH1379" s="148" t="n"/>
      <c r="AI1379" s="148" t="n"/>
      <c r="AJ1379" s="148" t="n"/>
      <c r="AK1379" s="148" t="n"/>
      <c r="AL1379" s="148" t="n"/>
      <c r="AM1379" s="148" t="n"/>
      <c r="AN1379" s="148" t="n"/>
      <c r="AO1379" s="148" t="n"/>
      <c r="AP1379" s="148" t="n"/>
      <c r="AQ1379" s="148" t="n"/>
      <c r="AR1379" s="148" t="n"/>
      <c r="AS1379" s="148" t="n"/>
      <c r="AT1379" s="149"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43" t="n"/>
      <c r="CG1379" s="144" t="n"/>
      <c r="DU1379" s="144" t="n"/>
      <c r="DV1379" s="2" t="n"/>
      <c r="DW1379" s="2" t="n"/>
      <c r="DX1379" s="2" t="n"/>
      <c r="DY1379" s="2" t="n"/>
      <c r="DZ1379" s="2" t="n"/>
      <c r="EA1379" s="2" t="n"/>
      <c r="EB1379" s="2" t="n"/>
      <c r="EC1379" s="2" t="n"/>
    </row>
    <row r="1380" ht="6.75" customHeight="1" s="118">
      <c r="A1380" s="2" t="n"/>
      <c r="B1380" s="2" t="n"/>
      <c r="C1380" s="2" t="n"/>
      <c r="D1380" s="2" t="n"/>
      <c r="E1380" s="153" t="inlineStr">
        <is>
          <t>名　前</t>
        </is>
      </c>
      <c r="F1380" s="140" t="n"/>
      <c r="G1380" s="140" t="n"/>
      <c r="H1380" s="140" t="n"/>
      <c r="I1380" s="140" t="n"/>
      <c r="J1380" s="140" t="n"/>
      <c r="K1380" s="141" t="n"/>
      <c r="L1380" s="154">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43" t="n"/>
      <c r="CG1380" s="144" t="n"/>
      <c r="DU1380" s="144" t="n"/>
      <c r="DV1380" s="2" t="n"/>
      <c r="DW1380" s="2" t="n"/>
      <c r="DX1380" s="2" t="n"/>
      <c r="DY1380" s="2" t="n"/>
      <c r="DZ1380" s="2" t="n"/>
      <c r="EA1380" s="2" t="n"/>
      <c r="EB1380" s="2" t="n"/>
      <c r="EC1380" s="2" t="n"/>
    </row>
    <row r="1381" ht="6.7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43" t="n"/>
      <c r="CG1381" s="144" t="n"/>
      <c r="DU1381" s="144" t="n"/>
      <c r="DV1381" s="2" t="n"/>
      <c r="DW1381" s="2" t="n"/>
      <c r="DX1381" s="2" t="n"/>
      <c r="DY1381" s="2" t="n"/>
      <c r="DZ1381" s="2" t="n"/>
      <c r="EA1381" s="2" t="n"/>
      <c r="EB1381" s="2" t="n"/>
      <c r="EC1381" s="2" t="n"/>
    </row>
    <row r="1382" ht="6.7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43" t="n"/>
      <c r="CG1382" s="144" t="n"/>
      <c r="DU1382" s="144" t="n"/>
      <c r="DV1382" s="2" t="n"/>
      <c r="DW1382" s="2" t="n"/>
      <c r="DX1382" s="2" t="n"/>
      <c r="DY1382" s="2" t="n"/>
      <c r="DZ1382" s="2" t="n"/>
      <c r="EA1382" s="2" t="n"/>
      <c r="EB1382" s="2" t="n"/>
      <c r="EC1382" s="2" t="n"/>
    </row>
    <row r="1383" ht="6.7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43" t="n"/>
      <c r="CG1383" s="144" t="n"/>
      <c r="DU1383" s="144" t="n"/>
      <c r="DV1383" s="2" t="n"/>
      <c r="DW1383" s="2" t="n"/>
      <c r="DX1383" s="2" t="n"/>
      <c r="DY1383" s="2" t="n"/>
      <c r="DZ1383" s="2" t="n"/>
      <c r="EA1383" s="2" t="n"/>
      <c r="EB1383" s="2" t="n"/>
      <c r="EC1383" s="2" t="n"/>
    </row>
    <row r="1384" ht="6.7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43" t="n"/>
      <c r="CG1384" s="144" t="n"/>
      <c r="DU1384" s="144" t="n"/>
      <c r="DV1384" s="2" t="n"/>
      <c r="DW1384" s="2" t="n"/>
      <c r="DX1384" s="2" t="n"/>
      <c r="DY1384" s="2" t="n"/>
      <c r="DZ1384" s="2" t="n"/>
      <c r="EA1384" s="2" t="n"/>
      <c r="EB1384" s="2" t="n"/>
      <c r="EC1384" s="2" t="n"/>
    </row>
    <row r="1385" ht="4.5" customHeight="1" s="118">
      <c r="A1385" s="2" t="n"/>
      <c r="B1385" s="2" t="n"/>
      <c r="C1385" s="2" t="n"/>
      <c r="D1385" s="2" t="n"/>
      <c r="E1385" s="147" t="n"/>
      <c r="F1385" s="148" t="n"/>
      <c r="G1385" s="148" t="n"/>
      <c r="H1385" s="148" t="n"/>
      <c r="I1385" s="148" t="n"/>
      <c r="J1385" s="148" t="n"/>
      <c r="K1385" s="149" t="n"/>
      <c r="L1385" s="147" t="n"/>
      <c r="M1385" s="148" t="n"/>
      <c r="N1385" s="148" t="n"/>
      <c r="O1385" s="148" t="n"/>
      <c r="P1385" s="148" t="n"/>
      <c r="Q1385" s="148" t="n"/>
      <c r="R1385" s="148" t="n"/>
      <c r="S1385" s="148" t="n"/>
      <c r="T1385" s="148" t="n"/>
      <c r="U1385" s="148" t="n"/>
      <c r="V1385" s="148" t="n"/>
      <c r="W1385" s="148" t="n"/>
      <c r="X1385" s="148" t="n"/>
      <c r="Y1385" s="148" t="n"/>
      <c r="Z1385" s="148" t="n"/>
      <c r="AA1385" s="148" t="n"/>
      <c r="AB1385" s="148" t="n"/>
      <c r="AC1385" s="148" t="n"/>
      <c r="AD1385" s="148" t="n"/>
      <c r="AE1385" s="148" t="n"/>
      <c r="AF1385" s="148" t="n"/>
      <c r="AG1385" s="148" t="n"/>
      <c r="AH1385" s="148" t="n"/>
      <c r="AI1385" s="148" t="n"/>
      <c r="AJ1385" s="148" t="n"/>
      <c r="AK1385" s="148" t="n"/>
      <c r="AL1385" s="148" t="n"/>
      <c r="AM1385" s="148" t="n"/>
      <c r="AN1385" s="148" t="n"/>
      <c r="AO1385" s="148" t="n"/>
      <c r="AP1385" s="148" t="n"/>
      <c r="AQ1385" s="148" t="n"/>
      <c r="AR1385" s="148" t="n"/>
      <c r="AS1385" s="148" t="n"/>
      <c r="AT1385" s="149"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43" t="n"/>
      <c r="CG1385" s="144" t="n"/>
      <c r="DU1385" s="144" t="n"/>
      <c r="DV1385" s="2" t="n"/>
      <c r="DW1385" s="2" t="n"/>
      <c r="DX1385" s="2" t="n"/>
      <c r="DY1385" s="2" t="n"/>
      <c r="DZ1385" s="2" t="n"/>
      <c r="EA1385" s="2" t="n"/>
      <c r="EB1385" s="2" t="n"/>
      <c r="EC1385" s="2" t="n"/>
    </row>
    <row r="1386" ht="6.75" customHeight="1" s="118">
      <c r="A1386" s="2" t="n"/>
      <c r="B1386" s="2" t="n"/>
      <c r="C1386" s="2" t="n"/>
      <c r="D1386" s="2" t="n"/>
      <c r="E1386" s="153" t="inlineStr">
        <is>
          <t>生年月日</t>
        </is>
      </c>
      <c r="F1386" s="140" t="n"/>
      <c r="G1386" s="140" t="n"/>
      <c r="H1386" s="140" t="n"/>
      <c r="I1386" s="140" t="n"/>
      <c r="J1386" s="140" t="n"/>
      <c r="K1386" s="141" t="n"/>
      <c r="L1386" s="155" t="inlineStr">
        <is>
          <t>昭和 ・ 平成</t>
        </is>
      </c>
      <c r="M1386" s="140" t="n"/>
      <c r="N1386" s="140" t="n"/>
      <c r="O1386" s="140" t="n"/>
      <c r="P1386" s="140" t="n"/>
      <c r="Q1386" s="140" t="n"/>
      <c r="R1386" s="140" t="n"/>
      <c r="S1386" s="140" t="n"/>
      <c r="T1386" s="140" t="n"/>
      <c r="U1386" s="140" t="n"/>
      <c r="V1386" s="156">
        <f>計算!$D$18</f>
        <v/>
      </c>
      <c r="W1386" s="140" t="n"/>
      <c r="X1386" s="157" t="inlineStr">
        <is>
          <t>年</t>
        </is>
      </c>
      <c r="Y1386" s="140" t="n"/>
      <c r="Z1386" s="158">
        <f>計算!$E$18</f>
        <v/>
      </c>
      <c r="AA1386" s="140" t="n"/>
      <c r="AB1386" s="140" t="n"/>
      <c r="AC1386" s="157" t="inlineStr">
        <is>
          <t>月</t>
        </is>
      </c>
      <c r="AD1386" s="140" t="n"/>
      <c r="AE1386" s="158">
        <f>計算!$F$18</f>
        <v/>
      </c>
      <c r="AF1386" s="140" t="n"/>
      <c r="AG1386" s="140" t="n"/>
      <c r="AH1386" s="157" t="inlineStr">
        <is>
          <t>日　生 （満</t>
        </is>
      </c>
      <c r="AI1386" s="140" t="n"/>
      <c r="AJ1386" s="140" t="n"/>
      <c r="AK1386" s="140" t="n"/>
      <c r="AL1386" s="140" t="n"/>
      <c r="AM1386" s="140" t="n"/>
      <c r="AN1386" s="140" t="n"/>
      <c r="AO1386" s="140" t="n"/>
      <c r="AP1386" s="159">
        <f>計算!$G$18</f>
        <v/>
      </c>
      <c r="AQ1386" s="140" t="n"/>
      <c r="AR1386" s="160"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43" t="n"/>
      <c r="CG1386" s="144" t="n"/>
      <c r="DU1386" s="144" t="n"/>
      <c r="DV1386" s="2" t="n"/>
      <c r="DW1386" s="2" t="n"/>
      <c r="DX1386" s="2" t="n"/>
      <c r="DY1386" s="2" t="n"/>
      <c r="DZ1386" s="2" t="n"/>
      <c r="EA1386" s="2" t="n"/>
      <c r="EB1386" s="2" t="n"/>
      <c r="EC1386" s="2" t="n"/>
    </row>
    <row r="1387" ht="6.75"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143" t="n"/>
      <c r="CG1387" s="144" t="n"/>
      <c r="DU1387" s="144" t="n"/>
      <c r="DV1387" s="2" t="n"/>
      <c r="DW1387" s="2" t="n"/>
      <c r="DX1387" s="2" t="n"/>
      <c r="DY1387" s="2" t="n"/>
      <c r="DZ1387" s="2" t="n"/>
      <c r="EA1387" s="2" t="n"/>
      <c r="EB1387" s="2" t="n"/>
      <c r="EC1387" s="2" t="n"/>
    </row>
    <row r="1388" ht="6.75"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143" t="n"/>
      <c r="CG1388" s="144" t="n"/>
      <c r="DU1388" s="144" t="n"/>
      <c r="DV1388" s="2" t="n"/>
      <c r="DW1388" s="2" t="n"/>
      <c r="DX1388" s="2" t="n"/>
      <c r="DY1388" s="2" t="n"/>
      <c r="DZ1388" s="2" t="n"/>
      <c r="EA1388" s="2" t="n"/>
      <c r="EB1388" s="2" t="n"/>
      <c r="EC1388" s="2" t="n"/>
    </row>
    <row r="1389" ht="3.75" customHeight="1" s="118">
      <c r="A1389" s="2" t="n"/>
      <c r="B1389" s="2" t="n"/>
      <c r="C1389" s="2" t="n"/>
      <c r="D1389" s="2" t="n"/>
      <c r="E1389" s="147" t="n"/>
      <c r="F1389" s="148" t="n"/>
      <c r="G1389" s="148" t="n"/>
      <c r="H1389" s="148" t="n"/>
      <c r="I1389" s="148" t="n"/>
      <c r="J1389" s="148" t="n"/>
      <c r="K1389" s="149" t="n"/>
      <c r="L1389" s="147" t="n"/>
      <c r="M1389" s="148" t="n"/>
      <c r="N1389" s="148" t="n"/>
      <c r="O1389" s="148" t="n"/>
      <c r="P1389" s="148" t="n"/>
      <c r="Q1389" s="148" t="n"/>
      <c r="R1389" s="148" t="n"/>
      <c r="S1389" s="148" t="n"/>
      <c r="T1389" s="148" t="n"/>
      <c r="U1389" s="148" t="n"/>
      <c r="X1389" s="148" t="n"/>
      <c r="Y1389" s="148" t="n"/>
      <c r="AC1389" s="148" t="n"/>
      <c r="AD1389" s="148" t="n"/>
      <c r="AH1389" s="148" t="n"/>
      <c r="AI1389" s="148" t="n"/>
      <c r="AJ1389" s="148" t="n"/>
      <c r="AK1389" s="148" t="n"/>
      <c r="AL1389" s="148" t="n"/>
      <c r="AM1389" s="148" t="n"/>
      <c r="AN1389" s="148" t="n"/>
      <c r="AO1389" s="148" t="n"/>
      <c r="AP1389" s="148" t="n"/>
      <c r="AQ1389" s="148" t="n"/>
      <c r="AR1389" s="148" t="n"/>
      <c r="AS1389" s="148" t="n"/>
      <c r="AT1389" s="149"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143" t="n"/>
      <c r="CG1389" s="144" t="n"/>
      <c r="DU1389" s="144" t="n"/>
      <c r="DV1389" s="2" t="n"/>
      <c r="DW1389" s="2" t="n"/>
      <c r="DX1389" s="2" t="n"/>
      <c r="DY1389" s="2" t="n"/>
      <c r="DZ1389" s="2" t="n"/>
      <c r="EA1389" s="2" t="n"/>
      <c r="EB1389" s="2" t="n"/>
      <c r="EC1389" s="2" t="n"/>
    </row>
    <row r="1390" ht="6.75" customHeight="1" s="118">
      <c r="A1390" s="2" t="n"/>
      <c r="B1390" s="2" t="n"/>
      <c r="C1390" s="2" t="n"/>
      <c r="D1390" s="2" t="n"/>
      <c r="E1390" s="161" t="inlineStr">
        <is>
          <t>ふ り が な</t>
        </is>
      </c>
      <c r="F1390" s="140" t="n"/>
      <c r="G1390" s="140" t="n"/>
      <c r="H1390" s="140" t="n"/>
      <c r="I1390" s="140" t="n"/>
      <c r="J1390" s="140" t="n"/>
      <c r="K1390" s="141" t="n"/>
      <c r="L1390" s="162">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143" t="n"/>
      <c r="CG1390" s="144" t="n"/>
      <c r="DU1390" s="144" t="n"/>
      <c r="DV1390" s="2" t="n"/>
      <c r="DW1390" s="2" t="n"/>
      <c r="DX1390" s="2" t="n"/>
      <c r="DY1390" s="2" t="n"/>
      <c r="DZ1390" s="2" t="n"/>
      <c r="EA1390" s="2" t="n"/>
      <c r="EB1390" s="2" t="n"/>
      <c r="EC1390" s="2" t="n"/>
    </row>
    <row r="1391" ht="6.75" customHeight="1" s="118">
      <c r="A1391" s="2" t="n"/>
      <c r="B1391" s="2" t="n"/>
      <c r="C1391" s="2" t="n"/>
      <c r="D1391" s="2" t="n"/>
      <c r="E1391" s="143" t="n"/>
      <c r="K1391" s="144" t="n"/>
      <c r="BI1391" s="144" t="n"/>
      <c r="BJ1391" s="2" t="n"/>
      <c r="BK1391" s="2" t="n"/>
      <c r="BL1391" s="2" t="n"/>
      <c r="BM1391" s="2" t="n"/>
      <c r="BN1391" s="2" t="n"/>
      <c r="BO1391" s="2" t="n"/>
      <c r="BP1391" s="143" t="n"/>
      <c r="BV1391" s="144" t="n"/>
      <c r="BW1391" s="143" t="n"/>
      <c r="CG1391" s="144" t="n"/>
      <c r="DU1391" s="144" t="n"/>
      <c r="DV1391" s="2" t="n"/>
      <c r="DW1391" s="2" t="n"/>
      <c r="DX1391" s="2" t="n"/>
      <c r="DY1391" s="2" t="n"/>
      <c r="DZ1391" s="2" t="n"/>
      <c r="EA1391" s="2" t="n"/>
      <c r="EB1391" s="2" t="n"/>
      <c r="EC1391" s="2" t="n"/>
    </row>
    <row r="1392" ht="6.75" customHeight="1" s="118">
      <c r="A1392" s="2" t="n"/>
      <c r="B1392" s="2" t="n"/>
      <c r="C1392" s="2" t="n"/>
      <c r="D1392" s="2" t="n"/>
      <c r="E1392" s="163" t="n"/>
      <c r="F1392" s="164" t="n"/>
      <c r="G1392" s="164" t="n"/>
      <c r="H1392" s="164" t="n"/>
      <c r="I1392" s="164" t="n"/>
      <c r="J1392" s="164" t="n"/>
      <c r="K1392" s="165" t="n"/>
      <c r="L1392" s="164" t="n"/>
      <c r="M1392" s="164" t="n"/>
      <c r="N1392" s="164" t="n"/>
      <c r="O1392" s="164" t="n"/>
      <c r="P1392" s="164" t="n"/>
      <c r="Q1392" s="164" t="n"/>
      <c r="R1392" s="164" t="n"/>
      <c r="S1392" s="164" t="n"/>
      <c r="T1392" s="164" t="n"/>
      <c r="U1392" s="164" t="n"/>
      <c r="V1392" s="164" t="n"/>
      <c r="W1392" s="164" t="n"/>
      <c r="X1392" s="164" t="n"/>
      <c r="Y1392" s="164" t="n"/>
      <c r="Z1392" s="164" t="n"/>
      <c r="AA1392" s="164" t="n"/>
      <c r="AB1392" s="164" t="n"/>
      <c r="AC1392" s="164" t="n"/>
      <c r="AD1392" s="164" t="n"/>
      <c r="AE1392" s="164" t="n"/>
      <c r="AF1392" s="164" t="n"/>
      <c r="AG1392" s="164" t="n"/>
      <c r="AH1392" s="164" t="n"/>
      <c r="AI1392" s="164" t="n"/>
      <c r="AJ1392" s="164" t="n"/>
      <c r="AK1392" s="164" t="n"/>
      <c r="AL1392" s="164" t="n"/>
      <c r="AM1392" s="164" t="n"/>
      <c r="AN1392" s="164" t="n"/>
      <c r="AO1392" s="164" t="n"/>
      <c r="AP1392" s="164" t="n"/>
      <c r="AQ1392" s="164" t="n"/>
      <c r="AR1392" s="164" t="n"/>
      <c r="AS1392" s="164" t="n"/>
      <c r="AT1392" s="164" t="n"/>
      <c r="AU1392" s="164" t="n"/>
      <c r="AV1392" s="164" t="n"/>
      <c r="AW1392" s="164" t="n"/>
      <c r="AX1392" s="164" t="n"/>
      <c r="AY1392" s="164" t="n"/>
      <c r="AZ1392" s="164" t="n"/>
      <c r="BA1392" s="164" t="n"/>
      <c r="BB1392" s="164" t="n"/>
      <c r="BC1392" s="164" t="n"/>
      <c r="BD1392" s="164" t="n"/>
      <c r="BE1392" s="164" t="n"/>
      <c r="BF1392" s="164" t="n"/>
      <c r="BG1392" s="164" t="n"/>
      <c r="BH1392" s="164" t="n"/>
      <c r="BI1392" s="165" t="n"/>
      <c r="BJ1392" s="2" t="n"/>
      <c r="BK1392" s="2" t="n"/>
      <c r="BL1392" s="2" t="n"/>
      <c r="BM1392" s="2" t="n"/>
      <c r="BN1392" s="2" t="n"/>
      <c r="BO1392" s="2" t="n"/>
      <c r="BP1392" s="143" t="n"/>
      <c r="BV1392" s="144" t="n"/>
      <c r="BW1392" s="143" t="n"/>
      <c r="CG1392" s="144" t="n"/>
      <c r="DU1392" s="144" t="n"/>
      <c r="DV1392" s="2" t="n"/>
      <c r="DW1392" s="2" t="n"/>
      <c r="DX1392" s="2" t="n"/>
      <c r="DY1392" s="2" t="n"/>
      <c r="DZ1392" s="2" t="n"/>
      <c r="EA1392" s="2" t="n"/>
      <c r="EB1392" s="2" t="n"/>
      <c r="EC1392" s="2" t="n"/>
    </row>
    <row r="1393" ht="6.75" customHeight="1" s="118">
      <c r="A1393" s="2" t="n"/>
      <c r="B1393" s="2" t="n"/>
      <c r="C1393" s="2" t="n"/>
      <c r="D1393" s="2" t="n"/>
      <c r="E1393" s="166" t="inlineStr">
        <is>
          <t>現住所</t>
        </is>
      </c>
      <c r="F1393" s="167" t="n"/>
      <c r="G1393" s="167" t="n"/>
      <c r="H1393" s="167" t="n"/>
      <c r="I1393" s="167" t="n"/>
      <c r="J1393" s="167" t="n"/>
      <c r="K1393" s="168" t="n"/>
      <c r="L1393" s="107" t="inlineStr">
        <is>
          <t>〒</t>
        </is>
      </c>
      <c r="M1393" s="167" t="n"/>
      <c r="N1393" s="167" t="n"/>
      <c r="O1393" s="167" t="n"/>
      <c r="P1393" s="169">
        <f>計算!$H$18</f>
        <v/>
      </c>
      <c r="Q1393" s="167" t="n"/>
      <c r="R1393" s="167" t="n"/>
      <c r="S1393" s="167" t="n"/>
      <c r="T1393" s="167" t="n"/>
      <c r="U1393" s="167" t="n"/>
      <c r="V1393" s="167" t="n"/>
      <c r="W1393" s="167" t="n"/>
      <c r="X1393" s="167" t="n"/>
      <c r="Y1393" s="167" t="n"/>
      <c r="Z1393" s="167" t="n"/>
      <c r="AA1393" s="167" t="n"/>
      <c r="AB1393" s="167" t="n"/>
      <c r="AC1393" s="167" t="n"/>
      <c r="AD1393" s="167" t="n"/>
      <c r="AE1393" s="167" t="n"/>
      <c r="AF1393" s="167" t="n"/>
      <c r="AG1393" s="167" t="n"/>
      <c r="AH1393" s="167" t="n"/>
      <c r="AI1393" s="167" t="n"/>
      <c r="AJ1393" s="167"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143" t="n"/>
      <c r="CG1393" s="144" t="n"/>
      <c r="DU1393" s="144" t="n"/>
      <c r="DV1393" s="2" t="n"/>
      <c r="DW1393" s="2" t="n"/>
      <c r="DX1393" s="2" t="n"/>
      <c r="DY1393" s="2" t="n"/>
      <c r="DZ1393" s="2" t="n"/>
      <c r="EA1393" s="2" t="n"/>
      <c r="EB1393" s="2" t="n"/>
      <c r="EC1393" s="2" t="n"/>
    </row>
    <row r="1394" ht="4.5"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7" t="n"/>
      <c r="BQ1394" s="148" t="n"/>
      <c r="BR1394" s="148" t="n"/>
      <c r="BS1394" s="148" t="n"/>
      <c r="BT1394" s="148" t="n"/>
      <c r="BU1394" s="148" t="n"/>
      <c r="BV1394" s="149" t="n"/>
      <c r="BW1394" s="147" t="n"/>
      <c r="BX1394" s="148" t="n"/>
      <c r="BY1394" s="148" t="n"/>
      <c r="BZ1394" s="148" t="n"/>
      <c r="CA1394" s="148" t="n"/>
      <c r="CB1394" s="148" t="n"/>
      <c r="CC1394" s="148" t="n"/>
      <c r="CD1394" s="148" t="n"/>
      <c r="CE1394" s="148" t="n"/>
      <c r="CF1394" s="148" t="n"/>
      <c r="CG1394" s="149" t="n"/>
      <c r="DU1394" s="144"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0" t="inlineStr">
        <is>
          <t>校内外の諸活動</t>
        </is>
      </c>
      <c r="BQ1395" s="140" t="n"/>
      <c r="BR1395" s="140" t="n"/>
      <c r="BS1395" s="140" t="n"/>
      <c r="BT1395" s="140" t="n"/>
      <c r="BU1395" s="140" t="n"/>
      <c r="BV1395" s="141" t="n"/>
      <c r="BW1395" s="171">
        <f>計算!$AQ$18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2">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7" t="n"/>
      <c r="F1398" s="148" t="n"/>
      <c r="G1398" s="148" t="n"/>
      <c r="H1398" s="148" t="n"/>
      <c r="I1398" s="148" t="n"/>
      <c r="J1398" s="148" t="n"/>
      <c r="K1398" s="149" t="n"/>
      <c r="L1398" s="147" t="n"/>
      <c r="M1398" s="148" t="n"/>
      <c r="N1398" s="148" t="n"/>
      <c r="O1398" s="148" t="n"/>
      <c r="P1398" s="148" t="n"/>
      <c r="Q1398" s="148" t="n"/>
      <c r="R1398" s="148" t="n"/>
      <c r="S1398" s="148" t="n"/>
      <c r="T1398" s="148" t="n"/>
      <c r="U1398" s="148" t="n"/>
      <c r="V1398" s="148" t="n"/>
      <c r="W1398" s="148" t="n"/>
      <c r="X1398" s="148" t="n"/>
      <c r="Y1398" s="148" t="n"/>
      <c r="Z1398" s="148" t="n"/>
      <c r="AA1398" s="148" t="n"/>
      <c r="AB1398" s="148" t="n"/>
      <c r="AC1398" s="148" t="n"/>
      <c r="AD1398" s="148" t="n"/>
      <c r="AE1398" s="148" t="n"/>
      <c r="AF1398" s="148" t="n"/>
      <c r="AG1398" s="148" t="n"/>
      <c r="AH1398" s="148" t="n"/>
      <c r="AI1398" s="148" t="n"/>
      <c r="AJ1398" s="148" t="n"/>
      <c r="AK1398" s="148" t="n"/>
      <c r="AL1398" s="148" t="n"/>
      <c r="AM1398" s="148" t="n"/>
      <c r="AN1398" s="148" t="n"/>
      <c r="AO1398" s="148" t="n"/>
      <c r="AP1398" s="148" t="n"/>
      <c r="AQ1398" s="148" t="n"/>
      <c r="AR1398" s="148" t="n"/>
      <c r="AS1398" s="148" t="n"/>
      <c r="AT1398" s="148" t="n"/>
      <c r="AU1398" s="148" t="n"/>
      <c r="AV1398" s="148" t="n"/>
      <c r="AW1398" s="148" t="n"/>
      <c r="AX1398" s="148" t="n"/>
      <c r="AY1398" s="148" t="n"/>
      <c r="AZ1398" s="148" t="n"/>
      <c r="BA1398" s="148" t="n"/>
      <c r="BB1398" s="148" t="n"/>
      <c r="BC1398" s="148" t="n"/>
      <c r="BD1398" s="148" t="n"/>
      <c r="BE1398" s="148" t="n"/>
      <c r="BF1398" s="148" t="n"/>
      <c r="BG1398" s="148" t="n"/>
      <c r="BH1398" s="148" t="n"/>
      <c r="BI1398" s="149"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61" t="inlineStr">
        <is>
          <t>ふ り が な</t>
        </is>
      </c>
      <c r="F1399" s="140" t="n"/>
      <c r="G1399" s="140" t="n"/>
      <c r="H1399" s="140" t="n"/>
      <c r="I1399" s="140" t="n"/>
      <c r="J1399" s="140" t="n"/>
      <c r="K1399" s="141" t="n"/>
      <c r="L1399" s="162">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3" t="n"/>
      <c r="F1401" s="164" t="n"/>
      <c r="G1401" s="164" t="n"/>
      <c r="H1401" s="164" t="n"/>
      <c r="I1401" s="164" t="n"/>
      <c r="J1401" s="164" t="n"/>
      <c r="K1401" s="165" t="n"/>
      <c r="L1401" s="164" t="n"/>
      <c r="M1401" s="164" t="n"/>
      <c r="N1401" s="164" t="n"/>
      <c r="O1401" s="164" t="n"/>
      <c r="P1401" s="164" t="n"/>
      <c r="Q1401" s="164" t="n"/>
      <c r="R1401" s="164" t="n"/>
      <c r="S1401" s="164" t="n"/>
      <c r="T1401" s="164" t="n"/>
      <c r="U1401" s="164" t="n"/>
      <c r="V1401" s="164" t="n"/>
      <c r="W1401" s="164" t="n"/>
      <c r="X1401" s="164" t="n"/>
      <c r="Y1401" s="164" t="n"/>
      <c r="Z1401" s="164" t="n"/>
      <c r="AA1401" s="164" t="n"/>
      <c r="AB1401" s="164" t="n"/>
      <c r="AC1401" s="164" t="n"/>
      <c r="AD1401" s="164" t="n"/>
      <c r="AE1401" s="164" t="n"/>
      <c r="AF1401" s="164" t="n"/>
      <c r="AG1401" s="164" t="n"/>
      <c r="AH1401" s="164" t="n"/>
      <c r="AI1401" s="164" t="n"/>
      <c r="AJ1401" s="164" t="n"/>
      <c r="AK1401" s="164" t="n"/>
      <c r="AL1401" s="164" t="n"/>
      <c r="AM1401" s="164" t="n"/>
      <c r="AN1401" s="164" t="n"/>
      <c r="AO1401" s="164" t="n"/>
      <c r="AP1401" s="164" t="n"/>
      <c r="AQ1401" s="164" t="n"/>
      <c r="AR1401" s="164" t="n"/>
      <c r="AS1401" s="164" t="n"/>
      <c r="AT1401" s="164" t="n"/>
      <c r="AU1401" s="164" t="n"/>
      <c r="AV1401" s="164" t="n"/>
      <c r="AW1401" s="164" t="n"/>
      <c r="AX1401" s="164" t="n"/>
      <c r="AY1401" s="164" t="n"/>
      <c r="AZ1401" s="164" t="n"/>
      <c r="BA1401" s="164" t="n"/>
      <c r="BB1401" s="164" t="n"/>
      <c r="BC1401" s="164" t="n"/>
      <c r="BD1401" s="164" t="n"/>
      <c r="BE1401" s="164" t="n"/>
      <c r="BF1401" s="164" t="n"/>
      <c r="BG1401" s="164" t="n"/>
      <c r="BH1401" s="164" t="n"/>
      <c r="BI1401" s="165"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6" t="inlineStr">
        <is>
          <t>連絡先</t>
        </is>
      </c>
      <c r="F1402" s="167" t="n"/>
      <c r="G1402" s="167" t="n"/>
      <c r="H1402" s="167" t="n"/>
      <c r="I1402" s="167" t="n"/>
      <c r="J1402" s="167" t="n"/>
      <c r="K1402" s="168" t="n"/>
      <c r="L1402" s="107" t="inlineStr">
        <is>
          <t>〒</t>
        </is>
      </c>
      <c r="M1402" s="167" t="n"/>
      <c r="N1402" s="167" t="n"/>
      <c r="O1402" s="167" t="n"/>
      <c r="P1402" s="173">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4">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7" t="n"/>
      <c r="F1406" s="148" t="n"/>
      <c r="G1406" s="148" t="n"/>
      <c r="H1406" s="148" t="n"/>
      <c r="I1406" s="148" t="n"/>
      <c r="J1406" s="148" t="n"/>
      <c r="K1406" s="149" t="n"/>
      <c r="L1406" s="148" t="n"/>
      <c r="M1406" s="148" t="n"/>
      <c r="N1406" s="148" t="n"/>
      <c r="O1406" s="148" t="n"/>
      <c r="P1406" s="148" t="n"/>
      <c r="Q1406" s="148" t="n"/>
      <c r="R1406" s="148" t="n"/>
      <c r="S1406" s="148" t="n"/>
      <c r="T1406" s="148" t="n"/>
      <c r="U1406" s="148" t="n"/>
      <c r="V1406" s="148" t="n"/>
      <c r="W1406" s="148" t="n"/>
      <c r="X1406" s="148" t="n"/>
      <c r="Y1406" s="148" t="n"/>
      <c r="Z1406" s="148" t="n"/>
      <c r="AA1406" s="148" t="n"/>
      <c r="AB1406" s="148" t="n"/>
      <c r="AC1406" s="148" t="n"/>
      <c r="AD1406" s="148" t="n"/>
      <c r="AE1406" s="148" t="n"/>
      <c r="AF1406" s="148" t="n"/>
      <c r="AG1406" s="148" t="n"/>
      <c r="AH1406" s="148" t="n"/>
      <c r="AI1406" s="148" t="n"/>
      <c r="AJ1406" s="148" t="n"/>
      <c r="AK1406" s="148" t="n"/>
      <c r="AL1406" s="148" t="n"/>
      <c r="AM1406" s="148" t="n"/>
      <c r="AN1406" s="148" t="n"/>
      <c r="AO1406" s="148" t="n"/>
      <c r="AP1406" s="148" t="n"/>
      <c r="AQ1406" s="148" t="n"/>
      <c r="AR1406" s="148" t="n"/>
      <c r="AS1406" s="148" t="n"/>
      <c r="AT1406" s="148" t="n"/>
      <c r="AU1406" s="148" t="n"/>
      <c r="AV1406" s="148" t="n"/>
      <c r="AW1406" s="148" t="n"/>
      <c r="AX1406" s="148" t="n"/>
      <c r="AY1406" s="148" t="n"/>
      <c r="AZ1406" s="148" t="n"/>
      <c r="BA1406" s="148" t="n"/>
      <c r="BB1406" s="148" t="n"/>
      <c r="BC1406" s="148" t="n"/>
      <c r="BD1406" s="148" t="n"/>
      <c r="BE1406" s="148" t="n"/>
      <c r="BF1406" s="148" t="n"/>
      <c r="BG1406" s="148" t="n"/>
      <c r="BH1406" s="148" t="n"/>
      <c r="BI1406" s="149"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5" t="n"/>
      <c r="BQ1412" s="140" t="n"/>
      <c r="BR1412" s="176" t="n"/>
      <c r="BS1412" s="140" t="n"/>
      <c r="BT1412" s="140" t="n"/>
      <c r="BU1412" s="28" t="n"/>
      <c r="BV1412" s="29" t="n"/>
      <c r="BW1412" s="177">
        <f>計算!$AR$18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8"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79">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80">
        <f>IF(計算!$B$18="","",設定!$B$6)&amp;""</f>
        <v/>
      </c>
      <c r="S1420" s="11" t="n"/>
      <c r="T1420" s="11" t="n"/>
      <c r="U1420" s="181">
        <f>IF(計算!$B$18="","",設定!$B$7)&amp;""</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7" t="n"/>
      <c r="F1425" s="148" t="n"/>
      <c r="G1425" s="148" t="n"/>
      <c r="H1425" s="148" t="n"/>
      <c r="I1425" s="148" t="n"/>
      <c r="J1425" s="148" t="n"/>
      <c r="K1425" s="149"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8" t="n"/>
      <c r="AX1425" s="148" t="n"/>
      <c r="AY1425" s="148" t="n"/>
      <c r="AZ1425" s="148" t="n"/>
      <c r="BA1425" s="148" t="n"/>
      <c r="BB1425" s="148" t="n"/>
      <c r="BC1425" s="148" t="n"/>
      <c r="BD1425" s="148" t="n"/>
      <c r="BE1425" s="148" t="n"/>
      <c r="BF1425" s="148" t="n"/>
      <c r="BG1425" s="148" t="n"/>
      <c r="BH1425" s="148" t="n"/>
      <c r="BI1425" s="149"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2"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2">
        <f>計算!$AV$18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80">
        <f>計算!$AT$18</f>
        <v/>
      </c>
      <c r="S1431" s="52" t="inlineStr">
        <is>
          <t>年</t>
        </is>
      </c>
      <c r="U1431" s="181">
        <f>計算!$AU$18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7" t="n"/>
      <c r="M1434" s="148" t="n"/>
      <c r="N1434" s="148" t="n"/>
      <c r="O1434" s="148" t="n"/>
      <c r="P1434" s="20" t="n"/>
      <c r="Q1434" s="20" t="n"/>
      <c r="R1434" s="20" t="n"/>
      <c r="S1434" s="20" t="n"/>
      <c r="T1434" s="20" t="n"/>
      <c r="U1434" s="20" t="n"/>
      <c r="V1434" s="20" t="n"/>
      <c r="W1434" s="20" t="n"/>
      <c r="X1434" s="39" t="n"/>
      <c r="Y1434" s="147" t="n"/>
      <c r="Z1434" s="148" t="n"/>
      <c r="AA1434" s="148" t="n"/>
      <c r="AB1434" s="148" t="n"/>
      <c r="AC1434" s="148" t="n"/>
      <c r="AD1434" s="148" t="n"/>
      <c r="AE1434" s="148" t="n"/>
      <c r="AF1434" s="148" t="n"/>
      <c r="AG1434" s="148" t="n"/>
      <c r="AH1434" s="148" t="n"/>
      <c r="AI1434" s="148" t="n"/>
      <c r="AJ1434" s="148" t="n"/>
      <c r="AK1434" s="148" t="n"/>
      <c r="AL1434" s="148" t="n"/>
      <c r="AM1434" s="148" t="n"/>
      <c r="AN1434" s="148" t="n"/>
      <c r="AO1434" s="148" t="n"/>
      <c r="AP1434" s="148" t="n"/>
      <c r="AQ1434" s="148" t="n"/>
      <c r="AR1434" s="148" t="n"/>
      <c r="AS1434" s="148" t="n"/>
      <c r="AT1434" s="148" t="n"/>
      <c r="AU1434" s="148" t="n"/>
      <c r="AV1434" s="148" t="n"/>
      <c r="AW1434" s="148" t="n"/>
      <c r="AX1434" s="148" t="n"/>
      <c r="AY1434" s="148" t="n"/>
      <c r="AZ1434" s="148" t="n"/>
      <c r="BA1434" s="148" t="n"/>
      <c r="BB1434" s="148" t="n"/>
      <c r="BC1434" s="148" t="n"/>
      <c r="BD1434" s="148" t="n"/>
      <c r="BE1434" s="148" t="n"/>
      <c r="BF1434" s="148" t="n"/>
      <c r="BG1434" s="148" t="n"/>
      <c r="BH1434" s="148" t="n"/>
      <c r="BI1434" s="149"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2">
        <f>計算!$AY$18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80">
        <f>計算!$AW$18</f>
        <v/>
      </c>
      <c r="S1437" s="52" t="inlineStr">
        <is>
          <t>年</t>
        </is>
      </c>
      <c r="U1437" s="181">
        <f>計算!$AX$18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7" t="n"/>
      <c r="M1440" s="148" t="n"/>
      <c r="N1440" s="148" t="n"/>
      <c r="O1440" s="148" t="n"/>
      <c r="P1440" s="20" t="n"/>
      <c r="Q1440" s="20" t="n"/>
      <c r="R1440" s="20" t="n"/>
      <c r="S1440" s="20" t="n"/>
      <c r="T1440" s="20" t="n"/>
      <c r="U1440" s="20" t="n"/>
      <c r="V1440" s="20" t="n"/>
      <c r="W1440" s="20" t="n"/>
      <c r="X1440" s="39" t="n"/>
      <c r="Y1440" s="147" t="n"/>
      <c r="Z1440" s="148" t="n"/>
      <c r="AA1440" s="148" t="n"/>
      <c r="AB1440" s="148" t="n"/>
      <c r="AC1440" s="148" t="n"/>
      <c r="AD1440" s="148" t="n"/>
      <c r="AE1440" s="148" t="n"/>
      <c r="AF1440" s="148" t="n"/>
      <c r="AG1440" s="148" t="n"/>
      <c r="AH1440" s="148" t="n"/>
      <c r="AI1440" s="148" t="n"/>
      <c r="AJ1440" s="148" t="n"/>
      <c r="AK1440" s="148" t="n"/>
      <c r="AL1440" s="148" t="n"/>
      <c r="AM1440" s="148" t="n"/>
      <c r="AN1440" s="148" t="n"/>
      <c r="AO1440" s="148" t="n"/>
      <c r="AP1440" s="148" t="n"/>
      <c r="AQ1440" s="148" t="n"/>
      <c r="AR1440" s="148" t="n"/>
      <c r="AS1440" s="148" t="n"/>
      <c r="AT1440" s="148" t="n"/>
      <c r="AU1440" s="148" t="n"/>
      <c r="AV1440" s="148" t="n"/>
      <c r="AW1440" s="148" t="n"/>
      <c r="AX1440" s="148" t="n"/>
      <c r="AY1440" s="148" t="n"/>
      <c r="AZ1440" s="148" t="n"/>
      <c r="BA1440" s="148" t="n"/>
      <c r="BB1440" s="148" t="n"/>
      <c r="BC1440" s="148" t="n"/>
      <c r="BD1440" s="148" t="n"/>
      <c r="BE1440" s="148" t="n"/>
      <c r="BF1440" s="148" t="n"/>
      <c r="BG1440" s="148" t="n"/>
      <c r="BH1440" s="148" t="n"/>
      <c r="BI1440" s="149" t="n"/>
      <c r="BJ1440" s="2" t="n"/>
      <c r="BK1440" s="2" t="n"/>
      <c r="BL1440" s="2" t="n"/>
      <c r="BM1440" s="2" t="n"/>
      <c r="BN1440" s="2" t="n"/>
      <c r="BO1440" s="2" t="n"/>
      <c r="BP1440" s="147" t="n"/>
      <c r="BQ1440" s="148" t="n"/>
      <c r="BR1440" s="148" t="n"/>
      <c r="BS1440" s="148" t="n"/>
      <c r="BT1440" s="148" t="n"/>
      <c r="BU1440" s="42" t="n"/>
      <c r="BV1440" s="45" t="n"/>
      <c r="BW1440" s="148" t="n"/>
      <c r="BX1440" s="148" t="n"/>
      <c r="BY1440" s="148" t="n"/>
      <c r="BZ1440" s="148" t="n"/>
      <c r="CA1440" s="148" t="n"/>
      <c r="CB1440" s="148" t="n"/>
      <c r="CC1440" s="148" t="n"/>
      <c r="CD1440" s="148" t="n"/>
      <c r="CE1440" s="148" t="n"/>
      <c r="CF1440" s="148" t="n"/>
      <c r="CG1440" s="148" t="n"/>
      <c r="CH1440" s="148" t="n"/>
      <c r="CI1440" s="148" t="n"/>
      <c r="CJ1440" s="148" t="n"/>
      <c r="CK1440" s="148" t="n"/>
      <c r="CL1440" s="148" t="n"/>
      <c r="CM1440" s="148" t="n"/>
      <c r="CN1440" s="148" t="n"/>
      <c r="CO1440" s="148" t="n"/>
      <c r="CP1440" s="148" t="n"/>
      <c r="CQ1440" s="148" t="n"/>
      <c r="CR1440" s="148" t="n"/>
      <c r="CS1440" s="148" t="n"/>
      <c r="CT1440" s="148" t="n"/>
      <c r="CU1440" s="148" t="n"/>
      <c r="CV1440" s="148" t="n"/>
      <c r="CW1440" s="148" t="n"/>
      <c r="CX1440" s="148" t="n"/>
      <c r="CY1440" s="148" t="n"/>
      <c r="CZ1440" s="148" t="n"/>
      <c r="DA1440" s="148" t="n"/>
      <c r="DB1440" s="148" t="n"/>
      <c r="DC1440" s="148" t="n"/>
      <c r="DD1440" s="148" t="n"/>
      <c r="DE1440" s="148" t="n"/>
      <c r="DF1440" s="148" t="n"/>
      <c r="DG1440" s="148" t="n"/>
      <c r="DH1440" s="148" t="n"/>
      <c r="DI1440" s="148" t="n"/>
      <c r="DJ1440" s="148" t="n"/>
      <c r="DK1440" s="148" t="n"/>
      <c r="DL1440" s="148" t="n"/>
      <c r="DM1440" s="148" t="n"/>
      <c r="DN1440" s="148" t="n"/>
      <c r="DO1440" s="148" t="n"/>
      <c r="DP1440" s="148" t="n"/>
      <c r="DQ1440" s="148" t="n"/>
      <c r="DR1440" s="148" t="n"/>
      <c r="DS1440" s="148" t="n"/>
      <c r="DT1440" s="148" t="n"/>
      <c r="DU1440" s="149"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7">
        <f>計算!$AS$18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7" t="n"/>
      <c r="M1446" s="148" t="n"/>
      <c r="N1446" s="148" t="n"/>
      <c r="O1446" s="148"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7" t="n"/>
      <c r="F1452" s="148" t="n"/>
      <c r="G1452" s="148" t="n"/>
      <c r="H1452" s="148" t="n"/>
      <c r="I1452" s="148" t="n"/>
      <c r="J1452" s="148" t="n"/>
      <c r="K1452" s="149" t="n"/>
      <c r="L1452" s="147" t="n"/>
      <c r="M1452" s="148" t="n"/>
      <c r="N1452" s="148" t="n"/>
      <c r="O1452" s="148"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7" t="n"/>
      <c r="BQ1452" s="148" t="n"/>
      <c r="BR1452" s="148" t="n"/>
      <c r="BS1452" s="148" t="n"/>
      <c r="BT1452" s="148" t="n"/>
      <c r="BU1452" s="148" t="n"/>
      <c r="BV1452" s="149" t="n"/>
      <c r="BW1452" s="148" t="n"/>
      <c r="BX1452" s="148" t="n"/>
      <c r="BY1452" s="148" t="n"/>
      <c r="BZ1452" s="148" t="n"/>
      <c r="CA1452" s="148" t="n"/>
      <c r="CB1452" s="148" t="n"/>
      <c r="CC1452" s="148" t="n"/>
      <c r="CD1452" s="148" t="n"/>
      <c r="CE1452" s="148" t="n"/>
      <c r="CF1452" s="148" t="n"/>
      <c r="CG1452" s="148" t="n"/>
      <c r="CH1452" s="148" t="n"/>
      <c r="CI1452" s="148" t="n"/>
      <c r="CJ1452" s="148" t="n"/>
      <c r="CK1452" s="148" t="n"/>
      <c r="CL1452" s="148" t="n"/>
      <c r="CM1452" s="148" t="n"/>
      <c r="CN1452" s="148" t="n"/>
      <c r="CO1452" s="148" t="n"/>
      <c r="CP1452" s="148" t="n"/>
      <c r="CQ1452" s="148" t="n"/>
      <c r="CR1452" s="148" t="n"/>
      <c r="CS1452" s="148" t="n"/>
      <c r="CT1452" s="148" t="n"/>
      <c r="CU1452" s="148" t="n"/>
      <c r="CV1452" s="148" t="n"/>
      <c r="CW1452" s="148" t="n"/>
      <c r="CX1452" s="148" t="n"/>
      <c r="CY1452" s="148" t="n"/>
      <c r="CZ1452" s="148" t="n"/>
      <c r="DA1452" s="148" t="n"/>
      <c r="DB1452" s="148" t="n"/>
      <c r="DC1452" s="148" t="n"/>
      <c r="DD1452" s="148" t="n"/>
      <c r="DE1452" s="148" t="n"/>
      <c r="DF1452" s="148" t="n"/>
      <c r="DG1452" s="148" t="n"/>
      <c r="DH1452" s="148" t="n"/>
      <c r="DI1452" s="148" t="n"/>
      <c r="DJ1452" s="148" t="n"/>
      <c r="DK1452" s="148" t="n"/>
      <c r="DL1452" s="148" t="n"/>
      <c r="DM1452" s="148" t="n"/>
      <c r="DN1452" s="148" t="n"/>
      <c r="DO1452" s="148" t="n"/>
      <c r="DP1452" s="148" t="n"/>
      <c r="DQ1452" s="148" t="n"/>
      <c r="DR1452" s="148" t="n"/>
      <c r="DS1452" s="148" t="n"/>
      <c r="DT1452" s="148" t="n"/>
      <c r="DU1452" s="149"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IF(計算!$B$19="","",IF(N(設定!$B$3)=0,"",YEAR(設定!$B$3)-2018))&amp;""</f>
        <v/>
      </c>
      <c r="AG1464" s="95" t="inlineStr">
        <is>
          <t>年</t>
        </is>
      </c>
      <c r="AI1464" s="145">
        <f>IF(計算!$B$19="","",IF(N(設定!$B$3)=0,"",MONTH(設定!$B$3)))&amp;""</f>
        <v/>
      </c>
      <c r="AL1464" s="95" t="inlineStr">
        <is>
          <t>月</t>
        </is>
      </c>
      <c r="AN1464" s="146">
        <f>IF(計算!$B$19="","",IF(N(設定!$B$3)=0,"",DAY(設定!$B$3)))&amp;""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7" t="n"/>
      <c r="BX1464" s="148" t="n"/>
      <c r="BY1464" s="148" t="n"/>
      <c r="BZ1464" s="148" t="n"/>
      <c r="CA1464" s="148" t="n"/>
      <c r="CB1464" s="148" t="n"/>
      <c r="CC1464" s="148" t="n"/>
      <c r="CD1464" s="148" t="n"/>
      <c r="CE1464" s="148" t="n"/>
      <c r="CF1464" s="148" t="n"/>
      <c r="CG1464" s="149" t="n"/>
      <c r="CH1464" s="147" t="n"/>
      <c r="CI1464" s="148" t="n"/>
      <c r="CJ1464" s="148" t="n"/>
      <c r="CK1464" s="148" t="n"/>
      <c r="CL1464" s="148" t="n"/>
      <c r="CM1464" s="148" t="n"/>
      <c r="CN1464" s="148" t="n"/>
      <c r="CO1464" s="148" t="n"/>
      <c r="CP1464" s="148" t="n"/>
      <c r="CQ1464" s="148" t="n"/>
      <c r="CR1464" s="148" t="n"/>
      <c r="CS1464" s="148" t="n"/>
      <c r="CT1464" s="148" t="n"/>
      <c r="CU1464" s="148" t="n"/>
      <c r="CV1464" s="148" t="n"/>
      <c r="CW1464" s="148" t="n"/>
      <c r="CX1464" s="148" t="n"/>
      <c r="CY1464" s="148" t="n"/>
      <c r="CZ1464" s="148" t="n"/>
      <c r="DA1464" s="148" t="n"/>
      <c r="DB1464" s="148" t="n"/>
      <c r="DC1464" s="148" t="n"/>
      <c r="DD1464" s="148" t="n"/>
      <c r="DE1464" s="148" t="n"/>
      <c r="DF1464" s="148" t="n"/>
      <c r="DG1464" s="148" t="n"/>
      <c r="DH1464" s="148" t="n"/>
      <c r="DI1464" s="148" t="n"/>
      <c r="DJ1464" s="148" t="n"/>
      <c r="DK1464" s="148" t="n"/>
      <c r="DL1464" s="148" t="n"/>
      <c r="DM1464" s="148" t="n"/>
      <c r="DN1464" s="148" t="n"/>
      <c r="DO1464" s="148" t="n"/>
      <c r="DP1464" s="148" t="n"/>
      <c r="DQ1464" s="148" t="n"/>
      <c r="DR1464" s="148" t="n"/>
      <c r="DS1464" s="148" t="n"/>
      <c r="DT1464" s="148" t="n"/>
      <c r="DU1464" s="149"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50">
        <f>計算!$BD$19</f>
        <v/>
      </c>
      <c r="CG1465" s="144" t="n"/>
      <c r="CH1465" s="151">
        <f>計算!$BE$19</f>
        <v/>
      </c>
      <c r="DU1465" s="144"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8" t="n"/>
      <c r="AA1466" s="148" t="n"/>
      <c r="AB1466" s="148" t="n"/>
      <c r="AC1466" s="148" t="n"/>
      <c r="AD1466" s="148" t="n"/>
      <c r="AE1466" s="148" t="n"/>
      <c r="AF1466" s="148" t="n"/>
      <c r="AG1466" s="148" t="n"/>
      <c r="AH1466" s="148" t="n"/>
      <c r="AI1466" s="148" t="n"/>
      <c r="AJ1466" s="148" t="n"/>
      <c r="AK1466" s="148" t="n"/>
      <c r="AL1466" s="148" t="n"/>
      <c r="AM1466" s="148" t="n"/>
      <c r="AN1466" s="148" t="n"/>
      <c r="AO1466" s="148" t="n"/>
      <c r="AP1466" s="148" t="n"/>
      <c r="AQ1466" s="148" t="n"/>
      <c r="AR1466" s="148" t="n"/>
      <c r="AS1466" s="148" t="n"/>
      <c r="AT1466" s="148" t="n"/>
      <c r="AU1466" s="12" t="n"/>
      <c r="AV1466" s="7" t="n"/>
      <c r="BI1466" s="8" t="n"/>
      <c r="BJ1466" s="7" t="n"/>
      <c r="BK1466" s="2" t="n"/>
      <c r="BL1466" s="2" t="n"/>
      <c r="BM1466" s="2" t="n"/>
      <c r="BN1466" s="2" t="n"/>
      <c r="BO1466" s="2" t="n"/>
      <c r="BP1466" s="143" t="n"/>
      <c r="BV1466" s="144" t="n"/>
      <c r="BW1466" s="143" t="n"/>
      <c r="CG1466" s="144" t="n"/>
      <c r="DU1466" s="144" t="n"/>
      <c r="DV1466" s="2" t="n"/>
      <c r="DW1466" s="2" t="n"/>
      <c r="DX1466" s="2" t="n"/>
      <c r="DY1466" s="2" t="n"/>
      <c r="DZ1466" s="2" t="n"/>
      <c r="EA1466" s="2" t="n"/>
      <c r="EB1466" s="2" t="n"/>
      <c r="EC1466" s="2" t="n"/>
    </row>
    <row r="1467" ht="6.75" customHeight="1" s="118">
      <c r="A1467" s="2" t="n"/>
      <c r="B1467" s="2" t="n"/>
      <c r="C1467" s="2" t="n"/>
      <c r="D1467" s="2" t="n"/>
      <c r="E1467" s="142" t="inlineStr">
        <is>
          <t>ふ り が な</t>
        </is>
      </c>
      <c r="F1467" s="140" t="n"/>
      <c r="G1467" s="140" t="n"/>
      <c r="H1467" s="140" t="n"/>
      <c r="I1467" s="140" t="n"/>
      <c r="J1467" s="140" t="n"/>
      <c r="K1467" s="141" t="n"/>
      <c r="L1467" s="152">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43" t="n"/>
      <c r="CG1467" s="144" t="n"/>
      <c r="DU1467" s="144" t="n"/>
      <c r="DV1467" s="2" t="n"/>
      <c r="DW1467" s="2" t="n"/>
      <c r="DX1467" s="2" t="n"/>
      <c r="DY1467" s="2" t="n"/>
      <c r="DZ1467" s="2" t="n"/>
      <c r="EA1467" s="2" t="n"/>
      <c r="EB1467" s="2" t="n"/>
      <c r="EC1467" s="2" t="n"/>
    </row>
    <row r="1468" ht="6.7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43" t="n"/>
      <c r="CG1468" s="144" t="n"/>
      <c r="DU1468" s="144" t="n"/>
      <c r="DV1468" s="2" t="n"/>
      <c r="DW1468" s="2" t="n"/>
      <c r="DX1468" s="2" t="n"/>
      <c r="DY1468" s="2" t="n"/>
      <c r="DZ1468" s="2" t="n"/>
      <c r="EA1468" s="2" t="n"/>
      <c r="EB1468" s="2" t="n"/>
      <c r="EC1468" s="2" t="n"/>
    </row>
    <row r="1469" ht="6.7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43" t="n"/>
      <c r="CG1469" s="144" t="n"/>
      <c r="DU1469" s="144" t="n"/>
      <c r="DV1469" s="2" t="n"/>
      <c r="DW1469" s="2" t="n"/>
      <c r="DX1469" s="2" t="n"/>
      <c r="DY1469" s="2" t="n"/>
      <c r="DZ1469" s="2" t="n"/>
      <c r="EA1469" s="2" t="n"/>
      <c r="EB1469" s="2" t="n"/>
      <c r="EC1469" s="2" t="n"/>
    </row>
    <row r="1470" ht="6.75" customHeight="1" s="118">
      <c r="A1470" s="2" t="n"/>
      <c r="B1470" s="2" t="n"/>
      <c r="C1470" s="2" t="n"/>
      <c r="D1470" s="2" t="n"/>
      <c r="E1470" s="147" t="n"/>
      <c r="F1470" s="148" t="n"/>
      <c r="G1470" s="148" t="n"/>
      <c r="H1470" s="148" t="n"/>
      <c r="I1470" s="148" t="n"/>
      <c r="J1470" s="148" t="n"/>
      <c r="K1470" s="149" t="n"/>
      <c r="L1470" s="148" t="n"/>
      <c r="M1470" s="148" t="n"/>
      <c r="N1470" s="148" t="n"/>
      <c r="O1470" s="148" t="n"/>
      <c r="P1470" s="148" t="n"/>
      <c r="Q1470" s="148" t="n"/>
      <c r="R1470" s="148" t="n"/>
      <c r="S1470" s="148" t="n"/>
      <c r="T1470" s="148" t="n"/>
      <c r="U1470" s="148" t="n"/>
      <c r="V1470" s="148" t="n"/>
      <c r="W1470" s="148" t="n"/>
      <c r="X1470" s="148" t="n"/>
      <c r="Y1470" s="148" t="n"/>
      <c r="Z1470" s="148" t="n"/>
      <c r="AA1470" s="148" t="n"/>
      <c r="AB1470" s="148" t="n"/>
      <c r="AC1470" s="148" t="n"/>
      <c r="AD1470" s="148" t="n"/>
      <c r="AE1470" s="148" t="n"/>
      <c r="AF1470" s="148" t="n"/>
      <c r="AG1470" s="148" t="n"/>
      <c r="AH1470" s="148" t="n"/>
      <c r="AI1470" s="148" t="n"/>
      <c r="AJ1470" s="148" t="n"/>
      <c r="AK1470" s="148" t="n"/>
      <c r="AL1470" s="148" t="n"/>
      <c r="AM1470" s="148" t="n"/>
      <c r="AN1470" s="148" t="n"/>
      <c r="AO1470" s="148" t="n"/>
      <c r="AP1470" s="148" t="n"/>
      <c r="AQ1470" s="148" t="n"/>
      <c r="AR1470" s="148" t="n"/>
      <c r="AS1470" s="148" t="n"/>
      <c r="AT1470" s="149"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43" t="n"/>
      <c r="CG1470" s="144" t="n"/>
      <c r="DU1470" s="144" t="n"/>
      <c r="DV1470" s="2" t="n"/>
      <c r="DW1470" s="2" t="n"/>
      <c r="DX1470" s="2" t="n"/>
      <c r="DY1470" s="2" t="n"/>
      <c r="DZ1470" s="2" t="n"/>
      <c r="EA1470" s="2" t="n"/>
      <c r="EB1470" s="2" t="n"/>
      <c r="EC1470" s="2" t="n"/>
    </row>
    <row r="1471" ht="6.75" customHeight="1" s="118">
      <c r="A1471" s="2" t="n"/>
      <c r="B1471" s="2" t="n"/>
      <c r="C1471" s="2" t="n"/>
      <c r="D1471" s="2" t="n"/>
      <c r="E1471" s="153" t="inlineStr">
        <is>
          <t>名　前</t>
        </is>
      </c>
      <c r="F1471" s="140" t="n"/>
      <c r="G1471" s="140" t="n"/>
      <c r="H1471" s="140" t="n"/>
      <c r="I1471" s="140" t="n"/>
      <c r="J1471" s="140" t="n"/>
      <c r="K1471" s="141" t="n"/>
      <c r="L1471" s="154">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43" t="n"/>
      <c r="CG1471" s="144" t="n"/>
      <c r="DU1471" s="144" t="n"/>
      <c r="DV1471" s="2" t="n"/>
      <c r="DW1471" s="2" t="n"/>
      <c r="DX1471" s="2" t="n"/>
      <c r="DY1471" s="2" t="n"/>
      <c r="DZ1471" s="2" t="n"/>
      <c r="EA1471" s="2" t="n"/>
      <c r="EB1471" s="2" t="n"/>
      <c r="EC1471" s="2" t="n"/>
    </row>
    <row r="1472" ht="6.7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43" t="n"/>
      <c r="CG1472" s="144" t="n"/>
      <c r="DU1472" s="144" t="n"/>
      <c r="DV1472" s="2" t="n"/>
      <c r="DW1472" s="2" t="n"/>
      <c r="DX1472" s="2" t="n"/>
      <c r="DY1472" s="2" t="n"/>
      <c r="DZ1472" s="2" t="n"/>
      <c r="EA1472" s="2" t="n"/>
      <c r="EB1472" s="2" t="n"/>
      <c r="EC1472" s="2" t="n"/>
    </row>
    <row r="1473" ht="6.7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43" t="n"/>
      <c r="CG1473" s="144" t="n"/>
      <c r="DU1473" s="144" t="n"/>
      <c r="DV1473" s="2" t="n"/>
      <c r="DW1473" s="2" t="n"/>
      <c r="DX1473" s="2" t="n"/>
      <c r="DY1473" s="2" t="n"/>
      <c r="DZ1473" s="2" t="n"/>
      <c r="EA1473" s="2" t="n"/>
      <c r="EB1473" s="2" t="n"/>
      <c r="EC1473" s="2" t="n"/>
    </row>
    <row r="1474" ht="6.7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43" t="n"/>
      <c r="CG1474" s="144" t="n"/>
      <c r="DU1474" s="144" t="n"/>
      <c r="DV1474" s="2" t="n"/>
      <c r="DW1474" s="2" t="n"/>
      <c r="DX1474" s="2" t="n"/>
      <c r="DY1474" s="2" t="n"/>
      <c r="DZ1474" s="2" t="n"/>
      <c r="EA1474" s="2" t="n"/>
      <c r="EB1474" s="2" t="n"/>
      <c r="EC1474" s="2" t="n"/>
    </row>
    <row r="1475" ht="6.7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43" t="n"/>
      <c r="CG1475" s="144" t="n"/>
      <c r="DU1475" s="144" t="n"/>
      <c r="DV1475" s="2" t="n"/>
      <c r="DW1475" s="2" t="n"/>
      <c r="DX1475" s="2" t="n"/>
      <c r="DY1475" s="2" t="n"/>
      <c r="DZ1475" s="2" t="n"/>
      <c r="EA1475" s="2" t="n"/>
      <c r="EB1475" s="2" t="n"/>
      <c r="EC1475" s="2" t="n"/>
    </row>
    <row r="1476" ht="4.5" customHeight="1" s="118">
      <c r="A1476" s="2" t="n"/>
      <c r="B1476" s="2" t="n"/>
      <c r="C1476" s="2" t="n"/>
      <c r="D1476" s="2" t="n"/>
      <c r="E1476" s="147" t="n"/>
      <c r="F1476" s="148" t="n"/>
      <c r="G1476" s="148" t="n"/>
      <c r="H1476" s="148" t="n"/>
      <c r="I1476" s="148" t="n"/>
      <c r="J1476" s="148" t="n"/>
      <c r="K1476" s="149" t="n"/>
      <c r="L1476" s="147" t="n"/>
      <c r="M1476" s="148" t="n"/>
      <c r="N1476" s="148" t="n"/>
      <c r="O1476" s="148" t="n"/>
      <c r="P1476" s="148" t="n"/>
      <c r="Q1476" s="148" t="n"/>
      <c r="R1476" s="148" t="n"/>
      <c r="S1476" s="148" t="n"/>
      <c r="T1476" s="148" t="n"/>
      <c r="U1476" s="148" t="n"/>
      <c r="V1476" s="148" t="n"/>
      <c r="W1476" s="148" t="n"/>
      <c r="X1476" s="148" t="n"/>
      <c r="Y1476" s="148" t="n"/>
      <c r="Z1476" s="148" t="n"/>
      <c r="AA1476" s="148" t="n"/>
      <c r="AB1476" s="148" t="n"/>
      <c r="AC1476" s="148" t="n"/>
      <c r="AD1476" s="148" t="n"/>
      <c r="AE1476" s="148" t="n"/>
      <c r="AF1476" s="148" t="n"/>
      <c r="AG1476" s="148" t="n"/>
      <c r="AH1476" s="148" t="n"/>
      <c r="AI1476" s="148" t="n"/>
      <c r="AJ1476" s="148" t="n"/>
      <c r="AK1476" s="148" t="n"/>
      <c r="AL1476" s="148" t="n"/>
      <c r="AM1476" s="148" t="n"/>
      <c r="AN1476" s="148" t="n"/>
      <c r="AO1476" s="148" t="n"/>
      <c r="AP1476" s="148" t="n"/>
      <c r="AQ1476" s="148" t="n"/>
      <c r="AR1476" s="148" t="n"/>
      <c r="AS1476" s="148" t="n"/>
      <c r="AT1476" s="149"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43" t="n"/>
      <c r="CG1476" s="144" t="n"/>
      <c r="DU1476" s="144" t="n"/>
      <c r="DV1476" s="2" t="n"/>
      <c r="DW1476" s="2" t="n"/>
      <c r="DX1476" s="2" t="n"/>
      <c r="DY1476" s="2" t="n"/>
      <c r="DZ1476" s="2" t="n"/>
      <c r="EA1476" s="2" t="n"/>
      <c r="EB1476" s="2" t="n"/>
      <c r="EC1476" s="2" t="n"/>
    </row>
    <row r="1477" ht="6.75" customHeight="1" s="118">
      <c r="A1477" s="2" t="n"/>
      <c r="B1477" s="2" t="n"/>
      <c r="C1477" s="2" t="n"/>
      <c r="D1477" s="2" t="n"/>
      <c r="E1477" s="153" t="inlineStr">
        <is>
          <t>生年月日</t>
        </is>
      </c>
      <c r="F1477" s="140" t="n"/>
      <c r="G1477" s="140" t="n"/>
      <c r="H1477" s="140" t="n"/>
      <c r="I1477" s="140" t="n"/>
      <c r="J1477" s="140" t="n"/>
      <c r="K1477" s="141" t="n"/>
      <c r="L1477" s="155" t="inlineStr">
        <is>
          <t>昭和 ・ 平成</t>
        </is>
      </c>
      <c r="M1477" s="140" t="n"/>
      <c r="N1477" s="140" t="n"/>
      <c r="O1477" s="140" t="n"/>
      <c r="P1477" s="140" t="n"/>
      <c r="Q1477" s="140" t="n"/>
      <c r="R1477" s="140" t="n"/>
      <c r="S1477" s="140" t="n"/>
      <c r="T1477" s="140" t="n"/>
      <c r="U1477" s="140" t="n"/>
      <c r="V1477" s="156">
        <f>計算!$D$19</f>
        <v/>
      </c>
      <c r="W1477" s="140" t="n"/>
      <c r="X1477" s="157" t="inlineStr">
        <is>
          <t>年</t>
        </is>
      </c>
      <c r="Y1477" s="140" t="n"/>
      <c r="Z1477" s="158">
        <f>計算!$E$19</f>
        <v/>
      </c>
      <c r="AA1477" s="140" t="n"/>
      <c r="AB1477" s="140" t="n"/>
      <c r="AC1477" s="157" t="inlineStr">
        <is>
          <t>月</t>
        </is>
      </c>
      <c r="AD1477" s="140" t="n"/>
      <c r="AE1477" s="158">
        <f>計算!$F$19</f>
        <v/>
      </c>
      <c r="AF1477" s="140" t="n"/>
      <c r="AG1477" s="140" t="n"/>
      <c r="AH1477" s="157" t="inlineStr">
        <is>
          <t>日　生 （満</t>
        </is>
      </c>
      <c r="AI1477" s="140" t="n"/>
      <c r="AJ1477" s="140" t="n"/>
      <c r="AK1477" s="140" t="n"/>
      <c r="AL1477" s="140" t="n"/>
      <c r="AM1477" s="140" t="n"/>
      <c r="AN1477" s="140" t="n"/>
      <c r="AO1477" s="140" t="n"/>
      <c r="AP1477" s="159">
        <f>計算!$G$19</f>
        <v/>
      </c>
      <c r="AQ1477" s="140" t="n"/>
      <c r="AR1477" s="160"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43" t="n"/>
      <c r="CG1477" s="144" t="n"/>
      <c r="DU1477" s="144" t="n"/>
      <c r="DV1477" s="2" t="n"/>
      <c r="DW1477" s="2" t="n"/>
      <c r="DX1477" s="2" t="n"/>
      <c r="DY1477" s="2" t="n"/>
      <c r="DZ1477" s="2" t="n"/>
      <c r="EA1477" s="2" t="n"/>
      <c r="EB1477" s="2" t="n"/>
      <c r="EC1477" s="2" t="n"/>
    </row>
    <row r="1478" ht="6.75"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143" t="n"/>
      <c r="CG1478" s="144" t="n"/>
      <c r="DU1478" s="144" t="n"/>
      <c r="DV1478" s="2" t="n"/>
      <c r="DW1478" s="2" t="n"/>
      <c r="DX1478" s="2" t="n"/>
      <c r="DY1478" s="2" t="n"/>
      <c r="DZ1478" s="2" t="n"/>
      <c r="EA1478" s="2" t="n"/>
      <c r="EB1478" s="2" t="n"/>
      <c r="EC1478" s="2" t="n"/>
    </row>
    <row r="1479" ht="6.75"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143" t="n"/>
      <c r="CG1479" s="144" t="n"/>
      <c r="DU1479" s="144" t="n"/>
      <c r="DV1479" s="2" t="n"/>
      <c r="DW1479" s="2" t="n"/>
      <c r="DX1479" s="2" t="n"/>
      <c r="DY1479" s="2" t="n"/>
      <c r="DZ1479" s="2" t="n"/>
      <c r="EA1479" s="2" t="n"/>
      <c r="EB1479" s="2" t="n"/>
      <c r="EC1479" s="2" t="n"/>
    </row>
    <row r="1480" ht="3.75" customHeight="1" s="118">
      <c r="A1480" s="2" t="n"/>
      <c r="B1480" s="2" t="n"/>
      <c r="C1480" s="2" t="n"/>
      <c r="D1480" s="2" t="n"/>
      <c r="E1480" s="147" t="n"/>
      <c r="F1480" s="148" t="n"/>
      <c r="G1480" s="148" t="n"/>
      <c r="H1480" s="148" t="n"/>
      <c r="I1480" s="148" t="n"/>
      <c r="J1480" s="148" t="n"/>
      <c r="K1480" s="149" t="n"/>
      <c r="L1480" s="147" t="n"/>
      <c r="M1480" s="148" t="n"/>
      <c r="N1480" s="148" t="n"/>
      <c r="O1480" s="148" t="n"/>
      <c r="P1480" s="148" t="n"/>
      <c r="Q1480" s="148" t="n"/>
      <c r="R1480" s="148" t="n"/>
      <c r="S1480" s="148" t="n"/>
      <c r="T1480" s="148" t="n"/>
      <c r="U1480" s="148" t="n"/>
      <c r="X1480" s="148" t="n"/>
      <c r="Y1480" s="148" t="n"/>
      <c r="AC1480" s="148" t="n"/>
      <c r="AD1480" s="148" t="n"/>
      <c r="AH1480" s="148" t="n"/>
      <c r="AI1480" s="148" t="n"/>
      <c r="AJ1480" s="148" t="n"/>
      <c r="AK1480" s="148" t="n"/>
      <c r="AL1480" s="148" t="n"/>
      <c r="AM1480" s="148" t="n"/>
      <c r="AN1480" s="148" t="n"/>
      <c r="AO1480" s="148" t="n"/>
      <c r="AP1480" s="148" t="n"/>
      <c r="AQ1480" s="148" t="n"/>
      <c r="AR1480" s="148" t="n"/>
      <c r="AS1480" s="148" t="n"/>
      <c r="AT1480" s="149"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143" t="n"/>
      <c r="CG1480" s="144" t="n"/>
      <c r="DU1480" s="144" t="n"/>
      <c r="DV1480" s="2" t="n"/>
      <c r="DW1480" s="2" t="n"/>
      <c r="DX1480" s="2" t="n"/>
      <c r="DY1480" s="2" t="n"/>
      <c r="DZ1480" s="2" t="n"/>
      <c r="EA1480" s="2" t="n"/>
      <c r="EB1480" s="2" t="n"/>
      <c r="EC1480" s="2" t="n"/>
    </row>
    <row r="1481" ht="6.75" customHeight="1" s="118">
      <c r="A1481" s="2" t="n"/>
      <c r="B1481" s="2" t="n"/>
      <c r="C1481" s="2" t="n"/>
      <c r="D1481" s="2" t="n"/>
      <c r="E1481" s="161" t="inlineStr">
        <is>
          <t>ふ り が な</t>
        </is>
      </c>
      <c r="F1481" s="140" t="n"/>
      <c r="G1481" s="140" t="n"/>
      <c r="H1481" s="140" t="n"/>
      <c r="I1481" s="140" t="n"/>
      <c r="J1481" s="140" t="n"/>
      <c r="K1481" s="141" t="n"/>
      <c r="L1481" s="162">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143" t="n"/>
      <c r="CG1481" s="144" t="n"/>
      <c r="DU1481" s="144" t="n"/>
      <c r="DV1481" s="2" t="n"/>
      <c r="DW1481" s="2" t="n"/>
      <c r="DX1481" s="2" t="n"/>
      <c r="DY1481" s="2" t="n"/>
      <c r="DZ1481" s="2" t="n"/>
      <c r="EA1481" s="2" t="n"/>
      <c r="EB1481" s="2" t="n"/>
      <c r="EC1481" s="2" t="n"/>
    </row>
    <row r="1482" ht="6.75" customHeight="1" s="118">
      <c r="A1482" s="2" t="n"/>
      <c r="B1482" s="2" t="n"/>
      <c r="C1482" s="2" t="n"/>
      <c r="D1482" s="2" t="n"/>
      <c r="E1482" s="143" t="n"/>
      <c r="K1482" s="144" t="n"/>
      <c r="BI1482" s="144" t="n"/>
      <c r="BJ1482" s="2" t="n"/>
      <c r="BK1482" s="2" t="n"/>
      <c r="BL1482" s="2" t="n"/>
      <c r="BM1482" s="2" t="n"/>
      <c r="BN1482" s="2" t="n"/>
      <c r="BO1482" s="2" t="n"/>
      <c r="BP1482" s="143" t="n"/>
      <c r="BV1482" s="144" t="n"/>
      <c r="BW1482" s="143" t="n"/>
      <c r="CG1482" s="144" t="n"/>
      <c r="DU1482" s="144" t="n"/>
      <c r="DV1482" s="2" t="n"/>
      <c r="DW1482" s="2" t="n"/>
      <c r="DX1482" s="2" t="n"/>
      <c r="DY1482" s="2" t="n"/>
      <c r="DZ1482" s="2" t="n"/>
      <c r="EA1482" s="2" t="n"/>
      <c r="EB1482" s="2" t="n"/>
      <c r="EC1482" s="2" t="n"/>
    </row>
    <row r="1483" ht="6.75" customHeight="1" s="118">
      <c r="A1483" s="2" t="n"/>
      <c r="B1483" s="2" t="n"/>
      <c r="C1483" s="2" t="n"/>
      <c r="D1483" s="2" t="n"/>
      <c r="E1483" s="163" t="n"/>
      <c r="F1483" s="164" t="n"/>
      <c r="G1483" s="164" t="n"/>
      <c r="H1483" s="164" t="n"/>
      <c r="I1483" s="164" t="n"/>
      <c r="J1483" s="164" t="n"/>
      <c r="K1483" s="165" t="n"/>
      <c r="L1483" s="164" t="n"/>
      <c r="M1483" s="164" t="n"/>
      <c r="N1483" s="164" t="n"/>
      <c r="O1483" s="164" t="n"/>
      <c r="P1483" s="164" t="n"/>
      <c r="Q1483" s="164" t="n"/>
      <c r="R1483" s="164" t="n"/>
      <c r="S1483" s="164" t="n"/>
      <c r="T1483" s="164" t="n"/>
      <c r="U1483" s="164" t="n"/>
      <c r="V1483" s="164" t="n"/>
      <c r="W1483" s="164" t="n"/>
      <c r="X1483" s="164" t="n"/>
      <c r="Y1483" s="164" t="n"/>
      <c r="Z1483" s="164" t="n"/>
      <c r="AA1483" s="164" t="n"/>
      <c r="AB1483" s="164" t="n"/>
      <c r="AC1483" s="164" t="n"/>
      <c r="AD1483" s="164" t="n"/>
      <c r="AE1483" s="164" t="n"/>
      <c r="AF1483" s="164" t="n"/>
      <c r="AG1483" s="164" t="n"/>
      <c r="AH1483" s="164" t="n"/>
      <c r="AI1483" s="164" t="n"/>
      <c r="AJ1483" s="164" t="n"/>
      <c r="AK1483" s="164" t="n"/>
      <c r="AL1483" s="164" t="n"/>
      <c r="AM1483" s="164" t="n"/>
      <c r="AN1483" s="164" t="n"/>
      <c r="AO1483" s="164" t="n"/>
      <c r="AP1483" s="164" t="n"/>
      <c r="AQ1483" s="164" t="n"/>
      <c r="AR1483" s="164" t="n"/>
      <c r="AS1483" s="164" t="n"/>
      <c r="AT1483" s="164" t="n"/>
      <c r="AU1483" s="164" t="n"/>
      <c r="AV1483" s="164" t="n"/>
      <c r="AW1483" s="164" t="n"/>
      <c r="AX1483" s="164" t="n"/>
      <c r="AY1483" s="164" t="n"/>
      <c r="AZ1483" s="164" t="n"/>
      <c r="BA1483" s="164" t="n"/>
      <c r="BB1483" s="164" t="n"/>
      <c r="BC1483" s="164" t="n"/>
      <c r="BD1483" s="164" t="n"/>
      <c r="BE1483" s="164" t="n"/>
      <c r="BF1483" s="164" t="n"/>
      <c r="BG1483" s="164" t="n"/>
      <c r="BH1483" s="164" t="n"/>
      <c r="BI1483" s="165" t="n"/>
      <c r="BJ1483" s="2" t="n"/>
      <c r="BK1483" s="2" t="n"/>
      <c r="BL1483" s="2" t="n"/>
      <c r="BM1483" s="2" t="n"/>
      <c r="BN1483" s="2" t="n"/>
      <c r="BO1483" s="2" t="n"/>
      <c r="BP1483" s="143" t="n"/>
      <c r="BV1483" s="144" t="n"/>
      <c r="BW1483" s="143" t="n"/>
      <c r="CG1483" s="144" t="n"/>
      <c r="DU1483" s="144" t="n"/>
      <c r="DV1483" s="2" t="n"/>
      <c r="DW1483" s="2" t="n"/>
      <c r="DX1483" s="2" t="n"/>
      <c r="DY1483" s="2" t="n"/>
      <c r="DZ1483" s="2" t="n"/>
      <c r="EA1483" s="2" t="n"/>
      <c r="EB1483" s="2" t="n"/>
      <c r="EC1483" s="2" t="n"/>
    </row>
    <row r="1484" ht="6.75" customHeight="1" s="118">
      <c r="A1484" s="2" t="n"/>
      <c r="B1484" s="2" t="n"/>
      <c r="C1484" s="2" t="n"/>
      <c r="D1484" s="2" t="n"/>
      <c r="E1484" s="166" t="inlineStr">
        <is>
          <t>現住所</t>
        </is>
      </c>
      <c r="F1484" s="167" t="n"/>
      <c r="G1484" s="167" t="n"/>
      <c r="H1484" s="167" t="n"/>
      <c r="I1484" s="167" t="n"/>
      <c r="J1484" s="167" t="n"/>
      <c r="K1484" s="168" t="n"/>
      <c r="L1484" s="107" t="inlineStr">
        <is>
          <t>〒</t>
        </is>
      </c>
      <c r="M1484" s="167" t="n"/>
      <c r="N1484" s="167" t="n"/>
      <c r="O1484" s="167" t="n"/>
      <c r="P1484" s="169">
        <f>計算!$H$19</f>
        <v/>
      </c>
      <c r="Q1484" s="167" t="n"/>
      <c r="R1484" s="167" t="n"/>
      <c r="S1484" s="167" t="n"/>
      <c r="T1484" s="167" t="n"/>
      <c r="U1484" s="167" t="n"/>
      <c r="V1484" s="167" t="n"/>
      <c r="W1484" s="167" t="n"/>
      <c r="X1484" s="167" t="n"/>
      <c r="Y1484" s="167" t="n"/>
      <c r="Z1484" s="167" t="n"/>
      <c r="AA1484" s="167" t="n"/>
      <c r="AB1484" s="167" t="n"/>
      <c r="AC1484" s="167" t="n"/>
      <c r="AD1484" s="167" t="n"/>
      <c r="AE1484" s="167" t="n"/>
      <c r="AF1484" s="167" t="n"/>
      <c r="AG1484" s="167" t="n"/>
      <c r="AH1484" s="167" t="n"/>
      <c r="AI1484" s="167" t="n"/>
      <c r="AJ1484" s="167"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143" t="n"/>
      <c r="CG1484" s="144" t="n"/>
      <c r="DU1484" s="144" t="n"/>
      <c r="DV1484" s="2" t="n"/>
      <c r="DW1484" s="2" t="n"/>
      <c r="DX1484" s="2" t="n"/>
      <c r="DY1484" s="2" t="n"/>
      <c r="DZ1484" s="2" t="n"/>
      <c r="EA1484" s="2" t="n"/>
      <c r="EB1484" s="2" t="n"/>
      <c r="EC1484" s="2" t="n"/>
    </row>
    <row r="1485" ht="4.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7" t="n"/>
      <c r="BQ1485" s="148" t="n"/>
      <c r="BR1485" s="148" t="n"/>
      <c r="BS1485" s="148" t="n"/>
      <c r="BT1485" s="148" t="n"/>
      <c r="BU1485" s="148" t="n"/>
      <c r="BV1485" s="149" t="n"/>
      <c r="BW1485" s="147" t="n"/>
      <c r="BX1485" s="148" t="n"/>
      <c r="BY1485" s="148" t="n"/>
      <c r="BZ1485" s="148" t="n"/>
      <c r="CA1485" s="148" t="n"/>
      <c r="CB1485" s="148" t="n"/>
      <c r="CC1485" s="148" t="n"/>
      <c r="CD1485" s="148" t="n"/>
      <c r="CE1485" s="148" t="n"/>
      <c r="CF1485" s="148" t="n"/>
      <c r="CG1485" s="149" t="n"/>
      <c r="DU1485" s="144"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0" t="inlineStr">
        <is>
          <t>校内外の諸活動</t>
        </is>
      </c>
      <c r="BQ1486" s="140" t="n"/>
      <c r="BR1486" s="140" t="n"/>
      <c r="BS1486" s="140" t="n"/>
      <c r="BT1486" s="140" t="n"/>
      <c r="BU1486" s="140" t="n"/>
      <c r="BV1486" s="141" t="n"/>
      <c r="BW1486" s="171">
        <f>計算!$AQ$19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2">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7" t="n"/>
      <c r="F1489" s="148" t="n"/>
      <c r="G1489" s="148" t="n"/>
      <c r="H1489" s="148" t="n"/>
      <c r="I1489" s="148" t="n"/>
      <c r="J1489" s="148" t="n"/>
      <c r="K1489" s="149" t="n"/>
      <c r="L1489" s="147" t="n"/>
      <c r="M1489" s="148" t="n"/>
      <c r="N1489" s="148" t="n"/>
      <c r="O1489" s="148" t="n"/>
      <c r="P1489" s="148" t="n"/>
      <c r="Q1489" s="148" t="n"/>
      <c r="R1489" s="148" t="n"/>
      <c r="S1489" s="148" t="n"/>
      <c r="T1489" s="148" t="n"/>
      <c r="U1489" s="148" t="n"/>
      <c r="V1489" s="148" t="n"/>
      <c r="W1489" s="148" t="n"/>
      <c r="X1489" s="148" t="n"/>
      <c r="Y1489" s="148" t="n"/>
      <c r="Z1489" s="148" t="n"/>
      <c r="AA1489" s="148" t="n"/>
      <c r="AB1489" s="148" t="n"/>
      <c r="AC1489" s="148" t="n"/>
      <c r="AD1489" s="148" t="n"/>
      <c r="AE1489" s="148" t="n"/>
      <c r="AF1489" s="148" t="n"/>
      <c r="AG1489" s="148" t="n"/>
      <c r="AH1489" s="148" t="n"/>
      <c r="AI1489" s="148" t="n"/>
      <c r="AJ1489" s="148" t="n"/>
      <c r="AK1489" s="148" t="n"/>
      <c r="AL1489" s="148" t="n"/>
      <c r="AM1489" s="148" t="n"/>
      <c r="AN1489" s="148" t="n"/>
      <c r="AO1489" s="148" t="n"/>
      <c r="AP1489" s="148" t="n"/>
      <c r="AQ1489" s="148" t="n"/>
      <c r="AR1489" s="148" t="n"/>
      <c r="AS1489" s="148" t="n"/>
      <c r="AT1489" s="148" t="n"/>
      <c r="AU1489" s="148" t="n"/>
      <c r="AV1489" s="148" t="n"/>
      <c r="AW1489" s="148" t="n"/>
      <c r="AX1489" s="148" t="n"/>
      <c r="AY1489" s="148" t="n"/>
      <c r="AZ1489" s="148" t="n"/>
      <c r="BA1489" s="148" t="n"/>
      <c r="BB1489" s="148" t="n"/>
      <c r="BC1489" s="148" t="n"/>
      <c r="BD1489" s="148" t="n"/>
      <c r="BE1489" s="148" t="n"/>
      <c r="BF1489" s="148" t="n"/>
      <c r="BG1489" s="148" t="n"/>
      <c r="BH1489" s="148" t="n"/>
      <c r="BI1489" s="149"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61" t="inlineStr">
        <is>
          <t>ふ り が な</t>
        </is>
      </c>
      <c r="F1490" s="140" t="n"/>
      <c r="G1490" s="140" t="n"/>
      <c r="H1490" s="140" t="n"/>
      <c r="I1490" s="140" t="n"/>
      <c r="J1490" s="140" t="n"/>
      <c r="K1490" s="141" t="n"/>
      <c r="L1490" s="162">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3" t="n"/>
      <c r="F1492" s="164" t="n"/>
      <c r="G1492" s="164" t="n"/>
      <c r="H1492" s="164" t="n"/>
      <c r="I1492" s="164" t="n"/>
      <c r="J1492" s="164" t="n"/>
      <c r="K1492" s="165" t="n"/>
      <c r="L1492" s="164" t="n"/>
      <c r="M1492" s="164" t="n"/>
      <c r="N1492" s="164" t="n"/>
      <c r="O1492" s="164" t="n"/>
      <c r="P1492" s="164" t="n"/>
      <c r="Q1492" s="164" t="n"/>
      <c r="R1492" s="164" t="n"/>
      <c r="S1492" s="164" t="n"/>
      <c r="T1492" s="164" t="n"/>
      <c r="U1492" s="164" t="n"/>
      <c r="V1492" s="164" t="n"/>
      <c r="W1492" s="164" t="n"/>
      <c r="X1492" s="164" t="n"/>
      <c r="Y1492" s="164" t="n"/>
      <c r="Z1492" s="164" t="n"/>
      <c r="AA1492" s="164" t="n"/>
      <c r="AB1492" s="164" t="n"/>
      <c r="AC1492" s="164" t="n"/>
      <c r="AD1492" s="164" t="n"/>
      <c r="AE1492" s="164" t="n"/>
      <c r="AF1492" s="164" t="n"/>
      <c r="AG1492" s="164" t="n"/>
      <c r="AH1492" s="164" t="n"/>
      <c r="AI1492" s="164" t="n"/>
      <c r="AJ1492" s="164" t="n"/>
      <c r="AK1492" s="164" t="n"/>
      <c r="AL1492" s="164" t="n"/>
      <c r="AM1492" s="164" t="n"/>
      <c r="AN1492" s="164" t="n"/>
      <c r="AO1492" s="164" t="n"/>
      <c r="AP1492" s="164" t="n"/>
      <c r="AQ1492" s="164" t="n"/>
      <c r="AR1492" s="164" t="n"/>
      <c r="AS1492" s="164" t="n"/>
      <c r="AT1492" s="164" t="n"/>
      <c r="AU1492" s="164" t="n"/>
      <c r="AV1492" s="164" t="n"/>
      <c r="AW1492" s="164" t="n"/>
      <c r="AX1492" s="164" t="n"/>
      <c r="AY1492" s="164" t="n"/>
      <c r="AZ1492" s="164" t="n"/>
      <c r="BA1492" s="164" t="n"/>
      <c r="BB1492" s="164" t="n"/>
      <c r="BC1492" s="164" t="n"/>
      <c r="BD1492" s="164" t="n"/>
      <c r="BE1492" s="164" t="n"/>
      <c r="BF1492" s="164" t="n"/>
      <c r="BG1492" s="164" t="n"/>
      <c r="BH1492" s="164" t="n"/>
      <c r="BI1492" s="165"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6" t="inlineStr">
        <is>
          <t>連絡先</t>
        </is>
      </c>
      <c r="F1493" s="167" t="n"/>
      <c r="G1493" s="167" t="n"/>
      <c r="H1493" s="167" t="n"/>
      <c r="I1493" s="167" t="n"/>
      <c r="J1493" s="167" t="n"/>
      <c r="K1493" s="168" t="n"/>
      <c r="L1493" s="107" t="inlineStr">
        <is>
          <t>〒</t>
        </is>
      </c>
      <c r="M1493" s="167" t="n"/>
      <c r="N1493" s="167" t="n"/>
      <c r="O1493" s="167" t="n"/>
      <c r="P1493" s="173">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4">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7" t="n"/>
      <c r="F1497" s="148" t="n"/>
      <c r="G1497" s="148" t="n"/>
      <c r="H1497" s="148" t="n"/>
      <c r="I1497" s="148" t="n"/>
      <c r="J1497" s="148" t="n"/>
      <c r="K1497" s="149" t="n"/>
      <c r="L1497" s="148" t="n"/>
      <c r="M1497" s="148" t="n"/>
      <c r="N1497" s="148" t="n"/>
      <c r="O1497" s="148" t="n"/>
      <c r="P1497" s="148" t="n"/>
      <c r="Q1497" s="148" t="n"/>
      <c r="R1497" s="148" t="n"/>
      <c r="S1497" s="148" t="n"/>
      <c r="T1497" s="148" t="n"/>
      <c r="U1497" s="148" t="n"/>
      <c r="V1497" s="148" t="n"/>
      <c r="W1497" s="148" t="n"/>
      <c r="X1497" s="148" t="n"/>
      <c r="Y1497" s="148" t="n"/>
      <c r="Z1497" s="148" t="n"/>
      <c r="AA1497" s="148" t="n"/>
      <c r="AB1497" s="148" t="n"/>
      <c r="AC1497" s="148" t="n"/>
      <c r="AD1497" s="148" t="n"/>
      <c r="AE1497" s="148" t="n"/>
      <c r="AF1497" s="148" t="n"/>
      <c r="AG1497" s="148" t="n"/>
      <c r="AH1497" s="148" t="n"/>
      <c r="AI1497" s="148" t="n"/>
      <c r="AJ1497" s="148" t="n"/>
      <c r="AK1497" s="148" t="n"/>
      <c r="AL1497" s="148" t="n"/>
      <c r="AM1497" s="148" t="n"/>
      <c r="AN1497" s="148" t="n"/>
      <c r="AO1497" s="148" t="n"/>
      <c r="AP1497" s="148" t="n"/>
      <c r="AQ1497" s="148" t="n"/>
      <c r="AR1497" s="148" t="n"/>
      <c r="AS1497" s="148" t="n"/>
      <c r="AT1497" s="148" t="n"/>
      <c r="AU1497" s="148" t="n"/>
      <c r="AV1497" s="148" t="n"/>
      <c r="AW1497" s="148" t="n"/>
      <c r="AX1497" s="148" t="n"/>
      <c r="AY1497" s="148" t="n"/>
      <c r="AZ1497" s="148" t="n"/>
      <c r="BA1497" s="148" t="n"/>
      <c r="BB1497" s="148" t="n"/>
      <c r="BC1497" s="148" t="n"/>
      <c r="BD1497" s="148" t="n"/>
      <c r="BE1497" s="148" t="n"/>
      <c r="BF1497" s="148" t="n"/>
      <c r="BG1497" s="148" t="n"/>
      <c r="BH1497" s="148" t="n"/>
      <c r="BI1497" s="149"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5" t="n"/>
      <c r="BQ1503" s="140" t="n"/>
      <c r="BR1503" s="176" t="n"/>
      <c r="BS1503" s="140" t="n"/>
      <c r="BT1503" s="140" t="n"/>
      <c r="BU1503" s="28" t="n"/>
      <c r="BV1503" s="29" t="n"/>
      <c r="BW1503" s="177">
        <f>計算!$AR$19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8"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79">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80">
        <f>IF(計算!$B$19="","",設定!$B$6)&amp;""</f>
        <v/>
      </c>
      <c r="S1511" s="11" t="n"/>
      <c r="T1511" s="11" t="n"/>
      <c r="U1511" s="181">
        <f>IF(計算!$B$19="","",設定!$B$7)&amp;""</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7" t="n"/>
      <c r="F1516" s="148" t="n"/>
      <c r="G1516" s="148" t="n"/>
      <c r="H1516" s="148" t="n"/>
      <c r="I1516" s="148" t="n"/>
      <c r="J1516" s="148" t="n"/>
      <c r="K1516" s="149"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8" t="n"/>
      <c r="AX1516" s="148" t="n"/>
      <c r="AY1516" s="148" t="n"/>
      <c r="AZ1516" s="148" t="n"/>
      <c r="BA1516" s="148" t="n"/>
      <c r="BB1516" s="148" t="n"/>
      <c r="BC1516" s="148" t="n"/>
      <c r="BD1516" s="148" t="n"/>
      <c r="BE1516" s="148" t="n"/>
      <c r="BF1516" s="148" t="n"/>
      <c r="BG1516" s="148" t="n"/>
      <c r="BH1516" s="148" t="n"/>
      <c r="BI1516" s="149"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2"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2">
        <f>計算!$AV$19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80">
        <f>計算!$AT$19</f>
        <v/>
      </c>
      <c r="S1522" s="52" t="inlineStr">
        <is>
          <t>年</t>
        </is>
      </c>
      <c r="U1522" s="181">
        <f>計算!$AU$19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7" t="n"/>
      <c r="M1525" s="148" t="n"/>
      <c r="N1525" s="148" t="n"/>
      <c r="O1525" s="148" t="n"/>
      <c r="P1525" s="20" t="n"/>
      <c r="Q1525" s="20" t="n"/>
      <c r="R1525" s="20" t="n"/>
      <c r="S1525" s="20" t="n"/>
      <c r="T1525" s="20" t="n"/>
      <c r="U1525" s="20" t="n"/>
      <c r="V1525" s="20" t="n"/>
      <c r="W1525" s="20" t="n"/>
      <c r="X1525" s="39" t="n"/>
      <c r="Y1525" s="147" t="n"/>
      <c r="Z1525" s="148" t="n"/>
      <c r="AA1525" s="148" t="n"/>
      <c r="AB1525" s="148" t="n"/>
      <c r="AC1525" s="148" t="n"/>
      <c r="AD1525" s="148" t="n"/>
      <c r="AE1525" s="148" t="n"/>
      <c r="AF1525" s="148" t="n"/>
      <c r="AG1525" s="148" t="n"/>
      <c r="AH1525" s="148" t="n"/>
      <c r="AI1525" s="148" t="n"/>
      <c r="AJ1525" s="148" t="n"/>
      <c r="AK1525" s="148" t="n"/>
      <c r="AL1525" s="148" t="n"/>
      <c r="AM1525" s="148" t="n"/>
      <c r="AN1525" s="148" t="n"/>
      <c r="AO1525" s="148" t="n"/>
      <c r="AP1525" s="148" t="n"/>
      <c r="AQ1525" s="148" t="n"/>
      <c r="AR1525" s="148" t="n"/>
      <c r="AS1525" s="148" t="n"/>
      <c r="AT1525" s="148" t="n"/>
      <c r="AU1525" s="148" t="n"/>
      <c r="AV1525" s="148" t="n"/>
      <c r="AW1525" s="148" t="n"/>
      <c r="AX1525" s="148" t="n"/>
      <c r="AY1525" s="148" t="n"/>
      <c r="AZ1525" s="148" t="n"/>
      <c r="BA1525" s="148" t="n"/>
      <c r="BB1525" s="148" t="n"/>
      <c r="BC1525" s="148" t="n"/>
      <c r="BD1525" s="148" t="n"/>
      <c r="BE1525" s="148" t="n"/>
      <c r="BF1525" s="148" t="n"/>
      <c r="BG1525" s="148" t="n"/>
      <c r="BH1525" s="148" t="n"/>
      <c r="BI1525" s="149"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2">
        <f>計算!$AY$19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80">
        <f>計算!$AW$19</f>
        <v/>
      </c>
      <c r="S1528" s="52" t="inlineStr">
        <is>
          <t>年</t>
        </is>
      </c>
      <c r="U1528" s="181">
        <f>計算!$AX$19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7" t="n"/>
      <c r="M1531" s="148" t="n"/>
      <c r="N1531" s="148" t="n"/>
      <c r="O1531" s="148" t="n"/>
      <c r="P1531" s="20" t="n"/>
      <c r="Q1531" s="20" t="n"/>
      <c r="R1531" s="20" t="n"/>
      <c r="S1531" s="20" t="n"/>
      <c r="T1531" s="20" t="n"/>
      <c r="U1531" s="20" t="n"/>
      <c r="V1531" s="20" t="n"/>
      <c r="W1531" s="20" t="n"/>
      <c r="X1531" s="39" t="n"/>
      <c r="Y1531" s="147" t="n"/>
      <c r="Z1531" s="148" t="n"/>
      <c r="AA1531" s="148" t="n"/>
      <c r="AB1531" s="148" t="n"/>
      <c r="AC1531" s="148" t="n"/>
      <c r="AD1531" s="148" t="n"/>
      <c r="AE1531" s="148" t="n"/>
      <c r="AF1531" s="148" t="n"/>
      <c r="AG1531" s="148" t="n"/>
      <c r="AH1531" s="148" t="n"/>
      <c r="AI1531" s="148" t="n"/>
      <c r="AJ1531" s="148" t="n"/>
      <c r="AK1531" s="148" t="n"/>
      <c r="AL1531" s="148" t="n"/>
      <c r="AM1531" s="148" t="n"/>
      <c r="AN1531" s="148" t="n"/>
      <c r="AO1531" s="148" t="n"/>
      <c r="AP1531" s="148" t="n"/>
      <c r="AQ1531" s="148" t="n"/>
      <c r="AR1531" s="148" t="n"/>
      <c r="AS1531" s="148" t="n"/>
      <c r="AT1531" s="148" t="n"/>
      <c r="AU1531" s="148" t="n"/>
      <c r="AV1531" s="148" t="n"/>
      <c r="AW1531" s="148" t="n"/>
      <c r="AX1531" s="148" t="n"/>
      <c r="AY1531" s="148" t="n"/>
      <c r="AZ1531" s="148" t="n"/>
      <c r="BA1531" s="148" t="n"/>
      <c r="BB1531" s="148" t="n"/>
      <c r="BC1531" s="148" t="n"/>
      <c r="BD1531" s="148" t="n"/>
      <c r="BE1531" s="148" t="n"/>
      <c r="BF1531" s="148" t="n"/>
      <c r="BG1531" s="148" t="n"/>
      <c r="BH1531" s="148" t="n"/>
      <c r="BI1531" s="149" t="n"/>
      <c r="BJ1531" s="2" t="n"/>
      <c r="BK1531" s="2" t="n"/>
      <c r="BL1531" s="2" t="n"/>
      <c r="BM1531" s="2" t="n"/>
      <c r="BN1531" s="2" t="n"/>
      <c r="BO1531" s="2" t="n"/>
      <c r="BP1531" s="147" t="n"/>
      <c r="BQ1531" s="148" t="n"/>
      <c r="BR1531" s="148" t="n"/>
      <c r="BS1531" s="148" t="n"/>
      <c r="BT1531" s="148" t="n"/>
      <c r="BU1531" s="42" t="n"/>
      <c r="BV1531" s="45" t="n"/>
      <c r="BW1531" s="148" t="n"/>
      <c r="BX1531" s="148" t="n"/>
      <c r="BY1531" s="148" t="n"/>
      <c r="BZ1531" s="148" t="n"/>
      <c r="CA1531" s="148" t="n"/>
      <c r="CB1531" s="148" t="n"/>
      <c r="CC1531" s="148" t="n"/>
      <c r="CD1531" s="148" t="n"/>
      <c r="CE1531" s="148" t="n"/>
      <c r="CF1531" s="148" t="n"/>
      <c r="CG1531" s="148" t="n"/>
      <c r="CH1531" s="148" t="n"/>
      <c r="CI1531" s="148" t="n"/>
      <c r="CJ1531" s="148" t="n"/>
      <c r="CK1531" s="148" t="n"/>
      <c r="CL1531" s="148" t="n"/>
      <c r="CM1531" s="148" t="n"/>
      <c r="CN1531" s="148" t="n"/>
      <c r="CO1531" s="148" t="n"/>
      <c r="CP1531" s="148" t="n"/>
      <c r="CQ1531" s="148" t="n"/>
      <c r="CR1531" s="148" t="n"/>
      <c r="CS1531" s="148" t="n"/>
      <c r="CT1531" s="148" t="n"/>
      <c r="CU1531" s="148" t="n"/>
      <c r="CV1531" s="148" t="n"/>
      <c r="CW1531" s="148" t="n"/>
      <c r="CX1531" s="148" t="n"/>
      <c r="CY1531" s="148" t="n"/>
      <c r="CZ1531" s="148" t="n"/>
      <c r="DA1531" s="148" t="n"/>
      <c r="DB1531" s="148" t="n"/>
      <c r="DC1531" s="148" t="n"/>
      <c r="DD1531" s="148" t="n"/>
      <c r="DE1531" s="148" t="n"/>
      <c r="DF1531" s="148" t="n"/>
      <c r="DG1531" s="148" t="n"/>
      <c r="DH1531" s="148" t="n"/>
      <c r="DI1531" s="148" t="n"/>
      <c r="DJ1531" s="148" t="n"/>
      <c r="DK1531" s="148" t="n"/>
      <c r="DL1531" s="148" t="n"/>
      <c r="DM1531" s="148" t="n"/>
      <c r="DN1531" s="148" t="n"/>
      <c r="DO1531" s="148" t="n"/>
      <c r="DP1531" s="148" t="n"/>
      <c r="DQ1531" s="148" t="n"/>
      <c r="DR1531" s="148" t="n"/>
      <c r="DS1531" s="148" t="n"/>
      <c r="DT1531" s="148" t="n"/>
      <c r="DU1531" s="149"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7">
        <f>計算!$AS$19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7" t="n"/>
      <c r="M1537" s="148" t="n"/>
      <c r="N1537" s="148" t="n"/>
      <c r="O1537" s="148"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7" t="n"/>
      <c r="F1543" s="148" t="n"/>
      <c r="G1543" s="148" t="n"/>
      <c r="H1543" s="148" t="n"/>
      <c r="I1543" s="148" t="n"/>
      <c r="J1543" s="148" t="n"/>
      <c r="K1543" s="149" t="n"/>
      <c r="L1543" s="147" t="n"/>
      <c r="M1543" s="148" t="n"/>
      <c r="N1543" s="148" t="n"/>
      <c r="O1543" s="148"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7" t="n"/>
      <c r="BQ1543" s="148" t="n"/>
      <c r="BR1543" s="148" t="n"/>
      <c r="BS1543" s="148" t="n"/>
      <c r="BT1543" s="148" t="n"/>
      <c r="BU1543" s="148" t="n"/>
      <c r="BV1543" s="149" t="n"/>
      <c r="BW1543" s="148" t="n"/>
      <c r="BX1543" s="148" t="n"/>
      <c r="BY1543" s="148" t="n"/>
      <c r="BZ1543" s="148" t="n"/>
      <c r="CA1543" s="148" t="n"/>
      <c r="CB1543" s="148" t="n"/>
      <c r="CC1543" s="148" t="n"/>
      <c r="CD1543" s="148" t="n"/>
      <c r="CE1543" s="148" t="n"/>
      <c r="CF1543" s="148" t="n"/>
      <c r="CG1543" s="148" t="n"/>
      <c r="CH1543" s="148" t="n"/>
      <c r="CI1543" s="148" t="n"/>
      <c r="CJ1543" s="148" t="n"/>
      <c r="CK1543" s="148" t="n"/>
      <c r="CL1543" s="148" t="n"/>
      <c r="CM1543" s="148" t="n"/>
      <c r="CN1543" s="148" t="n"/>
      <c r="CO1543" s="148" t="n"/>
      <c r="CP1543" s="148" t="n"/>
      <c r="CQ1543" s="148" t="n"/>
      <c r="CR1543" s="148" t="n"/>
      <c r="CS1543" s="148" t="n"/>
      <c r="CT1543" s="148" t="n"/>
      <c r="CU1543" s="148" t="n"/>
      <c r="CV1543" s="148" t="n"/>
      <c r="CW1543" s="148" t="n"/>
      <c r="CX1543" s="148" t="n"/>
      <c r="CY1543" s="148" t="n"/>
      <c r="CZ1543" s="148" t="n"/>
      <c r="DA1543" s="148" t="n"/>
      <c r="DB1543" s="148" t="n"/>
      <c r="DC1543" s="148" t="n"/>
      <c r="DD1543" s="148" t="n"/>
      <c r="DE1543" s="148" t="n"/>
      <c r="DF1543" s="148" t="n"/>
      <c r="DG1543" s="148" t="n"/>
      <c r="DH1543" s="148" t="n"/>
      <c r="DI1543" s="148" t="n"/>
      <c r="DJ1543" s="148" t="n"/>
      <c r="DK1543" s="148" t="n"/>
      <c r="DL1543" s="148" t="n"/>
      <c r="DM1543" s="148" t="n"/>
      <c r="DN1543" s="148" t="n"/>
      <c r="DO1543" s="148" t="n"/>
      <c r="DP1543" s="148" t="n"/>
      <c r="DQ1543" s="148" t="n"/>
      <c r="DR1543" s="148" t="n"/>
      <c r="DS1543" s="148" t="n"/>
      <c r="DT1543" s="148" t="n"/>
      <c r="DU1543" s="149"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IF(計算!$B$20="","",IF(N(設定!$B$3)=0,"",YEAR(設定!$B$3)-2018))&amp;""</f>
        <v/>
      </c>
      <c r="AG1555" s="95" t="inlineStr">
        <is>
          <t>年</t>
        </is>
      </c>
      <c r="AI1555" s="145">
        <f>IF(計算!$B$20="","",IF(N(設定!$B$3)=0,"",MONTH(設定!$B$3)))&amp;""</f>
        <v/>
      </c>
      <c r="AL1555" s="95" t="inlineStr">
        <is>
          <t>月</t>
        </is>
      </c>
      <c r="AN1555" s="146">
        <f>IF(計算!$B$20="","",IF(N(設定!$B$3)=0,"",DAY(設定!$B$3)))&amp;""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7" t="n"/>
      <c r="BX1555" s="148" t="n"/>
      <c r="BY1555" s="148" t="n"/>
      <c r="BZ1555" s="148" t="n"/>
      <c r="CA1555" s="148" t="n"/>
      <c r="CB1555" s="148" t="n"/>
      <c r="CC1555" s="148" t="n"/>
      <c r="CD1555" s="148" t="n"/>
      <c r="CE1555" s="148" t="n"/>
      <c r="CF1555" s="148" t="n"/>
      <c r="CG1555" s="149" t="n"/>
      <c r="CH1555" s="147" t="n"/>
      <c r="CI1555" s="148" t="n"/>
      <c r="CJ1555" s="148" t="n"/>
      <c r="CK1555" s="148" t="n"/>
      <c r="CL1555" s="148" t="n"/>
      <c r="CM1555" s="148" t="n"/>
      <c r="CN1555" s="148" t="n"/>
      <c r="CO1555" s="148" t="n"/>
      <c r="CP1555" s="148" t="n"/>
      <c r="CQ1555" s="148" t="n"/>
      <c r="CR1555" s="148" t="n"/>
      <c r="CS1555" s="148" t="n"/>
      <c r="CT1555" s="148" t="n"/>
      <c r="CU1555" s="148" t="n"/>
      <c r="CV1555" s="148" t="n"/>
      <c r="CW1555" s="148" t="n"/>
      <c r="CX1555" s="148" t="n"/>
      <c r="CY1555" s="148" t="n"/>
      <c r="CZ1555" s="148" t="n"/>
      <c r="DA1555" s="148" t="n"/>
      <c r="DB1555" s="148" t="n"/>
      <c r="DC1555" s="148" t="n"/>
      <c r="DD1555" s="148" t="n"/>
      <c r="DE1555" s="148" t="n"/>
      <c r="DF1555" s="148" t="n"/>
      <c r="DG1555" s="148" t="n"/>
      <c r="DH1555" s="148" t="n"/>
      <c r="DI1555" s="148" t="n"/>
      <c r="DJ1555" s="148" t="n"/>
      <c r="DK1555" s="148" t="n"/>
      <c r="DL1555" s="148" t="n"/>
      <c r="DM1555" s="148" t="n"/>
      <c r="DN1555" s="148" t="n"/>
      <c r="DO1555" s="148" t="n"/>
      <c r="DP1555" s="148" t="n"/>
      <c r="DQ1555" s="148" t="n"/>
      <c r="DR1555" s="148" t="n"/>
      <c r="DS1555" s="148" t="n"/>
      <c r="DT1555" s="148" t="n"/>
      <c r="DU1555" s="149"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50">
        <f>計算!$BD$20</f>
        <v/>
      </c>
      <c r="CG1556" s="144" t="n"/>
      <c r="CH1556" s="151">
        <f>計算!$BE$20</f>
        <v/>
      </c>
      <c r="DU1556" s="144"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8" t="n"/>
      <c r="AA1557" s="148" t="n"/>
      <c r="AB1557" s="148" t="n"/>
      <c r="AC1557" s="148" t="n"/>
      <c r="AD1557" s="148" t="n"/>
      <c r="AE1557" s="148" t="n"/>
      <c r="AF1557" s="148" t="n"/>
      <c r="AG1557" s="148" t="n"/>
      <c r="AH1557" s="148" t="n"/>
      <c r="AI1557" s="148" t="n"/>
      <c r="AJ1557" s="148" t="n"/>
      <c r="AK1557" s="148" t="n"/>
      <c r="AL1557" s="148" t="n"/>
      <c r="AM1557" s="148" t="n"/>
      <c r="AN1557" s="148" t="n"/>
      <c r="AO1557" s="148" t="n"/>
      <c r="AP1557" s="148" t="n"/>
      <c r="AQ1557" s="148" t="n"/>
      <c r="AR1557" s="148" t="n"/>
      <c r="AS1557" s="148" t="n"/>
      <c r="AT1557" s="148" t="n"/>
      <c r="AU1557" s="12" t="n"/>
      <c r="AV1557" s="7" t="n"/>
      <c r="BI1557" s="8" t="n"/>
      <c r="BJ1557" s="7" t="n"/>
      <c r="BK1557" s="2" t="n"/>
      <c r="BL1557" s="2" t="n"/>
      <c r="BM1557" s="2" t="n"/>
      <c r="BN1557" s="2" t="n"/>
      <c r="BO1557" s="2" t="n"/>
      <c r="BP1557" s="143" t="n"/>
      <c r="BV1557" s="144" t="n"/>
      <c r="BW1557" s="143" t="n"/>
      <c r="CG1557" s="144" t="n"/>
      <c r="DU1557" s="144" t="n"/>
      <c r="DV1557" s="2" t="n"/>
      <c r="DW1557" s="2" t="n"/>
      <c r="DX1557" s="2" t="n"/>
      <c r="DY1557" s="2" t="n"/>
      <c r="DZ1557" s="2" t="n"/>
      <c r="EA1557" s="2" t="n"/>
      <c r="EB1557" s="2" t="n"/>
      <c r="EC1557" s="2" t="n"/>
    </row>
    <row r="1558" ht="6.75" customHeight="1" s="118">
      <c r="A1558" s="2" t="n"/>
      <c r="B1558" s="2" t="n"/>
      <c r="C1558" s="2" t="n"/>
      <c r="D1558" s="2" t="n"/>
      <c r="E1558" s="142" t="inlineStr">
        <is>
          <t>ふ り が な</t>
        </is>
      </c>
      <c r="F1558" s="140" t="n"/>
      <c r="G1558" s="140" t="n"/>
      <c r="H1558" s="140" t="n"/>
      <c r="I1558" s="140" t="n"/>
      <c r="J1558" s="140" t="n"/>
      <c r="K1558" s="141" t="n"/>
      <c r="L1558" s="152">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43" t="n"/>
      <c r="CG1558" s="144" t="n"/>
      <c r="DU1558" s="144" t="n"/>
      <c r="DV1558" s="2" t="n"/>
      <c r="DW1558" s="2" t="n"/>
      <c r="DX1558" s="2" t="n"/>
      <c r="DY1558" s="2" t="n"/>
      <c r="DZ1558" s="2" t="n"/>
      <c r="EA1558" s="2" t="n"/>
      <c r="EB1558" s="2" t="n"/>
      <c r="EC1558" s="2" t="n"/>
    </row>
    <row r="1559" ht="6.7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43" t="n"/>
      <c r="CG1559" s="144" t="n"/>
      <c r="DU1559" s="144" t="n"/>
      <c r="DV1559" s="2" t="n"/>
      <c r="DW1559" s="2" t="n"/>
      <c r="DX1559" s="2" t="n"/>
      <c r="DY1559" s="2" t="n"/>
      <c r="DZ1559" s="2" t="n"/>
      <c r="EA1559" s="2" t="n"/>
      <c r="EB1559" s="2" t="n"/>
      <c r="EC1559" s="2" t="n"/>
    </row>
    <row r="1560" ht="6.7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43" t="n"/>
      <c r="CG1560" s="144" t="n"/>
      <c r="DU1560" s="144" t="n"/>
      <c r="DV1560" s="2" t="n"/>
      <c r="DW1560" s="2" t="n"/>
      <c r="DX1560" s="2" t="n"/>
      <c r="DY1560" s="2" t="n"/>
      <c r="DZ1560" s="2" t="n"/>
      <c r="EA1560" s="2" t="n"/>
      <c r="EB1560" s="2" t="n"/>
      <c r="EC1560" s="2" t="n"/>
    </row>
    <row r="1561" ht="6.75" customHeight="1" s="118">
      <c r="A1561" s="2" t="n"/>
      <c r="B1561" s="2" t="n"/>
      <c r="C1561" s="2" t="n"/>
      <c r="D1561" s="2" t="n"/>
      <c r="E1561" s="147" t="n"/>
      <c r="F1561" s="148" t="n"/>
      <c r="G1561" s="148" t="n"/>
      <c r="H1561" s="148" t="n"/>
      <c r="I1561" s="148" t="n"/>
      <c r="J1561" s="148" t="n"/>
      <c r="K1561" s="149" t="n"/>
      <c r="L1561" s="148" t="n"/>
      <c r="M1561" s="148" t="n"/>
      <c r="N1561" s="148" t="n"/>
      <c r="O1561" s="148" t="n"/>
      <c r="P1561" s="148" t="n"/>
      <c r="Q1561" s="148" t="n"/>
      <c r="R1561" s="148" t="n"/>
      <c r="S1561" s="148" t="n"/>
      <c r="T1561" s="148" t="n"/>
      <c r="U1561" s="148" t="n"/>
      <c r="V1561" s="148" t="n"/>
      <c r="W1561" s="148" t="n"/>
      <c r="X1561" s="148" t="n"/>
      <c r="Y1561" s="148" t="n"/>
      <c r="Z1561" s="148" t="n"/>
      <c r="AA1561" s="148" t="n"/>
      <c r="AB1561" s="148" t="n"/>
      <c r="AC1561" s="148" t="n"/>
      <c r="AD1561" s="148" t="n"/>
      <c r="AE1561" s="148" t="n"/>
      <c r="AF1561" s="148" t="n"/>
      <c r="AG1561" s="148" t="n"/>
      <c r="AH1561" s="148" t="n"/>
      <c r="AI1561" s="148" t="n"/>
      <c r="AJ1561" s="148" t="n"/>
      <c r="AK1561" s="148" t="n"/>
      <c r="AL1561" s="148" t="n"/>
      <c r="AM1561" s="148" t="n"/>
      <c r="AN1561" s="148" t="n"/>
      <c r="AO1561" s="148" t="n"/>
      <c r="AP1561" s="148" t="n"/>
      <c r="AQ1561" s="148" t="n"/>
      <c r="AR1561" s="148" t="n"/>
      <c r="AS1561" s="148" t="n"/>
      <c r="AT1561" s="149"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43" t="n"/>
      <c r="CG1561" s="144" t="n"/>
      <c r="DU1561" s="144" t="n"/>
      <c r="DV1561" s="2" t="n"/>
      <c r="DW1561" s="2" t="n"/>
      <c r="DX1561" s="2" t="n"/>
      <c r="DY1561" s="2" t="n"/>
      <c r="DZ1561" s="2" t="n"/>
      <c r="EA1561" s="2" t="n"/>
      <c r="EB1561" s="2" t="n"/>
      <c r="EC1561" s="2" t="n"/>
    </row>
    <row r="1562" ht="6.75" customHeight="1" s="118">
      <c r="A1562" s="2" t="n"/>
      <c r="B1562" s="2" t="n"/>
      <c r="C1562" s="2" t="n"/>
      <c r="D1562" s="2" t="n"/>
      <c r="E1562" s="153" t="inlineStr">
        <is>
          <t>名　前</t>
        </is>
      </c>
      <c r="F1562" s="140" t="n"/>
      <c r="G1562" s="140" t="n"/>
      <c r="H1562" s="140" t="n"/>
      <c r="I1562" s="140" t="n"/>
      <c r="J1562" s="140" t="n"/>
      <c r="K1562" s="141" t="n"/>
      <c r="L1562" s="154">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43" t="n"/>
      <c r="CG1562" s="144" t="n"/>
      <c r="DU1562" s="144" t="n"/>
      <c r="DV1562" s="2" t="n"/>
      <c r="DW1562" s="2" t="n"/>
      <c r="DX1562" s="2" t="n"/>
      <c r="DY1562" s="2" t="n"/>
      <c r="DZ1562" s="2" t="n"/>
      <c r="EA1562" s="2" t="n"/>
      <c r="EB1562" s="2" t="n"/>
      <c r="EC1562" s="2" t="n"/>
    </row>
    <row r="1563" ht="6.7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43" t="n"/>
      <c r="CG1563" s="144" t="n"/>
      <c r="DU1563" s="144" t="n"/>
      <c r="DV1563" s="2" t="n"/>
      <c r="DW1563" s="2" t="n"/>
      <c r="DX1563" s="2" t="n"/>
      <c r="DY1563" s="2" t="n"/>
      <c r="DZ1563" s="2" t="n"/>
      <c r="EA1563" s="2" t="n"/>
      <c r="EB1563" s="2" t="n"/>
      <c r="EC1563" s="2" t="n"/>
    </row>
    <row r="1564" ht="6.7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43" t="n"/>
      <c r="CG1564" s="144" t="n"/>
      <c r="DU1564" s="144" t="n"/>
      <c r="DV1564" s="2" t="n"/>
      <c r="DW1564" s="2" t="n"/>
      <c r="DX1564" s="2" t="n"/>
      <c r="DY1564" s="2" t="n"/>
      <c r="DZ1564" s="2" t="n"/>
      <c r="EA1564" s="2" t="n"/>
      <c r="EB1564" s="2" t="n"/>
      <c r="EC1564" s="2" t="n"/>
    </row>
    <row r="1565" ht="6.7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43" t="n"/>
      <c r="CG1565" s="144" t="n"/>
      <c r="DU1565" s="144" t="n"/>
      <c r="DV1565" s="2" t="n"/>
      <c r="DW1565" s="2" t="n"/>
      <c r="DX1565" s="2" t="n"/>
      <c r="DY1565" s="2" t="n"/>
      <c r="DZ1565" s="2" t="n"/>
      <c r="EA1565" s="2" t="n"/>
      <c r="EB1565" s="2" t="n"/>
      <c r="EC1565" s="2" t="n"/>
    </row>
    <row r="1566" ht="6.7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43" t="n"/>
      <c r="CG1566" s="144" t="n"/>
      <c r="DU1566" s="144" t="n"/>
      <c r="DV1566" s="2" t="n"/>
      <c r="DW1566" s="2" t="n"/>
      <c r="DX1566" s="2" t="n"/>
      <c r="DY1566" s="2" t="n"/>
      <c r="DZ1566" s="2" t="n"/>
      <c r="EA1566" s="2" t="n"/>
      <c r="EB1566" s="2" t="n"/>
      <c r="EC1566" s="2" t="n"/>
    </row>
    <row r="1567" ht="4.5" customHeight="1" s="118">
      <c r="A1567" s="2" t="n"/>
      <c r="B1567" s="2" t="n"/>
      <c r="C1567" s="2" t="n"/>
      <c r="D1567" s="2" t="n"/>
      <c r="E1567" s="147" t="n"/>
      <c r="F1567" s="148" t="n"/>
      <c r="G1567" s="148" t="n"/>
      <c r="H1567" s="148" t="n"/>
      <c r="I1567" s="148" t="n"/>
      <c r="J1567" s="148" t="n"/>
      <c r="K1567" s="149" t="n"/>
      <c r="L1567" s="147" t="n"/>
      <c r="M1567" s="148" t="n"/>
      <c r="N1567" s="148" t="n"/>
      <c r="O1567" s="148" t="n"/>
      <c r="P1567" s="148" t="n"/>
      <c r="Q1567" s="148" t="n"/>
      <c r="R1567" s="148" t="n"/>
      <c r="S1567" s="148" t="n"/>
      <c r="T1567" s="148" t="n"/>
      <c r="U1567" s="148" t="n"/>
      <c r="V1567" s="148" t="n"/>
      <c r="W1567" s="148" t="n"/>
      <c r="X1567" s="148" t="n"/>
      <c r="Y1567" s="148" t="n"/>
      <c r="Z1567" s="148" t="n"/>
      <c r="AA1567" s="148" t="n"/>
      <c r="AB1567" s="148" t="n"/>
      <c r="AC1567" s="148" t="n"/>
      <c r="AD1567" s="148" t="n"/>
      <c r="AE1567" s="148" t="n"/>
      <c r="AF1567" s="148" t="n"/>
      <c r="AG1567" s="148" t="n"/>
      <c r="AH1567" s="148" t="n"/>
      <c r="AI1567" s="148" t="n"/>
      <c r="AJ1567" s="148" t="n"/>
      <c r="AK1567" s="148" t="n"/>
      <c r="AL1567" s="148" t="n"/>
      <c r="AM1567" s="148" t="n"/>
      <c r="AN1567" s="148" t="n"/>
      <c r="AO1567" s="148" t="n"/>
      <c r="AP1567" s="148" t="n"/>
      <c r="AQ1567" s="148" t="n"/>
      <c r="AR1567" s="148" t="n"/>
      <c r="AS1567" s="148" t="n"/>
      <c r="AT1567" s="149"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43" t="n"/>
      <c r="CG1567" s="144" t="n"/>
      <c r="DU1567" s="144" t="n"/>
      <c r="DV1567" s="2" t="n"/>
      <c r="DW1567" s="2" t="n"/>
      <c r="DX1567" s="2" t="n"/>
      <c r="DY1567" s="2" t="n"/>
      <c r="DZ1567" s="2" t="n"/>
      <c r="EA1567" s="2" t="n"/>
      <c r="EB1567" s="2" t="n"/>
      <c r="EC1567" s="2" t="n"/>
    </row>
    <row r="1568" ht="6.75" customHeight="1" s="118">
      <c r="A1568" s="2" t="n"/>
      <c r="B1568" s="2" t="n"/>
      <c r="C1568" s="2" t="n"/>
      <c r="D1568" s="2" t="n"/>
      <c r="E1568" s="153" t="inlineStr">
        <is>
          <t>生年月日</t>
        </is>
      </c>
      <c r="F1568" s="140" t="n"/>
      <c r="G1568" s="140" t="n"/>
      <c r="H1568" s="140" t="n"/>
      <c r="I1568" s="140" t="n"/>
      <c r="J1568" s="140" t="n"/>
      <c r="K1568" s="141" t="n"/>
      <c r="L1568" s="155" t="inlineStr">
        <is>
          <t>昭和 ・ 平成</t>
        </is>
      </c>
      <c r="M1568" s="140" t="n"/>
      <c r="N1568" s="140" t="n"/>
      <c r="O1568" s="140" t="n"/>
      <c r="P1568" s="140" t="n"/>
      <c r="Q1568" s="140" t="n"/>
      <c r="R1568" s="140" t="n"/>
      <c r="S1568" s="140" t="n"/>
      <c r="T1568" s="140" t="n"/>
      <c r="U1568" s="140" t="n"/>
      <c r="V1568" s="156">
        <f>計算!$D$20</f>
        <v/>
      </c>
      <c r="W1568" s="140" t="n"/>
      <c r="X1568" s="157" t="inlineStr">
        <is>
          <t>年</t>
        </is>
      </c>
      <c r="Y1568" s="140" t="n"/>
      <c r="Z1568" s="158">
        <f>計算!$E$20</f>
        <v/>
      </c>
      <c r="AA1568" s="140" t="n"/>
      <c r="AB1568" s="140" t="n"/>
      <c r="AC1568" s="157" t="inlineStr">
        <is>
          <t>月</t>
        </is>
      </c>
      <c r="AD1568" s="140" t="n"/>
      <c r="AE1568" s="158">
        <f>計算!$F$20</f>
        <v/>
      </c>
      <c r="AF1568" s="140" t="n"/>
      <c r="AG1568" s="140" t="n"/>
      <c r="AH1568" s="157" t="inlineStr">
        <is>
          <t>日　生 （満</t>
        </is>
      </c>
      <c r="AI1568" s="140" t="n"/>
      <c r="AJ1568" s="140" t="n"/>
      <c r="AK1568" s="140" t="n"/>
      <c r="AL1568" s="140" t="n"/>
      <c r="AM1568" s="140" t="n"/>
      <c r="AN1568" s="140" t="n"/>
      <c r="AO1568" s="140" t="n"/>
      <c r="AP1568" s="159">
        <f>計算!$G$20</f>
        <v/>
      </c>
      <c r="AQ1568" s="140" t="n"/>
      <c r="AR1568" s="160"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43" t="n"/>
      <c r="CG1568" s="144" t="n"/>
      <c r="DU1568" s="144" t="n"/>
      <c r="DV1568" s="2" t="n"/>
      <c r="DW1568" s="2" t="n"/>
      <c r="DX1568" s="2" t="n"/>
      <c r="DY1568" s="2" t="n"/>
      <c r="DZ1568" s="2" t="n"/>
      <c r="EA1568" s="2" t="n"/>
      <c r="EB1568" s="2" t="n"/>
      <c r="EC1568" s="2" t="n"/>
    </row>
    <row r="1569" ht="6.75"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143" t="n"/>
      <c r="CG1569" s="144" t="n"/>
      <c r="DU1569" s="144" t="n"/>
      <c r="DV1569" s="2" t="n"/>
      <c r="DW1569" s="2" t="n"/>
      <c r="DX1569" s="2" t="n"/>
      <c r="DY1569" s="2" t="n"/>
      <c r="DZ1569" s="2" t="n"/>
      <c r="EA1569" s="2" t="n"/>
      <c r="EB1569" s="2" t="n"/>
      <c r="EC1569" s="2" t="n"/>
    </row>
    <row r="1570" ht="6.75"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143" t="n"/>
      <c r="CG1570" s="144" t="n"/>
      <c r="DU1570" s="144" t="n"/>
      <c r="DV1570" s="2" t="n"/>
      <c r="DW1570" s="2" t="n"/>
      <c r="DX1570" s="2" t="n"/>
      <c r="DY1570" s="2" t="n"/>
      <c r="DZ1570" s="2" t="n"/>
      <c r="EA1570" s="2" t="n"/>
      <c r="EB1570" s="2" t="n"/>
      <c r="EC1570" s="2" t="n"/>
    </row>
    <row r="1571" ht="3.75" customHeight="1" s="118">
      <c r="A1571" s="2" t="n"/>
      <c r="B1571" s="2" t="n"/>
      <c r="C1571" s="2" t="n"/>
      <c r="D1571" s="2" t="n"/>
      <c r="E1571" s="147" t="n"/>
      <c r="F1571" s="148" t="n"/>
      <c r="G1571" s="148" t="n"/>
      <c r="H1571" s="148" t="n"/>
      <c r="I1571" s="148" t="n"/>
      <c r="J1571" s="148" t="n"/>
      <c r="K1571" s="149" t="n"/>
      <c r="L1571" s="147" t="n"/>
      <c r="M1571" s="148" t="n"/>
      <c r="N1571" s="148" t="n"/>
      <c r="O1571" s="148" t="n"/>
      <c r="P1571" s="148" t="n"/>
      <c r="Q1571" s="148" t="n"/>
      <c r="R1571" s="148" t="n"/>
      <c r="S1571" s="148" t="n"/>
      <c r="T1571" s="148" t="n"/>
      <c r="U1571" s="148" t="n"/>
      <c r="X1571" s="148" t="n"/>
      <c r="Y1571" s="148" t="n"/>
      <c r="AC1571" s="148" t="n"/>
      <c r="AD1571" s="148" t="n"/>
      <c r="AH1571" s="148" t="n"/>
      <c r="AI1571" s="148" t="n"/>
      <c r="AJ1571" s="148" t="n"/>
      <c r="AK1571" s="148" t="n"/>
      <c r="AL1571" s="148" t="n"/>
      <c r="AM1571" s="148" t="n"/>
      <c r="AN1571" s="148" t="n"/>
      <c r="AO1571" s="148" t="n"/>
      <c r="AP1571" s="148" t="n"/>
      <c r="AQ1571" s="148" t="n"/>
      <c r="AR1571" s="148" t="n"/>
      <c r="AS1571" s="148" t="n"/>
      <c r="AT1571" s="149"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143" t="n"/>
      <c r="CG1571" s="144" t="n"/>
      <c r="DU1571" s="144" t="n"/>
      <c r="DV1571" s="2" t="n"/>
      <c r="DW1571" s="2" t="n"/>
      <c r="DX1571" s="2" t="n"/>
      <c r="DY1571" s="2" t="n"/>
      <c r="DZ1571" s="2" t="n"/>
      <c r="EA1571" s="2" t="n"/>
      <c r="EB1571" s="2" t="n"/>
      <c r="EC1571" s="2" t="n"/>
    </row>
    <row r="1572" ht="6.75" customHeight="1" s="118">
      <c r="A1572" s="2" t="n"/>
      <c r="B1572" s="2" t="n"/>
      <c r="C1572" s="2" t="n"/>
      <c r="D1572" s="2" t="n"/>
      <c r="E1572" s="161" t="inlineStr">
        <is>
          <t>ふ り が な</t>
        </is>
      </c>
      <c r="F1572" s="140" t="n"/>
      <c r="G1572" s="140" t="n"/>
      <c r="H1572" s="140" t="n"/>
      <c r="I1572" s="140" t="n"/>
      <c r="J1572" s="140" t="n"/>
      <c r="K1572" s="141" t="n"/>
      <c r="L1572" s="162">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143" t="n"/>
      <c r="CG1572" s="144" t="n"/>
      <c r="DU1572" s="144" t="n"/>
      <c r="DV1572" s="2" t="n"/>
      <c r="DW1572" s="2" t="n"/>
      <c r="DX1572" s="2" t="n"/>
      <c r="DY1572" s="2" t="n"/>
      <c r="DZ1572" s="2" t="n"/>
      <c r="EA1572" s="2" t="n"/>
      <c r="EB1572" s="2" t="n"/>
      <c r="EC1572" s="2" t="n"/>
    </row>
    <row r="1573" ht="6.75" customHeight="1" s="118">
      <c r="A1573" s="2" t="n"/>
      <c r="B1573" s="2" t="n"/>
      <c r="C1573" s="2" t="n"/>
      <c r="D1573" s="2" t="n"/>
      <c r="E1573" s="143" t="n"/>
      <c r="K1573" s="144" t="n"/>
      <c r="BI1573" s="144" t="n"/>
      <c r="BJ1573" s="2" t="n"/>
      <c r="BK1573" s="2" t="n"/>
      <c r="BL1573" s="2" t="n"/>
      <c r="BM1573" s="2" t="n"/>
      <c r="BN1573" s="2" t="n"/>
      <c r="BO1573" s="2" t="n"/>
      <c r="BP1573" s="143" t="n"/>
      <c r="BV1573" s="144" t="n"/>
      <c r="BW1573" s="143" t="n"/>
      <c r="CG1573" s="144" t="n"/>
      <c r="DU1573" s="144" t="n"/>
      <c r="DV1573" s="2" t="n"/>
      <c r="DW1573" s="2" t="n"/>
      <c r="DX1573" s="2" t="n"/>
      <c r="DY1573" s="2" t="n"/>
      <c r="DZ1573" s="2" t="n"/>
      <c r="EA1573" s="2" t="n"/>
      <c r="EB1573" s="2" t="n"/>
      <c r="EC1573" s="2" t="n"/>
    </row>
    <row r="1574" ht="6.75" customHeight="1" s="118">
      <c r="A1574" s="2" t="n"/>
      <c r="B1574" s="2" t="n"/>
      <c r="C1574" s="2" t="n"/>
      <c r="D1574" s="2" t="n"/>
      <c r="E1574" s="163" t="n"/>
      <c r="F1574" s="164" t="n"/>
      <c r="G1574" s="164" t="n"/>
      <c r="H1574" s="164" t="n"/>
      <c r="I1574" s="164" t="n"/>
      <c r="J1574" s="164" t="n"/>
      <c r="K1574" s="165" t="n"/>
      <c r="L1574" s="164" t="n"/>
      <c r="M1574" s="164" t="n"/>
      <c r="N1574" s="164" t="n"/>
      <c r="O1574" s="164" t="n"/>
      <c r="P1574" s="164" t="n"/>
      <c r="Q1574" s="164" t="n"/>
      <c r="R1574" s="164" t="n"/>
      <c r="S1574" s="164" t="n"/>
      <c r="T1574" s="164" t="n"/>
      <c r="U1574" s="164" t="n"/>
      <c r="V1574" s="164" t="n"/>
      <c r="W1574" s="164" t="n"/>
      <c r="X1574" s="164" t="n"/>
      <c r="Y1574" s="164" t="n"/>
      <c r="Z1574" s="164" t="n"/>
      <c r="AA1574" s="164" t="n"/>
      <c r="AB1574" s="164" t="n"/>
      <c r="AC1574" s="164" t="n"/>
      <c r="AD1574" s="164" t="n"/>
      <c r="AE1574" s="164" t="n"/>
      <c r="AF1574" s="164" t="n"/>
      <c r="AG1574" s="164" t="n"/>
      <c r="AH1574" s="164" t="n"/>
      <c r="AI1574" s="164" t="n"/>
      <c r="AJ1574" s="164" t="n"/>
      <c r="AK1574" s="164" t="n"/>
      <c r="AL1574" s="164" t="n"/>
      <c r="AM1574" s="164" t="n"/>
      <c r="AN1574" s="164" t="n"/>
      <c r="AO1574" s="164" t="n"/>
      <c r="AP1574" s="164" t="n"/>
      <c r="AQ1574" s="164" t="n"/>
      <c r="AR1574" s="164" t="n"/>
      <c r="AS1574" s="164" t="n"/>
      <c r="AT1574" s="164" t="n"/>
      <c r="AU1574" s="164" t="n"/>
      <c r="AV1574" s="164" t="n"/>
      <c r="AW1574" s="164" t="n"/>
      <c r="AX1574" s="164" t="n"/>
      <c r="AY1574" s="164" t="n"/>
      <c r="AZ1574" s="164" t="n"/>
      <c r="BA1574" s="164" t="n"/>
      <c r="BB1574" s="164" t="n"/>
      <c r="BC1574" s="164" t="n"/>
      <c r="BD1574" s="164" t="n"/>
      <c r="BE1574" s="164" t="n"/>
      <c r="BF1574" s="164" t="n"/>
      <c r="BG1574" s="164" t="n"/>
      <c r="BH1574" s="164" t="n"/>
      <c r="BI1574" s="165" t="n"/>
      <c r="BJ1574" s="2" t="n"/>
      <c r="BK1574" s="2" t="n"/>
      <c r="BL1574" s="2" t="n"/>
      <c r="BM1574" s="2" t="n"/>
      <c r="BN1574" s="2" t="n"/>
      <c r="BO1574" s="2" t="n"/>
      <c r="BP1574" s="143" t="n"/>
      <c r="BV1574" s="144" t="n"/>
      <c r="BW1574" s="143" t="n"/>
      <c r="CG1574" s="144" t="n"/>
      <c r="DU1574" s="144" t="n"/>
      <c r="DV1574" s="2" t="n"/>
      <c r="DW1574" s="2" t="n"/>
      <c r="DX1574" s="2" t="n"/>
      <c r="DY1574" s="2" t="n"/>
      <c r="DZ1574" s="2" t="n"/>
      <c r="EA1574" s="2" t="n"/>
      <c r="EB1574" s="2" t="n"/>
      <c r="EC1574" s="2" t="n"/>
    </row>
    <row r="1575" ht="6.75" customHeight="1" s="118">
      <c r="A1575" s="2" t="n"/>
      <c r="B1575" s="2" t="n"/>
      <c r="C1575" s="2" t="n"/>
      <c r="D1575" s="2" t="n"/>
      <c r="E1575" s="166" t="inlineStr">
        <is>
          <t>現住所</t>
        </is>
      </c>
      <c r="F1575" s="167" t="n"/>
      <c r="G1575" s="167" t="n"/>
      <c r="H1575" s="167" t="n"/>
      <c r="I1575" s="167" t="n"/>
      <c r="J1575" s="167" t="n"/>
      <c r="K1575" s="168" t="n"/>
      <c r="L1575" s="107" t="inlineStr">
        <is>
          <t>〒</t>
        </is>
      </c>
      <c r="M1575" s="167" t="n"/>
      <c r="N1575" s="167" t="n"/>
      <c r="O1575" s="167" t="n"/>
      <c r="P1575" s="169">
        <f>計算!$H$20</f>
        <v/>
      </c>
      <c r="Q1575" s="167" t="n"/>
      <c r="R1575" s="167" t="n"/>
      <c r="S1575" s="167" t="n"/>
      <c r="T1575" s="167" t="n"/>
      <c r="U1575" s="167" t="n"/>
      <c r="V1575" s="167" t="n"/>
      <c r="W1575" s="167" t="n"/>
      <c r="X1575" s="167" t="n"/>
      <c r="Y1575" s="167" t="n"/>
      <c r="Z1575" s="167" t="n"/>
      <c r="AA1575" s="167" t="n"/>
      <c r="AB1575" s="167" t="n"/>
      <c r="AC1575" s="167" t="n"/>
      <c r="AD1575" s="167" t="n"/>
      <c r="AE1575" s="167" t="n"/>
      <c r="AF1575" s="167" t="n"/>
      <c r="AG1575" s="167" t="n"/>
      <c r="AH1575" s="167" t="n"/>
      <c r="AI1575" s="167" t="n"/>
      <c r="AJ1575" s="167"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143" t="n"/>
      <c r="CG1575" s="144" t="n"/>
      <c r="DU1575" s="144" t="n"/>
      <c r="DV1575" s="2" t="n"/>
      <c r="DW1575" s="2" t="n"/>
      <c r="DX1575" s="2" t="n"/>
      <c r="DY1575" s="2" t="n"/>
      <c r="DZ1575" s="2" t="n"/>
      <c r="EA1575" s="2" t="n"/>
      <c r="EB1575" s="2" t="n"/>
      <c r="EC1575" s="2" t="n"/>
    </row>
    <row r="1576" ht="4.5"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7" t="n"/>
      <c r="BQ1576" s="148" t="n"/>
      <c r="BR1576" s="148" t="n"/>
      <c r="BS1576" s="148" t="n"/>
      <c r="BT1576" s="148" t="n"/>
      <c r="BU1576" s="148" t="n"/>
      <c r="BV1576" s="149" t="n"/>
      <c r="BW1576" s="147" t="n"/>
      <c r="BX1576" s="148" t="n"/>
      <c r="BY1576" s="148" t="n"/>
      <c r="BZ1576" s="148" t="n"/>
      <c r="CA1576" s="148" t="n"/>
      <c r="CB1576" s="148" t="n"/>
      <c r="CC1576" s="148" t="n"/>
      <c r="CD1576" s="148" t="n"/>
      <c r="CE1576" s="148" t="n"/>
      <c r="CF1576" s="148" t="n"/>
      <c r="CG1576" s="149" t="n"/>
      <c r="DU1576" s="144"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0" t="inlineStr">
        <is>
          <t>校内外の諸活動</t>
        </is>
      </c>
      <c r="BQ1577" s="140" t="n"/>
      <c r="BR1577" s="140" t="n"/>
      <c r="BS1577" s="140" t="n"/>
      <c r="BT1577" s="140" t="n"/>
      <c r="BU1577" s="140" t="n"/>
      <c r="BV1577" s="141" t="n"/>
      <c r="BW1577" s="171">
        <f>計算!$AQ$20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2">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7" t="n"/>
      <c r="F1580" s="148" t="n"/>
      <c r="G1580" s="148" t="n"/>
      <c r="H1580" s="148" t="n"/>
      <c r="I1580" s="148" t="n"/>
      <c r="J1580" s="148" t="n"/>
      <c r="K1580" s="149" t="n"/>
      <c r="L1580" s="147" t="n"/>
      <c r="M1580" s="148" t="n"/>
      <c r="N1580" s="148" t="n"/>
      <c r="O1580" s="148" t="n"/>
      <c r="P1580" s="148" t="n"/>
      <c r="Q1580" s="148" t="n"/>
      <c r="R1580" s="148" t="n"/>
      <c r="S1580" s="148" t="n"/>
      <c r="T1580" s="148" t="n"/>
      <c r="U1580" s="148" t="n"/>
      <c r="V1580" s="148" t="n"/>
      <c r="W1580" s="148" t="n"/>
      <c r="X1580" s="148" t="n"/>
      <c r="Y1580" s="148" t="n"/>
      <c r="Z1580" s="148" t="n"/>
      <c r="AA1580" s="148" t="n"/>
      <c r="AB1580" s="148" t="n"/>
      <c r="AC1580" s="148" t="n"/>
      <c r="AD1580" s="148" t="n"/>
      <c r="AE1580" s="148" t="n"/>
      <c r="AF1580" s="148" t="n"/>
      <c r="AG1580" s="148" t="n"/>
      <c r="AH1580" s="148" t="n"/>
      <c r="AI1580" s="148" t="n"/>
      <c r="AJ1580" s="148" t="n"/>
      <c r="AK1580" s="148" t="n"/>
      <c r="AL1580" s="148" t="n"/>
      <c r="AM1580" s="148" t="n"/>
      <c r="AN1580" s="148" t="n"/>
      <c r="AO1580" s="148" t="n"/>
      <c r="AP1580" s="148" t="n"/>
      <c r="AQ1580" s="148" t="n"/>
      <c r="AR1580" s="148" t="n"/>
      <c r="AS1580" s="148" t="n"/>
      <c r="AT1580" s="148" t="n"/>
      <c r="AU1580" s="148" t="n"/>
      <c r="AV1580" s="148" t="n"/>
      <c r="AW1580" s="148" t="n"/>
      <c r="AX1580" s="148" t="n"/>
      <c r="AY1580" s="148" t="n"/>
      <c r="AZ1580" s="148" t="n"/>
      <c r="BA1580" s="148" t="n"/>
      <c r="BB1580" s="148" t="n"/>
      <c r="BC1580" s="148" t="n"/>
      <c r="BD1580" s="148" t="n"/>
      <c r="BE1580" s="148" t="n"/>
      <c r="BF1580" s="148" t="n"/>
      <c r="BG1580" s="148" t="n"/>
      <c r="BH1580" s="148" t="n"/>
      <c r="BI1580" s="149"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61" t="inlineStr">
        <is>
          <t>ふ り が な</t>
        </is>
      </c>
      <c r="F1581" s="140" t="n"/>
      <c r="G1581" s="140" t="n"/>
      <c r="H1581" s="140" t="n"/>
      <c r="I1581" s="140" t="n"/>
      <c r="J1581" s="140" t="n"/>
      <c r="K1581" s="141" t="n"/>
      <c r="L1581" s="162">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3" t="n"/>
      <c r="F1583" s="164" t="n"/>
      <c r="G1583" s="164" t="n"/>
      <c r="H1583" s="164" t="n"/>
      <c r="I1583" s="164" t="n"/>
      <c r="J1583" s="164" t="n"/>
      <c r="K1583" s="165" t="n"/>
      <c r="L1583" s="164" t="n"/>
      <c r="M1583" s="164" t="n"/>
      <c r="N1583" s="164" t="n"/>
      <c r="O1583" s="164" t="n"/>
      <c r="P1583" s="164" t="n"/>
      <c r="Q1583" s="164" t="n"/>
      <c r="R1583" s="164" t="n"/>
      <c r="S1583" s="164" t="n"/>
      <c r="T1583" s="164" t="n"/>
      <c r="U1583" s="164" t="n"/>
      <c r="V1583" s="164" t="n"/>
      <c r="W1583" s="164" t="n"/>
      <c r="X1583" s="164" t="n"/>
      <c r="Y1583" s="164" t="n"/>
      <c r="Z1583" s="164" t="n"/>
      <c r="AA1583" s="164" t="n"/>
      <c r="AB1583" s="164" t="n"/>
      <c r="AC1583" s="164" t="n"/>
      <c r="AD1583" s="164" t="n"/>
      <c r="AE1583" s="164" t="n"/>
      <c r="AF1583" s="164" t="n"/>
      <c r="AG1583" s="164" t="n"/>
      <c r="AH1583" s="164" t="n"/>
      <c r="AI1583" s="164" t="n"/>
      <c r="AJ1583" s="164" t="n"/>
      <c r="AK1583" s="164" t="n"/>
      <c r="AL1583" s="164" t="n"/>
      <c r="AM1583" s="164" t="n"/>
      <c r="AN1583" s="164" t="n"/>
      <c r="AO1583" s="164" t="n"/>
      <c r="AP1583" s="164" t="n"/>
      <c r="AQ1583" s="164" t="n"/>
      <c r="AR1583" s="164" t="n"/>
      <c r="AS1583" s="164" t="n"/>
      <c r="AT1583" s="164" t="n"/>
      <c r="AU1583" s="164" t="n"/>
      <c r="AV1583" s="164" t="n"/>
      <c r="AW1583" s="164" t="n"/>
      <c r="AX1583" s="164" t="n"/>
      <c r="AY1583" s="164" t="n"/>
      <c r="AZ1583" s="164" t="n"/>
      <c r="BA1583" s="164" t="n"/>
      <c r="BB1583" s="164" t="n"/>
      <c r="BC1583" s="164" t="n"/>
      <c r="BD1583" s="164" t="n"/>
      <c r="BE1583" s="164" t="n"/>
      <c r="BF1583" s="164" t="n"/>
      <c r="BG1583" s="164" t="n"/>
      <c r="BH1583" s="164" t="n"/>
      <c r="BI1583" s="165"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6" t="inlineStr">
        <is>
          <t>連絡先</t>
        </is>
      </c>
      <c r="F1584" s="167" t="n"/>
      <c r="G1584" s="167" t="n"/>
      <c r="H1584" s="167" t="n"/>
      <c r="I1584" s="167" t="n"/>
      <c r="J1584" s="167" t="n"/>
      <c r="K1584" s="168" t="n"/>
      <c r="L1584" s="107" t="inlineStr">
        <is>
          <t>〒</t>
        </is>
      </c>
      <c r="M1584" s="167" t="n"/>
      <c r="N1584" s="167" t="n"/>
      <c r="O1584" s="167" t="n"/>
      <c r="P1584" s="173">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4">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7" t="n"/>
      <c r="F1588" s="148" t="n"/>
      <c r="G1588" s="148" t="n"/>
      <c r="H1588" s="148" t="n"/>
      <c r="I1588" s="148" t="n"/>
      <c r="J1588" s="148" t="n"/>
      <c r="K1588" s="149" t="n"/>
      <c r="L1588" s="148" t="n"/>
      <c r="M1588" s="148" t="n"/>
      <c r="N1588" s="148" t="n"/>
      <c r="O1588" s="148" t="n"/>
      <c r="P1588" s="148" t="n"/>
      <c r="Q1588" s="148" t="n"/>
      <c r="R1588" s="148" t="n"/>
      <c r="S1588" s="148" t="n"/>
      <c r="T1588" s="148" t="n"/>
      <c r="U1588" s="148" t="n"/>
      <c r="V1588" s="148" t="n"/>
      <c r="W1588" s="148" t="n"/>
      <c r="X1588" s="148" t="n"/>
      <c r="Y1588" s="148" t="n"/>
      <c r="Z1588" s="148" t="n"/>
      <c r="AA1588" s="148" t="n"/>
      <c r="AB1588" s="148" t="n"/>
      <c r="AC1588" s="148" t="n"/>
      <c r="AD1588" s="148" t="n"/>
      <c r="AE1588" s="148" t="n"/>
      <c r="AF1588" s="148" t="n"/>
      <c r="AG1588" s="148" t="n"/>
      <c r="AH1588" s="148" t="n"/>
      <c r="AI1588" s="148" t="n"/>
      <c r="AJ1588" s="148" t="n"/>
      <c r="AK1588" s="148" t="n"/>
      <c r="AL1588" s="148" t="n"/>
      <c r="AM1588" s="148" t="n"/>
      <c r="AN1588" s="148" t="n"/>
      <c r="AO1588" s="148" t="n"/>
      <c r="AP1588" s="148" t="n"/>
      <c r="AQ1588" s="148" t="n"/>
      <c r="AR1588" s="148" t="n"/>
      <c r="AS1588" s="148" t="n"/>
      <c r="AT1588" s="148" t="n"/>
      <c r="AU1588" s="148" t="n"/>
      <c r="AV1588" s="148" t="n"/>
      <c r="AW1588" s="148" t="n"/>
      <c r="AX1588" s="148" t="n"/>
      <c r="AY1588" s="148" t="n"/>
      <c r="AZ1588" s="148" t="n"/>
      <c r="BA1588" s="148" t="n"/>
      <c r="BB1588" s="148" t="n"/>
      <c r="BC1588" s="148" t="n"/>
      <c r="BD1588" s="148" t="n"/>
      <c r="BE1588" s="148" t="n"/>
      <c r="BF1588" s="148" t="n"/>
      <c r="BG1588" s="148" t="n"/>
      <c r="BH1588" s="148" t="n"/>
      <c r="BI1588" s="149"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5" t="n"/>
      <c r="BQ1594" s="140" t="n"/>
      <c r="BR1594" s="176" t="n"/>
      <c r="BS1594" s="140" t="n"/>
      <c r="BT1594" s="140" t="n"/>
      <c r="BU1594" s="28" t="n"/>
      <c r="BV1594" s="29" t="n"/>
      <c r="BW1594" s="177">
        <f>計算!$AR$20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8"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79">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80">
        <f>IF(計算!$B$20="","",設定!$B$6)&amp;""</f>
        <v/>
      </c>
      <c r="S1602" s="11" t="n"/>
      <c r="T1602" s="11" t="n"/>
      <c r="U1602" s="181">
        <f>IF(計算!$B$20="","",設定!$B$7)&amp;""</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7" t="n"/>
      <c r="F1607" s="148" t="n"/>
      <c r="G1607" s="148" t="n"/>
      <c r="H1607" s="148" t="n"/>
      <c r="I1607" s="148" t="n"/>
      <c r="J1607" s="148" t="n"/>
      <c r="K1607" s="149"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8" t="n"/>
      <c r="AX1607" s="148" t="n"/>
      <c r="AY1607" s="148" t="n"/>
      <c r="AZ1607" s="148" t="n"/>
      <c r="BA1607" s="148" t="n"/>
      <c r="BB1607" s="148" t="n"/>
      <c r="BC1607" s="148" t="n"/>
      <c r="BD1607" s="148" t="n"/>
      <c r="BE1607" s="148" t="n"/>
      <c r="BF1607" s="148" t="n"/>
      <c r="BG1607" s="148" t="n"/>
      <c r="BH1607" s="148" t="n"/>
      <c r="BI1607" s="149"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2"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2">
        <f>計算!$AV$20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80">
        <f>計算!$AT$20</f>
        <v/>
      </c>
      <c r="S1613" s="52" t="inlineStr">
        <is>
          <t>年</t>
        </is>
      </c>
      <c r="U1613" s="181">
        <f>計算!$AU$20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7" t="n"/>
      <c r="M1616" s="148" t="n"/>
      <c r="N1616" s="148" t="n"/>
      <c r="O1616" s="148" t="n"/>
      <c r="P1616" s="20" t="n"/>
      <c r="Q1616" s="20" t="n"/>
      <c r="R1616" s="20" t="n"/>
      <c r="S1616" s="20" t="n"/>
      <c r="T1616" s="20" t="n"/>
      <c r="U1616" s="20" t="n"/>
      <c r="V1616" s="20" t="n"/>
      <c r="W1616" s="20" t="n"/>
      <c r="X1616" s="39" t="n"/>
      <c r="Y1616" s="147" t="n"/>
      <c r="Z1616" s="148" t="n"/>
      <c r="AA1616" s="148" t="n"/>
      <c r="AB1616" s="148" t="n"/>
      <c r="AC1616" s="148" t="n"/>
      <c r="AD1616" s="148" t="n"/>
      <c r="AE1616" s="148" t="n"/>
      <c r="AF1616" s="148" t="n"/>
      <c r="AG1616" s="148" t="n"/>
      <c r="AH1616" s="148" t="n"/>
      <c r="AI1616" s="148" t="n"/>
      <c r="AJ1616" s="148" t="n"/>
      <c r="AK1616" s="148" t="n"/>
      <c r="AL1616" s="148" t="n"/>
      <c r="AM1616" s="148" t="n"/>
      <c r="AN1616" s="148" t="n"/>
      <c r="AO1616" s="148" t="n"/>
      <c r="AP1616" s="148" t="n"/>
      <c r="AQ1616" s="148" t="n"/>
      <c r="AR1616" s="148" t="n"/>
      <c r="AS1616" s="148" t="n"/>
      <c r="AT1616" s="148" t="n"/>
      <c r="AU1616" s="148" t="n"/>
      <c r="AV1616" s="148" t="n"/>
      <c r="AW1616" s="148" t="n"/>
      <c r="AX1616" s="148" t="n"/>
      <c r="AY1616" s="148" t="n"/>
      <c r="AZ1616" s="148" t="n"/>
      <c r="BA1616" s="148" t="n"/>
      <c r="BB1616" s="148" t="n"/>
      <c r="BC1616" s="148" t="n"/>
      <c r="BD1616" s="148" t="n"/>
      <c r="BE1616" s="148" t="n"/>
      <c r="BF1616" s="148" t="n"/>
      <c r="BG1616" s="148" t="n"/>
      <c r="BH1616" s="148" t="n"/>
      <c r="BI1616" s="149"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2">
        <f>計算!$AY$20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80">
        <f>計算!$AW$20</f>
        <v/>
      </c>
      <c r="S1619" s="52" t="inlineStr">
        <is>
          <t>年</t>
        </is>
      </c>
      <c r="U1619" s="181">
        <f>計算!$AX$20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7" t="n"/>
      <c r="M1622" s="148" t="n"/>
      <c r="N1622" s="148" t="n"/>
      <c r="O1622" s="148" t="n"/>
      <c r="P1622" s="20" t="n"/>
      <c r="Q1622" s="20" t="n"/>
      <c r="R1622" s="20" t="n"/>
      <c r="S1622" s="20" t="n"/>
      <c r="T1622" s="20" t="n"/>
      <c r="U1622" s="20" t="n"/>
      <c r="V1622" s="20" t="n"/>
      <c r="W1622" s="20" t="n"/>
      <c r="X1622" s="39" t="n"/>
      <c r="Y1622" s="147" t="n"/>
      <c r="Z1622" s="148" t="n"/>
      <c r="AA1622" s="148" t="n"/>
      <c r="AB1622" s="148" t="n"/>
      <c r="AC1622" s="148" t="n"/>
      <c r="AD1622" s="148" t="n"/>
      <c r="AE1622" s="148" t="n"/>
      <c r="AF1622" s="148" t="n"/>
      <c r="AG1622" s="148" t="n"/>
      <c r="AH1622" s="148" t="n"/>
      <c r="AI1622" s="148" t="n"/>
      <c r="AJ1622" s="148" t="n"/>
      <c r="AK1622" s="148" t="n"/>
      <c r="AL1622" s="148" t="n"/>
      <c r="AM1622" s="148" t="n"/>
      <c r="AN1622" s="148" t="n"/>
      <c r="AO1622" s="148" t="n"/>
      <c r="AP1622" s="148" t="n"/>
      <c r="AQ1622" s="148" t="n"/>
      <c r="AR1622" s="148" t="n"/>
      <c r="AS1622" s="148" t="n"/>
      <c r="AT1622" s="148" t="n"/>
      <c r="AU1622" s="148" t="n"/>
      <c r="AV1622" s="148" t="n"/>
      <c r="AW1622" s="148" t="n"/>
      <c r="AX1622" s="148" t="n"/>
      <c r="AY1622" s="148" t="n"/>
      <c r="AZ1622" s="148" t="n"/>
      <c r="BA1622" s="148" t="n"/>
      <c r="BB1622" s="148" t="n"/>
      <c r="BC1622" s="148" t="n"/>
      <c r="BD1622" s="148" t="n"/>
      <c r="BE1622" s="148" t="n"/>
      <c r="BF1622" s="148" t="n"/>
      <c r="BG1622" s="148" t="n"/>
      <c r="BH1622" s="148" t="n"/>
      <c r="BI1622" s="149" t="n"/>
      <c r="BJ1622" s="2" t="n"/>
      <c r="BK1622" s="2" t="n"/>
      <c r="BL1622" s="2" t="n"/>
      <c r="BM1622" s="2" t="n"/>
      <c r="BN1622" s="2" t="n"/>
      <c r="BO1622" s="2" t="n"/>
      <c r="BP1622" s="147" t="n"/>
      <c r="BQ1622" s="148" t="n"/>
      <c r="BR1622" s="148" t="n"/>
      <c r="BS1622" s="148" t="n"/>
      <c r="BT1622" s="148" t="n"/>
      <c r="BU1622" s="42" t="n"/>
      <c r="BV1622" s="45" t="n"/>
      <c r="BW1622" s="148" t="n"/>
      <c r="BX1622" s="148" t="n"/>
      <c r="BY1622" s="148" t="n"/>
      <c r="BZ1622" s="148" t="n"/>
      <c r="CA1622" s="148" t="n"/>
      <c r="CB1622" s="148" t="n"/>
      <c r="CC1622" s="148" t="n"/>
      <c r="CD1622" s="148" t="n"/>
      <c r="CE1622" s="148" t="n"/>
      <c r="CF1622" s="148" t="n"/>
      <c r="CG1622" s="148" t="n"/>
      <c r="CH1622" s="148" t="n"/>
      <c r="CI1622" s="148" t="n"/>
      <c r="CJ1622" s="148" t="n"/>
      <c r="CK1622" s="148" t="n"/>
      <c r="CL1622" s="148" t="n"/>
      <c r="CM1622" s="148" t="n"/>
      <c r="CN1622" s="148" t="n"/>
      <c r="CO1622" s="148" t="n"/>
      <c r="CP1622" s="148" t="n"/>
      <c r="CQ1622" s="148" t="n"/>
      <c r="CR1622" s="148" t="n"/>
      <c r="CS1622" s="148" t="n"/>
      <c r="CT1622" s="148" t="n"/>
      <c r="CU1622" s="148" t="n"/>
      <c r="CV1622" s="148" t="n"/>
      <c r="CW1622" s="148" t="n"/>
      <c r="CX1622" s="148" t="n"/>
      <c r="CY1622" s="148" t="n"/>
      <c r="CZ1622" s="148" t="n"/>
      <c r="DA1622" s="148" t="n"/>
      <c r="DB1622" s="148" t="n"/>
      <c r="DC1622" s="148" t="n"/>
      <c r="DD1622" s="148" t="n"/>
      <c r="DE1622" s="148" t="n"/>
      <c r="DF1622" s="148" t="n"/>
      <c r="DG1622" s="148" t="n"/>
      <c r="DH1622" s="148" t="n"/>
      <c r="DI1622" s="148" t="n"/>
      <c r="DJ1622" s="148" t="n"/>
      <c r="DK1622" s="148" t="n"/>
      <c r="DL1622" s="148" t="n"/>
      <c r="DM1622" s="148" t="n"/>
      <c r="DN1622" s="148" t="n"/>
      <c r="DO1622" s="148" t="n"/>
      <c r="DP1622" s="148" t="n"/>
      <c r="DQ1622" s="148" t="n"/>
      <c r="DR1622" s="148" t="n"/>
      <c r="DS1622" s="148" t="n"/>
      <c r="DT1622" s="148" t="n"/>
      <c r="DU1622" s="149"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7">
        <f>計算!$AS$20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7" t="n"/>
      <c r="M1628" s="148" t="n"/>
      <c r="N1628" s="148" t="n"/>
      <c r="O1628" s="148"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7" t="n"/>
      <c r="F1634" s="148" t="n"/>
      <c r="G1634" s="148" t="n"/>
      <c r="H1634" s="148" t="n"/>
      <c r="I1634" s="148" t="n"/>
      <c r="J1634" s="148" t="n"/>
      <c r="K1634" s="149" t="n"/>
      <c r="L1634" s="147" t="n"/>
      <c r="M1634" s="148" t="n"/>
      <c r="N1634" s="148" t="n"/>
      <c r="O1634" s="148"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7" t="n"/>
      <c r="BQ1634" s="148" t="n"/>
      <c r="BR1634" s="148" t="n"/>
      <c r="BS1634" s="148" t="n"/>
      <c r="BT1634" s="148" t="n"/>
      <c r="BU1634" s="148" t="n"/>
      <c r="BV1634" s="149" t="n"/>
      <c r="BW1634" s="148" t="n"/>
      <c r="BX1634" s="148" t="n"/>
      <c r="BY1634" s="148" t="n"/>
      <c r="BZ1634" s="148" t="n"/>
      <c r="CA1634" s="148" t="n"/>
      <c r="CB1634" s="148" t="n"/>
      <c r="CC1634" s="148" t="n"/>
      <c r="CD1634" s="148" t="n"/>
      <c r="CE1634" s="148" t="n"/>
      <c r="CF1634" s="148" t="n"/>
      <c r="CG1634" s="148" t="n"/>
      <c r="CH1634" s="148" t="n"/>
      <c r="CI1634" s="148" t="n"/>
      <c r="CJ1634" s="148" t="n"/>
      <c r="CK1634" s="148" t="n"/>
      <c r="CL1634" s="148" t="n"/>
      <c r="CM1634" s="148" t="n"/>
      <c r="CN1634" s="148" t="n"/>
      <c r="CO1634" s="148" t="n"/>
      <c r="CP1634" s="148" t="n"/>
      <c r="CQ1634" s="148" t="n"/>
      <c r="CR1634" s="148" t="n"/>
      <c r="CS1634" s="148" t="n"/>
      <c r="CT1634" s="148" t="n"/>
      <c r="CU1634" s="148" t="n"/>
      <c r="CV1634" s="148" t="n"/>
      <c r="CW1634" s="148" t="n"/>
      <c r="CX1634" s="148" t="n"/>
      <c r="CY1634" s="148" t="n"/>
      <c r="CZ1634" s="148" t="n"/>
      <c r="DA1634" s="148" t="n"/>
      <c r="DB1634" s="148" t="n"/>
      <c r="DC1634" s="148" t="n"/>
      <c r="DD1634" s="148" t="n"/>
      <c r="DE1634" s="148" t="n"/>
      <c r="DF1634" s="148" t="n"/>
      <c r="DG1634" s="148" t="n"/>
      <c r="DH1634" s="148" t="n"/>
      <c r="DI1634" s="148" t="n"/>
      <c r="DJ1634" s="148" t="n"/>
      <c r="DK1634" s="148" t="n"/>
      <c r="DL1634" s="148" t="n"/>
      <c r="DM1634" s="148" t="n"/>
      <c r="DN1634" s="148" t="n"/>
      <c r="DO1634" s="148" t="n"/>
      <c r="DP1634" s="148" t="n"/>
      <c r="DQ1634" s="148" t="n"/>
      <c r="DR1634" s="148" t="n"/>
      <c r="DS1634" s="148" t="n"/>
      <c r="DT1634" s="148" t="n"/>
      <c r="DU1634" s="149"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IF(計算!$B$21="","",IF(N(設定!$B$3)=0,"",YEAR(設定!$B$3)-2018))&amp;""</f>
        <v/>
      </c>
      <c r="AG1646" s="95" t="inlineStr">
        <is>
          <t>年</t>
        </is>
      </c>
      <c r="AI1646" s="145">
        <f>IF(計算!$B$21="","",IF(N(設定!$B$3)=0,"",MONTH(設定!$B$3)))&amp;""</f>
        <v/>
      </c>
      <c r="AL1646" s="95" t="inlineStr">
        <is>
          <t>月</t>
        </is>
      </c>
      <c r="AN1646" s="146">
        <f>IF(計算!$B$21="","",IF(N(設定!$B$3)=0,"",DAY(設定!$B$3)))&amp;""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7" t="n"/>
      <c r="BX1646" s="148" t="n"/>
      <c r="BY1646" s="148" t="n"/>
      <c r="BZ1646" s="148" t="n"/>
      <c r="CA1646" s="148" t="n"/>
      <c r="CB1646" s="148" t="n"/>
      <c r="CC1646" s="148" t="n"/>
      <c r="CD1646" s="148" t="n"/>
      <c r="CE1646" s="148" t="n"/>
      <c r="CF1646" s="148" t="n"/>
      <c r="CG1646" s="149" t="n"/>
      <c r="CH1646" s="147" t="n"/>
      <c r="CI1646" s="148" t="n"/>
      <c r="CJ1646" s="148" t="n"/>
      <c r="CK1646" s="148" t="n"/>
      <c r="CL1646" s="148" t="n"/>
      <c r="CM1646" s="148" t="n"/>
      <c r="CN1646" s="148" t="n"/>
      <c r="CO1646" s="148" t="n"/>
      <c r="CP1646" s="148" t="n"/>
      <c r="CQ1646" s="148" t="n"/>
      <c r="CR1646" s="148" t="n"/>
      <c r="CS1646" s="148" t="n"/>
      <c r="CT1646" s="148" t="n"/>
      <c r="CU1646" s="148" t="n"/>
      <c r="CV1646" s="148" t="n"/>
      <c r="CW1646" s="148" t="n"/>
      <c r="CX1646" s="148" t="n"/>
      <c r="CY1646" s="148" t="n"/>
      <c r="CZ1646" s="148" t="n"/>
      <c r="DA1646" s="148" t="n"/>
      <c r="DB1646" s="148" t="n"/>
      <c r="DC1646" s="148" t="n"/>
      <c r="DD1646" s="148" t="n"/>
      <c r="DE1646" s="148" t="n"/>
      <c r="DF1646" s="148" t="n"/>
      <c r="DG1646" s="148" t="n"/>
      <c r="DH1646" s="148" t="n"/>
      <c r="DI1646" s="148" t="n"/>
      <c r="DJ1646" s="148" t="n"/>
      <c r="DK1646" s="148" t="n"/>
      <c r="DL1646" s="148" t="n"/>
      <c r="DM1646" s="148" t="n"/>
      <c r="DN1646" s="148" t="n"/>
      <c r="DO1646" s="148" t="n"/>
      <c r="DP1646" s="148" t="n"/>
      <c r="DQ1646" s="148" t="n"/>
      <c r="DR1646" s="148" t="n"/>
      <c r="DS1646" s="148" t="n"/>
      <c r="DT1646" s="148" t="n"/>
      <c r="DU1646" s="149"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50">
        <f>計算!$BD$21</f>
        <v/>
      </c>
      <c r="CG1647" s="144" t="n"/>
      <c r="CH1647" s="151">
        <f>計算!$BE$21</f>
        <v/>
      </c>
      <c r="DU1647" s="144"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8" t="n"/>
      <c r="AA1648" s="148" t="n"/>
      <c r="AB1648" s="148" t="n"/>
      <c r="AC1648" s="148" t="n"/>
      <c r="AD1648" s="148" t="n"/>
      <c r="AE1648" s="148" t="n"/>
      <c r="AF1648" s="148" t="n"/>
      <c r="AG1648" s="148" t="n"/>
      <c r="AH1648" s="148" t="n"/>
      <c r="AI1648" s="148" t="n"/>
      <c r="AJ1648" s="148" t="n"/>
      <c r="AK1648" s="148" t="n"/>
      <c r="AL1648" s="148" t="n"/>
      <c r="AM1648" s="148" t="n"/>
      <c r="AN1648" s="148" t="n"/>
      <c r="AO1648" s="148" t="n"/>
      <c r="AP1648" s="148" t="n"/>
      <c r="AQ1648" s="148" t="n"/>
      <c r="AR1648" s="148" t="n"/>
      <c r="AS1648" s="148" t="n"/>
      <c r="AT1648" s="148" t="n"/>
      <c r="AU1648" s="12" t="n"/>
      <c r="AV1648" s="7" t="n"/>
      <c r="BI1648" s="8" t="n"/>
      <c r="BJ1648" s="7" t="n"/>
      <c r="BK1648" s="2" t="n"/>
      <c r="BL1648" s="2" t="n"/>
      <c r="BM1648" s="2" t="n"/>
      <c r="BN1648" s="2" t="n"/>
      <c r="BO1648" s="2" t="n"/>
      <c r="BP1648" s="143" t="n"/>
      <c r="BV1648" s="144" t="n"/>
      <c r="BW1648" s="143" t="n"/>
      <c r="CG1648" s="144" t="n"/>
      <c r="DU1648" s="144" t="n"/>
      <c r="DV1648" s="2" t="n"/>
      <c r="DW1648" s="2" t="n"/>
      <c r="DX1648" s="2" t="n"/>
      <c r="DY1648" s="2" t="n"/>
      <c r="DZ1648" s="2" t="n"/>
      <c r="EA1648" s="2" t="n"/>
      <c r="EB1648" s="2" t="n"/>
      <c r="EC1648" s="2" t="n"/>
    </row>
    <row r="1649" ht="6.75" customHeight="1" s="118">
      <c r="A1649" s="2" t="n"/>
      <c r="B1649" s="2" t="n"/>
      <c r="C1649" s="2" t="n"/>
      <c r="D1649" s="2" t="n"/>
      <c r="E1649" s="142" t="inlineStr">
        <is>
          <t>ふ り が な</t>
        </is>
      </c>
      <c r="F1649" s="140" t="n"/>
      <c r="G1649" s="140" t="n"/>
      <c r="H1649" s="140" t="n"/>
      <c r="I1649" s="140" t="n"/>
      <c r="J1649" s="140" t="n"/>
      <c r="K1649" s="141" t="n"/>
      <c r="L1649" s="152">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43" t="n"/>
      <c r="CG1649" s="144" t="n"/>
      <c r="DU1649" s="144" t="n"/>
      <c r="DV1649" s="2" t="n"/>
      <c r="DW1649" s="2" t="n"/>
      <c r="DX1649" s="2" t="n"/>
      <c r="DY1649" s="2" t="n"/>
      <c r="DZ1649" s="2" t="n"/>
      <c r="EA1649" s="2" t="n"/>
      <c r="EB1649" s="2" t="n"/>
      <c r="EC1649" s="2" t="n"/>
    </row>
    <row r="1650" ht="6.7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43" t="n"/>
      <c r="CG1650" s="144" t="n"/>
      <c r="DU1650" s="144" t="n"/>
      <c r="DV1650" s="2" t="n"/>
      <c r="DW1650" s="2" t="n"/>
      <c r="DX1650" s="2" t="n"/>
      <c r="DY1650" s="2" t="n"/>
      <c r="DZ1650" s="2" t="n"/>
      <c r="EA1650" s="2" t="n"/>
      <c r="EB1650" s="2" t="n"/>
      <c r="EC1650" s="2" t="n"/>
    </row>
    <row r="1651" ht="6.7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43" t="n"/>
      <c r="CG1651" s="144" t="n"/>
      <c r="DU1651" s="144" t="n"/>
      <c r="DV1651" s="2" t="n"/>
      <c r="DW1651" s="2" t="n"/>
      <c r="DX1651" s="2" t="n"/>
      <c r="DY1651" s="2" t="n"/>
      <c r="DZ1651" s="2" t="n"/>
      <c r="EA1651" s="2" t="n"/>
      <c r="EB1651" s="2" t="n"/>
      <c r="EC1651" s="2" t="n"/>
    </row>
    <row r="1652" ht="6.75" customHeight="1" s="118">
      <c r="A1652" s="2" t="n"/>
      <c r="B1652" s="2" t="n"/>
      <c r="C1652" s="2" t="n"/>
      <c r="D1652" s="2" t="n"/>
      <c r="E1652" s="147" t="n"/>
      <c r="F1652" s="148" t="n"/>
      <c r="G1652" s="148" t="n"/>
      <c r="H1652" s="148" t="n"/>
      <c r="I1652" s="148" t="n"/>
      <c r="J1652" s="148" t="n"/>
      <c r="K1652" s="149" t="n"/>
      <c r="L1652" s="148" t="n"/>
      <c r="M1652" s="148" t="n"/>
      <c r="N1652" s="148" t="n"/>
      <c r="O1652" s="148" t="n"/>
      <c r="P1652" s="148" t="n"/>
      <c r="Q1652" s="148" t="n"/>
      <c r="R1652" s="148" t="n"/>
      <c r="S1652" s="148" t="n"/>
      <c r="T1652" s="148" t="n"/>
      <c r="U1652" s="148" t="n"/>
      <c r="V1652" s="148" t="n"/>
      <c r="W1652" s="148" t="n"/>
      <c r="X1652" s="148" t="n"/>
      <c r="Y1652" s="148" t="n"/>
      <c r="Z1652" s="148" t="n"/>
      <c r="AA1652" s="148" t="n"/>
      <c r="AB1652" s="148" t="n"/>
      <c r="AC1652" s="148" t="n"/>
      <c r="AD1652" s="148" t="n"/>
      <c r="AE1652" s="148" t="n"/>
      <c r="AF1652" s="148" t="n"/>
      <c r="AG1652" s="148" t="n"/>
      <c r="AH1652" s="148" t="n"/>
      <c r="AI1652" s="148" t="n"/>
      <c r="AJ1652" s="148" t="n"/>
      <c r="AK1652" s="148" t="n"/>
      <c r="AL1652" s="148" t="n"/>
      <c r="AM1652" s="148" t="n"/>
      <c r="AN1652" s="148" t="n"/>
      <c r="AO1652" s="148" t="n"/>
      <c r="AP1652" s="148" t="n"/>
      <c r="AQ1652" s="148" t="n"/>
      <c r="AR1652" s="148" t="n"/>
      <c r="AS1652" s="148" t="n"/>
      <c r="AT1652" s="149"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43" t="n"/>
      <c r="CG1652" s="144" t="n"/>
      <c r="DU1652" s="144" t="n"/>
      <c r="DV1652" s="2" t="n"/>
      <c r="DW1652" s="2" t="n"/>
      <c r="DX1652" s="2" t="n"/>
      <c r="DY1652" s="2" t="n"/>
      <c r="DZ1652" s="2" t="n"/>
      <c r="EA1652" s="2" t="n"/>
      <c r="EB1652" s="2" t="n"/>
      <c r="EC1652" s="2" t="n"/>
    </row>
    <row r="1653" ht="6.75" customHeight="1" s="118">
      <c r="A1653" s="2" t="n"/>
      <c r="B1653" s="2" t="n"/>
      <c r="C1653" s="2" t="n"/>
      <c r="D1653" s="2" t="n"/>
      <c r="E1653" s="153" t="inlineStr">
        <is>
          <t>名　前</t>
        </is>
      </c>
      <c r="F1653" s="140" t="n"/>
      <c r="G1653" s="140" t="n"/>
      <c r="H1653" s="140" t="n"/>
      <c r="I1653" s="140" t="n"/>
      <c r="J1653" s="140" t="n"/>
      <c r="K1653" s="141" t="n"/>
      <c r="L1653" s="154">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43" t="n"/>
      <c r="CG1653" s="144" t="n"/>
      <c r="DU1653" s="144" t="n"/>
      <c r="DV1653" s="2" t="n"/>
      <c r="DW1653" s="2" t="n"/>
      <c r="DX1653" s="2" t="n"/>
      <c r="DY1653" s="2" t="n"/>
      <c r="DZ1653" s="2" t="n"/>
      <c r="EA1653" s="2" t="n"/>
      <c r="EB1653" s="2" t="n"/>
      <c r="EC1653" s="2" t="n"/>
    </row>
    <row r="1654" ht="6.7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43" t="n"/>
      <c r="CG1654" s="144" t="n"/>
      <c r="DU1654" s="144" t="n"/>
      <c r="DV1654" s="2" t="n"/>
      <c r="DW1654" s="2" t="n"/>
      <c r="DX1654" s="2" t="n"/>
      <c r="DY1654" s="2" t="n"/>
      <c r="DZ1654" s="2" t="n"/>
      <c r="EA1654" s="2" t="n"/>
      <c r="EB1654" s="2" t="n"/>
      <c r="EC1654" s="2" t="n"/>
    </row>
    <row r="1655" ht="6.7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43" t="n"/>
      <c r="CG1655" s="144" t="n"/>
      <c r="DU1655" s="144" t="n"/>
      <c r="DV1655" s="2" t="n"/>
      <c r="DW1655" s="2" t="n"/>
      <c r="DX1655" s="2" t="n"/>
      <c r="DY1655" s="2" t="n"/>
      <c r="DZ1655" s="2" t="n"/>
      <c r="EA1655" s="2" t="n"/>
      <c r="EB1655" s="2" t="n"/>
      <c r="EC1655" s="2" t="n"/>
    </row>
    <row r="1656" ht="6.7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43" t="n"/>
      <c r="CG1656" s="144" t="n"/>
      <c r="DU1656" s="144" t="n"/>
      <c r="DV1656" s="2" t="n"/>
      <c r="DW1656" s="2" t="n"/>
      <c r="DX1656" s="2" t="n"/>
      <c r="DY1656" s="2" t="n"/>
      <c r="DZ1656" s="2" t="n"/>
      <c r="EA1656" s="2" t="n"/>
      <c r="EB1656" s="2" t="n"/>
      <c r="EC1656" s="2" t="n"/>
    </row>
    <row r="1657" ht="6.7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43" t="n"/>
      <c r="CG1657" s="144" t="n"/>
      <c r="DU1657" s="144" t="n"/>
      <c r="DV1657" s="2" t="n"/>
      <c r="DW1657" s="2" t="n"/>
      <c r="DX1657" s="2" t="n"/>
      <c r="DY1657" s="2" t="n"/>
      <c r="DZ1657" s="2" t="n"/>
      <c r="EA1657" s="2" t="n"/>
      <c r="EB1657" s="2" t="n"/>
      <c r="EC1657" s="2" t="n"/>
    </row>
    <row r="1658" ht="4.5" customHeight="1" s="118">
      <c r="A1658" s="2" t="n"/>
      <c r="B1658" s="2" t="n"/>
      <c r="C1658" s="2" t="n"/>
      <c r="D1658" s="2" t="n"/>
      <c r="E1658" s="147" t="n"/>
      <c r="F1658" s="148" t="n"/>
      <c r="G1658" s="148" t="n"/>
      <c r="H1658" s="148" t="n"/>
      <c r="I1658" s="148" t="n"/>
      <c r="J1658" s="148" t="n"/>
      <c r="K1658" s="149" t="n"/>
      <c r="L1658" s="147" t="n"/>
      <c r="M1658" s="148" t="n"/>
      <c r="N1658" s="148" t="n"/>
      <c r="O1658" s="148" t="n"/>
      <c r="P1658" s="148" t="n"/>
      <c r="Q1658" s="148" t="n"/>
      <c r="R1658" s="148" t="n"/>
      <c r="S1658" s="148" t="n"/>
      <c r="T1658" s="148" t="n"/>
      <c r="U1658" s="148" t="n"/>
      <c r="V1658" s="148" t="n"/>
      <c r="W1658" s="148" t="n"/>
      <c r="X1658" s="148" t="n"/>
      <c r="Y1658" s="148" t="n"/>
      <c r="Z1658" s="148" t="n"/>
      <c r="AA1658" s="148" t="n"/>
      <c r="AB1658" s="148" t="n"/>
      <c r="AC1658" s="148" t="n"/>
      <c r="AD1658" s="148" t="n"/>
      <c r="AE1658" s="148" t="n"/>
      <c r="AF1658" s="148" t="n"/>
      <c r="AG1658" s="148" t="n"/>
      <c r="AH1658" s="148" t="n"/>
      <c r="AI1658" s="148" t="n"/>
      <c r="AJ1658" s="148" t="n"/>
      <c r="AK1658" s="148" t="n"/>
      <c r="AL1658" s="148" t="n"/>
      <c r="AM1658" s="148" t="n"/>
      <c r="AN1658" s="148" t="n"/>
      <c r="AO1658" s="148" t="n"/>
      <c r="AP1658" s="148" t="n"/>
      <c r="AQ1658" s="148" t="n"/>
      <c r="AR1658" s="148" t="n"/>
      <c r="AS1658" s="148" t="n"/>
      <c r="AT1658" s="149"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43" t="n"/>
      <c r="CG1658" s="144" t="n"/>
      <c r="DU1658" s="144" t="n"/>
      <c r="DV1658" s="2" t="n"/>
      <c r="DW1658" s="2" t="n"/>
      <c r="DX1658" s="2" t="n"/>
      <c r="DY1658" s="2" t="n"/>
      <c r="DZ1658" s="2" t="n"/>
      <c r="EA1658" s="2" t="n"/>
      <c r="EB1658" s="2" t="n"/>
      <c r="EC1658" s="2" t="n"/>
    </row>
    <row r="1659" ht="6.75" customHeight="1" s="118">
      <c r="A1659" s="2" t="n"/>
      <c r="B1659" s="2" t="n"/>
      <c r="C1659" s="2" t="n"/>
      <c r="D1659" s="2" t="n"/>
      <c r="E1659" s="153" t="inlineStr">
        <is>
          <t>生年月日</t>
        </is>
      </c>
      <c r="F1659" s="140" t="n"/>
      <c r="G1659" s="140" t="n"/>
      <c r="H1659" s="140" t="n"/>
      <c r="I1659" s="140" t="n"/>
      <c r="J1659" s="140" t="n"/>
      <c r="K1659" s="141" t="n"/>
      <c r="L1659" s="155" t="inlineStr">
        <is>
          <t>昭和 ・ 平成</t>
        </is>
      </c>
      <c r="M1659" s="140" t="n"/>
      <c r="N1659" s="140" t="n"/>
      <c r="O1659" s="140" t="n"/>
      <c r="P1659" s="140" t="n"/>
      <c r="Q1659" s="140" t="n"/>
      <c r="R1659" s="140" t="n"/>
      <c r="S1659" s="140" t="n"/>
      <c r="T1659" s="140" t="n"/>
      <c r="U1659" s="140" t="n"/>
      <c r="V1659" s="156">
        <f>計算!$D$21</f>
        <v/>
      </c>
      <c r="W1659" s="140" t="n"/>
      <c r="X1659" s="157" t="inlineStr">
        <is>
          <t>年</t>
        </is>
      </c>
      <c r="Y1659" s="140" t="n"/>
      <c r="Z1659" s="158">
        <f>計算!$E$21</f>
        <v/>
      </c>
      <c r="AA1659" s="140" t="n"/>
      <c r="AB1659" s="140" t="n"/>
      <c r="AC1659" s="157" t="inlineStr">
        <is>
          <t>月</t>
        </is>
      </c>
      <c r="AD1659" s="140" t="n"/>
      <c r="AE1659" s="158">
        <f>計算!$F$21</f>
        <v/>
      </c>
      <c r="AF1659" s="140" t="n"/>
      <c r="AG1659" s="140" t="n"/>
      <c r="AH1659" s="157" t="inlineStr">
        <is>
          <t>日　生 （満</t>
        </is>
      </c>
      <c r="AI1659" s="140" t="n"/>
      <c r="AJ1659" s="140" t="n"/>
      <c r="AK1659" s="140" t="n"/>
      <c r="AL1659" s="140" t="n"/>
      <c r="AM1659" s="140" t="n"/>
      <c r="AN1659" s="140" t="n"/>
      <c r="AO1659" s="140" t="n"/>
      <c r="AP1659" s="159">
        <f>計算!$G$21</f>
        <v/>
      </c>
      <c r="AQ1659" s="140" t="n"/>
      <c r="AR1659" s="160"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43" t="n"/>
      <c r="CG1659" s="144" t="n"/>
      <c r="DU1659" s="144" t="n"/>
      <c r="DV1659" s="2" t="n"/>
      <c r="DW1659" s="2" t="n"/>
      <c r="DX1659" s="2" t="n"/>
      <c r="DY1659" s="2" t="n"/>
      <c r="DZ1659" s="2" t="n"/>
      <c r="EA1659" s="2" t="n"/>
      <c r="EB1659" s="2" t="n"/>
      <c r="EC1659" s="2" t="n"/>
    </row>
    <row r="1660" ht="6.75"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143" t="n"/>
      <c r="CG1660" s="144" t="n"/>
      <c r="DU1660" s="144" t="n"/>
      <c r="DV1660" s="2" t="n"/>
      <c r="DW1660" s="2" t="n"/>
      <c r="DX1660" s="2" t="n"/>
      <c r="DY1660" s="2" t="n"/>
      <c r="DZ1660" s="2" t="n"/>
      <c r="EA1660" s="2" t="n"/>
      <c r="EB1660" s="2" t="n"/>
      <c r="EC1660" s="2" t="n"/>
    </row>
    <row r="1661" ht="6.75"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143" t="n"/>
      <c r="CG1661" s="144" t="n"/>
      <c r="DU1661" s="144" t="n"/>
      <c r="DV1661" s="2" t="n"/>
      <c r="DW1661" s="2" t="n"/>
      <c r="DX1661" s="2" t="n"/>
      <c r="DY1661" s="2" t="n"/>
      <c r="DZ1661" s="2" t="n"/>
      <c r="EA1661" s="2" t="n"/>
      <c r="EB1661" s="2" t="n"/>
      <c r="EC1661" s="2" t="n"/>
    </row>
    <row r="1662" ht="3.75" customHeight="1" s="118">
      <c r="A1662" s="2" t="n"/>
      <c r="B1662" s="2" t="n"/>
      <c r="C1662" s="2" t="n"/>
      <c r="D1662" s="2" t="n"/>
      <c r="E1662" s="147" t="n"/>
      <c r="F1662" s="148" t="n"/>
      <c r="G1662" s="148" t="n"/>
      <c r="H1662" s="148" t="n"/>
      <c r="I1662" s="148" t="n"/>
      <c r="J1662" s="148" t="n"/>
      <c r="K1662" s="149" t="n"/>
      <c r="L1662" s="147" t="n"/>
      <c r="M1662" s="148" t="n"/>
      <c r="N1662" s="148" t="n"/>
      <c r="O1662" s="148" t="n"/>
      <c r="P1662" s="148" t="n"/>
      <c r="Q1662" s="148" t="n"/>
      <c r="R1662" s="148" t="n"/>
      <c r="S1662" s="148" t="n"/>
      <c r="T1662" s="148" t="n"/>
      <c r="U1662" s="148" t="n"/>
      <c r="X1662" s="148" t="n"/>
      <c r="Y1662" s="148" t="n"/>
      <c r="AC1662" s="148" t="n"/>
      <c r="AD1662" s="148" t="n"/>
      <c r="AH1662" s="148" t="n"/>
      <c r="AI1662" s="148" t="n"/>
      <c r="AJ1662" s="148" t="n"/>
      <c r="AK1662" s="148" t="n"/>
      <c r="AL1662" s="148" t="n"/>
      <c r="AM1662" s="148" t="n"/>
      <c r="AN1662" s="148" t="n"/>
      <c r="AO1662" s="148" t="n"/>
      <c r="AP1662" s="148" t="n"/>
      <c r="AQ1662" s="148" t="n"/>
      <c r="AR1662" s="148" t="n"/>
      <c r="AS1662" s="148" t="n"/>
      <c r="AT1662" s="149"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143" t="n"/>
      <c r="CG1662" s="144" t="n"/>
      <c r="DU1662" s="144" t="n"/>
      <c r="DV1662" s="2" t="n"/>
      <c r="DW1662" s="2" t="n"/>
      <c r="DX1662" s="2" t="n"/>
      <c r="DY1662" s="2" t="n"/>
      <c r="DZ1662" s="2" t="n"/>
      <c r="EA1662" s="2" t="n"/>
      <c r="EB1662" s="2" t="n"/>
      <c r="EC1662" s="2" t="n"/>
    </row>
    <row r="1663" ht="6.75" customHeight="1" s="118">
      <c r="A1663" s="2" t="n"/>
      <c r="B1663" s="2" t="n"/>
      <c r="C1663" s="2" t="n"/>
      <c r="D1663" s="2" t="n"/>
      <c r="E1663" s="161" t="inlineStr">
        <is>
          <t>ふ り が な</t>
        </is>
      </c>
      <c r="F1663" s="140" t="n"/>
      <c r="G1663" s="140" t="n"/>
      <c r="H1663" s="140" t="n"/>
      <c r="I1663" s="140" t="n"/>
      <c r="J1663" s="140" t="n"/>
      <c r="K1663" s="141" t="n"/>
      <c r="L1663" s="162">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143" t="n"/>
      <c r="CG1663" s="144" t="n"/>
      <c r="DU1663" s="144" t="n"/>
      <c r="DV1663" s="2" t="n"/>
      <c r="DW1663" s="2" t="n"/>
      <c r="DX1663" s="2" t="n"/>
      <c r="DY1663" s="2" t="n"/>
      <c r="DZ1663" s="2" t="n"/>
      <c r="EA1663" s="2" t="n"/>
      <c r="EB1663" s="2" t="n"/>
      <c r="EC1663" s="2" t="n"/>
    </row>
    <row r="1664" ht="6.75" customHeight="1" s="118">
      <c r="A1664" s="2" t="n"/>
      <c r="B1664" s="2" t="n"/>
      <c r="C1664" s="2" t="n"/>
      <c r="D1664" s="2" t="n"/>
      <c r="E1664" s="143" t="n"/>
      <c r="K1664" s="144" t="n"/>
      <c r="BI1664" s="144" t="n"/>
      <c r="BJ1664" s="2" t="n"/>
      <c r="BK1664" s="2" t="n"/>
      <c r="BL1664" s="2" t="n"/>
      <c r="BM1664" s="2" t="n"/>
      <c r="BN1664" s="2" t="n"/>
      <c r="BO1664" s="2" t="n"/>
      <c r="BP1664" s="143" t="n"/>
      <c r="BV1664" s="144" t="n"/>
      <c r="BW1664" s="143" t="n"/>
      <c r="CG1664" s="144" t="n"/>
      <c r="DU1664" s="144" t="n"/>
      <c r="DV1664" s="2" t="n"/>
      <c r="DW1664" s="2" t="n"/>
      <c r="DX1664" s="2" t="n"/>
      <c r="DY1664" s="2" t="n"/>
      <c r="DZ1664" s="2" t="n"/>
      <c r="EA1664" s="2" t="n"/>
      <c r="EB1664" s="2" t="n"/>
      <c r="EC1664" s="2" t="n"/>
    </row>
    <row r="1665" ht="6.75" customHeight="1" s="118">
      <c r="A1665" s="2" t="n"/>
      <c r="B1665" s="2" t="n"/>
      <c r="C1665" s="2" t="n"/>
      <c r="D1665" s="2" t="n"/>
      <c r="E1665" s="163" t="n"/>
      <c r="F1665" s="164" t="n"/>
      <c r="G1665" s="164" t="n"/>
      <c r="H1665" s="164" t="n"/>
      <c r="I1665" s="164" t="n"/>
      <c r="J1665" s="164" t="n"/>
      <c r="K1665" s="165" t="n"/>
      <c r="L1665" s="164" t="n"/>
      <c r="M1665" s="164" t="n"/>
      <c r="N1665" s="164" t="n"/>
      <c r="O1665" s="164" t="n"/>
      <c r="P1665" s="164" t="n"/>
      <c r="Q1665" s="164" t="n"/>
      <c r="R1665" s="164" t="n"/>
      <c r="S1665" s="164" t="n"/>
      <c r="T1665" s="164" t="n"/>
      <c r="U1665" s="164" t="n"/>
      <c r="V1665" s="164" t="n"/>
      <c r="W1665" s="164" t="n"/>
      <c r="X1665" s="164" t="n"/>
      <c r="Y1665" s="164" t="n"/>
      <c r="Z1665" s="164" t="n"/>
      <c r="AA1665" s="164" t="n"/>
      <c r="AB1665" s="164" t="n"/>
      <c r="AC1665" s="164" t="n"/>
      <c r="AD1665" s="164" t="n"/>
      <c r="AE1665" s="164" t="n"/>
      <c r="AF1665" s="164" t="n"/>
      <c r="AG1665" s="164" t="n"/>
      <c r="AH1665" s="164" t="n"/>
      <c r="AI1665" s="164" t="n"/>
      <c r="AJ1665" s="164" t="n"/>
      <c r="AK1665" s="164" t="n"/>
      <c r="AL1665" s="164" t="n"/>
      <c r="AM1665" s="164" t="n"/>
      <c r="AN1665" s="164" t="n"/>
      <c r="AO1665" s="164" t="n"/>
      <c r="AP1665" s="164" t="n"/>
      <c r="AQ1665" s="164" t="n"/>
      <c r="AR1665" s="164" t="n"/>
      <c r="AS1665" s="164" t="n"/>
      <c r="AT1665" s="164" t="n"/>
      <c r="AU1665" s="164" t="n"/>
      <c r="AV1665" s="164" t="n"/>
      <c r="AW1665" s="164" t="n"/>
      <c r="AX1665" s="164" t="n"/>
      <c r="AY1665" s="164" t="n"/>
      <c r="AZ1665" s="164" t="n"/>
      <c r="BA1665" s="164" t="n"/>
      <c r="BB1665" s="164" t="n"/>
      <c r="BC1665" s="164" t="n"/>
      <c r="BD1665" s="164" t="n"/>
      <c r="BE1665" s="164" t="n"/>
      <c r="BF1665" s="164" t="n"/>
      <c r="BG1665" s="164" t="n"/>
      <c r="BH1665" s="164" t="n"/>
      <c r="BI1665" s="165" t="n"/>
      <c r="BJ1665" s="2" t="n"/>
      <c r="BK1665" s="2" t="n"/>
      <c r="BL1665" s="2" t="n"/>
      <c r="BM1665" s="2" t="n"/>
      <c r="BN1665" s="2" t="n"/>
      <c r="BO1665" s="2" t="n"/>
      <c r="BP1665" s="143" t="n"/>
      <c r="BV1665" s="144" t="n"/>
      <c r="BW1665" s="143" t="n"/>
      <c r="CG1665" s="144" t="n"/>
      <c r="DU1665" s="144" t="n"/>
      <c r="DV1665" s="2" t="n"/>
      <c r="DW1665" s="2" t="n"/>
      <c r="DX1665" s="2" t="n"/>
      <c r="DY1665" s="2" t="n"/>
      <c r="DZ1665" s="2" t="n"/>
      <c r="EA1665" s="2" t="n"/>
      <c r="EB1665" s="2" t="n"/>
      <c r="EC1665" s="2" t="n"/>
    </row>
    <row r="1666" ht="6.75" customHeight="1" s="118">
      <c r="A1666" s="2" t="n"/>
      <c r="B1666" s="2" t="n"/>
      <c r="C1666" s="2" t="n"/>
      <c r="D1666" s="2" t="n"/>
      <c r="E1666" s="166" t="inlineStr">
        <is>
          <t>現住所</t>
        </is>
      </c>
      <c r="F1666" s="167" t="n"/>
      <c r="G1666" s="167" t="n"/>
      <c r="H1666" s="167" t="n"/>
      <c r="I1666" s="167" t="n"/>
      <c r="J1666" s="167" t="n"/>
      <c r="K1666" s="168" t="n"/>
      <c r="L1666" s="107" t="inlineStr">
        <is>
          <t>〒</t>
        </is>
      </c>
      <c r="M1666" s="167" t="n"/>
      <c r="N1666" s="167" t="n"/>
      <c r="O1666" s="167" t="n"/>
      <c r="P1666" s="169">
        <f>計算!$H$21</f>
        <v/>
      </c>
      <c r="Q1666" s="167" t="n"/>
      <c r="R1666" s="167" t="n"/>
      <c r="S1666" s="167" t="n"/>
      <c r="T1666" s="167" t="n"/>
      <c r="U1666" s="167" t="n"/>
      <c r="V1666" s="167" t="n"/>
      <c r="W1666" s="167" t="n"/>
      <c r="X1666" s="167" t="n"/>
      <c r="Y1666" s="167" t="n"/>
      <c r="Z1666" s="167" t="n"/>
      <c r="AA1666" s="167" t="n"/>
      <c r="AB1666" s="167" t="n"/>
      <c r="AC1666" s="167" t="n"/>
      <c r="AD1666" s="167" t="n"/>
      <c r="AE1666" s="167" t="n"/>
      <c r="AF1666" s="167" t="n"/>
      <c r="AG1666" s="167" t="n"/>
      <c r="AH1666" s="167" t="n"/>
      <c r="AI1666" s="167" t="n"/>
      <c r="AJ1666" s="167"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143" t="n"/>
      <c r="CG1666" s="144" t="n"/>
      <c r="DU1666" s="144" t="n"/>
      <c r="DV1666" s="2" t="n"/>
      <c r="DW1666" s="2" t="n"/>
      <c r="DX1666" s="2" t="n"/>
      <c r="DY1666" s="2" t="n"/>
      <c r="DZ1666" s="2" t="n"/>
      <c r="EA1666" s="2" t="n"/>
      <c r="EB1666" s="2" t="n"/>
      <c r="EC1666" s="2" t="n"/>
    </row>
    <row r="1667" ht="4.5"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7" t="n"/>
      <c r="BQ1667" s="148" t="n"/>
      <c r="BR1667" s="148" t="n"/>
      <c r="BS1667" s="148" t="n"/>
      <c r="BT1667" s="148" t="n"/>
      <c r="BU1667" s="148" t="n"/>
      <c r="BV1667" s="149" t="n"/>
      <c r="BW1667" s="147" t="n"/>
      <c r="BX1667" s="148" t="n"/>
      <c r="BY1667" s="148" t="n"/>
      <c r="BZ1667" s="148" t="n"/>
      <c r="CA1667" s="148" t="n"/>
      <c r="CB1667" s="148" t="n"/>
      <c r="CC1667" s="148" t="n"/>
      <c r="CD1667" s="148" t="n"/>
      <c r="CE1667" s="148" t="n"/>
      <c r="CF1667" s="148" t="n"/>
      <c r="CG1667" s="149" t="n"/>
      <c r="DU1667" s="144"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0" t="inlineStr">
        <is>
          <t>校内外の諸活動</t>
        </is>
      </c>
      <c r="BQ1668" s="140" t="n"/>
      <c r="BR1668" s="140" t="n"/>
      <c r="BS1668" s="140" t="n"/>
      <c r="BT1668" s="140" t="n"/>
      <c r="BU1668" s="140" t="n"/>
      <c r="BV1668" s="141" t="n"/>
      <c r="BW1668" s="171">
        <f>計算!$AQ$21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2">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7" t="n"/>
      <c r="F1671" s="148" t="n"/>
      <c r="G1671" s="148" t="n"/>
      <c r="H1671" s="148" t="n"/>
      <c r="I1671" s="148" t="n"/>
      <c r="J1671" s="148" t="n"/>
      <c r="K1671" s="149" t="n"/>
      <c r="L1671" s="147" t="n"/>
      <c r="M1671" s="148" t="n"/>
      <c r="N1671" s="148" t="n"/>
      <c r="O1671" s="148" t="n"/>
      <c r="P1671" s="148" t="n"/>
      <c r="Q1671" s="148" t="n"/>
      <c r="R1671" s="148" t="n"/>
      <c r="S1671" s="148" t="n"/>
      <c r="T1671" s="148" t="n"/>
      <c r="U1671" s="148" t="n"/>
      <c r="V1671" s="148" t="n"/>
      <c r="W1671" s="148" t="n"/>
      <c r="X1671" s="148" t="n"/>
      <c r="Y1671" s="148" t="n"/>
      <c r="Z1671" s="148" t="n"/>
      <c r="AA1671" s="148" t="n"/>
      <c r="AB1671" s="148" t="n"/>
      <c r="AC1671" s="148" t="n"/>
      <c r="AD1671" s="148" t="n"/>
      <c r="AE1671" s="148" t="n"/>
      <c r="AF1671" s="148" t="n"/>
      <c r="AG1671" s="148" t="n"/>
      <c r="AH1671" s="148" t="n"/>
      <c r="AI1671" s="148" t="n"/>
      <c r="AJ1671" s="148" t="n"/>
      <c r="AK1671" s="148" t="n"/>
      <c r="AL1671" s="148" t="n"/>
      <c r="AM1671" s="148" t="n"/>
      <c r="AN1671" s="148" t="n"/>
      <c r="AO1671" s="148" t="n"/>
      <c r="AP1671" s="148" t="n"/>
      <c r="AQ1671" s="148" t="n"/>
      <c r="AR1671" s="148" t="n"/>
      <c r="AS1671" s="148" t="n"/>
      <c r="AT1671" s="148" t="n"/>
      <c r="AU1671" s="148" t="n"/>
      <c r="AV1671" s="148" t="n"/>
      <c r="AW1671" s="148" t="n"/>
      <c r="AX1671" s="148" t="n"/>
      <c r="AY1671" s="148" t="n"/>
      <c r="AZ1671" s="148" t="n"/>
      <c r="BA1671" s="148" t="n"/>
      <c r="BB1671" s="148" t="n"/>
      <c r="BC1671" s="148" t="n"/>
      <c r="BD1671" s="148" t="n"/>
      <c r="BE1671" s="148" t="n"/>
      <c r="BF1671" s="148" t="n"/>
      <c r="BG1671" s="148" t="n"/>
      <c r="BH1671" s="148" t="n"/>
      <c r="BI1671" s="149"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61" t="inlineStr">
        <is>
          <t>ふ り が な</t>
        </is>
      </c>
      <c r="F1672" s="140" t="n"/>
      <c r="G1672" s="140" t="n"/>
      <c r="H1672" s="140" t="n"/>
      <c r="I1672" s="140" t="n"/>
      <c r="J1672" s="140" t="n"/>
      <c r="K1672" s="141" t="n"/>
      <c r="L1672" s="162">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3" t="n"/>
      <c r="F1674" s="164" t="n"/>
      <c r="G1674" s="164" t="n"/>
      <c r="H1674" s="164" t="n"/>
      <c r="I1674" s="164" t="n"/>
      <c r="J1674" s="164" t="n"/>
      <c r="K1674" s="165" t="n"/>
      <c r="L1674" s="164" t="n"/>
      <c r="M1674" s="164" t="n"/>
      <c r="N1674" s="164" t="n"/>
      <c r="O1674" s="164" t="n"/>
      <c r="P1674" s="164" t="n"/>
      <c r="Q1674" s="164" t="n"/>
      <c r="R1674" s="164" t="n"/>
      <c r="S1674" s="164" t="n"/>
      <c r="T1674" s="164" t="n"/>
      <c r="U1674" s="164" t="n"/>
      <c r="V1674" s="164" t="n"/>
      <c r="W1674" s="164" t="n"/>
      <c r="X1674" s="164" t="n"/>
      <c r="Y1674" s="164" t="n"/>
      <c r="Z1674" s="164" t="n"/>
      <c r="AA1674" s="164" t="n"/>
      <c r="AB1674" s="164" t="n"/>
      <c r="AC1674" s="164" t="n"/>
      <c r="AD1674" s="164" t="n"/>
      <c r="AE1674" s="164" t="n"/>
      <c r="AF1674" s="164" t="n"/>
      <c r="AG1674" s="164" t="n"/>
      <c r="AH1674" s="164" t="n"/>
      <c r="AI1674" s="164" t="n"/>
      <c r="AJ1674" s="164" t="n"/>
      <c r="AK1674" s="164" t="n"/>
      <c r="AL1674" s="164" t="n"/>
      <c r="AM1674" s="164" t="n"/>
      <c r="AN1674" s="164" t="n"/>
      <c r="AO1674" s="164" t="n"/>
      <c r="AP1674" s="164" t="n"/>
      <c r="AQ1674" s="164" t="n"/>
      <c r="AR1674" s="164" t="n"/>
      <c r="AS1674" s="164" t="n"/>
      <c r="AT1674" s="164" t="n"/>
      <c r="AU1674" s="164" t="n"/>
      <c r="AV1674" s="164" t="n"/>
      <c r="AW1674" s="164" t="n"/>
      <c r="AX1674" s="164" t="n"/>
      <c r="AY1674" s="164" t="n"/>
      <c r="AZ1674" s="164" t="n"/>
      <c r="BA1674" s="164" t="n"/>
      <c r="BB1674" s="164" t="n"/>
      <c r="BC1674" s="164" t="n"/>
      <c r="BD1674" s="164" t="n"/>
      <c r="BE1674" s="164" t="n"/>
      <c r="BF1674" s="164" t="n"/>
      <c r="BG1674" s="164" t="n"/>
      <c r="BH1674" s="164" t="n"/>
      <c r="BI1674" s="165"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6" t="inlineStr">
        <is>
          <t>連絡先</t>
        </is>
      </c>
      <c r="F1675" s="167" t="n"/>
      <c r="G1675" s="167" t="n"/>
      <c r="H1675" s="167" t="n"/>
      <c r="I1675" s="167" t="n"/>
      <c r="J1675" s="167" t="n"/>
      <c r="K1675" s="168" t="n"/>
      <c r="L1675" s="107" t="inlineStr">
        <is>
          <t>〒</t>
        </is>
      </c>
      <c r="M1675" s="167" t="n"/>
      <c r="N1675" s="167" t="n"/>
      <c r="O1675" s="167" t="n"/>
      <c r="P1675" s="173">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4">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7" t="n"/>
      <c r="F1679" s="148" t="n"/>
      <c r="G1679" s="148" t="n"/>
      <c r="H1679" s="148" t="n"/>
      <c r="I1679" s="148" t="n"/>
      <c r="J1679" s="148" t="n"/>
      <c r="K1679" s="149" t="n"/>
      <c r="L1679" s="148" t="n"/>
      <c r="M1679" s="148" t="n"/>
      <c r="N1679" s="148" t="n"/>
      <c r="O1679" s="148" t="n"/>
      <c r="P1679" s="148" t="n"/>
      <c r="Q1679" s="148" t="n"/>
      <c r="R1679" s="148" t="n"/>
      <c r="S1679" s="148" t="n"/>
      <c r="T1679" s="148" t="n"/>
      <c r="U1679" s="148" t="n"/>
      <c r="V1679" s="148" t="n"/>
      <c r="W1679" s="148" t="n"/>
      <c r="X1679" s="148" t="n"/>
      <c r="Y1679" s="148" t="n"/>
      <c r="Z1679" s="148" t="n"/>
      <c r="AA1679" s="148" t="n"/>
      <c r="AB1679" s="148" t="n"/>
      <c r="AC1679" s="148" t="n"/>
      <c r="AD1679" s="148" t="n"/>
      <c r="AE1679" s="148" t="n"/>
      <c r="AF1679" s="148" t="n"/>
      <c r="AG1679" s="148" t="n"/>
      <c r="AH1679" s="148" t="n"/>
      <c r="AI1679" s="148" t="n"/>
      <c r="AJ1679" s="148" t="n"/>
      <c r="AK1679" s="148" t="n"/>
      <c r="AL1679" s="148" t="n"/>
      <c r="AM1679" s="148" t="n"/>
      <c r="AN1679" s="148" t="n"/>
      <c r="AO1679" s="148" t="n"/>
      <c r="AP1679" s="148" t="n"/>
      <c r="AQ1679" s="148" t="n"/>
      <c r="AR1679" s="148" t="n"/>
      <c r="AS1679" s="148" t="n"/>
      <c r="AT1679" s="148" t="n"/>
      <c r="AU1679" s="148" t="n"/>
      <c r="AV1679" s="148" t="n"/>
      <c r="AW1679" s="148" t="n"/>
      <c r="AX1679" s="148" t="n"/>
      <c r="AY1679" s="148" t="n"/>
      <c r="AZ1679" s="148" t="n"/>
      <c r="BA1679" s="148" t="n"/>
      <c r="BB1679" s="148" t="n"/>
      <c r="BC1679" s="148" t="n"/>
      <c r="BD1679" s="148" t="n"/>
      <c r="BE1679" s="148" t="n"/>
      <c r="BF1679" s="148" t="n"/>
      <c r="BG1679" s="148" t="n"/>
      <c r="BH1679" s="148" t="n"/>
      <c r="BI1679" s="149"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5" t="n"/>
      <c r="BQ1685" s="140" t="n"/>
      <c r="BR1685" s="176" t="n"/>
      <c r="BS1685" s="140" t="n"/>
      <c r="BT1685" s="140" t="n"/>
      <c r="BU1685" s="28" t="n"/>
      <c r="BV1685" s="29" t="n"/>
      <c r="BW1685" s="177">
        <f>計算!$AR$21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8"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79">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80">
        <f>IF(計算!$B$21="","",設定!$B$6)&amp;""</f>
        <v/>
      </c>
      <c r="S1693" s="11" t="n"/>
      <c r="T1693" s="11" t="n"/>
      <c r="U1693" s="181">
        <f>IF(計算!$B$21="","",設定!$B$7)&amp;""</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7" t="n"/>
      <c r="F1698" s="148" t="n"/>
      <c r="G1698" s="148" t="n"/>
      <c r="H1698" s="148" t="n"/>
      <c r="I1698" s="148" t="n"/>
      <c r="J1698" s="148" t="n"/>
      <c r="K1698" s="149"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8" t="n"/>
      <c r="AX1698" s="148" t="n"/>
      <c r="AY1698" s="148" t="n"/>
      <c r="AZ1698" s="148" t="n"/>
      <c r="BA1698" s="148" t="n"/>
      <c r="BB1698" s="148" t="n"/>
      <c r="BC1698" s="148" t="n"/>
      <c r="BD1698" s="148" t="n"/>
      <c r="BE1698" s="148" t="n"/>
      <c r="BF1698" s="148" t="n"/>
      <c r="BG1698" s="148" t="n"/>
      <c r="BH1698" s="148" t="n"/>
      <c r="BI1698" s="149"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2"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2">
        <f>計算!$AV$21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80">
        <f>計算!$AT$21</f>
        <v/>
      </c>
      <c r="S1704" s="52" t="inlineStr">
        <is>
          <t>年</t>
        </is>
      </c>
      <c r="U1704" s="181">
        <f>計算!$AU$21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7" t="n"/>
      <c r="M1707" s="148" t="n"/>
      <c r="N1707" s="148" t="n"/>
      <c r="O1707" s="148" t="n"/>
      <c r="P1707" s="20" t="n"/>
      <c r="Q1707" s="20" t="n"/>
      <c r="R1707" s="20" t="n"/>
      <c r="S1707" s="20" t="n"/>
      <c r="T1707" s="20" t="n"/>
      <c r="U1707" s="20" t="n"/>
      <c r="V1707" s="20" t="n"/>
      <c r="W1707" s="20" t="n"/>
      <c r="X1707" s="39" t="n"/>
      <c r="Y1707" s="147" t="n"/>
      <c r="Z1707" s="148" t="n"/>
      <c r="AA1707" s="148" t="n"/>
      <c r="AB1707" s="148" t="n"/>
      <c r="AC1707" s="148" t="n"/>
      <c r="AD1707" s="148" t="n"/>
      <c r="AE1707" s="148" t="n"/>
      <c r="AF1707" s="148" t="n"/>
      <c r="AG1707" s="148" t="n"/>
      <c r="AH1707" s="148" t="n"/>
      <c r="AI1707" s="148" t="n"/>
      <c r="AJ1707" s="148" t="n"/>
      <c r="AK1707" s="148" t="n"/>
      <c r="AL1707" s="148" t="n"/>
      <c r="AM1707" s="148" t="n"/>
      <c r="AN1707" s="148" t="n"/>
      <c r="AO1707" s="148" t="n"/>
      <c r="AP1707" s="148" t="n"/>
      <c r="AQ1707" s="148" t="n"/>
      <c r="AR1707" s="148" t="n"/>
      <c r="AS1707" s="148" t="n"/>
      <c r="AT1707" s="148" t="n"/>
      <c r="AU1707" s="148" t="n"/>
      <c r="AV1707" s="148" t="n"/>
      <c r="AW1707" s="148" t="n"/>
      <c r="AX1707" s="148" t="n"/>
      <c r="AY1707" s="148" t="n"/>
      <c r="AZ1707" s="148" t="n"/>
      <c r="BA1707" s="148" t="n"/>
      <c r="BB1707" s="148" t="n"/>
      <c r="BC1707" s="148" t="n"/>
      <c r="BD1707" s="148" t="n"/>
      <c r="BE1707" s="148" t="n"/>
      <c r="BF1707" s="148" t="n"/>
      <c r="BG1707" s="148" t="n"/>
      <c r="BH1707" s="148" t="n"/>
      <c r="BI1707" s="149"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2">
        <f>計算!$AY$21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80">
        <f>計算!$AW$21</f>
        <v/>
      </c>
      <c r="S1710" s="52" t="inlineStr">
        <is>
          <t>年</t>
        </is>
      </c>
      <c r="U1710" s="181">
        <f>計算!$AX$21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7" t="n"/>
      <c r="M1713" s="148" t="n"/>
      <c r="N1713" s="148" t="n"/>
      <c r="O1713" s="148" t="n"/>
      <c r="P1713" s="20" t="n"/>
      <c r="Q1713" s="20" t="n"/>
      <c r="R1713" s="20" t="n"/>
      <c r="S1713" s="20" t="n"/>
      <c r="T1713" s="20" t="n"/>
      <c r="U1713" s="20" t="n"/>
      <c r="V1713" s="20" t="n"/>
      <c r="W1713" s="20" t="n"/>
      <c r="X1713" s="39" t="n"/>
      <c r="Y1713" s="147" t="n"/>
      <c r="Z1713" s="148" t="n"/>
      <c r="AA1713" s="148" t="n"/>
      <c r="AB1713" s="148" t="n"/>
      <c r="AC1713" s="148" t="n"/>
      <c r="AD1713" s="148" t="n"/>
      <c r="AE1713" s="148" t="n"/>
      <c r="AF1713" s="148" t="n"/>
      <c r="AG1713" s="148" t="n"/>
      <c r="AH1713" s="148" t="n"/>
      <c r="AI1713" s="148" t="n"/>
      <c r="AJ1713" s="148" t="n"/>
      <c r="AK1713" s="148" t="n"/>
      <c r="AL1713" s="148" t="n"/>
      <c r="AM1713" s="148" t="n"/>
      <c r="AN1713" s="148" t="n"/>
      <c r="AO1713" s="148" t="n"/>
      <c r="AP1713" s="148" t="n"/>
      <c r="AQ1713" s="148" t="n"/>
      <c r="AR1713" s="148" t="n"/>
      <c r="AS1713" s="148" t="n"/>
      <c r="AT1713" s="148" t="n"/>
      <c r="AU1713" s="148" t="n"/>
      <c r="AV1713" s="148" t="n"/>
      <c r="AW1713" s="148" t="n"/>
      <c r="AX1713" s="148" t="n"/>
      <c r="AY1713" s="148" t="n"/>
      <c r="AZ1713" s="148" t="n"/>
      <c r="BA1713" s="148" t="n"/>
      <c r="BB1713" s="148" t="n"/>
      <c r="BC1713" s="148" t="n"/>
      <c r="BD1713" s="148" t="n"/>
      <c r="BE1713" s="148" t="n"/>
      <c r="BF1713" s="148" t="n"/>
      <c r="BG1713" s="148" t="n"/>
      <c r="BH1713" s="148" t="n"/>
      <c r="BI1713" s="149" t="n"/>
      <c r="BJ1713" s="2" t="n"/>
      <c r="BK1713" s="2" t="n"/>
      <c r="BL1713" s="2" t="n"/>
      <c r="BM1713" s="2" t="n"/>
      <c r="BN1713" s="2" t="n"/>
      <c r="BO1713" s="2" t="n"/>
      <c r="BP1713" s="147" t="n"/>
      <c r="BQ1713" s="148" t="n"/>
      <c r="BR1713" s="148" t="n"/>
      <c r="BS1713" s="148" t="n"/>
      <c r="BT1713" s="148" t="n"/>
      <c r="BU1713" s="42" t="n"/>
      <c r="BV1713" s="45" t="n"/>
      <c r="BW1713" s="148" t="n"/>
      <c r="BX1713" s="148" t="n"/>
      <c r="BY1713" s="148" t="n"/>
      <c r="BZ1713" s="148" t="n"/>
      <c r="CA1713" s="148" t="n"/>
      <c r="CB1713" s="148" t="n"/>
      <c r="CC1713" s="148" t="n"/>
      <c r="CD1713" s="148" t="n"/>
      <c r="CE1713" s="148" t="n"/>
      <c r="CF1713" s="148" t="n"/>
      <c r="CG1713" s="148" t="n"/>
      <c r="CH1713" s="148" t="n"/>
      <c r="CI1713" s="148" t="n"/>
      <c r="CJ1713" s="148" t="n"/>
      <c r="CK1713" s="148" t="n"/>
      <c r="CL1713" s="148" t="n"/>
      <c r="CM1713" s="148" t="n"/>
      <c r="CN1713" s="148" t="n"/>
      <c r="CO1713" s="148" t="n"/>
      <c r="CP1713" s="148" t="n"/>
      <c r="CQ1713" s="148" t="n"/>
      <c r="CR1713" s="148" t="n"/>
      <c r="CS1713" s="148" t="n"/>
      <c r="CT1713" s="148" t="n"/>
      <c r="CU1713" s="148" t="n"/>
      <c r="CV1713" s="148" t="n"/>
      <c r="CW1713" s="148" t="n"/>
      <c r="CX1713" s="148" t="n"/>
      <c r="CY1713" s="148" t="n"/>
      <c r="CZ1713" s="148" t="n"/>
      <c r="DA1713" s="148" t="n"/>
      <c r="DB1713" s="148" t="n"/>
      <c r="DC1713" s="148" t="n"/>
      <c r="DD1713" s="148" t="n"/>
      <c r="DE1713" s="148" t="n"/>
      <c r="DF1713" s="148" t="n"/>
      <c r="DG1713" s="148" t="n"/>
      <c r="DH1713" s="148" t="n"/>
      <c r="DI1713" s="148" t="n"/>
      <c r="DJ1713" s="148" t="n"/>
      <c r="DK1713" s="148" t="n"/>
      <c r="DL1713" s="148" t="n"/>
      <c r="DM1713" s="148" t="n"/>
      <c r="DN1713" s="148" t="n"/>
      <c r="DO1713" s="148" t="n"/>
      <c r="DP1713" s="148" t="n"/>
      <c r="DQ1713" s="148" t="n"/>
      <c r="DR1713" s="148" t="n"/>
      <c r="DS1713" s="148" t="n"/>
      <c r="DT1713" s="148" t="n"/>
      <c r="DU1713" s="149"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7">
        <f>計算!$AS$21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7" t="n"/>
      <c r="M1719" s="148" t="n"/>
      <c r="N1719" s="148" t="n"/>
      <c r="O1719" s="148"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7" t="n"/>
      <c r="F1725" s="148" t="n"/>
      <c r="G1725" s="148" t="n"/>
      <c r="H1725" s="148" t="n"/>
      <c r="I1725" s="148" t="n"/>
      <c r="J1725" s="148" t="n"/>
      <c r="K1725" s="149" t="n"/>
      <c r="L1725" s="147" t="n"/>
      <c r="M1725" s="148" t="n"/>
      <c r="N1725" s="148" t="n"/>
      <c r="O1725" s="148"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7" t="n"/>
      <c r="BQ1725" s="148" t="n"/>
      <c r="BR1725" s="148" t="n"/>
      <c r="BS1725" s="148" t="n"/>
      <c r="BT1725" s="148" t="n"/>
      <c r="BU1725" s="148" t="n"/>
      <c r="BV1725" s="149" t="n"/>
      <c r="BW1725" s="148" t="n"/>
      <c r="BX1725" s="148" t="n"/>
      <c r="BY1725" s="148" t="n"/>
      <c r="BZ1725" s="148" t="n"/>
      <c r="CA1725" s="148" t="n"/>
      <c r="CB1725" s="148" t="n"/>
      <c r="CC1725" s="148" t="n"/>
      <c r="CD1725" s="148" t="n"/>
      <c r="CE1725" s="148" t="n"/>
      <c r="CF1725" s="148" t="n"/>
      <c r="CG1725" s="148" t="n"/>
      <c r="CH1725" s="148" t="n"/>
      <c r="CI1725" s="148" t="n"/>
      <c r="CJ1725" s="148" t="n"/>
      <c r="CK1725" s="148" t="n"/>
      <c r="CL1725" s="148" t="n"/>
      <c r="CM1725" s="148" t="n"/>
      <c r="CN1725" s="148" t="n"/>
      <c r="CO1725" s="148" t="n"/>
      <c r="CP1725" s="148" t="n"/>
      <c r="CQ1725" s="148" t="n"/>
      <c r="CR1725" s="148" t="n"/>
      <c r="CS1725" s="148" t="n"/>
      <c r="CT1725" s="148" t="n"/>
      <c r="CU1725" s="148" t="n"/>
      <c r="CV1725" s="148" t="n"/>
      <c r="CW1725" s="148" t="n"/>
      <c r="CX1725" s="148" t="n"/>
      <c r="CY1725" s="148" t="n"/>
      <c r="CZ1725" s="148" t="n"/>
      <c r="DA1725" s="148" t="n"/>
      <c r="DB1725" s="148" t="n"/>
      <c r="DC1725" s="148" t="n"/>
      <c r="DD1725" s="148" t="n"/>
      <c r="DE1725" s="148" t="n"/>
      <c r="DF1725" s="148" t="n"/>
      <c r="DG1725" s="148" t="n"/>
      <c r="DH1725" s="148" t="n"/>
      <c r="DI1725" s="148" t="n"/>
      <c r="DJ1725" s="148" t="n"/>
      <c r="DK1725" s="148" t="n"/>
      <c r="DL1725" s="148" t="n"/>
      <c r="DM1725" s="148" t="n"/>
      <c r="DN1725" s="148" t="n"/>
      <c r="DO1725" s="148" t="n"/>
      <c r="DP1725" s="148" t="n"/>
      <c r="DQ1725" s="148" t="n"/>
      <c r="DR1725" s="148" t="n"/>
      <c r="DS1725" s="148" t="n"/>
      <c r="DT1725" s="148" t="n"/>
      <c r="DU1725" s="149"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IF(計算!$B$22="","",IF(N(設定!$B$3)=0,"",YEAR(設定!$B$3)-2018))&amp;""</f>
        <v/>
      </c>
      <c r="AG1737" s="95" t="inlineStr">
        <is>
          <t>年</t>
        </is>
      </c>
      <c r="AI1737" s="145">
        <f>IF(計算!$B$22="","",IF(N(設定!$B$3)=0,"",MONTH(設定!$B$3)))&amp;""</f>
        <v/>
      </c>
      <c r="AL1737" s="95" t="inlineStr">
        <is>
          <t>月</t>
        </is>
      </c>
      <c r="AN1737" s="146">
        <f>IF(計算!$B$22="","",IF(N(設定!$B$3)=0,"",DAY(設定!$B$3)))&amp;""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7" t="n"/>
      <c r="BX1737" s="148" t="n"/>
      <c r="BY1737" s="148" t="n"/>
      <c r="BZ1737" s="148" t="n"/>
      <c r="CA1737" s="148" t="n"/>
      <c r="CB1737" s="148" t="n"/>
      <c r="CC1737" s="148" t="n"/>
      <c r="CD1737" s="148" t="n"/>
      <c r="CE1737" s="148" t="n"/>
      <c r="CF1737" s="148" t="n"/>
      <c r="CG1737" s="149" t="n"/>
      <c r="CH1737" s="147" t="n"/>
      <c r="CI1737" s="148" t="n"/>
      <c r="CJ1737" s="148" t="n"/>
      <c r="CK1737" s="148" t="n"/>
      <c r="CL1737" s="148" t="n"/>
      <c r="CM1737" s="148" t="n"/>
      <c r="CN1737" s="148" t="n"/>
      <c r="CO1737" s="148" t="n"/>
      <c r="CP1737" s="148" t="n"/>
      <c r="CQ1737" s="148" t="n"/>
      <c r="CR1737" s="148" t="n"/>
      <c r="CS1737" s="148" t="n"/>
      <c r="CT1737" s="148" t="n"/>
      <c r="CU1737" s="148" t="n"/>
      <c r="CV1737" s="148" t="n"/>
      <c r="CW1737" s="148" t="n"/>
      <c r="CX1737" s="148" t="n"/>
      <c r="CY1737" s="148" t="n"/>
      <c r="CZ1737" s="148" t="n"/>
      <c r="DA1737" s="148" t="n"/>
      <c r="DB1737" s="148" t="n"/>
      <c r="DC1737" s="148" t="n"/>
      <c r="DD1737" s="148" t="n"/>
      <c r="DE1737" s="148" t="n"/>
      <c r="DF1737" s="148" t="n"/>
      <c r="DG1737" s="148" t="n"/>
      <c r="DH1737" s="148" t="n"/>
      <c r="DI1737" s="148" t="n"/>
      <c r="DJ1737" s="148" t="n"/>
      <c r="DK1737" s="148" t="n"/>
      <c r="DL1737" s="148" t="n"/>
      <c r="DM1737" s="148" t="n"/>
      <c r="DN1737" s="148" t="n"/>
      <c r="DO1737" s="148" t="n"/>
      <c r="DP1737" s="148" t="n"/>
      <c r="DQ1737" s="148" t="n"/>
      <c r="DR1737" s="148" t="n"/>
      <c r="DS1737" s="148" t="n"/>
      <c r="DT1737" s="148" t="n"/>
      <c r="DU1737" s="149"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50">
        <f>計算!$BD$22</f>
        <v/>
      </c>
      <c r="CG1738" s="144" t="n"/>
      <c r="CH1738" s="151">
        <f>計算!$BE$22</f>
        <v/>
      </c>
      <c r="DU1738" s="144"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8" t="n"/>
      <c r="AA1739" s="148" t="n"/>
      <c r="AB1739" s="148" t="n"/>
      <c r="AC1739" s="148" t="n"/>
      <c r="AD1739" s="148" t="n"/>
      <c r="AE1739" s="148" t="n"/>
      <c r="AF1739" s="148" t="n"/>
      <c r="AG1739" s="148" t="n"/>
      <c r="AH1739" s="148" t="n"/>
      <c r="AI1739" s="148" t="n"/>
      <c r="AJ1739" s="148" t="n"/>
      <c r="AK1739" s="148" t="n"/>
      <c r="AL1739" s="148" t="n"/>
      <c r="AM1739" s="148" t="n"/>
      <c r="AN1739" s="148" t="n"/>
      <c r="AO1739" s="148" t="n"/>
      <c r="AP1739" s="148" t="n"/>
      <c r="AQ1739" s="148" t="n"/>
      <c r="AR1739" s="148" t="n"/>
      <c r="AS1739" s="148" t="n"/>
      <c r="AT1739" s="148" t="n"/>
      <c r="AU1739" s="12" t="n"/>
      <c r="AV1739" s="7" t="n"/>
      <c r="BI1739" s="8" t="n"/>
      <c r="BJ1739" s="7" t="n"/>
      <c r="BK1739" s="2" t="n"/>
      <c r="BL1739" s="2" t="n"/>
      <c r="BM1739" s="2" t="n"/>
      <c r="BN1739" s="2" t="n"/>
      <c r="BO1739" s="2" t="n"/>
      <c r="BP1739" s="143" t="n"/>
      <c r="BV1739" s="144" t="n"/>
      <c r="BW1739" s="143" t="n"/>
      <c r="CG1739" s="144" t="n"/>
      <c r="DU1739" s="144" t="n"/>
      <c r="DV1739" s="2" t="n"/>
      <c r="DW1739" s="2" t="n"/>
      <c r="DX1739" s="2" t="n"/>
      <c r="DY1739" s="2" t="n"/>
      <c r="DZ1739" s="2" t="n"/>
      <c r="EA1739" s="2" t="n"/>
      <c r="EB1739" s="2" t="n"/>
      <c r="EC1739" s="2" t="n"/>
    </row>
    <row r="1740" ht="6.75" customHeight="1" s="118">
      <c r="A1740" s="2" t="n"/>
      <c r="B1740" s="2" t="n"/>
      <c r="C1740" s="2" t="n"/>
      <c r="D1740" s="2" t="n"/>
      <c r="E1740" s="142" t="inlineStr">
        <is>
          <t>ふ り が な</t>
        </is>
      </c>
      <c r="F1740" s="140" t="n"/>
      <c r="G1740" s="140" t="n"/>
      <c r="H1740" s="140" t="n"/>
      <c r="I1740" s="140" t="n"/>
      <c r="J1740" s="140" t="n"/>
      <c r="K1740" s="141" t="n"/>
      <c r="L1740" s="152">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43" t="n"/>
      <c r="CG1740" s="144" t="n"/>
      <c r="DU1740" s="144" t="n"/>
      <c r="DV1740" s="2" t="n"/>
      <c r="DW1740" s="2" t="n"/>
      <c r="DX1740" s="2" t="n"/>
      <c r="DY1740" s="2" t="n"/>
      <c r="DZ1740" s="2" t="n"/>
      <c r="EA1740" s="2" t="n"/>
      <c r="EB1740" s="2" t="n"/>
      <c r="EC1740" s="2" t="n"/>
    </row>
    <row r="1741" ht="6.7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43" t="n"/>
      <c r="CG1741" s="144" t="n"/>
      <c r="DU1741" s="144" t="n"/>
      <c r="DV1741" s="2" t="n"/>
      <c r="DW1741" s="2" t="n"/>
      <c r="DX1741" s="2" t="n"/>
      <c r="DY1741" s="2" t="n"/>
      <c r="DZ1741" s="2" t="n"/>
      <c r="EA1741" s="2" t="n"/>
      <c r="EB1741" s="2" t="n"/>
      <c r="EC1741" s="2" t="n"/>
    </row>
    <row r="1742" ht="6.7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43" t="n"/>
      <c r="CG1742" s="144" t="n"/>
      <c r="DU1742" s="144" t="n"/>
      <c r="DV1742" s="2" t="n"/>
      <c r="DW1742" s="2" t="n"/>
      <c r="DX1742" s="2" t="n"/>
      <c r="DY1742" s="2" t="n"/>
      <c r="DZ1742" s="2" t="n"/>
      <c r="EA1742" s="2" t="n"/>
      <c r="EB1742" s="2" t="n"/>
      <c r="EC1742" s="2" t="n"/>
    </row>
    <row r="1743" ht="6.75" customHeight="1" s="118">
      <c r="A1743" s="2" t="n"/>
      <c r="B1743" s="2" t="n"/>
      <c r="C1743" s="2" t="n"/>
      <c r="D1743" s="2" t="n"/>
      <c r="E1743" s="147" t="n"/>
      <c r="F1743" s="148" t="n"/>
      <c r="G1743" s="148" t="n"/>
      <c r="H1743" s="148" t="n"/>
      <c r="I1743" s="148" t="n"/>
      <c r="J1743" s="148" t="n"/>
      <c r="K1743" s="149" t="n"/>
      <c r="L1743" s="148" t="n"/>
      <c r="M1743" s="148" t="n"/>
      <c r="N1743" s="148" t="n"/>
      <c r="O1743" s="148" t="n"/>
      <c r="P1743" s="148" t="n"/>
      <c r="Q1743" s="148" t="n"/>
      <c r="R1743" s="148" t="n"/>
      <c r="S1743" s="148" t="n"/>
      <c r="T1743" s="148" t="n"/>
      <c r="U1743" s="148" t="n"/>
      <c r="V1743" s="148" t="n"/>
      <c r="W1743" s="148" t="n"/>
      <c r="X1743" s="148" t="n"/>
      <c r="Y1743" s="148" t="n"/>
      <c r="Z1743" s="148" t="n"/>
      <c r="AA1743" s="148" t="n"/>
      <c r="AB1743" s="148" t="n"/>
      <c r="AC1743" s="148" t="n"/>
      <c r="AD1743" s="148" t="n"/>
      <c r="AE1743" s="148" t="n"/>
      <c r="AF1743" s="148" t="n"/>
      <c r="AG1743" s="148" t="n"/>
      <c r="AH1743" s="148" t="n"/>
      <c r="AI1743" s="148" t="n"/>
      <c r="AJ1743" s="148" t="n"/>
      <c r="AK1743" s="148" t="n"/>
      <c r="AL1743" s="148" t="n"/>
      <c r="AM1743" s="148" t="n"/>
      <c r="AN1743" s="148" t="n"/>
      <c r="AO1743" s="148" t="n"/>
      <c r="AP1743" s="148" t="n"/>
      <c r="AQ1743" s="148" t="n"/>
      <c r="AR1743" s="148" t="n"/>
      <c r="AS1743" s="148" t="n"/>
      <c r="AT1743" s="149"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43" t="n"/>
      <c r="CG1743" s="144" t="n"/>
      <c r="DU1743" s="144" t="n"/>
      <c r="DV1743" s="2" t="n"/>
      <c r="DW1743" s="2" t="n"/>
      <c r="DX1743" s="2" t="n"/>
      <c r="DY1743" s="2" t="n"/>
      <c r="DZ1743" s="2" t="n"/>
      <c r="EA1743" s="2" t="n"/>
      <c r="EB1743" s="2" t="n"/>
      <c r="EC1743" s="2" t="n"/>
    </row>
    <row r="1744" ht="6.75" customHeight="1" s="118">
      <c r="A1744" s="2" t="n"/>
      <c r="B1744" s="2" t="n"/>
      <c r="C1744" s="2" t="n"/>
      <c r="D1744" s="2" t="n"/>
      <c r="E1744" s="153" t="inlineStr">
        <is>
          <t>名　前</t>
        </is>
      </c>
      <c r="F1744" s="140" t="n"/>
      <c r="G1744" s="140" t="n"/>
      <c r="H1744" s="140" t="n"/>
      <c r="I1744" s="140" t="n"/>
      <c r="J1744" s="140" t="n"/>
      <c r="K1744" s="141" t="n"/>
      <c r="L1744" s="154">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43" t="n"/>
      <c r="CG1744" s="144" t="n"/>
      <c r="DU1744" s="144" t="n"/>
      <c r="DV1744" s="2" t="n"/>
      <c r="DW1744" s="2" t="n"/>
      <c r="DX1744" s="2" t="n"/>
      <c r="DY1744" s="2" t="n"/>
      <c r="DZ1744" s="2" t="n"/>
      <c r="EA1744" s="2" t="n"/>
      <c r="EB1744" s="2" t="n"/>
      <c r="EC1744" s="2" t="n"/>
    </row>
    <row r="1745" ht="6.7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43" t="n"/>
      <c r="CG1745" s="144" t="n"/>
      <c r="DU1745" s="144" t="n"/>
      <c r="DV1745" s="2" t="n"/>
      <c r="DW1745" s="2" t="n"/>
      <c r="DX1745" s="2" t="n"/>
      <c r="DY1745" s="2" t="n"/>
      <c r="DZ1745" s="2" t="n"/>
      <c r="EA1745" s="2" t="n"/>
      <c r="EB1745" s="2" t="n"/>
      <c r="EC1745" s="2" t="n"/>
    </row>
    <row r="1746" ht="6.7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43" t="n"/>
      <c r="CG1746" s="144" t="n"/>
      <c r="DU1746" s="144" t="n"/>
      <c r="DV1746" s="2" t="n"/>
      <c r="DW1746" s="2" t="n"/>
      <c r="DX1746" s="2" t="n"/>
      <c r="DY1746" s="2" t="n"/>
      <c r="DZ1746" s="2" t="n"/>
      <c r="EA1746" s="2" t="n"/>
      <c r="EB1746" s="2" t="n"/>
      <c r="EC1746" s="2" t="n"/>
    </row>
    <row r="1747" ht="6.7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43" t="n"/>
      <c r="CG1747" s="144" t="n"/>
      <c r="DU1747" s="144" t="n"/>
      <c r="DV1747" s="2" t="n"/>
      <c r="DW1747" s="2" t="n"/>
      <c r="DX1747" s="2" t="n"/>
      <c r="DY1747" s="2" t="n"/>
      <c r="DZ1747" s="2" t="n"/>
      <c r="EA1747" s="2" t="n"/>
      <c r="EB1747" s="2" t="n"/>
      <c r="EC1747" s="2" t="n"/>
    </row>
    <row r="1748" ht="6.7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43" t="n"/>
      <c r="CG1748" s="144" t="n"/>
      <c r="DU1748" s="144" t="n"/>
      <c r="DV1748" s="2" t="n"/>
      <c r="DW1748" s="2" t="n"/>
      <c r="DX1748" s="2" t="n"/>
      <c r="DY1748" s="2" t="n"/>
      <c r="DZ1748" s="2" t="n"/>
      <c r="EA1748" s="2" t="n"/>
      <c r="EB1748" s="2" t="n"/>
      <c r="EC1748" s="2" t="n"/>
    </row>
    <row r="1749" ht="4.5" customHeight="1" s="118">
      <c r="A1749" s="2" t="n"/>
      <c r="B1749" s="2" t="n"/>
      <c r="C1749" s="2" t="n"/>
      <c r="D1749" s="2" t="n"/>
      <c r="E1749" s="147" t="n"/>
      <c r="F1749" s="148" t="n"/>
      <c r="G1749" s="148" t="n"/>
      <c r="H1749" s="148" t="n"/>
      <c r="I1749" s="148" t="n"/>
      <c r="J1749" s="148" t="n"/>
      <c r="K1749" s="149" t="n"/>
      <c r="L1749" s="147" t="n"/>
      <c r="M1749" s="148" t="n"/>
      <c r="N1749" s="148" t="n"/>
      <c r="O1749" s="148" t="n"/>
      <c r="P1749" s="148" t="n"/>
      <c r="Q1749" s="148" t="n"/>
      <c r="R1749" s="148" t="n"/>
      <c r="S1749" s="148" t="n"/>
      <c r="T1749" s="148" t="n"/>
      <c r="U1749" s="148" t="n"/>
      <c r="V1749" s="148" t="n"/>
      <c r="W1749" s="148" t="n"/>
      <c r="X1749" s="148" t="n"/>
      <c r="Y1749" s="148" t="n"/>
      <c r="Z1749" s="148" t="n"/>
      <c r="AA1749" s="148" t="n"/>
      <c r="AB1749" s="148" t="n"/>
      <c r="AC1749" s="148" t="n"/>
      <c r="AD1749" s="148" t="n"/>
      <c r="AE1749" s="148" t="n"/>
      <c r="AF1749" s="148" t="n"/>
      <c r="AG1749" s="148" t="n"/>
      <c r="AH1749" s="148" t="n"/>
      <c r="AI1749" s="148" t="n"/>
      <c r="AJ1749" s="148" t="n"/>
      <c r="AK1749" s="148" t="n"/>
      <c r="AL1749" s="148" t="n"/>
      <c r="AM1749" s="148" t="n"/>
      <c r="AN1749" s="148" t="n"/>
      <c r="AO1749" s="148" t="n"/>
      <c r="AP1749" s="148" t="n"/>
      <c r="AQ1749" s="148" t="n"/>
      <c r="AR1749" s="148" t="n"/>
      <c r="AS1749" s="148" t="n"/>
      <c r="AT1749" s="149"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43" t="n"/>
      <c r="CG1749" s="144" t="n"/>
      <c r="DU1749" s="144" t="n"/>
      <c r="DV1749" s="2" t="n"/>
      <c r="DW1749" s="2" t="n"/>
      <c r="DX1749" s="2" t="n"/>
      <c r="DY1749" s="2" t="n"/>
      <c r="DZ1749" s="2" t="n"/>
      <c r="EA1749" s="2" t="n"/>
      <c r="EB1749" s="2" t="n"/>
      <c r="EC1749" s="2" t="n"/>
    </row>
    <row r="1750" ht="6.75" customHeight="1" s="118">
      <c r="A1750" s="2" t="n"/>
      <c r="B1750" s="2" t="n"/>
      <c r="C1750" s="2" t="n"/>
      <c r="D1750" s="2" t="n"/>
      <c r="E1750" s="153" t="inlineStr">
        <is>
          <t>生年月日</t>
        </is>
      </c>
      <c r="F1750" s="140" t="n"/>
      <c r="G1750" s="140" t="n"/>
      <c r="H1750" s="140" t="n"/>
      <c r="I1750" s="140" t="n"/>
      <c r="J1750" s="140" t="n"/>
      <c r="K1750" s="141" t="n"/>
      <c r="L1750" s="155" t="inlineStr">
        <is>
          <t>昭和 ・ 平成</t>
        </is>
      </c>
      <c r="M1750" s="140" t="n"/>
      <c r="N1750" s="140" t="n"/>
      <c r="O1750" s="140" t="n"/>
      <c r="P1750" s="140" t="n"/>
      <c r="Q1750" s="140" t="n"/>
      <c r="R1750" s="140" t="n"/>
      <c r="S1750" s="140" t="n"/>
      <c r="T1750" s="140" t="n"/>
      <c r="U1750" s="140" t="n"/>
      <c r="V1750" s="156">
        <f>計算!$D$22</f>
        <v/>
      </c>
      <c r="W1750" s="140" t="n"/>
      <c r="X1750" s="157" t="inlineStr">
        <is>
          <t>年</t>
        </is>
      </c>
      <c r="Y1750" s="140" t="n"/>
      <c r="Z1750" s="158">
        <f>計算!$E$22</f>
        <v/>
      </c>
      <c r="AA1750" s="140" t="n"/>
      <c r="AB1750" s="140" t="n"/>
      <c r="AC1750" s="157" t="inlineStr">
        <is>
          <t>月</t>
        </is>
      </c>
      <c r="AD1750" s="140" t="n"/>
      <c r="AE1750" s="158">
        <f>計算!$F$22</f>
        <v/>
      </c>
      <c r="AF1750" s="140" t="n"/>
      <c r="AG1750" s="140" t="n"/>
      <c r="AH1750" s="157" t="inlineStr">
        <is>
          <t>日　生 （満</t>
        </is>
      </c>
      <c r="AI1750" s="140" t="n"/>
      <c r="AJ1750" s="140" t="n"/>
      <c r="AK1750" s="140" t="n"/>
      <c r="AL1750" s="140" t="n"/>
      <c r="AM1750" s="140" t="n"/>
      <c r="AN1750" s="140" t="n"/>
      <c r="AO1750" s="140" t="n"/>
      <c r="AP1750" s="159">
        <f>計算!$G$22</f>
        <v/>
      </c>
      <c r="AQ1750" s="140" t="n"/>
      <c r="AR1750" s="160"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43" t="n"/>
      <c r="CG1750" s="144" t="n"/>
      <c r="DU1750" s="144" t="n"/>
      <c r="DV1750" s="2" t="n"/>
      <c r="DW1750" s="2" t="n"/>
      <c r="DX1750" s="2" t="n"/>
      <c r="DY1750" s="2" t="n"/>
      <c r="DZ1750" s="2" t="n"/>
      <c r="EA1750" s="2" t="n"/>
      <c r="EB1750" s="2" t="n"/>
      <c r="EC1750" s="2" t="n"/>
    </row>
    <row r="1751" ht="6.75"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143" t="n"/>
      <c r="CG1751" s="144" t="n"/>
      <c r="DU1751" s="144" t="n"/>
      <c r="DV1751" s="2" t="n"/>
      <c r="DW1751" s="2" t="n"/>
      <c r="DX1751" s="2" t="n"/>
      <c r="DY1751" s="2" t="n"/>
      <c r="DZ1751" s="2" t="n"/>
      <c r="EA1751" s="2" t="n"/>
      <c r="EB1751" s="2" t="n"/>
      <c r="EC1751" s="2" t="n"/>
    </row>
    <row r="1752" ht="6.75"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143" t="n"/>
      <c r="CG1752" s="144" t="n"/>
      <c r="DU1752" s="144" t="n"/>
      <c r="DV1752" s="2" t="n"/>
      <c r="DW1752" s="2" t="n"/>
      <c r="DX1752" s="2" t="n"/>
      <c r="DY1752" s="2" t="n"/>
      <c r="DZ1752" s="2" t="n"/>
      <c r="EA1752" s="2" t="n"/>
      <c r="EB1752" s="2" t="n"/>
      <c r="EC1752" s="2" t="n"/>
    </row>
    <row r="1753" ht="3.75" customHeight="1" s="118">
      <c r="A1753" s="2" t="n"/>
      <c r="B1753" s="2" t="n"/>
      <c r="C1753" s="2" t="n"/>
      <c r="D1753" s="2" t="n"/>
      <c r="E1753" s="147" t="n"/>
      <c r="F1753" s="148" t="n"/>
      <c r="G1753" s="148" t="n"/>
      <c r="H1753" s="148" t="n"/>
      <c r="I1753" s="148" t="n"/>
      <c r="J1753" s="148" t="n"/>
      <c r="K1753" s="149" t="n"/>
      <c r="L1753" s="147" t="n"/>
      <c r="M1753" s="148" t="n"/>
      <c r="N1753" s="148" t="n"/>
      <c r="O1753" s="148" t="n"/>
      <c r="P1753" s="148" t="n"/>
      <c r="Q1753" s="148" t="n"/>
      <c r="R1753" s="148" t="n"/>
      <c r="S1753" s="148" t="n"/>
      <c r="T1753" s="148" t="n"/>
      <c r="U1753" s="148" t="n"/>
      <c r="X1753" s="148" t="n"/>
      <c r="Y1753" s="148" t="n"/>
      <c r="AC1753" s="148" t="n"/>
      <c r="AD1753" s="148" t="n"/>
      <c r="AH1753" s="148" t="n"/>
      <c r="AI1753" s="148" t="n"/>
      <c r="AJ1753" s="148" t="n"/>
      <c r="AK1753" s="148" t="n"/>
      <c r="AL1753" s="148" t="n"/>
      <c r="AM1753" s="148" t="n"/>
      <c r="AN1753" s="148" t="n"/>
      <c r="AO1753" s="148" t="n"/>
      <c r="AP1753" s="148" t="n"/>
      <c r="AQ1753" s="148" t="n"/>
      <c r="AR1753" s="148" t="n"/>
      <c r="AS1753" s="148" t="n"/>
      <c r="AT1753" s="149"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143" t="n"/>
      <c r="CG1753" s="144" t="n"/>
      <c r="DU1753" s="144" t="n"/>
      <c r="DV1753" s="2" t="n"/>
      <c r="DW1753" s="2" t="n"/>
      <c r="DX1753" s="2" t="n"/>
      <c r="DY1753" s="2" t="n"/>
      <c r="DZ1753" s="2" t="n"/>
      <c r="EA1753" s="2" t="n"/>
      <c r="EB1753" s="2" t="n"/>
      <c r="EC1753" s="2" t="n"/>
    </row>
    <row r="1754" ht="6.75" customHeight="1" s="118">
      <c r="A1754" s="2" t="n"/>
      <c r="B1754" s="2" t="n"/>
      <c r="C1754" s="2" t="n"/>
      <c r="D1754" s="2" t="n"/>
      <c r="E1754" s="161" t="inlineStr">
        <is>
          <t>ふ り が な</t>
        </is>
      </c>
      <c r="F1754" s="140" t="n"/>
      <c r="G1754" s="140" t="n"/>
      <c r="H1754" s="140" t="n"/>
      <c r="I1754" s="140" t="n"/>
      <c r="J1754" s="140" t="n"/>
      <c r="K1754" s="141" t="n"/>
      <c r="L1754" s="162">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143" t="n"/>
      <c r="CG1754" s="144" t="n"/>
      <c r="DU1754" s="144" t="n"/>
      <c r="DV1754" s="2" t="n"/>
      <c r="DW1754" s="2" t="n"/>
      <c r="DX1754" s="2" t="n"/>
      <c r="DY1754" s="2" t="n"/>
      <c r="DZ1754" s="2" t="n"/>
      <c r="EA1754" s="2" t="n"/>
      <c r="EB1754" s="2" t="n"/>
      <c r="EC1754" s="2" t="n"/>
    </row>
    <row r="1755" ht="6.75" customHeight="1" s="118">
      <c r="A1755" s="2" t="n"/>
      <c r="B1755" s="2" t="n"/>
      <c r="C1755" s="2" t="n"/>
      <c r="D1755" s="2" t="n"/>
      <c r="E1755" s="143" t="n"/>
      <c r="K1755" s="144" t="n"/>
      <c r="BI1755" s="144" t="n"/>
      <c r="BJ1755" s="2" t="n"/>
      <c r="BK1755" s="2" t="n"/>
      <c r="BL1755" s="2" t="n"/>
      <c r="BM1755" s="2" t="n"/>
      <c r="BN1755" s="2" t="n"/>
      <c r="BO1755" s="2" t="n"/>
      <c r="BP1755" s="143" t="n"/>
      <c r="BV1755" s="144" t="n"/>
      <c r="BW1755" s="143" t="n"/>
      <c r="CG1755" s="144" t="n"/>
      <c r="DU1755" s="144" t="n"/>
      <c r="DV1755" s="2" t="n"/>
      <c r="DW1755" s="2" t="n"/>
      <c r="DX1755" s="2" t="n"/>
      <c r="DY1755" s="2" t="n"/>
      <c r="DZ1755" s="2" t="n"/>
      <c r="EA1755" s="2" t="n"/>
      <c r="EB1755" s="2" t="n"/>
      <c r="EC1755" s="2" t="n"/>
    </row>
    <row r="1756" ht="6.75" customHeight="1" s="118">
      <c r="A1756" s="2" t="n"/>
      <c r="B1756" s="2" t="n"/>
      <c r="C1756" s="2" t="n"/>
      <c r="D1756" s="2" t="n"/>
      <c r="E1756" s="163" t="n"/>
      <c r="F1756" s="164" t="n"/>
      <c r="G1756" s="164" t="n"/>
      <c r="H1756" s="164" t="n"/>
      <c r="I1756" s="164" t="n"/>
      <c r="J1756" s="164" t="n"/>
      <c r="K1756" s="165" t="n"/>
      <c r="L1756" s="164" t="n"/>
      <c r="M1756" s="164" t="n"/>
      <c r="N1756" s="164" t="n"/>
      <c r="O1756" s="164" t="n"/>
      <c r="P1756" s="164" t="n"/>
      <c r="Q1756" s="164" t="n"/>
      <c r="R1756" s="164" t="n"/>
      <c r="S1756" s="164" t="n"/>
      <c r="T1756" s="164" t="n"/>
      <c r="U1756" s="164" t="n"/>
      <c r="V1756" s="164" t="n"/>
      <c r="W1756" s="164" t="n"/>
      <c r="X1756" s="164" t="n"/>
      <c r="Y1756" s="164" t="n"/>
      <c r="Z1756" s="164" t="n"/>
      <c r="AA1756" s="164" t="n"/>
      <c r="AB1756" s="164" t="n"/>
      <c r="AC1756" s="164" t="n"/>
      <c r="AD1756" s="164" t="n"/>
      <c r="AE1756" s="164" t="n"/>
      <c r="AF1756" s="164" t="n"/>
      <c r="AG1756" s="164" t="n"/>
      <c r="AH1756" s="164" t="n"/>
      <c r="AI1756" s="164" t="n"/>
      <c r="AJ1756" s="164" t="n"/>
      <c r="AK1756" s="164" t="n"/>
      <c r="AL1756" s="164" t="n"/>
      <c r="AM1756" s="164" t="n"/>
      <c r="AN1756" s="164" t="n"/>
      <c r="AO1756" s="164" t="n"/>
      <c r="AP1756" s="164" t="n"/>
      <c r="AQ1756" s="164" t="n"/>
      <c r="AR1756" s="164" t="n"/>
      <c r="AS1756" s="164" t="n"/>
      <c r="AT1756" s="164" t="n"/>
      <c r="AU1756" s="164" t="n"/>
      <c r="AV1756" s="164" t="n"/>
      <c r="AW1756" s="164" t="n"/>
      <c r="AX1756" s="164" t="n"/>
      <c r="AY1756" s="164" t="n"/>
      <c r="AZ1756" s="164" t="n"/>
      <c r="BA1756" s="164" t="n"/>
      <c r="BB1756" s="164" t="n"/>
      <c r="BC1756" s="164" t="n"/>
      <c r="BD1756" s="164" t="n"/>
      <c r="BE1756" s="164" t="n"/>
      <c r="BF1756" s="164" t="n"/>
      <c r="BG1756" s="164" t="n"/>
      <c r="BH1756" s="164" t="n"/>
      <c r="BI1756" s="165" t="n"/>
      <c r="BJ1756" s="2" t="n"/>
      <c r="BK1756" s="2" t="n"/>
      <c r="BL1756" s="2" t="n"/>
      <c r="BM1756" s="2" t="n"/>
      <c r="BN1756" s="2" t="n"/>
      <c r="BO1756" s="2" t="n"/>
      <c r="BP1756" s="143" t="n"/>
      <c r="BV1756" s="144" t="n"/>
      <c r="BW1756" s="143" t="n"/>
      <c r="CG1756" s="144" t="n"/>
      <c r="DU1756" s="144" t="n"/>
      <c r="DV1756" s="2" t="n"/>
      <c r="DW1756" s="2" t="n"/>
      <c r="DX1756" s="2" t="n"/>
      <c r="DY1756" s="2" t="n"/>
      <c r="DZ1756" s="2" t="n"/>
      <c r="EA1756" s="2" t="n"/>
      <c r="EB1756" s="2" t="n"/>
      <c r="EC1756" s="2" t="n"/>
    </row>
    <row r="1757" ht="6.75" customHeight="1" s="118">
      <c r="A1757" s="2" t="n"/>
      <c r="B1757" s="2" t="n"/>
      <c r="C1757" s="2" t="n"/>
      <c r="D1757" s="2" t="n"/>
      <c r="E1757" s="166" t="inlineStr">
        <is>
          <t>現住所</t>
        </is>
      </c>
      <c r="F1757" s="167" t="n"/>
      <c r="G1757" s="167" t="n"/>
      <c r="H1757" s="167" t="n"/>
      <c r="I1757" s="167" t="n"/>
      <c r="J1757" s="167" t="n"/>
      <c r="K1757" s="168" t="n"/>
      <c r="L1757" s="107" t="inlineStr">
        <is>
          <t>〒</t>
        </is>
      </c>
      <c r="M1757" s="167" t="n"/>
      <c r="N1757" s="167" t="n"/>
      <c r="O1757" s="167" t="n"/>
      <c r="P1757" s="169">
        <f>計算!$H$22</f>
        <v/>
      </c>
      <c r="Q1757" s="167" t="n"/>
      <c r="R1757" s="167" t="n"/>
      <c r="S1757" s="167" t="n"/>
      <c r="T1757" s="167" t="n"/>
      <c r="U1757" s="167" t="n"/>
      <c r="V1757" s="167" t="n"/>
      <c r="W1757" s="167" t="n"/>
      <c r="X1757" s="167" t="n"/>
      <c r="Y1757" s="167" t="n"/>
      <c r="Z1757" s="167" t="n"/>
      <c r="AA1757" s="167" t="n"/>
      <c r="AB1757" s="167" t="n"/>
      <c r="AC1757" s="167" t="n"/>
      <c r="AD1757" s="167" t="n"/>
      <c r="AE1757" s="167" t="n"/>
      <c r="AF1757" s="167" t="n"/>
      <c r="AG1757" s="167" t="n"/>
      <c r="AH1757" s="167" t="n"/>
      <c r="AI1757" s="167" t="n"/>
      <c r="AJ1757" s="167"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143" t="n"/>
      <c r="CG1757" s="144" t="n"/>
      <c r="DU1757" s="144" t="n"/>
      <c r="DV1757" s="2" t="n"/>
      <c r="DW1757" s="2" t="n"/>
      <c r="DX1757" s="2" t="n"/>
      <c r="DY1757" s="2" t="n"/>
      <c r="DZ1757" s="2" t="n"/>
      <c r="EA1757" s="2" t="n"/>
      <c r="EB1757" s="2" t="n"/>
      <c r="EC1757" s="2" t="n"/>
    </row>
    <row r="1758" ht="4.5"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7" t="n"/>
      <c r="BQ1758" s="148" t="n"/>
      <c r="BR1758" s="148" t="n"/>
      <c r="BS1758" s="148" t="n"/>
      <c r="BT1758" s="148" t="n"/>
      <c r="BU1758" s="148" t="n"/>
      <c r="BV1758" s="149" t="n"/>
      <c r="BW1758" s="147" t="n"/>
      <c r="BX1758" s="148" t="n"/>
      <c r="BY1758" s="148" t="n"/>
      <c r="BZ1758" s="148" t="n"/>
      <c r="CA1758" s="148" t="n"/>
      <c r="CB1758" s="148" t="n"/>
      <c r="CC1758" s="148" t="n"/>
      <c r="CD1758" s="148" t="n"/>
      <c r="CE1758" s="148" t="n"/>
      <c r="CF1758" s="148" t="n"/>
      <c r="CG1758" s="149" t="n"/>
      <c r="DU1758" s="144"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0" t="inlineStr">
        <is>
          <t>校内外の諸活動</t>
        </is>
      </c>
      <c r="BQ1759" s="140" t="n"/>
      <c r="BR1759" s="140" t="n"/>
      <c r="BS1759" s="140" t="n"/>
      <c r="BT1759" s="140" t="n"/>
      <c r="BU1759" s="140" t="n"/>
      <c r="BV1759" s="141" t="n"/>
      <c r="BW1759" s="171">
        <f>計算!$AQ$22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2">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7" t="n"/>
      <c r="F1762" s="148" t="n"/>
      <c r="G1762" s="148" t="n"/>
      <c r="H1762" s="148" t="n"/>
      <c r="I1762" s="148" t="n"/>
      <c r="J1762" s="148" t="n"/>
      <c r="K1762" s="149" t="n"/>
      <c r="L1762" s="147" t="n"/>
      <c r="M1762" s="148" t="n"/>
      <c r="N1762" s="148" t="n"/>
      <c r="O1762" s="148" t="n"/>
      <c r="P1762" s="148" t="n"/>
      <c r="Q1762" s="148" t="n"/>
      <c r="R1762" s="148" t="n"/>
      <c r="S1762" s="148" t="n"/>
      <c r="T1762" s="148" t="n"/>
      <c r="U1762" s="148" t="n"/>
      <c r="V1762" s="148" t="n"/>
      <c r="W1762" s="148" t="n"/>
      <c r="X1762" s="148" t="n"/>
      <c r="Y1762" s="148" t="n"/>
      <c r="Z1762" s="148" t="n"/>
      <c r="AA1762" s="148" t="n"/>
      <c r="AB1762" s="148" t="n"/>
      <c r="AC1762" s="148" t="n"/>
      <c r="AD1762" s="148" t="n"/>
      <c r="AE1762" s="148" t="n"/>
      <c r="AF1762" s="148" t="n"/>
      <c r="AG1762" s="148" t="n"/>
      <c r="AH1762" s="148" t="n"/>
      <c r="AI1762" s="148" t="n"/>
      <c r="AJ1762" s="148" t="n"/>
      <c r="AK1762" s="148" t="n"/>
      <c r="AL1762" s="148" t="n"/>
      <c r="AM1762" s="148" t="n"/>
      <c r="AN1762" s="148" t="n"/>
      <c r="AO1762" s="148" t="n"/>
      <c r="AP1762" s="148" t="n"/>
      <c r="AQ1762" s="148" t="n"/>
      <c r="AR1762" s="148" t="n"/>
      <c r="AS1762" s="148" t="n"/>
      <c r="AT1762" s="148" t="n"/>
      <c r="AU1762" s="148" t="n"/>
      <c r="AV1762" s="148" t="n"/>
      <c r="AW1762" s="148" t="n"/>
      <c r="AX1762" s="148" t="n"/>
      <c r="AY1762" s="148" t="n"/>
      <c r="AZ1762" s="148" t="n"/>
      <c r="BA1762" s="148" t="n"/>
      <c r="BB1762" s="148" t="n"/>
      <c r="BC1762" s="148" t="n"/>
      <c r="BD1762" s="148" t="n"/>
      <c r="BE1762" s="148" t="n"/>
      <c r="BF1762" s="148" t="n"/>
      <c r="BG1762" s="148" t="n"/>
      <c r="BH1762" s="148" t="n"/>
      <c r="BI1762" s="149"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61" t="inlineStr">
        <is>
          <t>ふ り が な</t>
        </is>
      </c>
      <c r="F1763" s="140" t="n"/>
      <c r="G1763" s="140" t="n"/>
      <c r="H1763" s="140" t="n"/>
      <c r="I1763" s="140" t="n"/>
      <c r="J1763" s="140" t="n"/>
      <c r="K1763" s="141" t="n"/>
      <c r="L1763" s="162">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3" t="n"/>
      <c r="F1765" s="164" t="n"/>
      <c r="G1765" s="164" t="n"/>
      <c r="H1765" s="164" t="n"/>
      <c r="I1765" s="164" t="n"/>
      <c r="J1765" s="164" t="n"/>
      <c r="K1765" s="165" t="n"/>
      <c r="L1765" s="164" t="n"/>
      <c r="M1765" s="164" t="n"/>
      <c r="N1765" s="164" t="n"/>
      <c r="O1765" s="164" t="n"/>
      <c r="P1765" s="164" t="n"/>
      <c r="Q1765" s="164" t="n"/>
      <c r="R1765" s="164" t="n"/>
      <c r="S1765" s="164" t="n"/>
      <c r="T1765" s="164" t="n"/>
      <c r="U1765" s="164" t="n"/>
      <c r="V1765" s="164" t="n"/>
      <c r="W1765" s="164" t="n"/>
      <c r="X1765" s="164" t="n"/>
      <c r="Y1765" s="164" t="n"/>
      <c r="Z1765" s="164" t="n"/>
      <c r="AA1765" s="164" t="n"/>
      <c r="AB1765" s="164" t="n"/>
      <c r="AC1765" s="164" t="n"/>
      <c r="AD1765" s="164" t="n"/>
      <c r="AE1765" s="164" t="n"/>
      <c r="AF1765" s="164" t="n"/>
      <c r="AG1765" s="164" t="n"/>
      <c r="AH1765" s="164" t="n"/>
      <c r="AI1765" s="164" t="n"/>
      <c r="AJ1765" s="164" t="n"/>
      <c r="AK1765" s="164" t="n"/>
      <c r="AL1765" s="164" t="n"/>
      <c r="AM1765" s="164" t="n"/>
      <c r="AN1765" s="164" t="n"/>
      <c r="AO1765" s="164" t="n"/>
      <c r="AP1765" s="164" t="n"/>
      <c r="AQ1765" s="164" t="n"/>
      <c r="AR1765" s="164" t="n"/>
      <c r="AS1765" s="164" t="n"/>
      <c r="AT1765" s="164" t="n"/>
      <c r="AU1765" s="164" t="n"/>
      <c r="AV1765" s="164" t="n"/>
      <c r="AW1765" s="164" t="n"/>
      <c r="AX1765" s="164" t="n"/>
      <c r="AY1765" s="164" t="n"/>
      <c r="AZ1765" s="164" t="n"/>
      <c r="BA1765" s="164" t="n"/>
      <c r="BB1765" s="164" t="n"/>
      <c r="BC1765" s="164" t="n"/>
      <c r="BD1765" s="164" t="n"/>
      <c r="BE1765" s="164" t="n"/>
      <c r="BF1765" s="164" t="n"/>
      <c r="BG1765" s="164" t="n"/>
      <c r="BH1765" s="164" t="n"/>
      <c r="BI1765" s="165"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6" t="inlineStr">
        <is>
          <t>連絡先</t>
        </is>
      </c>
      <c r="F1766" s="167" t="n"/>
      <c r="G1766" s="167" t="n"/>
      <c r="H1766" s="167" t="n"/>
      <c r="I1766" s="167" t="n"/>
      <c r="J1766" s="167" t="n"/>
      <c r="K1766" s="168" t="n"/>
      <c r="L1766" s="107" t="inlineStr">
        <is>
          <t>〒</t>
        </is>
      </c>
      <c r="M1766" s="167" t="n"/>
      <c r="N1766" s="167" t="n"/>
      <c r="O1766" s="167" t="n"/>
      <c r="P1766" s="173">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4">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7" t="n"/>
      <c r="F1770" s="148" t="n"/>
      <c r="G1770" s="148" t="n"/>
      <c r="H1770" s="148" t="n"/>
      <c r="I1770" s="148" t="n"/>
      <c r="J1770" s="148" t="n"/>
      <c r="K1770" s="149" t="n"/>
      <c r="L1770" s="148" t="n"/>
      <c r="M1770" s="148" t="n"/>
      <c r="N1770" s="148" t="n"/>
      <c r="O1770" s="148" t="n"/>
      <c r="P1770" s="148" t="n"/>
      <c r="Q1770" s="148" t="n"/>
      <c r="R1770" s="148" t="n"/>
      <c r="S1770" s="148" t="n"/>
      <c r="T1770" s="148" t="n"/>
      <c r="U1770" s="148" t="n"/>
      <c r="V1770" s="148" t="n"/>
      <c r="W1770" s="148" t="n"/>
      <c r="X1770" s="148" t="n"/>
      <c r="Y1770" s="148" t="n"/>
      <c r="Z1770" s="148" t="n"/>
      <c r="AA1770" s="148" t="n"/>
      <c r="AB1770" s="148" t="n"/>
      <c r="AC1770" s="148" t="n"/>
      <c r="AD1770" s="148" t="n"/>
      <c r="AE1770" s="148" t="n"/>
      <c r="AF1770" s="148" t="n"/>
      <c r="AG1770" s="148" t="n"/>
      <c r="AH1770" s="148" t="n"/>
      <c r="AI1770" s="148" t="n"/>
      <c r="AJ1770" s="148" t="n"/>
      <c r="AK1770" s="148" t="n"/>
      <c r="AL1770" s="148" t="n"/>
      <c r="AM1770" s="148" t="n"/>
      <c r="AN1770" s="148" t="n"/>
      <c r="AO1770" s="148" t="n"/>
      <c r="AP1770" s="148" t="n"/>
      <c r="AQ1770" s="148" t="n"/>
      <c r="AR1770" s="148" t="n"/>
      <c r="AS1770" s="148" t="n"/>
      <c r="AT1770" s="148" t="n"/>
      <c r="AU1770" s="148" t="n"/>
      <c r="AV1770" s="148" t="n"/>
      <c r="AW1770" s="148" t="n"/>
      <c r="AX1770" s="148" t="n"/>
      <c r="AY1770" s="148" t="n"/>
      <c r="AZ1770" s="148" t="n"/>
      <c r="BA1770" s="148" t="n"/>
      <c r="BB1770" s="148" t="n"/>
      <c r="BC1770" s="148" t="n"/>
      <c r="BD1770" s="148" t="n"/>
      <c r="BE1770" s="148" t="n"/>
      <c r="BF1770" s="148" t="n"/>
      <c r="BG1770" s="148" t="n"/>
      <c r="BH1770" s="148" t="n"/>
      <c r="BI1770" s="149"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5" t="n"/>
      <c r="BQ1776" s="140" t="n"/>
      <c r="BR1776" s="176" t="n"/>
      <c r="BS1776" s="140" t="n"/>
      <c r="BT1776" s="140" t="n"/>
      <c r="BU1776" s="28" t="n"/>
      <c r="BV1776" s="29" t="n"/>
      <c r="BW1776" s="177">
        <f>計算!$AR$22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8"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79">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80">
        <f>IF(計算!$B$22="","",設定!$B$6)&amp;""</f>
        <v/>
      </c>
      <c r="S1784" s="11" t="n"/>
      <c r="T1784" s="11" t="n"/>
      <c r="U1784" s="181">
        <f>IF(計算!$B$22="","",設定!$B$7)&amp;""</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7" t="n"/>
      <c r="F1789" s="148" t="n"/>
      <c r="G1789" s="148" t="n"/>
      <c r="H1789" s="148" t="n"/>
      <c r="I1789" s="148" t="n"/>
      <c r="J1789" s="148" t="n"/>
      <c r="K1789" s="149"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8" t="n"/>
      <c r="AX1789" s="148" t="n"/>
      <c r="AY1789" s="148" t="n"/>
      <c r="AZ1789" s="148" t="n"/>
      <c r="BA1789" s="148" t="n"/>
      <c r="BB1789" s="148" t="n"/>
      <c r="BC1789" s="148" t="n"/>
      <c r="BD1789" s="148" t="n"/>
      <c r="BE1789" s="148" t="n"/>
      <c r="BF1789" s="148" t="n"/>
      <c r="BG1789" s="148" t="n"/>
      <c r="BH1789" s="148" t="n"/>
      <c r="BI1789" s="149"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2"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2">
        <f>計算!$AV$22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80">
        <f>計算!$AT$22</f>
        <v/>
      </c>
      <c r="S1795" s="52" t="inlineStr">
        <is>
          <t>年</t>
        </is>
      </c>
      <c r="U1795" s="181">
        <f>計算!$AU$22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7" t="n"/>
      <c r="M1798" s="148" t="n"/>
      <c r="N1798" s="148" t="n"/>
      <c r="O1798" s="148" t="n"/>
      <c r="P1798" s="20" t="n"/>
      <c r="Q1798" s="20" t="n"/>
      <c r="R1798" s="20" t="n"/>
      <c r="S1798" s="20" t="n"/>
      <c r="T1798" s="20" t="n"/>
      <c r="U1798" s="20" t="n"/>
      <c r="V1798" s="20" t="n"/>
      <c r="W1798" s="20" t="n"/>
      <c r="X1798" s="39" t="n"/>
      <c r="Y1798" s="147" t="n"/>
      <c r="Z1798" s="148" t="n"/>
      <c r="AA1798" s="148" t="n"/>
      <c r="AB1798" s="148" t="n"/>
      <c r="AC1798" s="148" t="n"/>
      <c r="AD1798" s="148" t="n"/>
      <c r="AE1798" s="148" t="n"/>
      <c r="AF1798" s="148" t="n"/>
      <c r="AG1798" s="148" t="n"/>
      <c r="AH1798" s="148" t="n"/>
      <c r="AI1798" s="148" t="n"/>
      <c r="AJ1798" s="148" t="n"/>
      <c r="AK1798" s="148" t="n"/>
      <c r="AL1798" s="148" t="n"/>
      <c r="AM1798" s="148" t="n"/>
      <c r="AN1798" s="148" t="n"/>
      <c r="AO1798" s="148" t="n"/>
      <c r="AP1798" s="148" t="n"/>
      <c r="AQ1798" s="148" t="n"/>
      <c r="AR1798" s="148" t="n"/>
      <c r="AS1798" s="148" t="n"/>
      <c r="AT1798" s="148" t="n"/>
      <c r="AU1798" s="148" t="n"/>
      <c r="AV1798" s="148" t="n"/>
      <c r="AW1798" s="148" t="n"/>
      <c r="AX1798" s="148" t="n"/>
      <c r="AY1798" s="148" t="n"/>
      <c r="AZ1798" s="148" t="n"/>
      <c r="BA1798" s="148" t="n"/>
      <c r="BB1798" s="148" t="n"/>
      <c r="BC1798" s="148" t="n"/>
      <c r="BD1798" s="148" t="n"/>
      <c r="BE1798" s="148" t="n"/>
      <c r="BF1798" s="148" t="n"/>
      <c r="BG1798" s="148" t="n"/>
      <c r="BH1798" s="148" t="n"/>
      <c r="BI1798" s="149"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2">
        <f>計算!$AY$22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80">
        <f>計算!$AW$22</f>
        <v/>
      </c>
      <c r="S1801" s="52" t="inlineStr">
        <is>
          <t>年</t>
        </is>
      </c>
      <c r="U1801" s="181">
        <f>計算!$AX$22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7" t="n"/>
      <c r="M1804" s="148" t="n"/>
      <c r="N1804" s="148" t="n"/>
      <c r="O1804" s="148" t="n"/>
      <c r="P1804" s="20" t="n"/>
      <c r="Q1804" s="20" t="n"/>
      <c r="R1804" s="20" t="n"/>
      <c r="S1804" s="20" t="n"/>
      <c r="T1804" s="20" t="n"/>
      <c r="U1804" s="20" t="n"/>
      <c r="V1804" s="20" t="n"/>
      <c r="W1804" s="20" t="n"/>
      <c r="X1804" s="39" t="n"/>
      <c r="Y1804" s="147" t="n"/>
      <c r="Z1804" s="148" t="n"/>
      <c r="AA1804" s="148" t="n"/>
      <c r="AB1804" s="148" t="n"/>
      <c r="AC1804" s="148" t="n"/>
      <c r="AD1804" s="148" t="n"/>
      <c r="AE1804" s="148" t="n"/>
      <c r="AF1804" s="148" t="n"/>
      <c r="AG1804" s="148" t="n"/>
      <c r="AH1804" s="148" t="n"/>
      <c r="AI1804" s="148" t="n"/>
      <c r="AJ1804" s="148" t="n"/>
      <c r="AK1804" s="148" t="n"/>
      <c r="AL1804" s="148" t="n"/>
      <c r="AM1804" s="148" t="n"/>
      <c r="AN1804" s="148" t="n"/>
      <c r="AO1804" s="148" t="n"/>
      <c r="AP1804" s="148" t="n"/>
      <c r="AQ1804" s="148" t="n"/>
      <c r="AR1804" s="148" t="n"/>
      <c r="AS1804" s="148" t="n"/>
      <c r="AT1804" s="148" t="n"/>
      <c r="AU1804" s="148" t="n"/>
      <c r="AV1804" s="148" t="n"/>
      <c r="AW1804" s="148" t="n"/>
      <c r="AX1804" s="148" t="n"/>
      <c r="AY1804" s="148" t="n"/>
      <c r="AZ1804" s="148" t="n"/>
      <c r="BA1804" s="148" t="n"/>
      <c r="BB1804" s="148" t="n"/>
      <c r="BC1804" s="148" t="n"/>
      <c r="BD1804" s="148" t="n"/>
      <c r="BE1804" s="148" t="n"/>
      <c r="BF1804" s="148" t="n"/>
      <c r="BG1804" s="148" t="n"/>
      <c r="BH1804" s="148" t="n"/>
      <c r="BI1804" s="149" t="n"/>
      <c r="BJ1804" s="2" t="n"/>
      <c r="BK1804" s="2" t="n"/>
      <c r="BL1804" s="2" t="n"/>
      <c r="BM1804" s="2" t="n"/>
      <c r="BN1804" s="2" t="n"/>
      <c r="BO1804" s="2" t="n"/>
      <c r="BP1804" s="147" t="n"/>
      <c r="BQ1804" s="148" t="n"/>
      <c r="BR1804" s="148" t="n"/>
      <c r="BS1804" s="148" t="n"/>
      <c r="BT1804" s="148" t="n"/>
      <c r="BU1804" s="42" t="n"/>
      <c r="BV1804" s="45" t="n"/>
      <c r="BW1804" s="148" t="n"/>
      <c r="BX1804" s="148" t="n"/>
      <c r="BY1804" s="148" t="n"/>
      <c r="BZ1804" s="148" t="n"/>
      <c r="CA1804" s="148" t="n"/>
      <c r="CB1804" s="148" t="n"/>
      <c r="CC1804" s="148" t="n"/>
      <c r="CD1804" s="148" t="n"/>
      <c r="CE1804" s="148" t="n"/>
      <c r="CF1804" s="148" t="n"/>
      <c r="CG1804" s="148" t="n"/>
      <c r="CH1804" s="148" t="n"/>
      <c r="CI1804" s="148" t="n"/>
      <c r="CJ1804" s="148" t="n"/>
      <c r="CK1804" s="148" t="n"/>
      <c r="CL1804" s="148" t="n"/>
      <c r="CM1804" s="148" t="n"/>
      <c r="CN1804" s="148" t="n"/>
      <c r="CO1804" s="148" t="n"/>
      <c r="CP1804" s="148" t="n"/>
      <c r="CQ1804" s="148" t="n"/>
      <c r="CR1804" s="148" t="n"/>
      <c r="CS1804" s="148" t="n"/>
      <c r="CT1804" s="148" t="n"/>
      <c r="CU1804" s="148" t="n"/>
      <c r="CV1804" s="148" t="n"/>
      <c r="CW1804" s="148" t="n"/>
      <c r="CX1804" s="148" t="n"/>
      <c r="CY1804" s="148" t="n"/>
      <c r="CZ1804" s="148" t="n"/>
      <c r="DA1804" s="148" t="n"/>
      <c r="DB1804" s="148" t="n"/>
      <c r="DC1804" s="148" t="n"/>
      <c r="DD1804" s="148" t="n"/>
      <c r="DE1804" s="148" t="n"/>
      <c r="DF1804" s="148" t="n"/>
      <c r="DG1804" s="148" t="n"/>
      <c r="DH1804" s="148" t="n"/>
      <c r="DI1804" s="148" t="n"/>
      <c r="DJ1804" s="148" t="n"/>
      <c r="DK1804" s="148" t="n"/>
      <c r="DL1804" s="148" t="n"/>
      <c r="DM1804" s="148" t="n"/>
      <c r="DN1804" s="148" t="n"/>
      <c r="DO1804" s="148" t="n"/>
      <c r="DP1804" s="148" t="n"/>
      <c r="DQ1804" s="148" t="n"/>
      <c r="DR1804" s="148" t="n"/>
      <c r="DS1804" s="148" t="n"/>
      <c r="DT1804" s="148" t="n"/>
      <c r="DU1804" s="149"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7">
        <f>計算!$AS$22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7" t="n"/>
      <c r="M1810" s="148" t="n"/>
      <c r="N1810" s="148" t="n"/>
      <c r="O1810" s="148"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7" t="n"/>
      <c r="F1816" s="148" t="n"/>
      <c r="G1816" s="148" t="n"/>
      <c r="H1816" s="148" t="n"/>
      <c r="I1816" s="148" t="n"/>
      <c r="J1816" s="148" t="n"/>
      <c r="K1816" s="149" t="n"/>
      <c r="L1816" s="147" t="n"/>
      <c r="M1816" s="148" t="n"/>
      <c r="N1816" s="148" t="n"/>
      <c r="O1816" s="148"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7" t="n"/>
      <c r="BQ1816" s="148" t="n"/>
      <c r="BR1816" s="148" t="n"/>
      <c r="BS1816" s="148" t="n"/>
      <c r="BT1816" s="148" t="n"/>
      <c r="BU1816" s="148" t="n"/>
      <c r="BV1816" s="149" t="n"/>
      <c r="BW1816" s="148" t="n"/>
      <c r="BX1816" s="148" t="n"/>
      <c r="BY1816" s="148" t="n"/>
      <c r="BZ1816" s="148" t="n"/>
      <c r="CA1816" s="148" t="n"/>
      <c r="CB1816" s="148" t="n"/>
      <c r="CC1816" s="148" t="n"/>
      <c r="CD1816" s="148" t="n"/>
      <c r="CE1816" s="148" t="n"/>
      <c r="CF1816" s="148" t="n"/>
      <c r="CG1816" s="148" t="n"/>
      <c r="CH1816" s="148" t="n"/>
      <c r="CI1816" s="148" t="n"/>
      <c r="CJ1816" s="148" t="n"/>
      <c r="CK1816" s="148" t="n"/>
      <c r="CL1816" s="148" t="n"/>
      <c r="CM1816" s="148" t="n"/>
      <c r="CN1816" s="148" t="n"/>
      <c r="CO1816" s="148" t="n"/>
      <c r="CP1816" s="148" t="n"/>
      <c r="CQ1816" s="148" t="n"/>
      <c r="CR1816" s="148" t="n"/>
      <c r="CS1816" s="148" t="n"/>
      <c r="CT1816" s="148" t="n"/>
      <c r="CU1816" s="148" t="n"/>
      <c r="CV1816" s="148" t="n"/>
      <c r="CW1816" s="148" t="n"/>
      <c r="CX1816" s="148" t="n"/>
      <c r="CY1816" s="148" t="n"/>
      <c r="CZ1816" s="148" t="n"/>
      <c r="DA1816" s="148" t="n"/>
      <c r="DB1816" s="148" t="n"/>
      <c r="DC1816" s="148" t="n"/>
      <c r="DD1816" s="148" t="n"/>
      <c r="DE1816" s="148" t="n"/>
      <c r="DF1816" s="148" t="n"/>
      <c r="DG1816" s="148" t="n"/>
      <c r="DH1816" s="148" t="n"/>
      <c r="DI1816" s="148" t="n"/>
      <c r="DJ1816" s="148" t="n"/>
      <c r="DK1816" s="148" t="n"/>
      <c r="DL1816" s="148" t="n"/>
      <c r="DM1816" s="148" t="n"/>
      <c r="DN1816" s="148" t="n"/>
      <c r="DO1816" s="148" t="n"/>
      <c r="DP1816" s="148" t="n"/>
      <c r="DQ1816" s="148" t="n"/>
      <c r="DR1816" s="148" t="n"/>
      <c r="DS1816" s="148" t="n"/>
      <c r="DT1816" s="148" t="n"/>
      <c r="DU1816" s="149"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IF(計算!$B$23="","",IF(N(設定!$B$3)=0,"",YEAR(設定!$B$3)-2018))&amp;""</f>
        <v/>
      </c>
      <c r="AG1828" s="95" t="inlineStr">
        <is>
          <t>年</t>
        </is>
      </c>
      <c r="AI1828" s="145">
        <f>IF(計算!$B$23="","",IF(N(設定!$B$3)=0,"",MONTH(設定!$B$3)))&amp;""</f>
        <v/>
      </c>
      <c r="AL1828" s="95" t="inlineStr">
        <is>
          <t>月</t>
        </is>
      </c>
      <c r="AN1828" s="146">
        <f>IF(計算!$B$23="","",IF(N(設定!$B$3)=0,"",DAY(設定!$B$3)))&amp;""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7" t="n"/>
      <c r="BX1828" s="148" t="n"/>
      <c r="BY1828" s="148" t="n"/>
      <c r="BZ1828" s="148" t="n"/>
      <c r="CA1828" s="148" t="n"/>
      <c r="CB1828" s="148" t="n"/>
      <c r="CC1828" s="148" t="n"/>
      <c r="CD1828" s="148" t="n"/>
      <c r="CE1828" s="148" t="n"/>
      <c r="CF1828" s="148" t="n"/>
      <c r="CG1828" s="149" t="n"/>
      <c r="CH1828" s="147" t="n"/>
      <c r="CI1828" s="148" t="n"/>
      <c r="CJ1828" s="148" t="n"/>
      <c r="CK1828" s="148" t="n"/>
      <c r="CL1828" s="148" t="n"/>
      <c r="CM1828" s="148" t="n"/>
      <c r="CN1828" s="148" t="n"/>
      <c r="CO1828" s="148" t="n"/>
      <c r="CP1828" s="148" t="n"/>
      <c r="CQ1828" s="148" t="n"/>
      <c r="CR1828" s="148" t="n"/>
      <c r="CS1828" s="148" t="n"/>
      <c r="CT1828" s="148" t="n"/>
      <c r="CU1828" s="148" t="n"/>
      <c r="CV1828" s="148" t="n"/>
      <c r="CW1828" s="148" t="n"/>
      <c r="CX1828" s="148" t="n"/>
      <c r="CY1828" s="148" t="n"/>
      <c r="CZ1828" s="148" t="n"/>
      <c r="DA1828" s="148" t="n"/>
      <c r="DB1828" s="148" t="n"/>
      <c r="DC1828" s="148" t="n"/>
      <c r="DD1828" s="148" t="n"/>
      <c r="DE1828" s="148" t="n"/>
      <c r="DF1828" s="148" t="n"/>
      <c r="DG1828" s="148" t="n"/>
      <c r="DH1828" s="148" t="n"/>
      <c r="DI1828" s="148" t="n"/>
      <c r="DJ1828" s="148" t="n"/>
      <c r="DK1828" s="148" t="n"/>
      <c r="DL1828" s="148" t="n"/>
      <c r="DM1828" s="148" t="n"/>
      <c r="DN1828" s="148" t="n"/>
      <c r="DO1828" s="148" t="n"/>
      <c r="DP1828" s="148" t="n"/>
      <c r="DQ1828" s="148" t="n"/>
      <c r="DR1828" s="148" t="n"/>
      <c r="DS1828" s="148" t="n"/>
      <c r="DT1828" s="148" t="n"/>
      <c r="DU1828" s="149"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50">
        <f>計算!$BD$23</f>
        <v/>
      </c>
      <c r="CG1829" s="144" t="n"/>
      <c r="CH1829" s="151">
        <f>計算!$BE$23</f>
        <v/>
      </c>
      <c r="DU1829" s="144"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8" t="n"/>
      <c r="AA1830" s="148" t="n"/>
      <c r="AB1830" s="148" t="n"/>
      <c r="AC1830" s="148" t="n"/>
      <c r="AD1830" s="148" t="n"/>
      <c r="AE1830" s="148" t="n"/>
      <c r="AF1830" s="148" t="n"/>
      <c r="AG1830" s="148" t="n"/>
      <c r="AH1830" s="148" t="n"/>
      <c r="AI1830" s="148" t="n"/>
      <c r="AJ1830" s="148" t="n"/>
      <c r="AK1830" s="148" t="n"/>
      <c r="AL1830" s="148" t="n"/>
      <c r="AM1830" s="148" t="n"/>
      <c r="AN1830" s="148" t="n"/>
      <c r="AO1830" s="148" t="n"/>
      <c r="AP1830" s="148" t="n"/>
      <c r="AQ1830" s="148" t="n"/>
      <c r="AR1830" s="148" t="n"/>
      <c r="AS1830" s="148" t="n"/>
      <c r="AT1830" s="148" t="n"/>
      <c r="AU1830" s="12" t="n"/>
      <c r="AV1830" s="7" t="n"/>
      <c r="BI1830" s="8" t="n"/>
      <c r="BJ1830" s="7" t="n"/>
      <c r="BK1830" s="2" t="n"/>
      <c r="BL1830" s="2" t="n"/>
      <c r="BM1830" s="2" t="n"/>
      <c r="BN1830" s="2" t="n"/>
      <c r="BO1830" s="2" t="n"/>
      <c r="BP1830" s="143" t="n"/>
      <c r="BV1830" s="144" t="n"/>
      <c r="BW1830" s="143" t="n"/>
      <c r="CG1830" s="144" t="n"/>
      <c r="DU1830" s="144" t="n"/>
      <c r="DV1830" s="2" t="n"/>
      <c r="DW1830" s="2" t="n"/>
      <c r="DX1830" s="2" t="n"/>
      <c r="DY1830" s="2" t="n"/>
      <c r="DZ1830" s="2" t="n"/>
      <c r="EA1830" s="2" t="n"/>
      <c r="EB1830" s="2" t="n"/>
      <c r="EC1830" s="2" t="n"/>
    </row>
    <row r="1831" ht="6.75" customHeight="1" s="118">
      <c r="A1831" s="2" t="n"/>
      <c r="B1831" s="2" t="n"/>
      <c r="C1831" s="2" t="n"/>
      <c r="D1831" s="2" t="n"/>
      <c r="E1831" s="142" t="inlineStr">
        <is>
          <t>ふ り が な</t>
        </is>
      </c>
      <c r="F1831" s="140" t="n"/>
      <c r="G1831" s="140" t="n"/>
      <c r="H1831" s="140" t="n"/>
      <c r="I1831" s="140" t="n"/>
      <c r="J1831" s="140" t="n"/>
      <c r="K1831" s="141" t="n"/>
      <c r="L1831" s="152">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43" t="n"/>
      <c r="CG1831" s="144" t="n"/>
      <c r="DU1831" s="144" t="n"/>
      <c r="DV1831" s="2" t="n"/>
      <c r="DW1831" s="2" t="n"/>
      <c r="DX1831" s="2" t="n"/>
      <c r="DY1831" s="2" t="n"/>
      <c r="DZ1831" s="2" t="n"/>
      <c r="EA1831" s="2" t="n"/>
      <c r="EB1831" s="2" t="n"/>
      <c r="EC1831" s="2" t="n"/>
    </row>
    <row r="1832" ht="6.7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43" t="n"/>
      <c r="CG1832" s="144" t="n"/>
      <c r="DU1832" s="144" t="n"/>
      <c r="DV1832" s="2" t="n"/>
      <c r="DW1832" s="2" t="n"/>
      <c r="DX1832" s="2" t="n"/>
      <c r="DY1832" s="2" t="n"/>
      <c r="DZ1832" s="2" t="n"/>
      <c r="EA1832" s="2" t="n"/>
      <c r="EB1832" s="2" t="n"/>
      <c r="EC1832" s="2" t="n"/>
    </row>
    <row r="1833" ht="6.7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43" t="n"/>
      <c r="CG1833" s="144" t="n"/>
      <c r="DU1833" s="144" t="n"/>
      <c r="DV1833" s="2" t="n"/>
      <c r="DW1833" s="2" t="n"/>
      <c r="DX1833" s="2" t="n"/>
      <c r="DY1833" s="2" t="n"/>
      <c r="DZ1833" s="2" t="n"/>
      <c r="EA1833" s="2" t="n"/>
      <c r="EB1833" s="2" t="n"/>
      <c r="EC1833" s="2" t="n"/>
    </row>
    <row r="1834" ht="6.75" customHeight="1" s="118">
      <c r="A1834" s="2" t="n"/>
      <c r="B1834" s="2" t="n"/>
      <c r="C1834" s="2" t="n"/>
      <c r="D1834" s="2" t="n"/>
      <c r="E1834" s="147" t="n"/>
      <c r="F1834" s="148" t="n"/>
      <c r="G1834" s="148" t="n"/>
      <c r="H1834" s="148" t="n"/>
      <c r="I1834" s="148" t="n"/>
      <c r="J1834" s="148" t="n"/>
      <c r="K1834" s="149" t="n"/>
      <c r="L1834" s="148" t="n"/>
      <c r="M1834" s="148" t="n"/>
      <c r="N1834" s="148" t="n"/>
      <c r="O1834" s="148" t="n"/>
      <c r="P1834" s="148" t="n"/>
      <c r="Q1834" s="148" t="n"/>
      <c r="R1834" s="148" t="n"/>
      <c r="S1834" s="148" t="n"/>
      <c r="T1834" s="148" t="n"/>
      <c r="U1834" s="148" t="n"/>
      <c r="V1834" s="148" t="n"/>
      <c r="W1834" s="148" t="n"/>
      <c r="X1834" s="148" t="n"/>
      <c r="Y1834" s="148" t="n"/>
      <c r="Z1834" s="148" t="n"/>
      <c r="AA1834" s="148" t="n"/>
      <c r="AB1834" s="148" t="n"/>
      <c r="AC1834" s="148" t="n"/>
      <c r="AD1834" s="148" t="n"/>
      <c r="AE1834" s="148" t="n"/>
      <c r="AF1834" s="148" t="n"/>
      <c r="AG1834" s="148" t="n"/>
      <c r="AH1834" s="148" t="n"/>
      <c r="AI1834" s="148" t="n"/>
      <c r="AJ1834" s="148" t="n"/>
      <c r="AK1834" s="148" t="n"/>
      <c r="AL1834" s="148" t="n"/>
      <c r="AM1834" s="148" t="n"/>
      <c r="AN1834" s="148" t="n"/>
      <c r="AO1834" s="148" t="n"/>
      <c r="AP1834" s="148" t="n"/>
      <c r="AQ1834" s="148" t="n"/>
      <c r="AR1834" s="148" t="n"/>
      <c r="AS1834" s="148" t="n"/>
      <c r="AT1834" s="149"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43" t="n"/>
      <c r="CG1834" s="144" t="n"/>
      <c r="DU1834" s="144" t="n"/>
      <c r="DV1834" s="2" t="n"/>
      <c r="DW1834" s="2" t="n"/>
      <c r="DX1834" s="2" t="n"/>
      <c r="DY1834" s="2" t="n"/>
      <c r="DZ1834" s="2" t="n"/>
      <c r="EA1834" s="2" t="n"/>
      <c r="EB1834" s="2" t="n"/>
      <c r="EC1834" s="2" t="n"/>
    </row>
    <row r="1835" ht="6.75" customHeight="1" s="118">
      <c r="A1835" s="2" t="n"/>
      <c r="B1835" s="2" t="n"/>
      <c r="C1835" s="2" t="n"/>
      <c r="D1835" s="2" t="n"/>
      <c r="E1835" s="153" t="inlineStr">
        <is>
          <t>名　前</t>
        </is>
      </c>
      <c r="F1835" s="140" t="n"/>
      <c r="G1835" s="140" t="n"/>
      <c r="H1835" s="140" t="n"/>
      <c r="I1835" s="140" t="n"/>
      <c r="J1835" s="140" t="n"/>
      <c r="K1835" s="141" t="n"/>
      <c r="L1835" s="154">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43" t="n"/>
      <c r="CG1835" s="144" t="n"/>
      <c r="DU1835" s="144" t="n"/>
      <c r="DV1835" s="2" t="n"/>
      <c r="DW1835" s="2" t="n"/>
      <c r="DX1835" s="2" t="n"/>
      <c r="DY1835" s="2" t="n"/>
      <c r="DZ1835" s="2" t="n"/>
      <c r="EA1835" s="2" t="n"/>
      <c r="EB1835" s="2" t="n"/>
      <c r="EC1835" s="2" t="n"/>
    </row>
    <row r="1836" ht="6.7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43" t="n"/>
      <c r="CG1836" s="144" t="n"/>
      <c r="DU1836" s="144" t="n"/>
      <c r="DV1836" s="2" t="n"/>
      <c r="DW1836" s="2" t="n"/>
      <c r="DX1836" s="2" t="n"/>
      <c r="DY1836" s="2" t="n"/>
      <c r="DZ1836" s="2" t="n"/>
      <c r="EA1836" s="2" t="n"/>
      <c r="EB1836" s="2" t="n"/>
      <c r="EC1836" s="2" t="n"/>
    </row>
    <row r="1837" ht="6.7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43" t="n"/>
      <c r="CG1837" s="144" t="n"/>
      <c r="DU1837" s="144" t="n"/>
      <c r="DV1837" s="2" t="n"/>
      <c r="DW1837" s="2" t="n"/>
      <c r="DX1837" s="2" t="n"/>
      <c r="DY1837" s="2" t="n"/>
      <c r="DZ1837" s="2" t="n"/>
      <c r="EA1837" s="2" t="n"/>
      <c r="EB1837" s="2" t="n"/>
      <c r="EC1837" s="2" t="n"/>
    </row>
    <row r="1838" ht="6.7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43" t="n"/>
      <c r="CG1838" s="144" t="n"/>
      <c r="DU1838" s="144" t="n"/>
      <c r="DV1838" s="2" t="n"/>
      <c r="DW1838" s="2" t="n"/>
      <c r="DX1838" s="2" t="n"/>
      <c r="DY1838" s="2" t="n"/>
      <c r="DZ1838" s="2" t="n"/>
      <c r="EA1838" s="2" t="n"/>
      <c r="EB1838" s="2" t="n"/>
      <c r="EC1838" s="2" t="n"/>
    </row>
    <row r="1839" ht="6.7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43" t="n"/>
      <c r="CG1839" s="144" t="n"/>
      <c r="DU1839" s="144" t="n"/>
      <c r="DV1839" s="2" t="n"/>
      <c r="DW1839" s="2" t="n"/>
      <c r="DX1839" s="2" t="n"/>
      <c r="DY1839" s="2" t="n"/>
      <c r="DZ1839" s="2" t="n"/>
      <c r="EA1839" s="2" t="n"/>
      <c r="EB1839" s="2" t="n"/>
      <c r="EC1839" s="2" t="n"/>
    </row>
    <row r="1840" ht="4.5" customHeight="1" s="118">
      <c r="A1840" s="2" t="n"/>
      <c r="B1840" s="2" t="n"/>
      <c r="C1840" s="2" t="n"/>
      <c r="D1840" s="2" t="n"/>
      <c r="E1840" s="147" t="n"/>
      <c r="F1840" s="148" t="n"/>
      <c r="G1840" s="148" t="n"/>
      <c r="H1840" s="148" t="n"/>
      <c r="I1840" s="148" t="n"/>
      <c r="J1840" s="148" t="n"/>
      <c r="K1840" s="149" t="n"/>
      <c r="L1840" s="147" t="n"/>
      <c r="M1840" s="148" t="n"/>
      <c r="N1840" s="148" t="n"/>
      <c r="O1840" s="148" t="n"/>
      <c r="P1840" s="148" t="n"/>
      <c r="Q1840" s="148" t="n"/>
      <c r="R1840" s="148" t="n"/>
      <c r="S1840" s="148" t="n"/>
      <c r="T1840" s="148" t="n"/>
      <c r="U1840" s="148" t="n"/>
      <c r="V1840" s="148" t="n"/>
      <c r="W1840" s="148" t="n"/>
      <c r="X1840" s="148" t="n"/>
      <c r="Y1840" s="148" t="n"/>
      <c r="Z1840" s="148" t="n"/>
      <c r="AA1840" s="148" t="n"/>
      <c r="AB1840" s="148" t="n"/>
      <c r="AC1840" s="148" t="n"/>
      <c r="AD1840" s="148" t="n"/>
      <c r="AE1840" s="148" t="n"/>
      <c r="AF1840" s="148" t="n"/>
      <c r="AG1840" s="148" t="n"/>
      <c r="AH1840" s="148" t="n"/>
      <c r="AI1840" s="148" t="n"/>
      <c r="AJ1840" s="148" t="n"/>
      <c r="AK1840" s="148" t="n"/>
      <c r="AL1840" s="148" t="n"/>
      <c r="AM1840" s="148" t="n"/>
      <c r="AN1840" s="148" t="n"/>
      <c r="AO1840" s="148" t="n"/>
      <c r="AP1840" s="148" t="n"/>
      <c r="AQ1840" s="148" t="n"/>
      <c r="AR1840" s="148" t="n"/>
      <c r="AS1840" s="148" t="n"/>
      <c r="AT1840" s="149"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43" t="n"/>
      <c r="CG1840" s="144" t="n"/>
      <c r="DU1840" s="144" t="n"/>
      <c r="DV1840" s="2" t="n"/>
      <c r="DW1840" s="2" t="n"/>
      <c r="DX1840" s="2" t="n"/>
      <c r="DY1840" s="2" t="n"/>
      <c r="DZ1840" s="2" t="n"/>
      <c r="EA1840" s="2" t="n"/>
      <c r="EB1840" s="2" t="n"/>
      <c r="EC1840" s="2" t="n"/>
    </row>
    <row r="1841" ht="6.75" customHeight="1" s="118">
      <c r="A1841" s="2" t="n"/>
      <c r="B1841" s="2" t="n"/>
      <c r="C1841" s="2" t="n"/>
      <c r="D1841" s="2" t="n"/>
      <c r="E1841" s="153" t="inlineStr">
        <is>
          <t>生年月日</t>
        </is>
      </c>
      <c r="F1841" s="140" t="n"/>
      <c r="G1841" s="140" t="n"/>
      <c r="H1841" s="140" t="n"/>
      <c r="I1841" s="140" t="n"/>
      <c r="J1841" s="140" t="n"/>
      <c r="K1841" s="141" t="n"/>
      <c r="L1841" s="155" t="inlineStr">
        <is>
          <t>昭和 ・ 平成</t>
        </is>
      </c>
      <c r="M1841" s="140" t="n"/>
      <c r="N1841" s="140" t="n"/>
      <c r="O1841" s="140" t="n"/>
      <c r="P1841" s="140" t="n"/>
      <c r="Q1841" s="140" t="n"/>
      <c r="R1841" s="140" t="n"/>
      <c r="S1841" s="140" t="n"/>
      <c r="T1841" s="140" t="n"/>
      <c r="U1841" s="140" t="n"/>
      <c r="V1841" s="156">
        <f>計算!$D$23</f>
        <v/>
      </c>
      <c r="W1841" s="140" t="n"/>
      <c r="X1841" s="157" t="inlineStr">
        <is>
          <t>年</t>
        </is>
      </c>
      <c r="Y1841" s="140" t="n"/>
      <c r="Z1841" s="158">
        <f>計算!$E$23</f>
        <v/>
      </c>
      <c r="AA1841" s="140" t="n"/>
      <c r="AB1841" s="140" t="n"/>
      <c r="AC1841" s="157" t="inlineStr">
        <is>
          <t>月</t>
        </is>
      </c>
      <c r="AD1841" s="140" t="n"/>
      <c r="AE1841" s="158">
        <f>計算!$F$23</f>
        <v/>
      </c>
      <c r="AF1841" s="140" t="n"/>
      <c r="AG1841" s="140" t="n"/>
      <c r="AH1841" s="157" t="inlineStr">
        <is>
          <t>日　生 （満</t>
        </is>
      </c>
      <c r="AI1841" s="140" t="n"/>
      <c r="AJ1841" s="140" t="n"/>
      <c r="AK1841" s="140" t="n"/>
      <c r="AL1841" s="140" t="n"/>
      <c r="AM1841" s="140" t="n"/>
      <c r="AN1841" s="140" t="n"/>
      <c r="AO1841" s="140" t="n"/>
      <c r="AP1841" s="159">
        <f>計算!$G$23</f>
        <v/>
      </c>
      <c r="AQ1841" s="140" t="n"/>
      <c r="AR1841" s="160"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43" t="n"/>
      <c r="CG1841" s="144" t="n"/>
      <c r="DU1841" s="144" t="n"/>
      <c r="DV1841" s="2" t="n"/>
      <c r="DW1841" s="2" t="n"/>
      <c r="DX1841" s="2" t="n"/>
      <c r="DY1841" s="2" t="n"/>
      <c r="DZ1841" s="2" t="n"/>
      <c r="EA1841" s="2" t="n"/>
      <c r="EB1841" s="2" t="n"/>
      <c r="EC1841" s="2" t="n"/>
    </row>
    <row r="1842" ht="6.75"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143" t="n"/>
      <c r="CG1842" s="144" t="n"/>
      <c r="DU1842" s="144" t="n"/>
      <c r="DV1842" s="2" t="n"/>
      <c r="DW1842" s="2" t="n"/>
      <c r="DX1842" s="2" t="n"/>
      <c r="DY1842" s="2" t="n"/>
      <c r="DZ1842" s="2" t="n"/>
      <c r="EA1842" s="2" t="n"/>
      <c r="EB1842" s="2" t="n"/>
      <c r="EC1842" s="2" t="n"/>
    </row>
    <row r="1843" ht="6.75"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143" t="n"/>
      <c r="CG1843" s="144" t="n"/>
      <c r="DU1843" s="144" t="n"/>
      <c r="DV1843" s="2" t="n"/>
      <c r="DW1843" s="2" t="n"/>
      <c r="DX1843" s="2" t="n"/>
      <c r="DY1843" s="2" t="n"/>
      <c r="DZ1843" s="2" t="n"/>
      <c r="EA1843" s="2" t="n"/>
      <c r="EB1843" s="2" t="n"/>
      <c r="EC1843" s="2" t="n"/>
    </row>
    <row r="1844" ht="3.75" customHeight="1" s="118">
      <c r="A1844" s="2" t="n"/>
      <c r="B1844" s="2" t="n"/>
      <c r="C1844" s="2" t="n"/>
      <c r="D1844" s="2" t="n"/>
      <c r="E1844" s="147" t="n"/>
      <c r="F1844" s="148" t="n"/>
      <c r="G1844" s="148" t="n"/>
      <c r="H1844" s="148" t="n"/>
      <c r="I1844" s="148" t="n"/>
      <c r="J1844" s="148" t="n"/>
      <c r="K1844" s="149" t="n"/>
      <c r="L1844" s="147" t="n"/>
      <c r="M1844" s="148" t="n"/>
      <c r="N1844" s="148" t="n"/>
      <c r="O1844" s="148" t="n"/>
      <c r="P1844" s="148" t="n"/>
      <c r="Q1844" s="148" t="n"/>
      <c r="R1844" s="148" t="n"/>
      <c r="S1844" s="148" t="n"/>
      <c r="T1844" s="148" t="n"/>
      <c r="U1844" s="148" t="n"/>
      <c r="X1844" s="148" t="n"/>
      <c r="Y1844" s="148" t="n"/>
      <c r="AC1844" s="148" t="n"/>
      <c r="AD1844" s="148" t="n"/>
      <c r="AH1844" s="148" t="n"/>
      <c r="AI1844" s="148" t="n"/>
      <c r="AJ1844" s="148" t="n"/>
      <c r="AK1844" s="148" t="n"/>
      <c r="AL1844" s="148" t="n"/>
      <c r="AM1844" s="148" t="n"/>
      <c r="AN1844" s="148" t="n"/>
      <c r="AO1844" s="148" t="n"/>
      <c r="AP1844" s="148" t="n"/>
      <c r="AQ1844" s="148" t="n"/>
      <c r="AR1844" s="148" t="n"/>
      <c r="AS1844" s="148" t="n"/>
      <c r="AT1844" s="149"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143" t="n"/>
      <c r="CG1844" s="144" t="n"/>
      <c r="DU1844" s="144" t="n"/>
      <c r="DV1844" s="2" t="n"/>
      <c r="DW1844" s="2" t="n"/>
      <c r="DX1844" s="2" t="n"/>
      <c r="DY1844" s="2" t="n"/>
      <c r="DZ1844" s="2" t="n"/>
      <c r="EA1844" s="2" t="n"/>
      <c r="EB1844" s="2" t="n"/>
      <c r="EC1844" s="2" t="n"/>
    </row>
    <row r="1845" ht="6.75" customHeight="1" s="118">
      <c r="A1845" s="2" t="n"/>
      <c r="B1845" s="2" t="n"/>
      <c r="C1845" s="2" t="n"/>
      <c r="D1845" s="2" t="n"/>
      <c r="E1845" s="161" t="inlineStr">
        <is>
          <t>ふ り が な</t>
        </is>
      </c>
      <c r="F1845" s="140" t="n"/>
      <c r="G1845" s="140" t="n"/>
      <c r="H1845" s="140" t="n"/>
      <c r="I1845" s="140" t="n"/>
      <c r="J1845" s="140" t="n"/>
      <c r="K1845" s="141" t="n"/>
      <c r="L1845" s="162">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143" t="n"/>
      <c r="CG1845" s="144" t="n"/>
      <c r="DU1845" s="144" t="n"/>
      <c r="DV1845" s="2" t="n"/>
      <c r="DW1845" s="2" t="n"/>
      <c r="DX1845" s="2" t="n"/>
      <c r="DY1845" s="2" t="n"/>
      <c r="DZ1845" s="2" t="n"/>
      <c r="EA1845" s="2" t="n"/>
      <c r="EB1845" s="2" t="n"/>
      <c r="EC1845" s="2" t="n"/>
    </row>
    <row r="1846" ht="6.75" customHeight="1" s="118">
      <c r="A1846" s="2" t="n"/>
      <c r="B1846" s="2" t="n"/>
      <c r="C1846" s="2" t="n"/>
      <c r="D1846" s="2" t="n"/>
      <c r="E1846" s="143" t="n"/>
      <c r="K1846" s="144" t="n"/>
      <c r="BI1846" s="144" t="n"/>
      <c r="BJ1846" s="2" t="n"/>
      <c r="BK1846" s="2" t="n"/>
      <c r="BL1846" s="2" t="n"/>
      <c r="BM1846" s="2" t="n"/>
      <c r="BN1846" s="2" t="n"/>
      <c r="BO1846" s="2" t="n"/>
      <c r="BP1846" s="143" t="n"/>
      <c r="BV1846" s="144" t="n"/>
      <c r="BW1846" s="143" t="n"/>
      <c r="CG1846" s="144" t="n"/>
      <c r="DU1846" s="144" t="n"/>
      <c r="DV1846" s="2" t="n"/>
      <c r="DW1846" s="2" t="n"/>
      <c r="DX1846" s="2" t="n"/>
      <c r="DY1846" s="2" t="n"/>
      <c r="DZ1846" s="2" t="n"/>
      <c r="EA1846" s="2" t="n"/>
      <c r="EB1846" s="2" t="n"/>
      <c r="EC1846" s="2" t="n"/>
    </row>
    <row r="1847" ht="6.75" customHeight="1" s="118">
      <c r="A1847" s="2" t="n"/>
      <c r="B1847" s="2" t="n"/>
      <c r="C1847" s="2" t="n"/>
      <c r="D1847" s="2" t="n"/>
      <c r="E1847" s="163" t="n"/>
      <c r="F1847" s="164" t="n"/>
      <c r="G1847" s="164" t="n"/>
      <c r="H1847" s="164" t="n"/>
      <c r="I1847" s="164" t="n"/>
      <c r="J1847" s="164" t="n"/>
      <c r="K1847" s="165" t="n"/>
      <c r="L1847" s="164" t="n"/>
      <c r="M1847" s="164" t="n"/>
      <c r="N1847" s="164" t="n"/>
      <c r="O1847" s="164" t="n"/>
      <c r="P1847" s="164" t="n"/>
      <c r="Q1847" s="164" t="n"/>
      <c r="R1847" s="164" t="n"/>
      <c r="S1847" s="164" t="n"/>
      <c r="T1847" s="164" t="n"/>
      <c r="U1847" s="164" t="n"/>
      <c r="V1847" s="164" t="n"/>
      <c r="W1847" s="164" t="n"/>
      <c r="X1847" s="164" t="n"/>
      <c r="Y1847" s="164" t="n"/>
      <c r="Z1847" s="164" t="n"/>
      <c r="AA1847" s="164" t="n"/>
      <c r="AB1847" s="164" t="n"/>
      <c r="AC1847" s="164" t="n"/>
      <c r="AD1847" s="164" t="n"/>
      <c r="AE1847" s="164" t="n"/>
      <c r="AF1847" s="164" t="n"/>
      <c r="AG1847" s="164" t="n"/>
      <c r="AH1847" s="164" t="n"/>
      <c r="AI1847" s="164" t="n"/>
      <c r="AJ1847" s="164" t="n"/>
      <c r="AK1847" s="164" t="n"/>
      <c r="AL1847" s="164" t="n"/>
      <c r="AM1847" s="164" t="n"/>
      <c r="AN1847" s="164" t="n"/>
      <c r="AO1847" s="164" t="n"/>
      <c r="AP1847" s="164" t="n"/>
      <c r="AQ1847" s="164" t="n"/>
      <c r="AR1847" s="164" t="n"/>
      <c r="AS1847" s="164" t="n"/>
      <c r="AT1847" s="164" t="n"/>
      <c r="AU1847" s="164" t="n"/>
      <c r="AV1847" s="164" t="n"/>
      <c r="AW1847" s="164" t="n"/>
      <c r="AX1847" s="164" t="n"/>
      <c r="AY1847" s="164" t="n"/>
      <c r="AZ1847" s="164" t="n"/>
      <c r="BA1847" s="164" t="n"/>
      <c r="BB1847" s="164" t="n"/>
      <c r="BC1847" s="164" t="n"/>
      <c r="BD1847" s="164" t="n"/>
      <c r="BE1847" s="164" t="n"/>
      <c r="BF1847" s="164" t="n"/>
      <c r="BG1847" s="164" t="n"/>
      <c r="BH1847" s="164" t="n"/>
      <c r="BI1847" s="165" t="n"/>
      <c r="BJ1847" s="2" t="n"/>
      <c r="BK1847" s="2" t="n"/>
      <c r="BL1847" s="2" t="n"/>
      <c r="BM1847" s="2" t="n"/>
      <c r="BN1847" s="2" t="n"/>
      <c r="BO1847" s="2" t="n"/>
      <c r="BP1847" s="143" t="n"/>
      <c r="BV1847" s="144" t="n"/>
      <c r="BW1847" s="143" t="n"/>
      <c r="CG1847" s="144" t="n"/>
      <c r="DU1847" s="144" t="n"/>
      <c r="DV1847" s="2" t="n"/>
      <c r="DW1847" s="2" t="n"/>
      <c r="DX1847" s="2" t="n"/>
      <c r="DY1847" s="2" t="n"/>
      <c r="DZ1847" s="2" t="n"/>
      <c r="EA1847" s="2" t="n"/>
      <c r="EB1847" s="2" t="n"/>
      <c r="EC1847" s="2" t="n"/>
    </row>
    <row r="1848" ht="6.75" customHeight="1" s="118">
      <c r="A1848" s="2" t="n"/>
      <c r="B1848" s="2" t="n"/>
      <c r="C1848" s="2" t="n"/>
      <c r="D1848" s="2" t="n"/>
      <c r="E1848" s="166" t="inlineStr">
        <is>
          <t>現住所</t>
        </is>
      </c>
      <c r="F1848" s="167" t="n"/>
      <c r="G1848" s="167" t="n"/>
      <c r="H1848" s="167" t="n"/>
      <c r="I1848" s="167" t="n"/>
      <c r="J1848" s="167" t="n"/>
      <c r="K1848" s="168" t="n"/>
      <c r="L1848" s="107" t="inlineStr">
        <is>
          <t>〒</t>
        </is>
      </c>
      <c r="M1848" s="167" t="n"/>
      <c r="N1848" s="167" t="n"/>
      <c r="O1848" s="167" t="n"/>
      <c r="P1848" s="169">
        <f>計算!$H$23</f>
        <v/>
      </c>
      <c r="Q1848" s="167" t="n"/>
      <c r="R1848" s="167" t="n"/>
      <c r="S1848" s="167" t="n"/>
      <c r="T1848" s="167" t="n"/>
      <c r="U1848" s="167" t="n"/>
      <c r="V1848" s="167" t="n"/>
      <c r="W1848" s="167" t="n"/>
      <c r="X1848" s="167" t="n"/>
      <c r="Y1848" s="167" t="n"/>
      <c r="Z1848" s="167" t="n"/>
      <c r="AA1848" s="167" t="n"/>
      <c r="AB1848" s="167" t="n"/>
      <c r="AC1848" s="167" t="n"/>
      <c r="AD1848" s="167" t="n"/>
      <c r="AE1848" s="167" t="n"/>
      <c r="AF1848" s="167" t="n"/>
      <c r="AG1848" s="167" t="n"/>
      <c r="AH1848" s="167" t="n"/>
      <c r="AI1848" s="167" t="n"/>
      <c r="AJ1848" s="167"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143" t="n"/>
      <c r="CG1848" s="144" t="n"/>
      <c r="DU1848" s="144" t="n"/>
      <c r="DV1848" s="2" t="n"/>
      <c r="DW1848" s="2" t="n"/>
      <c r="DX1848" s="2" t="n"/>
      <c r="DY1848" s="2" t="n"/>
      <c r="DZ1848" s="2" t="n"/>
      <c r="EA1848" s="2" t="n"/>
      <c r="EB1848" s="2" t="n"/>
      <c r="EC1848" s="2" t="n"/>
    </row>
    <row r="1849" ht="4.5"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7" t="n"/>
      <c r="BQ1849" s="148" t="n"/>
      <c r="BR1849" s="148" t="n"/>
      <c r="BS1849" s="148" t="n"/>
      <c r="BT1849" s="148" t="n"/>
      <c r="BU1849" s="148" t="n"/>
      <c r="BV1849" s="149" t="n"/>
      <c r="BW1849" s="147" t="n"/>
      <c r="BX1849" s="148" t="n"/>
      <c r="BY1849" s="148" t="n"/>
      <c r="BZ1849" s="148" t="n"/>
      <c r="CA1849" s="148" t="n"/>
      <c r="CB1849" s="148" t="n"/>
      <c r="CC1849" s="148" t="n"/>
      <c r="CD1849" s="148" t="n"/>
      <c r="CE1849" s="148" t="n"/>
      <c r="CF1849" s="148" t="n"/>
      <c r="CG1849" s="149" t="n"/>
      <c r="DU1849" s="144"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0" t="inlineStr">
        <is>
          <t>校内外の諸活動</t>
        </is>
      </c>
      <c r="BQ1850" s="140" t="n"/>
      <c r="BR1850" s="140" t="n"/>
      <c r="BS1850" s="140" t="n"/>
      <c r="BT1850" s="140" t="n"/>
      <c r="BU1850" s="140" t="n"/>
      <c r="BV1850" s="141" t="n"/>
      <c r="BW1850" s="171">
        <f>計算!$AQ$23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2">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7" t="n"/>
      <c r="F1853" s="148" t="n"/>
      <c r="G1853" s="148" t="n"/>
      <c r="H1853" s="148" t="n"/>
      <c r="I1853" s="148" t="n"/>
      <c r="J1853" s="148" t="n"/>
      <c r="K1853" s="149" t="n"/>
      <c r="L1853" s="147" t="n"/>
      <c r="M1853" s="148" t="n"/>
      <c r="N1853" s="148" t="n"/>
      <c r="O1853" s="148" t="n"/>
      <c r="P1853" s="148" t="n"/>
      <c r="Q1853" s="148" t="n"/>
      <c r="R1853" s="148" t="n"/>
      <c r="S1853" s="148" t="n"/>
      <c r="T1853" s="148" t="n"/>
      <c r="U1853" s="148" t="n"/>
      <c r="V1853" s="148" t="n"/>
      <c r="W1853" s="148" t="n"/>
      <c r="X1853" s="148" t="n"/>
      <c r="Y1853" s="148" t="n"/>
      <c r="Z1853" s="148" t="n"/>
      <c r="AA1853" s="148" t="n"/>
      <c r="AB1853" s="148" t="n"/>
      <c r="AC1853" s="148" t="n"/>
      <c r="AD1853" s="148" t="n"/>
      <c r="AE1853" s="148" t="n"/>
      <c r="AF1853" s="148" t="n"/>
      <c r="AG1853" s="148" t="n"/>
      <c r="AH1853" s="148" t="n"/>
      <c r="AI1853" s="148" t="n"/>
      <c r="AJ1853" s="148" t="n"/>
      <c r="AK1853" s="148" t="n"/>
      <c r="AL1853" s="148" t="n"/>
      <c r="AM1853" s="148" t="n"/>
      <c r="AN1853" s="148" t="n"/>
      <c r="AO1853" s="148" t="n"/>
      <c r="AP1853" s="148" t="n"/>
      <c r="AQ1853" s="148" t="n"/>
      <c r="AR1853" s="148" t="n"/>
      <c r="AS1853" s="148" t="n"/>
      <c r="AT1853" s="148" t="n"/>
      <c r="AU1853" s="148" t="n"/>
      <c r="AV1853" s="148" t="n"/>
      <c r="AW1853" s="148" t="n"/>
      <c r="AX1853" s="148" t="n"/>
      <c r="AY1853" s="148" t="n"/>
      <c r="AZ1853" s="148" t="n"/>
      <c r="BA1853" s="148" t="n"/>
      <c r="BB1853" s="148" t="n"/>
      <c r="BC1853" s="148" t="n"/>
      <c r="BD1853" s="148" t="n"/>
      <c r="BE1853" s="148" t="n"/>
      <c r="BF1853" s="148" t="n"/>
      <c r="BG1853" s="148" t="n"/>
      <c r="BH1853" s="148" t="n"/>
      <c r="BI1853" s="149"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61" t="inlineStr">
        <is>
          <t>ふ り が な</t>
        </is>
      </c>
      <c r="F1854" s="140" t="n"/>
      <c r="G1854" s="140" t="n"/>
      <c r="H1854" s="140" t="n"/>
      <c r="I1854" s="140" t="n"/>
      <c r="J1854" s="140" t="n"/>
      <c r="K1854" s="141" t="n"/>
      <c r="L1854" s="162">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3" t="n"/>
      <c r="F1856" s="164" t="n"/>
      <c r="G1856" s="164" t="n"/>
      <c r="H1856" s="164" t="n"/>
      <c r="I1856" s="164" t="n"/>
      <c r="J1856" s="164" t="n"/>
      <c r="K1856" s="165" t="n"/>
      <c r="L1856" s="164" t="n"/>
      <c r="M1856" s="164" t="n"/>
      <c r="N1856" s="164" t="n"/>
      <c r="O1856" s="164" t="n"/>
      <c r="P1856" s="164" t="n"/>
      <c r="Q1856" s="164" t="n"/>
      <c r="R1856" s="164" t="n"/>
      <c r="S1856" s="164" t="n"/>
      <c r="T1856" s="164" t="n"/>
      <c r="U1856" s="164" t="n"/>
      <c r="V1856" s="164" t="n"/>
      <c r="W1856" s="164" t="n"/>
      <c r="X1856" s="164" t="n"/>
      <c r="Y1856" s="164" t="n"/>
      <c r="Z1856" s="164" t="n"/>
      <c r="AA1856" s="164" t="n"/>
      <c r="AB1856" s="164" t="n"/>
      <c r="AC1856" s="164" t="n"/>
      <c r="AD1856" s="164" t="n"/>
      <c r="AE1856" s="164" t="n"/>
      <c r="AF1856" s="164" t="n"/>
      <c r="AG1856" s="164" t="n"/>
      <c r="AH1856" s="164" t="n"/>
      <c r="AI1856" s="164" t="n"/>
      <c r="AJ1856" s="164" t="n"/>
      <c r="AK1856" s="164" t="n"/>
      <c r="AL1856" s="164" t="n"/>
      <c r="AM1856" s="164" t="n"/>
      <c r="AN1856" s="164" t="n"/>
      <c r="AO1856" s="164" t="n"/>
      <c r="AP1856" s="164" t="n"/>
      <c r="AQ1856" s="164" t="n"/>
      <c r="AR1856" s="164" t="n"/>
      <c r="AS1856" s="164" t="n"/>
      <c r="AT1856" s="164" t="n"/>
      <c r="AU1856" s="164" t="n"/>
      <c r="AV1856" s="164" t="n"/>
      <c r="AW1856" s="164" t="n"/>
      <c r="AX1856" s="164" t="n"/>
      <c r="AY1856" s="164" t="n"/>
      <c r="AZ1856" s="164" t="n"/>
      <c r="BA1856" s="164" t="n"/>
      <c r="BB1856" s="164" t="n"/>
      <c r="BC1856" s="164" t="n"/>
      <c r="BD1856" s="164" t="n"/>
      <c r="BE1856" s="164" t="n"/>
      <c r="BF1856" s="164" t="n"/>
      <c r="BG1856" s="164" t="n"/>
      <c r="BH1856" s="164" t="n"/>
      <c r="BI1856" s="165"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6" t="inlineStr">
        <is>
          <t>連絡先</t>
        </is>
      </c>
      <c r="F1857" s="167" t="n"/>
      <c r="G1857" s="167" t="n"/>
      <c r="H1857" s="167" t="n"/>
      <c r="I1857" s="167" t="n"/>
      <c r="J1857" s="167" t="n"/>
      <c r="K1857" s="168" t="n"/>
      <c r="L1857" s="107" t="inlineStr">
        <is>
          <t>〒</t>
        </is>
      </c>
      <c r="M1857" s="167" t="n"/>
      <c r="N1857" s="167" t="n"/>
      <c r="O1857" s="167" t="n"/>
      <c r="P1857" s="173">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4">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7" t="n"/>
      <c r="F1861" s="148" t="n"/>
      <c r="G1861" s="148" t="n"/>
      <c r="H1861" s="148" t="n"/>
      <c r="I1861" s="148" t="n"/>
      <c r="J1861" s="148" t="n"/>
      <c r="K1861" s="149" t="n"/>
      <c r="L1861" s="148" t="n"/>
      <c r="M1861" s="148" t="n"/>
      <c r="N1861" s="148" t="n"/>
      <c r="O1861" s="148" t="n"/>
      <c r="P1861" s="148" t="n"/>
      <c r="Q1861" s="148" t="n"/>
      <c r="R1861" s="148" t="n"/>
      <c r="S1861" s="148" t="n"/>
      <c r="T1861" s="148" t="n"/>
      <c r="U1861" s="148" t="n"/>
      <c r="V1861" s="148" t="n"/>
      <c r="W1861" s="148" t="n"/>
      <c r="X1861" s="148" t="n"/>
      <c r="Y1861" s="148" t="n"/>
      <c r="Z1861" s="148" t="n"/>
      <c r="AA1861" s="148" t="n"/>
      <c r="AB1861" s="148" t="n"/>
      <c r="AC1861" s="148" t="n"/>
      <c r="AD1861" s="148" t="n"/>
      <c r="AE1861" s="148" t="n"/>
      <c r="AF1861" s="148" t="n"/>
      <c r="AG1861" s="148" t="n"/>
      <c r="AH1861" s="148" t="n"/>
      <c r="AI1861" s="148" t="n"/>
      <c r="AJ1861" s="148" t="n"/>
      <c r="AK1861" s="148" t="n"/>
      <c r="AL1861" s="148" t="n"/>
      <c r="AM1861" s="148" t="n"/>
      <c r="AN1861" s="148" t="n"/>
      <c r="AO1861" s="148" t="n"/>
      <c r="AP1861" s="148" t="n"/>
      <c r="AQ1861" s="148" t="n"/>
      <c r="AR1861" s="148" t="n"/>
      <c r="AS1861" s="148" t="n"/>
      <c r="AT1861" s="148" t="n"/>
      <c r="AU1861" s="148" t="n"/>
      <c r="AV1861" s="148" t="n"/>
      <c r="AW1861" s="148" t="n"/>
      <c r="AX1861" s="148" t="n"/>
      <c r="AY1861" s="148" t="n"/>
      <c r="AZ1861" s="148" t="n"/>
      <c r="BA1861" s="148" t="n"/>
      <c r="BB1861" s="148" t="n"/>
      <c r="BC1861" s="148" t="n"/>
      <c r="BD1861" s="148" t="n"/>
      <c r="BE1861" s="148" t="n"/>
      <c r="BF1861" s="148" t="n"/>
      <c r="BG1861" s="148" t="n"/>
      <c r="BH1861" s="148" t="n"/>
      <c r="BI1861" s="149"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5" t="n"/>
      <c r="BQ1867" s="140" t="n"/>
      <c r="BR1867" s="176" t="n"/>
      <c r="BS1867" s="140" t="n"/>
      <c r="BT1867" s="140" t="n"/>
      <c r="BU1867" s="28" t="n"/>
      <c r="BV1867" s="29" t="n"/>
      <c r="BW1867" s="177">
        <f>計算!$AR$23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8"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79">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80">
        <f>IF(計算!$B$23="","",設定!$B$6)&amp;""</f>
        <v/>
      </c>
      <c r="S1875" s="11" t="n"/>
      <c r="T1875" s="11" t="n"/>
      <c r="U1875" s="181">
        <f>IF(計算!$B$23="","",設定!$B$7)&amp;""</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7" t="n"/>
      <c r="F1880" s="148" t="n"/>
      <c r="G1880" s="148" t="n"/>
      <c r="H1880" s="148" t="n"/>
      <c r="I1880" s="148" t="n"/>
      <c r="J1880" s="148" t="n"/>
      <c r="K1880" s="149"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8" t="n"/>
      <c r="AX1880" s="148" t="n"/>
      <c r="AY1880" s="148" t="n"/>
      <c r="AZ1880" s="148" t="n"/>
      <c r="BA1880" s="148" t="n"/>
      <c r="BB1880" s="148" t="n"/>
      <c r="BC1880" s="148" t="n"/>
      <c r="BD1880" s="148" t="n"/>
      <c r="BE1880" s="148" t="n"/>
      <c r="BF1880" s="148" t="n"/>
      <c r="BG1880" s="148" t="n"/>
      <c r="BH1880" s="148" t="n"/>
      <c r="BI1880" s="149"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2"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2">
        <f>計算!$AV$23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80">
        <f>計算!$AT$23</f>
        <v/>
      </c>
      <c r="S1886" s="52" t="inlineStr">
        <is>
          <t>年</t>
        </is>
      </c>
      <c r="U1886" s="181">
        <f>計算!$AU$23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7" t="n"/>
      <c r="M1889" s="148" t="n"/>
      <c r="N1889" s="148" t="n"/>
      <c r="O1889" s="148" t="n"/>
      <c r="P1889" s="20" t="n"/>
      <c r="Q1889" s="20" t="n"/>
      <c r="R1889" s="20" t="n"/>
      <c r="S1889" s="20" t="n"/>
      <c r="T1889" s="20" t="n"/>
      <c r="U1889" s="20" t="n"/>
      <c r="V1889" s="20" t="n"/>
      <c r="W1889" s="20" t="n"/>
      <c r="X1889" s="39" t="n"/>
      <c r="Y1889" s="147" t="n"/>
      <c r="Z1889" s="148" t="n"/>
      <c r="AA1889" s="148" t="n"/>
      <c r="AB1889" s="148" t="n"/>
      <c r="AC1889" s="148" t="n"/>
      <c r="AD1889" s="148" t="n"/>
      <c r="AE1889" s="148" t="n"/>
      <c r="AF1889" s="148" t="n"/>
      <c r="AG1889" s="148" t="n"/>
      <c r="AH1889" s="148" t="n"/>
      <c r="AI1889" s="148" t="n"/>
      <c r="AJ1889" s="148" t="n"/>
      <c r="AK1889" s="148" t="n"/>
      <c r="AL1889" s="148" t="n"/>
      <c r="AM1889" s="148" t="n"/>
      <c r="AN1889" s="148" t="n"/>
      <c r="AO1889" s="148" t="n"/>
      <c r="AP1889" s="148" t="n"/>
      <c r="AQ1889" s="148" t="n"/>
      <c r="AR1889" s="148" t="n"/>
      <c r="AS1889" s="148" t="n"/>
      <c r="AT1889" s="148" t="n"/>
      <c r="AU1889" s="148" t="n"/>
      <c r="AV1889" s="148" t="n"/>
      <c r="AW1889" s="148" t="n"/>
      <c r="AX1889" s="148" t="n"/>
      <c r="AY1889" s="148" t="n"/>
      <c r="AZ1889" s="148" t="n"/>
      <c r="BA1889" s="148" t="n"/>
      <c r="BB1889" s="148" t="n"/>
      <c r="BC1889" s="148" t="n"/>
      <c r="BD1889" s="148" t="n"/>
      <c r="BE1889" s="148" t="n"/>
      <c r="BF1889" s="148" t="n"/>
      <c r="BG1889" s="148" t="n"/>
      <c r="BH1889" s="148" t="n"/>
      <c r="BI1889" s="149"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2">
        <f>計算!$AY$23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80">
        <f>計算!$AW$23</f>
        <v/>
      </c>
      <c r="S1892" s="52" t="inlineStr">
        <is>
          <t>年</t>
        </is>
      </c>
      <c r="U1892" s="181">
        <f>計算!$AX$23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7" t="n"/>
      <c r="M1895" s="148" t="n"/>
      <c r="N1895" s="148" t="n"/>
      <c r="O1895" s="148" t="n"/>
      <c r="P1895" s="20" t="n"/>
      <c r="Q1895" s="20" t="n"/>
      <c r="R1895" s="20" t="n"/>
      <c r="S1895" s="20" t="n"/>
      <c r="T1895" s="20" t="n"/>
      <c r="U1895" s="20" t="n"/>
      <c r="V1895" s="20" t="n"/>
      <c r="W1895" s="20" t="n"/>
      <c r="X1895" s="39" t="n"/>
      <c r="Y1895" s="147" t="n"/>
      <c r="Z1895" s="148" t="n"/>
      <c r="AA1895" s="148" t="n"/>
      <c r="AB1895" s="148" t="n"/>
      <c r="AC1895" s="148" t="n"/>
      <c r="AD1895" s="148" t="n"/>
      <c r="AE1895" s="148" t="n"/>
      <c r="AF1895" s="148" t="n"/>
      <c r="AG1895" s="148" t="n"/>
      <c r="AH1895" s="148" t="n"/>
      <c r="AI1895" s="148" t="n"/>
      <c r="AJ1895" s="148" t="n"/>
      <c r="AK1895" s="148" t="n"/>
      <c r="AL1895" s="148" t="n"/>
      <c r="AM1895" s="148" t="n"/>
      <c r="AN1895" s="148" t="n"/>
      <c r="AO1895" s="148" t="n"/>
      <c r="AP1895" s="148" t="n"/>
      <c r="AQ1895" s="148" t="n"/>
      <c r="AR1895" s="148" t="n"/>
      <c r="AS1895" s="148" t="n"/>
      <c r="AT1895" s="148" t="n"/>
      <c r="AU1895" s="148" t="n"/>
      <c r="AV1895" s="148" t="n"/>
      <c r="AW1895" s="148" t="n"/>
      <c r="AX1895" s="148" t="n"/>
      <c r="AY1895" s="148" t="n"/>
      <c r="AZ1895" s="148" t="n"/>
      <c r="BA1895" s="148" t="n"/>
      <c r="BB1895" s="148" t="n"/>
      <c r="BC1895" s="148" t="n"/>
      <c r="BD1895" s="148" t="n"/>
      <c r="BE1895" s="148" t="n"/>
      <c r="BF1895" s="148" t="n"/>
      <c r="BG1895" s="148" t="n"/>
      <c r="BH1895" s="148" t="n"/>
      <c r="BI1895" s="149" t="n"/>
      <c r="BJ1895" s="2" t="n"/>
      <c r="BK1895" s="2" t="n"/>
      <c r="BL1895" s="2" t="n"/>
      <c r="BM1895" s="2" t="n"/>
      <c r="BN1895" s="2" t="n"/>
      <c r="BO1895" s="2" t="n"/>
      <c r="BP1895" s="147" t="n"/>
      <c r="BQ1895" s="148" t="n"/>
      <c r="BR1895" s="148" t="n"/>
      <c r="BS1895" s="148" t="n"/>
      <c r="BT1895" s="148" t="n"/>
      <c r="BU1895" s="42" t="n"/>
      <c r="BV1895" s="45" t="n"/>
      <c r="BW1895" s="148" t="n"/>
      <c r="BX1895" s="148" t="n"/>
      <c r="BY1895" s="148" t="n"/>
      <c r="BZ1895" s="148" t="n"/>
      <c r="CA1895" s="148" t="n"/>
      <c r="CB1895" s="148" t="n"/>
      <c r="CC1895" s="148" t="n"/>
      <c r="CD1895" s="148" t="n"/>
      <c r="CE1895" s="148" t="n"/>
      <c r="CF1895" s="148" t="n"/>
      <c r="CG1895" s="148" t="n"/>
      <c r="CH1895" s="148" t="n"/>
      <c r="CI1895" s="148" t="n"/>
      <c r="CJ1895" s="148" t="n"/>
      <c r="CK1895" s="148" t="n"/>
      <c r="CL1895" s="148" t="n"/>
      <c r="CM1895" s="148" t="n"/>
      <c r="CN1895" s="148" t="n"/>
      <c r="CO1895" s="148" t="n"/>
      <c r="CP1895" s="148" t="n"/>
      <c r="CQ1895" s="148" t="n"/>
      <c r="CR1895" s="148" t="n"/>
      <c r="CS1895" s="148" t="n"/>
      <c r="CT1895" s="148" t="n"/>
      <c r="CU1895" s="148" t="n"/>
      <c r="CV1895" s="148" t="n"/>
      <c r="CW1895" s="148" t="n"/>
      <c r="CX1895" s="148" t="n"/>
      <c r="CY1895" s="148" t="n"/>
      <c r="CZ1895" s="148" t="n"/>
      <c r="DA1895" s="148" t="n"/>
      <c r="DB1895" s="148" t="n"/>
      <c r="DC1895" s="148" t="n"/>
      <c r="DD1895" s="148" t="n"/>
      <c r="DE1895" s="148" t="n"/>
      <c r="DF1895" s="148" t="n"/>
      <c r="DG1895" s="148" t="n"/>
      <c r="DH1895" s="148" t="n"/>
      <c r="DI1895" s="148" t="n"/>
      <c r="DJ1895" s="148" t="n"/>
      <c r="DK1895" s="148" t="n"/>
      <c r="DL1895" s="148" t="n"/>
      <c r="DM1895" s="148" t="n"/>
      <c r="DN1895" s="148" t="n"/>
      <c r="DO1895" s="148" t="n"/>
      <c r="DP1895" s="148" t="n"/>
      <c r="DQ1895" s="148" t="n"/>
      <c r="DR1895" s="148" t="n"/>
      <c r="DS1895" s="148" t="n"/>
      <c r="DT1895" s="148" t="n"/>
      <c r="DU1895" s="149"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7">
        <f>計算!$AS$23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7" t="n"/>
      <c r="M1901" s="148" t="n"/>
      <c r="N1901" s="148" t="n"/>
      <c r="O1901" s="148"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7" t="n"/>
      <c r="F1907" s="148" t="n"/>
      <c r="G1907" s="148" t="n"/>
      <c r="H1907" s="148" t="n"/>
      <c r="I1907" s="148" t="n"/>
      <c r="J1907" s="148" t="n"/>
      <c r="K1907" s="149" t="n"/>
      <c r="L1907" s="147" t="n"/>
      <c r="M1907" s="148" t="n"/>
      <c r="N1907" s="148" t="n"/>
      <c r="O1907" s="148"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7" t="n"/>
      <c r="BQ1907" s="148" t="n"/>
      <c r="BR1907" s="148" t="n"/>
      <c r="BS1907" s="148" t="n"/>
      <c r="BT1907" s="148" t="n"/>
      <c r="BU1907" s="148" t="n"/>
      <c r="BV1907" s="149" t="n"/>
      <c r="BW1907" s="148" t="n"/>
      <c r="BX1907" s="148" t="n"/>
      <c r="BY1907" s="148" t="n"/>
      <c r="BZ1907" s="148" t="n"/>
      <c r="CA1907" s="148" t="n"/>
      <c r="CB1907" s="148" t="n"/>
      <c r="CC1907" s="148" t="n"/>
      <c r="CD1907" s="148" t="n"/>
      <c r="CE1907" s="148" t="n"/>
      <c r="CF1907" s="148" t="n"/>
      <c r="CG1907" s="148" t="n"/>
      <c r="CH1907" s="148" t="n"/>
      <c r="CI1907" s="148" t="n"/>
      <c r="CJ1907" s="148" t="n"/>
      <c r="CK1907" s="148" t="n"/>
      <c r="CL1907" s="148" t="n"/>
      <c r="CM1907" s="148" t="n"/>
      <c r="CN1907" s="148" t="n"/>
      <c r="CO1907" s="148" t="n"/>
      <c r="CP1907" s="148" t="n"/>
      <c r="CQ1907" s="148" t="n"/>
      <c r="CR1907" s="148" t="n"/>
      <c r="CS1907" s="148" t="n"/>
      <c r="CT1907" s="148" t="n"/>
      <c r="CU1907" s="148" t="n"/>
      <c r="CV1907" s="148" t="n"/>
      <c r="CW1907" s="148" t="n"/>
      <c r="CX1907" s="148" t="n"/>
      <c r="CY1907" s="148" t="n"/>
      <c r="CZ1907" s="148" t="n"/>
      <c r="DA1907" s="148" t="n"/>
      <c r="DB1907" s="148" t="n"/>
      <c r="DC1907" s="148" t="n"/>
      <c r="DD1907" s="148" t="n"/>
      <c r="DE1907" s="148" t="n"/>
      <c r="DF1907" s="148" t="n"/>
      <c r="DG1907" s="148" t="n"/>
      <c r="DH1907" s="148" t="n"/>
      <c r="DI1907" s="148" t="n"/>
      <c r="DJ1907" s="148" t="n"/>
      <c r="DK1907" s="148" t="n"/>
      <c r="DL1907" s="148" t="n"/>
      <c r="DM1907" s="148" t="n"/>
      <c r="DN1907" s="148" t="n"/>
      <c r="DO1907" s="148" t="n"/>
      <c r="DP1907" s="148" t="n"/>
      <c r="DQ1907" s="148" t="n"/>
      <c r="DR1907" s="148" t="n"/>
      <c r="DS1907" s="148" t="n"/>
      <c r="DT1907" s="148" t="n"/>
      <c r="DU1907" s="149"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IF(計算!$B$24="","",IF(N(設定!$B$3)=0,"",YEAR(設定!$B$3)-2018))&amp;""</f>
        <v/>
      </c>
      <c r="AG1919" s="95" t="inlineStr">
        <is>
          <t>年</t>
        </is>
      </c>
      <c r="AI1919" s="145">
        <f>IF(計算!$B$24="","",IF(N(設定!$B$3)=0,"",MONTH(設定!$B$3)))&amp;""</f>
        <v/>
      </c>
      <c r="AL1919" s="95" t="inlineStr">
        <is>
          <t>月</t>
        </is>
      </c>
      <c r="AN1919" s="146">
        <f>IF(計算!$B$24="","",IF(N(設定!$B$3)=0,"",DAY(設定!$B$3)))&amp;""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7" t="n"/>
      <c r="BX1919" s="148" t="n"/>
      <c r="BY1919" s="148" t="n"/>
      <c r="BZ1919" s="148" t="n"/>
      <c r="CA1919" s="148" t="n"/>
      <c r="CB1919" s="148" t="n"/>
      <c r="CC1919" s="148" t="n"/>
      <c r="CD1919" s="148" t="n"/>
      <c r="CE1919" s="148" t="n"/>
      <c r="CF1919" s="148" t="n"/>
      <c r="CG1919" s="149" t="n"/>
      <c r="CH1919" s="147" t="n"/>
      <c r="CI1919" s="148" t="n"/>
      <c r="CJ1919" s="148" t="n"/>
      <c r="CK1919" s="148" t="n"/>
      <c r="CL1919" s="148" t="n"/>
      <c r="CM1919" s="148" t="n"/>
      <c r="CN1919" s="148" t="n"/>
      <c r="CO1919" s="148" t="n"/>
      <c r="CP1919" s="148" t="n"/>
      <c r="CQ1919" s="148" t="n"/>
      <c r="CR1919" s="148" t="n"/>
      <c r="CS1919" s="148" t="n"/>
      <c r="CT1919" s="148" t="n"/>
      <c r="CU1919" s="148" t="n"/>
      <c r="CV1919" s="148" t="n"/>
      <c r="CW1919" s="148" t="n"/>
      <c r="CX1919" s="148" t="n"/>
      <c r="CY1919" s="148" t="n"/>
      <c r="CZ1919" s="148" t="n"/>
      <c r="DA1919" s="148" t="n"/>
      <c r="DB1919" s="148" t="n"/>
      <c r="DC1919" s="148" t="n"/>
      <c r="DD1919" s="148" t="n"/>
      <c r="DE1919" s="148" t="n"/>
      <c r="DF1919" s="148" t="n"/>
      <c r="DG1919" s="148" t="n"/>
      <c r="DH1919" s="148" t="n"/>
      <c r="DI1919" s="148" t="n"/>
      <c r="DJ1919" s="148" t="n"/>
      <c r="DK1919" s="148" t="n"/>
      <c r="DL1919" s="148" t="n"/>
      <c r="DM1919" s="148" t="n"/>
      <c r="DN1919" s="148" t="n"/>
      <c r="DO1919" s="148" t="n"/>
      <c r="DP1919" s="148" t="n"/>
      <c r="DQ1919" s="148" t="n"/>
      <c r="DR1919" s="148" t="n"/>
      <c r="DS1919" s="148" t="n"/>
      <c r="DT1919" s="148" t="n"/>
      <c r="DU1919" s="149"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50">
        <f>計算!$BD$24</f>
        <v/>
      </c>
      <c r="CG1920" s="144" t="n"/>
      <c r="CH1920" s="151">
        <f>計算!$BE$24</f>
        <v/>
      </c>
      <c r="DU1920" s="144"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8" t="n"/>
      <c r="AA1921" s="148" t="n"/>
      <c r="AB1921" s="148" t="n"/>
      <c r="AC1921" s="148" t="n"/>
      <c r="AD1921" s="148" t="n"/>
      <c r="AE1921" s="148" t="n"/>
      <c r="AF1921" s="148" t="n"/>
      <c r="AG1921" s="148" t="n"/>
      <c r="AH1921" s="148" t="n"/>
      <c r="AI1921" s="148" t="n"/>
      <c r="AJ1921" s="148" t="n"/>
      <c r="AK1921" s="148" t="n"/>
      <c r="AL1921" s="148" t="n"/>
      <c r="AM1921" s="148" t="n"/>
      <c r="AN1921" s="148" t="n"/>
      <c r="AO1921" s="148" t="n"/>
      <c r="AP1921" s="148" t="n"/>
      <c r="AQ1921" s="148" t="n"/>
      <c r="AR1921" s="148" t="n"/>
      <c r="AS1921" s="148" t="n"/>
      <c r="AT1921" s="148" t="n"/>
      <c r="AU1921" s="12" t="n"/>
      <c r="AV1921" s="7" t="n"/>
      <c r="BI1921" s="8" t="n"/>
      <c r="BJ1921" s="7" t="n"/>
      <c r="BK1921" s="2" t="n"/>
      <c r="BL1921" s="2" t="n"/>
      <c r="BM1921" s="2" t="n"/>
      <c r="BN1921" s="2" t="n"/>
      <c r="BO1921" s="2" t="n"/>
      <c r="BP1921" s="143" t="n"/>
      <c r="BV1921" s="144" t="n"/>
      <c r="BW1921" s="143" t="n"/>
      <c r="CG1921" s="144" t="n"/>
      <c r="DU1921" s="144" t="n"/>
      <c r="DV1921" s="2" t="n"/>
      <c r="DW1921" s="2" t="n"/>
      <c r="DX1921" s="2" t="n"/>
      <c r="DY1921" s="2" t="n"/>
      <c r="DZ1921" s="2" t="n"/>
      <c r="EA1921" s="2" t="n"/>
      <c r="EB1921" s="2" t="n"/>
      <c r="EC1921" s="2" t="n"/>
    </row>
    <row r="1922" ht="6.75" customHeight="1" s="118">
      <c r="A1922" s="2" t="n"/>
      <c r="B1922" s="2" t="n"/>
      <c r="C1922" s="2" t="n"/>
      <c r="D1922" s="2" t="n"/>
      <c r="E1922" s="142" t="inlineStr">
        <is>
          <t>ふ り が な</t>
        </is>
      </c>
      <c r="F1922" s="140" t="n"/>
      <c r="G1922" s="140" t="n"/>
      <c r="H1922" s="140" t="n"/>
      <c r="I1922" s="140" t="n"/>
      <c r="J1922" s="140" t="n"/>
      <c r="K1922" s="141" t="n"/>
      <c r="L1922" s="152">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43" t="n"/>
      <c r="CG1922" s="144" t="n"/>
      <c r="DU1922" s="144" t="n"/>
      <c r="DV1922" s="2" t="n"/>
      <c r="DW1922" s="2" t="n"/>
      <c r="DX1922" s="2" t="n"/>
      <c r="DY1922" s="2" t="n"/>
      <c r="DZ1922" s="2" t="n"/>
      <c r="EA1922" s="2" t="n"/>
      <c r="EB1922" s="2" t="n"/>
      <c r="EC1922" s="2" t="n"/>
    </row>
    <row r="1923" ht="6.7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43" t="n"/>
      <c r="CG1923" s="144" t="n"/>
      <c r="DU1923" s="144" t="n"/>
      <c r="DV1923" s="2" t="n"/>
      <c r="DW1923" s="2" t="n"/>
      <c r="DX1923" s="2" t="n"/>
      <c r="DY1923" s="2" t="n"/>
      <c r="DZ1923" s="2" t="n"/>
      <c r="EA1923" s="2" t="n"/>
      <c r="EB1923" s="2" t="n"/>
      <c r="EC1923" s="2" t="n"/>
    </row>
    <row r="1924" ht="6.7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43" t="n"/>
      <c r="CG1924" s="144" t="n"/>
      <c r="DU1924" s="144" t="n"/>
      <c r="DV1924" s="2" t="n"/>
      <c r="DW1924" s="2" t="n"/>
      <c r="DX1924" s="2" t="n"/>
      <c r="DY1924" s="2" t="n"/>
      <c r="DZ1924" s="2" t="n"/>
      <c r="EA1924" s="2" t="n"/>
      <c r="EB1924" s="2" t="n"/>
      <c r="EC1924" s="2" t="n"/>
    </row>
    <row r="1925" ht="6.75" customHeight="1" s="118">
      <c r="A1925" s="2" t="n"/>
      <c r="B1925" s="2" t="n"/>
      <c r="C1925" s="2" t="n"/>
      <c r="D1925" s="2" t="n"/>
      <c r="E1925" s="147" t="n"/>
      <c r="F1925" s="148" t="n"/>
      <c r="G1925" s="148" t="n"/>
      <c r="H1925" s="148" t="n"/>
      <c r="I1925" s="148" t="n"/>
      <c r="J1925" s="148" t="n"/>
      <c r="K1925" s="149" t="n"/>
      <c r="L1925" s="148" t="n"/>
      <c r="M1925" s="148" t="n"/>
      <c r="N1925" s="148" t="n"/>
      <c r="O1925" s="148" t="n"/>
      <c r="P1925" s="148" t="n"/>
      <c r="Q1925" s="148" t="n"/>
      <c r="R1925" s="148" t="n"/>
      <c r="S1925" s="148" t="n"/>
      <c r="T1925" s="148" t="n"/>
      <c r="U1925" s="148" t="n"/>
      <c r="V1925" s="148" t="n"/>
      <c r="W1925" s="148" t="n"/>
      <c r="X1925" s="148" t="n"/>
      <c r="Y1925" s="148" t="n"/>
      <c r="Z1925" s="148" t="n"/>
      <c r="AA1925" s="148" t="n"/>
      <c r="AB1925" s="148" t="n"/>
      <c r="AC1925" s="148" t="n"/>
      <c r="AD1925" s="148" t="n"/>
      <c r="AE1925" s="148" t="n"/>
      <c r="AF1925" s="148" t="n"/>
      <c r="AG1925" s="148" t="n"/>
      <c r="AH1925" s="148" t="n"/>
      <c r="AI1925" s="148" t="n"/>
      <c r="AJ1925" s="148" t="n"/>
      <c r="AK1925" s="148" t="n"/>
      <c r="AL1925" s="148" t="n"/>
      <c r="AM1925" s="148" t="n"/>
      <c r="AN1925" s="148" t="n"/>
      <c r="AO1925" s="148" t="n"/>
      <c r="AP1925" s="148" t="n"/>
      <c r="AQ1925" s="148" t="n"/>
      <c r="AR1925" s="148" t="n"/>
      <c r="AS1925" s="148" t="n"/>
      <c r="AT1925" s="149"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43" t="n"/>
      <c r="CG1925" s="144" t="n"/>
      <c r="DU1925" s="144" t="n"/>
      <c r="DV1925" s="2" t="n"/>
      <c r="DW1925" s="2" t="n"/>
      <c r="DX1925" s="2" t="n"/>
      <c r="DY1925" s="2" t="n"/>
      <c r="DZ1925" s="2" t="n"/>
      <c r="EA1925" s="2" t="n"/>
      <c r="EB1925" s="2" t="n"/>
      <c r="EC1925" s="2" t="n"/>
    </row>
    <row r="1926" ht="6.75" customHeight="1" s="118">
      <c r="A1926" s="2" t="n"/>
      <c r="B1926" s="2" t="n"/>
      <c r="C1926" s="2" t="n"/>
      <c r="D1926" s="2" t="n"/>
      <c r="E1926" s="153" t="inlineStr">
        <is>
          <t>名　前</t>
        </is>
      </c>
      <c r="F1926" s="140" t="n"/>
      <c r="G1926" s="140" t="n"/>
      <c r="H1926" s="140" t="n"/>
      <c r="I1926" s="140" t="n"/>
      <c r="J1926" s="140" t="n"/>
      <c r="K1926" s="141" t="n"/>
      <c r="L1926" s="154">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43" t="n"/>
      <c r="CG1926" s="144" t="n"/>
      <c r="DU1926" s="144" t="n"/>
      <c r="DV1926" s="2" t="n"/>
      <c r="DW1926" s="2" t="n"/>
      <c r="DX1926" s="2" t="n"/>
      <c r="DY1926" s="2" t="n"/>
      <c r="DZ1926" s="2" t="n"/>
      <c r="EA1926" s="2" t="n"/>
      <c r="EB1926" s="2" t="n"/>
      <c r="EC1926" s="2" t="n"/>
    </row>
    <row r="1927" ht="6.7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43" t="n"/>
      <c r="CG1927" s="144" t="n"/>
      <c r="DU1927" s="144" t="n"/>
      <c r="DV1927" s="2" t="n"/>
      <c r="DW1927" s="2" t="n"/>
      <c r="DX1927" s="2" t="n"/>
      <c r="DY1927" s="2" t="n"/>
      <c r="DZ1927" s="2" t="n"/>
      <c r="EA1927" s="2" t="n"/>
      <c r="EB1927" s="2" t="n"/>
      <c r="EC1927" s="2" t="n"/>
    </row>
    <row r="1928" ht="6.7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43" t="n"/>
      <c r="CG1928" s="144" t="n"/>
      <c r="DU1928" s="144" t="n"/>
      <c r="DV1928" s="2" t="n"/>
      <c r="DW1928" s="2" t="n"/>
      <c r="DX1928" s="2" t="n"/>
      <c r="DY1928" s="2" t="n"/>
      <c r="DZ1928" s="2" t="n"/>
      <c r="EA1928" s="2" t="n"/>
      <c r="EB1928" s="2" t="n"/>
      <c r="EC1928" s="2" t="n"/>
    </row>
    <row r="1929" ht="6.7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43" t="n"/>
      <c r="CG1929" s="144" t="n"/>
      <c r="DU1929" s="144" t="n"/>
      <c r="DV1929" s="2" t="n"/>
      <c r="DW1929" s="2" t="n"/>
      <c r="DX1929" s="2" t="n"/>
      <c r="DY1929" s="2" t="n"/>
      <c r="DZ1929" s="2" t="n"/>
      <c r="EA1929" s="2" t="n"/>
      <c r="EB1929" s="2" t="n"/>
      <c r="EC1929" s="2" t="n"/>
    </row>
    <row r="1930" ht="6.7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43" t="n"/>
      <c r="CG1930" s="144" t="n"/>
      <c r="DU1930" s="144" t="n"/>
      <c r="DV1930" s="2" t="n"/>
      <c r="DW1930" s="2" t="n"/>
      <c r="DX1930" s="2" t="n"/>
      <c r="DY1930" s="2" t="n"/>
      <c r="DZ1930" s="2" t="n"/>
      <c r="EA1930" s="2" t="n"/>
      <c r="EB1930" s="2" t="n"/>
      <c r="EC1930" s="2" t="n"/>
    </row>
    <row r="1931" ht="4.5" customHeight="1" s="118">
      <c r="A1931" s="2" t="n"/>
      <c r="B1931" s="2" t="n"/>
      <c r="C1931" s="2" t="n"/>
      <c r="D1931" s="2" t="n"/>
      <c r="E1931" s="147" t="n"/>
      <c r="F1931" s="148" t="n"/>
      <c r="G1931" s="148" t="n"/>
      <c r="H1931" s="148" t="n"/>
      <c r="I1931" s="148" t="n"/>
      <c r="J1931" s="148" t="n"/>
      <c r="K1931" s="149" t="n"/>
      <c r="L1931" s="147" t="n"/>
      <c r="M1931" s="148" t="n"/>
      <c r="N1931" s="148" t="n"/>
      <c r="O1931" s="148" t="n"/>
      <c r="P1931" s="148" t="n"/>
      <c r="Q1931" s="148" t="n"/>
      <c r="R1931" s="148" t="n"/>
      <c r="S1931" s="148" t="n"/>
      <c r="T1931" s="148" t="n"/>
      <c r="U1931" s="148" t="n"/>
      <c r="V1931" s="148" t="n"/>
      <c r="W1931" s="148" t="n"/>
      <c r="X1931" s="148" t="n"/>
      <c r="Y1931" s="148" t="n"/>
      <c r="Z1931" s="148" t="n"/>
      <c r="AA1931" s="148" t="n"/>
      <c r="AB1931" s="148" t="n"/>
      <c r="AC1931" s="148" t="n"/>
      <c r="AD1931" s="148" t="n"/>
      <c r="AE1931" s="148" t="n"/>
      <c r="AF1931" s="148" t="n"/>
      <c r="AG1931" s="148" t="n"/>
      <c r="AH1931" s="148" t="n"/>
      <c r="AI1931" s="148" t="n"/>
      <c r="AJ1931" s="148" t="n"/>
      <c r="AK1931" s="148" t="n"/>
      <c r="AL1931" s="148" t="n"/>
      <c r="AM1931" s="148" t="n"/>
      <c r="AN1931" s="148" t="n"/>
      <c r="AO1931" s="148" t="n"/>
      <c r="AP1931" s="148" t="n"/>
      <c r="AQ1931" s="148" t="n"/>
      <c r="AR1931" s="148" t="n"/>
      <c r="AS1931" s="148" t="n"/>
      <c r="AT1931" s="149"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43" t="n"/>
      <c r="CG1931" s="144" t="n"/>
      <c r="DU1931" s="144" t="n"/>
      <c r="DV1931" s="2" t="n"/>
      <c r="DW1931" s="2" t="n"/>
      <c r="DX1931" s="2" t="n"/>
      <c r="DY1931" s="2" t="n"/>
      <c r="DZ1931" s="2" t="n"/>
      <c r="EA1931" s="2" t="n"/>
      <c r="EB1931" s="2" t="n"/>
      <c r="EC1931" s="2" t="n"/>
    </row>
    <row r="1932" ht="6.75" customHeight="1" s="118">
      <c r="A1932" s="2" t="n"/>
      <c r="B1932" s="2" t="n"/>
      <c r="C1932" s="2" t="n"/>
      <c r="D1932" s="2" t="n"/>
      <c r="E1932" s="153" t="inlineStr">
        <is>
          <t>生年月日</t>
        </is>
      </c>
      <c r="F1932" s="140" t="n"/>
      <c r="G1932" s="140" t="n"/>
      <c r="H1932" s="140" t="n"/>
      <c r="I1932" s="140" t="n"/>
      <c r="J1932" s="140" t="n"/>
      <c r="K1932" s="141" t="n"/>
      <c r="L1932" s="155" t="inlineStr">
        <is>
          <t>昭和 ・ 平成</t>
        </is>
      </c>
      <c r="M1932" s="140" t="n"/>
      <c r="N1932" s="140" t="n"/>
      <c r="O1932" s="140" t="n"/>
      <c r="P1932" s="140" t="n"/>
      <c r="Q1932" s="140" t="n"/>
      <c r="R1932" s="140" t="n"/>
      <c r="S1932" s="140" t="n"/>
      <c r="T1932" s="140" t="n"/>
      <c r="U1932" s="140" t="n"/>
      <c r="V1932" s="156">
        <f>計算!$D$24</f>
        <v/>
      </c>
      <c r="W1932" s="140" t="n"/>
      <c r="X1932" s="157" t="inlineStr">
        <is>
          <t>年</t>
        </is>
      </c>
      <c r="Y1932" s="140" t="n"/>
      <c r="Z1932" s="158">
        <f>計算!$E$24</f>
        <v/>
      </c>
      <c r="AA1932" s="140" t="n"/>
      <c r="AB1932" s="140" t="n"/>
      <c r="AC1932" s="157" t="inlineStr">
        <is>
          <t>月</t>
        </is>
      </c>
      <c r="AD1932" s="140" t="n"/>
      <c r="AE1932" s="158">
        <f>計算!$F$24</f>
        <v/>
      </c>
      <c r="AF1932" s="140" t="n"/>
      <c r="AG1932" s="140" t="n"/>
      <c r="AH1932" s="157" t="inlineStr">
        <is>
          <t>日　生 （満</t>
        </is>
      </c>
      <c r="AI1932" s="140" t="n"/>
      <c r="AJ1932" s="140" t="n"/>
      <c r="AK1932" s="140" t="n"/>
      <c r="AL1932" s="140" t="n"/>
      <c r="AM1932" s="140" t="n"/>
      <c r="AN1932" s="140" t="n"/>
      <c r="AO1932" s="140" t="n"/>
      <c r="AP1932" s="159">
        <f>計算!$G$24</f>
        <v/>
      </c>
      <c r="AQ1932" s="140" t="n"/>
      <c r="AR1932" s="160"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43" t="n"/>
      <c r="CG1932" s="144" t="n"/>
      <c r="DU1932" s="144" t="n"/>
      <c r="DV1932" s="2" t="n"/>
      <c r="DW1932" s="2" t="n"/>
      <c r="DX1932" s="2" t="n"/>
      <c r="DY1932" s="2" t="n"/>
      <c r="DZ1932" s="2" t="n"/>
      <c r="EA1932" s="2" t="n"/>
      <c r="EB1932" s="2" t="n"/>
      <c r="EC1932" s="2" t="n"/>
    </row>
    <row r="1933" ht="6.75"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143" t="n"/>
      <c r="CG1933" s="144" t="n"/>
      <c r="DU1933" s="144" t="n"/>
      <c r="DV1933" s="2" t="n"/>
      <c r="DW1933" s="2" t="n"/>
      <c r="DX1933" s="2" t="n"/>
      <c r="DY1933" s="2" t="n"/>
      <c r="DZ1933" s="2" t="n"/>
      <c r="EA1933" s="2" t="n"/>
      <c r="EB1933" s="2" t="n"/>
      <c r="EC1933" s="2" t="n"/>
    </row>
    <row r="1934" ht="6.75"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143" t="n"/>
      <c r="CG1934" s="144" t="n"/>
      <c r="DU1934" s="144" t="n"/>
      <c r="DV1934" s="2" t="n"/>
      <c r="DW1934" s="2" t="n"/>
      <c r="DX1934" s="2" t="n"/>
      <c r="DY1934" s="2" t="n"/>
      <c r="DZ1934" s="2" t="n"/>
      <c r="EA1934" s="2" t="n"/>
      <c r="EB1934" s="2" t="n"/>
      <c r="EC1934" s="2" t="n"/>
    </row>
    <row r="1935" ht="3.75" customHeight="1" s="118">
      <c r="A1935" s="2" t="n"/>
      <c r="B1935" s="2" t="n"/>
      <c r="C1935" s="2" t="n"/>
      <c r="D1935" s="2" t="n"/>
      <c r="E1935" s="147" t="n"/>
      <c r="F1935" s="148" t="n"/>
      <c r="G1935" s="148" t="n"/>
      <c r="H1935" s="148" t="n"/>
      <c r="I1935" s="148" t="n"/>
      <c r="J1935" s="148" t="n"/>
      <c r="K1935" s="149" t="n"/>
      <c r="L1935" s="147" t="n"/>
      <c r="M1935" s="148" t="n"/>
      <c r="N1935" s="148" t="n"/>
      <c r="O1935" s="148" t="n"/>
      <c r="P1935" s="148" t="n"/>
      <c r="Q1935" s="148" t="n"/>
      <c r="R1935" s="148" t="n"/>
      <c r="S1935" s="148" t="n"/>
      <c r="T1935" s="148" t="n"/>
      <c r="U1935" s="148" t="n"/>
      <c r="X1935" s="148" t="n"/>
      <c r="Y1935" s="148" t="n"/>
      <c r="AC1935" s="148" t="n"/>
      <c r="AD1935" s="148" t="n"/>
      <c r="AH1935" s="148" t="n"/>
      <c r="AI1935" s="148" t="n"/>
      <c r="AJ1935" s="148" t="n"/>
      <c r="AK1935" s="148" t="n"/>
      <c r="AL1935" s="148" t="n"/>
      <c r="AM1935" s="148" t="n"/>
      <c r="AN1935" s="148" t="n"/>
      <c r="AO1935" s="148" t="n"/>
      <c r="AP1935" s="148" t="n"/>
      <c r="AQ1935" s="148" t="n"/>
      <c r="AR1935" s="148" t="n"/>
      <c r="AS1935" s="148" t="n"/>
      <c r="AT1935" s="149"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143" t="n"/>
      <c r="CG1935" s="144" t="n"/>
      <c r="DU1935" s="144" t="n"/>
      <c r="DV1935" s="2" t="n"/>
      <c r="DW1935" s="2" t="n"/>
      <c r="DX1935" s="2" t="n"/>
      <c r="DY1935" s="2" t="n"/>
      <c r="DZ1935" s="2" t="n"/>
      <c r="EA1935" s="2" t="n"/>
      <c r="EB1935" s="2" t="n"/>
      <c r="EC1935" s="2" t="n"/>
    </row>
    <row r="1936" ht="6.75" customHeight="1" s="118">
      <c r="A1936" s="2" t="n"/>
      <c r="B1936" s="2" t="n"/>
      <c r="C1936" s="2" t="n"/>
      <c r="D1936" s="2" t="n"/>
      <c r="E1936" s="161" t="inlineStr">
        <is>
          <t>ふ り が な</t>
        </is>
      </c>
      <c r="F1936" s="140" t="n"/>
      <c r="G1936" s="140" t="n"/>
      <c r="H1936" s="140" t="n"/>
      <c r="I1936" s="140" t="n"/>
      <c r="J1936" s="140" t="n"/>
      <c r="K1936" s="141" t="n"/>
      <c r="L1936" s="162">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143" t="n"/>
      <c r="CG1936" s="144" t="n"/>
      <c r="DU1936" s="144" t="n"/>
      <c r="DV1936" s="2" t="n"/>
      <c r="DW1936" s="2" t="n"/>
      <c r="DX1936" s="2" t="n"/>
      <c r="DY1936" s="2" t="n"/>
      <c r="DZ1936" s="2" t="n"/>
      <c r="EA1936" s="2" t="n"/>
      <c r="EB1936" s="2" t="n"/>
      <c r="EC1936" s="2" t="n"/>
    </row>
    <row r="1937" ht="6.75" customHeight="1" s="118">
      <c r="A1937" s="2" t="n"/>
      <c r="B1937" s="2" t="n"/>
      <c r="C1937" s="2" t="n"/>
      <c r="D1937" s="2" t="n"/>
      <c r="E1937" s="143" t="n"/>
      <c r="K1937" s="144" t="n"/>
      <c r="BI1937" s="144" t="n"/>
      <c r="BJ1937" s="2" t="n"/>
      <c r="BK1937" s="2" t="n"/>
      <c r="BL1937" s="2" t="n"/>
      <c r="BM1937" s="2" t="n"/>
      <c r="BN1937" s="2" t="n"/>
      <c r="BO1937" s="2" t="n"/>
      <c r="BP1937" s="143" t="n"/>
      <c r="BV1937" s="144" t="n"/>
      <c r="BW1937" s="143" t="n"/>
      <c r="CG1937" s="144" t="n"/>
      <c r="DU1937" s="144" t="n"/>
      <c r="DV1937" s="2" t="n"/>
      <c r="DW1937" s="2" t="n"/>
      <c r="DX1937" s="2" t="n"/>
      <c r="DY1937" s="2" t="n"/>
      <c r="DZ1937" s="2" t="n"/>
      <c r="EA1937" s="2" t="n"/>
      <c r="EB1937" s="2" t="n"/>
      <c r="EC1937" s="2" t="n"/>
    </row>
    <row r="1938" ht="6.75" customHeight="1" s="118">
      <c r="A1938" s="2" t="n"/>
      <c r="B1938" s="2" t="n"/>
      <c r="C1938" s="2" t="n"/>
      <c r="D1938" s="2" t="n"/>
      <c r="E1938" s="163" t="n"/>
      <c r="F1938" s="164" t="n"/>
      <c r="G1938" s="164" t="n"/>
      <c r="H1938" s="164" t="n"/>
      <c r="I1938" s="164" t="n"/>
      <c r="J1938" s="164" t="n"/>
      <c r="K1938" s="165" t="n"/>
      <c r="L1938" s="164" t="n"/>
      <c r="M1938" s="164" t="n"/>
      <c r="N1938" s="164" t="n"/>
      <c r="O1938" s="164" t="n"/>
      <c r="P1938" s="164" t="n"/>
      <c r="Q1938" s="164" t="n"/>
      <c r="R1938" s="164" t="n"/>
      <c r="S1938" s="164" t="n"/>
      <c r="T1938" s="164" t="n"/>
      <c r="U1938" s="164" t="n"/>
      <c r="V1938" s="164" t="n"/>
      <c r="W1938" s="164" t="n"/>
      <c r="X1938" s="164" t="n"/>
      <c r="Y1938" s="164" t="n"/>
      <c r="Z1938" s="164" t="n"/>
      <c r="AA1938" s="164" t="n"/>
      <c r="AB1938" s="164" t="n"/>
      <c r="AC1938" s="164" t="n"/>
      <c r="AD1938" s="164" t="n"/>
      <c r="AE1938" s="164" t="n"/>
      <c r="AF1938" s="164" t="n"/>
      <c r="AG1938" s="164" t="n"/>
      <c r="AH1938" s="164" t="n"/>
      <c r="AI1938" s="164" t="n"/>
      <c r="AJ1938" s="164" t="n"/>
      <c r="AK1938" s="164" t="n"/>
      <c r="AL1938" s="164" t="n"/>
      <c r="AM1938" s="164" t="n"/>
      <c r="AN1938" s="164" t="n"/>
      <c r="AO1938" s="164" t="n"/>
      <c r="AP1938" s="164" t="n"/>
      <c r="AQ1938" s="164" t="n"/>
      <c r="AR1938" s="164" t="n"/>
      <c r="AS1938" s="164" t="n"/>
      <c r="AT1938" s="164" t="n"/>
      <c r="AU1938" s="164" t="n"/>
      <c r="AV1938" s="164" t="n"/>
      <c r="AW1938" s="164" t="n"/>
      <c r="AX1938" s="164" t="n"/>
      <c r="AY1938" s="164" t="n"/>
      <c r="AZ1938" s="164" t="n"/>
      <c r="BA1938" s="164" t="n"/>
      <c r="BB1938" s="164" t="n"/>
      <c r="BC1938" s="164" t="n"/>
      <c r="BD1938" s="164" t="n"/>
      <c r="BE1938" s="164" t="n"/>
      <c r="BF1938" s="164" t="n"/>
      <c r="BG1938" s="164" t="n"/>
      <c r="BH1938" s="164" t="n"/>
      <c r="BI1938" s="165" t="n"/>
      <c r="BJ1938" s="2" t="n"/>
      <c r="BK1938" s="2" t="n"/>
      <c r="BL1938" s="2" t="n"/>
      <c r="BM1938" s="2" t="n"/>
      <c r="BN1938" s="2" t="n"/>
      <c r="BO1938" s="2" t="n"/>
      <c r="BP1938" s="143" t="n"/>
      <c r="BV1938" s="144" t="n"/>
      <c r="BW1938" s="143" t="n"/>
      <c r="CG1938" s="144" t="n"/>
      <c r="DU1938" s="144" t="n"/>
      <c r="DV1938" s="2" t="n"/>
      <c r="DW1938" s="2" t="n"/>
      <c r="DX1938" s="2" t="n"/>
      <c r="DY1938" s="2" t="n"/>
      <c r="DZ1938" s="2" t="n"/>
      <c r="EA1938" s="2" t="n"/>
      <c r="EB1938" s="2" t="n"/>
      <c r="EC1938" s="2" t="n"/>
    </row>
    <row r="1939" ht="6.75" customHeight="1" s="118">
      <c r="A1939" s="2" t="n"/>
      <c r="B1939" s="2" t="n"/>
      <c r="C1939" s="2" t="n"/>
      <c r="D1939" s="2" t="n"/>
      <c r="E1939" s="166" t="inlineStr">
        <is>
          <t>現住所</t>
        </is>
      </c>
      <c r="F1939" s="167" t="n"/>
      <c r="G1939" s="167" t="n"/>
      <c r="H1939" s="167" t="n"/>
      <c r="I1939" s="167" t="n"/>
      <c r="J1939" s="167" t="n"/>
      <c r="K1939" s="168" t="n"/>
      <c r="L1939" s="107" t="inlineStr">
        <is>
          <t>〒</t>
        </is>
      </c>
      <c r="M1939" s="167" t="n"/>
      <c r="N1939" s="167" t="n"/>
      <c r="O1939" s="167" t="n"/>
      <c r="P1939" s="169">
        <f>計算!$H$24</f>
        <v/>
      </c>
      <c r="Q1939" s="167" t="n"/>
      <c r="R1939" s="167" t="n"/>
      <c r="S1939" s="167" t="n"/>
      <c r="T1939" s="167" t="n"/>
      <c r="U1939" s="167" t="n"/>
      <c r="V1939" s="167" t="n"/>
      <c r="W1939" s="167" t="n"/>
      <c r="X1939" s="167" t="n"/>
      <c r="Y1939" s="167" t="n"/>
      <c r="Z1939" s="167" t="n"/>
      <c r="AA1939" s="167" t="n"/>
      <c r="AB1939" s="167" t="n"/>
      <c r="AC1939" s="167" t="n"/>
      <c r="AD1939" s="167" t="n"/>
      <c r="AE1939" s="167" t="n"/>
      <c r="AF1939" s="167" t="n"/>
      <c r="AG1939" s="167" t="n"/>
      <c r="AH1939" s="167" t="n"/>
      <c r="AI1939" s="167" t="n"/>
      <c r="AJ1939" s="167"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143" t="n"/>
      <c r="CG1939" s="144" t="n"/>
      <c r="DU1939" s="144" t="n"/>
      <c r="DV1939" s="2" t="n"/>
      <c r="DW1939" s="2" t="n"/>
      <c r="DX1939" s="2" t="n"/>
      <c r="DY1939" s="2" t="n"/>
      <c r="DZ1939" s="2" t="n"/>
      <c r="EA1939" s="2" t="n"/>
      <c r="EB1939" s="2" t="n"/>
      <c r="EC1939" s="2" t="n"/>
    </row>
    <row r="1940" ht="4.5"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7" t="n"/>
      <c r="BQ1940" s="148" t="n"/>
      <c r="BR1940" s="148" t="n"/>
      <c r="BS1940" s="148" t="n"/>
      <c r="BT1940" s="148" t="n"/>
      <c r="BU1940" s="148" t="n"/>
      <c r="BV1940" s="149" t="n"/>
      <c r="BW1940" s="147" t="n"/>
      <c r="BX1940" s="148" t="n"/>
      <c r="BY1940" s="148" t="n"/>
      <c r="BZ1940" s="148" t="n"/>
      <c r="CA1940" s="148" t="n"/>
      <c r="CB1940" s="148" t="n"/>
      <c r="CC1940" s="148" t="n"/>
      <c r="CD1940" s="148" t="n"/>
      <c r="CE1940" s="148" t="n"/>
      <c r="CF1940" s="148" t="n"/>
      <c r="CG1940" s="149" t="n"/>
      <c r="DU1940" s="144"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0" t="inlineStr">
        <is>
          <t>校内外の諸活動</t>
        </is>
      </c>
      <c r="BQ1941" s="140" t="n"/>
      <c r="BR1941" s="140" t="n"/>
      <c r="BS1941" s="140" t="n"/>
      <c r="BT1941" s="140" t="n"/>
      <c r="BU1941" s="140" t="n"/>
      <c r="BV1941" s="141" t="n"/>
      <c r="BW1941" s="171">
        <f>計算!$AQ$24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2">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7" t="n"/>
      <c r="F1944" s="148" t="n"/>
      <c r="G1944" s="148" t="n"/>
      <c r="H1944" s="148" t="n"/>
      <c r="I1944" s="148" t="n"/>
      <c r="J1944" s="148" t="n"/>
      <c r="K1944" s="149" t="n"/>
      <c r="L1944" s="147" t="n"/>
      <c r="M1944" s="148" t="n"/>
      <c r="N1944" s="148" t="n"/>
      <c r="O1944" s="148" t="n"/>
      <c r="P1944" s="148" t="n"/>
      <c r="Q1944" s="148" t="n"/>
      <c r="R1944" s="148" t="n"/>
      <c r="S1944" s="148" t="n"/>
      <c r="T1944" s="148" t="n"/>
      <c r="U1944" s="148" t="n"/>
      <c r="V1944" s="148" t="n"/>
      <c r="W1944" s="148" t="n"/>
      <c r="X1944" s="148" t="n"/>
      <c r="Y1944" s="148" t="n"/>
      <c r="Z1944" s="148" t="n"/>
      <c r="AA1944" s="148" t="n"/>
      <c r="AB1944" s="148" t="n"/>
      <c r="AC1944" s="148" t="n"/>
      <c r="AD1944" s="148" t="n"/>
      <c r="AE1944" s="148" t="n"/>
      <c r="AF1944" s="148" t="n"/>
      <c r="AG1944" s="148" t="n"/>
      <c r="AH1944" s="148" t="n"/>
      <c r="AI1944" s="148" t="n"/>
      <c r="AJ1944" s="148" t="n"/>
      <c r="AK1944" s="148" t="n"/>
      <c r="AL1944" s="148" t="n"/>
      <c r="AM1944" s="148" t="n"/>
      <c r="AN1944" s="148" t="n"/>
      <c r="AO1944" s="148" t="n"/>
      <c r="AP1944" s="148" t="n"/>
      <c r="AQ1944" s="148" t="n"/>
      <c r="AR1944" s="148" t="n"/>
      <c r="AS1944" s="148" t="n"/>
      <c r="AT1944" s="148" t="n"/>
      <c r="AU1944" s="148" t="n"/>
      <c r="AV1944" s="148" t="n"/>
      <c r="AW1944" s="148" t="n"/>
      <c r="AX1944" s="148" t="n"/>
      <c r="AY1944" s="148" t="n"/>
      <c r="AZ1944" s="148" t="n"/>
      <c r="BA1944" s="148" t="n"/>
      <c r="BB1944" s="148" t="n"/>
      <c r="BC1944" s="148" t="n"/>
      <c r="BD1944" s="148" t="n"/>
      <c r="BE1944" s="148" t="n"/>
      <c r="BF1944" s="148" t="n"/>
      <c r="BG1944" s="148" t="n"/>
      <c r="BH1944" s="148" t="n"/>
      <c r="BI1944" s="149"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61" t="inlineStr">
        <is>
          <t>ふ り が な</t>
        </is>
      </c>
      <c r="F1945" s="140" t="n"/>
      <c r="G1945" s="140" t="n"/>
      <c r="H1945" s="140" t="n"/>
      <c r="I1945" s="140" t="n"/>
      <c r="J1945" s="140" t="n"/>
      <c r="K1945" s="141" t="n"/>
      <c r="L1945" s="162">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3" t="n"/>
      <c r="F1947" s="164" t="n"/>
      <c r="G1947" s="164" t="n"/>
      <c r="H1947" s="164" t="n"/>
      <c r="I1947" s="164" t="n"/>
      <c r="J1947" s="164" t="n"/>
      <c r="K1947" s="165" t="n"/>
      <c r="L1947" s="164" t="n"/>
      <c r="M1947" s="164" t="n"/>
      <c r="N1947" s="164" t="n"/>
      <c r="O1947" s="164" t="n"/>
      <c r="P1947" s="164" t="n"/>
      <c r="Q1947" s="164" t="n"/>
      <c r="R1947" s="164" t="n"/>
      <c r="S1947" s="164" t="n"/>
      <c r="T1947" s="164" t="n"/>
      <c r="U1947" s="164" t="n"/>
      <c r="V1947" s="164" t="n"/>
      <c r="W1947" s="164" t="n"/>
      <c r="X1947" s="164" t="n"/>
      <c r="Y1947" s="164" t="n"/>
      <c r="Z1947" s="164" t="n"/>
      <c r="AA1947" s="164" t="n"/>
      <c r="AB1947" s="164" t="n"/>
      <c r="AC1947" s="164" t="n"/>
      <c r="AD1947" s="164" t="n"/>
      <c r="AE1947" s="164" t="n"/>
      <c r="AF1947" s="164" t="n"/>
      <c r="AG1947" s="164" t="n"/>
      <c r="AH1947" s="164" t="n"/>
      <c r="AI1947" s="164" t="n"/>
      <c r="AJ1947" s="164" t="n"/>
      <c r="AK1947" s="164" t="n"/>
      <c r="AL1947" s="164" t="n"/>
      <c r="AM1947" s="164" t="n"/>
      <c r="AN1947" s="164" t="n"/>
      <c r="AO1947" s="164" t="n"/>
      <c r="AP1947" s="164" t="n"/>
      <c r="AQ1947" s="164" t="n"/>
      <c r="AR1947" s="164" t="n"/>
      <c r="AS1947" s="164" t="n"/>
      <c r="AT1947" s="164" t="n"/>
      <c r="AU1947" s="164" t="n"/>
      <c r="AV1947" s="164" t="n"/>
      <c r="AW1947" s="164" t="n"/>
      <c r="AX1947" s="164" t="n"/>
      <c r="AY1947" s="164" t="n"/>
      <c r="AZ1947" s="164" t="n"/>
      <c r="BA1947" s="164" t="n"/>
      <c r="BB1947" s="164" t="n"/>
      <c r="BC1947" s="164" t="n"/>
      <c r="BD1947" s="164" t="n"/>
      <c r="BE1947" s="164" t="n"/>
      <c r="BF1947" s="164" t="n"/>
      <c r="BG1947" s="164" t="n"/>
      <c r="BH1947" s="164" t="n"/>
      <c r="BI1947" s="165"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6" t="inlineStr">
        <is>
          <t>連絡先</t>
        </is>
      </c>
      <c r="F1948" s="167" t="n"/>
      <c r="G1948" s="167" t="n"/>
      <c r="H1948" s="167" t="n"/>
      <c r="I1948" s="167" t="n"/>
      <c r="J1948" s="167" t="n"/>
      <c r="K1948" s="168" t="n"/>
      <c r="L1948" s="107" t="inlineStr">
        <is>
          <t>〒</t>
        </is>
      </c>
      <c r="M1948" s="167" t="n"/>
      <c r="N1948" s="167" t="n"/>
      <c r="O1948" s="167" t="n"/>
      <c r="P1948" s="173">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4">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7" t="n"/>
      <c r="F1952" s="148" t="n"/>
      <c r="G1952" s="148" t="n"/>
      <c r="H1952" s="148" t="n"/>
      <c r="I1952" s="148" t="n"/>
      <c r="J1952" s="148" t="n"/>
      <c r="K1952" s="149" t="n"/>
      <c r="L1952" s="148" t="n"/>
      <c r="M1952" s="148" t="n"/>
      <c r="N1952" s="148" t="n"/>
      <c r="O1952" s="148" t="n"/>
      <c r="P1952" s="148" t="n"/>
      <c r="Q1952" s="148" t="n"/>
      <c r="R1952" s="148" t="n"/>
      <c r="S1952" s="148" t="n"/>
      <c r="T1952" s="148" t="n"/>
      <c r="U1952" s="148" t="n"/>
      <c r="V1952" s="148" t="n"/>
      <c r="W1952" s="148" t="n"/>
      <c r="X1952" s="148" t="n"/>
      <c r="Y1952" s="148" t="n"/>
      <c r="Z1952" s="148" t="n"/>
      <c r="AA1952" s="148" t="n"/>
      <c r="AB1952" s="148" t="n"/>
      <c r="AC1952" s="148" t="n"/>
      <c r="AD1952" s="148" t="n"/>
      <c r="AE1952" s="148" t="n"/>
      <c r="AF1952" s="148" t="n"/>
      <c r="AG1952" s="148" t="n"/>
      <c r="AH1952" s="148" t="n"/>
      <c r="AI1952" s="148" t="n"/>
      <c r="AJ1952" s="148" t="n"/>
      <c r="AK1952" s="148" t="n"/>
      <c r="AL1952" s="148" t="n"/>
      <c r="AM1952" s="148" t="n"/>
      <c r="AN1952" s="148" t="n"/>
      <c r="AO1952" s="148" t="n"/>
      <c r="AP1952" s="148" t="n"/>
      <c r="AQ1952" s="148" t="n"/>
      <c r="AR1952" s="148" t="n"/>
      <c r="AS1952" s="148" t="n"/>
      <c r="AT1952" s="148" t="n"/>
      <c r="AU1952" s="148" t="n"/>
      <c r="AV1952" s="148" t="n"/>
      <c r="AW1952" s="148" t="n"/>
      <c r="AX1952" s="148" t="n"/>
      <c r="AY1952" s="148" t="n"/>
      <c r="AZ1952" s="148" t="n"/>
      <c r="BA1952" s="148" t="n"/>
      <c r="BB1952" s="148" t="n"/>
      <c r="BC1952" s="148" t="n"/>
      <c r="BD1952" s="148" t="n"/>
      <c r="BE1952" s="148" t="n"/>
      <c r="BF1952" s="148" t="n"/>
      <c r="BG1952" s="148" t="n"/>
      <c r="BH1952" s="148" t="n"/>
      <c r="BI1952" s="149"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5" t="n"/>
      <c r="BQ1958" s="140" t="n"/>
      <c r="BR1958" s="176" t="n"/>
      <c r="BS1958" s="140" t="n"/>
      <c r="BT1958" s="140" t="n"/>
      <c r="BU1958" s="28" t="n"/>
      <c r="BV1958" s="29" t="n"/>
      <c r="BW1958" s="177">
        <f>計算!$AR$24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8"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79">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80">
        <f>IF(計算!$B$24="","",設定!$B$6)&amp;""</f>
        <v/>
      </c>
      <c r="S1966" s="11" t="n"/>
      <c r="T1966" s="11" t="n"/>
      <c r="U1966" s="181">
        <f>IF(計算!$B$24="","",設定!$B$7)&amp;""</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7" t="n"/>
      <c r="F1971" s="148" t="n"/>
      <c r="G1971" s="148" t="n"/>
      <c r="H1971" s="148" t="n"/>
      <c r="I1971" s="148" t="n"/>
      <c r="J1971" s="148" t="n"/>
      <c r="K1971" s="149"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8" t="n"/>
      <c r="AX1971" s="148" t="n"/>
      <c r="AY1971" s="148" t="n"/>
      <c r="AZ1971" s="148" t="n"/>
      <c r="BA1971" s="148" t="n"/>
      <c r="BB1971" s="148" t="n"/>
      <c r="BC1971" s="148" t="n"/>
      <c r="BD1971" s="148" t="n"/>
      <c r="BE1971" s="148" t="n"/>
      <c r="BF1971" s="148" t="n"/>
      <c r="BG1971" s="148" t="n"/>
      <c r="BH1971" s="148" t="n"/>
      <c r="BI1971" s="149"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2"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2">
        <f>計算!$AV$24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80">
        <f>計算!$AT$24</f>
        <v/>
      </c>
      <c r="S1977" s="52" t="inlineStr">
        <is>
          <t>年</t>
        </is>
      </c>
      <c r="U1977" s="181">
        <f>計算!$AU$24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7" t="n"/>
      <c r="M1980" s="148" t="n"/>
      <c r="N1980" s="148" t="n"/>
      <c r="O1980" s="148" t="n"/>
      <c r="P1980" s="20" t="n"/>
      <c r="Q1980" s="20" t="n"/>
      <c r="R1980" s="20" t="n"/>
      <c r="S1980" s="20" t="n"/>
      <c r="T1980" s="20" t="n"/>
      <c r="U1980" s="20" t="n"/>
      <c r="V1980" s="20" t="n"/>
      <c r="W1980" s="20" t="n"/>
      <c r="X1980" s="39" t="n"/>
      <c r="Y1980" s="147" t="n"/>
      <c r="Z1980" s="148" t="n"/>
      <c r="AA1980" s="148" t="n"/>
      <c r="AB1980" s="148" t="n"/>
      <c r="AC1980" s="148" t="n"/>
      <c r="AD1980" s="148" t="n"/>
      <c r="AE1980" s="148" t="n"/>
      <c r="AF1980" s="148" t="n"/>
      <c r="AG1980" s="148" t="n"/>
      <c r="AH1980" s="148" t="n"/>
      <c r="AI1980" s="148" t="n"/>
      <c r="AJ1980" s="148" t="n"/>
      <c r="AK1980" s="148" t="n"/>
      <c r="AL1980" s="148" t="n"/>
      <c r="AM1980" s="148" t="n"/>
      <c r="AN1980" s="148" t="n"/>
      <c r="AO1980" s="148" t="n"/>
      <c r="AP1980" s="148" t="n"/>
      <c r="AQ1980" s="148" t="n"/>
      <c r="AR1980" s="148" t="n"/>
      <c r="AS1980" s="148" t="n"/>
      <c r="AT1980" s="148" t="n"/>
      <c r="AU1980" s="148" t="n"/>
      <c r="AV1980" s="148" t="n"/>
      <c r="AW1980" s="148" t="n"/>
      <c r="AX1980" s="148" t="n"/>
      <c r="AY1980" s="148" t="n"/>
      <c r="AZ1980" s="148" t="n"/>
      <c r="BA1980" s="148" t="n"/>
      <c r="BB1980" s="148" t="n"/>
      <c r="BC1980" s="148" t="n"/>
      <c r="BD1980" s="148" t="n"/>
      <c r="BE1980" s="148" t="n"/>
      <c r="BF1980" s="148" t="n"/>
      <c r="BG1980" s="148" t="n"/>
      <c r="BH1980" s="148" t="n"/>
      <c r="BI1980" s="149"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2">
        <f>計算!$AY$24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80">
        <f>計算!$AW$24</f>
        <v/>
      </c>
      <c r="S1983" s="52" t="inlineStr">
        <is>
          <t>年</t>
        </is>
      </c>
      <c r="U1983" s="181">
        <f>計算!$AX$24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7" t="n"/>
      <c r="M1986" s="148" t="n"/>
      <c r="N1986" s="148" t="n"/>
      <c r="O1986" s="148" t="n"/>
      <c r="P1986" s="20" t="n"/>
      <c r="Q1986" s="20" t="n"/>
      <c r="R1986" s="20" t="n"/>
      <c r="S1986" s="20" t="n"/>
      <c r="T1986" s="20" t="n"/>
      <c r="U1986" s="20" t="n"/>
      <c r="V1986" s="20" t="n"/>
      <c r="W1986" s="20" t="n"/>
      <c r="X1986" s="39" t="n"/>
      <c r="Y1986" s="147" t="n"/>
      <c r="Z1986" s="148" t="n"/>
      <c r="AA1986" s="148" t="n"/>
      <c r="AB1986" s="148" t="n"/>
      <c r="AC1986" s="148" t="n"/>
      <c r="AD1986" s="148" t="n"/>
      <c r="AE1986" s="148" t="n"/>
      <c r="AF1986" s="148" t="n"/>
      <c r="AG1986" s="148" t="n"/>
      <c r="AH1986" s="148" t="n"/>
      <c r="AI1986" s="148" t="n"/>
      <c r="AJ1986" s="148" t="n"/>
      <c r="AK1986" s="148" t="n"/>
      <c r="AL1986" s="148" t="n"/>
      <c r="AM1986" s="148" t="n"/>
      <c r="AN1986" s="148" t="n"/>
      <c r="AO1986" s="148" t="n"/>
      <c r="AP1986" s="148" t="n"/>
      <c r="AQ1986" s="148" t="n"/>
      <c r="AR1986" s="148" t="n"/>
      <c r="AS1986" s="148" t="n"/>
      <c r="AT1986" s="148" t="n"/>
      <c r="AU1986" s="148" t="n"/>
      <c r="AV1986" s="148" t="n"/>
      <c r="AW1986" s="148" t="n"/>
      <c r="AX1986" s="148" t="n"/>
      <c r="AY1986" s="148" t="n"/>
      <c r="AZ1986" s="148" t="n"/>
      <c r="BA1986" s="148" t="n"/>
      <c r="BB1986" s="148" t="n"/>
      <c r="BC1986" s="148" t="n"/>
      <c r="BD1986" s="148" t="n"/>
      <c r="BE1986" s="148" t="n"/>
      <c r="BF1986" s="148" t="n"/>
      <c r="BG1986" s="148" t="n"/>
      <c r="BH1986" s="148" t="n"/>
      <c r="BI1986" s="149" t="n"/>
      <c r="BJ1986" s="2" t="n"/>
      <c r="BK1986" s="2" t="n"/>
      <c r="BL1986" s="2" t="n"/>
      <c r="BM1986" s="2" t="n"/>
      <c r="BN1986" s="2" t="n"/>
      <c r="BO1986" s="2" t="n"/>
      <c r="BP1986" s="147" t="n"/>
      <c r="BQ1986" s="148" t="n"/>
      <c r="BR1986" s="148" t="n"/>
      <c r="BS1986" s="148" t="n"/>
      <c r="BT1986" s="148" t="n"/>
      <c r="BU1986" s="42" t="n"/>
      <c r="BV1986" s="45" t="n"/>
      <c r="BW1986" s="148" t="n"/>
      <c r="BX1986" s="148" t="n"/>
      <c r="BY1986" s="148" t="n"/>
      <c r="BZ1986" s="148" t="n"/>
      <c r="CA1986" s="148" t="n"/>
      <c r="CB1986" s="148" t="n"/>
      <c r="CC1986" s="148" t="n"/>
      <c r="CD1986" s="148" t="n"/>
      <c r="CE1986" s="148" t="n"/>
      <c r="CF1986" s="148" t="n"/>
      <c r="CG1986" s="148" t="n"/>
      <c r="CH1986" s="148" t="n"/>
      <c r="CI1986" s="148" t="n"/>
      <c r="CJ1986" s="148" t="n"/>
      <c r="CK1986" s="148" t="n"/>
      <c r="CL1986" s="148" t="n"/>
      <c r="CM1986" s="148" t="n"/>
      <c r="CN1986" s="148" t="n"/>
      <c r="CO1986" s="148" t="n"/>
      <c r="CP1986" s="148" t="n"/>
      <c r="CQ1986" s="148" t="n"/>
      <c r="CR1986" s="148" t="n"/>
      <c r="CS1986" s="148" t="n"/>
      <c r="CT1986" s="148" t="n"/>
      <c r="CU1986" s="148" t="n"/>
      <c r="CV1986" s="148" t="n"/>
      <c r="CW1986" s="148" t="n"/>
      <c r="CX1986" s="148" t="n"/>
      <c r="CY1986" s="148" t="n"/>
      <c r="CZ1986" s="148" t="n"/>
      <c r="DA1986" s="148" t="n"/>
      <c r="DB1986" s="148" t="n"/>
      <c r="DC1986" s="148" t="n"/>
      <c r="DD1986" s="148" t="n"/>
      <c r="DE1986" s="148" t="n"/>
      <c r="DF1986" s="148" t="n"/>
      <c r="DG1986" s="148" t="n"/>
      <c r="DH1986" s="148" t="n"/>
      <c r="DI1986" s="148" t="n"/>
      <c r="DJ1986" s="148" t="n"/>
      <c r="DK1986" s="148" t="n"/>
      <c r="DL1986" s="148" t="n"/>
      <c r="DM1986" s="148" t="n"/>
      <c r="DN1986" s="148" t="n"/>
      <c r="DO1986" s="148" t="n"/>
      <c r="DP1986" s="148" t="n"/>
      <c r="DQ1986" s="148" t="n"/>
      <c r="DR1986" s="148" t="n"/>
      <c r="DS1986" s="148" t="n"/>
      <c r="DT1986" s="148" t="n"/>
      <c r="DU1986" s="149"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7">
        <f>計算!$AS$24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7" t="n"/>
      <c r="M1992" s="148" t="n"/>
      <c r="N1992" s="148" t="n"/>
      <c r="O1992" s="148"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7" t="n"/>
      <c r="F1998" s="148" t="n"/>
      <c r="G1998" s="148" t="n"/>
      <c r="H1998" s="148" t="n"/>
      <c r="I1998" s="148" t="n"/>
      <c r="J1998" s="148" t="n"/>
      <c r="K1998" s="149" t="n"/>
      <c r="L1998" s="147" t="n"/>
      <c r="M1998" s="148" t="n"/>
      <c r="N1998" s="148" t="n"/>
      <c r="O1998" s="148"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7" t="n"/>
      <c r="BQ1998" s="148" t="n"/>
      <c r="BR1998" s="148" t="n"/>
      <c r="BS1998" s="148" t="n"/>
      <c r="BT1998" s="148" t="n"/>
      <c r="BU1998" s="148" t="n"/>
      <c r="BV1998" s="149" t="n"/>
      <c r="BW1998" s="148" t="n"/>
      <c r="BX1998" s="148" t="n"/>
      <c r="BY1998" s="148" t="n"/>
      <c r="BZ1998" s="148" t="n"/>
      <c r="CA1998" s="148" t="n"/>
      <c r="CB1998" s="148" t="n"/>
      <c r="CC1998" s="148" t="n"/>
      <c r="CD1998" s="148" t="n"/>
      <c r="CE1998" s="148" t="n"/>
      <c r="CF1998" s="148" t="n"/>
      <c r="CG1998" s="148" t="n"/>
      <c r="CH1998" s="148" t="n"/>
      <c r="CI1998" s="148" t="n"/>
      <c r="CJ1998" s="148" t="n"/>
      <c r="CK1998" s="148" t="n"/>
      <c r="CL1998" s="148" t="n"/>
      <c r="CM1998" s="148" t="n"/>
      <c r="CN1998" s="148" t="n"/>
      <c r="CO1998" s="148" t="n"/>
      <c r="CP1998" s="148" t="n"/>
      <c r="CQ1998" s="148" t="n"/>
      <c r="CR1998" s="148" t="n"/>
      <c r="CS1998" s="148" t="n"/>
      <c r="CT1998" s="148" t="n"/>
      <c r="CU1998" s="148" t="n"/>
      <c r="CV1998" s="148" t="n"/>
      <c r="CW1998" s="148" t="n"/>
      <c r="CX1998" s="148" t="n"/>
      <c r="CY1998" s="148" t="n"/>
      <c r="CZ1998" s="148" t="n"/>
      <c r="DA1998" s="148" t="n"/>
      <c r="DB1998" s="148" t="n"/>
      <c r="DC1998" s="148" t="n"/>
      <c r="DD1998" s="148" t="n"/>
      <c r="DE1998" s="148" t="n"/>
      <c r="DF1998" s="148" t="n"/>
      <c r="DG1998" s="148" t="n"/>
      <c r="DH1998" s="148" t="n"/>
      <c r="DI1998" s="148" t="n"/>
      <c r="DJ1998" s="148" t="n"/>
      <c r="DK1998" s="148" t="n"/>
      <c r="DL1998" s="148" t="n"/>
      <c r="DM1998" s="148" t="n"/>
      <c r="DN1998" s="148" t="n"/>
      <c r="DO1998" s="148" t="n"/>
      <c r="DP1998" s="148" t="n"/>
      <c r="DQ1998" s="148" t="n"/>
      <c r="DR1998" s="148" t="n"/>
      <c r="DS1998" s="148" t="n"/>
      <c r="DT1998" s="148" t="n"/>
      <c r="DU1998" s="149"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IF(計算!$B$25="","",IF(N(設定!$B$3)=0,"",YEAR(設定!$B$3)-2018))&amp;""</f>
        <v/>
      </c>
      <c r="AG2010" s="95" t="inlineStr">
        <is>
          <t>年</t>
        </is>
      </c>
      <c r="AI2010" s="145">
        <f>IF(計算!$B$25="","",IF(N(設定!$B$3)=0,"",MONTH(設定!$B$3)))&amp;""</f>
        <v/>
      </c>
      <c r="AL2010" s="95" t="inlineStr">
        <is>
          <t>月</t>
        </is>
      </c>
      <c r="AN2010" s="146">
        <f>IF(計算!$B$25="","",IF(N(設定!$B$3)=0,"",DAY(設定!$B$3)))&amp;""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7" t="n"/>
      <c r="BX2010" s="148" t="n"/>
      <c r="BY2010" s="148" t="n"/>
      <c r="BZ2010" s="148" t="n"/>
      <c r="CA2010" s="148" t="n"/>
      <c r="CB2010" s="148" t="n"/>
      <c r="CC2010" s="148" t="n"/>
      <c r="CD2010" s="148" t="n"/>
      <c r="CE2010" s="148" t="n"/>
      <c r="CF2010" s="148" t="n"/>
      <c r="CG2010" s="149" t="n"/>
      <c r="CH2010" s="147" t="n"/>
      <c r="CI2010" s="148" t="n"/>
      <c r="CJ2010" s="148" t="n"/>
      <c r="CK2010" s="148" t="n"/>
      <c r="CL2010" s="148" t="n"/>
      <c r="CM2010" s="148" t="n"/>
      <c r="CN2010" s="148" t="n"/>
      <c r="CO2010" s="148" t="n"/>
      <c r="CP2010" s="148" t="n"/>
      <c r="CQ2010" s="148" t="n"/>
      <c r="CR2010" s="148" t="n"/>
      <c r="CS2010" s="148" t="n"/>
      <c r="CT2010" s="148" t="n"/>
      <c r="CU2010" s="148" t="n"/>
      <c r="CV2010" s="148" t="n"/>
      <c r="CW2010" s="148" t="n"/>
      <c r="CX2010" s="148" t="n"/>
      <c r="CY2010" s="148" t="n"/>
      <c r="CZ2010" s="148" t="n"/>
      <c r="DA2010" s="148" t="n"/>
      <c r="DB2010" s="148" t="n"/>
      <c r="DC2010" s="148" t="n"/>
      <c r="DD2010" s="148" t="n"/>
      <c r="DE2010" s="148" t="n"/>
      <c r="DF2010" s="148" t="n"/>
      <c r="DG2010" s="148" t="n"/>
      <c r="DH2010" s="148" t="n"/>
      <c r="DI2010" s="148" t="n"/>
      <c r="DJ2010" s="148" t="n"/>
      <c r="DK2010" s="148" t="n"/>
      <c r="DL2010" s="148" t="n"/>
      <c r="DM2010" s="148" t="n"/>
      <c r="DN2010" s="148" t="n"/>
      <c r="DO2010" s="148" t="n"/>
      <c r="DP2010" s="148" t="n"/>
      <c r="DQ2010" s="148" t="n"/>
      <c r="DR2010" s="148" t="n"/>
      <c r="DS2010" s="148" t="n"/>
      <c r="DT2010" s="148" t="n"/>
      <c r="DU2010" s="149"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50">
        <f>計算!$BD$25</f>
        <v/>
      </c>
      <c r="CG2011" s="144" t="n"/>
      <c r="CH2011" s="151">
        <f>計算!$BE$25</f>
        <v/>
      </c>
      <c r="DU2011" s="144"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8" t="n"/>
      <c r="AA2012" s="148" t="n"/>
      <c r="AB2012" s="148" t="n"/>
      <c r="AC2012" s="148" t="n"/>
      <c r="AD2012" s="148" t="n"/>
      <c r="AE2012" s="148" t="n"/>
      <c r="AF2012" s="148" t="n"/>
      <c r="AG2012" s="148" t="n"/>
      <c r="AH2012" s="148" t="n"/>
      <c r="AI2012" s="148" t="n"/>
      <c r="AJ2012" s="148" t="n"/>
      <c r="AK2012" s="148" t="n"/>
      <c r="AL2012" s="148" t="n"/>
      <c r="AM2012" s="148" t="n"/>
      <c r="AN2012" s="148" t="n"/>
      <c r="AO2012" s="148" t="n"/>
      <c r="AP2012" s="148" t="n"/>
      <c r="AQ2012" s="148" t="n"/>
      <c r="AR2012" s="148" t="n"/>
      <c r="AS2012" s="148" t="n"/>
      <c r="AT2012" s="148" t="n"/>
      <c r="AU2012" s="12" t="n"/>
      <c r="AV2012" s="7" t="n"/>
      <c r="BI2012" s="8" t="n"/>
      <c r="BJ2012" s="7" t="n"/>
      <c r="BK2012" s="2" t="n"/>
      <c r="BL2012" s="2" t="n"/>
      <c r="BM2012" s="2" t="n"/>
      <c r="BN2012" s="2" t="n"/>
      <c r="BO2012" s="2" t="n"/>
      <c r="BP2012" s="143" t="n"/>
      <c r="BV2012" s="144" t="n"/>
      <c r="BW2012" s="143" t="n"/>
      <c r="CG2012" s="144" t="n"/>
      <c r="DU2012" s="144" t="n"/>
      <c r="DV2012" s="2" t="n"/>
      <c r="DW2012" s="2" t="n"/>
      <c r="DX2012" s="2" t="n"/>
      <c r="DY2012" s="2" t="n"/>
      <c r="DZ2012" s="2" t="n"/>
      <c r="EA2012" s="2" t="n"/>
      <c r="EB2012" s="2" t="n"/>
      <c r="EC2012" s="2" t="n"/>
    </row>
    <row r="2013" ht="6.75" customHeight="1" s="118">
      <c r="A2013" s="2" t="n"/>
      <c r="B2013" s="2" t="n"/>
      <c r="C2013" s="2" t="n"/>
      <c r="D2013" s="2" t="n"/>
      <c r="E2013" s="142" t="inlineStr">
        <is>
          <t>ふ り が な</t>
        </is>
      </c>
      <c r="F2013" s="140" t="n"/>
      <c r="G2013" s="140" t="n"/>
      <c r="H2013" s="140" t="n"/>
      <c r="I2013" s="140" t="n"/>
      <c r="J2013" s="140" t="n"/>
      <c r="K2013" s="141" t="n"/>
      <c r="L2013" s="152">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43" t="n"/>
      <c r="CG2013" s="144" t="n"/>
      <c r="DU2013" s="144" t="n"/>
      <c r="DV2013" s="2" t="n"/>
      <c r="DW2013" s="2" t="n"/>
      <c r="DX2013" s="2" t="n"/>
      <c r="DY2013" s="2" t="n"/>
      <c r="DZ2013" s="2" t="n"/>
      <c r="EA2013" s="2" t="n"/>
      <c r="EB2013" s="2" t="n"/>
      <c r="EC2013" s="2" t="n"/>
    </row>
    <row r="2014" ht="6.7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43" t="n"/>
      <c r="CG2014" s="144" t="n"/>
      <c r="DU2014" s="144" t="n"/>
      <c r="DV2014" s="2" t="n"/>
      <c r="DW2014" s="2" t="n"/>
      <c r="DX2014" s="2" t="n"/>
      <c r="DY2014" s="2" t="n"/>
      <c r="DZ2014" s="2" t="n"/>
      <c r="EA2014" s="2" t="n"/>
      <c r="EB2014" s="2" t="n"/>
      <c r="EC2014" s="2" t="n"/>
    </row>
    <row r="2015" ht="6.7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43" t="n"/>
      <c r="CG2015" s="144" t="n"/>
      <c r="DU2015" s="144" t="n"/>
      <c r="DV2015" s="2" t="n"/>
      <c r="DW2015" s="2" t="n"/>
      <c r="DX2015" s="2" t="n"/>
      <c r="DY2015" s="2" t="n"/>
      <c r="DZ2015" s="2" t="n"/>
      <c r="EA2015" s="2" t="n"/>
      <c r="EB2015" s="2" t="n"/>
      <c r="EC2015" s="2" t="n"/>
    </row>
    <row r="2016" ht="6.75" customHeight="1" s="118">
      <c r="A2016" s="2" t="n"/>
      <c r="B2016" s="2" t="n"/>
      <c r="C2016" s="2" t="n"/>
      <c r="D2016" s="2" t="n"/>
      <c r="E2016" s="147" t="n"/>
      <c r="F2016" s="148" t="n"/>
      <c r="G2016" s="148" t="n"/>
      <c r="H2016" s="148" t="n"/>
      <c r="I2016" s="148" t="n"/>
      <c r="J2016" s="148" t="n"/>
      <c r="K2016" s="149" t="n"/>
      <c r="L2016" s="148" t="n"/>
      <c r="M2016" s="148" t="n"/>
      <c r="N2016" s="148" t="n"/>
      <c r="O2016" s="148" t="n"/>
      <c r="P2016" s="148" t="n"/>
      <c r="Q2016" s="148" t="n"/>
      <c r="R2016" s="148" t="n"/>
      <c r="S2016" s="148" t="n"/>
      <c r="T2016" s="148" t="n"/>
      <c r="U2016" s="148" t="n"/>
      <c r="V2016" s="148" t="n"/>
      <c r="W2016" s="148" t="n"/>
      <c r="X2016" s="148" t="n"/>
      <c r="Y2016" s="148" t="n"/>
      <c r="Z2016" s="148" t="n"/>
      <c r="AA2016" s="148" t="n"/>
      <c r="AB2016" s="148" t="n"/>
      <c r="AC2016" s="148" t="n"/>
      <c r="AD2016" s="148" t="n"/>
      <c r="AE2016" s="148" t="n"/>
      <c r="AF2016" s="148" t="n"/>
      <c r="AG2016" s="148" t="n"/>
      <c r="AH2016" s="148" t="n"/>
      <c r="AI2016" s="148" t="n"/>
      <c r="AJ2016" s="148" t="n"/>
      <c r="AK2016" s="148" t="n"/>
      <c r="AL2016" s="148" t="n"/>
      <c r="AM2016" s="148" t="n"/>
      <c r="AN2016" s="148" t="n"/>
      <c r="AO2016" s="148" t="n"/>
      <c r="AP2016" s="148" t="n"/>
      <c r="AQ2016" s="148" t="n"/>
      <c r="AR2016" s="148" t="n"/>
      <c r="AS2016" s="148" t="n"/>
      <c r="AT2016" s="149"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43" t="n"/>
      <c r="CG2016" s="144" t="n"/>
      <c r="DU2016" s="144" t="n"/>
      <c r="DV2016" s="2" t="n"/>
      <c r="DW2016" s="2" t="n"/>
      <c r="DX2016" s="2" t="n"/>
      <c r="DY2016" s="2" t="n"/>
      <c r="DZ2016" s="2" t="n"/>
      <c r="EA2016" s="2" t="n"/>
      <c r="EB2016" s="2" t="n"/>
      <c r="EC2016" s="2" t="n"/>
    </row>
    <row r="2017" ht="6.75" customHeight="1" s="118">
      <c r="A2017" s="2" t="n"/>
      <c r="B2017" s="2" t="n"/>
      <c r="C2017" s="2" t="n"/>
      <c r="D2017" s="2" t="n"/>
      <c r="E2017" s="153" t="inlineStr">
        <is>
          <t>名　前</t>
        </is>
      </c>
      <c r="F2017" s="140" t="n"/>
      <c r="G2017" s="140" t="n"/>
      <c r="H2017" s="140" t="n"/>
      <c r="I2017" s="140" t="n"/>
      <c r="J2017" s="140" t="n"/>
      <c r="K2017" s="141" t="n"/>
      <c r="L2017" s="154">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43" t="n"/>
      <c r="CG2017" s="144" t="n"/>
      <c r="DU2017" s="144" t="n"/>
      <c r="DV2017" s="2" t="n"/>
      <c r="DW2017" s="2" t="n"/>
      <c r="DX2017" s="2" t="n"/>
      <c r="DY2017" s="2" t="n"/>
      <c r="DZ2017" s="2" t="n"/>
      <c r="EA2017" s="2" t="n"/>
      <c r="EB2017" s="2" t="n"/>
      <c r="EC2017" s="2" t="n"/>
    </row>
    <row r="2018" ht="6.7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43" t="n"/>
      <c r="CG2018" s="144" t="n"/>
      <c r="DU2018" s="144" t="n"/>
      <c r="DV2018" s="2" t="n"/>
      <c r="DW2018" s="2" t="n"/>
      <c r="DX2018" s="2" t="n"/>
      <c r="DY2018" s="2" t="n"/>
      <c r="DZ2018" s="2" t="n"/>
      <c r="EA2018" s="2" t="n"/>
      <c r="EB2018" s="2" t="n"/>
      <c r="EC2018" s="2" t="n"/>
    </row>
    <row r="2019" ht="6.7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43" t="n"/>
      <c r="CG2019" s="144" t="n"/>
      <c r="DU2019" s="144" t="n"/>
      <c r="DV2019" s="2" t="n"/>
      <c r="DW2019" s="2" t="n"/>
      <c r="DX2019" s="2" t="n"/>
      <c r="DY2019" s="2" t="n"/>
      <c r="DZ2019" s="2" t="n"/>
      <c r="EA2019" s="2" t="n"/>
      <c r="EB2019" s="2" t="n"/>
      <c r="EC2019" s="2" t="n"/>
    </row>
    <row r="2020" ht="6.7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43" t="n"/>
      <c r="CG2020" s="144" t="n"/>
      <c r="DU2020" s="144" t="n"/>
      <c r="DV2020" s="2" t="n"/>
      <c r="DW2020" s="2" t="n"/>
      <c r="DX2020" s="2" t="n"/>
      <c r="DY2020" s="2" t="n"/>
      <c r="DZ2020" s="2" t="n"/>
      <c r="EA2020" s="2" t="n"/>
      <c r="EB2020" s="2" t="n"/>
      <c r="EC2020" s="2" t="n"/>
    </row>
    <row r="2021" ht="6.7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43" t="n"/>
      <c r="CG2021" s="144" t="n"/>
      <c r="DU2021" s="144" t="n"/>
      <c r="DV2021" s="2" t="n"/>
      <c r="DW2021" s="2" t="n"/>
      <c r="DX2021" s="2" t="n"/>
      <c r="DY2021" s="2" t="n"/>
      <c r="DZ2021" s="2" t="n"/>
      <c r="EA2021" s="2" t="n"/>
      <c r="EB2021" s="2" t="n"/>
      <c r="EC2021" s="2" t="n"/>
    </row>
    <row r="2022" ht="4.5" customHeight="1" s="118">
      <c r="A2022" s="2" t="n"/>
      <c r="B2022" s="2" t="n"/>
      <c r="C2022" s="2" t="n"/>
      <c r="D2022" s="2" t="n"/>
      <c r="E2022" s="147" t="n"/>
      <c r="F2022" s="148" t="n"/>
      <c r="G2022" s="148" t="n"/>
      <c r="H2022" s="148" t="n"/>
      <c r="I2022" s="148" t="n"/>
      <c r="J2022" s="148" t="n"/>
      <c r="K2022" s="149" t="n"/>
      <c r="L2022" s="147" t="n"/>
      <c r="M2022" s="148" t="n"/>
      <c r="N2022" s="148" t="n"/>
      <c r="O2022" s="148" t="n"/>
      <c r="P2022" s="148" t="n"/>
      <c r="Q2022" s="148" t="n"/>
      <c r="R2022" s="148" t="n"/>
      <c r="S2022" s="148" t="n"/>
      <c r="T2022" s="148" t="n"/>
      <c r="U2022" s="148" t="n"/>
      <c r="V2022" s="148" t="n"/>
      <c r="W2022" s="148" t="n"/>
      <c r="X2022" s="148" t="n"/>
      <c r="Y2022" s="148" t="n"/>
      <c r="Z2022" s="148" t="n"/>
      <c r="AA2022" s="148" t="n"/>
      <c r="AB2022" s="148" t="n"/>
      <c r="AC2022" s="148" t="n"/>
      <c r="AD2022" s="148" t="n"/>
      <c r="AE2022" s="148" t="n"/>
      <c r="AF2022" s="148" t="n"/>
      <c r="AG2022" s="148" t="n"/>
      <c r="AH2022" s="148" t="n"/>
      <c r="AI2022" s="148" t="n"/>
      <c r="AJ2022" s="148" t="n"/>
      <c r="AK2022" s="148" t="n"/>
      <c r="AL2022" s="148" t="n"/>
      <c r="AM2022" s="148" t="n"/>
      <c r="AN2022" s="148" t="n"/>
      <c r="AO2022" s="148" t="n"/>
      <c r="AP2022" s="148" t="n"/>
      <c r="AQ2022" s="148" t="n"/>
      <c r="AR2022" s="148" t="n"/>
      <c r="AS2022" s="148" t="n"/>
      <c r="AT2022" s="149"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43" t="n"/>
      <c r="CG2022" s="144" t="n"/>
      <c r="DU2022" s="144" t="n"/>
      <c r="DV2022" s="2" t="n"/>
      <c r="DW2022" s="2" t="n"/>
      <c r="DX2022" s="2" t="n"/>
      <c r="DY2022" s="2" t="n"/>
      <c r="DZ2022" s="2" t="n"/>
      <c r="EA2022" s="2" t="n"/>
      <c r="EB2022" s="2" t="n"/>
      <c r="EC2022" s="2" t="n"/>
    </row>
    <row r="2023" ht="6.75" customHeight="1" s="118">
      <c r="A2023" s="2" t="n"/>
      <c r="B2023" s="2" t="n"/>
      <c r="C2023" s="2" t="n"/>
      <c r="D2023" s="2" t="n"/>
      <c r="E2023" s="153" t="inlineStr">
        <is>
          <t>生年月日</t>
        </is>
      </c>
      <c r="F2023" s="140" t="n"/>
      <c r="G2023" s="140" t="n"/>
      <c r="H2023" s="140" t="n"/>
      <c r="I2023" s="140" t="n"/>
      <c r="J2023" s="140" t="n"/>
      <c r="K2023" s="141" t="n"/>
      <c r="L2023" s="155" t="inlineStr">
        <is>
          <t>昭和 ・ 平成</t>
        </is>
      </c>
      <c r="M2023" s="140" t="n"/>
      <c r="N2023" s="140" t="n"/>
      <c r="O2023" s="140" t="n"/>
      <c r="P2023" s="140" t="n"/>
      <c r="Q2023" s="140" t="n"/>
      <c r="R2023" s="140" t="n"/>
      <c r="S2023" s="140" t="n"/>
      <c r="T2023" s="140" t="n"/>
      <c r="U2023" s="140" t="n"/>
      <c r="V2023" s="156">
        <f>計算!$D$25</f>
        <v/>
      </c>
      <c r="W2023" s="140" t="n"/>
      <c r="X2023" s="157" t="inlineStr">
        <is>
          <t>年</t>
        </is>
      </c>
      <c r="Y2023" s="140" t="n"/>
      <c r="Z2023" s="158">
        <f>計算!$E$25</f>
        <v/>
      </c>
      <c r="AA2023" s="140" t="n"/>
      <c r="AB2023" s="140" t="n"/>
      <c r="AC2023" s="157" t="inlineStr">
        <is>
          <t>月</t>
        </is>
      </c>
      <c r="AD2023" s="140" t="n"/>
      <c r="AE2023" s="158">
        <f>計算!$F$25</f>
        <v/>
      </c>
      <c r="AF2023" s="140" t="n"/>
      <c r="AG2023" s="140" t="n"/>
      <c r="AH2023" s="157" t="inlineStr">
        <is>
          <t>日　生 （満</t>
        </is>
      </c>
      <c r="AI2023" s="140" t="n"/>
      <c r="AJ2023" s="140" t="n"/>
      <c r="AK2023" s="140" t="n"/>
      <c r="AL2023" s="140" t="n"/>
      <c r="AM2023" s="140" t="n"/>
      <c r="AN2023" s="140" t="n"/>
      <c r="AO2023" s="140" t="n"/>
      <c r="AP2023" s="159">
        <f>計算!$G$25</f>
        <v/>
      </c>
      <c r="AQ2023" s="140" t="n"/>
      <c r="AR2023" s="160"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43" t="n"/>
      <c r="CG2023" s="144" t="n"/>
      <c r="DU2023" s="144" t="n"/>
      <c r="DV2023" s="2" t="n"/>
      <c r="DW2023" s="2" t="n"/>
      <c r="DX2023" s="2" t="n"/>
      <c r="DY2023" s="2" t="n"/>
      <c r="DZ2023" s="2" t="n"/>
      <c r="EA2023" s="2" t="n"/>
      <c r="EB2023" s="2" t="n"/>
      <c r="EC2023" s="2" t="n"/>
    </row>
    <row r="2024" ht="6.75"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143" t="n"/>
      <c r="CG2024" s="144" t="n"/>
      <c r="DU2024" s="144" t="n"/>
      <c r="DV2024" s="2" t="n"/>
      <c r="DW2024" s="2" t="n"/>
      <c r="DX2024" s="2" t="n"/>
      <c r="DY2024" s="2" t="n"/>
      <c r="DZ2024" s="2" t="n"/>
      <c r="EA2024" s="2" t="n"/>
      <c r="EB2024" s="2" t="n"/>
      <c r="EC2024" s="2" t="n"/>
    </row>
    <row r="2025" ht="6.7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143" t="n"/>
      <c r="CG2025" s="144" t="n"/>
      <c r="DU2025" s="144" t="n"/>
      <c r="DV2025" s="2" t="n"/>
      <c r="DW2025" s="2" t="n"/>
      <c r="DX2025" s="2" t="n"/>
      <c r="DY2025" s="2" t="n"/>
      <c r="DZ2025" s="2" t="n"/>
      <c r="EA2025" s="2" t="n"/>
      <c r="EB2025" s="2" t="n"/>
      <c r="EC2025" s="2" t="n"/>
    </row>
    <row r="2026" ht="3.75" customHeight="1" s="118">
      <c r="A2026" s="2" t="n"/>
      <c r="B2026" s="2" t="n"/>
      <c r="C2026" s="2" t="n"/>
      <c r="D2026" s="2" t="n"/>
      <c r="E2026" s="147" t="n"/>
      <c r="F2026" s="148" t="n"/>
      <c r="G2026" s="148" t="n"/>
      <c r="H2026" s="148" t="n"/>
      <c r="I2026" s="148" t="n"/>
      <c r="J2026" s="148" t="n"/>
      <c r="K2026" s="149" t="n"/>
      <c r="L2026" s="147" t="n"/>
      <c r="M2026" s="148" t="n"/>
      <c r="N2026" s="148" t="n"/>
      <c r="O2026" s="148" t="n"/>
      <c r="P2026" s="148" t="n"/>
      <c r="Q2026" s="148" t="n"/>
      <c r="R2026" s="148" t="n"/>
      <c r="S2026" s="148" t="n"/>
      <c r="T2026" s="148" t="n"/>
      <c r="U2026" s="148" t="n"/>
      <c r="X2026" s="148" t="n"/>
      <c r="Y2026" s="148" t="n"/>
      <c r="AC2026" s="148" t="n"/>
      <c r="AD2026" s="148" t="n"/>
      <c r="AH2026" s="148" t="n"/>
      <c r="AI2026" s="148" t="n"/>
      <c r="AJ2026" s="148" t="n"/>
      <c r="AK2026" s="148" t="n"/>
      <c r="AL2026" s="148" t="n"/>
      <c r="AM2026" s="148" t="n"/>
      <c r="AN2026" s="148" t="n"/>
      <c r="AO2026" s="148" t="n"/>
      <c r="AP2026" s="148" t="n"/>
      <c r="AQ2026" s="148" t="n"/>
      <c r="AR2026" s="148" t="n"/>
      <c r="AS2026" s="148" t="n"/>
      <c r="AT2026" s="149"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143" t="n"/>
      <c r="CG2026" s="144" t="n"/>
      <c r="DU2026" s="144" t="n"/>
      <c r="DV2026" s="2" t="n"/>
      <c r="DW2026" s="2" t="n"/>
      <c r="DX2026" s="2" t="n"/>
      <c r="DY2026" s="2" t="n"/>
      <c r="DZ2026" s="2" t="n"/>
      <c r="EA2026" s="2" t="n"/>
      <c r="EB2026" s="2" t="n"/>
      <c r="EC2026" s="2" t="n"/>
    </row>
    <row r="2027" ht="6.75" customHeight="1" s="118">
      <c r="A2027" s="2" t="n"/>
      <c r="B2027" s="2" t="n"/>
      <c r="C2027" s="2" t="n"/>
      <c r="D2027" s="2" t="n"/>
      <c r="E2027" s="161" t="inlineStr">
        <is>
          <t>ふ り が な</t>
        </is>
      </c>
      <c r="F2027" s="140" t="n"/>
      <c r="G2027" s="140" t="n"/>
      <c r="H2027" s="140" t="n"/>
      <c r="I2027" s="140" t="n"/>
      <c r="J2027" s="140" t="n"/>
      <c r="K2027" s="141" t="n"/>
      <c r="L2027" s="162">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143" t="n"/>
      <c r="CG2027" s="144" t="n"/>
      <c r="DU2027" s="144" t="n"/>
      <c r="DV2027" s="2" t="n"/>
      <c r="DW2027" s="2" t="n"/>
      <c r="DX2027" s="2" t="n"/>
      <c r="DY2027" s="2" t="n"/>
      <c r="DZ2027" s="2" t="n"/>
      <c r="EA2027" s="2" t="n"/>
      <c r="EB2027" s="2" t="n"/>
      <c r="EC2027" s="2" t="n"/>
    </row>
    <row r="2028" ht="6.75" customHeight="1" s="118">
      <c r="A2028" s="2" t="n"/>
      <c r="B2028" s="2" t="n"/>
      <c r="C2028" s="2" t="n"/>
      <c r="D2028" s="2" t="n"/>
      <c r="E2028" s="143" t="n"/>
      <c r="K2028" s="144" t="n"/>
      <c r="BI2028" s="144" t="n"/>
      <c r="BJ2028" s="2" t="n"/>
      <c r="BK2028" s="2" t="n"/>
      <c r="BL2028" s="2" t="n"/>
      <c r="BM2028" s="2" t="n"/>
      <c r="BN2028" s="2" t="n"/>
      <c r="BO2028" s="2" t="n"/>
      <c r="BP2028" s="143" t="n"/>
      <c r="BV2028" s="144" t="n"/>
      <c r="BW2028" s="143" t="n"/>
      <c r="CG2028" s="144" t="n"/>
      <c r="DU2028" s="144" t="n"/>
      <c r="DV2028" s="2" t="n"/>
      <c r="DW2028" s="2" t="n"/>
      <c r="DX2028" s="2" t="n"/>
      <c r="DY2028" s="2" t="n"/>
      <c r="DZ2028" s="2" t="n"/>
      <c r="EA2028" s="2" t="n"/>
      <c r="EB2028" s="2" t="n"/>
      <c r="EC2028" s="2" t="n"/>
    </row>
    <row r="2029" ht="6.75" customHeight="1" s="118">
      <c r="A2029" s="2" t="n"/>
      <c r="B2029" s="2" t="n"/>
      <c r="C2029" s="2" t="n"/>
      <c r="D2029" s="2" t="n"/>
      <c r="E2029" s="163" t="n"/>
      <c r="F2029" s="164" t="n"/>
      <c r="G2029" s="164" t="n"/>
      <c r="H2029" s="164" t="n"/>
      <c r="I2029" s="164" t="n"/>
      <c r="J2029" s="164" t="n"/>
      <c r="K2029" s="165" t="n"/>
      <c r="L2029" s="164" t="n"/>
      <c r="M2029" s="164" t="n"/>
      <c r="N2029" s="164" t="n"/>
      <c r="O2029" s="164" t="n"/>
      <c r="P2029" s="164" t="n"/>
      <c r="Q2029" s="164" t="n"/>
      <c r="R2029" s="164" t="n"/>
      <c r="S2029" s="164" t="n"/>
      <c r="T2029" s="164" t="n"/>
      <c r="U2029" s="164" t="n"/>
      <c r="V2029" s="164" t="n"/>
      <c r="W2029" s="164" t="n"/>
      <c r="X2029" s="164" t="n"/>
      <c r="Y2029" s="164" t="n"/>
      <c r="Z2029" s="164" t="n"/>
      <c r="AA2029" s="164" t="n"/>
      <c r="AB2029" s="164" t="n"/>
      <c r="AC2029" s="164" t="n"/>
      <c r="AD2029" s="164" t="n"/>
      <c r="AE2029" s="164" t="n"/>
      <c r="AF2029" s="164" t="n"/>
      <c r="AG2029" s="164" t="n"/>
      <c r="AH2029" s="164" t="n"/>
      <c r="AI2029" s="164" t="n"/>
      <c r="AJ2029" s="164" t="n"/>
      <c r="AK2029" s="164" t="n"/>
      <c r="AL2029" s="164" t="n"/>
      <c r="AM2029" s="164" t="n"/>
      <c r="AN2029" s="164" t="n"/>
      <c r="AO2029" s="164" t="n"/>
      <c r="AP2029" s="164" t="n"/>
      <c r="AQ2029" s="164" t="n"/>
      <c r="AR2029" s="164" t="n"/>
      <c r="AS2029" s="164" t="n"/>
      <c r="AT2029" s="164" t="n"/>
      <c r="AU2029" s="164" t="n"/>
      <c r="AV2029" s="164" t="n"/>
      <c r="AW2029" s="164" t="n"/>
      <c r="AX2029" s="164" t="n"/>
      <c r="AY2029" s="164" t="n"/>
      <c r="AZ2029" s="164" t="n"/>
      <c r="BA2029" s="164" t="n"/>
      <c r="BB2029" s="164" t="n"/>
      <c r="BC2029" s="164" t="n"/>
      <c r="BD2029" s="164" t="n"/>
      <c r="BE2029" s="164" t="n"/>
      <c r="BF2029" s="164" t="n"/>
      <c r="BG2029" s="164" t="n"/>
      <c r="BH2029" s="164" t="n"/>
      <c r="BI2029" s="165" t="n"/>
      <c r="BJ2029" s="2" t="n"/>
      <c r="BK2029" s="2" t="n"/>
      <c r="BL2029" s="2" t="n"/>
      <c r="BM2029" s="2" t="n"/>
      <c r="BN2029" s="2" t="n"/>
      <c r="BO2029" s="2" t="n"/>
      <c r="BP2029" s="143" t="n"/>
      <c r="BV2029" s="144" t="n"/>
      <c r="BW2029" s="143" t="n"/>
      <c r="CG2029" s="144" t="n"/>
      <c r="DU2029" s="144" t="n"/>
      <c r="DV2029" s="2" t="n"/>
      <c r="DW2029" s="2" t="n"/>
      <c r="DX2029" s="2" t="n"/>
      <c r="DY2029" s="2" t="n"/>
      <c r="DZ2029" s="2" t="n"/>
      <c r="EA2029" s="2" t="n"/>
      <c r="EB2029" s="2" t="n"/>
      <c r="EC2029" s="2" t="n"/>
    </row>
    <row r="2030" ht="6.75" customHeight="1" s="118">
      <c r="A2030" s="2" t="n"/>
      <c r="B2030" s="2" t="n"/>
      <c r="C2030" s="2" t="n"/>
      <c r="D2030" s="2" t="n"/>
      <c r="E2030" s="166" t="inlineStr">
        <is>
          <t>現住所</t>
        </is>
      </c>
      <c r="F2030" s="167" t="n"/>
      <c r="G2030" s="167" t="n"/>
      <c r="H2030" s="167" t="n"/>
      <c r="I2030" s="167" t="n"/>
      <c r="J2030" s="167" t="n"/>
      <c r="K2030" s="168" t="n"/>
      <c r="L2030" s="107" t="inlineStr">
        <is>
          <t>〒</t>
        </is>
      </c>
      <c r="M2030" s="167" t="n"/>
      <c r="N2030" s="167" t="n"/>
      <c r="O2030" s="167" t="n"/>
      <c r="P2030" s="169">
        <f>計算!$H$25</f>
        <v/>
      </c>
      <c r="Q2030" s="167" t="n"/>
      <c r="R2030" s="167" t="n"/>
      <c r="S2030" s="167" t="n"/>
      <c r="T2030" s="167" t="n"/>
      <c r="U2030" s="167" t="n"/>
      <c r="V2030" s="167" t="n"/>
      <c r="W2030" s="167" t="n"/>
      <c r="X2030" s="167" t="n"/>
      <c r="Y2030" s="167" t="n"/>
      <c r="Z2030" s="167" t="n"/>
      <c r="AA2030" s="167" t="n"/>
      <c r="AB2030" s="167" t="n"/>
      <c r="AC2030" s="167" t="n"/>
      <c r="AD2030" s="167" t="n"/>
      <c r="AE2030" s="167" t="n"/>
      <c r="AF2030" s="167" t="n"/>
      <c r="AG2030" s="167" t="n"/>
      <c r="AH2030" s="167" t="n"/>
      <c r="AI2030" s="167" t="n"/>
      <c r="AJ2030" s="167"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143" t="n"/>
      <c r="CG2030" s="144" t="n"/>
      <c r="DU2030" s="144" t="n"/>
      <c r="DV2030" s="2" t="n"/>
      <c r="DW2030" s="2" t="n"/>
      <c r="DX2030" s="2" t="n"/>
      <c r="DY2030" s="2" t="n"/>
      <c r="DZ2030" s="2" t="n"/>
      <c r="EA2030" s="2" t="n"/>
      <c r="EB2030" s="2" t="n"/>
      <c r="EC2030" s="2" t="n"/>
    </row>
    <row r="2031" ht="4.5"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7" t="n"/>
      <c r="BQ2031" s="148" t="n"/>
      <c r="BR2031" s="148" t="n"/>
      <c r="BS2031" s="148" t="n"/>
      <c r="BT2031" s="148" t="n"/>
      <c r="BU2031" s="148" t="n"/>
      <c r="BV2031" s="149" t="n"/>
      <c r="BW2031" s="147" t="n"/>
      <c r="BX2031" s="148" t="n"/>
      <c r="BY2031" s="148" t="n"/>
      <c r="BZ2031" s="148" t="n"/>
      <c r="CA2031" s="148" t="n"/>
      <c r="CB2031" s="148" t="n"/>
      <c r="CC2031" s="148" t="n"/>
      <c r="CD2031" s="148" t="n"/>
      <c r="CE2031" s="148" t="n"/>
      <c r="CF2031" s="148" t="n"/>
      <c r="CG2031" s="149" t="n"/>
      <c r="DU2031" s="144"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0" t="inlineStr">
        <is>
          <t>校内外の諸活動</t>
        </is>
      </c>
      <c r="BQ2032" s="140" t="n"/>
      <c r="BR2032" s="140" t="n"/>
      <c r="BS2032" s="140" t="n"/>
      <c r="BT2032" s="140" t="n"/>
      <c r="BU2032" s="140" t="n"/>
      <c r="BV2032" s="141" t="n"/>
      <c r="BW2032" s="171">
        <f>計算!$AQ$25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2">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7" t="n"/>
      <c r="F2035" s="148" t="n"/>
      <c r="G2035" s="148" t="n"/>
      <c r="H2035" s="148" t="n"/>
      <c r="I2035" s="148" t="n"/>
      <c r="J2035" s="148" t="n"/>
      <c r="K2035" s="149" t="n"/>
      <c r="L2035" s="147" t="n"/>
      <c r="M2035" s="148" t="n"/>
      <c r="N2035" s="148" t="n"/>
      <c r="O2035" s="148" t="n"/>
      <c r="P2035" s="148" t="n"/>
      <c r="Q2035" s="148" t="n"/>
      <c r="R2035" s="148" t="n"/>
      <c r="S2035" s="148" t="n"/>
      <c r="T2035" s="148" t="n"/>
      <c r="U2035" s="148" t="n"/>
      <c r="V2035" s="148" t="n"/>
      <c r="W2035" s="148" t="n"/>
      <c r="X2035" s="148" t="n"/>
      <c r="Y2035" s="148" t="n"/>
      <c r="Z2035" s="148" t="n"/>
      <c r="AA2035" s="148" t="n"/>
      <c r="AB2035" s="148" t="n"/>
      <c r="AC2035" s="148" t="n"/>
      <c r="AD2035" s="148" t="n"/>
      <c r="AE2035" s="148" t="n"/>
      <c r="AF2035" s="148" t="n"/>
      <c r="AG2035" s="148" t="n"/>
      <c r="AH2035" s="148" t="n"/>
      <c r="AI2035" s="148" t="n"/>
      <c r="AJ2035" s="148" t="n"/>
      <c r="AK2035" s="148" t="n"/>
      <c r="AL2035" s="148" t="n"/>
      <c r="AM2035" s="148" t="n"/>
      <c r="AN2035" s="148" t="n"/>
      <c r="AO2035" s="148" t="n"/>
      <c r="AP2035" s="148" t="n"/>
      <c r="AQ2035" s="148" t="n"/>
      <c r="AR2035" s="148" t="n"/>
      <c r="AS2035" s="148" t="n"/>
      <c r="AT2035" s="148" t="n"/>
      <c r="AU2035" s="148" t="n"/>
      <c r="AV2035" s="148" t="n"/>
      <c r="AW2035" s="148" t="n"/>
      <c r="AX2035" s="148" t="n"/>
      <c r="AY2035" s="148" t="n"/>
      <c r="AZ2035" s="148" t="n"/>
      <c r="BA2035" s="148" t="n"/>
      <c r="BB2035" s="148" t="n"/>
      <c r="BC2035" s="148" t="n"/>
      <c r="BD2035" s="148" t="n"/>
      <c r="BE2035" s="148" t="n"/>
      <c r="BF2035" s="148" t="n"/>
      <c r="BG2035" s="148" t="n"/>
      <c r="BH2035" s="148" t="n"/>
      <c r="BI2035" s="149"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61" t="inlineStr">
        <is>
          <t>ふ り が な</t>
        </is>
      </c>
      <c r="F2036" s="140" t="n"/>
      <c r="G2036" s="140" t="n"/>
      <c r="H2036" s="140" t="n"/>
      <c r="I2036" s="140" t="n"/>
      <c r="J2036" s="140" t="n"/>
      <c r="K2036" s="141" t="n"/>
      <c r="L2036" s="162">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3" t="n"/>
      <c r="F2038" s="164" t="n"/>
      <c r="G2038" s="164" t="n"/>
      <c r="H2038" s="164" t="n"/>
      <c r="I2038" s="164" t="n"/>
      <c r="J2038" s="164" t="n"/>
      <c r="K2038" s="165" t="n"/>
      <c r="L2038" s="164" t="n"/>
      <c r="M2038" s="164" t="n"/>
      <c r="N2038" s="164" t="n"/>
      <c r="O2038" s="164" t="n"/>
      <c r="P2038" s="164" t="n"/>
      <c r="Q2038" s="164" t="n"/>
      <c r="R2038" s="164" t="n"/>
      <c r="S2038" s="164" t="n"/>
      <c r="T2038" s="164" t="n"/>
      <c r="U2038" s="164" t="n"/>
      <c r="V2038" s="164" t="n"/>
      <c r="W2038" s="164" t="n"/>
      <c r="X2038" s="164" t="n"/>
      <c r="Y2038" s="164" t="n"/>
      <c r="Z2038" s="164" t="n"/>
      <c r="AA2038" s="164" t="n"/>
      <c r="AB2038" s="164" t="n"/>
      <c r="AC2038" s="164" t="n"/>
      <c r="AD2038" s="164" t="n"/>
      <c r="AE2038" s="164" t="n"/>
      <c r="AF2038" s="164" t="n"/>
      <c r="AG2038" s="164" t="n"/>
      <c r="AH2038" s="164" t="n"/>
      <c r="AI2038" s="164" t="n"/>
      <c r="AJ2038" s="164" t="n"/>
      <c r="AK2038" s="164" t="n"/>
      <c r="AL2038" s="164" t="n"/>
      <c r="AM2038" s="164" t="n"/>
      <c r="AN2038" s="164" t="n"/>
      <c r="AO2038" s="164" t="n"/>
      <c r="AP2038" s="164" t="n"/>
      <c r="AQ2038" s="164" t="n"/>
      <c r="AR2038" s="164" t="n"/>
      <c r="AS2038" s="164" t="n"/>
      <c r="AT2038" s="164" t="n"/>
      <c r="AU2038" s="164" t="n"/>
      <c r="AV2038" s="164" t="n"/>
      <c r="AW2038" s="164" t="n"/>
      <c r="AX2038" s="164" t="n"/>
      <c r="AY2038" s="164" t="n"/>
      <c r="AZ2038" s="164" t="n"/>
      <c r="BA2038" s="164" t="n"/>
      <c r="BB2038" s="164" t="n"/>
      <c r="BC2038" s="164" t="n"/>
      <c r="BD2038" s="164" t="n"/>
      <c r="BE2038" s="164" t="n"/>
      <c r="BF2038" s="164" t="n"/>
      <c r="BG2038" s="164" t="n"/>
      <c r="BH2038" s="164" t="n"/>
      <c r="BI2038" s="165"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6" t="inlineStr">
        <is>
          <t>連絡先</t>
        </is>
      </c>
      <c r="F2039" s="167" t="n"/>
      <c r="G2039" s="167" t="n"/>
      <c r="H2039" s="167" t="n"/>
      <c r="I2039" s="167" t="n"/>
      <c r="J2039" s="167" t="n"/>
      <c r="K2039" s="168" t="n"/>
      <c r="L2039" s="107" t="inlineStr">
        <is>
          <t>〒</t>
        </is>
      </c>
      <c r="M2039" s="167" t="n"/>
      <c r="N2039" s="167" t="n"/>
      <c r="O2039" s="167" t="n"/>
      <c r="P2039" s="173">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4">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7" t="n"/>
      <c r="F2043" s="148" t="n"/>
      <c r="G2043" s="148" t="n"/>
      <c r="H2043" s="148" t="n"/>
      <c r="I2043" s="148" t="n"/>
      <c r="J2043" s="148" t="n"/>
      <c r="K2043" s="149" t="n"/>
      <c r="L2043" s="148" t="n"/>
      <c r="M2043" s="148" t="n"/>
      <c r="N2043" s="148" t="n"/>
      <c r="O2043" s="148" t="n"/>
      <c r="P2043" s="148" t="n"/>
      <c r="Q2043" s="148" t="n"/>
      <c r="R2043" s="148" t="n"/>
      <c r="S2043" s="148" t="n"/>
      <c r="T2043" s="148" t="n"/>
      <c r="U2043" s="148" t="n"/>
      <c r="V2043" s="148" t="n"/>
      <c r="W2043" s="148" t="n"/>
      <c r="X2043" s="148" t="n"/>
      <c r="Y2043" s="148" t="n"/>
      <c r="Z2043" s="148" t="n"/>
      <c r="AA2043" s="148" t="n"/>
      <c r="AB2043" s="148" t="n"/>
      <c r="AC2043" s="148" t="n"/>
      <c r="AD2043" s="148" t="n"/>
      <c r="AE2043" s="148" t="n"/>
      <c r="AF2043" s="148" t="n"/>
      <c r="AG2043" s="148" t="n"/>
      <c r="AH2043" s="148" t="n"/>
      <c r="AI2043" s="148" t="n"/>
      <c r="AJ2043" s="148" t="n"/>
      <c r="AK2043" s="148" t="n"/>
      <c r="AL2043" s="148" t="n"/>
      <c r="AM2043" s="148" t="n"/>
      <c r="AN2043" s="148" t="n"/>
      <c r="AO2043" s="148" t="n"/>
      <c r="AP2043" s="148" t="n"/>
      <c r="AQ2043" s="148" t="n"/>
      <c r="AR2043" s="148" t="n"/>
      <c r="AS2043" s="148" t="n"/>
      <c r="AT2043" s="148" t="n"/>
      <c r="AU2043" s="148" t="n"/>
      <c r="AV2043" s="148" t="n"/>
      <c r="AW2043" s="148" t="n"/>
      <c r="AX2043" s="148" t="n"/>
      <c r="AY2043" s="148" t="n"/>
      <c r="AZ2043" s="148" t="n"/>
      <c r="BA2043" s="148" t="n"/>
      <c r="BB2043" s="148" t="n"/>
      <c r="BC2043" s="148" t="n"/>
      <c r="BD2043" s="148" t="n"/>
      <c r="BE2043" s="148" t="n"/>
      <c r="BF2043" s="148" t="n"/>
      <c r="BG2043" s="148" t="n"/>
      <c r="BH2043" s="148" t="n"/>
      <c r="BI2043" s="149"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5" t="n"/>
      <c r="BQ2049" s="140" t="n"/>
      <c r="BR2049" s="176" t="n"/>
      <c r="BS2049" s="140" t="n"/>
      <c r="BT2049" s="140" t="n"/>
      <c r="BU2049" s="28" t="n"/>
      <c r="BV2049" s="29" t="n"/>
      <c r="BW2049" s="177">
        <f>計算!$AR$25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8"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79">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80">
        <f>IF(計算!$B$25="","",設定!$B$6)&amp;""</f>
        <v/>
      </c>
      <c r="S2057" s="11" t="n"/>
      <c r="T2057" s="11" t="n"/>
      <c r="U2057" s="181">
        <f>IF(計算!$B$25="","",設定!$B$7)&amp;""</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7" t="n"/>
      <c r="F2062" s="148" t="n"/>
      <c r="G2062" s="148" t="n"/>
      <c r="H2062" s="148" t="n"/>
      <c r="I2062" s="148" t="n"/>
      <c r="J2062" s="148" t="n"/>
      <c r="K2062" s="149"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8" t="n"/>
      <c r="AX2062" s="148" t="n"/>
      <c r="AY2062" s="148" t="n"/>
      <c r="AZ2062" s="148" t="n"/>
      <c r="BA2062" s="148" t="n"/>
      <c r="BB2062" s="148" t="n"/>
      <c r="BC2062" s="148" t="n"/>
      <c r="BD2062" s="148" t="n"/>
      <c r="BE2062" s="148" t="n"/>
      <c r="BF2062" s="148" t="n"/>
      <c r="BG2062" s="148" t="n"/>
      <c r="BH2062" s="148" t="n"/>
      <c r="BI2062" s="149"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2"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2">
        <f>計算!$AV$25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80">
        <f>計算!$AT$25</f>
        <v/>
      </c>
      <c r="S2068" s="52" t="inlineStr">
        <is>
          <t>年</t>
        </is>
      </c>
      <c r="U2068" s="181">
        <f>計算!$AU$25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7" t="n"/>
      <c r="M2071" s="148" t="n"/>
      <c r="N2071" s="148" t="n"/>
      <c r="O2071" s="148" t="n"/>
      <c r="P2071" s="20" t="n"/>
      <c r="Q2071" s="20" t="n"/>
      <c r="R2071" s="20" t="n"/>
      <c r="S2071" s="20" t="n"/>
      <c r="T2071" s="20" t="n"/>
      <c r="U2071" s="20" t="n"/>
      <c r="V2071" s="20" t="n"/>
      <c r="W2071" s="20" t="n"/>
      <c r="X2071" s="39" t="n"/>
      <c r="Y2071" s="147" t="n"/>
      <c r="Z2071" s="148" t="n"/>
      <c r="AA2071" s="148" t="n"/>
      <c r="AB2071" s="148" t="n"/>
      <c r="AC2071" s="148" t="n"/>
      <c r="AD2071" s="148" t="n"/>
      <c r="AE2071" s="148" t="n"/>
      <c r="AF2071" s="148" t="n"/>
      <c r="AG2071" s="148" t="n"/>
      <c r="AH2071" s="148" t="n"/>
      <c r="AI2071" s="148" t="n"/>
      <c r="AJ2071" s="148" t="n"/>
      <c r="AK2071" s="148" t="n"/>
      <c r="AL2071" s="148" t="n"/>
      <c r="AM2071" s="148" t="n"/>
      <c r="AN2071" s="148" t="n"/>
      <c r="AO2071" s="148" t="n"/>
      <c r="AP2071" s="148" t="n"/>
      <c r="AQ2071" s="148" t="n"/>
      <c r="AR2071" s="148" t="n"/>
      <c r="AS2071" s="148" t="n"/>
      <c r="AT2071" s="148" t="n"/>
      <c r="AU2071" s="148" t="n"/>
      <c r="AV2071" s="148" t="n"/>
      <c r="AW2071" s="148" t="n"/>
      <c r="AX2071" s="148" t="n"/>
      <c r="AY2071" s="148" t="n"/>
      <c r="AZ2071" s="148" t="n"/>
      <c r="BA2071" s="148" t="n"/>
      <c r="BB2071" s="148" t="n"/>
      <c r="BC2071" s="148" t="n"/>
      <c r="BD2071" s="148" t="n"/>
      <c r="BE2071" s="148" t="n"/>
      <c r="BF2071" s="148" t="n"/>
      <c r="BG2071" s="148" t="n"/>
      <c r="BH2071" s="148" t="n"/>
      <c r="BI2071" s="149"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2">
        <f>計算!$AY$25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80">
        <f>計算!$AW$25</f>
        <v/>
      </c>
      <c r="S2074" s="52" t="inlineStr">
        <is>
          <t>年</t>
        </is>
      </c>
      <c r="U2074" s="181">
        <f>計算!$AX$25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7" t="n"/>
      <c r="M2077" s="148" t="n"/>
      <c r="N2077" s="148" t="n"/>
      <c r="O2077" s="148" t="n"/>
      <c r="P2077" s="20" t="n"/>
      <c r="Q2077" s="20" t="n"/>
      <c r="R2077" s="20" t="n"/>
      <c r="S2077" s="20" t="n"/>
      <c r="T2077" s="20" t="n"/>
      <c r="U2077" s="20" t="n"/>
      <c r="V2077" s="20" t="n"/>
      <c r="W2077" s="20" t="n"/>
      <c r="X2077" s="39" t="n"/>
      <c r="Y2077" s="147" t="n"/>
      <c r="Z2077" s="148" t="n"/>
      <c r="AA2077" s="148" t="n"/>
      <c r="AB2077" s="148" t="n"/>
      <c r="AC2077" s="148" t="n"/>
      <c r="AD2077" s="148" t="n"/>
      <c r="AE2077" s="148" t="n"/>
      <c r="AF2077" s="148" t="n"/>
      <c r="AG2077" s="148" t="n"/>
      <c r="AH2077" s="148" t="n"/>
      <c r="AI2077" s="148" t="n"/>
      <c r="AJ2077" s="148" t="n"/>
      <c r="AK2077" s="148" t="n"/>
      <c r="AL2077" s="148" t="n"/>
      <c r="AM2077" s="148" t="n"/>
      <c r="AN2077" s="148" t="n"/>
      <c r="AO2077" s="148" t="n"/>
      <c r="AP2077" s="148" t="n"/>
      <c r="AQ2077" s="148" t="n"/>
      <c r="AR2077" s="148" t="n"/>
      <c r="AS2077" s="148" t="n"/>
      <c r="AT2077" s="148" t="n"/>
      <c r="AU2077" s="148" t="n"/>
      <c r="AV2077" s="148" t="n"/>
      <c r="AW2077" s="148" t="n"/>
      <c r="AX2077" s="148" t="n"/>
      <c r="AY2077" s="148" t="n"/>
      <c r="AZ2077" s="148" t="n"/>
      <c r="BA2077" s="148" t="n"/>
      <c r="BB2077" s="148" t="n"/>
      <c r="BC2077" s="148" t="n"/>
      <c r="BD2077" s="148" t="n"/>
      <c r="BE2077" s="148" t="n"/>
      <c r="BF2077" s="148" t="n"/>
      <c r="BG2077" s="148" t="n"/>
      <c r="BH2077" s="148" t="n"/>
      <c r="BI2077" s="149" t="n"/>
      <c r="BJ2077" s="2" t="n"/>
      <c r="BK2077" s="2" t="n"/>
      <c r="BL2077" s="2" t="n"/>
      <c r="BM2077" s="2" t="n"/>
      <c r="BN2077" s="2" t="n"/>
      <c r="BO2077" s="2" t="n"/>
      <c r="BP2077" s="147" t="n"/>
      <c r="BQ2077" s="148" t="n"/>
      <c r="BR2077" s="148" t="n"/>
      <c r="BS2077" s="148" t="n"/>
      <c r="BT2077" s="148" t="n"/>
      <c r="BU2077" s="42" t="n"/>
      <c r="BV2077" s="45" t="n"/>
      <c r="BW2077" s="148" t="n"/>
      <c r="BX2077" s="148" t="n"/>
      <c r="BY2077" s="148" t="n"/>
      <c r="BZ2077" s="148" t="n"/>
      <c r="CA2077" s="148" t="n"/>
      <c r="CB2077" s="148" t="n"/>
      <c r="CC2077" s="148" t="n"/>
      <c r="CD2077" s="148" t="n"/>
      <c r="CE2077" s="148" t="n"/>
      <c r="CF2077" s="148" t="n"/>
      <c r="CG2077" s="148" t="n"/>
      <c r="CH2077" s="148" t="n"/>
      <c r="CI2077" s="148" t="n"/>
      <c r="CJ2077" s="148" t="n"/>
      <c r="CK2077" s="148" t="n"/>
      <c r="CL2077" s="148" t="n"/>
      <c r="CM2077" s="148" t="n"/>
      <c r="CN2077" s="148" t="n"/>
      <c r="CO2077" s="148" t="n"/>
      <c r="CP2077" s="148" t="n"/>
      <c r="CQ2077" s="148" t="n"/>
      <c r="CR2077" s="148" t="n"/>
      <c r="CS2077" s="148" t="n"/>
      <c r="CT2077" s="148" t="n"/>
      <c r="CU2077" s="148" t="n"/>
      <c r="CV2077" s="148" t="n"/>
      <c r="CW2077" s="148" t="n"/>
      <c r="CX2077" s="148" t="n"/>
      <c r="CY2077" s="148" t="n"/>
      <c r="CZ2077" s="148" t="n"/>
      <c r="DA2077" s="148" t="n"/>
      <c r="DB2077" s="148" t="n"/>
      <c r="DC2077" s="148" t="n"/>
      <c r="DD2077" s="148" t="n"/>
      <c r="DE2077" s="148" t="n"/>
      <c r="DF2077" s="148" t="n"/>
      <c r="DG2077" s="148" t="n"/>
      <c r="DH2077" s="148" t="n"/>
      <c r="DI2077" s="148" t="n"/>
      <c r="DJ2077" s="148" t="n"/>
      <c r="DK2077" s="148" t="n"/>
      <c r="DL2077" s="148" t="n"/>
      <c r="DM2077" s="148" t="n"/>
      <c r="DN2077" s="148" t="n"/>
      <c r="DO2077" s="148" t="n"/>
      <c r="DP2077" s="148" t="n"/>
      <c r="DQ2077" s="148" t="n"/>
      <c r="DR2077" s="148" t="n"/>
      <c r="DS2077" s="148" t="n"/>
      <c r="DT2077" s="148" t="n"/>
      <c r="DU2077" s="149"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7">
        <f>計算!$AS$25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7" t="n"/>
      <c r="M2083" s="148" t="n"/>
      <c r="N2083" s="148" t="n"/>
      <c r="O2083" s="148"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7" t="n"/>
      <c r="F2089" s="148" t="n"/>
      <c r="G2089" s="148" t="n"/>
      <c r="H2089" s="148" t="n"/>
      <c r="I2089" s="148" t="n"/>
      <c r="J2089" s="148" t="n"/>
      <c r="K2089" s="149" t="n"/>
      <c r="L2089" s="147" t="n"/>
      <c r="M2089" s="148" t="n"/>
      <c r="N2089" s="148" t="n"/>
      <c r="O2089" s="148"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7" t="n"/>
      <c r="BQ2089" s="148" t="n"/>
      <c r="BR2089" s="148" t="n"/>
      <c r="BS2089" s="148" t="n"/>
      <c r="BT2089" s="148" t="n"/>
      <c r="BU2089" s="148" t="n"/>
      <c r="BV2089" s="149" t="n"/>
      <c r="BW2089" s="148" t="n"/>
      <c r="BX2089" s="148" t="n"/>
      <c r="BY2089" s="148" t="n"/>
      <c r="BZ2089" s="148" t="n"/>
      <c r="CA2089" s="148" t="n"/>
      <c r="CB2089" s="148" t="n"/>
      <c r="CC2089" s="148" t="n"/>
      <c r="CD2089" s="148" t="n"/>
      <c r="CE2089" s="148" t="n"/>
      <c r="CF2089" s="148" t="n"/>
      <c r="CG2089" s="148" t="n"/>
      <c r="CH2089" s="148" t="n"/>
      <c r="CI2089" s="148" t="n"/>
      <c r="CJ2089" s="148" t="n"/>
      <c r="CK2089" s="148" t="n"/>
      <c r="CL2089" s="148" t="n"/>
      <c r="CM2089" s="148" t="n"/>
      <c r="CN2089" s="148" t="n"/>
      <c r="CO2089" s="148" t="n"/>
      <c r="CP2089" s="148" t="n"/>
      <c r="CQ2089" s="148" t="n"/>
      <c r="CR2089" s="148" t="n"/>
      <c r="CS2089" s="148" t="n"/>
      <c r="CT2089" s="148" t="n"/>
      <c r="CU2089" s="148" t="n"/>
      <c r="CV2089" s="148" t="n"/>
      <c r="CW2089" s="148" t="n"/>
      <c r="CX2089" s="148" t="n"/>
      <c r="CY2089" s="148" t="n"/>
      <c r="CZ2089" s="148" t="n"/>
      <c r="DA2089" s="148" t="n"/>
      <c r="DB2089" s="148" t="n"/>
      <c r="DC2089" s="148" t="n"/>
      <c r="DD2089" s="148" t="n"/>
      <c r="DE2089" s="148" t="n"/>
      <c r="DF2089" s="148" t="n"/>
      <c r="DG2089" s="148" t="n"/>
      <c r="DH2089" s="148" t="n"/>
      <c r="DI2089" s="148" t="n"/>
      <c r="DJ2089" s="148" t="n"/>
      <c r="DK2089" s="148" t="n"/>
      <c r="DL2089" s="148" t="n"/>
      <c r="DM2089" s="148" t="n"/>
      <c r="DN2089" s="148" t="n"/>
      <c r="DO2089" s="148" t="n"/>
      <c r="DP2089" s="148" t="n"/>
      <c r="DQ2089" s="148" t="n"/>
      <c r="DR2089" s="148" t="n"/>
      <c r="DS2089" s="148" t="n"/>
      <c r="DT2089" s="148" t="n"/>
      <c r="DU2089" s="149"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IF(計算!$B$26="","",IF(N(設定!$B$3)=0,"",YEAR(設定!$B$3)-2018))&amp;""</f>
        <v/>
      </c>
      <c r="AG2101" s="95" t="inlineStr">
        <is>
          <t>年</t>
        </is>
      </c>
      <c r="AI2101" s="145">
        <f>IF(計算!$B$26="","",IF(N(設定!$B$3)=0,"",MONTH(設定!$B$3)))&amp;""</f>
        <v/>
      </c>
      <c r="AL2101" s="95" t="inlineStr">
        <is>
          <t>月</t>
        </is>
      </c>
      <c r="AN2101" s="146">
        <f>IF(計算!$B$26="","",IF(N(設定!$B$3)=0,"",DAY(設定!$B$3)))&amp;""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7" t="n"/>
      <c r="BX2101" s="148" t="n"/>
      <c r="BY2101" s="148" t="n"/>
      <c r="BZ2101" s="148" t="n"/>
      <c r="CA2101" s="148" t="n"/>
      <c r="CB2101" s="148" t="n"/>
      <c r="CC2101" s="148" t="n"/>
      <c r="CD2101" s="148" t="n"/>
      <c r="CE2101" s="148" t="n"/>
      <c r="CF2101" s="148" t="n"/>
      <c r="CG2101" s="149" t="n"/>
      <c r="CH2101" s="147" t="n"/>
      <c r="CI2101" s="148" t="n"/>
      <c r="CJ2101" s="148" t="n"/>
      <c r="CK2101" s="148" t="n"/>
      <c r="CL2101" s="148" t="n"/>
      <c r="CM2101" s="148" t="n"/>
      <c r="CN2101" s="148" t="n"/>
      <c r="CO2101" s="148" t="n"/>
      <c r="CP2101" s="148" t="n"/>
      <c r="CQ2101" s="148" t="n"/>
      <c r="CR2101" s="148" t="n"/>
      <c r="CS2101" s="148" t="n"/>
      <c r="CT2101" s="148" t="n"/>
      <c r="CU2101" s="148" t="n"/>
      <c r="CV2101" s="148" t="n"/>
      <c r="CW2101" s="148" t="n"/>
      <c r="CX2101" s="148" t="n"/>
      <c r="CY2101" s="148" t="n"/>
      <c r="CZ2101" s="148" t="n"/>
      <c r="DA2101" s="148" t="n"/>
      <c r="DB2101" s="148" t="n"/>
      <c r="DC2101" s="148" t="n"/>
      <c r="DD2101" s="148" t="n"/>
      <c r="DE2101" s="148" t="n"/>
      <c r="DF2101" s="148" t="n"/>
      <c r="DG2101" s="148" t="n"/>
      <c r="DH2101" s="148" t="n"/>
      <c r="DI2101" s="148" t="n"/>
      <c r="DJ2101" s="148" t="n"/>
      <c r="DK2101" s="148" t="n"/>
      <c r="DL2101" s="148" t="n"/>
      <c r="DM2101" s="148" t="n"/>
      <c r="DN2101" s="148" t="n"/>
      <c r="DO2101" s="148" t="n"/>
      <c r="DP2101" s="148" t="n"/>
      <c r="DQ2101" s="148" t="n"/>
      <c r="DR2101" s="148" t="n"/>
      <c r="DS2101" s="148" t="n"/>
      <c r="DT2101" s="148" t="n"/>
      <c r="DU2101" s="149"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50">
        <f>計算!$BD$26</f>
        <v/>
      </c>
      <c r="CG2102" s="144" t="n"/>
      <c r="CH2102" s="151">
        <f>計算!$BE$26</f>
        <v/>
      </c>
      <c r="DU2102" s="144"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8" t="n"/>
      <c r="AA2103" s="148" t="n"/>
      <c r="AB2103" s="148" t="n"/>
      <c r="AC2103" s="148" t="n"/>
      <c r="AD2103" s="148" t="n"/>
      <c r="AE2103" s="148" t="n"/>
      <c r="AF2103" s="148" t="n"/>
      <c r="AG2103" s="148" t="n"/>
      <c r="AH2103" s="148" t="n"/>
      <c r="AI2103" s="148" t="n"/>
      <c r="AJ2103" s="148" t="n"/>
      <c r="AK2103" s="148" t="n"/>
      <c r="AL2103" s="148" t="n"/>
      <c r="AM2103" s="148" t="n"/>
      <c r="AN2103" s="148" t="n"/>
      <c r="AO2103" s="148" t="n"/>
      <c r="AP2103" s="148" t="n"/>
      <c r="AQ2103" s="148" t="n"/>
      <c r="AR2103" s="148" t="n"/>
      <c r="AS2103" s="148" t="n"/>
      <c r="AT2103" s="148" t="n"/>
      <c r="AU2103" s="12" t="n"/>
      <c r="AV2103" s="7" t="n"/>
      <c r="BI2103" s="8" t="n"/>
      <c r="BJ2103" s="7" t="n"/>
      <c r="BK2103" s="2" t="n"/>
      <c r="BL2103" s="2" t="n"/>
      <c r="BM2103" s="2" t="n"/>
      <c r="BN2103" s="2" t="n"/>
      <c r="BO2103" s="2" t="n"/>
      <c r="BP2103" s="143" t="n"/>
      <c r="BV2103" s="144" t="n"/>
      <c r="BW2103" s="143" t="n"/>
      <c r="CG2103" s="144" t="n"/>
      <c r="DU2103" s="144" t="n"/>
      <c r="DV2103" s="2" t="n"/>
      <c r="DW2103" s="2" t="n"/>
      <c r="DX2103" s="2" t="n"/>
      <c r="DY2103" s="2" t="n"/>
      <c r="DZ2103" s="2" t="n"/>
      <c r="EA2103" s="2" t="n"/>
      <c r="EB2103" s="2" t="n"/>
      <c r="EC2103" s="2" t="n"/>
    </row>
    <row r="2104" ht="6.75" customHeight="1" s="118">
      <c r="A2104" s="2" t="n"/>
      <c r="B2104" s="2" t="n"/>
      <c r="C2104" s="2" t="n"/>
      <c r="D2104" s="2" t="n"/>
      <c r="E2104" s="142" t="inlineStr">
        <is>
          <t>ふ り が な</t>
        </is>
      </c>
      <c r="F2104" s="140" t="n"/>
      <c r="G2104" s="140" t="n"/>
      <c r="H2104" s="140" t="n"/>
      <c r="I2104" s="140" t="n"/>
      <c r="J2104" s="140" t="n"/>
      <c r="K2104" s="141" t="n"/>
      <c r="L2104" s="152">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43" t="n"/>
      <c r="CG2104" s="144" t="n"/>
      <c r="DU2104" s="144" t="n"/>
      <c r="DV2104" s="2" t="n"/>
      <c r="DW2104" s="2" t="n"/>
      <c r="DX2104" s="2" t="n"/>
      <c r="DY2104" s="2" t="n"/>
      <c r="DZ2104" s="2" t="n"/>
      <c r="EA2104" s="2" t="n"/>
      <c r="EB2104" s="2" t="n"/>
      <c r="EC2104" s="2" t="n"/>
    </row>
    <row r="2105" ht="6.7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43" t="n"/>
      <c r="CG2105" s="144" t="n"/>
      <c r="DU2105" s="144" t="n"/>
      <c r="DV2105" s="2" t="n"/>
      <c r="DW2105" s="2" t="n"/>
      <c r="DX2105" s="2" t="n"/>
      <c r="DY2105" s="2" t="n"/>
      <c r="DZ2105" s="2" t="n"/>
      <c r="EA2105" s="2" t="n"/>
      <c r="EB2105" s="2" t="n"/>
      <c r="EC2105" s="2" t="n"/>
    </row>
    <row r="2106" ht="6.7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43" t="n"/>
      <c r="CG2106" s="144" t="n"/>
      <c r="DU2106" s="144" t="n"/>
      <c r="DV2106" s="2" t="n"/>
      <c r="DW2106" s="2" t="n"/>
      <c r="DX2106" s="2" t="n"/>
      <c r="DY2106" s="2" t="n"/>
      <c r="DZ2106" s="2" t="n"/>
      <c r="EA2106" s="2" t="n"/>
      <c r="EB2106" s="2" t="n"/>
      <c r="EC2106" s="2" t="n"/>
    </row>
    <row r="2107" ht="6.75" customHeight="1" s="118">
      <c r="A2107" s="2" t="n"/>
      <c r="B2107" s="2" t="n"/>
      <c r="C2107" s="2" t="n"/>
      <c r="D2107" s="2" t="n"/>
      <c r="E2107" s="147" t="n"/>
      <c r="F2107" s="148" t="n"/>
      <c r="G2107" s="148" t="n"/>
      <c r="H2107" s="148" t="n"/>
      <c r="I2107" s="148" t="n"/>
      <c r="J2107" s="148" t="n"/>
      <c r="K2107" s="149" t="n"/>
      <c r="L2107" s="148" t="n"/>
      <c r="M2107" s="148" t="n"/>
      <c r="N2107" s="148" t="n"/>
      <c r="O2107" s="148" t="n"/>
      <c r="P2107" s="148" t="n"/>
      <c r="Q2107" s="148" t="n"/>
      <c r="R2107" s="148" t="n"/>
      <c r="S2107" s="148" t="n"/>
      <c r="T2107" s="148" t="n"/>
      <c r="U2107" s="148" t="n"/>
      <c r="V2107" s="148" t="n"/>
      <c r="W2107" s="148" t="n"/>
      <c r="X2107" s="148" t="n"/>
      <c r="Y2107" s="148" t="n"/>
      <c r="Z2107" s="148" t="n"/>
      <c r="AA2107" s="148" t="n"/>
      <c r="AB2107" s="148" t="n"/>
      <c r="AC2107" s="148" t="n"/>
      <c r="AD2107" s="148" t="n"/>
      <c r="AE2107" s="148" t="n"/>
      <c r="AF2107" s="148" t="n"/>
      <c r="AG2107" s="148" t="n"/>
      <c r="AH2107" s="148" t="n"/>
      <c r="AI2107" s="148" t="n"/>
      <c r="AJ2107" s="148" t="n"/>
      <c r="AK2107" s="148" t="n"/>
      <c r="AL2107" s="148" t="n"/>
      <c r="AM2107" s="148" t="n"/>
      <c r="AN2107" s="148" t="n"/>
      <c r="AO2107" s="148" t="n"/>
      <c r="AP2107" s="148" t="n"/>
      <c r="AQ2107" s="148" t="n"/>
      <c r="AR2107" s="148" t="n"/>
      <c r="AS2107" s="148" t="n"/>
      <c r="AT2107" s="149"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43" t="n"/>
      <c r="CG2107" s="144" t="n"/>
      <c r="DU2107" s="144" t="n"/>
      <c r="DV2107" s="2" t="n"/>
      <c r="DW2107" s="2" t="n"/>
      <c r="DX2107" s="2" t="n"/>
      <c r="DY2107" s="2" t="n"/>
      <c r="DZ2107" s="2" t="n"/>
      <c r="EA2107" s="2" t="n"/>
      <c r="EB2107" s="2" t="n"/>
      <c r="EC2107" s="2" t="n"/>
    </row>
    <row r="2108" ht="6.75" customHeight="1" s="118">
      <c r="A2108" s="2" t="n"/>
      <c r="B2108" s="2" t="n"/>
      <c r="C2108" s="2" t="n"/>
      <c r="D2108" s="2" t="n"/>
      <c r="E2108" s="153" t="inlineStr">
        <is>
          <t>名　前</t>
        </is>
      </c>
      <c r="F2108" s="140" t="n"/>
      <c r="G2108" s="140" t="n"/>
      <c r="H2108" s="140" t="n"/>
      <c r="I2108" s="140" t="n"/>
      <c r="J2108" s="140" t="n"/>
      <c r="K2108" s="141" t="n"/>
      <c r="L2108" s="154">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43" t="n"/>
      <c r="CG2108" s="144" t="n"/>
      <c r="DU2108" s="144" t="n"/>
      <c r="DV2108" s="2" t="n"/>
      <c r="DW2108" s="2" t="n"/>
      <c r="DX2108" s="2" t="n"/>
      <c r="DY2108" s="2" t="n"/>
      <c r="DZ2108" s="2" t="n"/>
      <c r="EA2108" s="2" t="n"/>
      <c r="EB2108" s="2" t="n"/>
      <c r="EC2108" s="2" t="n"/>
    </row>
    <row r="2109" ht="6.7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43" t="n"/>
      <c r="CG2109" s="144" t="n"/>
      <c r="DU2109" s="144" t="n"/>
      <c r="DV2109" s="2" t="n"/>
      <c r="DW2109" s="2" t="n"/>
      <c r="DX2109" s="2" t="n"/>
      <c r="DY2109" s="2" t="n"/>
      <c r="DZ2109" s="2" t="n"/>
      <c r="EA2109" s="2" t="n"/>
      <c r="EB2109" s="2" t="n"/>
      <c r="EC2109" s="2" t="n"/>
    </row>
    <row r="2110" ht="6.7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43" t="n"/>
      <c r="CG2110" s="144" t="n"/>
      <c r="DU2110" s="144" t="n"/>
      <c r="DV2110" s="2" t="n"/>
      <c r="DW2110" s="2" t="n"/>
      <c r="DX2110" s="2" t="n"/>
      <c r="DY2110" s="2" t="n"/>
      <c r="DZ2110" s="2" t="n"/>
      <c r="EA2110" s="2" t="n"/>
      <c r="EB2110" s="2" t="n"/>
      <c r="EC2110" s="2" t="n"/>
    </row>
    <row r="2111" ht="6.7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43" t="n"/>
      <c r="CG2111" s="144" t="n"/>
      <c r="DU2111" s="144" t="n"/>
      <c r="DV2111" s="2" t="n"/>
      <c r="DW2111" s="2" t="n"/>
      <c r="DX2111" s="2" t="n"/>
      <c r="DY2111" s="2" t="n"/>
      <c r="DZ2111" s="2" t="n"/>
      <c r="EA2111" s="2" t="n"/>
      <c r="EB2111" s="2" t="n"/>
      <c r="EC2111" s="2" t="n"/>
    </row>
    <row r="2112" ht="6.7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43" t="n"/>
      <c r="CG2112" s="144" t="n"/>
      <c r="DU2112" s="144" t="n"/>
      <c r="DV2112" s="2" t="n"/>
      <c r="DW2112" s="2" t="n"/>
      <c r="DX2112" s="2" t="n"/>
      <c r="DY2112" s="2" t="n"/>
      <c r="DZ2112" s="2" t="n"/>
      <c r="EA2112" s="2" t="n"/>
      <c r="EB2112" s="2" t="n"/>
      <c r="EC2112" s="2" t="n"/>
    </row>
    <row r="2113" ht="4.5" customHeight="1" s="118">
      <c r="A2113" s="2" t="n"/>
      <c r="B2113" s="2" t="n"/>
      <c r="C2113" s="2" t="n"/>
      <c r="D2113" s="2" t="n"/>
      <c r="E2113" s="147" t="n"/>
      <c r="F2113" s="148" t="n"/>
      <c r="G2113" s="148" t="n"/>
      <c r="H2113" s="148" t="n"/>
      <c r="I2113" s="148" t="n"/>
      <c r="J2113" s="148" t="n"/>
      <c r="K2113" s="149" t="n"/>
      <c r="L2113" s="147" t="n"/>
      <c r="M2113" s="148" t="n"/>
      <c r="N2113" s="148" t="n"/>
      <c r="O2113" s="148" t="n"/>
      <c r="P2113" s="148" t="n"/>
      <c r="Q2113" s="148" t="n"/>
      <c r="R2113" s="148" t="n"/>
      <c r="S2113" s="148" t="n"/>
      <c r="T2113" s="148" t="n"/>
      <c r="U2113" s="148" t="n"/>
      <c r="V2113" s="148" t="n"/>
      <c r="W2113" s="148" t="n"/>
      <c r="X2113" s="148" t="n"/>
      <c r="Y2113" s="148" t="n"/>
      <c r="Z2113" s="148" t="n"/>
      <c r="AA2113" s="148" t="n"/>
      <c r="AB2113" s="148" t="n"/>
      <c r="AC2113" s="148" t="n"/>
      <c r="AD2113" s="148" t="n"/>
      <c r="AE2113" s="148" t="n"/>
      <c r="AF2113" s="148" t="n"/>
      <c r="AG2113" s="148" t="n"/>
      <c r="AH2113" s="148" t="n"/>
      <c r="AI2113" s="148" t="n"/>
      <c r="AJ2113" s="148" t="n"/>
      <c r="AK2113" s="148" t="n"/>
      <c r="AL2113" s="148" t="n"/>
      <c r="AM2113" s="148" t="n"/>
      <c r="AN2113" s="148" t="n"/>
      <c r="AO2113" s="148" t="n"/>
      <c r="AP2113" s="148" t="n"/>
      <c r="AQ2113" s="148" t="n"/>
      <c r="AR2113" s="148" t="n"/>
      <c r="AS2113" s="148" t="n"/>
      <c r="AT2113" s="149"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43" t="n"/>
      <c r="CG2113" s="144" t="n"/>
      <c r="DU2113" s="144" t="n"/>
      <c r="DV2113" s="2" t="n"/>
      <c r="DW2113" s="2" t="n"/>
      <c r="DX2113" s="2" t="n"/>
      <c r="DY2113" s="2" t="n"/>
      <c r="DZ2113" s="2" t="n"/>
      <c r="EA2113" s="2" t="n"/>
      <c r="EB2113" s="2" t="n"/>
      <c r="EC2113" s="2" t="n"/>
    </row>
    <row r="2114" ht="6.75" customHeight="1" s="118">
      <c r="A2114" s="2" t="n"/>
      <c r="B2114" s="2" t="n"/>
      <c r="C2114" s="2" t="n"/>
      <c r="D2114" s="2" t="n"/>
      <c r="E2114" s="153" t="inlineStr">
        <is>
          <t>生年月日</t>
        </is>
      </c>
      <c r="F2114" s="140" t="n"/>
      <c r="G2114" s="140" t="n"/>
      <c r="H2114" s="140" t="n"/>
      <c r="I2114" s="140" t="n"/>
      <c r="J2114" s="140" t="n"/>
      <c r="K2114" s="141" t="n"/>
      <c r="L2114" s="155" t="inlineStr">
        <is>
          <t>昭和 ・ 平成</t>
        </is>
      </c>
      <c r="M2114" s="140" t="n"/>
      <c r="N2114" s="140" t="n"/>
      <c r="O2114" s="140" t="n"/>
      <c r="P2114" s="140" t="n"/>
      <c r="Q2114" s="140" t="n"/>
      <c r="R2114" s="140" t="n"/>
      <c r="S2114" s="140" t="n"/>
      <c r="T2114" s="140" t="n"/>
      <c r="U2114" s="140" t="n"/>
      <c r="V2114" s="156">
        <f>計算!$D$26</f>
        <v/>
      </c>
      <c r="W2114" s="140" t="n"/>
      <c r="X2114" s="157" t="inlineStr">
        <is>
          <t>年</t>
        </is>
      </c>
      <c r="Y2114" s="140" t="n"/>
      <c r="Z2114" s="158">
        <f>計算!$E$26</f>
        <v/>
      </c>
      <c r="AA2114" s="140" t="n"/>
      <c r="AB2114" s="140" t="n"/>
      <c r="AC2114" s="157" t="inlineStr">
        <is>
          <t>月</t>
        </is>
      </c>
      <c r="AD2114" s="140" t="n"/>
      <c r="AE2114" s="158">
        <f>計算!$F$26</f>
        <v/>
      </c>
      <c r="AF2114" s="140" t="n"/>
      <c r="AG2114" s="140" t="n"/>
      <c r="AH2114" s="157" t="inlineStr">
        <is>
          <t>日　生 （満</t>
        </is>
      </c>
      <c r="AI2114" s="140" t="n"/>
      <c r="AJ2114" s="140" t="n"/>
      <c r="AK2114" s="140" t="n"/>
      <c r="AL2114" s="140" t="n"/>
      <c r="AM2114" s="140" t="n"/>
      <c r="AN2114" s="140" t="n"/>
      <c r="AO2114" s="140" t="n"/>
      <c r="AP2114" s="159">
        <f>計算!$G$26</f>
        <v/>
      </c>
      <c r="AQ2114" s="140" t="n"/>
      <c r="AR2114" s="160"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43" t="n"/>
      <c r="CG2114" s="144" t="n"/>
      <c r="DU2114" s="144" t="n"/>
      <c r="DV2114" s="2" t="n"/>
      <c r="DW2114" s="2" t="n"/>
      <c r="DX2114" s="2" t="n"/>
      <c r="DY2114" s="2" t="n"/>
      <c r="DZ2114" s="2" t="n"/>
      <c r="EA2114" s="2" t="n"/>
      <c r="EB2114" s="2" t="n"/>
      <c r="EC2114" s="2" t="n"/>
    </row>
    <row r="2115" ht="6.7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143" t="n"/>
      <c r="CG2115" s="144" t="n"/>
      <c r="DU2115" s="144" t="n"/>
      <c r="DV2115" s="2" t="n"/>
      <c r="DW2115" s="2" t="n"/>
      <c r="DX2115" s="2" t="n"/>
      <c r="DY2115" s="2" t="n"/>
      <c r="DZ2115" s="2" t="n"/>
      <c r="EA2115" s="2" t="n"/>
      <c r="EB2115" s="2" t="n"/>
      <c r="EC2115" s="2" t="n"/>
    </row>
    <row r="2116" ht="6.75"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143" t="n"/>
      <c r="CG2116" s="144" t="n"/>
      <c r="DU2116" s="144" t="n"/>
      <c r="DV2116" s="2" t="n"/>
      <c r="DW2116" s="2" t="n"/>
      <c r="DX2116" s="2" t="n"/>
      <c r="DY2116" s="2" t="n"/>
      <c r="DZ2116" s="2" t="n"/>
      <c r="EA2116" s="2" t="n"/>
      <c r="EB2116" s="2" t="n"/>
      <c r="EC2116" s="2" t="n"/>
    </row>
    <row r="2117" ht="3.75" customHeight="1" s="118">
      <c r="A2117" s="2" t="n"/>
      <c r="B2117" s="2" t="n"/>
      <c r="C2117" s="2" t="n"/>
      <c r="D2117" s="2" t="n"/>
      <c r="E2117" s="147" t="n"/>
      <c r="F2117" s="148" t="n"/>
      <c r="G2117" s="148" t="n"/>
      <c r="H2117" s="148" t="n"/>
      <c r="I2117" s="148" t="n"/>
      <c r="J2117" s="148" t="n"/>
      <c r="K2117" s="149" t="n"/>
      <c r="L2117" s="147" t="n"/>
      <c r="M2117" s="148" t="n"/>
      <c r="N2117" s="148" t="n"/>
      <c r="O2117" s="148" t="n"/>
      <c r="P2117" s="148" t="n"/>
      <c r="Q2117" s="148" t="n"/>
      <c r="R2117" s="148" t="n"/>
      <c r="S2117" s="148" t="n"/>
      <c r="T2117" s="148" t="n"/>
      <c r="U2117" s="148" t="n"/>
      <c r="X2117" s="148" t="n"/>
      <c r="Y2117" s="148" t="n"/>
      <c r="AC2117" s="148" t="n"/>
      <c r="AD2117" s="148" t="n"/>
      <c r="AH2117" s="148" t="n"/>
      <c r="AI2117" s="148" t="n"/>
      <c r="AJ2117" s="148" t="n"/>
      <c r="AK2117" s="148" t="n"/>
      <c r="AL2117" s="148" t="n"/>
      <c r="AM2117" s="148" t="n"/>
      <c r="AN2117" s="148" t="n"/>
      <c r="AO2117" s="148" t="n"/>
      <c r="AP2117" s="148" t="n"/>
      <c r="AQ2117" s="148" t="n"/>
      <c r="AR2117" s="148" t="n"/>
      <c r="AS2117" s="148" t="n"/>
      <c r="AT2117" s="149"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143" t="n"/>
      <c r="CG2117" s="144" t="n"/>
      <c r="DU2117" s="144" t="n"/>
      <c r="DV2117" s="2" t="n"/>
      <c r="DW2117" s="2" t="n"/>
      <c r="DX2117" s="2" t="n"/>
      <c r="DY2117" s="2" t="n"/>
      <c r="DZ2117" s="2" t="n"/>
      <c r="EA2117" s="2" t="n"/>
      <c r="EB2117" s="2" t="n"/>
      <c r="EC2117" s="2" t="n"/>
    </row>
    <row r="2118" ht="6.75" customHeight="1" s="118">
      <c r="A2118" s="2" t="n"/>
      <c r="B2118" s="2" t="n"/>
      <c r="C2118" s="2" t="n"/>
      <c r="D2118" s="2" t="n"/>
      <c r="E2118" s="161" t="inlineStr">
        <is>
          <t>ふ り が な</t>
        </is>
      </c>
      <c r="F2118" s="140" t="n"/>
      <c r="G2118" s="140" t="n"/>
      <c r="H2118" s="140" t="n"/>
      <c r="I2118" s="140" t="n"/>
      <c r="J2118" s="140" t="n"/>
      <c r="K2118" s="141" t="n"/>
      <c r="L2118" s="162">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143" t="n"/>
      <c r="CG2118" s="144" t="n"/>
      <c r="DU2118" s="144" t="n"/>
      <c r="DV2118" s="2" t="n"/>
      <c r="DW2118" s="2" t="n"/>
      <c r="DX2118" s="2" t="n"/>
      <c r="DY2118" s="2" t="n"/>
      <c r="DZ2118" s="2" t="n"/>
      <c r="EA2118" s="2" t="n"/>
      <c r="EB2118" s="2" t="n"/>
      <c r="EC2118" s="2" t="n"/>
    </row>
    <row r="2119" ht="6.75" customHeight="1" s="118">
      <c r="A2119" s="2" t="n"/>
      <c r="B2119" s="2" t="n"/>
      <c r="C2119" s="2" t="n"/>
      <c r="D2119" s="2" t="n"/>
      <c r="E2119" s="143" t="n"/>
      <c r="K2119" s="144" t="n"/>
      <c r="BI2119" s="144" t="n"/>
      <c r="BJ2119" s="2" t="n"/>
      <c r="BK2119" s="2" t="n"/>
      <c r="BL2119" s="2" t="n"/>
      <c r="BM2119" s="2" t="n"/>
      <c r="BN2119" s="2" t="n"/>
      <c r="BO2119" s="2" t="n"/>
      <c r="BP2119" s="143" t="n"/>
      <c r="BV2119" s="144" t="n"/>
      <c r="BW2119" s="143" t="n"/>
      <c r="CG2119" s="144" t="n"/>
      <c r="DU2119" s="144" t="n"/>
      <c r="DV2119" s="2" t="n"/>
      <c r="DW2119" s="2" t="n"/>
      <c r="DX2119" s="2" t="n"/>
      <c r="DY2119" s="2" t="n"/>
      <c r="DZ2119" s="2" t="n"/>
      <c r="EA2119" s="2" t="n"/>
      <c r="EB2119" s="2" t="n"/>
      <c r="EC2119" s="2" t="n"/>
    </row>
    <row r="2120" ht="6.75" customHeight="1" s="118">
      <c r="A2120" s="2" t="n"/>
      <c r="B2120" s="2" t="n"/>
      <c r="C2120" s="2" t="n"/>
      <c r="D2120" s="2" t="n"/>
      <c r="E2120" s="163" t="n"/>
      <c r="F2120" s="164" t="n"/>
      <c r="G2120" s="164" t="n"/>
      <c r="H2120" s="164" t="n"/>
      <c r="I2120" s="164" t="n"/>
      <c r="J2120" s="164" t="n"/>
      <c r="K2120" s="165" t="n"/>
      <c r="L2120" s="164" t="n"/>
      <c r="M2120" s="164" t="n"/>
      <c r="N2120" s="164" t="n"/>
      <c r="O2120" s="164" t="n"/>
      <c r="P2120" s="164" t="n"/>
      <c r="Q2120" s="164" t="n"/>
      <c r="R2120" s="164" t="n"/>
      <c r="S2120" s="164" t="n"/>
      <c r="T2120" s="164" t="n"/>
      <c r="U2120" s="164" t="n"/>
      <c r="V2120" s="164" t="n"/>
      <c r="W2120" s="164" t="n"/>
      <c r="X2120" s="164" t="n"/>
      <c r="Y2120" s="164" t="n"/>
      <c r="Z2120" s="164" t="n"/>
      <c r="AA2120" s="164" t="n"/>
      <c r="AB2120" s="164" t="n"/>
      <c r="AC2120" s="164" t="n"/>
      <c r="AD2120" s="164" t="n"/>
      <c r="AE2120" s="164" t="n"/>
      <c r="AF2120" s="164" t="n"/>
      <c r="AG2120" s="164" t="n"/>
      <c r="AH2120" s="164" t="n"/>
      <c r="AI2120" s="164" t="n"/>
      <c r="AJ2120" s="164" t="n"/>
      <c r="AK2120" s="164" t="n"/>
      <c r="AL2120" s="164" t="n"/>
      <c r="AM2120" s="164" t="n"/>
      <c r="AN2120" s="164" t="n"/>
      <c r="AO2120" s="164" t="n"/>
      <c r="AP2120" s="164" t="n"/>
      <c r="AQ2120" s="164" t="n"/>
      <c r="AR2120" s="164" t="n"/>
      <c r="AS2120" s="164" t="n"/>
      <c r="AT2120" s="164" t="n"/>
      <c r="AU2120" s="164" t="n"/>
      <c r="AV2120" s="164" t="n"/>
      <c r="AW2120" s="164" t="n"/>
      <c r="AX2120" s="164" t="n"/>
      <c r="AY2120" s="164" t="n"/>
      <c r="AZ2120" s="164" t="n"/>
      <c r="BA2120" s="164" t="n"/>
      <c r="BB2120" s="164" t="n"/>
      <c r="BC2120" s="164" t="n"/>
      <c r="BD2120" s="164" t="n"/>
      <c r="BE2120" s="164" t="n"/>
      <c r="BF2120" s="164" t="n"/>
      <c r="BG2120" s="164" t="n"/>
      <c r="BH2120" s="164" t="n"/>
      <c r="BI2120" s="165" t="n"/>
      <c r="BJ2120" s="2" t="n"/>
      <c r="BK2120" s="2" t="n"/>
      <c r="BL2120" s="2" t="n"/>
      <c r="BM2120" s="2" t="n"/>
      <c r="BN2120" s="2" t="n"/>
      <c r="BO2120" s="2" t="n"/>
      <c r="BP2120" s="143" t="n"/>
      <c r="BV2120" s="144" t="n"/>
      <c r="BW2120" s="143" t="n"/>
      <c r="CG2120" s="144" t="n"/>
      <c r="DU2120" s="144" t="n"/>
      <c r="DV2120" s="2" t="n"/>
      <c r="DW2120" s="2" t="n"/>
      <c r="DX2120" s="2" t="n"/>
      <c r="DY2120" s="2" t="n"/>
      <c r="DZ2120" s="2" t="n"/>
      <c r="EA2120" s="2" t="n"/>
      <c r="EB2120" s="2" t="n"/>
      <c r="EC2120" s="2" t="n"/>
    </row>
    <row r="2121" ht="6.75" customHeight="1" s="118">
      <c r="A2121" s="2" t="n"/>
      <c r="B2121" s="2" t="n"/>
      <c r="C2121" s="2" t="n"/>
      <c r="D2121" s="2" t="n"/>
      <c r="E2121" s="166" t="inlineStr">
        <is>
          <t>現住所</t>
        </is>
      </c>
      <c r="F2121" s="167" t="n"/>
      <c r="G2121" s="167" t="n"/>
      <c r="H2121" s="167" t="n"/>
      <c r="I2121" s="167" t="n"/>
      <c r="J2121" s="167" t="n"/>
      <c r="K2121" s="168" t="n"/>
      <c r="L2121" s="107" t="inlineStr">
        <is>
          <t>〒</t>
        </is>
      </c>
      <c r="M2121" s="167" t="n"/>
      <c r="N2121" s="167" t="n"/>
      <c r="O2121" s="167" t="n"/>
      <c r="P2121" s="169">
        <f>計算!$H$26</f>
        <v/>
      </c>
      <c r="Q2121" s="167" t="n"/>
      <c r="R2121" s="167" t="n"/>
      <c r="S2121" s="167" t="n"/>
      <c r="T2121" s="167" t="n"/>
      <c r="U2121" s="167" t="n"/>
      <c r="V2121" s="167" t="n"/>
      <c r="W2121" s="167" t="n"/>
      <c r="X2121" s="167" t="n"/>
      <c r="Y2121" s="167" t="n"/>
      <c r="Z2121" s="167" t="n"/>
      <c r="AA2121" s="167" t="n"/>
      <c r="AB2121" s="167" t="n"/>
      <c r="AC2121" s="167" t="n"/>
      <c r="AD2121" s="167" t="n"/>
      <c r="AE2121" s="167" t="n"/>
      <c r="AF2121" s="167" t="n"/>
      <c r="AG2121" s="167" t="n"/>
      <c r="AH2121" s="167" t="n"/>
      <c r="AI2121" s="167" t="n"/>
      <c r="AJ2121" s="167"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143" t="n"/>
      <c r="CG2121" s="144" t="n"/>
      <c r="DU2121" s="144" t="n"/>
      <c r="DV2121" s="2" t="n"/>
      <c r="DW2121" s="2" t="n"/>
      <c r="DX2121" s="2" t="n"/>
      <c r="DY2121" s="2" t="n"/>
      <c r="DZ2121" s="2" t="n"/>
      <c r="EA2121" s="2" t="n"/>
      <c r="EB2121" s="2" t="n"/>
      <c r="EC2121" s="2" t="n"/>
    </row>
    <row r="2122" ht="4.5"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7" t="n"/>
      <c r="BQ2122" s="148" t="n"/>
      <c r="BR2122" s="148" t="n"/>
      <c r="BS2122" s="148" t="n"/>
      <c r="BT2122" s="148" t="n"/>
      <c r="BU2122" s="148" t="n"/>
      <c r="BV2122" s="149" t="n"/>
      <c r="BW2122" s="147" t="n"/>
      <c r="BX2122" s="148" t="n"/>
      <c r="BY2122" s="148" t="n"/>
      <c r="BZ2122" s="148" t="n"/>
      <c r="CA2122" s="148" t="n"/>
      <c r="CB2122" s="148" t="n"/>
      <c r="CC2122" s="148" t="n"/>
      <c r="CD2122" s="148" t="n"/>
      <c r="CE2122" s="148" t="n"/>
      <c r="CF2122" s="148" t="n"/>
      <c r="CG2122" s="149" t="n"/>
      <c r="DU2122" s="144"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0" t="inlineStr">
        <is>
          <t>校内外の諸活動</t>
        </is>
      </c>
      <c r="BQ2123" s="140" t="n"/>
      <c r="BR2123" s="140" t="n"/>
      <c r="BS2123" s="140" t="n"/>
      <c r="BT2123" s="140" t="n"/>
      <c r="BU2123" s="140" t="n"/>
      <c r="BV2123" s="141" t="n"/>
      <c r="BW2123" s="171">
        <f>計算!$AQ$26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2">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7" t="n"/>
      <c r="F2126" s="148" t="n"/>
      <c r="G2126" s="148" t="n"/>
      <c r="H2126" s="148" t="n"/>
      <c r="I2126" s="148" t="n"/>
      <c r="J2126" s="148" t="n"/>
      <c r="K2126" s="149" t="n"/>
      <c r="L2126" s="147" t="n"/>
      <c r="M2126" s="148" t="n"/>
      <c r="N2126" s="148" t="n"/>
      <c r="O2126" s="148" t="n"/>
      <c r="P2126" s="148" t="n"/>
      <c r="Q2126" s="148" t="n"/>
      <c r="R2126" s="148" t="n"/>
      <c r="S2126" s="148" t="n"/>
      <c r="T2126" s="148" t="n"/>
      <c r="U2126" s="148" t="n"/>
      <c r="V2126" s="148" t="n"/>
      <c r="W2126" s="148" t="n"/>
      <c r="X2126" s="148" t="n"/>
      <c r="Y2126" s="148" t="n"/>
      <c r="Z2126" s="148" t="n"/>
      <c r="AA2126" s="148" t="n"/>
      <c r="AB2126" s="148" t="n"/>
      <c r="AC2126" s="148" t="n"/>
      <c r="AD2126" s="148" t="n"/>
      <c r="AE2126" s="148" t="n"/>
      <c r="AF2126" s="148" t="n"/>
      <c r="AG2126" s="148" t="n"/>
      <c r="AH2126" s="148" t="n"/>
      <c r="AI2126" s="148" t="n"/>
      <c r="AJ2126" s="148" t="n"/>
      <c r="AK2126" s="148" t="n"/>
      <c r="AL2126" s="148" t="n"/>
      <c r="AM2126" s="148" t="n"/>
      <c r="AN2126" s="148" t="n"/>
      <c r="AO2126" s="148" t="n"/>
      <c r="AP2126" s="148" t="n"/>
      <c r="AQ2126" s="148" t="n"/>
      <c r="AR2126" s="148" t="n"/>
      <c r="AS2126" s="148" t="n"/>
      <c r="AT2126" s="148" t="n"/>
      <c r="AU2126" s="148" t="n"/>
      <c r="AV2126" s="148" t="n"/>
      <c r="AW2126" s="148" t="n"/>
      <c r="AX2126" s="148" t="n"/>
      <c r="AY2126" s="148" t="n"/>
      <c r="AZ2126" s="148" t="n"/>
      <c r="BA2126" s="148" t="n"/>
      <c r="BB2126" s="148" t="n"/>
      <c r="BC2126" s="148" t="n"/>
      <c r="BD2126" s="148" t="n"/>
      <c r="BE2126" s="148" t="n"/>
      <c r="BF2126" s="148" t="n"/>
      <c r="BG2126" s="148" t="n"/>
      <c r="BH2126" s="148" t="n"/>
      <c r="BI2126" s="149"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61" t="inlineStr">
        <is>
          <t>ふ り が な</t>
        </is>
      </c>
      <c r="F2127" s="140" t="n"/>
      <c r="G2127" s="140" t="n"/>
      <c r="H2127" s="140" t="n"/>
      <c r="I2127" s="140" t="n"/>
      <c r="J2127" s="140" t="n"/>
      <c r="K2127" s="141" t="n"/>
      <c r="L2127" s="162">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3" t="n"/>
      <c r="F2129" s="164" t="n"/>
      <c r="G2129" s="164" t="n"/>
      <c r="H2129" s="164" t="n"/>
      <c r="I2129" s="164" t="n"/>
      <c r="J2129" s="164" t="n"/>
      <c r="K2129" s="165" t="n"/>
      <c r="L2129" s="164" t="n"/>
      <c r="M2129" s="164" t="n"/>
      <c r="N2129" s="164" t="n"/>
      <c r="O2129" s="164" t="n"/>
      <c r="P2129" s="164" t="n"/>
      <c r="Q2129" s="164" t="n"/>
      <c r="R2129" s="164" t="n"/>
      <c r="S2129" s="164" t="n"/>
      <c r="T2129" s="164" t="n"/>
      <c r="U2129" s="164" t="n"/>
      <c r="V2129" s="164" t="n"/>
      <c r="W2129" s="164" t="n"/>
      <c r="X2129" s="164" t="n"/>
      <c r="Y2129" s="164" t="n"/>
      <c r="Z2129" s="164" t="n"/>
      <c r="AA2129" s="164" t="n"/>
      <c r="AB2129" s="164" t="n"/>
      <c r="AC2129" s="164" t="n"/>
      <c r="AD2129" s="164" t="n"/>
      <c r="AE2129" s="164" t="n"/>
      <c r="AF2129" s="164" t="n"/>
      <c r="AG2129" s="164" t="n"/>
      <c r="AH2129" s="164" t="n"/>
      <c r="AI2129" s="164" t="n"/>
      <c r="AJ2129" s="164" t="n"/>
      <c r="AK2129" s="164" t="n"/>
      <c r="AL2129" s="164" t="n"/>
      <c r="AM2129" s="164" t="n"/>
      <c r="AN2129" s="164" t="n"/>
      <c r="AO2129" s="164" t="n"/>
      <c r="AP2129" s="164" t="n"/>
      <c r="AQ2129" s="164" t="n"/>
      <c r="AR2129" s="164" t="n"/>
      <c r="AS2129" s="164" t="n"/>
      <c r="AT2129" s="164" t="n"/>
      <c r="AU2129" s="164" t="n"/>
      <c r="AV2129" s="164" t="n"/>
      <c r="AW2129" s="164" t="n"/>
      <c r="AX2129" s="164" t="n"/>
      <c r="AY2129" s="164" t="n"/>
      <c r="AZ2129" s="164" t="n"/>
      <c r="BA2129" s="164" t="n"/>
      <c r="BB2129" s="164" t="n"/>
      <c r="BC2129" s="164" t="n"/>
      <c r="BD2129" s="164" t="n"/>
      <c r="BE2129" s="164" t="n"/>
      <c r="BF2129" s="164" t="n"/>
      <c r="BG2129" s="164" t="n"/>
      <c r="BH2129" s="164" t="n"/>
      <c r="BI2129" s="165"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6" t="inlineStr">
        <is>
          <t>連絡先</t>
        </is>
      </c>
      <c r="F2130" s="167" t="n"/>
      <c r="G2130" s="167" t="n"/>
      <c r="H2130" s="167" t="n"/>
      <c r="I2130" s="167" t="n"/>
      <c r="J2130" s="167" t="n"/>
      <c r="K2130" s="168" t="n"/>
      <c r="L2130" s="107" t="inlineStr">
        <is>
          <t>〒</t>
        </is>
      </c>
      <c r="M2130" s="167" t="n"/>
      <c r="N2130" s="167" t="n"/>
      <c r="O2130" s="167" t="n"/>
      <c r="P2130" s="173">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4">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7" t="n"/>
      <c r="F2134" s="148" t="n"/>
      <c r="G2134" s="148" t="n"/>
      <c r="H2134" s="148" t="n"/>
      <c r="I2134" s="148" t="n"/>
      <c r="J2134" s="148" t="n"/>
      <c r="K2134" s="149" t="n"/>
      <c r="L2134" s="148" t="n"/>
      <c r="M2134" s="148" t="n"/>
      <c r="N2134" s="148" t="n"/>
      <c r="O2134" s="148" t="n"/>
      <c r="P2134" s="148" t="n"/>
      <c r="Q2134" s="148" t="n"/>
      <c r="R2134" s="148" t="n"/>
      <c r="S2134" s="148" t="n"/>
      <c r="T2134" s="148" t="n"/>
      <c r="U2134" s="148" t="n"/>
      <c r="V2134" s="148" t="n"/>
      <c r="W2134" s="148" t="n"/>
      <c r="X2134" s="148" t="n"/>
      <c r="Y2134" s="148" t="n"/>
      <c r="Z2134" s="148" t="n"/>
      <c r="AA2134" s="148" t="n"/>
      <c r="AB2134" s="148" t="n"/>
      <c r="AC2134" s="148" t="n"/>
      <c r="AD2134" s="148" t="n"/>
      <c r="AE2134" s="148" t="n"/>
      <c r="AF2134" s="148" t="n"/>
      <c r="AG2134" s="148" t="n"/>
      <c r="AH2134" s="148" t="n"/>
      <c r="AI2134" s="148" t="n"/>
      <c r="AJ2134" s="148" t="n"/>
      <c r="AK2134" s="148" t="n"/>
      <c r="AL2134" s="148" t="n"/>
      <c r="AM2134" s="148" t="n"/>
      <c r="AN2134" s="148" t="n"/>
      <c r="AO2134" s="148" t="n"/>
      <c r="AP2134" s="148" t="n"/>
      <c r="AQ2134" s="148" t="n"/>
      <c r="AR2134" s="148" t="n"/>
      <c r="AS2134" s="148" t="n"/>
      <c r="AT2134" s="148" t="n"/>
      <c r="AU2134" s="148" t="n"/>
      <c r="AV2134" s="148" t="n"/>
      <c r="AW2134" s="148" t="n"/>
      <c r="AX2134" s="148" t="n"/>
      <c r="AY2134" s="148" t="n"/>
      <c r="AZ2134" s="148" t="n"/>
      <c r="BA2134" s="148" t="n"/>
      <c r="BB2134" s="148" t="n"/>
      <c r="BC2134" s="148" t="n"/>
      <c r="BD2134" s="148" t="n"/>
      <c r="BE2134" s="148" t="n"/>
      <c r="BF2134" s="148" t="n"/>
      <c r="BG2134" s="148" t="n"/>
      <c r="BH2134" s="148" t="n"/>
      <c r="BI2134" s="149"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5" t="n"/>
      <c r="BQ2140" s="140" t="n"/>
      <c r="BR2140" s="176" t="n"/>
      <c r="BS2140" s="140" t="n"/>
      <c r="BT2140" s="140" t="n"/>
      <c r="BU2140" s="28" t="n"/>
      <c r="BV2140" s="29" t="n"/>
      <c r="BW2140" s="177">
        <f>計算!$AR$26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8"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79">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80">
        <f>IF(計算!$B$26="","",設定!$B$6)&amp;""</f>
        <v/>
      </c>
      <c r="S2148" s="11" t="n"/>
      <c r="T2148" s="11" t="n"/>
      <c r="U2148" s="181">
        <f>IF(計算!$B$26="","",設定!$B$7)&amp;""</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7" t="n"/>
      <c r="F2153" s="148" t="n"/>
      <c r="G2153" s="148" t="n"/>
      <c r="H2153" s="148" t="n"/>
      <c r="I2153" s="148" t="n"/>
      <c r="J2153" s="148" t="n"/>
      <c r="K2153" s="149"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8" t="n"/>
      <c r="AX2153" s="148" t="n"/>
      <c r="AY2153" s="148" t="n"/>
      <c r="AZ2153" s="148" t="n"/>
      <c r="BA2153" s="148" t="n"/>
      <c r="BB2153" s="148" t="n"/>
      <c r="BC2153" s="148" t="n"/>
      <c r="BD2153" s="148" t="n"/>
      <c r="BE2153" s="148" t="n"/>
      <c r="BF2153" s="148" t="n"/>
      <c r="BG2153" s="148" t="n"/>
      <c r="BH2153" s="148" t="n"/>
      <c r="BI2153" s="149"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2"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2">
        <f>計算!$AV$26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80">
        <f>計算!$AT$26</f>
        <v/>
      </c>
      <c r="S2159" s="52" t="inlineStr">
        <is>
          <t>年</t>
        </is>
      </c>
      <c r="U2159" s="181">
        <f>計算!$AU$26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7" t="n"/>
      <c r="M2162" s="148" t="n"/>
      <c r="N2162" s="148" t="n"/>
      <c r="O2162" s="148" t="n"/>
      <c r="P2162" s="20" t="n"/>
      <c r="Q2162" s="20" t="n"/>
      <c r="R2162" s="20" t="n"/>
      <c r="S2162" s="20" t="n"/>
      <c r="T2162" s="20" t="n"/>
      <c r="U2162" s="20" t="n"/>
      <c r="V2162" s="20" t="n"/>
      <c r="W2162" s="20" t="n"/>
      <c r="X2162" s="39" t="n"/>
      <c r="Y2162" s="147" t="n"/>
      <c r="Z2162" s="148" t="n"/>
      <c r="AA2162" s="148" t="n"/>
      <c r="AB2162" s="148" t="n"/>
      <c r="AC2162" s="148" t="n"/>
      <c r="AD2162" s="148" t="n"/>
      <c r="AE2162" s="148" t="n"/>
      <c r="AF2162" s="148" t="n"/>
      <c r="AG2162" s="148" t="n"/>
      <c r="AH2162" s="148" t="n"/>
      <c r="AI2162" s="148" t="n"/>
      <c r="AJ2162" s="148" t="n"/>
      <c r="AK2162" s="148" t="n"/>
      <c r="AL2162" s="148" t="n"/>
      <c r="AM2162" s="148" t="n"/>
      <c r="AN2162" s="148" t="n"/>
      <c r="AO2162" s="148" t="n"/>
      <c r="AP2162" s="148" t="n"/>
      <c r="AQ2162" s="148" t="n"/>
      <c r="AR2162" s="148" t="n"/>
      <c r="AS2162" s="148" t="n"/>
      <c r="AT2162" s="148" t="n"/>
      <c r="AU2162" s="148" t="n"/>
      <c r="AV2162" s="148" t="n"/>
      <c r="AW2162" s="148" t="n"/>
      <c r="AX2162" s="148" t="n"/>
      <c r="AY2162" s="148" t="n"/>
      <c r="AZ2162" s="148" t="n"/>
      <c r="BA2162" s="148" t="n"/>
      <c r="BB2162" s="148" t="n"/>
      <c r="BC2162" s="148" t="n"/>
      <c r="BD2162" s="148" t="n"/>
      <c r="BE2162" s="148" t="n"/>
      <c r="BF2162" s="148" t="n"/>
      <c r="BG2162" s="148" t="n"/>
      <c r="BH2162" s="148" t="n"/>
      <c r="BI2162" s="149"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2">
        <f>計算!$AY$26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80">
        <f>計算!$AW$26</f>
        <v/>
      </c>
      <c r="S2165" s="52" t="inlineStr">
        <is>
          <t>年</t>
        </is>
      </c>
      <c r="U2165" s="181">
        <f>計算!$AX$26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7" t="n"/>
      <c r="M2168" s="148" t="n"/>
      <c r="N2168" s="148" t="n"/>
      <c r="O2168" s="148" t="n"/>
      <c r="P2168" s="20" t="n"/>
      <c r="Q2168" s="20" t="n"/>
      <c r="R2168" s="20" t="n"/>
      <c r="S2168" s="20" t="n"/>
      <c r="T2168" s="20" t="n"/>
      <c r="U2168" s="20" t="n"/>
      <c r="V2168" s="20" t="n"/>
      <c r="W2168" s="20" t="n"/>
      <c r="X2168" s="39" t="n"/>
      <c r="Y2168" s="147" t="n"/>
      <c r="Z2168" s="148" t="n"/>
      <c r="AA2168" s="148" t="n"/>
      <c r="AB2168" s="148" t="n"/>
      <c r="AC2168" s="148" t="n"/>
      <c r="AD2168" s="148" t="n"/>
      <c r="AE2168" s="148" t="n"/>
      <c r="AF2168" s="148" t="n"/>
      <c r="AG2168" s="148" t="n"/>
      <c r="AH2168" s="148" t="n"/>
      <c r="AI2168" s="148" t="n"/>
      <c r="AJ2168" s="148" t="n"/>
      <c r="AK2168" s="148" t="n"/>
      <c r="AL2168" s="148" t="n"/>
      <c r="AM2168" s="148" t="n"/>
      <c r="AN2168" s="148" t="n"/>
      <c r="AO2168" s="148" t="n"/>
      <c r="AP2168" s="148" t="n"/>
      <c r="AQ2168" s="148" t="n"/>
      <c r="AR2168" s="148" t="n"/>
      <c r="AS2168" s="148" t="n"/>
      <c r="AT2168" s="148" t="n"/>
      <c r="AU2168" s="148" t="n"/>
      <c r="AV2168" s="148" t="n"/>
      <c r="AW2168" s="148" t="n"/>
      <c r="AX2168" s="148" t="n"/>
      <c r="AY2168" s="148" t="n"/>
      <c r="AZ2168" s="148" t="n"/>
      <c r="BA2168" s="148" t="n"/>
      <c r="BB2168" s="148" t="n"/>
      <c r="BC2168" s="148" t="n"/>
      <c r="BD2168" s="148" t="n"/>
      <c r="BE2168" s="148" t="n"/>
      <c r="BF2168" s="148" t="n"/>
      <c r="BG2168" s="148" t="n"/>
      <c r="BH2168" s="148" t="n"/>
      <c r="BI2168" s="149" t="n"/>
      <c r="BJ2168" s="2" t="n"/>
      <c r="BK2168" s="2" t="n"/>
      <c r="BL2168" s="2" t="n"/>
      <c r="BM2168" s="2" t="n"/>
      <c r="BN2168" s="2" t="n"/>
      <c r="BO2168" s="2" t="n"/>
      <c r="BP2168" s="147" t="n"/>
      <c r="BQ2168" s="148" t="n"/>
      <c r="BR2168" s="148" t="n"/>
      <c r="BS2168" s="148" t="n"/>
      <c r="BT2168" s="148" t="n"/>
      <c r="BU2168" s="42" t="n"/>
      <c r="BV2168" s="45" t="n"/>
      <c r="BW2168" s="148" t="n"/>
      <c r="BX2168" s="148" t="n"/>
      <c r="BY2168" s="148" t="n"/>
      <c r="BZ2168" s="148" t="n"/>
      <c r="CA2168" s="148" t="n"/>
      <c r="CB2168" s="148" t="n"/>
      <c r="CC2168" s="148" t="n"/>
      <c r="CD2168" s="148" t="n"/>
      <c r="CE2168" s="148" t="n"/>
      <c r="CF2168" s="148" t="n"/>
      <c r="CG2168" s="148" t="n"/>
      <c r="CH2168" s="148" t="n"/>
      <c r="CI2168" s="148" t="n"/>
      <c r="CJ2168" s="148" t="n"/>
      <c r="CK2168" s="148" t="n"/>
      <c r="CL2168" s="148" t="n"/>
      <c r="CM2168" s="148" t="n"/>
      <c r="CN2168" s="148" t="n"/>
      <c r="CO2168" s="148" t="n"/>
      <c r="CP2168" s="148" t="n"/>
      <c r="CQ2168" s="148" t="n"/>
      <c r="CR2168" s="148" t="n"/>
      <c r="CS2168" s="148" t="n"/>
      <c r="CT2168" s="148" t="n"/>
      <c r="CU2168" s="148" t="n"/>
      <c r="CV2168" s="148" t="n"/>
      <c r="CW2168" s="148" t="n"/>
      <c r="CX2168" s="148" t="n"/>
      <c r="CY2168" s="148" t="n"/>
      <c r="CZ2168" s="148" t="n"/>
      <c r="DA2168" s="148" t="n"/>
      <c r="DB2168" s="148" t="n"/>
      <c r="DC2168" s="148" t="n"/>
      <c r="DD2168" s="148" t="n"/>
      <c r="DE2168" s="148" t="n"/>
      <c r="DF2168" s="148" t="n"/>
      <c r="DG2168" s="148" t="n"/>
      <c r="DH2168" s="148" t="n"/>
      <c r="DI2168" s="148" t="n"/>
      <c r="DJ2168" s="148" t="n"/>
      <c r="DK2168" s="148" t="n"/>
      <c r="DL2168" s="148" t="n"/>
      <c r="DM2168" s="148" t="n"/>
      <c r="DN2168" s="148" t="n"/>
      <c r="DO2168" s="148" t="n"/>
      <c r="DP2168" s="148" t="n"/>
      <c r="DQ2168" s="148" t="n"/>
      <c r="DR2168" s="148" t="n"/>
      <c r="DS2168" s="148" t="n"/>
      <c r="DT2168" s="148" t="n"/>
      <c r="DU2168" s="149"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7">
        <f>計算!$AS$26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7" t="n"/>
      <c r="M2174" s="148" t="n"/>
      <c r="N2174" s="148" t="n"/>
      <c r="O2174" s="148"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7" t="n"/>
      <c r="F2180" s="148" t="n"/>
      <c r="G2180" s="148" t="n"/>
      <c r="H2180" s="148" t="n"/>
      <c r="I2180" s="148" t="n"/>
      <c r="J2180" s="148" t="n"/>
      <c r="K2180" s="149" t="n"/>
      <c r="L2180" s="147" t="n"/>
      <c r="M2180" s="148" t="n"/>
      <c r="N2180" s="148" t="n"/>
      <c r="O2180" s="148"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7" t="n"/>
      <c r="BQ2180" s="148" t="n"/>
      <c r="BR2180" s="148" t="n"/>
      <c r="BS2180" s="148" t="n"/>
      <c r="BT2180" s="148" t="n"/>
      <c r="BU2180" s="148" t="n"/>
      <c r="BV2180" s="149" t="n"/>
      <c r="BW2180" s="148" t="n"/>
      <c r="BX2180" s="148" t="n"/>
      <c r="BY2180" s="148" t="n"/>
      <c r="BZ2180" s="148" t="n"/>
      <c r="CA2180" s="148" t="n"/>
      <c r="CB2180" s="148" t="n"/>
      <c r="CC2180" s="148" t="n"/>
      <c r="CD2180" s="148" t="n"/>
      <c r="CE2180" s="148" t="n"/>
      <c r="CF2180" s="148" t="n"/>
      <c r="CG2180" s="148" t="n"/>
      <c r="CH2180" s="148" t="n"/>
      <c r="CI2180" s="148" t="n"/>
      <c r="CJ2180" s="148" t="n"/>
      <c r="CK2180" s="148" t="n"/>
      <c r="CL2180" s="148" t="n"/>
      <c r="CM2180" s="148" t="n"/>
      <c r="CN2180" s="148" t="n"/>
      <c r="CO2180" s="148" t="n"/>
      <c r="CP2180" s="148" t="n"/>
      <c r="CQ2180" s="148" t="n"/>
      <c r="CR2180" s="148" t="n"/>
      <c r="CS2180" s="148" t="n"/>
      <c r="CT2180" s="148" t="n"/>
      <c r="CU2180" s="148" t="n"/>
      <c r="CV2180" s="148" t="n"/>
      <c r="CW2180" s="148" t="n"/>
      <c r="CX2180" s="148" t="n"/>
      <c r="CY2180" s="148" t="n"/>
      <c r="CZ2180" s="148" t="n"/>
      <c r="DA2180" s="148" t="n"/>
      <c r="DB2180" s="148" t="n"/>
      <c r="DC2180" s="148" t="n"/>
      <c r="DD2180" s="148" t="n"/>
      <c r="DE2180" s="148" t="n"/>
      <c r="DF2180" s="148" t="n"/>
      <c r="DG2180" s="148" t="n"/>
      <c r="DH2180" s="148" t="n"/>
      <c r="DI2180" s="148" t="n"/>
      <c r="DJ2180" s="148" t="n"/>
      <c r="DK2180" s="148" t="n"/>
      <c r="DL2180" s="148" t="n"/>
      <c r="DM2180" s="148" t="n"/>
      <c r="DN2180" s="148" t="n"/>
      <c r="DO2180" s="148" t="n"/>
      <c r="DP2180" s="148" t="n"/>
      <c r="DQ2180" s="148" t="n"/>
      <c r="DR2180" s="148" t="n"/>
      <c r="DS2180" s="148" t="n"/>
      <c r="DT2180" s="148" t="n"/>
      <c r="DU2180" s="149"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IF(計算!$B$27="","",IF(N(設定!$B$3)=0,"",YEAR(設定!$B$3)-2018))&amp;""</f>
        <v/>
      </c>
      <c r="AG2192" s="95" t="inlineStr">
        <is>
          <t>年</t>
        </is>
      </c>
      <c r="AI2192" s="145">
        <f>IF(計算!$B$27="","",IF(N(設定!$B$3)=0,"",MONTH(設定!$B$3)))&amp;""</f>
        <v/>
      </c>
      <c r="AL2192" s="95" t="inlineStr">
        <is>
          <t>月</t>
        </is>
      </c>
      <c r="AN2192" s="146">
        <f>IF(計算!$B$27="","",IF(N(設定!$B$3)=0,"",DAY(設定!$B$3)))&amp;""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7" t="n"/>
      <c r="BX2192" s="148" t="n"/>
      <c r="BY2192" s="148" t="n"/>
      <c r="BZ2192" s="148" t="n"/>
      <c r="CA2192" s="148" t="n"/>
      <c r="CB2192" s="148" t="n"/>
      <c r="CC2192" s="148" t="n"/>
      <c r="CD2192" s="148" t="n"/>
      <c r="CE2192" s="148" t="n"/>
      <c r="CF2192" s="148" t="n"/>
      <c r="CG2192" s="149" t="n"/>
      <c r="CH2192" s="147" t="n"/>
      <c r="CI2192" s="148" t="n"/>
      <c r="CJ2192" s="148" t="n"/>
      <c r="CK2192" s="148" t="n"/>
      <c r="CL2192" s="148" t="n"/>
      <c r="CM2192" s="148" t="n"/>
      <c r="CN2192" s="148" t="n"/>
      <c r="CO2192" s="148" t="n"/>
      <c r="CP2192" s="148" t="n"/>
      <c r="CQ2192" s="148" t="n"/>
      <c r="CR2192" s="148" t="n"/>
      <c r="CS2192" s="148" t="n"/>
      <c r="CT2192" s="148" t="n"/>
      <c r="CU2192" s="148" t="n"/>
      <c r="CV2192" s="148" t="n"/>
      <c r="CW2192" s="148" t="n"/>
      <c r="CX2192" s="148" t="n"/>
      <c r="CY2192" s="148" t="n"/>
      <c r="CZ2192" s="148" t="n"/>
      <c r="DA2192" s="148" t="n"/>
      <c r="DB2192" s="148" t="n"/>
      <c r="DC2192" s="148" t="n"/>
      <c r="DD2192" s="148" t="n"/>
      <c r="DE2192" s="148" t="n"/>
      <c r="DF2192" s="148" t="n"/>
      <c r="DG2192" s="148" t="n"/>
      <c r="DH2192" s="148" t="n"/>
      <c r="DI2192" s="148" t="n"/>
      <c r="DJ2192" s="148" t="n"/>
      <c r="DK2192" s="148" t="n"/>
      <c r="DL2192" s="148" t="n"/>
      <c r="DM2192" s="148" t="n"/>
      <c r="DN2192" s="148" t="n"/>
      <c r="DO2192" s="148" t="n"/>
      <c r="DP2192" s="148" t="n"/>
      <c r="DQ2192" s="148" t="n"/>
      <c r="DR2192" s="148" t="n"/>
      <c r="DS2192" s="148" t="n"/>
      <c r="DT2192" s="148" t="n"/>
      <c r="DU2192" s="149"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50">
        <f>計算!$BD$27</f>
        <v/>
      </c>
      <c r="CG2193" s="144" t="n"/>
      <c r="CH2193" s="151">
        <f>計算!$BE$27</f>
        <v/>
      </c>
      <c r="DU2193" s="144"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8" t="n"/>
      <c r="AA2194" s="148" t="n"/>
      <c r="AB2194" s="148" t="n"/>
      <c r="AC2194" s="148" t="n"/>
      <c r="AD2194" s="148" t="n"/>
      <c r="AE2194" s="148" t="n"/>
      <c r="AF2194" s="148" t="n"/>
      <c r="AG2194" s="148" t="n"/>
      <c r="AH2194" s="148" t="n"/>
      <c r="AI2194" s="148" t="n"/>
      <c r="AJ2194" s="148" t="n"/>
      <c r="AK2194" s="148" t="n"/>
      <c r="AL2194" s="148" t="n"/>
      <c r="AM2194" s="148" t="n"/>
      <c r="AN2194" s="148" t="n"/>
      <c r="AO2194" s="148" t="n"/>
      <c r="AP2194" s="148" t="n"/>
      <c r="AQ2194" s="148" t="n"/>
      <c r="AR2194" s="148" t="n"/>
      <c r="AS2194" s="148" t="n"/>
      <c r="AT2194" s="148" t="n"/>
      <c r="AU2194" s="12" t="n"/>
      <c r="AV2194" s="7" t="n"/>
      <c r="BI2194" s="8" t="n"/>
      <c r="BJ2194" s="7" t="n"/>
      <c r="BK2194" s="2" t="n"/>
      <c r="BL2194" s="2" t="n"/>
      <c r="BM2194" s="2" t="n"/>
      <c r="BN2194" s="2" t="n"/>
      <c r="BO2194" s="2" t="n"/>
      <c r="BP2194" s="143" t="n"/>
      <c r="BV2194" s="144" t="n"/>
      <c r="BW2194" s="143" t="n"/>
      <c r="CG2194" s="144" t="n"/>
      <c r="DU2194" s="144" t="n"/>
      <c r="DV2194" s="2" t="n"/>
      <c r="DW2194" s="2" t="n"/>
      <c r="DX2194" s="2" t="n"/>
      <c r="DY2194" s="2" t="n"/>
      <c r="DZ2194" s="2" t="n"/>
      <c r="EA2194" s="2" t="n"/>
      <c r="EB2194" s="2" t="n"/>
      <c r="EC2194" s="2" t="n"/>
    </row>
    <row r="2195" ht="6.75" customHeight="1" s="118">
      <c r="A2195" s="2" t="n"/>
      <c r="B2195" s="2" t="n"/>
      <c r="C2195" s="2" t="n"/>
      <c r="D2195" s="2" t="n"/>
      <c r="E2195" s="142" t="inlineStr">
        <is>
          <t>ふ り が な</t>
        </is>
      </c>
      <c r="F2195" s="140" t="n"/>
      <c r="G2195" s="140" t="n"/>
      <c r="H2195" s="140" t="n"/>
      <c r="I2195" s="140" t="n"/>
      <c r="J2195" s="140" t="n"/>
      <c r="K2195" s="141" t="n"/>
      <c r="L2195" s="152">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43" t="n"/>
      <c r="CG2195" s="144" t="n"/>
      <c r="DU2195" s="144" t="n"/>
      <c r="DV2195" s="2" t="n"/>
      <c r="DW2195" s="2" t="n"/>
      <c r="DX2195" s="2" t="n"/>
      <c r="DY2195" s="2" t="n"/>
      <c r="DZ2195" s="2" t="n"/>
      <c r="EA2195" s="2" t="n"/>
      <c r="EB2195" s="2" t="n"/>
      <c r="EC2195" s="2" t="n"/>
    </row>
    <row r="2196" ht="6.7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43" t="n"/>
      <c r="CG2196" s="144" t="n"/>
      <c r="DU2196" s="144" t="n"/>
      <c r="DV2196" s="2" t="n"/>
      <c r="DW2196" s="2" t="n"/>
      <c r="DX2196" s="2" t="n"/>
      <c r="DY2196" s="2" t="n"/>
      <c r="DZ2196" s="2" t="n"/>
      <c r="EA2196" s="2" t="n"/>
      <c r="EB2196" s="2" t="n"/>
      <c r="EC2196" s="2" t="n"/>
    </row>
    <row r="2197" ht="6.7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43" t="n"/>
      <c r="CG2197" s="144" t="n"/>
      <c r="DU2197" s="144" t="n"/>
      <c r="DV2197" s="2" t="n"/>
      <c r="DW2197" s="2" t="n"/>
      <c r="DX2197" s="2" t="n"/>
      <c r="DY2197" s="2" t="n"/>
      <c r="DZ2197" s="2" t="n"/>
      <c r="EA2197" s="2" t="n"/>
      <c r="EB2197" s="2" t="n"/>
      <c r="EC2197" s="2" t="n"/>
    </row>
    <row r="2198" ht="6.75" customHeight="1" s="118">
      <c r="A2198" s="2" t="n"/>
      <c r="B2198" s="2" t="n"/>
      <c r="C2198" s="2" t="n"/>
      <c r="D2198" s="2" t="n"/>
      <c r="E2198" s="147" t="n"/>
      <c r="F2198" s="148" t="n"/>
      <c r="G2198" s="148" t="n"/>
      <c r="H2198" s="148" t="n"/>
      <c r="I2198" s="148" t="n"/>
      <c r="J2198" s="148" t="n"/>
      <c r="K2198" s="149" t="n"/>
      <c r="L2198" s="148" t="n"/>
      <c r="M2198" s="148" t="n"/>
      <c r="N2198" s="148" t="n"/>
      <c r="O2198" s="148" t="n"/>
      <c r="P2198" s="148" t="n"/>
      <c r="Q2198" s="148" t="n"/>
      <c r="R2198" s="148" t="n"/>
      <c r="S2198" s="148" t="n"/>
      <c r="T2198" s="148" t="n"/>
      <c r="U2198" s="148" t="n"/>
      <c r="V2198" s="148" t="n"/>
      <c r="W2198" s="148" t="n"/>
      <c r="X2198" s="148" t="n"/>
      <c r="Y2198" s="148" t="n"/>
      <c r="Z2198" s="148" t="n"/>
      <c r="AA2198" s="148" t="n"/>
      <c r="AB2198" s="148" t="n"/>
      <c r="AC2198" s="148" t="n"/>
      <c r="AD2198" s="148" t="n"/>
      <c r="AE2198" s="148" t="n"/>
      <c r="AF2198" s="148" t="n"/>
      <c r="AG2198" s="148" t="n"/>
      <c r="AH2198" s="148" t="n"/>
      <c r="AI2198" s="148" t="n"/>
      <c r="AJ2198" s="148" t="n"/>
      <c r="AK2198" s="148" t="n"/>
      <c r="AL2198" s="148" t="n"/>
      <c r="AM2198" s="148" t="n"/>
      <c r="AN2198" s="148" t="n"/>
      <c r="AO2198" s="148" t="n"/>
      <c r="AP2198" s="148" t="n"/>
      <c r="AQ2198" s="148" t="n"/>
      <c r="AR2198" s="148" t="n"/>
      <c r="AS2198" s="148" t="n"/>
      <c r="AT2198" s="149"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43" t="n"/>
      <c r="CG2198" s="144" t="n"/>
      <c r="DU2198" s="144" t="n"/>
      <c r="DV2198" s="2" t="n"/>
      <c r="DW2198" s="2" t="n"/>
      <c r="DX2198" s="2" t="n"/>
      <c r="DY2198" s="2" t="n"/>
      <c r="DZ2198" s="2" t="n"/>
      <c r="EA2198" s="2" t="n"/>
      <c r="EB2198" s="2" t="n"/>
      <c r="EC2198" s="2" t="n"/>
    </row>
    <row r="2199" ht="6.75" customHeight="1" s="118">
      <c r="A2199" s="2" t="n"/>
      <c r="B2199" s="2" t="n"/>
      <c r="C2199" s="2" t="n"/>
      <c r="D2199" s="2" t="n"/>
      <c r="E2199" s="153" t="inlineStr">
        <is>
          <t>名　前</t>
        </is>
      </c>
      <c r="F2199" s="140" t="n"/>
      <c r="G2199" s="140" t="n"/>
      <c r="H2199" s="140" t="n"/>
      <c r="I2199" s="140" t="n"/>
      <c r="J2199" s="140" t="n"/>
      <c r="K2199" s="141" t="n"/>
      <c r="L2199" s="154">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43" t="n"/>
      <c r="CG2199" s="144" t="n"/>
      <c r="DU2199" s="144" t="n"/>
      <c r="DV2199" s="2" t="n"/>
      <c r="DW2199" s="2" t="n"/>
      <c r="DX2199" s="2" t="n"/>
      <c r="DY2199" s="2" t="n"/>
      <c r="DZ2199" s="2" t="n"/>
      <c r="EA2199" s="2" t="n"/>
      <c r="EB2199" s="2" t="n"/>
      <c r="EC2199" s="2" t="n"/>
    </row>
    <row r="2200" ht="6.7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43" t="n"/>
      <c r="CG2200" s="144" t="n"/>
      <c r="DU2200" s="144" t="n"/>
      <c r="DV2200" s="2" t="n"/>
      <c r="DW2200" s="2" t="n"/>
      <c r="DX2200" s="2" t="n"/>
      <c r="DY2200" s="2" t="n"/>
      <c r="DZ2200" s="2" t="n"/>
      <c r="EA2200" s="2" t="n"/>
      <c r="EB2200" s="2" t="n"/>
      <c r="EC2200" s="2" t="n"/>
    </row>
    <row r="2201" ht="6.7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43" t="n"/>
      <c r="CG2201" s="144" t="n"/>
      <c r="DU2201" s="144" t="n"/>
      <c r="DV2201" s="2" t="n"/>
      <c r="DW2201" s="2" t="n"/>
      <c r="DX2201" s="2" t="n"/>
      <c r="DY2201" s="2" t="n"/>
      <c r="DZ2201" s="2" t="n"/>
      <c r="EA2201" s="2" t="n"/>
      <c r="EB2201" s="2" t="n"/>
      <c r="EC2201" s="2" t="n"/>
    </row>
    <row r="2202" ht="6.7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43" t="n"/>
      <c r="CG2202" s="144" t="n"/>
      <c r="DU2202" s="144" t="n"/>
      <c r="DV2202" s="2" t="n"/>
      <c r="DW2202" s="2" t="n"/>
      <c r="DX2202" s="2" t="n"/>
      <c r="DY2202" s="2" t="n"/>
      <c r="DZ2202" s="2" t="n"/>
      <c r="EA2202" s="2" t="n"/>
      <c r="EB2202" s="2" t="n"/>
      <c r="EC2202" s="2" t="n"/>
    </row>
    <row r="2203" ht="6.7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43" t="n"/>
      <c r="CG2203" s="144" t="n"/>
      <c r="DU2203" s="144" t="n"/>
      <c r="DV2203" s="2" t="n"/>
      <c r="DW2203" s="2" t="n"/>
      <c r="DX2203" s="2" t="n"/>
      <c r="DY2203" s="2" t="n"/>
      <c r="DZ2203" s="2" t="n"/>
      <c r="EA2203" s="2" t="n"/>
      <c r="EB2203" s="2" t="n"/>
      <c r="EC2203" s="2" t="n"/>
    </row>
    <row r="2204" ht="4.5" customHeight="1" s="118">
      <c r="A2204" s="2" t="n"/>
      <c r="B2204" s="2" t="n"/>
      <c r="C2204" s="2" t="n"/>
      <c r="D2204" s="2" t="n"/>
      <c r="E2204" s="147" t="n"/>
      <c r="F2204" s="148" t="n"/>
      <c r="G2204" s="148" t="n"/>
      <c r="H2204" s="148" t="n"/>
      <c r="I2204" s="148" t="n"/>
      <c r="J2204" s="148" t="n"/>
      <c r="K2204" s="149" t="n"/>
      <c r="L2204" s="147" t="n"/>
      <c r="M2204" s="148" t="n"/>
      <c r="N2204" s="148" t="n"/>
      <c r="O2204" s="148" t="n"/>
      <c r="P2204" s="148" t="n"/>
      <c r="Q2204" s="148" t="n"/>
      <c r="R2204" s="148" t="n"/>
      <c r="S2204" s="148" t="n"/>
      <c r="T2204" s="148" t="n"/>
      <c r="U2204" s="148" t="n"/>
      <c r="V2204" s="148" t="n"/>
      <c r="W2204" s="148" t="n"/>
      <c r="X2204" s="148" t="n"/>
      <c r="Y2204" s="148" t="n"/>
      <c r="Z2204" s="148" t="n"/>
      <c r="AA2204" s="148" t="n"/>
      <c r="AB2204" s="148" t="n"/>
      <c r="AC2204" s="148" t="n"/>
      <c r="AD2204" s="148" t="n"/>
      <c r="AE2204" s="148" t="n"/>
      <c r="AF2204" s="148" t="n"/>
      <c r="AG2204" s="148" t="n"/>
      <c r="AH2204" s="148" t="n"/>
      <c r="AI2204" s="148" t="n"/>
      <c r="AJ2204" s="148" t="n"/>
      <c r="AK2204" s="148" t="n"/>
      <c r="AL2204" s="148" t="n"/>
      <c r="AM2204" s="148" t="n"/>
      <c r="AN2204" s="148" t="n"/>
      <c r="AO2204" s="148" t="n"/>
      <c r="AP2204" s="148" t="n"/>
      <c r="AQ2204" s="148" t="n"/>
      <c r="AR2204" s="148" t="n"/>
      <c r="AS2204" s="148" t="n"/>
      <c r="AT2204" s="149"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43" t="n"/>
      <c r="CG2204" s="144" t="n"/>
      <c r="DU2204" s="144" t="n"/>
      <c r="DV2204" s="2" t="n"/>
      <c r="DW2204" s="2" t="n"/>
      <c r="DX2204" s="2" t="n"/>
      <c r="DY2204" s="2" t="n"/>
      <c r="DZ2204" s="2" t="n"/>
      <c r="EA2204" s="2" t="n"/>
      <c r="EB2204" s="2" t="n"/>
      <c r="EC2204" s="2" t="n"/>
    </row>
    <row r="2205" ht="6.75" customHeight="1" s="118">
      <c r="A2205" s="2" t="n"/>
      <c r="B2205" s="2" t="n"/>
      <c r="C2205" s="2" t="n"/>
      <c r="D2205" s="2" t="n"/>
      <c r="E2205" s="153" t="inlineStr">
        <is>
          <t>生年月日</t>
        </is>
      </c>
      <c r="F2205" s="140" t="n"/>
      <c r="G2205" s="140" t="n"/>
      <c r="H2205" s="140" t="n"/>
      <c r="I2205" s="140" t="n"/>
      <c r="J2205" s="140" t="n"/>
      <c r="K2205" s="141" t="n"/>
      <c r="L2205" s="155" t="inlineStr">
        <is>
          <t>昭和 ・ 平成</t>
        </is>
      </c>
      <c r="M2205" s="140" t="n"/>
      <c r="N2205" s="140" t="n"/>
      <c r="O2205" s="140" t="n"/>
      <c r="P2205" s="140" t="n"/>
      <c r="Q2205" s="140" t="n"/>
      <c r="R2205" s="140" t="n"/>
      <c r="S2205" s="140" t="n"/>
      <c r="T2205" s="140" t="n"/>
      <c r="U2205" s="140" t="n"/>
      <c r="V2205" s="156">
        <f>計算!$D$27</f>
        <v/>
      </c>
      <c r="W2205" s="140" t="n"/>
      <c r="X2205" s="157" t="inlineStr">
        <is>
          <t>年</t>
        </is>
      </c>
      <c r="Y2205" s="140" t="n"/>
      <c r="Z2205" s="158">
        <f>計算!$E$27</f>
        <v/>
      </c>
      <c r="AA2205" s="140" t="n"/>
      <c r="AB2205" s="140" t="n"/>
      <c r="AC2205" s="157" t="inlineStr">
        <is>
          <t>月</t>
        </is>
      </c>
      <c r="AD2205" s="140" t="n"/>
      <c r="AE2205" s="158">
        <f>計算!$F$27</f>
        <v/>
      </c>
      <c r="AF2205" s="140" t="n"/>
      <c r="AG2205" s="140" t="n"/>
      <c r="AH2205" s="157" t="inlineStr">
        <is>
          <t>日　生 （満</t>
        </is>
      </c>
      <c r="AI2205" s="140" t="n"/>
      <c r="AJ2205" s="140" t="n"/>
      <c r="AK2205" s="140" t="n"/>
      <c r="AL2205" s="140" t="n"/>
      <c r="AM2205" s="140" t="n"/>
      <c r="AN2205" s="140" t="n"/>
      <c r="AO2205" s="140" t="n"/>
      <c r="AP2205" s="159">
        <f>計算!$G$27</f>
        <v/>
      </c>
      <c r="AQ2205" s="140" t="n"/>
      <c r="AR2205" s="160"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43" t="n"/>
      <c r="CG2205" s="144" t="n"/>
      <c r="DU2205" s="144" t="n"/>
      <c r="DV2205" s="2" t="n"/>
      <c r="DW2205" s="2" t="n"/>
      <c r="DX2205" s="2" t="n"/>
      <c r="DY2205" s="2" t="n"/>
      <c r="DZ2205" s="2" t="n"/>
      <c r="EA2205" s="2" t="n"/>
      <c r="EB2205" s="2" t="n"/>
      <c r="EC2205" s="2" t="n"/>
    </row>
    <row r="2206" ht="6.75"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143" t="n"/>
      <c r="CG2206" s="144" t="n"/>
      <c r="DU2206" s="144" t="n"/>
      <c r="DV2206" s="2" t="n"/>
      <c r="DW2206" s="2" t="n"/>
      <c r="DX2206" s="2" t="n"/>
      <c r="DY2206" s="2" t="n"/>
      <c r="DZ2206" s="2" t="n"/>
      <c r="EA2206" s="2" t="n"/>
      <c r="EB2206" s="2" t="n"/>
      <c r="EC2206" s="2" t="n"/>
    </row>
    <row r="2207" ht="6.75"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143" t="n"/>
      <c r="CG2207" s="144" t="n"/>
      <c r="DU2207" s="144" t="n"/>
      <c r="DV2207" s="2" t="n"/>
      <c r="DW2207" s="2" t="n"/>
      <c r="DX2207" s="2" t="n"/>
      <c r="DY2207" s="2" t="n"/>
      <c r="DZ2207" s="2" t="n"/>
      <c r="EA2207" s="2" t="n"/>
      <c r="EB2207" s="2" t="n"/>
      <c r="EC2207" s="2" t="n"/>
    </row>
    <row r="2208" ht="3.75" customHeight="1" s="118">
      <c r="A2208" s="2" t="n"/>
      <c r="B2208" s="2" t="n"/>
      <c r="C2208" s="2" t="n"/>
      <c r="D2208" s="2" t="n"/>
      <c r="E2208" s="147" t="n"/>
      <c r="F2208" s="148" t="n"/>
      <c r="G2208" s="148" t="n"/>
      <c r="H2208" s="148" t="n"/>
      <c r="I2208" s="148" t="n"/>
      <c r="J2208" s="148" t="n"/>
      <c r="K2208" s="149" t="n"/>
      <c r="L2208" s="147" t="n"/>
      <c r="M2208" s="148" t="n"/>
      <c r="N2208" s="148" t="n"/>
      <c r="O2208" s="148" t="n"/>
      <c r="P2208" s="148" t="n"/>
      <c r="Q2208" s="148" t="n"/>
      <c r="R2208" s="148" t="n"/>
      <c r="S2208" s="148" t="n"/>
      <c r="T2208" s="148" t="n"/>
      <c r="U2208" s="148" t="n"/>
      <c r="X2208" s="148" t="n"/>
      <c r="Y2208" s="148" t="n"/>
      <c r="AC2208" s="148" t="n"/>
      <c r="AD2208" s="148" t="n"/>
      <c r="AH2208" s="148" t="n"/>
      <c r="AI2208" s="148" t="n"/>
      <c r="AJ2208" s="148" t="n"/>
      <c r="AK2208" s="148" t="n"/>
      <c r="AL2208" s="148" t="n"/>
      <c r="AM2208" s="148" t="n"/>
      <c r="AN2208" s="148" t="n"/>
      <c r="AO2208" s="148" t="n"/>
      <c r="AP2208" s="148" t="n"/>
      <c r="AQ2208" s="148" t="n"/>
      <c r="AR2208" s="148" t="n"/>
      <c r="AS2208" s="148" t="n"/>
      <c r="AT2208" s="149"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143" t="n"/>
      <c r="CG2208" s="144" t="n"/>
      <c r="DU2208" s="144" t="n"/>
      <c r="DV2208" s="2" t="n"/>
      <c r="DW2208" s="2" t="n"/>
      <c r="DX2208" s="2" t="n"/>
      <c r="DY2208" s="2" t="n"/>
      <c r="DZ2208" s="2" t="n"/>
      <c r="EA2208" s="2" t="n"/>
      <c r="EB2208" s="2" t="n"/>
      <c r="EC2208" s="2" t="n"/>
    </row>
    <row r="2209" ht="6.75" customHeight="1" s="118">
      <c r="A2209" s="2" t="n"/>
      <c r="B2209" s="2" t="n"/>
      <c r="C2209" s="2" t="n"/>
      <c r="D2209" s="2" t="n"/>
      <c r="E2209" s="161" t="inlineStr">
        <is>
          <t>ふ り が な</t>
        </is>
      </c>
      <c r="F2209" s="140" t="n"/>
      <c r="G2209" s="140" t="n"/>
      <c r="H2209" s="140" t="n"/>
      <c r="I2209" s="140" t="n"/>
      <c r="J2209" s="140" t="n"/>
      <c r="K2209" s="141" t="n"/>
      <c r="L2209" s="162">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143" t="n"/>
      <c r="CG2209" s="144" t="n"/>
      <c r="DU2209" s="144" t="n"/>
      <c r="DV2209" s="2" t="n"/>
      <c r="DW2209" s="2" t="n"/>
      <c r="DX2209" s="2" t="n"/>
      <c r="DY2209" s="2" t="n"/>
      <c r="DZ2209" s="2" t="n"/>
      <c r="EA2209" s="2" t="n"/>
      <c r="EB2209" s="2" t="n"/>
      <c r="EC2209" s="2" t="n"/>
    </row>
    <row r="2210" ht="6.75" customHeight="1" s="118">
      <c r="A2210" s="2" t="n"/>
      <c r="B2210" s="2" t="n"/>
      <c r="C2210" s="2" t="n"/>
      <c r="D2210" s="2" t="n"/>
      <c r="E2210" s="143" t="n"/>
      <c r="K2210" s="144" t="n"/>
      <c r="BI2210" s="144" t="n"/>
      <c r="BJ2210" s="2" t="n"/>
      <c r="BK2210" s="2" t="n"/>
      <c r="BL2210" s="2" t="n"/>
      <c r="BM2210" s="2" t="n"/>
      <c r="BN2210" s="2" t="n"/>
      <c r="BO2210" s="2" t="n"/>
      <c r="BP2210" s="143" t="n"/>
      <c r="BV2210" s="144" t="n"/>
      <c r="BW2210" s="143" t="n"/>
      <c r="CG2210" s="144" t="n"/>
      <c r="DU2210" s="144" t="n"/>
      <c r="DV2210" s="2" t="n"/>
      <c r="DW2210" s="2" t="n"/>
      <c r="DX2210" s="2" t="n"/>
      <c r="DY2210" s="2" t="n"/>
      <c r="DZ2210" s="2" t="n"/>
      <c r="EA2210" s="2" t="n"/>
      <c r="EB2210" s="2" t="n"/>
      <c r="EC2210" s="2" t="n"/>
    </row>
    <row r="2211" ht="6.75" customHeight="1" s="118">
      <c r="A2211" s="2" t="n"/>
      <c r="B2211" s="2" t="n"/>
      <c r="C2211" s="2" t="n"/>
      <c r="D2211" s="2" t="n"/>
      <c r="E2211" s="163" t="n"/>
      <c r="F2211" s="164" t="n"/>
      <c r="G2211" s="164" t="n"/>
      <c r="H2211" s="164" t="n"/>
      <c r="I2211" s="164" t="n"/>
      <c r="J2211" s="164" t="n"/>
      <c r="K2211" s="165" t="n"/>
      <c r="L2211" s="164" t="n"/>
      <c r="M2211" s="164" t="n"/>
      <c r="N2211" s="164" t="n"/>
      <c r="O2211" s="164" t="n"/>
      <c r="P2211" s="164" t="n"/>
      <c r="Q2211" s="164" t="n"/>
      <c r="R2211" s="164" t="n"/>
      <c r="S2211" s="164" t="n"/>
      <c r="T2211" s="164" t="n"/>
      <c r="U2211" s="164" t="n"/>
      <c r="V2211" s="164" t="n"/>
      <c r="W2211" s="164" t="n"/>
      <c r="X2211" s="164" t="n"/>
      <c r="Y2211" s="164" t="n"/>
      <c r="Z2211" s="164" t="n"/>
      <c r="AA2211" s="164" t="n"/>
      <c r="AB2211" s="164" t="n"/>
      <c r="AC2211" s="164" t="n"/>
      <c r="AD2211" s="164" t="n"/>
      <c r="AE2211" s="164" t="n"/>
      <c r="AF2211" s="164" t="n"/>
      <c r="AG2211" s="164" t="n"/>
      <c r="AH2211" s="164" t="n"/>
      <c r="AI2211" s="164" t="n"/>
      <c r="AJ2211" s="164" t="n"/>
      <c r="AK2211" s="164" t="n"/>
      <c r="AL2211" s="164" t="n"/>
      <c r="AM2211" s="164" t="n"/>
      <c r="AN2211" s="164" t="n"/>
      <c r="AO2211" s="164" t="n"/>
      <c r="AP2211" s="164" t="n"/>
      <c r="AQ2211" s="164" t="n"/>
      <c r="AR2211" s="164" t="n"/>
      <c r="AS2211" s="164" t="n"/>
      <c r="AT2211" s="164" t="n"/>
      <c r="AU2211" s="164" t="n"/>
      <c r="AV2211" s="164" t="n"/>
      <c r="AW2211" s="164" t="n"/>
      <c r="AX2211" s="164" t="n"/>
      <c r="AY2211" s="164" t="n"/>
      <c r="AZ2211" s="164" t="n"/>
      <c r="BA2211" s="164" t="n"/>
      <c r="BB2211" s="164" t="n"/>
      <c r="BC2211" s="164" t="n"/>
      <c r="BD2211" s="164" t="n"/>
      <c r="BE2211" s="164" t="n"/>
      <c r="BF2211" s="164" t="n"/>
      <c r="BG2211" s="164" t="n"/>
      <c r="BH2211" s="164" t="n"/>
      <c r="BI2211" s="165" t="n"/>
      <c r="BJ2211" s="2" t="n"/>
      <c r="BK2211" s="2" t="n"/>
      <c r="BL2211" s="2" t="n"/>
      <c r="BM2211" s="2" t="n"/>
      <c r="BN2211" s="2" t="n"/>
      <c r="BO2211" s="2" t="n"/>
      <c r="BP2211" s="143" t="n"/>
      <c r="BV2211" s="144" t="n"/>
      <c r="BW2211" s="143" t="n"/>
      <c r="CG2211" s="144" t="n"/>
      <c r="DU2211" s="144" t="n"/>
      <c r="DV2211" s="2" t="n"/>
      <c r="DW2211" s="2" t="n"/>
      <c r="DX2211" s="2" t="n"/>
      <c r="DY2211" s="2" t="n"/>
      <c r="DZ2211" s="2" t="n"/>
      <c r="EA2211" s="2" t="n"/>
      <c r="EB2211" s="2" t="n"/>
      <c r="EC2211" s="2" t="n"/>
    </row>
    <row r="2212" ht="6.75" customHeight="1" s="118">
      <c r="A2212" s="2" t="n"/>
      <c r="B2212" s="2" t="n"/>
      <c r="C2212" s="2" t="n"/>
      <c r="D2212" s="2" t="n"/>
      <c r="E2212" s="166" t="inlineStr">
        <is>
          <t>現住所</t>
        </is>
      </c>
      <c r="F2212" s="167" t="n"/>
      <c r="G2212" s="167" t="n"/>
      <c r="H2212" s="167" t="n"/>
      <c r="I2212" s="167" t="n"/>
      <c r="J2212" s="167" t="n"/>
      <c r="K2212" s="168" t="n"/>
      <c r="L2212" s="107" t="inlineStr">
        <is>
          <t>〒</t>
        </is>
      </c>
      <c r="M2212" s="167" t="n"/>
      <c r="N2212" s="167" t="n"/>
      <c r="O2212" s="167" t="n"/>
      <c r="P2212" s="169">
        <f>計算!$H$27</f>
        <v/>
      </c>
      <c r="Q2212" s="167" t="n"/>
      <c r="R2212" s="167" t="n"/>
      <c r="S2212" s="167" t="n"/>
      <c r="T2212" s="167" t="n"/>
      <c r="U2212" s="167" t="n"/>
      <c r="V2212" s="167" t="n"/>
      <c r="W2212" s="167" t="n"/>
      <c r="X2212" s="167" t="n"/>
      <c r="Y2212" s="167" t="n"/>
      <c r="Z2212" s="167" t="n"/>
      <c r="AA2212" s="167" t="n"/>
      <c r="AB2212" s="167" t="n"/>
      <c r="AC2212" s="167" t="n"/>
      <c r="AD2212" s="167" t="n"/>
      <c r="AE2212" s="167" t="n"/>
      <c r="AF2212" s="167" t="n"/>
      <c r="AG2212" s="167" t="n"/>
      <c r="AH2212" s="167" t="n"/>
      <c r="AI2212" s="167" t="n"/>
      <c r="AJ2212" s="167"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143" t="n"/>
      <c r="CG2212" s="144" t="n"/>
      <c r="DU2212" s="144" t="n"/>
      <c r="DV2212" s="2" t="n"/>
      <c r="DW2212" s="2" t="n"/>
      <c r="DX2212" s="2" t="n"/>
      <c r="DY2212" s="2" t="n"/>
      <c r="DZ2212" s="2" t="n"/>
      <c r="EA2212" s="2" t="n"/>
      <c r="EB2212" s="2" t="n"/>
      <c r="EC2212" s="2" t="n"/>
    </row>
    <row r="2213" ht="4.5"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7" t="n"/>
      <c r="BQ2213" s="148" t="n"/>
      <c r="BR2213" s="148" t="n"/>
      <c r="BS2213" s="148" t="n"/>
      <c r="BT2213" s="148" t="n"/>
      <c r="BU2213" s="148" t="n"/>
      <c r="BV2213" s="149" t="n"/>
      <c r="BW2213" s="147" t="n"/>
      <c r="BX2213" s="148" t="n"/>
      <c r="BY2213" s="148" t="n"/>
      <c r="BZ2213" s="148" t="n"/>
      <c r="CA2213" s="148" t="n"/>
      <c r="CB2213" s="148" t="n"/>
      <c r="CC2213" s="148" t="n"/>
      <c r="CD2213" s="148" t="n"/>
      <c r="CE2213" s="148" t="n"/>
      <c r="CF2213" s="148" t="n"/>
      <c r="CG2213" s="149" t="n"/>
      <c r="DU2213" s="144"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0" t="inlineStr">
        <is>
          <t>校内外の諸活動</t>
        </is>
      </c>
      <c r="BQ2214" s="140" t="n"/>
      <c r="BR2214" s="140" t="n"/>
      <c r="BS2214" s="140" t="n"/>
      <c r="BT2214" s="140" t="n"/>
      <c r="BU2214" s="140" t="n"/>
      <c r="BV2214" s="141" t="n"/>
      <c r="BW2214" s="171">
        <f>計算!$AQ$27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2">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7" t="n"/>
      <c r="F2217" s="148" t="n"/>
      <c r="G2217" s="148" t="n"/>
      <c r="H2217" s="148" t="n"/>
      <c r="I2217" s="148" t="n"/>
      <c r="J2217" s="148" t="n"/>
      <c r="K2217" s="149" t="n"/>
      <c r="L2217" s="147" t="n"/>
      <c r="M2217" s="148" t="n"/>
      <c r="N2217" s="148" t="n"/>
      <c r="O2217" s="148" t="n"/>
      <c r="P2217" s="148" t="n"/>
      <c r="Q2217" s="148" t="n"/>
      <c r="R2217" s="148" t="n"/>
      <c r="S2217" s="148" t="n"/>
      <c r="T2217" s="148" t="n"/>
      <c r="U2217" s="148" t="n"/>
      <c r="V2217" s="148" t="n"/>
      <c r="W2217" s="148" t="n"/>
      <c r="X2217" s="148" t="n"/>
      <c r="Y2217" s="148" t="n"/>
      <c r="Z2217" s="148" t="n"/>
      <c r="AA2217" s="148" t="n"/>
      <c r="AB2217" s="148" t="n"/>
      <c r="AC2217" s="148" t="n"/>
      <c r="AD2217" s="148" t="n"/>
      <c r="AE2217" s="148" t="n"/>
      <c r="AF2217" s="148" t="n"/>
      <c r="AG2217" s="148" t="n"/>
      <c r="AH2217" s="148" t="n"/>
      <c r="AI2217" s="148" t="n"/>
      <c r="AJ2217" s="148" t="n"/>
      <c r="AK2217" s="148" t="n"/>
      <c r="AL2217" s="148" t="n"/>
      <c r="AM2217" s="148" t="n"/>
      <c r="AN2217" s="148" t="n"/>
      <c r="AO2217" s="148" t="n"/>
      <c r="AP2217" s="148" t="n"/>
      <c r="AQ2217" s="148" t="n"/>
      <c r="AR2217" s="148" t="n"/>
      <c r="AS2217" s="148" t="n"/>
      <c r="AT2217" s="148" t="n"/>
      <c r="AU2217" s="148" t="n"/>
      <c r="AV2217" s="148" t="n"/>
      <c r="AW2217" s="148" t="n"/>
      <c r="AX2217" s="148" t="n"/>
      <c r="AY2217" s="148" t="n"/>
      <c r="AZ2217" s="148" t="n"/>
      <c r="BA2217" s="148" t="n"/>
      <c r="BB2217" s="148" t="n"/>
      <c r="BC2217" s="148" t="n"/>
      <c r="BD2217" s="148" t="n"/>
      <c r="BE2217" s="148" t="n"/>
      <c r="BF2217" s="148" t="n"/>
      <c r="BG2217" s="148" t="n"/>
      <c r="BH2217" s="148" t="n"/>
      <c r="BI2217" s="149"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61" t="inlineStr">
        <is>
          <t>ふ り が な</t>
        </is>
      </c>
      <c r="F2218" s="140" t="n"/>
      <c r="G2218" s="140" t="n"/>
      <c r="H2218" s="140" t="n"/>
      <c r="I2218" s="140" t="n"/>
      <c r="J2218" s="140" t="n"/>
      <c r="K2218" s="141" t="n"/>
      <c r="L2218" s="162">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3" t="n"/>
      <c r="F2220" s="164" t="n"/>
      <c r="G2220" s="164" t="n"/>
      <c r="H2220" s="164" t="n"/>
      <c r="I2220" s="164" t="n"/>
      <c r="J2220" s="164" t="n"/>
      <c r="K2220" s="165" t="n"/>
      <c r="L2220" s="164" t="n"/>
      <c r="M2220" s="164" t="n"/>
      <c r="N2220" s="164" t="n"/>
      <c r="O2220" s="164" t="n"/>
      <c r="P2220" s="164" t="n"/>
      <c r="Q2220" s="164" t="n"/>
      <c r="R2220" s="164" t="n"/>
      <c r="S2220" s="164" t="n"/>
      <c r="T2220" s="164" t="n"/>
      <c r="U2220" s="164" t="n"/>
      <c r="V2220" s="164" t="n"/>
      <c r="W2220" s="164" t="n"/>
      <c r="X2220" s="164" t="n"/>
      <c r="Y2220" s="164" t="n"/>
      <c r="Z2220" s="164" t="n"/>
      <c r="AA2220" s="164" t="n"/>
      <c r="AB2220" s="164" t="n"/>
      <c r="AC2220" s="164" t="n"/>
      <c r="AD2220" s="164" t="n"/>
      <c r="AE2220" s="164" t="n"/>
      <c r="AF2220" s="164" t="n"/>
      <c r="AG2220" s="164" t="n"/>
      <c r="AH2220" s="164" t="n"/>
      <c r="AI2220" s="164" t="n"/>
      <c r="AJ2220" s="164" t="n"/>
      <c r="AK2220" s="164" t="n"/>
      <c r="AL2220" s="164" t="n"/>
      <c r="AM2220" s="164" t="n"/>
      <c r="AN2220" s="164" t="n"/>
      <c r="AO2220" s="164" t="n"/>
      <c r="AP2220" s="164" t="n"/>
      <c r="AQ2220" s="164" t="n"/>
      <c r="AR2220" s="164" t="n"/>
      <c r="AS2220" s="164" t="n"/>
      <c r="AT2220" s="164" t="n"/>
      <c r="AU2220" s="164" t="n"/>
      <c r="AV2220" s="164" t="n"/>
      <c r="AW2220" s="164" t="n"/>
      <c r="AX2220" s="164" t="n"/>
      <c r="AY2220" s="164" t="n"/>
      <c r="AZ2220" s="164" t="n"/>
      <c r="BA2220" s="164" t="n"/>
      <c r="BB2220" s="164" t="n"/>
      <c r="BC2220" s="164" t="n"/>
      <c r="BD2220" s="164" t="n"/>
      <c r="BE2220" s="164" t="n"/>
      <c r="BF2220" s="164" t="n"/>
      <c r="BG2220" s="164" t="n"/>
      <c r="BH2220" s="164" t="n"/>
      <c r="BI2220" s="165"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6" t="inlineStr">
        <is>
          <t>連絡先</t>
        </is>
      </c>
      <c r="F2221" s="167" t="n"/>
      <c r="G2221" s="167" t="n"/>
      <c r="H2221" s="167" t="n"/>
      <c r="I2221" s="167" t="n"/>
      <c r="J2221" s="167" t="n"/>
      <c r="K2221" s="168" t="n"/>
      <c r="L2221" s="107" t="inlineStr">
        <is>
          <t>〒</t>
        </is>
      </c>
      <c r="M2221" s="167" t="n"/>
      <c r="N2221" s="167" t="n"/>
      <c r="O2221" s="167" t="n"/>
      <c r="P2221" s="173">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4">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7" t="n"/>
      <c r="F2225" s="148" t="n"/>
      <c r="G2225" s="148" t="n"/>
      <c r="H2225" s="148" t="n"/>
      <c r="I2225" s="148" t="n"/>
      <c r="J2225" s="148" t="n"/>
      <c r="K2225" s="149" t="n"/>
      <c r="L2225" s="148" t="n"/>
      <c r="M2225" s="148" t="n"/>
      <c r="N2225" s="148" t="n"/>
      <c r="O2225" s="148" t="n"/>
      <c r="P2225" s="148" t="n"/>
      <c r="Q2225" s="148" t="n"/>
      <c r="R2225" s="148" t="n"/>
      <c r="S2225" s="148" t="n"/>
      <c r="T2225" s="148" t="n"/>
      <c r="U2225" s="148" t="n"/>
      <c r="V2225" s="148" t="n"/>
      <c r="W2225" s="148" t="n"/>
      <c r="X2225" s="148" t="n"/>
      <c r="Y2225" s="148" t="n"/>
      <c r="Z2225" s="148" t="n"/>
      <c r="AA2225" s="148" t="n"/>
      <c r="AB2225" s="148" t="n"/>
      <c r="AC2225" s="148" t="n"/>
      <c r="AD2225" s="148" t="n"/>
      <c r="AE2225" s="148" t="n"/>
      <c r="AF2225" s="148" t="n"/>
      <c r="AG2225" s="148" t="n"/>
      <c r="AH2225" s="148" t="n"/>
      <c r="AI2225" s="148" t="n"/>
      <c r="AJ2225" s="148" t="n"/>
      <c r="AK2225" s="148" t="n"/>
      <c r="AL2225" s="148" t="n"/>
      <c r="AM2225" s="148" t="n"/>
      <c r="AN2225" s="148" t="n"/>
      <c r="AO2225" s="148" t="n"/>
      <c r="AP2225" s="148" t="n"/>
      <c r="AQ2225" s="148" t="n"/>
      <c r="AR2225" s="148" t="n"/>
      <c r="AS2225" s="148" t="n"/>
      <c r="AT2225" s="148" t="n"/>
      <c r="AU2225" s="148" t="n"/>
      <c r="AV2225" s="148" t="n"/>
      <c r="AW2225" s="148" t="n"/>
      <c r="AX2225" s="148" t="n"/>
      <c r="AY2225" s="148" t="n"/>
      <c r="AZ2225" s="148" t="n"/>
      <c r="BA2225" s="148" t="n"/>
      <c r="BB2225" s="148" t="n"/>
      <c r="BC2225" s="148" t="n"/>
      <c r="BD2225" s="148" t="n"/>
      <c r="BE2225" s="148" t="n"/>
      <c r="BF2225" s="148" t="n"/>
      <c r="BG2225" s="148" t="n"/>
      <c r="BH2225" s="148" t="n"/>
      <c r="BI2225" s="149"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5" t="n"/>
      <c r="BQ2231" s="140" t="n"/>
      <c r="BR2231" s="176" t="n"/>
      <c r="BS2231" s="140" t="n"/>
      <c r="BT2231" s="140" t="n"/>
      <c r="BU2231" s="28" t="n"/>
      <c r="BV2231" s="29" t="n"/>
      <c r="BW2231" s="177">
        <f>計算!$AR$27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8"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79">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80">
        <f>IF(計算!$B$27="","",設定!$B$6)&amp;""</f>
        <v/>
      </c>
      <c r="S2239" s="11" t="n"/>
      <c r="T2239" s="11" t="n"/>
      <c r="U2239" s="181">
        <f>IF(計算!$B$27="","",設定!$B$7)&amp;""</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7" t="n"/>
      <c r="F2244" s="148" t="n"/>
      <c r="G2244" s="148" t="n"/>
      <c r="H2244" s="148" t="n"/>
      <c r="I2244" s="148" t="n"/>
      <c r="J2244" s="148" t="n"/>
      <c r="K2244" s="149"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8" t="n"/>
      <c r="AX2244" s="148" t="n"/>
      <c r="AY2244" s="148" t="n"/>
      <c r="AZ2244" s="148" t="n"/>
      <c r="BA2244" s="148" t="n"/>
      <c r="BB2244" s="148" t="n"/>
      <c r="BC2244" s="148" t="n"/>
      <c r="BD2244" s="148" t="n"/>
      <c r="BE2244" s="148" t="n"/>
      <c r="BF2244" s="148" t="n"/>
      <c r="BG2244" s="148" t="n"/>
      <c r="BH2244" s="148" t="n"/>
      <c r="BI2244" s="149"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2"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2">
        <f>計算!$AV$27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80">
        <f>計算!$AT$27</f>
        <v/>
      </c>
      <c r="S2250" s="52" t="inlineStr">
        <is>
          <t>年</t>
        </is>
      </c>
      <c r="U2250" s="181">
        <f>計算!$AU$27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7" t="n"/>
      <c r="M2253" s="148" t="n"/>
      <c r="N2253" s="148" t="n"/>
      <c r="O2253" s="148" t="n"/>
      <c r="P2253" s="20" t="n"/>
      <c r="Q2253" s="20" t="n"/>
      <c r="R2253" s="20" t="n"/>
      <c r="S2253" s="20" t="n"/>
      <c r="T2253" s="20" t="n"/>
      <c r="U2253" s="20" t="n"/>
      <c r="V2253" s="20" t="n"/>
      <c r="W2253" s="20" t="n"/>
      <c r="X2253" s="39" t="n"/>
      <c r="Y2253" s="147" t="n"/>
      <c r="Z2253" s="148" t="n"/>
      <c r="AA2253" s="148" t="n"/>
      <c r="AB2253" s="148" t="n"/>
      <c r="AC2253" s="148" t="n"/>
      <c r="AD2253" s="148" t="n"/>
      <c r="AE2253" s="148" t="n"/>
      <c r="AF2253" s="148" t="n"/>
      <c r="AG2253" s="148" t="n"/>
      <c r="AH2253" s="148" t="n"/>
      <c r="AI2253" s="148" t="n"/>
      <c r="AJ2253" s="148" t="n"/>
      <c r="AK2253" s="148" t="n"/>
      <c r="AL2253" s="148" t="n"/>
      <c r="AM2253" s="148" t="n"/>
      <c r="AN2253" s="148" t="n"/>
      <c r="AO2253" s="148" t="n"/>
      <c r="AP2253" s="148" t="n"/>
      <c r="AQ2253" s="148" t="n"/>
      <c r="AR2253" s="148" t="n"/>
      <c r="AS2253" s="148" t="n"/>
      <c r="AT2253" s="148" t="n"/>
      <c r="AU2253" s="148" t="n"/>
      <c r="AV2253" s="148" t="n"/>
      <c r="AW2253" s="148" t="n"/>
      <c r="AX2253" s="148" t="n"/>
      <c r="AY2253" s="148" t="n"/>
      <c r="AZ2253" s="148" t="n"/>
      <c r="BA2253" s="148" t="n"/>
      <c r="BB2253" s="148" t="n"/>
      <c r="BC2253" s="148" t="n"/>
      <c r="BD2253" s="148" t="n"/>
      <c r="BE2253" s="148" t="n"/>
      <c r="BF2253" s="148" t="n"/>
      <c r="BG2253" s="148" t="n"/>
      <c r="BH2253" s="148" t="n"/>
      <c r="BI2253" s="149"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2">
        <f>計算!$AY$27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80">
        <f>計算!$AW$27</f>
        <v/>
      </c>
      <c r="S2256" s="52" t="inlineStr">
        <is>
          <t>年</t>
        </is>
      </c>
      <c r="U2256" s="181">
        <f>計算!$AX$27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7" t="n"/>
      <c r="M2259" s="148" t="n"/>
      <c r="N2259" s="148" t="n"/>
      <c r="O2259" s="148" t="n"/>
      <c r="P2259" s="20" t="n"/>
      <c r="Q2259" s="20" t="n"/>
      <c r="R2259" s="20" t="n"/>
      <c r="S2259" s="20" t="n"/>
      <c r="T2259" s="20" t="n"/>
      <c r="U2259" s="20" t="n"/>
      <c r="V2259" s="20" t="n"/>
      <c r="W2259" s="20" t="n"/>
      <c r="X2259" s="39" t="n"/>
      <c r="Y2259" s="147" t="n"/>
      <c r="Z2259" s="148" t="n"/>
      <c r="AA2259" s="148" t="n"/>
      <c r="AB2259" s="148" t="n"/>
      <c r="AC2259" s="148" t="n"/>
      <c r="AD2259" s="148" t="n"/>
      <c r="AE2259" s="148" t="n"/>
      <c r="AF2259" s="148" t="n"/>
      <c r="AG2259" s="148" t="n"/>
      <c r="AH2259" s="148" t="n"/>
      <c r="AI2259" s="148" t="n"/>
      <c r="AJ2259" s="148" t="n"/>
      <c r="AK2259" s="148" t="n"/>
      <c r="AL2259" s="148" t="n"/>
      <c r="AM2259" s="148" t="n"/>
      <c r="AN2259" s="148" t="n"/>
      <c r="AO2259" s="148" t="n"/>
      <c r="AP2259" s="148" t="n"/>
      <c r="AQ2259" s="148" t="n"/>
      <c r="AR2259" s="148" t="n"/>
      <c r="AS2259" s="148" t="n"/>
      <c r="AT2259" s="148" t="n"/>
      <c r="AU2259" s="148" t="n"/>
      <c r="AV2259" s="148" t="n"/>
      <c r="AW2259" s="148" t="n"/>
      <c r="AX2259" s="148" t="n"/>
      <c r="AY2259" s="148" t="n"/>
      <c r="AZ2259" s="148" t="n"/>
      <c r="BA2259" s="148" t="n"/>
      <c r="BB2259" s="148" t="n"/>
      <c r="BC2259" s="148" t="n"/>
      <c r="BD2259" s="148" t="n"/>
      <c r="BE2259" s="148" t="n"/>
      <c r="BF2259" s="148" t="n"/>
      <c r="BG2259" s="148" t="n"/>
      <c r="BH2259" s="148" t="n"/>
      <c r="BI2259" s="149" t="n"/>
      <c r="BJ2259" s="2" t="n"/>
      <c r="BK2259" s="2" t="n"/>
      <c r="BL2259" s="2" t="n"/>
      <c r="BM2259" s="2" t="n"/>
      <c r="BN2259" s="2" t="n"/>
      <c r="BO2259" s="2" t="n"/>
      <c r="BP2259" s="147" t="n"/>
      <c r="BQ2259" s="148" t="n"/>
      <c r="BR2259" s="148" t="n"/>
      <c r="BS2259" s="148" t="n"/>
      <c r="BT2259" s="148" t="n"/>
      <c r="BU2259" s="42" t="n"/>
      <c r="BV2259" s="45" t="n"/>
      <c r="BW2259" s="148" t="n"/>
      <c r="BX2259" s="148" t="n"/>
      <c r="BY2259" s="148" t="n"/>
      <c r="BZ2259" s="148" t="n"/>
      <c r="CA2259" s="148" t="n"/>
      <c r="CB2259" s="148" t="n"/>
      <c r="CC2259" s="148" t="n"/>
      <c r="CD2259" s="148" t="n"/>
      <c r="CE2259" s="148" t="n"/>
      <c r="CF2259" s="148" t="n"/>
      <c r="CG2259" s="148" t="n"/>
      <c r="CH2259" s="148" t="n"/>
      <c r="CI2259" s="148" t="n"/>
      <c r="CJ2259" s="148" t="n"/>
      <c r="CK2259" s="148" t="n"/>
      <c r="CL2259" s="148" t="n"/>
      <c r="CM2259" s="148" t="n"/>
      <c r="CN2259" s="148" t="n"/>
      <c r="CO2259" s="148" t="n"/>
      <c r="CP2259" s="148" t="n"/>
      <c r="CQ2259" s="148" t="n"/>
      <c r="CR2259" s="148" t="n"/>
      <c r="CS2259" s="148" t="n"/>
      <c r="CT2259" s="148" t="n"/>
      <c r="CU2259" s="148" t="n"/>
      <c r="CV2259" s="148" t="n"/>
      <c r="CW2259" s="148" t="n"/>
      <c r="CX2259" s="148" t="n"/>
      <c r="CY2259" s="148" t="n"/>
      <c r="CZ2259" s="148" t="n"/>
      <c r="DA2259" s="148" t="n"/>
      <c r="DB2259" s="148" t="n"/>
      <c r="DC2259" s="148" t="n"/>
      <c r="DD2259" s="148" t="n"/>
      <c r="DE2259" s="148" t="n"/>
      <c r="DF2259" s="148" t="n"/>
      <c r="DG2259" s="148" t="n"/>
      <c r="DH2259" s="148" t="n"/>
      <c r="DI2259" s="148" t="n"/>
      <c r="DJ2259" s="148" t="n"/>
      <c r="DK2259" s="148" t="n"/>
      <c r="DL2259" s="148" t="n"/>
      <c r="DM2259" s="148" t="n"/>
      <c r="DN2259" s="148" t="n"/>
      <c r="DO2259" s="148" t="n"/>
      <c r="DP2259" s="148" t="n"/>
      <c r="DQ2259" s="148" t="n"/>
      <c r="DR2259" s="148" t="n"/>
      <c r="DS2259" s="148" t="n"/>
      <c r="DT2259" s="148" t="n"/>
      <c r="DU2259" s="149"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7">
        <f>計算!$AS$27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7" t="n"/>
      <c r="M2265" s="148" t="n"/>
      <c r="N2265" s="148" t="n"/>
      <c r="O2265" s="148"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7" t="n"/>
      <c r="F2271" s="148" t="n"/>
      <c r="G2271" s="148" t="n"/>
      <c r="H2271" s="148" t="n"/>
      <c r="I2271" s="148" t="n"/>
      <c r="J2271" s="148" t="n"/>
      <c r="K2271" s="149" t="n"/>
      <c r="L2271" s="147" t="n"/>
      <c r="M2271" s="148" t="n"/>
      <c r="N2271" s="148" t="n"/>
      <c r="O2271" s="148"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7" t="n"/>
      <c r="BQ2271" s="148" t="n"/>
      <c r="BR2271" s="148" t="n"/>
      <c r="BS2271" s="148" t="n"/>
      <c r="BT2271" s="148" t="n"/>
      <c r="BU2271" s="148" t="n"/>
      <c r="BV2271" s="149" t="n"/>
      <c r="BW2271" s="148" t="n"/>
      <c r="BX2271" s="148" t="n"/>
      <c r="BY2271" s="148" t="n"/>
      <c r="BZ2271" s="148" t="n"/>
      <c r="CA2271" s="148" t="n"/>
      <c r="CB2271" s="148" t="n"/>
      <c r="CC2271" s="148" t="n"/>
      <c r="CD2271" s="148" t="n"/>
      <c r="CE2271" s="148" t="n"/>
      <c r="CF2271" s="148" t="n"/>
      <c r="CG2271" s="148" t="n"/>
      <c r="CH2271" s="148" t="n"/>
      <c r="CI2271" s="148" t="n"/>
      <c r="CJ2271" s="148" t="n"/>
      <c r="CK2271" s="148" t="n"/>
      <c r="CL2271" s="148" t="n"/>
      <c r="CM2271" s="148" t="n"/>
      <c r="CN2271" s="148" t="n"/>
      <c r="CO2271" s="148" t="n"/>
      <c r="CP2271" s="148" t="n"/>
      <c r="CQ2271" s="148" t="n"/>
      <c r="CR2271" s="148" t="n"/>
      <c r="CS2271" s="148" t="n"/>
      <c r="CT2271" s="148" t="n"/>
      <c r="CU2271" s="148" t="n"/>
      <c r="CV2271" s="148" t="n"/>
      <c r="CW2271" s="148" t="n"/>
      <c r="CX2271" s="148" t="n"/>
      <c r="CY2271" s="148" t="n"/>
      <c r="CZ2271" s="148" t="n"/>
      <c r="DA2271" s="148" t="n"/>
      <c r="DB2271" s="148" t="n"/>
      <c r="DC2271" s="148" t="n"/>
      <c r="DD2271" s="148" t="n"/>
      <c r="DE2271" s="148" t="n"/>
      <c r="DF2271" s="148" t="n"/>
      <c r="DG2271" s="148" t="n"/>
      <c r="DH2271" s="148" t="n"/>
      <c r="DI2271" s="148" t="n"/>
      <c r="DJ2271" s="148" t="n"/>
      <c r="DK2271" s="148" t="n"/>
      <c r="DL2271" s="148" t="n"/>
      <c r="DM2271" s="148" t="n"/>
      <c r="DN2271" s="148" t="n"/>
      <c r="DO2271" s="148" t="n"/>
      <c r="DP2271" s="148" t="n"/>
      <c r="DQ2271" s="148" t="n"/>
      <c r="DR2271" s="148" t="n"/>
      <c r="DS2271" s="148" t="n"/>
      <c r="DT2271" s="148" t="n"/>
      <c r="DU2271" s="149"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IF(計算!$B$28="","",IF(N(設定!$B$3)=0,"",YEAR(設定!$B$3)-2018))&amp;""</f>
        <v/>
      </c>
      <c r="AG2283" s="95" t="inlineStr">
        <is>
          <t>年</t>
        </is>
      </c>
      <c r="AI2283" s="145">
        <f>IF(計算!$B$28="","",IF(N(設定!$B$3)=0,"",MONTH(設定!$B$3)))&amp;""</f>
        <v/>
      </c>
      <c r="AL2283" s="95" t="inlineStr">
        <is>
          <t>月</t>
        </is>
      </c>
      <c r="AN2283" s="146">
        <f>IF(計算!$B$28="","",IF(N(設定!$B$3)=0,"",DAY(設定!$B$3)))&amp;""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7" t="n"/>
      <c r="BX2283" s="148" t="n"/>
      <c r="BY2283" s="148" t="n"/>
      <c r="BZ2283" s="148" t="n"/>
      <c r="CA2283" s="148" t="n"/>
      <c r="CB2283" s="148" t="n"/>
      <c r="CC2283" s="148" t="n"/>
      <c r="CD2283" s="148" t="n"/>
      <c r="CE2283" s="148" t="n"/>
      <c r="CF2283" s="148" t="n"/>
      <c r="CG2283" s="149" t="n"/>
      <c r="CH2283" s="147" t="n"/>
      <c r="CI2283" s="148" t="n"/>
      <c r="CJ2283" s="148" t="n"/>
      <c r="CK2283" s="148" t="n"/>
      <c r="CL2283" s="148" t="n"/>
      <c r="CM2283" s="148" t="n"/>
      <c r="CN2283" s="148" t="n"/>
      <c r="CO2283" s="148" t="n"/>
      <c r="CP2283" s="148" t="n"/>
      <c r="CQ2283" s="148" t="n"/>
      <c r="CR2283" s="148" t="n"/>
      <c r="CS2283" s="148" t="n"/>
      <c r="CT2283" s="148" t="n"/>
      <c r="CU2283" s="148" t="n"/>
      <c r="CV2283" s="148" t="n"/>
      <c r="CW2283" s="148" t="n"/>
      <c r="CX2283" s="148" t="n"/>
      <c r="CY2283" s="148" t="n"/>
      <c r="CZ2283" s="148" t="n"/>
      <c r="DA2283" s="148" t="n"/>
      <c r="DB2283" s="148" t="n"/>
      <c r="DC2283" s="148" t="n"/>
      <c r="DD2283" s="148" t="n"/>
      <c r="DE2283" s="148" t="n"/>
      <c r="DF2283" s="148" t="n"/>
      <c r="DG2283" s="148" t="n"/>
      <c r="DH2283" s="148" t="n"/>
      <c r="DI2283" s="148" t="n"/>
      <c r="DJ2283" s="148" t="n"/>
      <c r="DK2283" s="148" t="n"/>
      <c r="DL2283" s="148" t="n"/>
      <c r="DM2283" s="148" t="n"/>
      <c r="DN2283" s="148" t="n"/>
      <c r="DO2283" s="148" t="n"/>
      <c r="DP2283" s="148" t="n"/>
      <c r="DQ2283" s="148" t="n"/>
      <c r="DR2283" s="148" t="n"/>
      <c r="DS2283" s="148" t="n"/>
      <c r="DT2283" s="148" t="n"/>
      <c r="DU2283" s="149"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50">
        <f>計算!$BD$28</f>
        <v/>
      </c>
      <c r="CG2284" s="144" t="n"/>
      <c r="CH2284" s="151">
        <f>計算!$BE$28</f>
        <v/>
      </c>
      <c r="DU2284" s="144"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8" t="n"/>
      <c r="AA2285" s="148" t="n"/>
      <c r="AB2285" s="148" t="n"/>
      <c r="AC2285" s="148" t="n"/>
      <c r="AD2285" s="148" t="n"/>
      <c r="AE2285" s="148" t="n"/>
      <c r="AF2285" s="148" t="n"/>
      <c r="AG2285" s="148" t="n"/>
      <c r="AH2285" s="148" t="n"/>
      <c r="AI2285" s="148" t="n"/>
      <c r="AJ2285" s="148" t="n"/>
      <c r="AK2285" s="148" t="n"/>
      <c r="AL2285" s="148" t="n"/>
      <c r="AM2285" s="148" t="n"/>
      <c r="AN2285" s="148" t="n"/>
      <c r="AO2285" s="148" t="n"/>
      <c r="AP2285" s="148" t="n"/>
      <c r="AQ2285" s="148" t="n"/>
      <c r="AR2285" s="148" t="n"/>
      <c r="AS2285" s="148" t="n"/>
      <c r="AT2285" s="148" t="n"/>
      <c r="AU2285" s="12" t="n"/>
      <c r="AV2285" s="7" t="n"/>
      <c r="BI2285" s="8" t="n"/>
      <c r="BJ2285" s="7" t="n"/>
      <c r="BK2285" s="2" t="n"/>
      <c r="BL2285" s="2" t="n"/>
      <c r="BM2285" s="2" t="n"/>
      <c r="BN2285" s="2" t="n"/>
      <c r="BO2285" s="2" t="n"/>
      <c r="BP2285" s="143" t="n"/>
      <c r="BV2285" s="144" t="n"/>
      <c r="BW2285" s="143" t="n"/>
      <c r="CG2285" s="144" t="n"/>
      <c r="DU2285" s="144" t="n"/>
      <c r="DV2285" s="2" t="n"/>
      <c r="DW2285" s="2" t="n"/>
      <c r="DX2285" s="2" t="n"/>
      <c r="DY2285" s="2" t="n"/>
      <c r="DZ2285" s="2" t="n"/>
      <c r="EA2285" s="2" t="n"/>
      <c r="EB2285" s="2" t="n"/>
      <c r="EC2285" s="2" t="n"/>
    </row>
    <row r="2286" ht="6.75" customHeight="1" s="118">
      <c r="A2286" s="2" t="n"/>
      <c r="B2286" s="2" t="n"/>
      <c r="C2286" s="2" t="n"/>
      <c r="D2286" s="2" t="n"/>
      <c r="E2286" s="142" t="inlineStr">
        <is>
          <t>ふ り が な</t>
        </is>
      </c>
      <c r="F2286" s="140" t="n"/>
      <c r="G2286" s="140" t="n"/>
      <c r="H2286" s="140" t="n"/>
      <c r="I2286" s="140" t="n"/>
      <c r="J2286" s="140" t="n"/>
      <c r="K2286" s="141" t="n"/>
      <c r="L2286" s="152">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43" t="n"/>
      <c r="CG2286" s="144" t="n"/>
      <c r="DU2286" s="144" t="n"/>
      <c r="DV2286" s="2" t="n"/>
      <c r="DW2286" s="2" t="n"/>
      <c r="DX2286" s="2" t="n"/>
      <c r="DY2286" s="2" t="n"/>
      <c r="DZ2286" s="2" t="n"/>
      <c r="EA2286" s="2" t="n"/>
      <c r="EB2286" s="2" t="n"/>
      <c r="EC2286" s="2" t="n"/>
    </row>
    <row r="2287" ht="6.7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43" t="n"/>
      <c r="CG2287" s="144" t="n"/>
      <c r="DU2287" s="144" t="n"/>
      <c r="DV2287" s="2" t="n"/>
      <c r="DW2287" s="2" t="n"/>
      <c r="DX2287" s="2" t="n"/>
      <c r="DY2287" s="2" t="n"/>
      <c r="DZ2287" s="2" t="n"/>
      <c r="EA2287" s="2" t="n"/>
      <c r="EB2287" s="2" t="n"/>
      <c r="EC2287" s="2" t="n"/>
    </row>
    <row r="2288" ht="6.7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43" t="n"/>
      <c r="CG2288" s="144" t="n"/>
      <c r="DU2288" s="144" t="n"/>
      <c r="DV2288" s="2" t="n"/>
      <c r="DW2288" s="2" t="n"/>
      <c r="DX2288" s="2" t="n"/>
      <c r="DY2288" s="2" t="n"/>
      <c r="DZ2288" s="2" t="n"/>
      <c r="EA2288" s="2" t="n"/>
      <c r="EB2288" s="2" t="n"/>
      <c r="EC2288" s="2" t="n"/>
    </row>
    <row r="2289" ht="6.75" customHeight="1" s="118">
      <c r="A2289" s="2" t="n"/>
      <c r="B2289" s="2" t="n"/>
      <c r="C2289" s="2" t="n"/>
      <c r="D2289" s="2" t="n"/>
      <c r="E2289" s="147" t="n"/>
      <c r="F2289" s="148" t="n"/>
      <c r="G2289" s="148" t="n"/>
      <c r="H2289" s="148" t="n"/>
      <c r="I2289" s="148" t="n"/>
      <c r="J2289" s="148" t="n"/>
      <c r="K2289" s="149" t="n"/>
      <c r="L2289" s="148" t="n"/>
      <c r="M2289" s="148" t="n"/>
      <c r="N2289" s="148" t="n"/>
      <c r="O2289" s="148" t="n"/>
      <c r="P2289" s="148" t="n"/>
      <c r="Q2289" s="148" t="n"/>
      <c r="R2289" s="148" t="n"/>
      <c r="S2289" s="148" t="n"/>
      <c r="T2289" s="148" t="n"/>
      <c r="U2289" s="148" t="n"/>
      <c r="V2289" s="148" t="n"/>
      <c r="W2289" s="148" t="n"/>
      <c r="X2289" s="148" t="n"/>
      <c r="Y2289" s="148" t="n"/>
      <c r="Z2289" s="148" t="n"/>
      <c r="AA2289" s="148" t="n"/>
      <c r="AB2289" s="148" t="n"/>
      <c r="AC2289" s="148" t="n"/>
      <c r="AD2289" s="148" t="n"/>
      <c r="AE2289" s="148" t="n"/>
      <c r="AF2289" s="148" t="n"/>
      <c r="AG2289" s="148" t="n"/>
      <c r="AH2289" s="148" t="n"/>
      <c r="AI2289" s="148" t="n"/>
      <c r="AJ2289" s="148" t="n"/>
      <c r="AK2289" s="148" t="n"/>
      <c r="AL2289" s="148" t="n"/>
      <c r="AM2289" s="148" t="n"/>
      <c r="AN2289" s="148" t="n"/>
      <c r="AO2289" s="148" t="n"/>
      <c r="AP2289" s="148" t="n"/>
      <c r="AQ2289" s="148" t="n"/>
      <c r="AR2289" s="148" t="n"/>
      <c r="AS2289" s="148" t="n"/>
      <c r="AT2289" s="149"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43" t="n"/>
      <c r="CG2289" s="144" t="n"/>
      <c r="DU2289" s="144" t="n"/>
      <c r="DV2289" s="2" t="n"/>
      <c r="DW2289" s="2" t="n"/>
      <c r="DX2289" s="2" t="n"/>
      <c r="DY2289" s="2" t="n"/>
      <c r="DZ2289" s="2" t="n"/>
      <c r="EA2289" s="2" t="n"/>
      <c r="EB2289" s="2" t="n"/>
      <c r="EC2289" s="2" t="n"/>
    </row>
    <row r="2290" ht="6.75" customHeight="1" s="118">
      <c r="A2290" s="2" t="n"/>
      <c r="B2290" s="2" t="n"/>
      <c r="C2290" s="2" t="n"/>
      <c r="D2290" s="2" t="n"/>
      <c r="E2290" s="153" t="inlineStr">
        <is>
          <t>名　前</t>
        </is>
      </c>
      <c r="F2290" s="140" t="n"/>
      <c r="G2290" s="140" t="n"/>
      <c r="H2290" s="140" t="n"/>
      <c r="I2290" s="140" t="n"/>
      <c r="J2290" s="140" t="n"/>
      <c r="K2290" s="141" t="n"/>
      <c r="L2290" s="154">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43" t="n"/>
      <c r="CG2290" s="144" t="n"/>
      <c r="DU2290" s="144" t="n"/>
      <c r="DV2290" s="2" t="n"/>
      <c r="DW2290" s="2" t="n"/>
      <c r="DX2290" s="2" t="n"/>
      <c r="DY2290" s="2" t="n"/>
      <c r="DZ2290" s="2" t="n"/>
      <c r="EA2290" s="2" t="n"/>
      <c r="EB2290" s="2" t="n"/>
      <c r="EC2290" s="2" t="n"/>
    </row>
    <row r="2291" ht="6.7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43" t="n"/>
      <c r="CG2291" s="144" t="n"/>
      <c r="DU2291" s="144" t="n"/>
      <c r="DV2291" s="2" t="n"/>
      <c r="DW2291" s="2" t="n"/>
      <c r="DX2291" s="2" t="n"/>
      <c r="DY2291" s="2" t="n"/>
      <c r="DZ2291" s="2" t="n"/>
      <c r="EA2291" s="2" t="n"/>
      <c r="EB2291" s="2" t="n"/>
      <c r="EC2291" s="2" t="n"/>
    </row>
    <row r="2292" ht="6.7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43" t="n"/>
      <c r="CG2292" s="144" t="n"/>
      <c r="DU2292" s="144" t="n"/>
      <c r="DV2292" s="2" t="n"/>
      <c r="DW2292" s="2" t="n"/>
      <c r="DX2292" s="2" t="n"/>
      <c r="DY2292" s="2" t="n"/>
      <c r="DZ2292" s="2" t="n"/>
      <c r="EA2292" s="2" t="n"/>
      <c r="EB2292" s="2" t="n"/>
      <c r="EC2292" s="2" t="n"/>
    </row>
    <row r="2293" ht="6.7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43" t="n"/>
      <c r="CG2293" s="144" t="n"/>
      <c r="DU2293" s="144" t="n"/>
      <c r="DV2293" s="2" t="n"/>
      <c r="DW2293" s="2" t="n"/>
      <c r="DX2293" s="2" t="n"/>
      <c r="DY2293" s="2" t="n"/>
      <c r="DZ2293" s="2" t="n"/>
      <c r="EA2293" s="2" t="n"/>
      <c r="EB2293" s="2" t="n"/>
      <c r="EC2293" s="2" t="n"/>
    </row>
    <row r="2294" ht="6.7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43" t="n"/>
      <c r="CG2294" s="144" t="n"/>
      <c r="DU2294" s="144" t="n"/>
      <c r="DV2294" s="2" t="n"/>
      <c r="DW2294" s="2" t="n"/>
      <c r="DX2294" s="2" t="n"/>
      <c r="DY2294" s="2" t="n"/>
      <c r="DZ2294" s="2" t="n"/>
      <c r="EA2294" s="2" t="n"/>
      <c r="EB2294" s="2" t="n"/>
      <c r="EC2294" s="2" t="n"/>
    </row>
    <row r="2295" ht="4.5" customHeight="1" s="118">
      <c r="A2295" s="2" t="n"/>
      <c r="B2295" s="2" t="n"/>
      <c r="C2295" s="2" t="n"/>
      <c r="D2295" s="2" t="n"/>
      <c r="E2295" s="147" t="n"/>
      <c r="F2295" s="148" t="n"/>
      <c r="G2295" s="148" t="n"/>
      <c r="H2295" s="148" t="n"/>
      <c r="I2295" s="148" t="n"/>
      <c r="J2295" s="148" t="n"/>
      <c r="K2295" s="149" t="n"/>
      <c r="L2295" s="147" t="n"/>
      <c r="M2295" s="148" t="n"/>
      <c r="N2295" s="148" t="n"/>
      <c r="O2295" s="148" t="n"/>
      <c r="P2295" s="148" t="n"/>
      <c r="Q2295" s="148" t="n"/>
      <c r="R2295" s="148" t="n"/>
      <c r="S2295" s="148" t="n"/>
      <c r="T2295" s="148" t="n"/>
      <c r="U2295" s="148" t="n"/>
      <c r="V2295" s="148" t="n"/>
      <c r="W2295" s="148" t="n"/>
      <c r="X2295" s="148" t="n"/>
      <c r="Y2295" s="148" t="n"/>
      <c r="Z2295" s="148" t="n"/>
      <c r="AA2295" s="148" t="n"/>
      <c r="AB2295" s="148" t="n"/>
      <c r="AC2295" s="148" t="n"/>
      <c r="AD2295" s="148" t="n"/>
      <c r="AE2295" s="148" t="n"/>
      <c r="AF2295" s="148" t="n"/>
      <c r="AG2295" s="148" t="n"/>
      <c r="AH2295" s="148" t="n"/>
      <c r="AI2295" s="148" t="n"/>
      <c r="AJ2295" s="148" t="n"/>
      <c r="AK2295" s="148" t="n"/>
      <c r="AL2295" s="148" t="n"/>
      <c r="AM2295" s="148" t="n"/>
      <c r="AN2295" s="148" t="n"/>
      <c r="AO2295" s="148" t="n"/>
      <c r="AP2295" s="148" t="n"/>
      <c r="AQ2295" s="148" t="n"/>
      <c r="AR2295" s="148" t="n"/>
      <c r="AS2295" s="148" t="n"/>
      <c r="AT2295" s="149"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43" t="n"/>
      <c r="CG2295" s="144" t="n"/>
      <c r="DU2295" s="144" t="n"/>
      <c r="DV2295" s="2" t="n"/>
      <c r="DW2295" s="2" t="n"/>
      <c r="DX2295" s="2" t="n"/>
      <c r="DY2295" s="2" t="n"/>
      <c r="DZ2295" s="2" t="n"/>
      <c r="EA2295" s="2" t="n"/>
      <c r="EB2295" s="2" t="n"/>
      <c r="EC2295" s="2" t="n"/>
    </row>
    <row r="2296" ht="6.75" customHeight="1" s="118">
      <c r="A2296" s="2" t="n"/>
      <c r="B2296" s="2" t="n"/>
      <c r="C2296" s="2" t="n"/>
      <c r="D2296" s="2" t="n"/>
      <c r="E2296" s="153" t="inlineStr">
        <is>
          <t>生年月日</t>
        </is>
      </c>
      <c r="F2296" s="140" t="n"/>
      <c r="G2296" s="140" t="n"/>
      <c r="H2296" s="140" t="n"/>
      <c r="I2296" s="140" t="n"/>
      <c r="J2296" s="140" t="n"/>
      <c r="K2296" s="141" t="n"/>
      <c r="L2296" s="155" t="inlineStr">
        <is>
          <t>昭和 ・ 平成</t>
        </is>
      </c>
      <c r="M2296" s="140" t="n"/>
      <c r="N2296" s="140" t="n"/>
      <c r="O2296" s="140" t="n"/>
      <c r="P2296" s="140" t="n"/>
      <c r="Q2296" s="140" t="n"/>
      <c r="R2296" s="140" t="n"/>
      <c r="S2296" s="140" t="n"/>
      <c r="T2296" s="140" t="n"/>
      <c r="U2296" s="140" t="n"/>
      <c r="V2296" s="156">
        <f>計算!$D$28</f>
        <v/>
      </c>
      <c r="W2296" s="140" t="n"/>
      <c r="X2296" s="157" t="inlineStr">
        <is>
          <t>年</t>
        </is>
      </c>
      <c r="Y2296" s="140" t="n"/>
      <c r="Z2296" s="158">
        <f>計算!$E$28</f>
        <v/>
      </c>
      <c r="AA2296" s="140" t="n"/>
      <c r="AB2296" s="140" t="n"/>
      <c r="AC2296" s="157" t="inlineStr">
        <is>
          <t>月</t>
        </is>
      </c>
      <c r="AD2296" s="140" t="n"/>
      <c r="AE2296" s="158">
        <f>計算!$F$28</f>
        <v/>
      </c>
      <c r="AF2296" s="140" t="n"/>
      <c r="AG2296" s="140" t="n"/>
      <c r="AH2296" s="157" t="inlineStr">
        <is>
          <t>日　生 （満</t>
        </is>
      </c>
      <c r="AI2296" s="140" t="n"/>
      <c r="AJ2296" s="140" t="n"/>
      <c r="AK2296" s="140" t="n"/>
      <c r="AL2296" s="140" t="n"/>
      <c r="AM2296" s="140" t="n"/>
      <c r="AN2296" s="140" t="n"/>
      <c r="AO2296" s="140" t="n"/>
      <c r="AP2296" s="159">
        <f>計算!$G$28</f>
        <v/>
      </c>
      <c r="AQ2296" s="140" t="n"/>
      <c r="AR2296" s="160"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43" t="n"/>
      <c r="CG2296" s="144" t="n"/>
      <c r="DU2296" s="144" t="n"/>
      <c r="DV2296" s="2" t="n"/>
      <c r="DW2296" s="2" t="n"/>
      <c r="DX2296" s="2" t="n"/>
      <c r="DY2296" s="2" t="n"/>
      <c r="DZ2296" s="2" t="n"/>
      <c r="EA2296" s="2" t="n"/>
      <c r="EB2296" s="2" t="n"/>
      <c r="EC2296" s="2" t="n"/>
    </row>
    <row r="2297" ht="6.75"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143" t="n"/>
      <c r="CG2297" s="144" t="n"/>
      <c r="DU2297" s="144" t="n"/>
      <c r="DV2297" s="2" t="n"/>
      <c r="DW2297" s="2" t="n"/>
      <c r="DX2297" s="2" t="n"/>
      <c r="DY2297" s="2" t="n"/>
      <c r="DZ2297" s="2" t="n"/>
      <c r="EA2297" s="2" t="n"/>
      <c r="EB2297" s="2" t="n"/>
      <c r="EC2297" s="2" t="n"/>
    </row>
    <row r="2298" ht="6.75"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143" t="n"/>
      <c r="CG2298" s="144" t="n"/>
      <c r="DU2298" s="144" t="n"/>
      <c r="DV2298" s="2" t="n"/>
      <c r="DW2298" s="2" t="n"/>
      <c r="DX2298" s="2" t="n"/>
      <c r="DY2298" s="2" t="n"/>
      <c r="DZ2298" s="2" t="n"/>
      <c r="EA2298" s="2" t="n"/>
      <c r="EB2298" s="2" t="n"/>
      <c r="EC2298" s="2" t="n"/>
    </row>
    <row r="2299" ht="3.75" customHeight="1" s="118">
      <c r="A2299" s="2" t="n"/>
      <c r="B2299" s="2" t="n"/>
      <c r="C2299" s="2" t="n"/>
      <c r="D2299" s="2" t="n"/>
      <c r="E2299" s="147" t="n"/>
      <c r="F2299" s="148" t="n"/>
      <c r="G2299" s="148" t="n"/>
      <c r="H2299" s="148" t="n"/>
      <c r="I2299" s="148" t="n"/>
      <c r="J2299" s="148" t="n"/>
      <c r="K2299" s="149" t="n"/>
      <c r="L2299" s="147" t="n"/>
      <c r="M2299" s="148" t="n"/>
      <c r="N2299" s="148" t="n"/>
      <c r="O2299" s="148" t="n"/>
      <c r="P2299" s="148" t="n"/>
      <c r="Q2299" s="148" t="n"/>
      <c r="R2299" s="148" t="n"/>
      <c r="S2299" s="148" t="n"/>
      <c r="T2299" s="148" t="n"/>
      <c r="U2299" s="148" t="n"/>
      <c r="X2299" s="148" t="n"/>
      <c r="Y2299" s="148" t="n"/>
      <c r="AC2299" s="148" t="n"/>
      <c r="AD2299" s="148" t="n"/>
      <c r="AH2299" s="148" t="n"/>
      <c r="AI2299" s="148" t="n"/>
      <c r="AJ2299" s="148" t="n"/>
      <c r="AK2299" s="148" t="n"/>
      <c r="AL2299" s="148" t="n"/>
      <c r="AM2299" s="148" t="n"/>
      <c r="AN2299" s="148" t="n"/>
      <c r="AO2299" s="148" t="n"/>
      <c r="AP2299" s="148" t="n"/>
      <c r="AQ2299" s="148" t="n"/>
      <c r="AR2299" s="148" t="n"/>
      <c r="AS2299" s="148" t="n"/>
      <c r="AT2299" s="149"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143" t="n"/>
      <c r="CG2299" s="144" t="n"/>
      <c r="DU2299" s="144" t="n"/>
      <c r="DV2299" s="2" t="n"/>
      <c r="DW2299" s="2" t="n"/>
      <c r="DX2299" s="2" t="n"/>
      <c r="DY2299" s="2" t="n"/>
      <c r="DZ2299" s="2" t="n"/>
      <c r="EA2299" s="2" t="n"/>
      <c r="EB2299" s="2" t="n"/>
      <c r="EC2299" s="2" t="n"/>
    </row>
    <row r="2300" ht="6.75" customHeight="1" s="118">
      <c r="A2300" s="2" t="n"/>
      <c r="B2300" s="2" t="n"/>
      <c r="C2300" s="2" t="n"/>
      <c r="D2300" s="2" t="n"/>
      <c r="E2300" s="161" t="inlineStr">
        <is>
          <t>ふ り が な</t>
        </is>
      </c>
      <c r="F2300" s="140" t="n"/>
      <c r="G2300" s="140" t="n"/>
      <c r="H2300" s="140" t="n"/>
      <c r="I2300" s="140" t="n"/>
      <c r="J2300" s="140" t="n"/>
      <c r="K2300" s="141" t="n"/>
      <c r="L2300" s="162">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143" t="n"/>
      <c r="CG2300" s="144" t="n"/>
      <c r="DU2300" s="144" t="n"/>
      <c r="DV2300" s="2" t="n"/>
      <c r="DW2300" s="2" t="n"/>
      <c r="DX2300" s="2" t="n"/>
      <c r="DY2300" s="2" t="n"/>
      <c r="DZ2300" s="2" t="n"/>
      <c r="EA2300" s="2" t="n"/>
      <c r="EB2300" s="2" t="n"/>
      <c r="EC2300" s="2" t="n"/>
    </row>
    <row r="2301" ht="6.75" customHeight="1" s="118">
      <c r="A2301" s="2" t="n"/>
      <c r="B2301" s="2" t="n"/>
      <c r="C2301" s="2" t="n"/>
      <c r="D2301" s="2" t="n"/>
      <c r="E2301" s="143" t="n"/>
      <c r="K2301" s="144" t="n"/>
      <c r="BI2301" s="144" t="n"/>
      <c r="BJ2301" s="2" t="n"/>
      <c r="BK2301" s="2" t="n"/>
      <c r="BL2301" s="2" t="n"/>
      <c r="BM2301" s="2" t="n"/>
      <c r="BN2301" s="2" t="n"/>
      <c r="BO2301" s="2" t="n"/>
      <c r="BP2301" s="143" t="n"/>
      <c r="BV2301" s="144" t="n"/>
      <c r="BW2301" s="143" t="n"/>
      <c r="CG2301" s="144" t="n"/>
      <c r="DU2301" s="144" t="n"/>
      <c r="DV2301" s="2" t="n"/>
      <c r="DW2301" s="2" t="n"/>
      <c r="DX2301" s="2" t="n"/>
      <c r="DY2301" s="2" t="n"/>
      <c r="DZ2301" s="2" t="n"/>
      <c r="EA2301" s="2" t="n"/>
      <c r="EB2301" s="2" t="n"/>
      <c r="EC2301" s="2" t="n"/>
    </row>
    <row r="2302" ht="6.75" customHeight="1" s="118">
      <c r="A2302" s="2" t="n"/>
      <c r="B2302" s="2" t="n"/>
      <c r="C2302" s="2" t="n"/>
      <c r="D2302" s="2" t="n"/>
      <c r="E2302" s="163" t="n"/>
      <c r="F2302" s="164" t="n"/>
      <c r="G2302" s="164" t="n"/>
      <c r="H2302" s="164" t="n"/>
      <c r="I2302" s="164" t="n"/>
      <c r="J2302" s="164" t="n"/>
      <c r="K2302" s="165" t="n"/>
      <c r="L2302" s="164" t="n"/>
      <c r="M2302" s="164" t="n"/>
      <c r="N2302" s="164" t="n"/>
      <c r="O2302" s="164" t="n"/>
      <c r="P2302" s="164" t="n"/>
      <c r="Q2302" s="164" t="n"/>
      <c r="R2302" s="164" t="n"/>
      <c r="S2302" s="164" t="n"/>
      <c r="T2302" s="164" t="n"/>
      <c r="U2302" s="164" t="n"/>
      <c r="V2302" s="164" t="n"/>
      <c r="W2302" s="164" t="n"/>
      <c r="X2302" s="164" t="n"/>
      <c r="Y2302" s="164" t="n"/>
      <c r="Z2302" s="164" t="n"/>
      <c r="AA2302" s="164" t="n"/>
      <c r="AB2302" s="164" t="n"/>
      <c r="AC2302" s="164" t="n"/>
      <c r="AD2302" s="164" t="n"/>
      <c r="AE2302" s="164" t="n"/>
      <c r="AF2302" s="164" t="n"/>
      <c r="AG2302" s="164" t="n"/>
      <c r="AH2302" s="164" t="n"/>
      <c r="AI2302" s="164" t="n"/>
      <c r="AJ2302" s="164" t="n"/>
      <c r="AK2302" s="164" t="n"/>
      <c r="AL2302" s="164" t="n"/>
      <c r="AM2302" s="164" t="n"/>
      <c r="AN2302" s="164" t="n"/>
      <c r="AO2302" s="164" t="n"/>
      <c r="AP2302" s="164" t="n"/>
      <c r="AQ2302" s="164" t="n"/>
      <c r="AR2302" s="164" t="n"/>
      <c r="AS2302" s="164" t="n"/>
      <c r="AT2302" s="164" t="n"/>
      <c r="AU2302" s="164" t="n"/>
      <c r="AV2302" s="164" t="n"/>
      <c r="AW2302" s="164" t="n"/>
      <c r="AX2302" s="164" t="n"/>
      <c r="AY2302" s="164" t="n"/>
      <c r="AZ2302" s="164" t="n"/>
      <c r="BA2302" s="164" t="n"/>
      <c r="BB2302" s="164" t="n"/>
      <c r="BC2302" s="164" t="n"/>
      <c r="BD2302" s="164" t="n"/>
      <c r="BE2302" s="164" t="n"/>
      <c r="BF2302" s="164" t="n"/>
      <c r="BG2302" s="164" t="n"/>
      <c r="BH2302" s="164" t="n"/>
      <c r="BI2302" s="165" t="n"/>
      <c r="BJ2302" s="2" t="n"/>
      <c r="BK2302" s="2" t="n"/>
      <c r="BL2302" s="2" t="n"/>
      <c r="BM2302" s="2" t="n"/>
      <c r="BN2302" s="2" t="n"/>
      <c r="BO2302" s="2" t="n"/>
      <c r="BP2302" s="143" t="n"/>
      <c r="BV2302" s="144" t="n"/>
      <c r="BW2302" s="143" t="n"/>
      <c r="CG2302" s="144" t="n"/>
      <c r="DU2302" s="144" t="n"/>
      <c r="DV2302" s="2" t="n"/>
      <c r="DW2302" s="2" t="n"/>
      <c r="DX2302" s="2" t="n"/>
      <c r="DY2302" s="2" t="n"/>
      <c r="DZ2302" s="2" t="n"/>
      <c r="EA2302" s="2" t="n"/>
      <c r="EB2302" s="2" t="n"/>
      <c r="EC2302" s="2" t="n"/>
    </row>
    <row r="2303" ht="6.75" customHeight="1" s="118">
      <c r="A2303" s="2" t="n"/>
      <c r="B2303" s="2" t="n"/>
      <c r="C2303" s="2" t="n"/>
      <c r="D2303" s="2" t="n"/>
      <c r="E2303" s="166" t="inlineStr">
        <is>
          <t>現住所</t>
        </is>
      </c>
      <c r="F2303" s="167" t="n"/>
      <c r="G2303" s="167" t="n"/>
      <c r="H2303" s="167" t="n"/>
      <c r="I2303" s="167" t="n"/>
      <c r="J2303" s="167" t="n"/>
      <c r="K2303" s="168" t="n"/>
      <c r="L2303" s="107" t="inlineStr">
        <is>
          <t>〒</t>
        </is>
      </c>
      <c r="M2303" s="167" t="n"/>
      <c r="N2303" s="167" t="n"/>
      <c r="O2303" s="167" t="n"/>
      <c r="P2303" s="169">
        <f>計算!$H$28</f>
        <v/>
      </c>
      <c r="Q2303" s="167" t="n"/>
      <c r="R2303" s="167" t="n"/>
      <c r="S2303" s="167" t="n"/>
      <c r="T2303" s="167" t="n"/>
      <c r="U2303" s="167" t="n"/>
      <c r="V2303" s="167" t="n"/>
      <c r="W2303" s="167" t="n"/>
      <c r="X2303" s="167" t="n"/>
      <c r="Y2303" s="167" t="n"/>
      <c r="Z2303" s="167" t="n"/>
      <c r="AA2303" s="167" t="n"/>
      <c r="AB2303" s="167" t="n"/>
      <c r="AC2303" s="167" t="n"/>
      <c r="AD2303" s="167" t="n"/>
      <c r="AE2303" s="167" t="n"/>
      <c r="AF2303" s="167" t="n"/>
      <c r="AG2303" s="167" t="n"/>
      <c r="AH2303" s="167" t="n"/>
      <c r="AI2303" s="167" t="n"/>
      <c r="AJ2303" s="167"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143" t="n"/>
      <c r="CG2303" s="144" t="n"/>
      <c r="DU2303" s="144" t="n"/>
      <c r="DV2303" s="2" t="n"/>
      <c r="DW2303" s="2" t="n"/>
      <c r="DX2303" s="2" t="n"/>
      <c r="DY2303" s="2" t="n"/>
      <c r="DZ2303" s="2" t="n"/>
      <c r="EA2303" s="2" t="n"/>
      <c r="EB2303" s="2" t="n"/>
      <c r="EC2303" s="2" t="n"/>
    </row>
    <row r="2304" ht="4.5"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7" t="n"/>
      <c r="BQ2304" s="148" t="n"/>
      <c r="BR2304" s="148" t="n"/>
      <c r="BS2304" s="148" t="n"/>
      <c r="BT2304" s="148" t="n"/>
      <c r="BU2304" s="148" t="n"/>
      <c r="BV2304" s="149" t="n"/>
      <c r="BW2304" s="147" t="n"/>
      <c r="BX2304" s="148" t="n"/>
      <c r="BY2304" s="148" t="n"/>
      <c r="BZ2304" s="148" t="n"/>
      <c r="CA2304" s="148" t="n"/>
      <c r="CB2304" s="148" t="n"/>
      <c r="CC2304" s="148" t="n"/>
      <c r="CD2304" s="148" t="n"/>
      <c r="CE2304" s="148" t="n"/>
      <c r="CF2304" s="148" t="n"/>
      <c r="CG2304" s="149" t="n"/>
      <c r="DU2304" s="144"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0" t="inlineStr">
        <is>
          <t>校内外の諸活動</t>
        </is>
      </c>
      <c r="BQ2305" s="140" t="n"/>
      <c r="BR2305" s="140" t="n"/>
      <c r="BS2305" s="140" t="n"/>
      <c r="BT2305" s="140" t="n"/>
      <c r="BU2305" s="140" t="n"/>
      <c r="BV2305" s="141" t="n"/>
      <c r="BW2305" s="171">
        <f>計算!$AQ$28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2">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7" t="n"/>
      <c r="F2308" s="148" t="n"/>
      <c r="G2308" s="148" t="n"/>
      <c r="H2308" s="148" t="n"/>
      <c r="I2308" s="148" t="n"/>
      <c r="J2308" s="148" t="n"/>
      <c r="K2308" s="149" t="n"/>
      <c r="L2308" s="147" t="n"/>
      <c r="M2308" s="148" t="n"/>
      <c r="N2308" s="148" t="n"/>
      <c r="O2308" s="148" t="n"/>
      <c r="P2308" s="148" t="n"/>
      <c r="Q2308" s="148" t="n"/>
      <c r="R2308" s="148" t="n"/>
      <c r="S2308" s="148" t="n"/>
      <c r="T2308" s="148" t="n"/>
      <c r="U2308" s="148" t="n"/>
      <c r="V2308" s="148" t="n"/>
      <c r="W2308" s="148" t="n"/>
      <c r="X2308" s="148" t="n"/>
      <c r="Y2308" s="148" t="n"/>
      <c r="Z2308" s="148" t="n"/>
      <c r="AA2308" s="148" t="n"/>
      <c r="AB2308" s="148" t="n"/>
      <c r="AC2308" s="148" t="n"/>
      <c r="AD2308" s="148" t="n"/>
      <c r="AE2308" s="148" t="n"/>
      <c r="AF2308" s="148" t="n"/>
      <c r="AG2308" s="148" t="n"/>
      <c r="AH2308" s="148" t="n"/>
      <c r="AI2308" s="148" t="n"/>
      <c r="AJ2308" s="148" t="n"/>
      <c r="AK2308" s="148" t="n"/>
      <c r="AL2308" s="148" t="n"/>
      <c r="AM2308" s="148" t="n"/>
      <c r="AN2308" s="148" t="n"/>
      <c r="AO2308" s="148" t="n"/>
      <c r="AP2308" s="148" t="n"/>
      <c r="AQ2308" s="148" t="n"/>
      <c r="AR2308" s="148" t="n"/>
      <c r="AS2308" s="148" t="n"/>
      <c r="AT2308" s="148" t="n"/>
      <c r="AU2308" s="148" t="n"/>
      <c r="AV2308" s="148" t="n"/>
      <c r="AW2308" s="148" t="n"/>
      <c r="AX2308" s="148" t="n"/>
      <c r="AY2308" s="148" t="n"/>
      <c r="AZ2308" s="148" t="n"/>
      <c r="BA2308" s="148" t="n"/>
      <c r="BB2308" s="148" t="n"/>
      <c r="BC2308" s="148" t="n"/>
      <c r="BD2308" s="148" t="n"/>
      <c r="BE2308" s="148" t="n"/>
      <c r="BF2308" s="148" t="n"/>
      <c r="BG2308" s="148" t="n"/>
      <c r="BH2308" s="148" t="n"/>
      <c r="BI2308" s="149"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61" t="inlineStr">
        <is>
          <t>ふ り が な</t>
        </is>
      </c>
      <c r="F2309" s="140" t="n"/>
      <c r="G2309" s="140" t="n"/>
      <c r="H2309" s="140" t="n"/>
      <c r="I2309" s="140" t="n"/>
      <c r="J2309" s="140" t="n"/>
      <c r="K2309" s="141" t="n"/>
      <c r="L2309" s="162">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3" t="n"/>
      <c r="F2311" s="164" t="n"/>
      <c r="G2311" s="164" t="n"/>
      <c r="H2311" s="164" t="n"/>
      <c r="I2311" s="164" t="n"/>
      <c r="J2311" s="164" t="n"/>
      <c r="K2311" s="165" t="n"/>
      <c r="L2311" s="164" t="n"/>
      <c r="M2311" s="164" t="n"/>
      <c r="N2311" s="164" t="n"/>
      <c r="O2311" s="164" t="n"/>
      <c r="P2311" s="164" t="n"/>
      <c r="Q2311" s="164" t="n"/>
      <c r="R2311" s="164" t="n"/>
      <c r="S2311" s="164" t="n"/>
      <c r="T2311" s="164" t="n"/>
      <c r="U2311" s="164" t="n"/>
      <c r="V2311" s="164" t="n"/>
      <c r="W2311" s="164" t="n"/>
      <c r="X2311" s="164" t="n"/>
      <c r="Y2311" s="164" t="n"/>
      <c r="Z2311" s="164" t="n"/>
      <c r="AA2311" s="164" t="n"/>
      <c r="AB2311" s="164" t="n"/>
      <c r="AC2311" s="164" t="n"/>
      <c r="AD2311" s="164" t="n"/>
      <c r="AE2311" s="164" t="n"/>
      <c r="AF2311" s="164" t="n"/>
      <c r="AG2311" s="164" t="n"/>
      <c r="AH2311" s="164" t="n"/>
      <c r="AI2311" s="164" t="n"/>
      <c r="AJ2311" s="164" t="n"/>
      <c r="AK2311" s="164" t="n"/>
      <c r="AL2311" s="164" t="n"/>
      <c r="AM2311" s="164" t="n"/>
      <c r="AN2311" s="164" t="n"/>
      <c r="AO2311" s="164" t="n"/>
      <c r="AP2311" s="164" t="n"/>
      <c r="AQ2311" s="164" t="n"/>
      <c r="AR2311" s="164" t="n"/>
      <c r="AS2311" s="164" t="n"/>
      <c r="AT2311" s="164" t="n"/>
      <c r="AU2311" s="164" t="n"/>
      <c r="AV2311" s="164" t="n"/>
      <c r="AW2311" s="164" t="n"/>
      <c r="AX2311" s="164" t="n"/>
      <c r="AY2311" s="164" t="n"/>
      <c r="AZ2311" s="164" t="n"/>
      <c r="BA2311" s="164" t="n"/>
      <c r="BB2311" s="164" t="n"/>
      <c r="BC2311" s="164" t="n"/>
      <c r="BD2311" s="164" t="n"/>
      <c r="BE2311" s="164" t="n"/>
      <c r="BF2311" s="164" t="n"/>
      <c r="BG2311" s="164" t="n"/>
      <c r="BH2311" s="164" t="n"/>
      <c r="BI2311" s="165"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6" t="inlineStr">
        <is>
          <t>連絡先</t>
        </is>
      </c>
      <c r="F2312" s="167" t="n"/>
      <c r="G2312" s="167" t="n"/>
      <c r="H2312" s="167" t="n"/>
      <c r="I2312" s="167" t="n"/>
      <c r="J2312" s="167" t="n"/>
      <c r="K2312" s="168" t="n"/>
      <c r="L2312" s="107" t="inlineStr">
        <is>
          <t>〒</t>
        </is>
      </c>
      <c r="M2312" s="167" t="n"/>
      <c r="N2312" s="167" t="n"/>
      <c r="O2312" s="167" t="n"/>
      <c r="P2312" s="173">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4">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7" t="n"/>
      <c r="F2316" s="148" t="n"/>
      <c r="G2316" s="148" t="n"/>
      <c r="H2316" s="148" t="n"/>
      <c r="I2316" s="148" t="n"/>
      <c r="J2316" s="148" t="n"/>
      <c r="K2316" s="149" t="n"/>
      <c r="L2316" s="148" t="n"/>
      <c r="M2316" s="148" t="n"/>
      <c r="N2316" s="148" t="n"/>
      <c r="O2316" s="148" t="n"/>
      <c r="P2316" s="148" t="n"/>
      <c r="Q2316" s="148" t="n"/>
      <c r="R2316" s="148" t="n"/>
      <c r="S2316" s="148" t="n"/>
      <c r="T2316" s="148" t="n"/>
      <c r="U2316" s="148" t="n"/>
      <c r="V2316" s="148" t="n"/>
      <c r="W2316" s="148" t="n"/>
      <c r="X2316" s="148" t="n"/>
      <c r="Y2316" s="148" t="n"/>
      <c r="Z2316" s="148" t="n"/>
      <c r="AA2316" s="148" t="n"/>
      <c r="AB2316" s="148" t="n"/>
      <c r="AC2316" s="148" t="n"/>
      <c r="AD2316" s="148" t="n"/>
      <c r="AE2316" s="148" t="n"/>
      <c r="AF2316" s="148" t="n"/>
      <c r="AG2316" s="148" t="n"/>
      <c r="AH2316" s="148" t="n"/>
      <c r="AI2316" s="148" t="n"/>
      <c r="AJ2316" s="148" t="n"/>
      <c r="AK2316" s="148" t="n"/>
      <c r="AL2316" s="148" t="n"/>
      <c r="AM2316" s="148" t="n"/>
      <c r="AN2316" s="148" t="n"/>
      <c r="AO2316" s="148" t="n"/>
      <c r="AP2316" s="148" t="n"/>
      <c r="AQ2316" s="148" t="n"/>
      <c r="AR2316" s="148" t="n"/>
      <c r="AS2316" s="148" t="n"/>
      <c r="AT2316" s="148" t="n"/>
      <c r="AU2316" s="148" t="n"/>
      <c r="AV2316" s="148" t="n"/>
      <c r="AW2316" s="148" t="n"/>
      <c r="AX2316" s="148" t="n"/>
      <c r="AY2316" s="148" t="n"/>
      <c r="AZ2316" s="148" t="n"/>
      <c r="BA2316" s="148" t="n"/>
      <c r="BB2316" s="148" t="n"/>
      <c r="BC2316" s="148" t="n"/>
      <c r="BD2316" s="148" t="n"/>
      <c r="BE2316" s="148" t="n"/>
      <c r="BF2316" s="148" t="n"/>
      <c r="BG2316" s="148" t="n"/>
      <c r="BH2316" s="148" t="n"/>
      <c r="BI2316" s="149"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5" t="n"/>
      <c r="BQ2322" s="140" t="n"/>
      <c r="BR2322" s="176" t="n"/>
      <c r="BS2322" s="140" t="n"/>
      <c r="BT2322" s="140" t="n"/>
      <c r="BU2322" s="28" t="n"/>
      <c r="BV2322" s="29" t="n"/>
      <c r="BW2322" s="177">
        <f>計算!$AR$28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8"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79">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80">
        <f>IF(計算!$B$28="","",設定!$B$6)&amp;""</f>
        <v/>
      </c>
      <c r="S2330" s="11" t="n"/>
      <c r="T2330" s="11" t="n"/>
      <c r="U2330" s="181">
        <f>IF(計算!$B$28="","",設定!$B$7)&amp;""</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7" t="n"/>
      <c r="F2335" s="148" t="n"/>
      <c r="G2335" s="148" t="n"/>
      <c r="H2335" s="148" t="n"/>
      <c r="I2335" s="148" t="n"/>
      <c r="J2335" s="148" t="n"/>
      <c r="K2335" s="149"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8" t="n"/>
      <c r="AX2335" s="148" t="n"/>
      <c r="AY2335" s="148" t="n"/>
      <c r="AZ2335" s="148" t="n"/>
      <c r="BA2335" s="148" t="n"/>
      <c r="BB2335" s="148" t="n"/>
      <c r="BC2335" s="148" t="n"/>
      <c r="BD2335" s="148" t="n"/>
      <c r="BE2335" s="148" t="n"/>
      <c r="BF2335" s="148" t="n"/>
      <c r="BG2335" s="148" t="n"/>
      <c r="BH2335" s="148" t="n"/>
      <c r="BI2335" s="149"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2"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2">
        <f>計算!$AV$28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80">
        <f>計算!$AT$28</f>
        <v/>
      </c>
      <c r="S2341" s="52" t="inlineStr">
        <is>
          <t>年</t>
        </is>
      </c>
      <c r="U2341" s="181">
        <f>計算!$AU$28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7" t="n"/>
      <c r="M2344" s="148" t="n"/>
      <c r="N2344" s="148" t="n"/>
      <c r="O2344" s="148" t="n"/>
      <c r="P2344" s="20" t="n"/>
      <c r="Q2344" s="20" t="n"/>
      <c r="R2344" s="20" t="n"/>
      <c r="S2344" s="20" t="n"/>
      <c r="T2344" s="20" t="n"/>
      <c r="U2344" s="20" t="n"/>
      <c r="V2344" s="20" t="n"/>
      <c r="W2344" s="20" t="n"/>
      <c r="X2344" s="39" t="n"/>
      <c r="Y2344" s="147" t="n"/>
      <c r="Z2344" s="148" t="n"/>
      <c r="AA2344" s="148" t="n"/>
      <c r="AB2344" s="148" t="n"/>
      <c r="AC2344" s="148" t="n"/>
      <c r="AD2344" s="148" t="n"/>
      <c r="AE2344" s="148" t="n"/>
      <c r="AF2344" s="148" t="n"/>
      <c r="AG2344" s="148" t="n"/>
      <c r="AH2344" s="148" t="n"/>
      <c r="AI2344" s="148" t="n"/>
      <c r="AJ2344" s="148" t="n"/>
      <c r="AK2344" s="148" t="n"/>
      <c r="AL2344" s="148" t="n"/>
      <c r="AM2344" s="148" t="n"/>
      <c r="AN2344" s="148" t="n"/>
      <c r="AO2344" s="148" t="n"/>
      <c r="AP2344" s="148" t="n"/>
      <c r="AQ2344" s="148" t="n"/>
      <c r="AR2344" s="148" t="n"/>
      <c r="AS2344" s="148" t="n"/>
      <c r="AT2344" s="148" t="n"/>
      <c r="AU2344" s="148" t="n"/>
      <c r="AV2344" s="148" t="n"/>
      <c r="AW2344" s="148" t="n"/>
      <c r="AX2344" s="148" t="n"/>
      <c r="AY2344" s="148" t="n"/>
      <c r="AZ2344" s="148" t="n"/>
      <c r="BA2344" s="148" t="n"/>
      <c r="BB2344" s="148" t="n"/>
      <c r="BC2344" s="148" t="n"/>
      <c r="BD2344" s="148" t="n"/>
      <c r="BE2344" s="148" t="n"/>
      <c r="BF2344" s="148" t="n"/>
      <c r="BG2344" s="148" t="n"/>
      <c r="BH2344" s="148" t="n"/>
      <c r="BI2344" s="149"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2">
        <f>計算!$AY$28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80">
        <f>計算!$AW$28</f>
        <v/>
      </c>
      <c r="S2347" s="52" t="inlineStr">
        <is>
          <t>年</t>
        </is>
      </c>
      <c r="U2347" s="181">
        <f>計算!$AX$28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7" t="n"/>
      <c r="M2350" s="148" t="n"/>
      <c r="N2350" s="148" t="n"/>
      <c r="O2350" s="148" t="n"/>
      <c r="P2350" s="20" t="n"/>
      <c r="Q2350" s="20" t="n"/>
      <c r="R2350" s="20" t="n"/>
      <c r="S2350" s="20" t="n"/>
      <c r="T2350" s="20" t="n"/>
      <c r="U2350" s="20" t="n"/>
      <c r="V2350" s="20" t="n"/>
      <c r="W2350" s="20" t="n"/>
      <c r="X2350" s="39" t="n"/>
      <c r="Y2350" s="147" t="n"/>
      <c r="Z2350" s="148" t="n"/>
      <c r="AA2350" s="148" t="n"/>
      <c r="AB2350" s="148" t="n"/>
      <c r="AC2350" s="148" t="n"/>
      <c r="AD2350" s="148" t="n"/>
      <c r="AE2350" s="148" t="n"/>
      <c r="AF2350" s="148" t="n"/>
      <c r="AG2350" s="148" t="n"/>
      <c r="AH2350" s="148" t="n"/>
      <c r="AI2350" s="148" t="n"/>
      <c r="AJ2350" s="148" t="n"/>
      <c r="AK2350" s="148" t="n"/>
      <c r="AL2350" s="148" t="n"/>
      <c r="AM2350" s="148" t="n"/>
      <c r="AN2350" s="148" t="n"/>
      <c r="AO2350" s="148" t="n"/>
      <c r="AP2350" s="148" t="n"/>
      <c r="AQ2350" s="148" t="n"/>
      <c r="AR2350" s="148" t="n"/>
      <c r="AS2350" s="148" t="n"/>
      <c r="AT2350" s="148" t="n"/>
      <c r="AU2350" s="148" t="n"/>
      <c r="AV2350" s="148" t="n"/>
      <c r="AW2350" s="148" t="n"/>
      <c r="AX2350" s="148" t="n"/>
      <c r="AY2350" s="148" t="n"/>
      <c r="AZ2350" s="148" t="n"/>
      <c r="BA2350" s="148" t="n"/>
      <c r="BB2350" s="148" t="n"/>
      <c r="BC2350" s="148" t="n"/>
      <c r="BD2350" s="148" t="n"/>
      <c r="BE2350" s="148" t="n"/>
      <c r="BF2350" s="148" t="n"/>
      <c r="BG2350" s="148" t="n"/>
      <c r="BH2350" s="148" t="n"/>
      <c r="BI2350" s="149" t="n"/>
      <c r="BJ2350" s="2" t="n"/>
      <c r="BK2350" s="2" t="n"/>
      <c r="BL2350" s="2" t="n"/>
      <c r="BM2350" s="2" t="n"/>
      <c r="BN2350" s="2" t="n"/>
      <c r="BO2350" s="2" t="n"/>
      <c r="BP2350" s="147" t="n"/>
      <c r="BQ2350" s="148" t="n"/>
      <c r="BR2350" s="148" t="n"/>
      <c r="BS2350" s="148" t="n"/>
      <c r="BT2350" s="148" t="n"/>
      <c r="BU2350" s="42" t="n"/>
      <c r="BV2350" s="45" t="n"/>
      <c r="BW2350" s="148" t="n"/>
      <c r="BX2350" s="148" t="n"/>
      <c r="BY2350" s="148" t="n"/>
      <c r="BZ2350" s="148" t="n"/>
      <c r="CA2350" s="148" t="n"/>
      <c r="CB2350" s="148" t="n"/>
      <c r="CC2350" s="148" t="n"/>
      <c r="CD2350" s="148" t="n"/>
      <c r="CE2350" s="148" t="n"/>
      <c r="CF2350" s="148" t="n"/>
      <c r="CG2350" s="148" t="n"/>
      <c r="CH2350" s="148" t="n"/>
      <c r="CI2350" s="148" t="n"/>
      <c r="CJ2350" s="148" t="n"/>
      <c r="CK2350" s="148" t="n"/>
      <c r="CL2350" s="148" t="n"/>
      <c r="CM2350" s="148" t="n"/>
      <c r="CN2350" s="148" t="n"/>
      <c r="CO2350" s="148" t="n"/>
      <c r="CP2350" s="148" t="n"/>
      <c r="CQ2350" s="148" t="n"/>
      <c r="CR2350" s="148" t="n"/>
      <c r="CS2350" s="148" t="n"/>
      <c r="CT2350" s="148" t="n"/>
      <c r="CU2350" s="148" t="n"/>
      <c r="CV2350" s="148" t="n"/>
      <c r="CW2350" s="148" t="n"/>
      <c r="CX2350" s="148" t="n"/>
      <c r="CY2350" s="148" t="n"/>
      <c r="CZ2350" s="148" t="n"/>
      <c r="DA2350" s="148" t="n"/>
      <c r="DB2350" s="148" t="n"/>
      <c r="DC2350" s="148" t="n"/>
      <c r="DD2350" s="148" t="n"/>
      <c r="DE2350" s="148" t="n"/>
      <c r="DF2350" s="148" t="n"/>
      <c r="DG2350" s="148" t="n"/>
      <c r="DH2350" s="148" t="n"/>
      <c r="DI2350" s="148" t="n"/>
      <c r="DJ2350" s="148" t="n"/>
      <c r="DK2350" s="148" t="n"/>
      <c r="DL2350" s="148" t="n"/>
      <c r="DM2350" s="148" t="n"/>
      <c r="DN2350" s="148" t="n"/>
      <c r="DO2350" s="148" t="n"/>
      <c r="DP2350" s="148" t="n"/>
      <c r="DQ2350" s="148" t="n"/>
      <c r="DR2350" s="148" t="n"/>
      <c r="DS2350" s="148" t="n"/>
      <c r="DT2350" s="148" t="n"/>
      <c r="DU2350" s="149"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7">
        <f>計算!$AS$28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7" t="n"/>
      <c r="M2356" s="148" t="n"/>
      <c r="N2356" s="148" t="n"/>
      <c r="O2356" s="148"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7" t="n"/>
      <c r="F2362" s="148" t="n"/>
      <c r="G2362" s="148" t="n"/>
      <c r="H2362" s="148" t="n"/>
      <c r="I2362" s="148" t="n"/>
      <c r="J2362" s="148" t="n"/>
      <c r="K2362" s="149" t="n"/>
      <c r="L2362" s="147" t="n"/>
      <c r="M2362" s="148" t="n"/>
      <c r="N2362" s="148" t="n"/>
      <c r="O2362" s="148"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7" t="n"/>
      <c r="BQ2362" s="148" t="n"/>
      <c r="BR2362" s="148" t="n"/>
      <c r="BS2362" s="148" t="n"/>
      <c r="BT2362" s="148" t="n"/>
      <c r="BU2362" s="148" t="n"/>
      <c r="BV2362" s="149" t="n"/>
      <c r="BW2362" s="148" t="n"/>
      <c r="BX2362" s="148" t="n"/>
      <c r="BY2362" s="148" t="n"/>
      <c r="BZ2362" s="148" t="n"/>
      <c r="CA2362" s="148" t="n"/>
      <c r="CB2362" s="148" t="n"/>
      <c r="CC2362" s="148" t="n"/>
      <c r="CD2362" s="148" t="n"/>
      <c r="CE2362" s="148" t="n"/>
      <c r="CF2362" s="148" t="n"/>
      <c r="CG2362" s="148" t="n"/>
      <c r="CH2362" s="148" t="n"/>
      <c r="CI2362" s="148" t="n"/>
      <c r="CJ2362" s="148" t="n"/>
      <c r="CK2362" s="148" t="n"/>
      <c r="CL2362" s="148" t="n"/>
      <c r="CM2362" s="148" t="n"/>
      <c r="CN2362" s="148" t="n"/>
      <c r="CO2362" s="148" t="n"/>
      <c r="CP2362" s="148" t="n"/>
      <c r="CQ2362" s="148" t="n"/>
      <c r="CR2362" s="148" t="n"/>
      <c r="CS2362" s="148" t="n"/>
      <c r="CT2362" s="148" t="n"/>
      <c r="CU2362" s="148" t="n"/>
      <c r="CV2362" s="148" t="n"/>
      <c r="CW2362" s="148" t="n"/>
      <c r="CX2362" s="148" t="n"/>
      <c r="CY2362" s="148" t="n"/>
      <c r="CZ2362" s="148" t="n"/>
      <c r="DA2362" s="148" t="n"/>
      <c r="DB2362" s="148" t="n"/>
      <c r="DC2362" s="148" t="n"/>
      <c r="DD2362" s="148" t="n"/>
      <c r="DE2362" s="148" t="n"/>
      <c r="DF2362" s="148" t="n"/>
      <c r="DG2362" s="148" t="n"/>
      <c r="DH2362" s="148" t="n"/>
      <c r="DI2362" s="148" t="n"/>
      <c r="DJ2362" s="148" t="n"/>
      <c r="DK2362" s="148" t="n"/>
      <c r="DL2362" s="148" t="n"/>
      <c r="DM2362" s="148" t="n"/>
      <c r="DN2362" s="148" t="n"/>
      <c r="DO2362" s="148" t="n"/>
      <c r="DP2362" s="148" t="n"/>
      <c r="DQ2362" s="148" t="n"/>
      <c r="DR2362" s="148" t="n"/>
      <c r="DS2362" s="148" t="n"/>
      <c r="DT2362" s="148" t="n"/>
      <c r="DU2362" s="149"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IF(計算!$B$29="","",IF(N(設定!$B$3)=0,"",YEAR(設定!$B$3)-2018))&amp;""</f>
        <v/>
      </c>
      <c r="AG2374" s="95" t="inlineStr">
        <is>
          <t>年</t>
        </is>
      </c>
      <c r="AI2374" s="145">
        <f>IF(計算!$B$29="","",IF(N(設定!$B$3)=0,"",MONTH(設定!$B$3)))&amp;""</f>
        <v/>
      </c>
      <c r="AL2374" s="95" t="inlineStr">
        <is>
          <t>月</t>
        </is>
      </c>
      <c r="AN2374" s="146">
        <f>IF(計算!$B$29="","",IF(N(設定!$B$3)=0,"",DAY(設定!$B$3)))&amp;""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7" t="n"/>
      <c r="BX2374" s="148" t="n"/>
      <c r="BY2374" s="148" t="n"/>
      <c r="BZ2374" s="148" t="n"/>
      <c r="CA2374" s="148" t="n"/>
      <c r="CB2374" s="148" t="n"/>
      <c r="CC2374" s="148" t="n"/>
      <c r="CD2374" s="148" t="n"/>
      <c r="CE2374" s="148" t="n"/>
      <c r="CF2374" s="148" t="n"/>
      <c r="CG2374" s="149" t="n"/>
      <c r="CH2374" s="147" t="n"/>
      <c r="CI2374" s="148" t="n"/>
      <c r="CJ2374" s="148" t="n"/>
      <c r="CK2374" s="148" t="n"/>
      <c r="CL2374" s="148" t="n"/>
      <c r="CM2374" s="148" t="n"/>
      <c r="CN2374" s="148" t="n"/>
      <c r="CO2374" s="148" t="n"/>
      <c r="CP2374" s="148" t="n"/>
      <c r="CQ2374" s="148" t="n"/>
      <c r="CR2374" s="148" t="n"/>
      <c r="CS2374" s="148" t="n"/>
      <c r="CT2374" s="148" t="n"/>
      <c r="CU2374" s="148" t="n"/>
      <c r="CV2374" s="148" t="n"/>
      <c r="CW2374" s="148" t="n"/>
      <c r="CX2374" s="148" t="n"/>
      <c r="CY2374" s="148" t="n"/>
      <c r="CZ2374" s="148" t="n"/>
      <c r="DA2374" s="148" t="n"/>
      <c r="DB2374" s="148" t="n"/>
      <c r="DC2374" s="148" t="n"/>
      <c r="DD2374" s="148" t="n"/>
      <c r="DE2374" s="148" t="n"/>
      <c r="DF2374" s="148" t="n"/>
      <c r="DG2374" s="148" t="n"/>
      <c r="DH2374" s="148" t="n"/>
      <c r="DI2374" s="148" t="n"/>
      <c r="DJ2374" s="148" t="n"/>
      <c r="DK2374" s="148" t="n"/>
      <c r="DL2374" s="148" t="n"/>
      <c r="DM2374" s="148" t="n"/>
      <c r="DN2374" s="148" t="n"/>
      <c r="DO2374" s="148" t="n"/>
      <c r="DP2374" s="148" t="n"/>
      <c r="DQ2374" s="148" t="n"/>
      <c r="DR2374" s="148" t="n"/>
      <c r="DS2374" s="148" t="n"/>
      <c r="DT2374" s="148" t="n"/>
      <c r="DU2374" s="149"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50">
        <f>計算!$BD$29</f>
        <v/>
      </c>
      <c r="CG2375" s="144" t="n"/>
      <c r="CH2375" s="151">
        <f>計算!$BE$29</f>
        <v/>
      </c>
      <c r="DU2375" s="144"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8" t="n"/>
      <c r="AA2376" s="148" t="n"/>
      <c r="AB2376" s="148" t="n"/>
      <c r="AC2376" s="148" t="n"/>
      <c r="AD2376" s="148" t="n"/>
      <c r="AE2376" s="148" t="n"/>
      <c r="AF2376" s="148" t="n"/>
      <c r="AG2376" s="148" t="n"/>
      <c r="AH2376" s="148" t="n"/>
      <c r="AI2376" s="148" t="n"/>
      <c r="AJ2376" s="148" t="n"/>
      <c r="AK2376" s="148" t="n"/>
      <c r="AL2376" s="148" t="n"/>
      <c r="AM2376" s="148" t="n"/>
      <c r="AN2376" s="148" t="n"/>
      <c r="AO2376" s="148" t="n"/>
      <c r="AP2376" s="148" t="n"/>
      <c r="AQ2376" s="148" t="n"/>
      <c r="AR2376" s="148" t="n"/>
      <c r="AS2376" s="148" t="n"/>
      <c r="AT2376" s="148" t="n"/>
      <c r="AU2376" s="12" t="n"/>
      <c r="AV2376" s="7" t="n"/>
      <c r="BI2376" s="8" t="n"/>
      <c r="BJ2376" s="7" t="n"/>
      <c r="BK2376" s="2" t="n"/>
      <c r="BL2376" s="2" t="n"/>
      <c r="BM2376" s="2" t="n"/>
      <c r="BN2376" s="2" t="n"/>
      <c r="BO2376" s="2" t="n"/>
      <c r="BP2376" s="143" t="n"/>
      <c r="BV2376" s="144" t="n"/>
      <c r="BW2376" s="143" t="n"/>
      <c r="CG2376" s="144" t="n"/>
      <c r="DU2376" s="144" t="n"/>
      <c r="DV2376" s="2" t="n"/>
      <c r="DW2376" s="2" t="n"/>
      <c r="DX2376" s="2" t="n"/>
      <c r="DY2376" s="2" t="n"/>
      <c r="DZ2376" s="2" t="n"/>
      <c r="EA2376" s="2" t="n"/>
      <c r="EB2376" s="2" t="n"/>
      <c r="EC2376" s="2" t="n"/>
    </row>
    <row r="2377" ht="6.75" customHeight="1" s="118">
      <c r="A2377" s="2" t="n"/>
      <c r="B2377" s="2" t="n"/>
      <c r="C2377" s="2" t="n"/>
      <c r="D2377" s="2" t="n"/>
      <c r="E2377" s="142" t="inlineStr">
        <is>
          <t>ふ り が な</t>
        </is>
      </c>
      <c r="F2377" s="140" t="n"/>
      <c r="G2377" s="140" t="n"/>
      <c r="H2377" s="140" t="n"/>
      <c r="I2377" s="140" t="n"/>
      <c r="J2377" s="140" t="n"/>
      <c r="K2377" s="141" t="n"/>
      <c r="L2377" s="152">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43" t="n"/>
      <c r="CG2377" s="144" t="n"/>
      <c r="DU2377" s="144" t="n"/>
      <c r="DV2377" s="2" t="n"/>
      <c r="DW2377" s="2" t="n"/>
      <c r="DX2377" s="2" t="n"/>
      <c r="DY2377" s="2" t="n"/>
      <c r="DZ2377" s="2" t="n"/>
      <c r="EA2377" s="2" t="n"/>
      <c r="EB2377" s="2" t="n"/>
      <c r="EC2377" s="2" t="n"/>
    </row>
    <row r="2378" ht="6.7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43" t="n"/>
      <c r="CG2378" s="144" t="n"/>
      <c r="DU2378" s="144" t="n"/>
      <c r="DV2378" s="2" t="n"/>
      <c r="DW2378" s="2" t="n"/>
      <c r="DX2378" s="2" t="n"/>
      <c r="DY2378" s="2" t="n"/>
      <c r="DZ2378" s="2" t="n"/>
      <c r="EA2378" s="2" t="n"/>
      <c r="EB2378" s="2" t="n"/>
      <c r="EC2378" s="2" t="n"/>
    </row>
    <row r="2379" ht="6.7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43" t="n"/>
      <c r="CG2379" s="144" t="n"/>
      <c r="DU2379" s="144" t="n"/>
      <c r="DV2379" s="2" t="n"/>
      <c r="DW2379" s="2" t="n"/>
      <c r="DX2379" s="2" t="n"/>
      <c r="DY2379" s="2" t="n"/>
      <c r="DZ2379" s="2" t="n"/>
      <c r="EA2379" s="2" t="n"/>
      <c r="EB2379" s="2" t="n"/>
      <c r="EC2379" s="2" t="n"/>
    </row>
    <row r="2380" ht="6.75" customHeight="1" s="118">
      <c r="A2380" s="2" t="n"/>
      <c r="B2380" s="2" t="n"/>
      <c r="C2380" s="2" t="n"/>
      <c r="D2380" s="2" t="n"/>
      <c r="E2380" s="147" t="n"/>
      <c r="F2380" s="148" t="n"/>
      <c r="G2380" s="148" t="n"/>
      <c r="H2380" s="148" t="n"/>
      <c r="I2380" s="148" t="n"/>
      <c r="J2380" s="148" t="n"/>
      <c r="K2380" s="149" t="n"/>
      <c r="L2380" s="148" t="n"/>
      <c r="M2380" s="148" t="n"/>
      <c r="N2380" s="148" t="n"/>
      <c r="O2380" s="148" t="n"/>
      <c r="P2380" s="148" t="n"/>
      <c r="Q2380" s="148" t="n"/>
      <c r="R2380" s="148" t="n"/>
      <c r="S2380" s="148" t="n"/>
      <c r="T2380" s="148" t="n"/>
      <c r="U2380" s="148" t="n"/>
      <c r="V2380" s="148" t="n"/>
      <c r="W2380" s="148" t="n"/>
      <c r="X2380" s="148" t="n"/>
      <c r="Y2380" s="148" t="n"/>
      <c r="Z2380" s="148" t="n"/>
      <c r="AA2380" s="148" t="n"/>
      <c r="AB2380" s="148" t="n"/>
      <c r="AC2380" s="148" t="n"/>
      <c r="AD2380" s="148" t="n"/>
      <c r="AE2380" s="148" t="n"/>
      <c r="AF2380" s="148" t="n"/>
      <c r="AG2380" s="148" t="n"/>
      <c r="AH2380" s="148" t="n"/>
      <c r="AI2380" s="148" t="n"/>
      <c r="AJ2380" s="148" t="n"/>
      <c r="AK2380" s="148" t="n"/>
      <c r="AL2380" s="148" t="n"/>
      <c r="AM2380" s="148" t="n"/>
      <c r="AN2380" s="148" t="n"/>
      <c r="AO2380" s="148" t="n"/>
      <c r="AP2380" s="148" t="n"/>
      <c r="AQ2380" s="148" t="n"/>
      <c r="AR2380" s="148" t="n"/>
      <c r="AS2380" s="148" t="n"/>
      <c r="AT2380" s="149"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43" t="n"/>
      <c r="CG2380" s="144" t="n"/>
      <c r="DU2380" s="144" t="n"/>
      <c r="DV2380" s="2" t="n"/>
      <c r="DW2380" s="2" t="n"/>
      <c r="DX2380" s="2" t="n"/>
      <c r="DY2380" s="2" t="n"/>
      <c r="DZ2380" s="2" t="n"/>
      <c r="EA2380" s="2" t="n"/>
      <c r="EB2380" s="2" t="n"/>
      <c r="EC2380" s="2" t="n"/>
    </row>
    <row r="2381" ht="6.75" customHeight="1" s="118">
      <c r="A2381" s="2" t="n"/>
      <c r="B2381" s="2" t="n"/>
      <c r="C2381" s="2" t="n"/>
      <c r="D2381" s="2" t="n"/>
      <c r="E2381" s="153" t="inlineStr">
        <is>
          <t>名　前</t>
        </is>
      </c>
      <c r="F2381" s="140" t="n"/>
      <c r="G2381" s="140" t="n"/>
      <c r="H2381" s="140" t="n"/>
      <c r="I2381" s="140" t="n"/>
      <c r="J2381" s="140" t="n"/>
      <c r="K2381" s="141" t="n"/>
      <c r="L2381" s="154">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43" t="n"/>
      <c r="CG2381" s="144" t="n"/>
      <c r="DU2381" s="144" t="n"/>
      <c r="DV2381" s="2" t="n"/>
      <c r="DW2381" s="2" t="n"/>
      <c r="DX2381" s="2" t="n"/>
      <c r="DY2381" s="2" t="n"/>
      <c r="DZ2381" s="2" t="n"/>
      <c r="EA2381" s="2" t="n"/>
      <c r="EB2381" s="2" t="n"/>
      <c r="EC2381" s="2" t="n"/>
    </row>
    <row r="2382" ht="6.7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43" t="n"/>
      <c r="CG2382" s="144" t="n"/>
      <c r="DU2382" s="144" t="n"/>
      <c r="DV2382" s="2" t="n"/>
      <c r="DW2382" s="2" t="n"/>
      <c r="DX2382" s="2" t="n"/>
      <c r="DY2382" s="2" t="n"/>
      <c r="DZ2382" s="2" t="n"/>
      <c r="EA2382" s="2" t="n"/>
      <c r="EB2382" s="2" t="n"/>
      <c r="EC2382" s="2" t="n"/>
    </row>
    <row r="2383" ht="6.7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43" t="n"/>
      <c r="CG2383" s="144" t="n"/>
      <c r="DU2383" s="144" t="n"/>
      <c r="DV2383" s="2" t="n"/>
      <c r="DW2383" s="2" t="n"/>
      <c r="DX2383" s="2" t="n"/>
      <c r="DY2383" s="2" t="n"/>
      <c r="DZ2383" s="2" t="n"/>
      <c r="EA2383" s="2" t="n"/>
      <c r="EB2383" s="2" t="n"/>
      <c r="EC2383" s="2" t="n"/>
    </row>
    <row r="2384" ht="6.7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43" t="n"/>
      <c r="CG2384" s="144" t="n"/>
      <c r="DU2384" s="144" t="n"/>
      <c r="DV2384" s="2" t="n"/>
      <c r="DW2384" s="2" t="n"/>
      <c r="DX2384" s="2" t="n"/>
      <c r="DY2384" s="2" t="n"/>
      <c r="DZ2384" s="2" t="n"/>
      <c r="EA2384" s="2" t="n"/>
      <c r="EB2384" s="2" t="n"/>
      <c r="EC2384" s="2" t="n"/>
    </row>
    <row r="2385" ht="6.7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43" t="n"/>
      <c r="CG2385" s="144" t="n"/>
      <c r="DU2385" s="144" t="n"/>
      <c r="DV2385" s="2" t="n"/>
      <c r="DW2385" s="2" t="n"/>
      <c r="DX2385" s="2" t="n"/>
      <c r="DY2385" s="2" t="n"/>
      <c r="DZ2385" s="2" t="n"/>
      <c r="EA2385" s="2" t="n"/>
      <c r="EB2385" s="2" t="n"/>
      <c r="EC2385" s="2" t="n"/>
    </row>
    <row r="2386" ht="4.5" customHeight="1" s="118">
      <c r="A2386" s="2" t="n"/>
      <c r="B2386" s="2" t="n"/>
      <c r="C2386" s="2" t="n"/>
      <c r="D2386" s="2" t="n"/>
      <c r="E2386" s="147" t="n"/>
      <c r="F2386" s="148" t="n"/>
      <c r="G2386" s="148" t="n"/>
      <c r="H2386" s="148" t="n"/>
      <c r="I2386" s="148" t="n"/>
      <c r="J2386" s="148" t="n"/>
      <c r="K2386" s="149" t="n"/>
      <c r="L2386" s="147" t="n"/>
      <c r="M2386" s="148" t="n"/>
      <c r="N2386" s="148" t="n"/>
      <c r="O2386" s="148" t="n"/>
      <c r="P2386" s="148" t="n"/>
      <c r="Q2386" s="148" t="n"/>
      <c r="R2386" s="148" t="n"/>
      <c r="S2386" s="148" t="n"/>
      <c r="T2386" s="148" t="n"/>
      <c r="U2386" s="148" t="n"/>
      <c r="V2386" s="148" t="n"/>
      <c r="W2386" s="148" t="n"/>
      <c r="X2386" s="148" t="n"/>
      <c r="Y2386" s="148" t="n"/>
      <c r="Z2386" s="148" t="n"/>
      <c r="AA2386" s="148" t="n"/>
      <c r="AB2386" s="148" t="n"/>
      <c r="AC2386" s="148" t="n"/>
      <c r="AD2386" s="148" t="n"/>
      <c r="AE2386" s="148" t="n"/>
      <c r="AF2386" s="148" t="n"/>
      <c r="AG2386" s="148" t="n"/>
      <c r="AH2386" s="148" t="n"/>
      <c r="AI2386" s="148" t="n"/>
      <c r="AJ2386" s="148" t="n"/>
      <c r="AK2386" s="148" t="n"/>
      <c r="AL2386" s="148" t="n"/>
      <c r="AM2386" s="148" t="n"/>
      <c r="AN2386" s="148" t="n"/>
      <c r="AO2386" s="148" t="n"/>
      <c r="AP2386" s="148" t="n"/>
      <c r="AQ2386" s="148" t="n"/>
      <c r="AR2386" s="148" t="n"/>
      <c r="AS2386" s="148" t="n"/>
      <c r="AT2386" s="149"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43" t="n"/>
      <c r="CG2386" s="144" t="n"/>
      <c r="DU2386" s="144" t="n"/>
      <c r="DV2386" s="2" t="n"/>
      <c r="DW2386" s="2" t="n"/>
      <c r="DX2386" s="2" t="n"/>
      <c r="DY2386" s="2" t="n"/>
      <c r="DZ2386" s="2" t="n"/>
      <c r="EA2386" s="2" t="n"/>
      <c r="EB2386" s="2" t="n"/>
      <c r="EC2386" s="2" t="n"/>
    </row>
    <row r="2387" ht="6.75" customHeight="1" s="118">
      <c r="A2387" s="2" t="n"/>
      <c r="B2387" s="2" t="n"/>
      <c r="C2387" s="2" t="n"/>
      <c r="D2387" s="2" t="n"/>
      <c r="E2387" s="153" t="inlineStr">
        <is>
          <t>生年月日</t>
        </is>
      </c>
      <c r="F2387" s="140" t="n"/>
      <c r="G2387" s="140" t="n"/>
      <c r="H2387" s="140" t="n"/>
      <c r="I2387" s="140" t="n"/>
      <c r="J2387" s="140" t="n"/>
      <c r="K2387" s="141" t="n"/>
      <c r="L2387" s="155" t="inlineStr">
        <is>
          <t>昭和 ・ 平成</t>
        </is>
      </c>
      <c r="M2387" s="140" t="n"/>
      <c r="N2387" s="140" t="n"/>
      <c r="O2387" s="140" t="n"/>
      <c r="P2387" s="140" t="n"/>
      <c r="Q2387" s="140" t="n"/>
      <c r="R2387" s="140" t="n"/>
      <c r="S2387" s="140" t="n"/>
      <c r="T2387" s="140" t="n"/>
      <c r="U2387" s="140" t="n"/>
      <c r="V2387" s="156">
        <f>計算!$D$29</f>
        <v/>
      </c>
      <c r="W2387" s="140" t="n"/>
      <c r="X2387" s="157" t="inlineStr">
        <is>
          <t>年</t>
        </is>
      </c>
      <c r="Y2387" s="140" t="n"/>
      <c r="Z2387" s="158">
        <f>計算!$E$29</f>
        <v/>
      </c>
      <c r="AA2387" s="140" t="n"/>
      <c r="AB2387" s="140" t="n"/>
      <c r="AC2387" s="157" t="inlineStr">
        <is>
          <t>月</t>
        </is>
      </c>
      <c r="AD2387" s="140" t="n"/>
      <c r="AE2387" s="158">
        <f>計算!$F$29</f>
        <v/>
      </c>
      <c r="AF2387" s="140" t="n"/>
      <c r="AG2387" s="140" t="n"/>
      <c r="AH2387" s="157" t="inlineStr">
        <is>
          <t>日　生 （満</t>
        </is>
      </c>
      <c r="AI2387" s="140" t="n"/>
      <c r="AJ2387" s="140" t="n"/>
      <c r="AK2387" s="140" t="n"/>
      <c r="AL2387" s="140" t="n"/>
      <c r="AM2387" s="140" t="n"/>
      <c r="AN2387" s="140" t="n"/>
      <c r="AO2387" s="140" t="n"/>
      <c r="AP2387" s="159">
        <f>計算!$G$29</f>
        <v/>
      </c>
      <c r="AQ2387" s="140" t="n"/>
      <c r="AR2387" s="160"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43" t="n"/>
      <c r="CG2387" s="144" t="n"/>
      <c r="DU2387" s="144" t="n"/>
      <c r="DV2387" s="2" t="n"/>
      <c r="DW2387" s="2" t="n"/>
      <c r="DX2387" s="2" t="n"/>
      <c r="DY2387" s="2" t="n"/>
      <c r="DZ2387" s="2" t="n"/>
      <c r="EA2387" s="2" t="n"/>
      <c r="EB2387" s="2" t="n"/>
      <c r="EC2387" s="2" t="n"/>
    </row>
    <row r="2388" ht="6.75"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143" t="n"/>
      <c r="CG2388" s="144" t="n"/>
      <c r="DU2388" s="144" t="n"/>
      <c r="DV2388" s="2" t="n"/>
      <c r="DW2388" s="2" t="n"/>
      <c r="DX2388" s="2" t="n"/>
      <c r="DY2388" s="2" t="n"/>
      <c r="DZ2388" s="2" t="n"/>
      <c r="EA2388" s="2" t="n"/>
      <c r="EB2388" s="2" t="n"/>
      <c r="EC2388" s="2" t="n"/>
    </row>
    <row r="2389" ht="6.75"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143" t="n"/>
      <c r="CG2389" s="144" t="n"/>
      <c r="DU2389" s="144" t="n"/>
      <c r="DV2389" s="2" t="n"/>
      <c r="DW2389" s="2" t="n"/>
      <c r="DX2389" s="2" t="n"/>
      <c r="DY2389" s="2" t="n"/>
      <c r="DZ2389" s="2" t="n"/>
      <c r="EA2389" s="2" t="n"/>
      <c r="EB2389" s="2" t="n"/>
      <c r="EC2389" s="2" t="n"/>
    </row>
    <row r="2390" ht="3.75" customHeight="1" s="118">
      <c r="A2390" s="2" t="n"/>
      <c r="B2390" s="2" t="n"/>
      <c r="C2390" s="2" t="n"/>
      <c r="D2390" s="2" t="n"/>
      <c r="E2390" s="147" t="n"/>
      <c r="F2390" s="148" t="n"/>
      <c r="G2390" s="148" t="n"/>
      <c r="H2390" s="148" t="n"/>
      <c r="I2390" s="148" t="n"/>
      <c r="J2390" s="148" t="n"/>
      <c r="K2390" s="149" t="n"/>
      <c r="L2390" s="147" t="n"/>
      <c r="M2390" s="148" t="n"/>
      <c r="N2390" s="148" t="n"/>
      <c r="O2390" s="148" t="n"/>
      <c r="P2390" s="148" t="n"/>
      <c r="Q2390" s="148" t="n"/>
      <c r="R2390" s="148" t="n"/>
      <c r="S2390" s="148" t="n"/>
      <c r="T2390" s="148" t="n"/>
      <c r="U2390" s="148" t="n"/>
      <c r="X2390" s="148" t="n"/>
      <c r="Y2390" s="148" t="n"/>
      <c r="AC2390" s="148" t="n"/>
      <c r="AD2390" s="148" t="n"/>
      <c r="AH2390" s="148" t="n"/>
      <c r="AI2390" s="148" t="n"/>
      <c r="AJ2390" s="148" t="n"/>
      <c r="AK2390" s="148" t="n"/>
      <c r="AL2390" s="148" t="n"/>
      <c r="AM2390" s="148" t="n"/>
      <c r="AN2390" s="148" t="n"/>
      <c r="AO2390" s="148" t="n"/>
      <c r="AP2390" s="148" t="n"/>
      <c r="AQ2390" s="148" t="n"/>
      <c r="AR2390" s="148" t="n"/>
      <c r="AS2390" s="148" t="n"/>
      <c r="AT2390" s="149"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143" t="n"/>
      <c r="CG2390" s="144" t="n"/>
      <c r="DU2390" s="144" t="n"/>
      <c r="DV2390" s="2" t="n"/>
      <c r="DW2390" s="2" t="n"/>
      <c r="DX2390" s="2" t="n"/>
      <c r="DY2390" s="2" t="n"/>
      <c r="DZ2390" s="2" t="n"/>
      <c r="EA2390" s="2" t="n"/>
      <c r="EB2390" s="2" t="n"/>
      <c r="EC2390" s="2" t="n"/>
    </row>
    <row r="2391" ht="6.75" customHeight="1" s="118">
      <c r="A2391" s="2" t="n"/>
      <c r="B2391" s="2" t="n"/>
      <c r="C2391" s="2" t="n"/>
      <c r="D2391" s="2" t="n"/>
      <c r="E2391" s="161" t="inlineStr">
        <is>
          <t>ふ り が な</t>
        </is>
      </c>
      <c r="F2391" s="140" t="n"/>
      <c r="G2391" s="140" t="n"/>
      <c r="H2391" s="140" t="n"/>
      <c r="I2391" s="140" t="n"/>
      <c r="J2391" s="140" t="n"/>
      <c r="K2391" s="141" t="n"/>
      <c r="L2391" s="162">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143" t="n"/>
      <c r="CG2391" s="144" t="n"/>
      <c r="DU2391" s="144" t="n"/>
      <c r="DV2391" s="2" t="n"/>
      <c r="DW2391" s="2" t="n"/>
      <c r="DX2391" s="2" t="n"/>
      <c r="DY2391" s="2" t="n"/>
      <c r="DZ2391" s="2" t="n"/>
      <c r="EA2391" s="2" t="n"/>
      <c r="EB2391" s="2" t="n"/>
      <c r="EC2391" s="2" t="n"/>
    </row>
    <row r="2392" ht="6.75" customHeight="1" s="118">
      <c r="A2392" s="2" t="n"/>
      <c r="B2392" s="2" t="n"/>
      <c r="C2392" s="2" t="n"/>
      <c r="D2392" s="2" t="n"/>
      <c r="E2392" s="143" t="n"/>
      <c r="K2392" s="144" t="n"/>
      <c r="BI2392" s="144" t="n"/>
      <c r="BJ2392" s="2" t="n"/>
      <c r="BK2392" s="2" t="n"/>
      <c r="BL2392" s="2" t="n"/>
      <c r="BM2392" s="2" t="n"/>
      <c r="BN2392" s="2" t="n"/>
      <c r="BO2392" s="2" t="n"/>
      <c r="BP2392" s="143" t="n"/>
      <c r="BV2392" s="144" t="n"/>
      <c r="BW2392" s="143" t="n"/>
      <c r="CG2392" s="144" t="n"/>
      <c r="DU2392" s="144" t="n"/>
      <c r="DV2392" s="2" t="n"/>
      <c r="DW2392" s="2" t="n"/>
      <c r="DX2392" s="2" t="n"/>
      <c r="DY2392" s="2" t="n"/>
      <c r="DZ2392" s="2" t="n"/>
      <c r="EA2392" s="2" t="n"/>
      <c r="EB2392" s="2" t="n"/>
      <c r="EC2392" s="2" t="n"/>
    </row>
    <row r="2393" ht="6.75" customHeight="1" s="118">
      <c r="A2393" s="2" t="n"/>
      <c r="B2393" s="2" t="n"/>
      <c r="C2393" s="2" t="n"/>
      <c r="D2393" s="2" t="n"/>
      <c r="E2393" s="163" t="n"/>
      <c r="F2393" s="164" t="n"/>
      <c r="G2393" s="164" t="n"/>
      <c r="H2393" s="164" t="n"/>
      <c r="I2393" s="164" t="n"/>
      <c r="J2393" s="164" t="n"/>
      <c r="K2393" s="165" t="n"/>
      <c r="L2393" s="164" t="n"/>
      <c r="M2393" s="164" t="n"/>
      <c r="N2393" s="164" t="n"/>
      <c r="O2393" s="164" t="n"/>
      <c r="P2393" s="164" t="n"/>
      <c r="Q2393" s="164" t="n"/>
      <c r="R2393" s="164" t="n"/>
      <c r="S2393" s="164" t="n"/>
      <c r="T2393" s="164" t="n"/>
      <c r="U2393" s="164" t="n"/>
      <c r="V2393" s="164" t="n"/>
      <c r="W2393" s="164" t="n"/>
      <c r="X2393" s="164" t="n"/>
      <c r="Y2393" s="164" t="n"/>
      <c r="Z2393" s="164" t="n"/>
      <c r="AA2393" s="164" t="n"/>
      <c r="AB2393" s="164" t="n"/>
      <c r="AC2393" s="164" t="n"/>
      <c r="AD2393" s="164" t="n"/>
      <c r="AE2393" s="164" t="n"/>
      <c r="AF2393" s="164" t="n"/>
      <c r="AG2393" s="164" t="n"/>
      <c r="AH2393" s="164" t="n"/>
      <c r="AI2393" s="164" t="n"/>
      <c r="AJ2393" s="164" t="n"/>
      <c r="AK2393" s="164" t="n"/>
      <c r="AL2393" s="164" t="n"/>
      <c r="AM2393" s="164" t="n"/>
      <c r="AN2393" s="164" t="n"/>
      <c r="AO2393" s="164" t="n"/>
      <c r="AP2393" s="164" t="n"/>
      <c r="AQ2393" s="164" t="n"/>
      <c r="AR2393" s="164" t="n"/>
      <c r="AS2393" s="164" t="n"/>
      <c r="AT2393" s="164" t="n"/>
      <c r="AU2393" s="164" t="n"/>
      <c r="AV2393" s="164" t="n"/>
      <c r="AW2393" s="164" t="n"/>
      <c r="AX2393" s="164" t="n"/>
      <c r="AY2393" s="164" t="n"/>
      <c r="AZ2393" s="164" t="n"/>
      <c r="BA2393" s="164" t="n"/>
      <c r="BB2393" s="164" t="n"/>
      <c r="BC2393" s="164" t="n"/>
      <c r="BD2393" s="164" t="n"/>
      <c r="BE2393" s="164" t="n"/>
      <c r="BF2393" s="164" t="n"/>
      <c r="BG2393" s="164" t="n"/>
      <c r="BH2393" s="164" t="n"/>
      <c r="BI2393" s="165" t="n"/>
      <c r="BJ2393" s="2" t="n"/>
      <c r="BK2393" s="2" t="n"/>
      <c r="BL2393" s="2" t="n"/>
      <c r="BM2393" s="2" t="n"/>
      <c r="BN2393" s="2" t="n"/>
      <c r="BO2393" s="2" t="n"/>
      <c r="BP2393" s="143" t="n"/>
      <c r="BV2393" s="144" t="n"/>
      <c r="BW2393" s="143" t="n"/>
      <c r="CG2393" s="144" t="n"/>
      <c r="DU2393" s="144" t="n"/>
      <c r="DV2393" s="2" t="n"/>
      <c r="DW2393" s="2" t="n"/>
      <c r="DX2393" s="2" t="n"/>
      <c r="DY2393" s="2" t="n"/>
      <c r="DZ2393" s="2" t="n"/>
      <c r="EA2393" s="2" t="n"/>
      <c r="EB2393" s="2" t="n"/>
      <c r="EC2393" s="2" t="n"/>
    </row>
    <row r="2394" ht="6.75" customHeight="1" s="118">
      <c r="A2394" s="2" t="n"/>
      <c r="B2394" s="2" t="n"/>
      <c r="C2394" s="2" t="n"/>
      <c r="D2394" s="2" t="n"/>
      <c r="E2394" s="166" t="inlineStr">
        <is>
          <t>現住所</t>
        </is>
      </c>
      <c r="F2394" s="167" t="n"/>
      <c r="G2394" s="167" t="n"/>
      <c r="H2394" s="167" t="n"/>
      <c r="I2394" s="167" t="n"/>
      <c r="J2394" s="167" t="n"/>
      <c r="K2394" s="168" t="n"/>
      <c r="L2394" s="107" t="inlineStr">
        <is>
          <t>〒</t>
        </is>
      </c>
      <c r="M2394" s="167" t="n"/>
      <c r="N2394" s="167" t="n"/>
      <c r="O2394" s="167" t="n"/>
      <c r="P2394" s="169">
        <f>計算!$H$29</f>
        <v/>
      </c>
      <c r="Q2394" s="167" t="n"/>
      <c r="R2394" s="167" t="n"/>
      <c r="S2394" s="167" t="n"/>
      <c r="T2394" s="167" t="n"/>
      <c r="U2394" s="167" t="n"/>
      <c r="V2394" s="167" t="n"/>
      <c r="W2394" s="167" t="n"/>
      <c r="X2394" s="167" t="n"/>
      <c r="Y2394" s="167" t="n"/>
      <c r="Z2394" s="167" t="n"/>
      <c r="AA2394" s="167" t="n"/>
      <c r="AB2394" s="167" t="n"/>
      <c r="AC2394" s="167" t="n"/>
      <c r="AD2394" s="167" t="n"/>
      <c r="AE2394" s="167" t="n"/>
      <c r="AF2394" s="167" t="n"/>
      <c r="AG2394" s="167" t="n"/>
      <c r="AH2394" s="167" t="n"/>
      <c r="AI2394" s="167" t="n"/>
      <c r="AJ2394" s="167"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143" t="n"/>
      <c r="CG2394" s="144" t="n"/>
      <c r="DU2394" s="144" t="n"/>
      <c r="DV2394" s="2" t="n"/>
      <c r="DW2394" s="2" t="n"/>
      <c r="DX2394" s="2" t="n"/>
      <c r="DY2394" s="2" t="n"/>
      <c r="DZ2394" s="2" t="n"/>
      <c r="EA2394" s="2" t="n"/>
      <c r="EB2394" s="2" t="n"/>
      <c r="EC2394" s="2" t="n"/>
    </row>
    <row r="2395" ht="4.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7" t="n"/>
      <c r="BQ2395" s="148" t="n"/>
      <c r="BR2395" s="148" t="n"/>
      <c r="BS2395" s="148" t="n"/>
      <c r="BT2395" s="148" t="n"/>
      <c r="BU2395" s="148" t="n"/>
      <c r="BV2395" s="149" t="n"/>
      <c r="BW2395" s="147" t="n"/>
      <c r="BX2395" s="148" t="n"/>
      <c r="BY2395" s="148" t="n"/>
      <c r="BZ2395" s="148" t="n"/>
      <c r="CA2395" s="148" t="n"/>
      <c r="CB2395" s="148" t="n"/>
      <c r="CC2395" s="148" t="n"/>
      <c r="CD2395" s="148" t="n"/>
      <c r="CE2395" s="148" t="n"/>
      <c r="CF2395" s="148" t="n"/>
      <c r="CG2395" s="149" t="n"/>
      <c r="DU2395" s="144"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0" t="inlineStr">
        <is>
          <t>校内外の諸活動</t>
        </is>
      </c>
      <c r="BQ2396" s="140" t="n"/>
      <c r="BR2396" s="140" t="n"/>
      <c r="BS2396" s="140" t="n"/>
      <c r="BT2396" s="140" t="n"/>
      <c r="BU2396" s="140" t="n"/>
      <c r="BV2396" s="141" t="n"/>
      <c r="BW2396" s="171">
        <f>計算!$AQ$29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2">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7" t="n"/>
      <c r="F2399" s="148" t="n"/>
      <c r="G2399" s="148" t="n"/>
      <c r="H2399" s="148" t="n"/>
      <c r="I2399" s="148" t="n"/>
      <c r="J2399" s="148" t="n"/>
      <c r="K2399" s="149" t="n"/>
      <c r="L2399" s="147" t="n"/>
      <c r="M2399" s="148" t="n"/>
      <c r="N2399" s="148" t="n"/>
      <c r="O2399" s="148" t="n"/>
      <c r="P2399" s="148" t="n"/>
      <c r="Q2399" s="148" t="n"/>
      <c r="R2399" s="148" t="n"/>
      <c r="S2399" s="148" t="n"/>
      <c r="T2399" s="148" t="n"/>
      <c r="U2399" s="148" t="n"/>
      <c r="V2399" s="148" t="n"/>
      <c r="W2399" s="148" t="n"/>
      <c r="X2399" s="148" t="n"/>
      <c r="Y2399" s="148" t="n"/>
      <c r="Z2399" s="148" t="n"/>
      <c r="AA2399" s="148" t="n"/>
      <c r="AB2399" s="148" t="n"/>
      <c r="AC2399" s="148" t="n"/>
      <c r="AD2399" s="148" t="n"/>
      <c r="AE2399" s="148" t="n"/>
      <c r="AF2399" s="148" t="n"/>
      <c r="AG2399" s="148" t="n"/>
      <c r="AH2399" s="148" t="n"/>
      <c r="AI2399" s="148" t="n"/>
      <c r="AJ2399" s="148" t="n"/>
      <c r="AK2399" s="148" t="n"/>
      <c r="AL2399" s="148" t="n"/>
      <c r="AM2399" s="148" t="n"/>
      <c r="AN2399" s="148" t="n"/>
      <c r="AO2399" s="148" t="n"/>
      <c r="AP2399" s="148" t="n"/>
      <c r="AQ2399" s="148" t="n"/>
      <c r="AR2399" s="148" t="n"/>
      <c r="AS2399" s="148" t="n"/>
      <c r="AT2399" s="148" t="n"/>
      <c r="AU2399" s="148" t="n"/>
      <c r="AV2399" s="148" t="n"/>
      <c r="AW2399" s="148" t="n"/>
      <c r="AX2399" s="148" t="n"/>
      <c r="AY2399" s="148" t="n"/>
      <c r="AZ2399" s="148" t="n"/>
      <c r="BA2399" s="148" t="n"/>
      <c r="BB2399" s="148" t="n"/>
      <c r="BC2399" s="148" t="n"/>
      <c r="BD2399" s="148" t="n"/>
      <c r="BE2399" s="148" t="n"/>
      <c r="BF2399" s="148" t="n"/>
      <c r="BG2399" s="148" t="n"/>
      <c r="BH2399" s="148" t="n"/>
      <c r="BI2399" s="149"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61" t="inlineStr">
        <is>
          <t>ふ り が な</t>
        </is>
      </c>
      <c r="F2400" s="140" t="n"/>
      <c r="G2400" s="140" t="n"/>
      <c r="H2400" s="140" t="n"/>
      <c r="I2400" s="140" t="n"/>
      <c r="J2400" s="140" t="n"/>
      <c r="K2400" s="141" t="n"/>
      <c r="L2400" s="162">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3" t="n"/>
      <c r="F2402" s="164" t="n"/>
      <c r="G2402" s="164" t="n"/>
      <c r="H2402" s="164" t="n"/>
      <c r="I2402" s="164" t="n"/>
      <c r="J2402" s="164" t="n"/>
      <c r="K2402" s="165" t="n"/>
      <c r="L2402" s="164" t="n"/>
      <c r="M2402" s="164" t="n"/>
      <c r="N2402" s="164" t="n"/>
      <c r="O2402" s="164" t="n"/>
      <c r="P2402" s="164" t="n"/>
      <c r="Q2402" s="164" t="n"/>
      <c r="R2402" s="164" t="n"/>
      <c r="S2402" s="164" t="n"/>
      <c r="T2402" s="164" t="n"/>
      <c r="U2402" s="164" t="n"/>
      <c r="V2402" s="164" t="n"/>
      <c r="W2402" s="164" t="n"/>
      <c r="X2402" s="164" t="n"/>
      <c r="Y2402" s="164" t="n"/>
      <c r="Z2402" s="164" t="n"/>
      <c r="AA2402" s="164" t="n"/>
      <c r="AB2402" s="164" t="n"/>
      <c r="AC2402" s="164" t="n"/>
      <c r="AD2402" s="164" t="n"/>
      <c r="AE2402" s="164" t="n"/>
      <c r="AF2402" s="164" t="n"/>
      <c r="AG2402" s="164" t="n"/>
      <c r="AH2402" s="164" t="n"/>
      <c r="AI2402" s="164" t="n"/>
      <c r="AJ2402" s="164" t="n"/>
      <c r="AK2402" s="164" t="n"/>
      <c r="AL2402" s="164" t="n"/>
      <c r="AM2402" s="164" t="n"/>
      <c r="AN2402" s="164" t="n"/>
      <c r="AO2402" s="164" t="n"/>
      <c r="AP2402" s="164" t="n"/>
      <c r="AQ2402" s="164" t="n"/>
      <c r="AR2402" s="164" t="n"/>
      <c r="AS2402" s="164" t="n"/>
      <c r="AT2402" s="164" t="n"/>
      <c r="AU2402" s="164" t="n"/>
      <c r="AV2402" s="164" t="n"/>
      <c r="AW2402" s="164" t="n"/>
      <c r="AX2402" s="164" t="n"/>
      <c r="AY2402" s="164" t="n"/>
      <c r="AZ2402" s="164" t="n"/>
      <c r="BA2402" s="164" t="n"/>
      <c r="BB2402" s="164" t="n"/>
      <c r="BC2402" s="164" t="n"/>
      <c r="BD2402" s="164" t="n"/>
      <c r="BE2402" s="164" t="n"/>
      <c r="BF2402" s="164" t="n"/>
      <c r="BG2402" s="164" t="n"/>
      <c r="BH2402" s="164" t="n"/>
      <c r="BI2402" s="165"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6" t="inlineStr">
        <is>
          <t>連絡先</t>
        </is>
      </c>
      <c r="F2403" s="167" t="n"/>
      <c r="G2403" s="167" t="n"/>
      <c r="H2403" s="167" t="n"/>
      <c r="I2403" s="167" t="n"/>
      <c r="J2403" s="167" t="n"/>
      <c r="K2403" s="168" t="n"/>
      <c r="L2403" s="107" t="inlineStr">
        <is>
          <t>〒</t>
        </is>
      </c>
      <c r="M2403" s="167" t="n"/>
      <c r="N2403" s="167" t="n"/>
      <c r="O2403" s="167" t="n"/>
      <c r="P2403" s="173">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4">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7" t="n"/>
      <c r="F2407" s="148" t="n"/>
      <c r="G2407" s="148" t="n"/>
      <c r="H2407" s="148" t="n"/>
      <c r="I2407" s="148" t="n"/>
      <c r="J2407" s="148" t="n"/>
      <c r="K2407" s="149" t="n"/>
      <c r="L2407" s="148" t="n"/>
      <c r="M2407" s="148" t="n"/>
      <c r="N2407" s="148" t="n"/>
      <c r="O2407" s="148" t="n"/>
      <c r="P2407" s="148" t="n"/>
      <c r="Q2407" s="148" t="n"/>
      <c r="R2407" s="148" t="n"/>
      <c r="S2407" s="148" t="n"/>
      <c r="T2407" s="148" t="n"/>
      <c r="U2407" s="148" t="n"/>
      <c r="V2407" s="148" t="n"/>
      <c r="W2407" s="148" t="n"/>
      <c r="X2407" s="148" t="n"/>
      <c r="Y2407" s="148" t="n"/>
      <c r="Z2407" s="148" t="n"/>
      <c r="AA2407" s="148" t="n"/>
      <c r="AB2407" s="148" t="n"/>
      <c r="AC2407" s="148" t="n"/>
      <c r="AD2407" s="148" t="n"/>
      <c r="AE2407" s="148" t="n"/>
      <c r="AF2407" s="148" t="n"/>
      <c r="AG2407" s="148" t="n"/>
      <c r="AH2407" s="148" t="n"/>
      <c r="AI2407" s="148" t="n"/>
      <c r="AJ2407" s="148" t="n"/>
      <c r="AK2407" s="148" t="n"/>
      <c r="AL2407" s="148" t="n"/>
      <c r="AM2407" s="148" t="n"/>
      <c r="AN2407" s="148" t="n"/>
      <c r="AO2407" s="148" t="n"/>
      <c r="AP2407" s="148" t="n"/>
      <c r="AQ2407" s="148" t="n"/>
      <c r="AR2407" s="148" t="n"/>
      <c r="AS2407" s="148" t="n"/>
      <c r="AT2407" s="148" t="n"/>
      <c r="AU2407" s="148" t="n"/>
      <c r="AV2407" s="148" t="n"/>
      <c r="AW2407" s="148" t="n"/>
      <c r="AX2407" s="148" t="n"/>
      <c r="AY2407" s="148" t="n"/>
      <c r="AZ2407" s="148" t="n"/>
      <c r="BA2407" s="148" t="n"/>
      <c r="BB2407" s="148" t="n"/>
      <c r="BC2407" s="148" t="n"/>
      <c r="BD2407" s="148" t="n"/>
      <c r="BE2407" s="148" t="n"/>
      <c r="BF2407" s="148" t="n"/>
      <c r="BG2407" s="148" t="n"/>
      <c r="BH2407" s="148" t="n"/>
      <c r="BI2407" s="149"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5" t="n"/>
      <c r="BQ2413" s="140" t="n"/>
      <c r="BR2413" s="176" t="n"/>
      <c r="BS2413" s="140" t="n"/>
      <c r="BT2413" s="140" t="n"/>
      <c r="BU2413" s="28" t="n"/>
      <c r="BV2413" s="29" t="n"/>
      <c r="BW2413" s="177">
        <f>計算!$AR$29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8"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79">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80">
        <f>IF(計算!$B$29="","",設定!$B$6)&amp;""</f>
        <v/>
      </c>
      <c r="S2421" s="11" t="n"/>
      <c r="T2421" s="11" t="n"/>
      <c r="U2421" s="181">
        <f>IF(計算!$B$29="","",設定!$B$7)&amp;""</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7" t="n"/>
      <c r="F2426" s="148" t="n"/>
      <c r="G2426" s="148" t="n"/>
      <c r="H2426" s="148" t="n"/>
      <c r="I2426" s="148" t="n"/>
      <c r="J2426" s="148" t="n"/>
      <c r="K2426" s="149"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8" t="n"/>
      <c r="AX2426" s="148" t="n"/>
      <c r="AY2426" s="148" t="n"/>
      <c r="AZ2426" s="148" t="n"/>
      <c r="BA2426" s="148" t="n"/>
      <c r="BB2426" s="148" t="n"/>
      <c r="BC2426" s="148" t="n"/>
      <c r="BD2426" s="148" t="n"/>
      <c r="BE2426" s="148" t="n"/>
      <c r="BF2426" s="148" t="n"/>
      <c r="BG2426" s="148" t="n"/>
      <c r="BH2426" s="148" t="n"/>
      <c r="BI2426" s="149"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2"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2">
        <f>計算!$AV$29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80">
        <f>計算!$AT$29</f>
        <v/>
      </c>
      <c r="S2432" s="52" t="inlineStr">
        <is>
          <t>年</t>
        </is>
      </c>
      <c r="U2432" s="181">
        <f>計算!$AU$29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7" t="n"/>
      <c r="M2435" s="148" t="n"/>
      <c r="N2435" s="148" t="n"/>
      <c r="O2435" s="148" t="n"/>
      <c r="P2435" s="20" t="n"/>
      <c r="Q2435" s="20" t="n"/>
      <c r="R2435" s="20" t="n"/>
      <c r="S2435" s="20" t="n"/>
      <c r="T2435" s="20" t="n"/>
      <c r="U2435" s="20" t="n"/>
      <c r="V2435" s="20" t="n"/>
      <c r="W2435" s="20" t="n"/>
      <c r="X2435" s="39" t="n"/>
      <c r="Y2435" s="147" t="n"/>
      <c r="Z2435" s="148" t="n"/>
      <c r="AA2435" s="148" t="n"/>
      <c r="AB2435" s="148" t="n"/>
      <c r="AC2435" s="148" t="n"/>
      <c r="AD2435" s="148" t="n"/>
      <c r="AE2435" s="148" t="n"/>
      <c r="AF2435" s="148" t="n"/>
      <c r="AG2435" s="148" t="n"/>
      <c r="AH2435" s="148" t="n"/>
      <c r="AI2435" s="148" t="n"/>
      <c r="AJ2435" s="148" t="n"/>
      <c r="AK2435" s="148" t="n"/>
      <c r="AL2435" s="148" t="n"/>
      <c r="AM2435" s="148" t="n"/>
      <c r="AN2435" s="148" t="n"/>
      <c r="AO2435" s="148" t="n"/>
      <c r="AP2435" s="148" t="n"/>
      <c r="AQ2435" s="148" t="n"/>
      <c r="AR2435" s="148" t="n"/>
      <c r="AS2435" s="148" t="n"/>
      <c r="AT2435" s="148" t="n"/>
      <c r="AU2435" s="148" t="n"/>
      <c r="AV2435" s="148" t="n"/>
      <c r="AW2435" s="148" t="n"/>
      <c r="AX2435" s="148" t="n"/>
      <c r="AY2435" s="148" t="n"/>
      <c r="AZ2435" s="148" t="n"/>
      <c r="BA2435" s="148" t="n"/>
      <c r="BB2435" s="148" t="n"/>
      <c r="BC2435" s="148" t="n"/>
      <c r="BD2435" s="148" t="n"/>
      <c r="BE2435" s="148" t="n"/>
      <c r="BF2435" s="148" t="n"/>
      <c r="BG2435" s="148" t="n"/>
      <c r="BH2435" s="148" t="n"/>
      <c r="BI2435" s="149"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2">
        <f>計算!$AY$29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80">
        <f>計算!$AW$29</f>
        <v/>
      </c>
      <c r="S2438" s="52" t="inlineStr">
        <is>
          <t>年</t>
        </is>
      </c>
      <c r="U2438" s="181">
        <f>計算!$AX$29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7" t="n"/>
      <c r="M2441" s="148" t="n"/>
      <c r="N2441" s="148" t="n"/>
      <c r="O2441" s="148" t="n"/>
      <c r="P2441" s="20" t="n"/>
      <c r="Q2441" s="20" t="n"/>
      <c r="R2441" s="20" t="n"/>
      <c r="S2441" s="20" t="n"/>
      <c r="T2441" s="20" t="n"/>
      <c r="U2441" s="20" t="n"/>
      <c r="V2441" s="20" t="n"/>
      <c r="W2441" s="20" t="n"/>
      <c r="X2441" s="39" t="n"/>
      <c r="Y2441" s="147" t="n"/>
      <c r="Z2441" s="148" t="n"/>
      <c r="AA2441" s="148" t="n"/>
      <c r="AB2441" s="148" t="n"/>
      <c r="AC2441" s="148" t="n"/>
      <c r="AD2441" s="148" t="n"/>
      <c r="AE2441" s="148" t="n"/>
      <c r="AF2441" s="148" t="n"/>
      <c r="AG2441" s="148" t="n"/>
      <c r="AH2441" s="148" t="n"/>
      <c r="AI2441" s="148" t="n"/>
      <c r="AJ2441" s="148" t="n"/>
      <c r="AK2441" s="148" t="n"/>
      <c r="AL2441" s="148" t="n"/>
      <c r="AM2441" s="148" t="n"/>
      <c r="AN2441" s="148" t="n"/>
      <c r="AO2441" s="148" t="n"/>
      <c r="AP2441" s="148" t="n"/>
      <c r="AQ2441" s="148" t="n"/>
      <c r="AR2441" s="148" t="n"/>
      <c r="AS2441" s="148" t="n"/>
      <c r="AT2441" s="148" t="n"/>
      <c r="AU2441" s="148" t="n"/>
      <c r="AV2441" s="148" t="n"/>
      <c r="AW2441" s="148" t="n"/>
      <c r="AX2441" s="148" t="n"/>
      <c r="AY2441" s="148" t="n"/>
      <c r="AZ2441" s="148" t="n"/>
      <c r="BA2441" s="148" t="n"/>
      <c r="BB2441" s="148" t="n"/>
      <c r="BC2441" s="148" t="n"/>
      <c r="BD2441" s="148" t="n"/>
      <c r="BE2441" s="148" t="n"/>
      <c r="BF2441" s="148" t="n"/>
      <c r="BG2441" s="148" t="n"/>
      <c r="BH2441" s="148" t="n"/>
      <c r="BI2441" s="149" t="n"/>
      <c r="BJ2441" s="2" t="n"/>
      <c r="BK2441" s="2" t="n"/>
      <c r="BL2441" s="2" t="n"/>
      <c r="BM2441" s="2" t="n"/>
      <c r="BN2441" s="2" t="n"/>
      <c r="BO2441" s="2" t="n"/>
      <c r="BP2441" s="147" t="n"/>
      <c r="BQ2441" s="148" t="n"/>
      <c r="BR2441" s="148" t="n"/>
      <c r="BS2441" s="148" t="n"/>
      <c r="BT2441" s="148" t="n"/>
      <c r="BU2441" s="42" t="n"/>
      <c r="BV2441" s="45" t="n"/>
      <c r="BW2441" s="148" t="n"/>
      <c r="BX2441" s="148" t="n"/>
      <c r="BY2441" s="148" t="n"/>
      <c r="BZ2441" s="148" t="n"/>
      <c r="CA2441" s="148" t="n"/>
      <c r="CB2441" s="148" t="n"/>
      <c r="CC2441" s="148" t="n"/>
      <c r="CD2441" s="148" t="n"/>
      <c r="CE2441" s="148" t="n"/>
      <c r="CF2441" s="148" t="n"/>
      <c r="CG2441" s="148" t="n"/>
      <c r="CH2441" s="148" t="n"/>
      <c r="CI2441" s="148" t="n"/>
      <c r="CJ2441" s="148" t="n"/>
      <c r="CK2441" s="148" t="n"/>
      <c r="CL2441" s="148" t="n"/>
      <c r="CM2441" s="148" t="n"/>
      <c r="CN2441" s="148" t="n"/>
      <c r="CO2441" s="148" t="n"/>
      <c r="CP2441" s="148" t="n"/>
      <c r="CQ2441" s="148" t="n"/>
      <c r="CR2441" s="148" t="n"/>
      <c r="CS2441" s="148" t="n"/>
      <c r="CT2441" s="148" t="n"/>
      <c r="CU2441" s="148" t="n"/>
      <c r="CV2441" s="148" t="n"/>
      <c r="CW2441" s="148" t="n"/>
      <c r="CX2441" s="148" t="n"/>
      <c r="CY2441" s="148" t="n"/>
      <c r="CZ2441" s="148" t="n"/>
      <c r="DA2441" s="148" t="n"/>
      <c r="DB2441" s="148" t="n"/>
      <c r="DC2441" s="148" t="n"/>
      <c r="DD2441" s="148" t="n"/>
      <c r="DE2441" s="148" t="n"/>
      <c r="DF2441" s="148" t="n"/>
      <c r="DG2441" s="148" t="n"/>
      <c r="DH2441" s="148" t="n"/>
      <c r="DI2441" s="148" t="n"/>
      <c r="DJ2441" s="148" t="n"/>
      <c r="DK2441" s="148" t="n"/>
      <c r="DL2441" s="148" t="n"/>
      <c r="DM2441" s="148" t="n"/>
      <c r="DN2441" s="148" t="n"/>
      <c r="DO2441" s="148" t="n"/>
      <c r="DP2441" s="148" t="n"/>
      <c r="DQ2441" s="148" t="n"/>
      <c r="DR2441" s="148" t="n"/>
      <c r="DS2441" s="148" t="n"/>
      <c r="DT2441" s="148" t="n"/>
      <c r="DU2441" s="149"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7">
        <f>計算!$AS$29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7" t="n"/>
      <c r="M2447" s="148" t="n"/>
      <c r="N2447" s="148" t="n"/>
      <c r="O2447" s="148"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7" t="n"/>
      <c r="F2453" s="148" t="n"/>
      <c r="G2453" s="148" t="n"/>
      <c r="H2453" s="148" t="n"/>
      <c r="I2453" s="148" t="n"/>
      <c r="J2453" s="148" t="n"/>
      <c r="K2453" s="149" t="n"/>
      <c r="L2453" s="147" t="n"/>
      <c r="M2453" s="148" t="n"/>
      <c r="N2453" s="148" t="n"/>
      <c r="O2453" s="148"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7" t="n"/>
      <c r="BQ2453" s="148" t="n"/>
      <c r="BR2453" s="148" t="n"/>
      <c r="BS2453" s="148" t="n"/>
      <c r="BT2453" s="148" t="n"/>
      <c r="BU2453" s="148" t="n"/>
      <c r="BV2453" s="149" t="n"/>
      <c r="BW2453" s="148" t="n"/>
      <c r="BX2453" s="148" t="n"/>
      <c r="BY2453" s="148" t="n"/>
      <c r="BZ2453" s="148" t="n"/>
      <c r="CA2453" s="148" t="n"/>
      <c r="CB2453" s="148" t="n"/>
      <c r="CC2453" s="148" t="n"/>
      <c r="CD2453" s="148" t="n"/>
      <c r="CE2453" s="148" t="n"/>
      <c r="CF2453" s="148" t="n"/>
      <c r="CG2453" s="148" t="n"/>
      <c r="CH2453" s="148" t="n"/>
      <c r="CI2453" s="148" t="n"/>
      <c r="CJ2453" s="148" t="n"/>
      <c r="CK2453" s="148" t="n"/>
      <c r="CL2453" s="148" t="n"/>
      <c r="CM2453" s="148" t="n"/>
      <c r="CN2453" s="148" t="n"/>
      <c r="CO2453" s="148" t="n"/>
      <c r="CP2453" s="148" t="n"/>
      <c r="CQ2453" s="148" t="n"/>
      <c r="CR2453" s="148" t="n"/>
      <c r="CS2453" s="148" t="n"/>
      <c r="CT2453" s="148" t="n"/>
      <c r="CU2453" s="148" t="n"/>
      <c r="CV2453" s="148" t="n"/>
      <c r="CW2453" s="148" t="n"/>
      <c r="CX2453" s="148" t="n"/>
      <c r="CY2453" s="148" t="n"/>
      <c r="CZ2453" s="148" t="n"/>
      <c r="DA2453" s="148" t="n"/>
      <c r="DB2453" s="148" t="n"/>
      <c r="DC2453" s="148" t="n"/>
      <c r="DD2453" s="148" t="n"/>
      <c r="DE2453" s="148" t="n"/>
      <c r="DF2453" s="148" t="n"/>
      <c r="DG2453" s="148" t="n"/>
      <c r="DH2453" s="148" t="n"/>
      <c r="DI2453" s="148" t="n"/>
      <c r="DJ2453" s="148" t="n"/>
      <c r="DK2453" s="148" t="n"/>
      <c r="DL2453" s="148" t="n"/>
      <c r="DM2453" s="148" t="n"/>
      <c r="DN2453" s="148" t="n"/>
      <c r="DO2453" s="148" t="n"/>
      <c r="DP2453" s="148" t="n"/>
      <c r="DQ2453" s="148" t="n"/>
      <c r="DR2453" s="148" t="n"/>
      <c r="DS2453" s="148" t="n"/>
      <c r="DT2453" s="148" t="n"/>
      <c r="DU2453" s="149"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IF(計算!$B$30="","",IF(N(設定!$B$3)=0,"",YEAR(設定!$B$3)-2018))&amp;""</f>
        <v/>
      </c>
      <c r="AG2465" s="95" t="inlineStr">
        <is>
          <t>年</t>
        </is>
      </c>
      <c r="AI2465" s="145">
        <f>IF(計算!$B$30="","",IF(N(設定!$B$3)=0,"",MONTH(設定!$B$3)))&amp;""</f>
        <v/>
      </c>
      <c r="AL2465" s="95" t="inlineStr">
        <is>
          <t>月</t>
        </is>
      </c>
      <c r="AN2465" s="146">
        <f>IF(計算!$B$30="","",IF(N(設定!$B$3)=0,"",DAY(設定!$B$3)))&amp;""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7" t="n"/>
      <c r="BX2465" s="148" t="n"/>
      <c r="BY2465" s="148" t="n"/>
      <c r="BZ2465" s="148" t="n"/>
      <c r="CA2465" s="148" t="n"/>
      <c r="CB2465" s="148" t="n"/>
      <c r="CC2465" s="148" t="n"/>
      <c r="CD2465" s="148" t="n"/>
      <c r="CE2465" s="148" t="n"/>
      <c r="CF2465" s="148" t="n"/>
      <c r="CG2465" s="149" t="n"/>
      <c r="CH2465" s="147" t="n"/>
      <c r="CI2465" s="148" t="n"/>
      <c r="CJ2465" s="148" t="n"/>
      <c r="CK2465" s="148" t="n"/>
      <c r="CL2465" s="148" t="n"/>
      <c r="CM2465" s="148" t="n"/>
      <c r="CN2465" s="148" t="n"/>
      <c r="CO2465" s="148" t="n"/>
      <c r="CP2465" s="148" t="n"/>
      <c r="CQ2465" s="148" t="n"/>
      <c r="CR2465" s="148" t="n"/>
      <c r="CS2465" s="148" t="n"/>
      <c r="CT2465" s="148" t="n"/>
      <c r="CU2465" s="148" t="n"/>
      <c r="CV2465" s="148" t="n"/>
      <c r="CW2465" s="148" t="n"/>
      <c r="CX2465" s="148" t="n"/>
      <c r="CY2465" s="148" t="n"/>
      <c r="CZ2465" s="148" t="n"/>
      <c r="DA2465" s="148" t="n"/>
      <c r="DB2465" s="148" t="n"/>
      <c r="DC2465" s="148" t="n"/>
      <c r="DD2465" s="148" t="n"/>
      <c r="DE2465" s="148" t="n"/>
      <c r="DF2465" s="148" t="n"/>
      <c r="DG2465" s="148" t="n"/>
      <c r="DH2465" s="148" t="n"/>
      <c r="DI2465" s="148" t="n"/>
      <c r="DJ2465" s="148" t="n"/>
      <c r="DK2465" s="148" t="n"/>
      <c r="DL2465" s="148" t="n"/>
      <c r="DM2465" s="148" t="n"/>
      <c r="DN2465" s="148" t="n"/>
      <c r="DO2465" s="148" t="n"/>
      <c r="DP2465" s="148" t="n"/>
      <c r="DQ2465" s="148" t="n"/>
      <c r="DR2465" s="148" t="n"/>
      <c r="DS2465" s="148" t="n"/>
      <c r="DT2465" s="148" t="n"/>
      <c r="DU2465" s="149"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50">
        <f>計算!$BD$30</f>
        <v/>
      </c>
      <c r="CG2466" s="144" t="n"/>
      <c r="CH2466" s="151">
        <f>計算!$BE$30</f>
        <v/>
      </c>
      <c r="DU2466" s="144"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8" t="n"/>
      <c r="AA2467" s="148" t="n"/>
      <c r="AB2467" s="148" t="n"/>
      <c r="AC2467" s="148" t="n"/>
      <c r="AD2467" s="148" t="n"/>
      <c r="AE2467" s="148" t="n"/>
      <c r="AF2467" s="148" t="n"/>
      <c r="AG2467" s="148" t="n"/>
      <c r="AH2467" s="148" t="n"/>
      <c r="AI2467" s="148" t="n"/>
      <c r="AJ2467" s="148" t="n"/>
      <c r="AK2467" s="148" t="n"/>
      <c r="AL2467" s="148" t="n"/>
      <c r="AM2467" s="148" t="n"/>
      <c r="AN2467" s="148" t="n"/>
      <c r="AO2467" s="148" t="n"/>
      <c r="AP2467" s="148" t="n"/>
      <c r="AQ2467" s="148" t="n"/>
      <c r="AR2467" s="148" t="n"/>
      <c r="AS2467" s="148" t="n"/>
      <c r="AT2467" s="148" t="n"/>
      <c r="AU2467" s="12" t="n"/>
      <c r="AV2467" s="7" t="n"/>
      <c r="BI2467" s="8" t="n"/>
      <c r="BJ2467" s="7" t="n"/>
      <c r="BK2467" s="2" t="n"/>
      <c r="BL2467" s="2" t="n"/>
      <c r="BM2467" s="2" t="n"/>
      <c r="BN2467" s="2" t="n"/>
      <c r="BO2467" s="2" t="n"/>
      <c r="BP2467" s="143" t="n"/>
      <c r="BV2467" s="144" t="n"/>
      <c r="BW2467" s="143" t="n"/>
      <c r="CG2467" s="144" t="n"/>
      <c r="DU2467" s="144" t="n"/>
      <c r="DV2467" s="2" t="n"/>
      <c r="DW2467" s="2" t="n"/>
      <c r="DX2467" s="2" t="n"/>
      <c r="DY2467" s="2" t="n"/>
      <c r="DZ2467" s="2" t="n"/>
      <c r="EA2467" s="2" t="n"/>
      <c r="EB2467" s="2" t="n"/>
      <c r="EC2467" s="2" t="n"/>
    </row>
    <row r="2468" ht="6.75" customHeight="1" s="118">
      <c r="A2468" s="2" t="n"/>
      <c r="B2468" s="2" t="n"/>
      <c r="C2468" s="2" t="n"/>
      <c r="D2468" s="2" t="n"/>
      <c r="E2468" s="142" t="inlineStr">
        <is>
          <t>ふ り が な</t>
        </is>
      </c>
      <c r="F2468" s="140" t="n"/>
      <c r="G2468" s="140" t="n"/>
      <c r="H2468" s="140" t="n"/>
      <c r="I2468" s="140" t="n"/>
      <c r="J2468" s="140" t="n"/>
      <c r="K2468" s="141" t="n"/>
      <c r="L2468" s="152">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43" t="n"/>
      <c r="CG2468" s="144" t="n"/>
      <c r="DU2468" s="144" t="n"/>
      <c r="DV2468" s="2" t="n"/>
      <c r="DW2468" s="2" t="n"/>
      <c r="DX2468" s="2" t="n"/>
      <c r="DY2468" s="2" t="n"/>
      <c r="DZ2468" s="2" t="n"/>
      <c r="EA2468" s="2" t="n"/>
      <c r="EB2468" s="2" t="n"/>
      <c r="EC2468" s="2" t="n"/>
    </row>
    <row r="2469" ht="6.7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43" t="n"/>
      <c r="CG2469" s="144" t="n"/>
      <c r="DU2469" s="144" t="n"/>
      <c r="DV2469" s="2" t="n"/>
      <c r="DW2469" s="2" t="n"/>
      <c r="DX2469" s="2" t="n"/>
      <c r="DY2469" s="2" t="n"/>
      <c r="DZ2469" s="2" t="n"/>
      <c r="EA2469" s="2" t="n"/>
      <c r="EB2469" s="2" t="n"/>
      <c r="EC2469" s="2" t="n"/>
    </row>
    <row r="2470" ht="6.7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43" t="n"/>
      <c r="CG2470" s="144" t="n"/>
      <c r="DU2470" s="144" t="n"/>
      <c r="DV2470" s="2" t="n"/>
      <c r="DW2470" s="2" t="n"/>
      <c r="DX2470" s="2" t="n"/>
      <c r="DY2470" s="2" t="n"/>
      <c r="DZ2470" s="2" t="n"/>
      <c r="EA2470" s="2" t="n"/>
      <c r="EB2470" s="2" t="n"/>
      <c r="EC2470" s="2" t="n"/>
    </row>
    <row r="2471" ht="6.75" customHeight="1" s="118">
      <c r="A2471" s="2" t="n"/>
      <c r="B2471" s="2" t="n"/>
      <c r="C2471" s="2" t="n"/>
      <c r="D2471" s="2" t="n"/>
      <c r="E2471" s="147" t="n"/>
      <c r="F2471" s="148" t="n"/>
      <c r="G2471" s="148" t="n"/>
      <c r="H2471" s="148" t="n"/>
      <c r="I2471" s="148" t="n"/>
      <c r="J2471" s="148" t="n"/>
      <c r="K2471" s="149" t="n"/>
      <c r="L2471" s="148" t="n"/>
      <c r="M2471" s="148" t="n"/>
      <c r="N2471" s="148" t="n"/>
      <c r="O2471" s="148" t="n"/>
      <c r="P2471" s="148" t="n"/>
      <c r="Q2471" s="148" t="n"/>
      <c r="R2471" s="148" t="n"/>
      <c r="S2471" s="148" t="n"/>
      <c r="T2471" s="148" t="n"/>
      <c r="U2471" s="148" t="n"/>
      <c r="V2471" s="148" t="n"/>
      <c r="W2471" s="148" t="n"/>
      <c r="X2471" s="148" t="n"/>
      <c r="Y2471" s="148" t="n"/>
      <c r="Z2471" s="148" t="n"/>
      <c r="AA2471" s="148" t="n"/>
      <c r="AB2471" s="148" t="n"/>
      <c r="AC2471" s="148" t="n"/>
      <c r="AD2471" s="148" t="n"/>
      <c r="AE2471" s="148" t="n"/>
      <c r="AF2471" s="148" t="n"/>
      <c r="AG2471" s="148" t="n"/>
      <c r="AH2471" s="148" t="n"/>
      <c r="AI2471" s="148" t="n"/>
      <c r="AJ2471" s="148" t="n"/>
      <c r="AK2471" s="148" t="n"/>
      <c r="AL2471" s="148" t="n"/>
      <c r="AM2471" s="148" t="n"/>
      <c r="AN2471" s="148" t="n"/>
      <c r="AO2471" s="148" t="n"/>
      <c r="AP2471" s="148" t="n"/>
      <c r="AQ2471" s="148" t="n"/>
      <c r="AR2471" s="148" t="n"/>
      <c r="AS2471" s="148" t="n"/>
      <c r="AT2471" s="149"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43" t="n"/>
      <c r="CG2471" s="144" t="n"/>
      <c r="DU2471" s="144" t="n"/>
      <c r="DV2471" s="2" t="n"/>
      <c r="DW2471" s="2" t="n"/>
      <c r="DX2471" s="2" t="n"/>
      <c r="DY2471" s="2" t="n"/>
      <c r="DZ2471" s="2" t="n"/>
      <c r="EA2471" s="2" t="n"/>
      <c r="EB2471" s="2" t="n"/>
      <c r="EC2471" s="2" t="n"/>
    </row>
    <row r="2472" ht="6.75" customHeight="1" s="118">
      <c r="A2472" s="2" t="n"/>
      <c r="B2472" s="2" t="n"/>
      <c r="C2472" s="2" t="n"/>
      <c r="D2472" s="2" t="n"/>
      <c r="E2472" s="153" t="inlineStr">
        <is>
          <t>名　前</t>
        </is>
      </c>
      <c r="F2472" s="140" t="n"/>
      <c r="G2472" s="140" t="n"/>
      <c r="H2472" s="140" t="n"/>
      <c r="I2472" s="140" t="n"/>
      <c r="J2472" s="140" t="n"/>
      <c r="K2472" s="141" t="n"/>
      <c r="L2472" s="154">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43" t="n"/>
      <c r="CG2472" s="144" t="n"/>
      <c r="DU2472" s="144" t="n"/>
      <c r="DV2472" s="2" t="n"/>
      <c r="DW2472" s="2" t="n"/>
      <c r="DX2472" s="2" t="n"/>
      <c r="DY2472" s="2" t="n"/>
      <c r="DZ2472" s="2" t="n"/>
      <c r="EA2472" s="2" t="n"/>
      <c r="EB2472" s="2" t="n"/>
      <c r="EC2472" s="2" t="n"/>
    </row>
    <row r="2473" ht="6.7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43" t="n"/>
      <c r="CG2473" s="144" t="n"/>
      <c r="DU2473" s="144" t="n"/>
      <c r="DV2473" s="2" t="n"/>
      <c r="DW2473" s="2" t="n"/>
      <c r="DX2473" s="2" t="n"/>
      <c r="DY2473" s="2" t="n"/>
      <c r="DZ2473" s="2" t="n"/>
      <c r="EA2473" s="2" t="n"/>
      <c r="EB2473" s="2" t="n"/>
      <c r="EC2473" s="2" t="n"/>
    </row>
    <row r="2474" ht="6.7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43" t="n"/>
      <c r="CG2474" s="144" t="n"/>
      <c r="DU2474" s="144" t="n"/>
      <c r="DV2474" s="2" t="n"/>
      <c r="DW2474" s="2" t="n"/>
      <c r="DX2474" s="2" t="n"/>
      <c r="DY2474" s="2" t="n"/>
      <c r="DZ2474" s="2" t="n"/>
      <c r="EA2474" s="2" t="n"/>
      <c r="EB2474" s="2" t="n"/>
      <c r="EC2474" s="2" t="n"/>
    </row>
    <row r="2475" ht="6.7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43" t="n"/>
      <c r="CG2475" s="144" t="n"/>
      <c r="DU2475" s="144" t="n"/>
      <c r="DV2475" s="2" t="n"/>
      <c r="DW2475" s="2" t="n"/>
      <c r="DX2475" s="2" t="n"/>
      <c r="DY2475" s="2" t="n"/>
      <c r="DZ2475" s="2" t="n"/>
      <c r="EA2475" s="2" t="n"/>
      <c r="EB2475" s="2" t="n"/>
      <c r="EC2475" s="2" t="n"/>
    </row>
    <row r="2476" ht="6.7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43" t="n"/>
      <c r="CG2476" s="144" t="n"/>
      <c r="DU2476" s="144" t="n"/>
      <c r="DV2476" s="2" t="n"/>
      <c r="DW2476" s="2" t="n"/>
      <c r="DX2476" s="2" t="n"/>
      <c r="DY2476" s="2" t="n"/>
      <c r="DZ2476" s="2" t="n"/>
      <c r="EA2476" s="2" t="n"/>
      <c r="EB2476" s="2" t="n"/>
      <c r="EC2476" s="2" t="n"/>
    </row>
    <row r="2477" ht="4.5" customHeight="1" s="118">
      <c r="A2477" s="2" t="n"/>
      <c r="B2477" s="2" t="n"/>
      <c r="C2477" s="2" t="n"/>
      <c r="D2477" s="2" t="n"/>
      <c r="E2477" s="147" t="n"/>
      <c r="F2477" s="148" t="n"/>
      <c r="G2477" s="148" t="n"/>
      <c r="H2477" s="148" t="n"/>
      <c r="I2477" s="148" t="n"/>
      <c r="J2477" s="148" t="n"/>
      <c r="K2477" s="149" t="n"/>
      <c r="L2477" s="147" t="n"/>
      <c r="M2477" s="148" t="n"/>
      <c r="N2477" s="148" t="n"/>
      <c r="O2477" s="148" t="n"/>
      <c r="P2477" s="148" t="n"/>
      <c r="Q2477" s="148" t="n"/>
      <c r="R2477" s="148" t="n"/>
      <c r="S2477" s="148" t="n"/>
      <c r="T2477" s="148" t="n"/>
      <c r="U2477" s="148" t="n"/>
      <c r="V2477" s="148" t="n"/>
      <c r="W2477" s="148" t="n"/>
      <c r="X2477" s="148" t="n"/>
      <c r="Y2477" s="148" t="n"/>
      <c r="Z2477" s="148" t="n"/>
      <c r="AA2477" s="148" t="n"/>
      <c r="AB2477" s="148" t="n"/>
      <c r="AC2477" s="148" t="n"/>
      <c r="AD2477" s="148" t="n"/>
      <c r="AE2477" s="148" t="n"/>
      <c r="AF2477" s="148" t="n"/>
      <c r="AG2477" s="148" t="n"/>
      <c r="AH2477" s="148" t="n"/>
      <c r="AI2477" s="148" t="n"/>
      <c r="AJ2477" s="148" t="n"/>
      <c r="AK2477" s="148" t="n"/>
      <c r="AL2477" s="148" t="n"/>
      <c r="AM2477" s="148" t="n"/>
      <c r="AN2477" s="148" t="n"/>
      <c r="AO2477" s="148" t="n"/>
      <c r="AP2477" s="148" t="n"/>
      <c r="AQ2477" s="148" t="n"/>
      <c r="AR2477" s="148" t="n"/>
      <c r="AS2477" s="148" t="n"/>
      <c r="AT2477" s="149"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43" t="n"/>
      <c r="CG2477" s="144" t="n"/>
      <c r="DU2477" s="144" t="n"/>
      <c r="DV2477" s="2" t="n"/>
      <c r="DW2477" s="2" t="n"/>
      <c r="DX2477" s="2" t="n"/>
      <c r="DY2477" s="2" t="n"/>
      <c r="DZ2477" s="2" t="n"/>
      <c r="EA2477" s="2" t="n"/>
      <c r="EB2477" s="2" t="n"/>
      <c r="EC2477" s="2" t="n"/>
    </row>
    <row r="2478" ht="6.75" customHeight="1" s="118">
      <c r="A2478" s="2" t="n"/>
      <c r="B2478" s="2" t="n"/>
      <c r="C2478" s="2" t="n"/>
      <c r="D2478" s="2" t="n"/>
      <c r="E2478" s="153" t="inlineStr">
        <is>
          <t>生年月日</t>
        </is>
      </c>
      <c r="F2478" s="140" t="n"/>
      <c r="G2478" s="140" t="n"/>
      <c r="H2478" s="140" t="n"/>
      <c r="I2478" s="140" t="n"/>
      <c r="J2478" s="140" t="n"/>
      <c r="K2478" s="141" t="n"/>
      <c r="L2478" s="155" t="inlineStr">
        <is>
          <t>昭和 ・ 平成</t>
        </is>
      </c>
      <c r="M2478" s="140" t="n"/>
      <c r="N2478" s="140" t="n"/>
      <c r="O2478" s="140" t="n"/>
      <c r="P2478" s="140" t="n"/>
      <c r="Q2478" s="140" t="n"/>
      <c r="R2478" s="140" t="n"/>
      <c r="S2478" s="140" t="n"/>
      <c r="T2478" s="140" t="n"/>
      <c r="U2478" s="140" t="n"/>
      <c r="V2478" s="156">
        <f>計算!$D$30</f>
        <v/>
      </c>
      <c r="W2478" s="140" t="n"/>
      <c r="X2478" s="157" t="inlineStr">
        <is>
          <t>年</t>
        </is>
      </c>
      <c r="Y2478" s="140" t="n"/>
      <c r="Z2478" s="158">
        <f>計算!$E$30</f>
        <v/>
      </c>
      <c r="AA2478" s="140" t="n"/>
      <c r="AB2478" s="140" t="n"/>
      <c r="AC2478" s="157" t="inlineStr">
        <is>
          <t>月</t>
        </is>
      </c>
      <c r="AD2478" s="140" t="n"/>
      <c r="AE2478" s="158">
        <f>計算!$F$30</f>
        <v/>
      </c>
      <c r="AF2478" s="140" t="n"/>
      <c r="AG2478" s="140" t="n"/>
      <c r="AH2478" s="157" t="inlineStr">
        <is>
          <t>日　生 （満</t>
        </is>
      </c>
      <c r="AI2478" s="140" t="n"/>
      <c r="AJ2478" s="140" t="n"/>
      <c r="AK2478" s="140" t="n"/>
      <c r="AL2478" s="140" t="n"/>
      <c r="AM2478" s="140" t="n"/>
      <c r="AN2478" s="140" t="n"/>
      <c r="AO2478" s="140" t="n"/>
      <c r="AP2478" s="159">
        <f>計算!$G$30</f>
        <v/>
      </c>
      <c r="AQ2478" s="140" t="n"/>
      <c r="AR2478" s="160"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43" t="n"/>
      <c r="CG2478" s="144" t="n"/>
      <c r="DU2478" s="144" t="n"/>
      <c r="DV2478" s="2" t="n"/>
      <c r="DW2478" s="2" t="n"/>
      <c r="DX2478" s="2" t="n"/>
      <c r="DY2478" s="2" t="n"/>
      <c r="DZ2478" s="2" t="n"/>
      <c r="EA2478" s="2" t="n"/>
      <c r="EB2478" s="2" t="n"/>
      <c r="EC2478" s="2" t="n"/>
    </row>
    <row r="2479" ht="6.75"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143" t="n"/>
      <c r="CG2479" s="144" t="n"/>
      <c r="DU2479" s="144" t="n"/>
      <c r="DV2479" s="2" t="n"/>
      <c r="DW2479" s="2" t="n"/>
      <c r="DX2479" s="2" t="n"/>
      <c r="DY2479" s="2" t="n"/>
      <c r="DZ2479" s="2" t="n"/>
      <c r="EA2479" s="2" t="n"/>
      <c r="EB2479" s="2" t="n"/>
      <c r="EC2479" s="2" t="n"/>
    </row>
    <row r="2480" ht="6.75"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143" t="n"/>
      <c r="CG2480" s="144" t="n"/>
      <c r="DU2480" s="144" t="n"/>
      <c r="DV2480" s="2" t="n"/>
      <c r="DW2480" s="2" t="n"/>
      <c r="DX2480" s="2" t="n"/>
      <c r="DY2480" s="2" t="n"/>
      <c r="DZ2480" s="2" t="n"/>
      <c r="EA2480" s="2" t="n"/>
      <c r="EB2480" s="2" t="n"/>
      <c r="EC2480" s="2" t="n"/>
    </row>
    <row r="2481" ht="3.75" customHeight="1" s="118">
      <c r="A2481" s="2" t="n"/>
      <c r="B2481" s="2" t="n"/>
      <c r="C2481" s="2" t="n"/>
      <c r="D2481" s="2" t="n"/>
      <c r="E2481" s="147" t="n"/>
      <c r="F2481" s="148" t="n"/>
      <c r="G2481" s="148" t="n"/>
      <c r="H2481" s="148" t="n"/>
      <c r="I2481" s="148" t="n"/>
      <c r="J2481" s="148" t="n"/>
      <c r="K2481" s="149" t="n"/>
      <c r="L2481" s="147" t="n"/>
      <c r="M2481" s="148" t="n"/>
      <c r="N2481" s="148" t="n"/>
      <c r="O2481" s="148" t="n"/>
      <c r="P2481" s="148" t="n"/>
      <c r="Q2481" s="148" t="n"/>
      <c r="R2481" s="148" t="n"/>
      <c r="S2481" s="148" t="n"/>
      <c r="T2481" s="148" t="n"/>
      <c r="U2481" s="148" t="n"/>
      <c r="X2481" s="148" t="n"/>
      <c r="Y2481" s="148" t="n"/>
      <c r="AC2481" s="148" t="n"/>
      <c r="AD2481" s="148" t="n"/>
      <c r="AH2481" s="148" t="n"/>
      <c r="AI2481" s="148" t="n"/>
      <c r="AJ2481" s="148" t="n"/>
      <c r="AK2481" s="148" t="n"/>
      <c r="AL2481" s="148" t="n"/>
      <c r="AM2481" s="148" t="n"/>
      <c r="AN2481" s="148" t="n"/>
      <c r="AO2481" s="148" t="n"/>
      <c r="AP2481" s="148" t="n"/>
      <c r="AQ2481" s="148" t="n"/>
      <c r="AR2481" s="148" t="n"/>
      <c r="AS2481" s="148" t="n"/>
      <c r="AT2481" s="149"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143" t="n"/>
      <c r="CG2481" s="144" t="n"/>
      <c r="DU2481" s="144" t="n"/>
      <c r="DV2481" s="2" t="n"/>
      <c r="DW2481" s="2" t="n"/>
      <c r="DX2481" s="2" t="n"/>
      <c r="DY2481" s="2" t="n"/>
      <c r="DZ2481" s="2" t="n"/>
      <c r="EA2481" s="2" t="n"/>
      <c r="EB2481" s="2" t="n"/>
      <c r="EC2481" s="2" t="n"/>
    </row>
    <row r="2482" ht="6.75" customHeight="1" s="118">
      <c r="A2482" s="2" t="n"/>
      <c r="B2482" s="2" t="n"/>
      <c r="C2482" s="2" t="n"/>
      <c r="D2482" s="2" t="n"/>
      <c r="E2482" s="161" t="inlineStr">
        <is>
          <t>ふ り が な</t>
        </is>
      </c>
      <c r="F2482" s="140" t="n"/>
      <c r="G2482" s="140" t="n"/>
      <c r="H2482" s="140" t="n"/>
      <c r="I2482" s="140" t="n"/>
      <c r="J2482" s="140" t="n"/>
      <c r="K2482" s="141" t="n"/>
      <c r="L2482" s="162">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143" t="n"/>
      <c r="CG2482" s="144" t="n"/>
      <c r="DU2482" s="144" t="n"/>
      <c r="DV2482" s="2" t="n"/>
      <c r="DW2482" s="2" t="n"/>
      <c r="DX2482" s="2" t="n"/>
      <c r="DY2482" s="2" t="n"/>
      <c r="DZ2482" s="2" t="n"/>
      <c r="EA2482" s="2" t="n"/>
      <c r="EB2482" s="2" t="n"/>
      <c r="EC2482" s="2" t="n"/>
    </row>
    <row r="2483" ht="6.75" customHeight="1" s="118">
      <c r="A2483" s="2" t="n"/>
      <c r="B2483" s="2" t="n"/>
      <c r="C2483" s="2" t="n"/>
      <c r="D2483" s="2" t="n"/>
      <c r="E2483" s="143" t="n"/>
      <c r="K2483" s="144" t="n"/>
      <c r="BI2483" s="144" t="n"/>
      <c r="BJ2483" s="2" t="n"/>
      <c r="BK2483" s="2" t="n"/>
      <c r="BL2483" s="2" t="n"/>
      <c r="BM2483" s="2" t="n"/>
      <c r="BN2483" s="2" t="n"/>
      <c r="BO2483" s="2" t="n"/>
      <c r="BP2483" s="143" t="n"/>
      <c r="BV2483" s="144" t="n"/>
      <c r="BW2483" s="143" t="n"/>
      <c r="CG2483" s="144" t="n"/>
      <c r="DU2483" s="144" t="n"/>
      <c r="DV2483" s="2" t="n"/>
      <c r="DW2483" s="2" t="n"/>
      <c r="DX2483" s="2" t="n"/>
      <c r="DY2483" s="2" t="n"/>
      <c r="DZ2483" s="2" t="n"/>
      <c r="EA2483" s="2" t="n"/>
      <c r="EB2483" s="2" t="n"/>
      <c r="EC2483" s="2" t="n"/>
    </row>
    <row r="2484" ht="6.75" customHeight="1" s="118">
      <c r="A2484" s="2" t="n"/>
      <c r="B2484" s="2" t="n"/>
      <c r="C2484" s="2" t="n"/>
      <c r="D2484" s="2" t="n"/>
      <c r="E2484" s="163" t="n"/>
      <c r="F2484" s="164" t="n"/>
      <c r="G2484" s="164" t="n"/>
      <c r="H2484" s="164" t="n"/>
      <c r="I2484" s="164" t="n"/>
      <c r="J2484" s="164" t="n"/>
      <c r="K2484" s="165" t="n"/>
      <c r="L2484" s="164" t="n"/>
      <c r="M2484" s="164" t="n"/>
      <c r="N2484" s="164" t="n"/>
      <c r="O2484" s="164" t="n"/>
      <c r="P2484" s="164" t="n"/>
      <c r="Q2484" s="164" t="n"/>
      <c r="R2484" s="164" t="n"/>
      <c r="S2484" s="164" t="n"/>
      <c r="T2484" s="164" t="n"/>
      <c r="U2484" s="164" t="n"/>
      <c r="V2484" s="164" t="n"/>
      <c r="W2484" s="164" t="n"/>
      <c r="X2484" s="164" t="n"/>
      <c r="Y2484" s="164" t="n"/>
      <c r="Z2484" s="164" t="n"/>
      <c r="AA2484" s="164" t="n"/>
      <c r="AB2484" s="164" t="n"/>
      <c r="AC2484" s="164" t="n"/>
      <c r="AD2484" s="164" t="n"/>
      <c r="AE2484" s="164" t="n"/>
      <c r="AF2484" s="164" t="n"/>
      <c r="AG2484" s="164" t="n"/>
      <c r="AH2484" s="164" t="n"/>
      <c r="AI2484" s="164" t="n"/>
      <c r="AJ2484" s="164" t="n"/>
      <c r="AK2484" s="164" t="n"/>
      <c r="AL2484" s="164" t="n"/>
      <c r="AM2484" s="164" t="n"/>
      <c r="AN2484" s="164" t="n"/>
      <c r="AO2484" s="164" t="n"/>
      <c r="AP2484" s="164" t="n"/>
      <c r="AQ2484" s="164" t="n"/>
      <c r="AR2484" s="164" t="n"/>
      <c r="AS2484" s="164" t="n"/>
      <c r="AT2484" s="164" t="n"/>
      <c r="AU2484" s="164" t="n"/>
      <c r="AV2484" s="164" t="n"/>
      <c r="AW2484" s="164" t="n"/>
      <c r="AX2484" s="164" t="n"/>
      <c r="AY2484" s="164" t="n"/>
      <c r="AZ2484" s="164" t="n"/>
      <c r="BA2484" s="164" t="n"/>
      <c r="BB2484" s="164" t="n"/>
      <c r="BC2484" s="164" t="n"/>
      <c r="BD2484" s="164" t="n"/>
      <c r="BE2484" s="164" t="n"/>
      <c r="BF2484" s="164" t="n"/>
      <c r="BG2484" s="164" t="n"/>
      <c r="BH2484" s="164" t="n"/>
      <c r="BI2484" s="165" t="n"/>
      <c r="BJ2484" s="2" t="n"/>
      <c r="BK2484" s="2" t="n"/>
      <c r="BL2484" s="2" t="n"/>
      <c r="BM2484" s="2" t="n"/>
      <c r="BN2484" s="2" t="n"/>
      <c r="BO2484" s="2" t="n"/>
      <c r="BP2484" s="143" t="n"/>
      <c r="BV2484" s="144" t="n"/>
      <c r="BW2484" s="143" t="n"/>
      <c r="CG2484" s="144" t="n"/>
      <c r="DU2484" s="144" t="n"/>
      <c r="DV2484" s="2" t="n"/>
      <c r="DW2484" s="2" t="n"/>
      <c r="DX2484" s="2" t="n"/>
      <c r="DY2484" s="2" t="n"/>
      <c r="DZ2484" s="2" t="n"/>
      <c r="EA2484" s="2" t="n"/>
      <c r="EB2484" s="2" t="n"/>
      <c r="EC2484" s="2" t="n"/>
    </row>
    <row r="2485" ht="6.75" customHeight="1" s="118">
      <c r="A2485" s="2" t="n"/>
      <c r="B2485" s="2" t="n"/>
      <c r="C2485" s="2" t="n"/>
      <c r="D2485" s="2" t="n"/>
      <c r="E2485" s="166" t="inlineStr">
        <is>
          <t>現住所</t>
        </is>
      </c>
      <c r="F2485" s="167" t="n"/>
      <c r="G2485" s="167" t="n"/>
      <c r="H2485" s="167" t="n"/>
      <c r="I2485" s="167" t="n"/>
      <c r="J2485" s="167" t="n"/>
      <c r="K2485" s="168" t="n"/>
      <c r="L2485" s="107" t="inlineStr">
        <is>
          <t>〒</t>
        </is>
      </c>
      <c r="M2485" s="167" t="n"/>
      <c r="N2485" s="167" t="n"/>
      <c r="O2485" s="167" t="n"/>
      <c r="P2485" s="169">
        <f>計算!$H$30</f>
        <v/>
      </c>
      <c r="Q2485" s="167" t="n"/>
      <c r="R2485" s="167" t="n"/>
      <c r="S2485" s="167" t="n"/>
      <c r="T2485" s="167" t="n"/>
      <c r="U2485" s="167" t="n"/>
      <c r="V2485" s="167" t="n"/>
      <c r="W2485" s="167" t="n"/>
      <c r="X2485" s="167" t="n"/>
      <c r="Y2485" s="167" t="n"/>
      <c r="Z2485" s="167" t="n"/>
      <c r="AA2485" s="167" t="n"/>
      <c r="AB2485" s="167" t="n"/>
      <c r="AC2485" s="167" t="n"/>
      <c r="AD2485" s="167" t="n"/>
      <c r="AE2485" s="167" t="n"/>
      <c r="AF2485" s="167" t="n"/>
      <c r="AG2485" s="167" t="n"/>
      <c r="AH2485" s="167" t="n"/>
      <c r="AI2485" s="167" t="n"/>
      <c r="AJ2485" s="167"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143" t="n"/>
      <c r="CG2485" s="144" t="n"/>
      <c r="DU2485" s="144" t="n"/>
      <c r="DV2485" s="2" t="n"/>
      <c r="DW2485" s="2" t="n"/>
      <c r="DX2485" s="2" t="n"/>
      <c r="DY2485" s="2" t="n"/>
      <c r="DZ2485" s="2" t="n"/>
      <c r="EA2485" s="2" t="n"/>
      <c r="EB2485" s="2" t="n"/>
      <c r="EC2485" s="2" t="n"/>
    </row>
    <row r="2486" ht="4.5"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7" t="n"/>
      <c r="BQ2486" s="148" t="n"/>
      <c r="BR2486" s="148" t="n"/>
      <c r="BS2486" s="148" t="n"/>
      <c r="BT2486" s="148" t="n"/>
      <c r="BU2486" s="148" t="n"/>
      <c r="BV2486" s="149" t="n"/>
      <c r="BW2486" s="147" t="n"/>
      <c r="BX2486" s="148" t="n"/>
      <c r="BY2486" s="148" t="n"/>
      <c r="BZ2486" s="148" t="n"/>
      <c r="CA2486" s="148" t="n"/>
      <c r="CB2486" s="148" t="n"/>
      <c r="CC2486" s="148" t="n"/>
      <c r="CD2486" s="148" t="n"/>
      <c r="CE2486" s="148" t="n"/>
      <c r="CF2486" s="148" t="n"/>
      <c r="CG2486" s="149" t="n"/>
      <c r="DU2486" s="144"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0" t="inlineStr">
        <is>
          <t>校内外の諸活動</t>
        </is>
      </c>
      <c r="BQ2487" s="140" t="n"/>
      <c r="BR2487" s="140" t="n"/>
      <c r="BS2487" s="140" t="n"/>
      <c r="BT2487" s="140" t="n"/>
      <c r="BU2487" s="140" t="n"/>
      <c r="BV2487" s="141" t="n"/>
      <c r="BW2487" s="171">
        <f>計算!$AQ$30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2">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7" t="n"/>
      <c r="F2490" s="148" t="n"/>
      <c r="G2490" s="148" t="n"/>
      <c r="H2490" s="148" t="n"/>
      <c r="I2490" s="148" t="n"/>
      <c r="J2490" s="148" t="n"/>
      <c r="K2490" s="149" t="n"/>
      <c r="L2490" s="147" t="n"/>
      <c r="M2490" s="148" t="n"/>
      <c r="N2490" s="148" t="n"/>
      <c r="O2490" s="148" t="n"/>
      <c r="P2490" s="148" t="n"/>
      <c r="Q2490" s="148" t="n"/>
      <c r="R2490" s="148" t="n"/>
      <c r="S2490" s="148" t="n"/>
      <c r="T2490" s="148" t="n"/>
      <c r="U2490" s="148" t="n"/>
      <c r="V2490" s="148" t="n"/>
      <c r="W2490" s="148" t="n"/>
      <c r="X2490" s="148" t="n"/>
      <c r="Y2490" s="148" t="n"/>
      <c r="Z2490" s="148" t="n"/>
      <c r="AA2490" s="148" t="n"/>
      <c r="AB2490" s="148" t="n"/>
      <c r="AC2490" s="148" t="n"/>
      <c r="AD2490" s="148" t="n"/>
      <c r="AE2490" s="148" t="n"/>
      <c r="AF2490" s="148" t="n"/>
      <c r="AG2490" s="148" t="n"/>
      <c r="AH2490" s="148" t="n"/>
      <c r="AI2490" s="148" t="n"/>
      <c r="AJ2490" s="148" t="n"/>
      <c r="AK2490" s="148" t="n"/>
      <c r="AL2490" s="148" t="n"/>
      <c r="AM2490" s="148" t="n"/>
      <c r="AN2490" s="148" t="n"/>
      <c r="AO2490" s="148" t="n"/>
      <c r="AP2490" s="148" t="n"/>
      <c r="AQ2490" s="148" t="n"/>
      <c r="AR2490" s="148" t="n"/>
      <c r="AS2490" s="148" t="n"/>
      <c r="AT2490" s="148" t="n"/>
      <c r="AU2490" s="148" t="n"/>
      <c r="AV2490" s="148" t="n"/>
      <c r="AW2490" s="148" t="n"/>
      <c r="AX2490" s="148" t="n"/>
      <c r="AY2490" s="148" t="n"/>
      <c r="AZ2490" s="148" t="n"/>
      <c r="BA2490" s="148" t="n"/>
      <c r="BB2490" s="148" t="n"/>
      <c r="BC2490" s="148" t="n"/>
      <c r="BD2490" s="148" t="n"/>
      <c r="BE2490" s="148" t="n"/>
      <c r="BF2490" s="148" t="n"/>
      <c r="BG2490" s="148" t="n"/>
      <c r="BH2490" s="148" t="n"/>
      <c r="BI2490" s="149"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61" t="inlineStr">
        <is>
          <t>ふ り が な</t>
        </is>
      </c>
      <c r="F2491" s="140" t="n"/>
      <c r="G2491" s="140" t="n"/>
      <c r="H2491" s="140" t="n"/>
      <c r="I2491" s="140" t="n"/>
      <c r="J2491" s="140" t="n"/>
      <c r="K2491" s="141" t="n"/>
      <c r="L2491" s="162">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3" t="n"/>
      <c r="F2493" s="164" t="n"/>
      <c r="G2493" s="164" t="n"/>
      <c r="H2493" s="164" t="n"/>
      <c r="I2493" s="164" t="n"/>
      <c r="J2493" s="164" t="n"/>
      <c r="K2493" s="165" t="n"/>
      <c r="L2493" s="164" t="n"/>
      <c r="M2493" s="164" t="n"/>
      <c r="N2493" s="164" t="n"/>
      <c r="O2493" s="164" t="n"/>
      <c r="P2493" s="164" t="n"/>
      <c r="Q2493" s="164" t="n"/>
      <c r="R2493" s="164" t="n"/>
      <c r="S2493" s="164" t="n"/>
      <c r="T2493" s="164" t="n"/>
      <c r="U2493" s="164" t="n"/>
      <c r="V2493" s="164" t="n"/>
      <c r="W2493" s="164" t="n"/>
      <c r="X2493" s="164" t="n"/>
      <c r="Y2493" s="164" t="n"/>
      <c r="Z2493" s="164" t="n"/>
      <c r="AA2493" s="164" t="n"/>
      <c r="AB2493" s="164" t="n"/>
      <c r="AC2493" s="164" t="n"/>
      <c r="AD2493" s="164" t="n"/>
      <c r="AE2493" s="164" t="n"/>
      <c r="AF2493" s="164" t="n"/>
      <c r="AG2493" s="164" t="n"/>
      <c r="AH2493" s="164" t="n"/>
      <c r="AI2493" s="164" t="n"/>
      <c r="AJ2493" s="164" t="n"/>
      <c r="AK2493" s="164" t="n"/>
      <c r="AL2493" s="164" t="n"/>
      <c r="AM2493" s="164" t="n"/>
      <c r="AN2493" s="164" t="n"/>
      <c r="AO2493" s="164" t="n"/>
      <c r="AP2493" s="164" t="n"/>
      <c r="AQ2493" s="164" t="n"/>
      <c r="AR2493" s="164" t="n"/>
      <c r="AS2493" s="164" t="n"/>
      <c r="AT2493" s="164" t="n"/>
      <c r="AU2493" s="164" t="n"/>
      <c r="AV2493" s="164" t="n"/>
      <c r="AW2493" s="164" t="n"/>
      <c r="AX2493" s="164" t="n"/>
      <c r="AY2493" s="164" t="n"/>
      <c r="AZ2493" s="164" t="n"/>
      <c r="BA2493" s="164" t="n"/>
      <c r="BB2493" s="164" t="n"/>
      <c r="BC2493" s="164" t="n"/>
      <c r="BD2493" s="164" t="n"/>
      <c r="BE2493" s="164" t="n"/>
      <c r="BF2493" s="164" t="n"/>
      <c r="BG2493" s="164" t="n"/>
      <c r="BH2493" s="164" t="n"/>
      <c r="BI2493" s="165"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6" t="inlineStr">
        <is>
          <t>連絡先</t>
        </is>
      </c>
      <c r="F2494" s="167" t="n"/>
      <c r="G2494" s="167" t="n"/>
      <c r="H2494" s="167" t="n"/>
      <c r="I2494" s="167" t="n"/>
      <c r="J2494" s="167" t="n"/>
      <c r="K2494" s="168" t="n"/>
      <c r="L2494" s="107" t="inlineStr">
        <is>
          <t>〒</t>
        </is>
      </c>
      <c r="M2494" s="167" t="n"/>
      <c r="N2494" s="167" t="n"/>
      <c r="O2494" s="167" t="n"/>
      <c r="P2494" s="173">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4">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7" t="n"/>
      <c r="F2498" s="148" t="n"/>
      <c r="G2498" s="148" t="n"/>
      <c r="H2498" s="148" t="n"/>
      <c r="I2498" s="148" t="n"/>
      <c r="J2498" s="148" t="n"/>
      <c r="K2498" s="149" t="n"/>
      <c r="L2498" s="148" t="n"/>
      <c r="M2498" s="148" t="n"/>
      <c r="N2498" s="148" t="n"/>
      <c r="O2498" s="148" t="n"/>
      <c r="P2498" s="148" t="n"/>
      <c r="Q2498" s="148" t="n"/>
      <c r="R2498" s="148" t="n"/>
      <c r="S2498" s="148" t="n"/>
      <c r="T2498" s="148" t="n"/>
      <c r="U2498" s="148" t="n"/>
      <c r="V2498" s="148" t="n"/>
      <c r="W2498" s="148" t="n"/>
      <c r="X2498" s="148" t="n"/>
      <c r="Y2498" s="148" t="n"/>
      <c r="Z2498" s="148" t="n"/>
      <c r="AA2498" s="148" t="n"/>
      <c r="AB2498" s="148" t="n"/>
      <c r="AC2498" s="148" t="n"/>
      <c r="AD2498" s="148" t="n"/>
      <c r="AE2498" s="148" t="n"/>
      <c r="AF2498" s="148" t="n"/>
      <c r="AG2498" s="148" t="n"/>
      <c r="AH2498" s="148" t="n"/>
      <c r="AI2498" s="148" t="n"/>
      <c r="AJ2498" s="148" t="n"/>
      <c r="AK2498" s="148" t="n"/>
      <c r="AL2498" s="148" t="n"/>
      <c r="AM2498" s="148" t="n"/>
      <c r="AN2498" s="148" t="n"/>
      <c r="AO2498" s="148" t="n"/>
      <c r="AP2498" s="148" t="n"/>
      <c r="AQ2498" s="148" t="n"/>
      <c r="AR2498" s="148" t="n"/>
      <c r="AS2498" s="148" t="n"/>
      <c r="AT2498" s="148" t="n"/>
      <c r="AU2498" s="148" t="n"/>
      <c r="AV2498" s="148" t="n"/>
      <c r="AW2498" s="148" t="n"/>
      <c r="AX2498" s="148" t="n"/>
      <c r="AY2498" s="148" t="n"/>
      <c r="AZ2498" s="148" t="n"/>
      <c r="BA2498" s="148" t="n"/>
      <c r="BB2498" s="148" t="n"/>
      <c r="BC2498" s="148" t="n"/>
      <c r="BD2498" s="148" t="n"/>
      <c r="BE2498" s="148" t="n"/>
      <c r="BF2498" s="148" t="n"/>
      <c r="BG2498" s="148" t="n"/>
      <c r="BH2498" s="148" t="n"/>
      <c r="BI2498" s="149"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5" t="n"/>
      <c r="BQ2504" s="140" t="n"/>
      <c r="BR2504" s="176" t="n"/>
      <c r="BS2504" s="140" t="n"/>
      <c r="BT2504" s="140" t="n"/>
      <c r="BU2504" s="28" t="n"/>
      <c r="BV2504" s="29" t="n"/>
      <c r="BW2504" s="177">
        <f>計算!$AR$30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8"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79">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80">
        <f>IF(計算!$B$30="","",設定!$B$6)&amp;""</f>
        <v/>
      </c>
      <c r="S2512" s="11" t="n"/>
      <c r="T2512" s="11" t="n"/>
      <c r="U2512" s="181">
        <f>IF(計算!$B$30="","",設定!$B$7)&amp;""</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7" t="n"/>
      <c r="F2517" s="148" t="n"/>
      <c r="G2517" s="148" t="n"/>
      <c r="H2517" s="148" t="n"/>
      <c r="I2517" s="148" t="n"/>
      <c r="J2517" s="148" t="n"/>
      <c r="K2517" s="149"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8" t="n"/>
      <c r="AX2517" s="148" t="n"/>
      <c r="AY2517" s="148" t="n"/>
      <c r="AZ2517" s="148" t="n"/>
      <c r="BA2517" s="148" t="n"/>
      <c r="BB2517" s="148" t="n"/>
      <c r="BC2517" s="148" t="n"/>
      <c r="BD2517" s="148" t="n"/>
      <c r="BE2517" s="148" t="n"/>
      <c r="BF2517" s="148" t="n"/>
      <c r="BG2517" s="148" t="n"/>
      <c r="BH2517" s="148" t="n"/>
      <c r="BI2517" s="149"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2"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2">
        <f>計算!$AV$30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80">
        <f>計算!$AT$30</f>
        <v/>
      </c>
      <c r="S2523" s="52" t="inlineStr">
        <is>
          <t>年</t>
        </is>
      </c>
      <c r="U2523" s="181">
        <f>計算!$AU$30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7" t="n"/>
      <c r="M2526" s="148" t="n"/>
      <c r="N2526" s="148" t="n"/>
      <c r="O2526" s="148" t="n"/>
      <c r="P2526" s="20" t="n"/>
      <c r="Q2526" s="20" t="n"/>
      <c r="R2526" s="20" t="n"/>
      <c r="S2526" s="20" t="n"/>
      <c r="T2526" s="20" t="n"/>
      <c r="U2526" s="20" t="n"/>
      <c r="V2526" s="20" t="n"/>
      <c r="W2526" s="20" t="n"/>
      <c r="X2526" s="39" t="n"/>
      <c r="Y2526" s="147" t="n"/>
      <c r="Z2526" s="148" t="n"/>
      <c r="AA2526" s="148" t="n"/>
      <c r="AB2526" s="148" t="n"/>
      <c r="AC2526" s="148" t="n"/>
      <c r="AD2526" s="148" t="n"/>
      <c r="AE2526" s="148" t="n"/>
      <c r="AF2526" s="148" t="n"/>
      <c r="AG2526" s="148" t="n"/>
      <c r="AH2526" s="148" t="n"/>
      <c r="AI2526" s="148" t="n"/>
      <c r="AJ2526" s="148" t="n"/>
      <c r="AK2526" s="148" t="n"/>
      <c r="AL2526" s="148" t="n"/>
      <c r="AM2526" s="148" t="n"/>
      <c r="AN2526" s="148" t="n"/>
      <c r="AO2526" s="148" t="n"/>
      <c r="AP2526" s="148" t="n"/>
      <c r="AQ2526" s="148" t="n"/>
      <c r="AR2526" s="148" t="n"/>
      <c r="AS2526" s="148" t="n"/>
      <c r="AT2526" s="148" t="n"/>
      <c r="AU2526" s="148" t="n"/>
      <c r="AV2526" s="148" t="n"/>
      <c r="AW2526" s="148" t="n"/>
      <c r="AX2526" s="148" t="n"/>
      <c r="AY2526" s="148" t="n"/>
      <c r="AZ2526" s="148" t="n"/>
      <c r="BA2526" s="148" t="n"/>
      <c r="BB2526" s="148" t="n"/>
      <c r="BC2526" s="148" t="n"/>
      <c r="BD2526" s="148" t="n"/>
      <c r="BE2526" s="148" t="n"/>
      <c r="BF2526" s="148" t="n"/>
      <c r="BG2526" s="148" t="n"/>
      <c r="BH2526" s="148" t="n"/>
      <c r="BI2526" s="149"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2">
        <f>計算!$AY$30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80">
        <f>計算!$AW$30</f>
        <v/>
      </c>
      <c r="S2529" s="52" t="inlineStr">
        <is>
          <t>年</t>
        </is>
      </c>
      <c r="U2529" s="181">
        <f>計算!$AX$30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7" t="n"/>
      <c r="M2532" s="148" t="n"/>
      <c r="N2532" s="148" t="n"/>
      <c r="O2532" s="148" t="n"/>
      <c r="P2532" s="20" t="n"/>
      <c r="Q2532" s="20" t="n"/>
      <c r="R2532" s="20" t="n"/>
      <c r="S2532" s="20" t="n"/>
      <c r="T2532" s="20" t="n"/>
      <c r="U2532" s="20" t="n"/>
      <c r="V2532" s="20" t="n"/>
      <c r="W2532" s="20" t="n"/>
      <c r="X2532" s="39" t="n"/>
      <c r="Y2532" s="147" t="n"/>
      <c r="Z2532" s="148" t="n"/>
      <c r="AA2532" s="148" t="n"/>
      <c r="AB2532" s="148" t="n"/>
      <c r="AC2532" s="148" t="n"/>
      <c r="AD2532" s="148" t="n"/>
      <c r="AE2532" s="148" t="n"/>
      <c r="AF2532" s="148" t="n"/>
      <c r="AG2532" s="148" t="n"/>
      <c r="AH2532" s="148" t="n"/>
      <c r="AI2532" s="148" t="n"/>
      <c r="AJ2532" s="148" t="n"/>
      <c r="AK2532" s="148" t="n"/>
      <c r="AL2532" s="148" t="n"/>
      <c r="AM2532" s="148" t="n"/>
      <c r="AN2532" s="148" t="n"/>
      <c r="AO2532" s="148" t="n"/>
      <c r="AP2532" s="148" t="n"/>
      <c r="AQ2532" s="148" t="n"/>
      <c r="AR2532" s="148" t="n"/>
      <c r="AS2532" s="148" t="n"/>
      <c r="AT2532" s="148" t="n"/>
      <c r="AU2532" s="148" t="n"/>
      <c r="AV2532" s="148" t="n"/>
      <c r="AW2532" s="148" t="n"/>
      <c r="AX2532" s="148" t="n"/>
      <c r="AY2532" s="148" t="n"/>
      <c r="AZ2532" s="148" t="n"/>
      <c r="BA2532" s="148" t="n"/>
      <c r="BB2532" s="148" t="n"/>
      <c r="BC2532" s="148" t="n"/>
      <c r="BD2532" s="148" t="n"/>
      <c r="BE2532" s="148" t="n"/>
      <c r="BF2532" s="148" t="n"/>
      <c r="BG2532" s="148" t="n"/>
      <c r="BH2532" s="148" t="n"/>
      <c r="BI2532" s="149" t="n"/>
      <c r="BJ2532" s="2" t="n"/>
      <c r="BK2532" s="2" t="n"/>
      <c r="BL2532" s="2" t="n"/>
      <c r="BM2532" s="2" t="n"/>
      <c r="BN2532" s="2" t="n"/>
      <c r="BO2532" s="2" t="n"/>
      <c r="BP2532" s="147" t="n"/>
      <c r="BQ2532" s="148" t="n"/>
      <c r="BR2532" s="148" t="n"/>
      <c r="BS2532" s="148" t="n"/>
      <c r="BT2532" s="148" t="n"/>
      <c r="BU2532" s="42" t="n"/>
      <c r="BV2532" s="45" t="n"/>
      <c r="BW2532" s="148" t="n"/>
      <c r="BX2532" s="148" t="n"/>
      <c r="BY2532" s="148" t="n"/>
      <c r="BZ2532" s="148" t="n"/>
      <c r="CA2532" s="148" t="n"/>
      <c r="CB2532" s="148" t="n"/>
      <c r="CC2532" s="148" t="n"/>
      <c r="CD2532" s="148" t="n"/>
      <c r="CE2532" s="148" t="n"/>
      <c r="CF2532" s="148" t="n"/>
      <c r="CG2532" s="148" t="n"/>
      <c r="CH2532" s="148" t="n"/>
      <c r="CI2532" s="148" t="n"/>
      <c r="CJ2532" s="148" t="n"/>
      <c r="CK2532" s="148" t="n"/>
      <c r="CL2532" s="148" t="n"/>
      <c r="CM2532" s="148" t="n"/>
      <c r="CN2532" s="148" t="n"/>
      <c r="CO2532" s="148" t="n"/>
      <c r="CP2532" s="148" t="n"/>
      <c r="CQ2532" s="148" t="n"/>
      <c r="CR2532" s="148" t="n"/>
      <c r="CS2532" s="148" t="n"/>
      <c r="CT2532" s="148" t="n"/>
      <c r="CU2532" s="148" t="n"/>
      <c r="CV2532" s="148" t="n"/>
      <c r="CW2532" s="148" t="n"/>
      <c r="CX2532" s="148" t="n"/>
      <c r="CY2532" s="148" t="n"/>
      <c r="CZ2532" s="148" t="n"/>
      <c r="DA2532" s="148" t="n"/>
      <c r="DB2532" s="148" t="n"/>
      <c r="DC2532" s="148" t="n"/>
      <c r="DD2532" s="148" t="n"/>
      <c r="DE2532" s="148" t="n"/>
      <c r="DF2532" s="148" t="n"/>
      <c r="DG2532" s="148" t="n"/>
      <c r="DH2532" s="148" t="n"/>
      <c r="DI2532" s="148" t="n"/>
      <c r="DJ2532" s="148" t="n"/>
      <c r="DK2532" s="148" t="n"/>
      <c r="DL2532" s="148" t="n"/>
      <c r="DM2532" s="148" t="n"/>
      <c r="DN2532" s="148" t="n"/>
      <c r="DO2532" s="148" t="n"/>
      <c r="DP2532" s="148" t="n"/>
      <c r="DQ2532" s="148" t="n"/>
      <c r="DR2532" s="148" t="n"/>
      <c r="DS2532" s="148" t="n"/>
      <c r="DT2532" s="148" t="n"/>
      <c r="DU2532" s="149"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7">
        <f>計算!$AS$30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7" t="n"/>
      <c r="M2538" s="148" t="n"/>
      <c r="N2538" s="148" t="n"/>
      <c r="O2538" s="148"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7" t="n"/>
      <c r="F2544" s="148" t="n"/>
      <c r="G2544" s="148" t="n"/>
      <c r="H2544" s="148" t="n"/>
      <c r="I2544" s="148" t="n"/>
      <c r="J2544" s="148" t="n"/>
      <c r="K2544" s="149" t="n"/>
      <c r="L2544" s="147" t="n"/>
      <c r="M2544" s="148" t="n"/>
      <c r="N2544" s="148" t="n"/>
      <c r="O2544" s="148"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7" t="n"/>
      <c r="BQ2544" s="148" t="n"/>
      <c r="BR2544" s="148" t="n"/>
      <c r="BS2544" s="148" t="n"/>
      <c r="BT2544" s="148" t="n"/>
      <c r="BU2544" s="148" t="n"/>
      <c r="BV2544" s="149" t="n"/>
      <c r="BW2544" s="148" t="n"/>
      <c r="BX2544" s="148" t="n"/>
      <c r="BY2544" s="148" t="n"/>
      <c r="BZ2544" s="148" t="n"/>
      <c r="CA2544" s="148" t="n"/>
      <c r="CB2544" s="148" t="n"/>
      <c r="CC2544" s="148" t="n"/>
      <c r="CD2544" s="148" t="n"/>
      <c r="CE2544" s="148" t="n"/>
      <c r="CF2544" s="148" t="n"/>
      <c r="CG2544" s="148" t="n"/>
      <c r="CH2544" s="148" t="n"/>
      <c r="CI2544" s="148" t="n"/>
      <c r="CJ2544" s="148" t="n"/>
      <c r="CK2544" s="148" t="n"/>
      <c r="CL2544" s="148" t="n"/>
      <c r="CM2544" s="148" t="n"/>
      <c r="CN2544" s="148" t="n"/>
      <c r="CO2544" s="148" t="n"/>
      <c r="CP2544" s="148" t="n"/>
      <c r="CQ2544" s="148" t="n"/>
      <c r="CR2544" s="148" t="n"/>
      <c r="CS2544" s="148" t="n"/>
      <c r="CT2544" s="148" t="n"/>
      <c r="CU2544" s="148" t="n"/>
      <c r="CV2544" s="148" t="n"/>
      <c r="CW2544" s="148" t="n"/>
      <c r="CX2544" s="148" t="n"/>
      <c r="CY2544" s="148" t="n"/>
      <c r="CZ2544" s="148" t="n"/>
      <c r="DA2544" s="148" t="n"/>
      <c r="DB2544" s="148" t="n"/>
      <c r="DC2544" s="148" t="n"/>
      <c r="DD2544" s="148" t="n"/>
      <c r="DE2544" s="148" t="n"/>
      <c r="DF2544" s="148" t="n"/>
      <c r="DG2544" s="148" t="n"/>
      <c r="DH2544" s="148" t="n"/>
      <c r="DI2544" s="148" t="n"/>
      <c r="DJ2544" s="148" t="n"/>
      <c r="DK2544" s="148" t="n"/>
      <c r="DL2544" s="148" t="n"/>
      <c r="DM2544" s="148" t="n"/>
      <c r="DN2544" s="148" t="n"/>
      <c r="DO2544" s="148" t="n"/>
      <c r="DP2544" s="148" t="n"/>
      <c r="DQ2544" s="148" t="n"/>
      <c r="DR2544" s="148" t="n"/>
      <c r="DS2544" s="148" t="n"/>
      <c r="DT2544" s="148" t="n"/>
      <c r="DU2544" s="149"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IF(計算!$B$31="","",IF(N(設定!$B$3)=0,"",YEAR(設定!$B$3)-2018))&amp;""</f>
        <v/>
      </c>
      <c r="AG2556" s="95" t="inlineStr">
        <is>
          <t>年</t>
        </is>
      </c>
      <c r="AI2556" s="145">
        <f>IF(計算!$B$31="","",IF(N(設定!$B$3)=0,"",MONTH(設定!$B$3)))&amp;""</f>
        <v/>
      </c>
      <c r="AL2556" s="95" t="inlineStr">
        <is>
          <t>月</t>
        </is>
      </c>
      <c r="AN2556" s="146">
        <f>IF(計算!$B$31="","",IF(N(設定!$B$3)=0,"",DAY(設定!$B$3)))&amp;""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7" t="n"/>
      <c r="BX2556" s="148" t="n"/>
      <c r="BY2556" s="148" t="n"/>
      <c r="BZ2556" s="148" t="n"/>
      <c r="CA2556" s="148" t="n"/>
      <c r="CB2556" s="148" t="n"/>
      <c r="CC2556" s="148" t="n"/>
      <c r="CD2556" s="148" t="n"/>
      <c r="CE2556" s="148" t="n"/>
      <c r="CF2556" s="148" t="n"/>
      <c r="CG2556" s="149" t="n"/>
      <c r="CH2556" s="147" t="n"/>
      <c r="CI2556" s="148" t="n"/>
      <c r="CJ2556" s="148" t="n"/>
      <c r="CK2556" s="148" t="n"/>
      <c r="CL2556" s="148" t="n"/>
      <c r="CM2556" s="148" t="n"/>
      <c r="CN2556" s="148" t="n"/>
      <c r="CO2556" s="148" t="n"/>
      <c r="CP2556" s="148" t="n"/>
      <c r="CQ2556" s="148" t="n"/>
      <c r="CR2556" s="148" t="n"/>
      <c r="CS2556" s="148" t="n"/>
      <c r="CT2556" s="148" t="n"/>
      <c r="CU2556" s="148" t="n"/>
      <c r="CV2556" s="148" t="n"/>
      <c r="CW2556" s="148" t="n"/>
      <c r="CX2556" s="148" t="n"/>
      <c r="CY2556" s="148" t="n"/>
      <c r="CZ2556" s="148" t="n"/>
      <c r="DA2556" s="148" t="n"/>
      <c r="DB2556" s="148" t="n"/>
      <c r="DC2556" s="148" t="n"/>
      <c r="DD2556" s="148" t="n"/>
      <c r="DE2556" s="148" t="n"/>
      <c r="DF2556" s="148" t="n"/>
      <c r="DG2556" s="148" t="n"/>
      <c r="DH2556" s="148" t="n"/>
      <c r="DI2556" s="148" t="n"/>
      <c r="DJ2556" s="148" t="n"/>
      <c r="DK2556" s="148" t="n"/>
      <c r="DL2556" s="148" t="n"/>
      <c r="DM2556" s="148" t="n"/>
      <c r="DN2556" s="148" t="n"/>
      <c r="DO2556" s="148" t="n"/>
      <c r="DP2556" s="148" t="n"/>
      <c r="DQ2556" s="148" t="n"/>
      <c r="DR2556" s="148" t="n"/>
      <c r="DS2556" s="148" t="n"/>
      <c r="DT2556" s="148" t="n"/>
      <c r="DU2556" s="149"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50">
        <f>計算!$BD$31</f>
        <v/>
      </c>
      <c r="CG2557" s="144" t="n"/>
      <c r="CH2557" s="151">
        <f>計算!$BE$31</f>
        <v/>
      </c>
      <c r="DU2557" s="144"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8" t="n"/>
      <c r="AA2558" s="148" t="n"/>
      <c r="AB2558" s="148" t="n"/>
      <c r="AC2558" s="148" t="n"/>
      <c r="AD2558" s="148" t="n"/>
      <c r="AE2558" s="148" t="n"/>
      <c r="AF2558" s="148" t="n"/>
      <c r="AG2558" s="148" t="n"/>
      <c r="AH2558" s="148" t="n"/>
      <c r="AI2558" s="148" t="n"/>
      <c r="AJ2558" s="148" t="n"/>
      <c r="AK2558" s="148" t="n"/>
      <c r="AL2558" s="148" t="n"/>
      <c r="AM2558" s="148" t="n"/>
      <c r="AN2558" s="148" t="n"/>
      <c r="AO2558" s="148" t="n"/>
      <c r="AP2558" s="148" t="n"/>
      <c r="AQ2558" s="148" t="n"/>
      <c r="AR2558" s="148" t="n"/>
      <c r="AS2558" s="148" t="n"/>
      <c r="AT2558" s="148" t="n"/>
      <c r="AU2558" s="12" t="n"/>
      <c r="AV2558" s="7" t="n"/>
      <c r="BI2558" s="8" t="n"/>
      <c r="BJ2558" s="7" t="n"/>
      <c r="BK2558" s="2" t="n"/>
      <c r="BL2558" s="2" t="n"/>
      <c r="BM2558" s="2" t="n"/>
      <c r="BN2558" s="2" t="n"/>
      <c r="BO2558" s="2" t="n"/>
      <c r="BP2558" s="143" t="n"/>
      <c r="BV2558" s="144" t="n"/>
      <c r="BW2558" s="143" t="n"/>
      <c r="CG2558" s="144" t="n"/>
      <c r="DU2558" s="144" t="n"/>
      <c r="DV2558" s="2" t="n"/>
      <c r="DW2558" s="2" t="n"/>
      <c r="DX2558" s="2" t="n"/>
      <c r="DY2558" s="2" t="n"/>
      <c r="DZ2558" s="2" t="n"/>
      <c r="EA2558" s="2" t="n"/>
      <c r="EB2558" s="2" t="n"/>
      <c r="EC2558" s="2" t="n"/>
    </row>
    <row r="2559" ht="6.75" customHeight="1" s="118">
      <c r="A2559" s="2" t="n"/>
      <c r="B2559" s="2" t="n"/>
      <c r="C2559" s="2" t="n"/>
      <c r="D2559" s="2" t="n"/>
      <c r="E2559" s="142" t="inlineStr">
        <is>
          <t>ふ り が な</t>
        </is>
      </c>
      <c r="F2559" s="140" t="n"/>
      <c r="G2559" s="140" t="n"/>
      <c r="H2559" s="140" t="n"/>
      <c r="I2559" s="140" t="n"/>
      <c r="J2559" s="140" t="n"/>
      <c r="K2559" s="141" t="n"/>
      <c r="L2559" s="152">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43" t="n"/>
      <c r="CG2559" s="144" t="n"/>
      <c r="DU2559" s="144" t="n"/>
      <c r="DV2559" s="2" t="n"/>
      <c r="DW2559" s="2" t="n"/>
      <c r="DX2559" s="2" t="n"/>
      <c r="DY2559" s="2" t="n"/>
      <c r="DZ2559" s="2" t="n"/>
      <c r="EA2559" s="2" t="n"/>
      <c r="EB2559" s="2" t="n"/>
      <c r="EC2559" s="2" t="n"/>
    </row>
    <row r="2560" ht="6.7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43" t="n"/>
      <c r="CG2560" s="144" t="n"/>
      <c r="DU2560" s="144" t="n"/>
      <c r="DV2560" s="2" t="n"/>
      <c r="DW2560" s="2" t="n"/>
      <c r="DX2560" s="2" t="n"/>
      <c r="DY2560" s="2" t="n"/>
      <c r="DZ2560" s="2" t="n"/>
      <c r="EA2560" s="2" t="n"/>
      <c r="EB2560" s="2" t="n"/>
      <c r="EC2560" s="2" t="n"/>
    </row>
    <row r="2561" ht="6.7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43" t="n"/>
      <c r="CG2561" s="144" t="n"/>
      <c r="DU2561" s="144" t="n"/>
      <c r="DV2561" s="2" t="n"/>
      <c r="DW2561" s="2" t="n"/>
      <c r="DX2561" s="2" t="n"/>
      <c r="DY2561" s="2" t="n"/>
      <c r="DZ2561" s="2" t="n"/>
      <c r="EA2561" s="2" t="n"/>
      <c r="EB2561" s="2" t="n"/>
      <c r="EC2561" s="2" t="n"/>
    </row>
    <row r="2562" ht="6.75" customHeight="1" s="118">
      <c r="A2562" s="2" t="n"/>
      <c r="B2562" s="2" t="n"/>
      <c r="C2562" s="2" t="n"/>
      <c r="D2562" s="2" t="n"/>
      <c r="E2562" s="147" t="n"/>
      <c r="F2562" s="148" t="n"/>
      <c r="G2562" s="148" t="n"/>
      <c r="H2562" s="148" t="n"/>
      <c r="I2562" s="148" t="n"/>
      <c r="J2562" s="148" t="n"/>
      <c r="K2562" s="149" t="n"/>
      <c r="L2562" s="148" t="n"/>
      <c r="M2562" s="148" t="n"/>
      <c r="N2562" s="148" t="n"/>
      <c r="O2562" s="148" t="n"/>
      <c r="P2562" s="148" t="n"/>
      <c r="Q2562" s="148" t="n"/>
      <c r="R2562" s="148" t="n"/>
      <c r="S2562" s="148" t="n"/>
      <c r="T2562" s="148" t="n"/>
      <c r="U2562" s="148" t="n"/>
      <c r="V2562" s="148" t="n"/>
      <c r="W2562" s="148" t="n"/>
      <c r="X2562" s="148" t="n"/>
      <c r="Y2562" s="148" t="n"/>
      <c r="Z2562" s="148" t="n"/>
      <c r="AA2562" s="148" t="n"/>
      <c r="AB2562" s="148" t="n"/>
      <c r="AC2562" s="148" t="n"/>
      <c r="AD2562" s="148" t="n"/>
      <c r="AE2562" s="148" t="n"/>
      <c r="AF2562" s="148" t="n"/>
      <c r="AG2562" s="148" t="n"/>
      <c r="AH2562" s="148" t="n"/>
      <c r="AI2562" s="148" t="n"/>
      <c r="AJ2562" s="148" t="n"/>
      <c r="AK2562" s="148" t="n"/>
      <c r="AL2562" s="148" t="n"/>
      <c r="AM2562" s="148" t="n"/>
      <c r="AN2562" s="148" t="n"/>
      <c r="AO2562" s="148" t="n"/>
      <c r="AP2562" s="148" t="n"/>
      <c r="AQ2562" s="148" t="n"/>
      <c r="AR2562" s="148" t="n"/>
      <c r="AS2562" s="148" t="n"/>
      <c r="AT2562" s="149"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43" t="n"/>
      <c r="CG2562" s="144" t="n"/>
      <c r="DU2562" s="144" t="n"/>
      <c r="DV2562" s="2" t="n"/>
      <c r="DW2562" s="2" t="n"/>
      <c r="DX2562" s="2" t="n"/>
      <c r="DY2562" s="2" t="n"/>
      <c r="DZ2562" s="2" t="n"/>
      <c r="EA2562" s="2" t="n"/>
      <c r="EB2562" s="2" t="n"/>
      <c r="EC2562" s="2" t="n"/>
    </row>
    <row r="2563" ht="6.75" customHeight="1" s="118">
      <c r="A2563" s="2" t="n"/>
      <c r="B2563" s="2" t="n"/>
      <c r="C2563" s="2" t="n"/>
      <c r="D2563" s="2" t="n"/>
      <c r="E2563" s="153" t="inlineStr">
        <is>
          <t>名　前</t>
        </is>
      </c>
      <c r="F2563" s="140" t="n"/>
      <c r="G2563" s="140" t="n"/>
      <c r="H2563" s="140" t="n"/>
      <c r="I2563" s="140" t="n"/>
      <c r="J2563" s="140" t="n"/>
      <c r="K2563" s="141" t="n"/>
      <c r="L2563" s="154">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43" t="n"/>
      <c r="CG2563" s="144" t="n"/>
      <c r="DU2563" s="144" t="n"/>
      <c r="DV2563" s="2" t="n"/>
      <c r="DW2563" s="2" t="n"/>
      <c r="DX2563" s="2" t="n"/>
      <c r="DY2563" s="2" t="n"/>
      <c r="DZ2563" s="2" t="n"/>
      <c r="EA2563" s="2" t="n"/>
      <c r="EB2563" s="2" t="n"/>
      <c r="EC2563" s="2" t="n"/>
    </row>
    <row r="2564" ht="6.7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43" t="n"/>
      <c r="CG2564" s="144" t="n"/>
      <c r="DU2564" s="144" t="n"/>
      <c r="DV2564" s="2" t="n"/>
      <c r="DW2564" s="2" t="n"/>
      <c r="DX2564" s="2" t="n"/>
      <c r="DY2564" s="2" t="n"/>
      <c r="DZ2564" s="2" t="n"/>
      <c r="EA2564" s="2" t="n"/>
      <c r="EB2564" s="2" t="n"/>
      <c r="EC2564" s="2" t="n"/>
    </row>
    <row r="2565" ht="6.7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43" t="n"/>
      <c r="CG2565" s="144" t="n"/>
      <c r="DU2565" s="144" t="n"/>
      <c r="DV2565" s="2" t="n"/>
      <c r="DW2565" s="2" t="n"/>
      <c r="DX2565" s="2" t="n"/>
      <c r="DY2565" s="2" t="n"/>
      <c r="DZ2565" s="2" t="n"/>
      <c r="EA2565" s="2" t="n"/>
      <c r="EB2565" s="2" t="n"/>
      <c r="EC2565" s="2" t="n"/>
    </row>
    <row r="2566" ht="6.7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43" t="n"/>
      <c r="CG2566" s="144" t="n"/>
      <c r="DU2566" s="144" t="n"/>
      <c r="DV2566" s="2" t="n"/>
      <c r="DW2566" s="2" t="n"/>
      <c r="DX2566" s="2" t="n"/>
      <c r="DY2566" s="2" t="n"/>
      <c r="DZ2566" s="2" t="n"/>
      <c r="EA2566" s="2" t="n"/>
      <c r="EB2566" s="2" t="n"/>
      <c r="EC2566" s="2" t="n"/>
    </row>
    <row r="2567" ht="6.7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43" t="n"/>
      <c r="CG2567" s="144" t="n"/>
      <c r="DU2567" s="144" t="n"/>
      <c r="DV2567" s="2" t="n"/>
      <c r="DW2567" s="2" t="n"/>
      <c r="DX2567" s="2" t="n"/>
      <c r="DY2567" s="2" t="n"/>
      <c r="DZ2567" s="2" t="n"/>
      <c r="EA2567" s="2" t="n"/>
      <c r="EB2567" s="2" t="n"/>
      <c r="EC2567" s="2" t="n"/>
    </row>
    <row r="2568" ht="4.5" customHeight="1" s="118">
      <c r="A2568" s="2" t="n"/>
      <c r="B2568" s="2" t="n"/>
      <c r="C2568" s="2" t="n"/>
      <c r="D2568" s="2" t="n"/>
      <c r="E2568" s="147" t="n"/>
      <c r="F2568" s="148" t="n"/>
      <c r="G2568" s="148" t="n"/>
      <c r="H2568" s="148" t="n"/>
      <c r="I2568" s="148" t="n"/>
      <c r="J2568" s="148" t="n"/>
      <c r="K2568" s="149" t="n"/>
      <c r="L2568" s="147" t="n"/>
      <c r="M2568" s="148" t="n"/>
      <c r="N2568" s="148" t="n"/>
      <c r="O2568" s="148" t="n"/>
      <c r="P2568" s="148" t="n"/>
      <c r="Q2568" s="148" t="n"/>
      <c r="R2568" s="148" t="n"/>
      <c r="S2568" s="148" t="n"/>
      <c r="T2568" s="148" t="n"/>
      <c r="U2568" s="148" t="n"/>
      <c r="V2568" s="148" t="n"/>
      <c r="W2568" s="148" t="n"/>
      <c r="X2568" s="148" t="n"/>
      <c r="Y2568" s="148" t="n"/>
      <c r="Z2568" s="148" t="n"/>
      <c r="AA2568" s="148" t="n"/>
      <c r="AB2568" s="148" t="n"/>
      <c r="AC2568" s="148" t="n"/>
      <c r="AD2568" s="148" t="n"/>
      <c r="AE2568" s="148" t="n"/>
      <c r="AF2568" s="148" t="n"/>
      <c r="AG2568" s="148" t="n"/>
      <c r="AH2568" s="148" t="n"/>
      <c r="AI2568" s="148" t="n"/>
      <c r="AJ2568" s="148" t="n"/>
      <c r="AK2568" s="148" t="n"/>
      <c r="AL2568" s="148" t="n"/>
      <c r="AM2568" s="148" t="n"/>
      <c r="AN2568" s="148" t="n"/>
      <c r="AO2568" s="148" t="n"/>
      <c r="AP2568" s="148" t="n"/>
      <c r="AQ2568" s="148" t="n"/>
      <c r="AR2568" s="148" t="n"/>
      <c r="AS2568" s="148" t="n"/>
      <c r="AT2568" s="149"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43" t="n"/>
      <c r="CG2568" s="144" t="n"/>
      <c r="DU2568" s="144" t="n"/>
      <c r="DV2568" s="2" t="n"/>
      <c r="DW2568" s="2" t="n"/>
      <c r="DX2568" s="2" t="n"/>
      <c r="DY2568" s="2" t="n"/>
      <c r="DZ2568" s="2" t="n"/>
      <c r="EA2568" s="2" t="n"/>
      <c r="EB2568" s="2" t="n"/>
      <c r="EC2568" s="2" t="n"/>
    </row>
    <row r="2569" ht="6.75" customHeight="1" s="118">
      <c r="A2569" s="2" t="n"/>
      <c r="B2569" s="2" t="n"/>
      <c r="C2569" s="2" t="n"/>
      <c r="D2569" s="2" t="n"/>
      <c r="E2569" s="153" t="inlineStr">
        <is>
          <t>生年月日</t>
        </is>
      </c>
      <c r="F2569" s="140" t="n"/>
      <c r="G2569" s="140" t="n"/>
      <c r="H2569" s="140" t="n"/>
      <c r="I2569" s="140" t="n"/>
      <c r="J2569" s="140" t="n"/>
      <c r="K2569" s="141" t="n"/>
      <c r="L2569" s="155" t="inlineStr">
        <is>
          <t>昭和 ・ 平成</t>
        </is>
      </c>
      <c r="M2569" s="140" t="n"/>
      <c r="N2569" s="140" t="n"/>
      <c r="O2569" s="140" t="n"/>
      <c r="P2569" s="140" t="n"/>
      <c r="Q2569" s="140" t="n"/>
      <c r="R2569" s="140" t="n"/>
      <c r="S2569" s="140" t="n"/>
      <c r="T2569" s="140" t="n"/>
      <c r="U2569" s="140" t="n"/>
      <c r="V2569" s="156">
        <f>計算!$D$31</f>
        <v/>
      </c>
      <c r="W2569" s="140" t="n"/>
      <c r="X2569" s="157" t="inlineStr">
        <is>
          <t>年</t>
        </is>
      </c>
      <c r="Y2569" s="140" t="n"/>
      <c r="Z2569" s="158">
        <f>計算!$E$31</f>
        <v/>
      </c>
      <c r="AA2569" s="140" t="n"/>
      <c r="AB2569" s="140" t="n"/>
      <c r="AC2569" s="157" t="inlineStr">
        <is>
          <t>月</t>
        </is>
      </c>
      <c r="AD2569" s="140" t="n"/>
      <c r="AE2569" s="158">
        <f>計算!$F$31</f>
        <v/>
      </c>
      <c r="AF2569" s="140" t="n"/>
      <c r="AG2569" s="140" t="n"/>
      <c r="AH2569" s="157" t="inlineStr">
        <is>
          <t>日　生 （満</t>
        </is>
      </c>
      <c r="AI2569" s="140" t="n"/>
      <c r="AJ2569" s="140" t="n"/>
      <c r="AK2569" s="140" t="n"/>
      <c r="AL2569" s="140" t="n"/>
      <c r="AM2569" s="140" t="n"/>
      <c r="AN2569" s="140" t="n"/>
      <c r="AO2569" s="140" t="n"/>
      <c r="AP2569" s="159">
        <f>計算!$G$31</f>
        <v/>
      </c>
      <c r="AQ2569" s="140" t="n"/>
      <c r="AR2569" s="160"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43" t="n"/>
      <c r="CG2569" s="144" t="n"/>
      <c r="DU2569" s="144" t="n"/>
      <c r="DV2569" s="2" t="n"/>
      <c r="DW2569" s="2" t="n"/>
      <c r="DX2569" s="2" t="n"/>
      <c r="DY2569" s="2" t="n"/>
      <c r="DZ2569" s="2" t="n"/>
      <c r="EA2569" s="2" t="n"/>
      <c r="EB2569" s="2" t="n"/>
      <c r="EC2569" s="2" t="n"/>
    </row>
    <row r="2570" ht="6.75"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143" t="n"/>
      <c r="CG2570" s="144" t="n"/>
      <c r="DU2570" s="144" t="n"/>
      <c r="DV2570" s="2" t="n"/>
      <c r="DW2570" s="2" t="n"/>
      <c r="DX2570" s="2" t="n"/>
      <c r="DY2570" s="2" t="n"/>
      <c r="DZ2570" s="2" t="n"/>
      <c r="EA2570" s="2" t="n"/>
      <c r="EB2570" s="2" t="n"/>
      <c r="EC2570" s="2" t="n"/>
    </row>
    <row r="2571" ht="6.75"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143" t="n"/>
      <c r="CG2571" s="144" t="n"/>
      <c r="DU2571" s="144" t="n"/>
      <c r="DV2571" s="2" t="n"/>
      <c r="DW2571" s="2" t="n"/>
      <c r="DX2571" s="2" t="n"/>
      <c r="DY2571" s="2" t="n"/>
      <c r="DZ2571" s="2" t="n"/>
      <c r="EA2571" s="2" t="n"/>
      <c r="EB2571" s="2" t="n"/>
      <c r="EC2571" s="2" t="n"/>
    </row>
    <row r="2572" ht="3.75" customHeight="1" s="118">
      <c r="A2572" s="2" t="n"/>
      <c r="B2572" s="2" t="n"/>
      <c r="C2572" s="2" t="n"/>
      <c r="D2572" s="2" t="n"/>
      <c r="E2572" s="147" t="n"/>
      <c r="F2572" s="148" t="n"/>
      <c r="G2572" s="148" t="n"/>
      <c r="H2572" s="148" t="n"/>
      <c r="I2572" s="148" t="n"/>
      <c r="J2572" s="148" t="n"/>
      <c r="K2572" s="149" t="n"/>
      <c r="L2572" s="147" t="n"/>
      <c r="M2572" s="148" t="n"/>
      <c r="N2572" s="148" t="n"/>
      <c r="O2572" s="148" t="n"/>
      <c r="P2572" s="148" t="n"/>
      <c r="Q2572" s="148" t="n"/>
      <c r="R2572" s="148" t="n"/>
      <c r="S2572" s="148" t="n"/>
      <c r="T2572" s="148" t="n"/>
      <c r="U2572" s="148" t="n"/>
      <c r="X2572" s="148" t="n"/>
      <c r="Y2572" s="148" t="n"/>
      <c r="AC2572" s="148" t="n"/>
      <c r="AD2572" s="148" t="n"/>
      <c r="AH2572" s="148" t="n"/>
      <c r="AI2572" s="148" t="n"/>
      <c r="AJ2572" s="148" t="n"/>
      <c r="AK2572" s="148" t="n"/>
      <c r="AL2572" s="148" t="n"/>
      <c r="AM2572" s="148" t="n"/>
      <c r="AN2572" s="148" t="n"/>
      <c r="AO2572" s="148" t="n"/>
      <c r="AP2572" s="148" t="n"/>
      <c r="AQ2572" s="148" t="n"/>
      <c r="AR2572" s="148" t="n"/>
      <c r="AS2572" s="148" t="n"/>
      <c r="AT2572" s="149"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143" t="n"/>
      <c r="CG2572" s="144" t="n"/>
      <c r="DU2572" s="144" t="n"/>
      <c r="DV2572" s="2" t="n"/>
      <c r="DW2572" s="2" t="n"/>
      <c r="DX2572" s="2" t="n"/>
      <c r="DY2572" s="2" t="n"/>
      <c r="DZ2572" s="2" t="n"/>
      <c r="EA2572" s="2" t="n"/>
      <c r="EB2572" s="2" t="n"/>
      <c r="EC2572" s="2" t="n"/>
    </row>
    <row r="2573" ht="6.75" customHeight="1" s="118">
      <c r="A2573" s="2" t="n"/>
      <c r="B2573" s="2" t="n"/>
      <c r="C2573" s="2" t="n"/>
      <c r="D2573" s="2" t="n"/>
      <c r="E2573" s="161" t="inlineStr">
        <is>
          <t>ふ り が な</t>
        </is>
      </c>
      <c r="F2573" s="140" t="n"/>
      <c r="G2573" s="140" t="n"/>
      <c r="H2573" s="140" t="n"/>
      <c r="I2573" s="140" t="n"/>
      <c r="J2573" s="140" t="n"/>
      <c r="K2573" s="141" t="n"/>
      <c r="L2573" s="162">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143" t="n"/>
      <c r="CG2573" s="144" t="n"/>
      <c r="DU2573" s="144" t="n"/>
      <c r="DV2573" s="2" t="n"/>
      <c r="DW2573" s="2" t="n"/>
      <c r="DX2573" s="2" t="n"/>
      <c r="DY2573" s="2" t="n"/>
      <c r="DZ2573" s="2" t="n"/>
      <c r="EA2573" s="2" t="n"/>
      <c r="EB2573" s="2" t="n"/>
      <c r="EC2573" s="2" t="n"/>
    </row>
    <row r="2574" ht="6.75" customHeight="1" s="118">
      <c r="A2574" s="2" t="n"/>
      <c r="B2574" s="2" t="n"/>
      <c r="C2574" s="2" t="n"/>
      <c r="D2574" s="2" t="n"/>
      <c r="E2574" s="143" t="n"/>
      <c r="K2574" s="144" t="n"/>
      <c r="BI2574" s="144" t="n"/>
      <c r="BJ2574" s="2" t="n"/>
      <c r="BK2574" s="2" t="n"/>
      <c r="BL2574" s="2" t="n"/>
      <c r="BM2574" s="2" t="n"/>
      <c r="BN2574" s="2" t="n"/>
      <c r="BO2574" s="2" t="n"/>
      <c r="BP2574" s="143" t="n"/>
      <c r="BV2574" s="144" t="n"/>
      <c r="BW2574" s="143" t="n"/>
      <c r="CG2574" s="144" t="n"/>
      <c r="DU2574" s="144" t="n"/>
      <c r="DV2574" s="2" t="n"/>
      <c r="DW2574" s="2" t="n"/>
      <c r="DX2574" s="2" t="n"/>
      <c r="DY2574" s="2" t="n"/>
      <c r="DZ2574" s="2" t="n"/>
      <c r="EA2574" s="2" t="n"/>
      <c r="EB2574" s="2" t="n"/>
      <c r="EC2574" s="2" t="n"/>
    </row>
    <row r="2575" ht="6.75" customHeight="1" s="118">
      <c r="A2575" s="2" t="n"/>
      <c r="B2575" s="2" t="n"/>
      <c r="C2575" s="2" t="n"/>
      <c r="D2575" s="2" t="n"/>
      <c r="E2575" s="163" t="n"/>
      <c r="F2575" s="164" t="n"/>
      <c r="G2575" s="164" t="n"/>
      <c r="H2575" s="164" t="n"/>
      <c r="I2575" s="164" t="n"/>
      <c r="J2575" s="164" t="n"/>
      <c r="K2575" s="165" t="n"/>
      <c r="L2575" s="164" t="n"/>
      <c r="M2575" s="164" t="n"/>
      <c r="N2575" s="164" t="n"/>
      <c r="O2575" s="164" t="n"/>
      <c r="P2575" s="164" t="n"/>
      <c r="Q2575" s="164" t="n"/>
      <c r="R2575" s="164" t="n"/>
      <c r="S2575" s="164" t="n"/>
      <c r="T2575" s="164" t="n"/>
      <c r="U2575" s="164" t="n"/>
      <c r="V2575" s="164" t="n"/>
      <c r="W2575" s="164" t="n"/>
      <c r="X2575" s="164" t="n"/>
      <c r="Y2575" s="164" t="n"/>
      <c r="Z2575" s="164" t="n"/>
      <c r="AA2575" s="164" t="n"/>
      <c r="AB2575" s="164" t="n"/>
      <c r="AC2575" s="164" t="n"/>
      <c r="AD2575" s="164" t="n"/>
      <c r="AE2575" s="164" t="n"/>
      <c r="AF2575" s="164" t="n"/>
      <c r="AG2575" s="164" t="n"/>
      <c r="AH2575" s="164" t="n"/>
      <c r="AI2575" s="164" t="n"/>
      <c r="AJ2575" s="164" t="n"/>
      <c r="AK2575" s="164" t="n"/>
      <c r="AL2575" s="164" t="n"/>
      <c r="AM2575" s="164" t="n"/>
      <c r="AN2575" s="164" t="n"/>
      <c r="AO2575" s="164" t="n"/>
      <c r="AP2575" s="164" t="n"/>
      <c r="AQ2575" s="164" t="n"/>
      <c r="AR2575" s="164" t="n"/>
      <c r="AS2575" s="164" t="n"/>
      <c r="AT2575" s="164" t="n"/>
      <c r="AU2575" s="164" t="n"/>
      <c r="AV2575" s="164" t="n"/>
      <c r="AW2575" s="164" t="n"/>
      <c r="AX2575" s="164" t="n"/>
      <c r="AY2575" s="164" t="n"/>
      <c r="AZ2575" s="164" t="n"/>
      <c r="BA2575" s="164" t="n"/>
      <c r="BB2575" s="164" t="n"/>
      <c r="BC2575" s="164" t="n"/>
      <c r="BD2575" s="164" t="n"/>
      <c r="BE2575" s="164" t="n"/>
      <c r="BF2575" s="164" t="n"/>
      <c r="BG2575" s="164" t="n"/>
      <c r="BH2575" s="164" t="n"/>
      <c r="BI2575" s="165" t="n"/>
      <c r="BJ2575" s="2" t="n"/>
      <c r="BK2575" s="2" t="n"/>
      <c r="BL2575" s="2" t="n"/>
      <c r="BM2575" s="2" t="n"/>
      <c r="BN2575" s="2" t="n"/>
      <c r="BO2575" s="2" t="n"/>
      <c r="BP2575" s="143" t="n"/>
      <c r="BV2575" s="144" t="n"/>
      <c r="BW2575" s="143" t="n"/>
      <c r="CG2575" s="144" t="n"/>
      <c r="DU2575" s="144" t="n"/>
      <c r="DV2575" s="2" t="n"/>
      <c r="DW2575" s="2" t="n"/>
      <c r="DX2575" s="2" t="n"/>
      <c r="DY2575" s="2" t="n"/>
      <c r="DZ2575" s="2" t="n"/>
      <c r="EA2575" s="2" t="n"/>
      <c r="EB2575" s="2" t="n"/>
      <c r="EC2575" s="2" t="n"/>
    </row>
    <row r="2576" ht="6.75" customHeight="1" s="118">
      <c r="A2576" s="2" t="n"/>
      <c r="B2576" s="2" t="n"/>
      <c r="C2576" s="2" t="n"/>
      <c r="D2576" s="2" t="n"/>
      <c r="E2576" s="166" t="inlineStr">
        <is>
          <t>現住所</t>
        </is>
      </c>
      <c r="F2576" s="167" t="n"/>
      <c r="G2576" s="167" t="n"/>
      <c r="H2576" s="167" t="n"/>
      <c r="I2576" s="167" t="n"/>
      <c r="J2576" s="167" t="n"/>
      <c r="K2576" s="168" t="n"/>
      <c r="L2576" s="107" t="inlineStr">
        <is>
          <t>〒</t>
        </is>
      </c>
      <c r="M2576" s="167" t="n"/>
      <c r="N2576" s="167" t="n"/>
      <c r="O2576" s="167" t="n"/>
      <c r="P2576" s="169">
        <f>計算!$H$31</f>
        <v/>
      </c>
      <c r="Q2576" s="167" t="n"/>
      <c r="R2576" s="167" t="n"/>
      <c r="S2576" s="167" t="n"/>
      <c r="T2576" s="167" t="n"/>
      <c r="U2576" s="167" t="n"/>
      <c r="V2576" s="167" t="n"/>
      <c r="W2576" s="167" t="n"/>
      <c r="X2576" s="167" t="n"/>
      <c r="Y2576" s="167" t="n"/>
      <c r="Z2576" s="167" t="n"/>
      <c r="AA2576" s="167" t="n"/>
      <c r="AB2576" s="167" t="n"/>
      <c r="AC2576" s="167" t="n"/>
      <c r="AD2576" s="167" t="n"/>
      <c r="AE2576" s="167" t="n"/>
      <c r="AF2576" s="167" t="n"/>
      <c r="AG2576" s="167" t="n"/>
      <c r="AH2576" s="167" t="n"/>
      <c r="AI2576" s="167" t="n"/>
      <c r="AJ2576" s="167"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143" t="n"/>
      <c r="CG2576" s="144" t="n"/>
      <c r="DU2576" s="144" t="n"/>
      <c r="DV2576" s="2" t="n"/>
      <c r="DW2576" s="2" t="n"/>
      <c r="DX2576" s="2" t="n"/>
      <c r="DY2576" s="2" t="n"/>
      <c r="DZ2576" s="2" t="n"/>
      <c r="EA2576" s="2" t="n"/>
      <c r="EB2576" s="2" t="n"/>
      <c r="EC2576" s="2" t="n"/>
    </row>
    <row r="2577" ht="4.5"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7" t="n"/>
      <c r="BQ2577" s="148" t="n"/>
      <c r="BR2577" s="148" t="n"/>
      <c r="BS2577" s="148" t="n"/>
      <c r="BT2577" s="148" t="n"/>
      <c r="BU2577" s="148" t="n"/>
      <c r="BV2577" s="149" t="n"/>
      <c r="BW2577" s="147" t="n"/>
      <c r="BX2577" s="148" t="n"/>
      <c r="BY2577" s="148" t="n"/>
      <c r="BZ2577" s="148" t="n"/>
      <c r="CA2577" s="148" t="n"/>
      <c r="CB2577" s="148" t="n"/>
      <c r="CC2577" s="148" t="n"/>
      <c r="CD2577" s="148" t="n"/>
      <c r="CE2577" s="148" t="n"/>
      <c r="CF2577" s="148" t="n"/>
      <c r="CG2577" s="149" t="n"/>
      <c r="DU2577" s="144"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0" t="inlineStr">
        <is>
          <t>校内外の諸活動</t>
        </is>
      </c>
      <c r="BQ2578" s="140" t="n"/>
      <c r="BR2578" s="140" t="n"/>
      <c r="BS2578" s="140" t="n"/>
      <c r="BT2578" s="140" t="n"/>
      <c r="BU2578" s="140" t="n"/>
      <c r="BV2578" s="141" t="n"/>
      <c r="BW2578" s="171">
        <f>計算!$AQ$31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2">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7" t="n"/>
      <c r="F2581" s="148" t="n"/>
      <c r="G2581" s="148" t="n"/>
      <c r="H2581" s="148" t="n"/>
      <c r="I2581" s="148" t="n"/>
      <c r="J2581" s="148" t="n"/>
      <c r="K2581" s="149" t="n"/>
      <c r="L2581" s="147" t="n"/>
      <c r="M2581" s="148" t="n"/>
      <c r="N2581" s="148" t="n"/>
      <c r="O2581" s="148" t="n"/>
      <c r="P2581" s="148" t="n"/>
      <c r="Q2581" s="148" t="n"/>
      <c r="R2581" s="148" t="n"/>
      <c r="S2581" s="148" t="n"/>
      <c r="T2581" s="148" t="n"/>
      <c r="U2581" s="148" t="n"/>
      <c r="V2581" s="148" t="n"/>
      <c r="W2581" s="148" t="n"/>
      <c r="X2581" s="148" t="n"/>
      <c r="Y2581" s="148" t="n"/>
      <c r="Z2581" s="148" t="n"/>
      <c r="AA2581" s="148" t="n"/>
      <c r="AB2581" s="148" t="n"/>
      <c r="AC2581" s="148" t="n"/>
      <c r="AD2581" s="148" t="n"/>
      <c r="AE2581" s="148" t="n"/>
      <c r="AF2581" s="148" t="n"/>
      <c r="AG2581" s="148" t="n"/>
      <c r="AH2581" s="148" t="n"/>
      <c r="AI2581" s="148" t="n"/>
      <c r="AJ2581" s="148" t="n"/>
      <c r="AK2581" s="148" t="n"/>
      <c r="AL2581" s="148" t="n"/>
      <c r="AM2581" s="148" t="n"/>
      <c r="AN2581" s="148" t="n"/>
      <c r="AO2581" s="148" t="n"/>
      <c r="AP2581" s="148" t="n"/>
      <c r="AQ2581" s="148" t="n"/>
      <c r="AR2581" s="148" t="n"/>
      <c r="AS2581" s="148" t="n"/>
      <c r="AT2581" s="148" t="n"/>
      <c r="AU2581" s="148" t="n"/>
      <c r="AV2581" s="148" t="n"/>
      <c r="AW2581" s="148" t="n"/>
      <c r="AX2581" s="148" t="n"/>
      <c r="AY2581" s="148" t="n"/>
      <c r="AZ2581" s="148" t="n"/>
      <c r="BA2581" s="148" t="n"/>
      <c r="BB2581" s="148" t="n"/>
      <c r="BC2581" s="148" t="n"/>
      <c r="BD2581" s="148" t="n"/>
      <c r="BE2581" s="148" t="n"/>
      <c r="BF2581" s="148" t="n"/>
      <c r="BG2581" s="148" t="n"/>
      <c r="BH2581" s="148" t="n"/>
      <c r="BI2581" s="149"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61" t="inlineStr">
        <is>
          <t>ふ り が な</t>
        </is>
      </c>
      <c r="F2582" s="140" t="n"/>
      <c r="G2582" s="140" t="n"/>
      <c r="H2582" s="140" t="n"/>
      <c r="I2582" s="140" t="n"/>
      <c r="J2582" s="140" t="n"/>
      <c r="K2582" s="141" t="n"/>
      <c r="L2582" s="162">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3" t="n"/>
      <c r="F2584" s="164" t="n"/>
      <c r="G2584" s="164" t="n"/>
      <c r="H2584" s="164" t="n"/>
      <c r="I2584" s="164" t="n"/>
      <c r="J2584" s="164" t="n"/>
      <c r="K2584" s="165" t="n"/>
      <c r="L2584" s="164" t="n"/>
      <c r="M2584" s="164" t="n"/>
      <c r="N2584" s="164" t="n"/>
      <c r="O2584" s="164" t="n"/>
      <c r="P2584" s="164" t="n"/>
      <c r="Q2584" s="164" t="n"/>
      <c r="R2584" s="164" t="n"/>
      <c r="S2584" s="164" t="n"/>
      <c r="T2584" s="164" t="n"/>
      <c r="U2584" s="164" t="n"/>
      <c r="V2584" s="164" t="n"/>
      <c r="W2584" s="164" t="n"/>
      <c r="X2584" s="164" t="n"/>
      <c r="Y2584" s="164" t="n"/>
      <c r="Z2584" s="164" t="n"/>
      <c r="AA2584" s="164" t="n"/>
      <c r="AB2584" s="164" t="n"/>
      <c r="AC2584" s="164" t="n"/>
      <c r="AD2584" s="164" t="n"/>
      <c r="AE2584" s="164" t="n"/>
      <c r="AF2584" s="164" t="n"/>
      <c r="AG2584" s="164" t="n"/>
      <c r="AH2584" s="164" t="n"/>
      <c r="AI2584" s="164" t="n"/>
      <c r="AJ2584" s="164" t="n"/>
      <c r="AK2584" s="164" t="n"/>
      <c r="AL2584" s="164" t="n"/>
      <c r="AM2584" s="164" t="n"/>
      <c r="AN2584" s="164" t="n"/>
      <c r="AO2584" s="164" t="n"/>
      <c r="AP2584" s="164" t="n"/>
      <c r="AQ2584" s="164" t="n"/>
      <c r="AR2584" s="164" t="n"/>
      <c r="AS2584" s="164" t="n"/>
      <c r="AT2584" s="164" t="n"/>
      <c r="AU2584" s="164" t="n"/>
      <c r="AV2584" s="164" t="n"/>
      <c r="AW2584" s="164" t="n"/>
      <c r="AX2584" s="164" t="n"/>
      <c r="AY2584" s="164" t="n"/>
      <c r="AZ2584" s="164" t="n"/>
      <c r="BA2584" s="164" t="n"/>
      <c r="BB2584" s="164" t="n"/>
      <c r="BC2584" s="164" t="n"/>
      <c r="BD2584" s="164" t="n"/>
      <c r="BE2584" s="164" t="n"/>
      <c r="BF2584" s="164" t="n"/>
      <c r="BG2584" s="164" t="n"/>
      <c r="BH2584" s="164" t="n"/>
      <c r="BI2584" s="165"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6" t="inlineStr">
        <is>
          <t>連絡先</t>
        </is>
      </c>
      <c r="F2585" s="167" t="n"/>
      <c r="G2585" s="167" t="n"/>
      <c r="H2585" s="167" t="n"/>
      <c r="I2585" s="167" t="n"/>
      <c r="J2585" s="167" t="n"/>
      <c r="K2585" s="168" t="n"/>
      <c r="L2585" s="107" t="inlineStr">
        <is>
          <t>〒</t>
        </is>
      </c>
      <c r="M2585" s="167" t="n"/>
      <c r="N2585" s="167" t="n"/>
      <c r="O2585" s="167" t="n"/>
      <c r="P2585" s="173">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4">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7" t="n"/>
      <c r="F2589" s="148" t="n"/>
      <c r="G2589" s="148" t="n"/>
      <c r="H2589" s="148" t="n"/>
      <c r="I2589" s="148" t="n"/>
      <c r="J2589" s="148" t="n"/>
      <c r="K2589" s="149" t="n"/>
      <c r="L2589" s="148" t="n"/>
      <c r="M2589" s="148" t="n"/>
      <c r="N2589" s="148" t="n"/>
      <c r="O2589" s="148" t="n"/>
      <c r="P2589" s="148" t="n"/>
      <c r="Q2589" s="148" t="n"/>
      <c r="R2589" s="148" t="n"/>
      <c r="S2589" s="148" t="n"/>
      <c r="T2589" s="148" t="n"/>
      <c r="U2589" s="148" t="n"/>
      <c r="V2589" s="148" t="n"/>
      <c r="W2589" s="148" t="n"/>
      <c r="X2589" s="148" t="n"/>
      <c r="Y2589" s="148" t="n"/>
      <c r="Z2589" s="148" t="n"/>
      <c r="AA2589" s="148" t="n"/>
      <c r="AB2589" s="148" t="n"/>
      <c r="AC2589" s="148" t="n"/>
      <c r="AD2589" s="148" t="n"/>
      <c r="AE2589" s="148" t="n"/>
      <c r="AF2589" s="148" t="n"/>
      <c r="AG2589" s="148" t="n"/>
      <c r="AH2589" s="148" t="n"/>
      <c r="AI2589" s="148" t="n"/>
      <c r="AJ2589" s="148" t="n"/>
      <c r="AK2589" s="148" t="n"/>
      <c r="AL2589" s="148" t="n"/>
      <c r="AM2589" s="148" t="n"/>
      <c r="AN2589" s="148" t="n"/>
      <c r="AO2589" s="148" t="n"/>
      <c r="AP2589" s="148" t="n"/>
      <c r="AQ2589" s="148" t="n"/>
      <c r="AR2589" s="148" t="n"/>
      <c r="AS2589" s="148" t="n"/>
      <c r="AT2589" s="148" t="n"/>
      <c r="AU2589" s="148" t="n"/>
      <c r="AV2589" s="148" t="n"/>
      <c r="AW2589" s="148" t="n"/>
      <c r="AX2589" s="148" t="n"/>
      <c r="AY2589" s="148" t="n"/>
      <c r="AZ2589" s="148" t="n"/>
      <c r="BA2589" s="148" t="n"/>
      <c r="BB2589" s="148" t="n"/>
      <c r="BC2589" s="148" t="n"/>
      <c r="BD2589" s="148" t="n"/>
      <c r="BE2589" s="148" t="n"/>
      <c r="BF2589" s="148" t="n"/>
      <c r="BG2589" s="148" t="n"/>
      <c r="BH2589" s="148" t="n"/>
      <c r="BI2589" s="149"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5" t="n"/>
      <c r="BQ2595" s="140" t="n"/>
      <c r="BR2595" s="176" t="n"/>
      <c r="BS2595" s="140" t="n"/>
      <c r="BT2595" s="140" t="n"/>
      <c r="BU2595" s="28" t="n"/>
      <c r="BV2595" s="29" t="n"/>
      <c r="BW2595" s="177">
        <f>計算!$AR$31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8"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79">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80">
        <f>IF(計算!$B$31="","",設定!$B$6)&amp;""</f>
        <v/>
      </c>
      <c r="S2603" s="11" t="n"/>
      <c r="T2603" s="11" t="n"/>
      <c r="U2603" s="181">
        <f>IF(計算!$B$31="","",設定!$B$7)&amp;""</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7" t="n"/>
      <c r="F2608" s="148" t="n"/>
      <c r="G2608" s="148" t="n"/>
      <c r="H2608" s="148" t="n"/>
      <c r="I2608" s="148" t="n"/>
      <c r="J2608" s="148" t="n"/>
      <c r="K2608" s="149"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8" t="n"/>
      <c r="AX2608" s="148" t="n"/>
      <c r="AY2608" s="148" t="n"/>
      <c r="AZ2608" s="148" t="n"/>
      <c r="BA2608" s="148" t="n"/>
      <c r="BB2608" s="148" t="n"/>
      <c r="BC2608" s="148" t="n"/>
      <c r="BD2608" s="148" t="n"/>
      <c r="BE2608" s="148" t="n"/>
      <c r="BF2608" s="148" t="n"/>
      <c r="BG2608" s="148" t="n"/>
      <c r="BH2608" s="148" t="n"/>
      <c r="BI2608" s="149"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2"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2">
        <f>計算!$AV$31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80">
        <f>計算!$AT$31</f>
        <v/>
      </c>
      <c r="S2614" s="52" t="inlineStr">
        <is>
          <t>年</t>
        </is>
      </c>
      <c r="U2614" s="181">
        <f>計算!$AU$31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7" t="n"/>
      <c r="M2617" s="148" t="n"/>
      <c r="N2617" s="148" t="n"/>
      <c r="O2617" s="148" t="n"/>
      <c r="P2617" s="20" t="n"/>
      <c r="Q2617" s="20" t="n"/>
      <c r="R2617" s="20" t="n"/>
      <c r="S2617" s="20" t="n"/>
      <c r="T2617" s="20" t="n"/>
      <c r="U2617" s="20" t="n"/>
      <c r="V2617" s="20" t="n"/>
      <c r="W2617" s="20" t="n"/>
      <c r="X2617" s="39" t="n"/>
      <c r="Y2617" s="147" t="n"/>
      <c r="Z2617" s="148" t="n"/>
      <c r="AA2617" s="148" t="n"/>
      <c r="AB2617" s="148" t="n"/>
      <c r="AC2617" s="148" t="n"/>
      <c r="AD2617" s="148" t="n"/>
      <c r="AE2617" s="148" t="n"/>
      <c r="AF2617" s="148" t="n"/>
      <c r="AG2617" s="148" t="n"/>
      <c r="AH2617" s="148" t="n"/>
      <c r="AI2617" s="148" t="n"/>
      <c r="AJ2617" s="148" t="n"/>
      <c r="AK2617" s="148" t="n"/>
      <c r="AL2617" s="148" t="n"/>
      <c r="AM2617" s="148" t="n"/>
      <c r="AN2617" s="148" t="n"/>
      <c r="AO2617" s="148" t="n"/>
      <c r="AP2617" s="148" t="n"/>
      <c r="AQ2617" s="148" t="n"/>
      <c r="AR2617" s="148" t="n"/>
      <c r="AS2617" s="148" t="n"/>
      <c r="AT2617" s="148" t="n"/>
      <c r="AU2617" s="148" t="n"/>
      <c r="AV2617" s="148" t="n"/>
      <c r="AW2617" s="148" t="n"/>
      <c r="AX2617" s="148" t="n"/>
      <c r="AY2617" s="148" t="n"/>
      <c r="AZ2617" s="148" t="n"/>
      <c r="BA2617" s="148" t="n"/>
      <c r="BB2617" s="148" t="n"/>
      <c r="BC2617" s="148" t="n"/>
      <c r="BD2617" s="148" t="n"/>
      <c r="BE2617" s="148" t="n"/>
      <c r="BF2617" s="148" t="n"/>
      <c r="BG2617" s="148" t="n"/>
      <c r="BH2617" s="148" t="n"/>
      <c r="BI2617" s="149"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2">
        <f>計算!$AY$31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80">
        <f>計算!$AW$31</f>
        <v/>
      </c>
      <c r="S2620" s="52" t="inlineStr">
        <is>
          <t>年</t>
        </is>
      </c>
      <c r="U2620" s="181">
        <f>計算!$AX$31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7" t="n"/>
      <c r="M2623" s="148" t="n"/>
      <c r="N2623" s="148" t="n"/>
      <c r="O2623" s="148" t="n"/>
      <c r="P2623" s="20" t="n"/>
      <c r="Q2623" s="20" t="n"/>
      <c r="R2623" s="20" t="n"/>
      <c r="S2623" s="20" t="n"/>
      <c r="T2623" s="20" t="n"/>
      <c r="U2623" s="20" t="n"/>
      <c r="V2623" s="20" t="n"/>
      <c r="W2623" s="20" t="n"/>
      <c r="X2623" s="39" t="n"/>
      <c r="Y2623" s="147" t="n"/>
      <c r="Z2623" s="148" t="n"/>
      <c r="AA2623" s="148" t="n"/>
      <c r="AB2623" s="148" t="n"/>
      <c r="AC2623" s="148" t="n"/>
      <c r="AD2623" s="148" t="n"/>
      <c r="AE2623" s="148" t="n"/>
      <c r="AF2623" s="148" t="n"/>
      <c r="AG2623" s="148" t="n"/>
      <c r="AH2623" s="148" t="n"/>
      <c r="AI2623" s="148" t="n"/>
      <c r="AJ2623" s="148" t="n"/>
      <c r="AK2623" s="148" t="n"/>
      <c r="AL2623" s="148" t="n"/>
      <c r="AM2623" s="148" t="n"/>
      <c r="AN2623" s="148" t="n"/>
      <c r="AO2623" s="148" t="n"/>
      <c r="AP2623" s="148" t="n"/>
      <c r="AQ2623" s="148" t="n"/>
      <c r="AR2623" s="148" t="n"/>
      <c r="AS2623" s="148" t="n"/>
      <c r="AT2623" s="148" t="n"/>
      <c r="AU2623" s="148" t="n"/>
      <c r="AV2623" s="148" t="n"/>
      <c r="AW2623" s="148" t="n"/>
      <c r="AX2623" s="148" t="n"/>
      <c r="AY2623" s="148" t="n"/>
      <c r="AZ2623" s="148" t="n"/>
      <c r="BA2623" s="148" t="n"/>
      <c r="BB2623" s="148" t="n"/>
      <c r="BC2623" s="148" t="n"/>
      <c r="BD2623" s="148" t="n"/>
      <c r="BE2623" s="148" t="n"/>
      <c r="BF2623" s="148" t="n"/>
      <c r="BG2623" s="148" t="n"/>
      <c r="BH2623" s="148" t="n"/>
      <c r="BI2623" s="149" t="n"/>
      <c r="BJ2623" s="2" t="n"/>
      <c r="BK2623" s="2" t="n"/>
      <c r="BL2623" s="2" t="n"/>
      <c r="BM2623" s="2" t="n"/>
      <c r="BN2623" s="2" t="n"/>
      <c r="BO2623" s="2" t="n"/>
      <c r="BP2623" s="147" t="n"/>
      <c r="BQ2623" s="148" t="n"/>
      <c r="BR2623" s="148" t="n"/>
      <c r="BS2623" s="148" t="n"/>
      <c r="BT2623" s="148" t="n"/>
      <c r="BU2623" s="42" t="n"/>
      <c r="BV2623" s="45" t="n"/>
      <c r="BW2623" s="148" t="n"/>
      <c r="BX2623" s="148" t="n"/>
      <c r="BY2623" s="148" t="n"/>
      <c r="BZ2623" s="148" t="n"/>
      <c r="CA2623" s="148" t="n"/>
      <c r="CB2623" s="148" t="n"/>
      <c r="CC2623" s="148" t="n"/>
      <c r="CD2623" s="148" t="n"/>
      <c r="CE2623" s="148" t="n"/>
      <c r="CF2623" s="148" t="n"/>
      <c r="CG2623" s="148" t="n"/>
      <c r="CH2623" s="148" t="n"/>
      <c r="CI2623" s="148" t="n"/>
      <c r="CJ2623" s="148" t="n"/>
      <c r="CK2623" s="148" t="n"/>
      <c r="CL2623" s="148" t="n"/>
      <c r="CM2623" s="148" t="n"/>
      <c r="CN2623" s="148" t="n"/>
      <c r="CO2623" s="148" t="n"/>
      <c r="CP2623" s="148" t="n"/>
      <c r="CQ2623" s="148" t="n"/>
      <c r="CR2623" s="148" t="n"/>
      <c r="CS2623" s="148" t="n"/>
      <c r="CT2623" s="148" t="n"/>
      <c r="CU2623" s="148" t="n"/>
      <c r="CV2623" s="148" t="n"/>
      <c r="CW2623" s="148" t="n"/>
      <c r="CX2623" s="148" t="n"/>
      <c r="CY2623" s="148" t="n"/>
      <c r="CZ2623" s="148" t="n"/>
      <c r="DA2623" s="148" t="n"/>
      <c r="DB2623" s="148" t="n"/>
      <c r="DC2623" s="148" t="n"/>
      <c r="DD2623" s="148" t="n"/>
      <c r="DE2623" s="148" t="n"/>
      <c r="DF2623" s="148" t="n"/>
      <c r="DG2623" s="148" t="n"/>
      <c r="DH2623" s="148" t="n"/>
      <c r="DI2623" s="148" t="n"/>
      <c r="DJ2623" s="148" t="n"/>
      <c r="DK2623" s="148" t="n"/>
      <c r="DL2623" s="148" t="n"/>
      <c r="DM2623" s="148" t="n"/>
      <c r="DN2623" s="148" t="n"/>
      <c r="DO2623" s="148" t="n"/>
      <c r="DP2623" s="148" t="n"/>
      <c r="DQ2623" s="148" t="n"/>
      <c r="DR2623" s="148" t="n"/>
      <c r="DS2623" s="148" t="n"/>
      <c r="DT2623" s="148" t="n"/>
      <c r="DU2623" s="149"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7">
        <f>計算!$AS$31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7" t="n"/>
      <c r="M2629" s="148" t="n"/>
      <c r="N2629" s="148" t="n"/>
      <c r="O2629" s="148"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7" t="n"/>
      <c r="F2635" s="148" t="n"/>
      <c r="G2635" s="148" t="n"/>
      <c r="H2635" s="148" t="n"/>
      <c r="I2635" s="148" t="n"/>
      <c r="J2635" s="148" t="n"/>
      <c r="K2635" s="149" t="n"/>
      <c r="L2635" s="147" t="n"/>
      <c r="M2635" s="148" t="n"/>
      <c r="N2635" s="148" t="n"/>
      <c r="O2635" s="148"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7" t="n"/>
      <c r="BQ2635" s="148" t="n"/>
      <c r="BR2635" s="148" t="n"/>
      <c r="BS2635" s="148" t="n"/>
      <c r="BT2635" s="148" t="n"/>
      <c r="BU2635" s="148" t="n"/>
      <c r="BV2635" s="149" t="n"/>
      <c r="BW2635" s="148" t="n"/>
      <c r="BX2635" s="148" t="n"/>
      <c r="BY2635" s="148" t="n"/>
      <c r="BZ2635" s="148" t="n"/>
      <c r="CA2635" s="148" t="n"/>
      <c r="CB2635" s="148" t="n"/>
      <c r="CC2635" s="148" t="n"/>
      <c r="CD2635" s="148" t="n"/>
      <c r="CE2635" s="148" t="n"/>
      <c r="CF2635" s="148" t="n"/>
      <c r="CG2635" s="148" t="n"/>
      <c r="CH2635" s="148" t="n"/>
      <c r="CI2635" s="148" t="n"/>
      <c r="CJ2635" s="148" t="n"/>
      <c r="CK2635" s="148" t="n"/>
      <c r="CL2635" s="148" t="n"/>
      <c r="CM2635" s="148" t="n"/>
      <c r="CN2635" s="148" t="n"/>
      <c r="CO2635" s="148" t="n"/>
      <c r="CP2635" s="148" t="n"/>
      <c r="CQ2635" s="148" t="n"/>
      <c r="CR2635" s="148" t="n"/>
      <c r="CS2635" s="148" t="n"/>
      <c r="CT2635" s="148" t="n"/>
      <c r="CU2635" s="148" t="n"/>
      <c r="CV2635" s="148" t="n"/>
      <c r="CW2635" s="148" t="n"/>
      <c r="CX2635" s="148" t="n"/>
      <c r="CY2635" s="148" t="n"/>
      <c r="CZ2635" s="148" t="n"/>
      <c r="DA2635" s="148" t="n"/>
      <c r="DB2635" s="148" t="n"/>
      <c r="DC2635" s="148" t="n"/>
      <c r="DD2635" s="148" t="n"/>
      <c r="DE2635" s="148" t="n"/>
      <c r="DF2635" s="148" t="n"/>
      <c r="DG2635" s="148" t="n"/>
      <c r="DH2635" s="148" t="n"/>
      <c r="DI2635" s="148" t="n"/>
      <c r="DJ2635" s="148" t="n"/>
      <c r="DK2635" s="148" t="n"/>
      <c r="DL2635" s="148" t="n"/>
      <c r="DM2635" s="148" t="n"/>
      <c r="DN2635" s="148" t="n"/>
      <c r="DO2635" s="148" t="n"/>
      <c r="DP2635" s="148" t="n"/>
      <c r="DQ2635" s="148" t="n"/>
      <c r="DR2635" s="148" t="n"/>
      <c r="DS2635" s="148" t="n"/>
      <c r="DT2635" s="148" t="n"/>
      <c r="DU2635" s="149"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IF(計算!$B$32="","",IF(N(設定!$B$3)=0,"",YEAR(設定!$B$3)-2018))&amp;""</f>
        <v/>
      </c>
      <c r="AG2647" s="95" t="inlineStr">
        <is>
          <t>年</t>
        </is>
      </c>
      <c r="AI2647" s="145">
        <f>IF(計算!$B$32="","",IF(N(設定!$B$3)=0,"",MONTH(設定!$B$3)))&amp;""</f>
        <v/>
      </c>
      <c r="AL2647" s="95" t="inlineStr">
        <is>
          <t>月</t>
        </is>
      </c>
      <c r="AN2647" s="146">
        <f>IF(計算!$B$32="","",IF(N(設定!$B$3)=0,"",DAY(設定!$B$3)))&amp;""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7" t="n"/>
      <c r="BX2647" s="148" t="n"/>
      <c r="BY2647" s="148" t="n"/>
      <c r="BZ2647" s="148" t="n"/>
      <c r="CA2647" s="148" t="n"/>
      <c r="CB2647" s="148" t="n"/>
      <c r="CC2647" s="148" t="n"/>
      <c r="CD2647" s="148" t="n"/>
      <c r="CE2647" s="148" t="n"/>
      <c r="CF2647" s="148" t="n"/>
      <c r="CG2647" s="149" t="n"/>
      <c r="CH2647" s="147" t="n"/>
      <c r="CI2647" s="148" t="n"/>
      <c r="CJ2647" s="148" t="n"/>
      <c r="CK2647" s="148" t="n"/>
      <c r="CL2647" s="148" t="n"/>
      <c r="CM2647" s="148" t="n"/>
      <c r="CN2647" s="148" t="n"/>
      <c r="CO2647" s="148" t="n"/>
      <c r="CP2647" s="148" t="n"/>
      <c r="CQ2647" s="148" t="n"/>
      <c r="CR2647" s="148" t="n"/>
      <c r="CS2647" s="148" t="n"/>
      <c r="CT2647" s="148" t="n"/>
      <c r="CU2647" s="148" t="n"/>
      <c r="CV2647" s="148" t="n"/>
      <c r="CW2647" s="148" t="n"/>
      <c r="CX2647" s="148" t="n"/>
      <c r="CY2647" s="148" t="n"/>
      <c r="CZ2647" s="148" t="n"/>
      <c r="DA2647" s="148" t="n"/>
      <c r="DB2647" s="148" t="n"/>
      <c r="DC2647" s="148" t="n"/>
      <c r="DD2647" s="148" t="n"/>
      <c r="DE2647" s="148" t="n"/>
      <c r="DF2647" s="148" t="n"/>
      <c r="DG2647" s="148" t="n"/>
      <c r="DH2647" s="148" t="n"/>
      <c r="DI2647" s="148" t="n"/>
      <c r="DJ2647" s="148" t="n"/>
      <c r="DK2647" s="148" t="n"/>
      <c r="DL2647" s="148" t="n"/>
      <c r="DM2647" s="148" t="n"/>
      <c r="DN2647" s="148" t="n"/>
      <c r="DO2647" s="148" t="n"/>
      <c r="DP2647" s="148" t="n"/>
      <c r="DQ2647" s="148" t="n"/>
      <c r="DR2647" s="148" t="n"/>
      <c r="DS2647" s="148" t="n"/>
      <c r="DT2647" s="148" t="n"/>
      <c r="DU2647" s="149"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50">
        <f>計算!$BD$32</f>
        <v/>
      </c>
      <c r="CG2648" s="144" t="n"/>
      <c r="CH2648" s="151">
        <f>計算!$BE$32</f>
        <v/>
      </c>
      <c r="DU2648" s="144"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8" t="n"/>
      <c r="AA2649" s="148" t="n"/>
      <c r="AB2649" s="148" t="n"/>
      <c r="AC2649" s="148" t="n"/>
      <c r="AD2649" s="148" t="n"/>
      <c r="AE2649" s="148" t="n"/>
      <c r="AF2649" s="148" t="n"/>
      <c r="AG2649" s="148" t="n"/>
      <c r="AH2649" s="148" t="n"/>
      <c r="AI2649" s="148" t="n"/>
      <c r="AJ2649" s="148" t="n"/>
      <c r="AK2649" s="148" t="n"/>
      <c r="AL2649" s="148" t="n"/>
      <c r="AM2649" s="148" t="n"/>
      <c r="AN2649" s="148" t="n"/>
      <c r="AO2649" s="148" t="n"/>
      <c r="AP2649" s="148" t="n"/>
      <c r="AQ2649" s="148" t="n"/>
      <c r="AR2649" s="148" t="n"/>
      <c r="AS2649" s="148" t="n"/>
      <c r="AT2649" s="148" t="n"/>
      <c r="AU2649" s="12" t="n"/>
      <c r="AV2649" s="7" t="n"/>
      <c r="BI2649" s="8" t="n"/>
      <c r="BJ2649" s="7" t="n"/>
      <c r="BK2649" s="2" t="n"/>
      <c r="BL2649" s="2" t="n"/>
      <c r="BM2649" s="2" t="n"/>
      <c r="BN2649" s="2" t="n"/>
      <c r="BO2649" s="2" t="n"/>
      <c r="BP2649" s="143" t="n"/>
      <c r="BV2649" s="144" t="n"/>
      <c r="BW2649" s="143" t="n"/>
      <c r="CG2649" s="144" t="n"/>
      <c r="DU2649" s="144" t="n"/>
      <c r="DV2649" s="2" t="n"/>
      <c r="DW2649" s="2" t="n"/>
      <c r="DX2649" s="2" t="n"/>
      <c r="DY2649" s="2" t="n"/>
      <c r="DZ2649" s="2" t="n"/>
      <c r="EA2649" s="2" t="n"/>
      <c r="EB2649" s="2" t="n"/>
      <c r="EC2649" s="2" t="n"/>
    </row>
    <row r="2650" ht="6.75" customHeight="1" s="118">
      <c r="A2650" s="2" t="n"/>
      <c r="B2650" s="2" t="n"/>
      <c r="C2650" s="2" t="n"/>
      <c r="D2650" s="2" t="n"/>
      <c r="E2650" s="142" t="inlineStr">
        <is>
          <t>ふ り が な</t>
        </is>
      </c>
      <c r="F2650" s="140" t="n"/>
      <c r="G2650" s="140" t="n"/>
      <c r="H2650" s="140" t="n"/>
      <c r="I2650" s="140" t="n"/>
      <c r="J2650" s="140" t="n"/>
      <c r="K2650" s="141" t="n"/>
      <c r="L2650" s="152">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43" t="n"/>
      <c r="CG2650" s="144" t="n"/>
      <c r="DU2650" s="144" t="n"/>
      <c r="DV2650" s="2" t="n"/>
      <c r="DW2650" s="2" t="n"/>
      <c r="DX2650" s="2" t="n"/>
      <c r="DY2650" s="2" t="n"/>
      <c r="DZ2650" s="2" t="n"/>
      <c r="EA2650" s="2" t="n"/>
      <c r="EB2650" s="2" t="n"/>
      <c r="EC2650" s="2" t="n"/>
    </row>
    <row r="2651" ht="6.7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43" t="n"/>
      <c r="CG2651" s="144" t="n"/>
      <c r="DU2651" s="144" t="n"/>
      <c r="DV2651" s="2" t="n"/>
      <c r="DW2651" s="2" t="n"/>
      <c r="DX2651" s="2" t="n"/>
      <c r="DY2651" s="2" t="n"/>
      <c r="DZ2651" s="2" t="n"/>
      <c r="EA2651" s="2" t="n"/>
      <c r="EB2651" s="2" t="n"/>
      <c r="EC2651" s="2" t="n"/>
    </row>
    <row r="2652" ht="6.7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43" t="n"/>
      <c r="CG2652" s="144" t="n"/>
      <c r="DU2652" s="144" t="n"/>
      <c r="DV2652" s="2" t="n"/>
      <c r="DW2652" s="2" t="n"/>
      <c r="DX2652" s="2" t="n"/>
      <c r="DY2652" s="2" t="n"/>
      <c r="DZ2652" s="2" t="n"/>
      <c r="EA2652" s="2" t="n"/>
      <c r="EB2652" s="2" t="n"/>
      <c r="EC2652" s="2" t="n"/>
    </row>
    <row r="2653" ht="6.75" customHeight="1" s="118">
      <c r="A2653" s="2" t="n"/>
      <c r="B2653" s="2" t="n"/>
      <c r="C2653" s="2" t="n"/>
      <c r="D2653" s="2" t="n"/>
      <c r="E2653" s="147" t="n"/>
      <c r="F2653" s="148" t="n"/>
      <c r="G2653" s="148" t="n"/>
      <c r="H2653" s="148" t="n"/>
      <c r="I2653" s="148" t="n"/>
      <c r="J2653" s="148" t="n"/>
      <c r="K2653" s="149" t="n"/>
      <c r="L2653" s="148" t="n"/>
      <c r="M2653" s="148" t="n"/>
      <c r="N2653" s="148" t="n"/>
      <c r="O2653" s="148" t="n"/>
      <c r="P2653" s="148" t="n"/>
      <c r="Q2653" s="148" t="n"/>
      <c r="R2653" s="148" t="n"/>
      <c r="S2653" s="148" t="n"/>
      <c r="T2653" s="148" t="n"/>
      <c r="U2653" s="148" t="n"/>
      <c r="V2653" s="148" t="n"/>
      <c r="W2653" s="148" t="n"/>
      <c r="X2653" s="148" t="n"/>
      <c r="Y2653" s="148" t="n"/>
      <c r="Z2653" s="148" t="n"/>
      <c r="AA2653" s="148" t="n"/>
      <c r="AB2653" s="148" t="n"/>
      <c r="AC2653" s="148" t="n"/>
      <c r="AD2653" s="148" t="n"/>
      <c r="AE2653" s="148" t="n"/>
      <c r="AF2653" s="148" t="n"/>
      <c r="AG2653" s="148" t="n"/>
      <c r="AH2653" s="148" t="n"/>
      <c r="AI2653" s="148" t="n"/>
      <c r="AJ2653" s="148" t="n"/>
      <c r="AK2653" s="148" t="n"/>
      <c r="AL2653" s="148" t="n"/>
      <c r="AM2653" s="148" t="n"/>
      <c r="AN2653" s="148" t="n"/>
      <c r="AO2653" s="148" t="n"/>
      <c r="AP2653" s="148" t="n"/>
      <c r="AQ2653" s="148" t="n"/>
      <c r="AR2653" s="148" t="n"/>
      <c r="AS2653" s="148" t="n"/>
      <c r="AT2653" s="149"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43" t="n"/>
      <c r="CG2653" s="144" t="n"/>
      <c r="DU2653" s="144" t="n"/>
      <c r="DV2653" s="2" t="n"/>
      <c r="DW2653" s="2" t="n"/>
      <c r="DX2653" s="2" t="n"/>
      <c r="DY2653" s="2" t="n"/>
      <c r="DZ2653" s="2" t="n"/>
      <c r="EA2653" s="2" t="n"/>
      <c r="EB2653" s="2" t="n"/>
      <c r="EC2653" s="2" t="n"/>
    </row>
    <row r="2654" ht="6.75" customHeight="1" s="118">
      <c r="A2654" s="2" t="n"/>
      <c r="B2654" s="2" t="n"/>
      <c r="C2654" s="2" t="n"/>
      <c r="D2654" s="2" t="n"/>
      <c r="E2654" s="153" t="inlineStr">
        <is>
          <t>名　前</t>
        </is>
      </c>
      <c r="F2654" s="140" t="n"/>
      <c r="G2654" s="140" t="n"/>
      <c r="H2654" s="140" t="n"/>
      <c r="I2654" s="140" t="n"/>
      <c r="J2654" s="140" t="n"/>
      <c r="K2654" s="141" t="n"/>
      <c r="L2654" s="154">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43" t="n"/>
      <c r="CG2654" s="144" t="n"/>
      <c r="DU2654" s="144" t="n"/>
      <c r="DV2654" s="2" t="n"/>
      <c r="DW2654" s="2" t="n"/>
      <c r="DX2654" s="2" t="n"/>
      <c r="DY2654" s="2" t="n"/>
      <c r="DZ2654" s="2" t="n"/>
      <c r="EA2654" s="2" t="n"/>
      <c r="EB2654" s="2" t="n"/>
      <c r="EC2654" s="2" t="n"/>
    </row>
    <row r="2655" ht="6.7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43" t="n"/>
      <c r="CG2655" s="144" t="n"/>
      <c r="DU2655" s="144" t="n"/>
      <c r="DV2655" s="2" t="n"/>
      <c r="DW2655" s="2" t="n"/>
      <c r="DX2655" s="2" t="n"/>
      <c r="DY2655" s="2" t="n"/>
      <c r="DZ2655" s="2" t="n"/>
      <c r="EA2655" s="2" t="n"/>
      <c r="EB2655" s="2" t="n"/>
      <c r="EC2655" s="2" t="n"/>
    </row>
    <row r="2656" ht="6.7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43" t="n"/>
      <c r="CG2656" s="144" t="n"/>
      <c r="DU2656" s="144" t="n"/>
      <c r="DV2656" s="2" t="n"/>
      <c r="DW2656" s="2" t="n"/>
      <c r="DX2656" s="2" t="n"/>
      <c r="DY2656" s="2" t="n"/>
      <c r="DZ2656" s="2" t="n"/>
      <c r="EA2656" s="2" t="n"/>
      <c r="EB2656" s="2" t="n"/>
      <c r="EC2656" s="2" t="n"/>
    </row>
    <row r="2657" ht="6.7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43" t="n"/>
      <c r="CG2657" s="144" t="n"/>
      <c r="DU2657" s="144" t="n"/>
      <c r="DV2657" s="2" t="n"/>
      <c r="DW2657" s="2" t="n"/>
      <c r="DX2657" s="2" t="n"/>
      <c r="DY2657" s="2" t="n"/>
      <c r="DZ2657" s="2" t="n"/>
      <c r="EA2657" s="2" t="n"/>
      <c r="EB2657" s="2" t="n"/>
      <c r="EC2657" s="2" t="n"/>
    </row>
    <row r="2658" ht="6.7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43" t="n"/>
      <c r="CG2658" s="144" t="n"/>
      <c r="DU2658" s="144" t="n"/>
      <c r="DV2658" s="2" t="n"/>
      <c r="DW2658" s="2" t="n"/>
      <c r="DX2658" s="2" t="n"/>
      <c r="DY2658" s="2" t="n"/>
      <c r="DZ2658" s="2" t="n"/>
      <c r="EA2658" s="2" t="n"/>
      <c r="EB2658" s="2" t="n"/>
      <c r="EC2658" s="2" t="n"/>
    </row>
    <row r="2659" ht="4.5" customHeight="1" s="118">
      <c r="A2659" s="2" t="n"/>
      <c r="B2659" s="2" t="n"/>
      <c r="C2659" s="2" t="n"/>
      <c r="D2659" s="2" t="n"/>
      <c r="E2659" s="147" t="n"/>
      <c r="F2659" s="148" t="n"/>
      <c r="G2659" s="148" t="n"/>
      <c r="H2659" s="148" t="n"/>
      <c r="I2659" s="148" t="n"/>
      <c r="J2659" s="148" t="n"/>
      <c r="K2659" s="149" t="n"/>
      <c r="L2659" s="147" t="n"/>
      <c r="M2659" s="148" t="n"/>
      <c r="N2659" s="148" t="n"/>
      <c r="O2659" s="148" t="n"/>
      <c r="P2659" s="148" t="n"/>
      <c r="Q2659" s="148" t="n"/>
      <c r="R2659" s="148" t="n"/>
      <c r="S2659" s="148" t="n"/>
      <c r="T2659" s="148" t="n"/>
      <c r="U2659" s="148" t="n"/>
      <c r="V2659" s="148" t="n"/>
      <c r="W2659" s="148" t="n"/>
      <c r="X2659" s="148" t="n"/>
      <c r="Y2659" s="148" t="n"/>
      <c r="Z2659" s="148" t="n"/>
      <c r="AA2659" s="148" t="n"/>
      <c r="AB2659" s="148" t="n"/>
      <c r="AC2659" s="148" t="n"/>
      <c r="AD2659" s="148" t="n"/>
      <c r="AE2659" s="148" t="n"/>
      <c r="AF2659" s="148" t="n"/>
      <c r="AG2659" s="148" t="n"/>
      <c r="AH2659" s="148" t="n"/>
      <c r="AI2659" s="148" t="n"/>
      <c r="AJ2659" s="148" t="n"/>
      <c r="AK2659" s="148" t="n"/>
      <c r="AL2659" s="148" t="n"/>
      <c r="AM2659" s="148" t="n"/>
      <c r="AN2659" s="148" t="n"/>
      <c r="AO2659" s="148" t="n"/>
      <c r="AP2659" s="148" t="n"/>
      <c r="AQ2659" s="148" t="n"/>
      <c r="AR2659" s="148" t="n"/>
      <c r="AS2659" s="148" t="n"/>
      <c r="AT2659" s="149"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43" t="n"/>
      <c r="CG2659" s="144" t="n"/>
      <c r="DU2659" s="144" t="n"/>
      <c r="DV2659" s="2" t="n"/>
      <c r="DW2659" s="2" t="n"/>
      <c r="DX2659" s="2" t="n"/>
      <c r="DY2659" s="2" t="n"/>
      <c r="DZ2659" s="2" t="n"/>
      <c r="EA2659" s="2" t="n"/>
      <c r="EB2659" s="2" t="n"/>
      <c r="EC2659" s="2" t="n"/>
    </row>
    <row r="2660" ht="6.75" customHeight="1" s="118">
      <c r="A2660" s="2" t="n"/>
      <c r="B2660" s="2" t="n"/>
      <c r="C2660" s="2" t="n"/>
      <c r="D2660" s="2" t="n"/>
      <c r="E2660" s="153" t="inlineStr">
        <is>
          <t>生年月日</t>
        </is>
      </c>
      <c r="F2660" s="140" t="n"/>
      <c r="G2660" s="140" t="n"/>
      <c r="H2660" s="140" t="n"/>
      <c r="I2660" s="140" t="n"/>
      <c r="J2660" s="140" t="n"/>
      <c r="K2660" s="141" t="n"/>
      <c r="L2660" s="155" t="inlineStr">
        <is>
          <t>昭和 ・ 平成</t>
        </is>
      </c>
      <c r="M2660" s="140" t="n"/>
      <c r="N2660" s="140" t="n"/>
      <c r="O2660" s="140" t="n"/>
      <c r="P2660" s="140" t="n"/>
      <c r="Q2660" s="140" t="n"/>
      <c r="R2660" s="140" t="n"/>
      <c r="S2660" s="140" t="n"/>
      <c r="T2660" s="140" t="n"/>
      <c r="U2660" s="140" t="n"/>
      <c r="V2660" s="156">
        <f>計算!$D$32</f>
        <v/>
      </c>
      <c r="W2660" s="140" t="n"/>
      <c r="X2660" s="157" t="inlineStr">
        <is>
          <t>年</t>
        </is>
      </c>
      <c r="Y2660" s="140" t="n"/>
      <c r="Z2660" s="158">
        <f>計算!$E$32</f>
        <v/>
      </c>
      <c r="AA2660" s="140" t="n"/>
      <c r="AB2660" s="140" t="n"/>
      <c r="AC2660" s="157" t="inlineStr">
        <is>
          <t>月</t>
        </is>
      </c>
      <c r="AD2660" s="140" t="n"/>
      <c r="AE2660" s="158">
        <f>計算!$F$32</f>
        <v/>
      </c>
      <c r="AF2660" s="140" t="n"/>
      <c r="AG2660" s="140" t="n"/>
      <c r="AH2660" s="157" t="inlineStr">
        <is>
          <t>日　生 （満</t>
        </is>
      </c>
      <c r="AI2660" s="140" t="n"/>
      <c r="AJ2660" s="140" t="n"/>
      <c r="AK2660" s="140" t="n"/>
      <c r="AL2660" s="140" t="n"/>
      <c r="AM2660" s="140" t="n"/>
      <c r="AN2660" s="140" t="n"/>
      <c r="AO2660" s="140" t="n"/>
      <c r="AP2660" s="159">
        <f>計算!$G$32</f>
        <v/>
      </c>
      <c r="AQ2660" s="140" t="n"/>
      <c r="AR2660" s="160"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43" t="n"/>
      <c r="CG2660" s="144" t="n"/>
      <c r="DU2660" s="144" t="n"/>
      <c r="DV2660" s="2" t="n"/>
      <c r="DW2660" s="2" t="n"/>
      <c r="DX2660" s="2" t="n"/>
      <c r="DY2660" s="2" t="n"/>
      <c r="DZ2660" s="2" t="n"/>
      <c r="EA2660" s="2" t="n"/>
      <c r="EB2660" s="2" t="n"/>
      <c r="EC2660" s="2" t="n"/>
    </row>
    <row r="2661" ht="6.75"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143" t="n"/>
      <c r="CG2661" s="144" t="n"/>
      <c r="DU2661" s="144" t="n"/>
      <c r="DV2661" s="2" t="n"/>
      <c r="DW2661" s="2" t="n"/>
      <c r="DX2661" s="2" t="n"/>
      <c r="DY2661" s="2" t="n"/>
      <c r="DZ2661" s="2" t="n"/>
      <c r="EA2661" s="2" t="n"/>
      <c r="EB2661" s="2" t="n"/>
      <c r="EC2661" s="2" t="n"/>
    </row>
    <row r="2662" ht="6.75"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143" t="n"/>
      <c r="CG2662" s="144" t="n"/>
      <c r="DU2662" s="144" t="n"/>
      <c r="DV2662" s="2" t="n"/>
      <c r="DW2662" s="2" t="n"/>
      <c r="DX2662" s="2" t="n"/>
      <c r="DY2662" s="2" t="n"/>
      <c r="DZ2662" s="2" t="n"/>
      <c r="EA2662" s="2" t="n"/>
      <c r="EB2662" s="2" t="n"/>
      <c r="EC2662" s="2" t="n"/>
    </row>
    <row r="2663" ht="3.75" customHeight="1" s="118">
      <c r="A2663" s="2" t="n"/>
      <c r="B2663" s="2" t="n"/>
      <c r="C2663" s="2" t="n"/>
      <c r="D2663" s="2" t="n"/>
      <c r="E2663" s="147" t="n"/>
      <c r="F2663" s="148" t="n"/>
      <c r="G2663" s="148" t="n"/>
      <c r="H2663" s="148" t="n"/>
      <c r="I2663" s="148" t="n"/>
      <c r="J2663" s="148" t="n"/>
      <c r="K2663" s="149" t="n"/>
      <c r="L2663" s="147" t="n"/>
      <c r="M2663" s="148" t="n"/>
      <c r="N2663" s="148" t="n"/>
      <c r="O2663" s="148" t="n"/>
      <c r="P2663" s="148" t="n"/>
      <c r="Q2663" s="148" t="n"/>
      <c r="R2663" s="148" t="n"/>
      <c r="S2663" s="148" t="n"/>
      <c r="T2663" s="148" t="n"/>
      <c r="U2663" s="148" t="n"/>
      <c r="X2663" s="148" t="n"/>
      <c r="Y2663" s="148" t="n"/>
      <c r="AC2663" s="148" t="n"/>
      <c r="AD2663" s="148" t="n"/>
      <c r="AH2663" s="148" t="n"/>
      <c r="AI2663" s="148" t="n"/>
      <c r="AJ2663" s="148" t="n"/>
      <c r="AK2663" s="148" t="n"/>
      <c r="AL2663" s="148" t="n"/>
      <c r="AM2663" s="148" t="n"/>
      <c r="AN2663" s="148" t="n"/>
      <c r="AO2663" s="148" t="n"/>
      <c r="AP2663" s="148" t="n"/>
      <c r="AQ2663" s="148" t="n"/>
      <c r="AR2663" s="148" t="n"/>
      <c r="AS2663" s="148" t="n"/>
      <c r="AT2663" s="149"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143" t="n"/>
      <c r="CG2663" s="144" t="n"/>
      <c r="DU2663" s="144" t="n"/>
      <c r="DV2663" s="2" t="n"/>
      <c r="DW2663" s="2" t="n"/>
      <c r="DX2663" s="2" t="n"/>
      <c r="DY2663" s="2" t="n"/>
      <c r="DZ2663" s="2" t="n"/>
      <c r="EA2663" s="2" t="n"/>
      <c r="EB2663" s="2" t="n"/>
      <c r="EC2663" s="2" t="n"/>
    </row>
    <row r="2664" ht="6.75" customHeight="1" s="118">
      <c r="A2664" s="2" t="n"/>
      <c r="B2664" s="2" t="n"/>
      <c r="C2664" s="2" t="n"/>
      <c r="D2664" s="2" t="n"/>
      <c r="E2664" s="161" t="inlineStr">
        <is>
          <t>ふ り が な</t>
        </is>
      </c>
      <c r="F2664" s="140" t="n"/>
      <c r="G2664" s="140" t="n"/>
      <c r="H2664" s="140" t="n"/>
      <c r="I2664" s="140" t="n"/>
      <c r="J2664" s="140" t="n"/>
      <c r="K2664" s="141" t="n"/>
      <c r="L2664" s="162">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143" t="n"/>
      <c r="CG2664" s="144" t="n"/>
      <c r="DU2664" s="144" t="n"/>
      <c r="DV2664" s="2" t="n"/>
      <c r="DW2664" s="2" t="n"/>
      <c r="DX2664" s="2" t="n"/>
      <c r="DY2664" s="2" t="n"/>
      <c r="DZ2664" s="2" t="n"/>
      <c r="EA2664" s="2" t="n"/>
      <c r="EB2664" s="2" t="n"/>
      <c r="EC2664" s="2" t="n"/>
    </row>
    <row r="2665" ht="6.75" customHeight="1" s="118">
      <c r="A2665" s="2" t="n"/>
      <c r="B2665" s="2" t="n"/>
      <c r="C2665" s="2" t="n"/>
      <c r="D2665" s="2" t="n"/>
      <c r="E2665" s="143" t="n"/>
      <c r="K2665" s="144" t="n"/>
      <c r="BI2665" s="144" t="n"/>
      <c r="BJ2665" s="2" t="n"/>
      <c r="BK2665" s="2" t="n"/>
      <c r="BL2665" s="2" t="n"/>
      <c r="BM2665" s="2" t="n"/>
      <c r="BN2665" s="2" t="n"/>
      <c r="BO2665" s="2" t="n"/>
      <c r="BP2665" s="143" t="n"/>
      <c r="BV2665" s="144" t="n"/>
      <c r="BW2665" s="143" t="n"/>
      <c r="CG2665" s="144" t="n"/>
      <c r="DU2665" s="144" t="n"/>
      <c r="DV2665" s="2" t="n"/>
      <c r="DW2665" s="2" t="n"/>
      <c r="DX2665" s="2" t="n"/>
      <c r="DY2665" s="2" t="n"/>
      <c r="DZ2665" s="2" t="n"/>
      <c r="EA2665" s="2" t="n"/>
      <c r="EB2665" s="2" t="n"/>
      <c r="EC2665" s="2" t="n"/>
    </row>
    <row r="2666" ht="6.75" customHeight="1" s="118">
      <c r="A2666" s="2" t="n"/>
      <c r="B2666" s="2" t="n"/>
      <c r="C2666" s="2" t="n"/>
      <c r="D2666" s="2" t="n"/>
      <c r="E2666" s="163" t="n"/>
      <c r="F2666" s="164" t="n"/>
      <c r="G2666" s="164" t="n"/>
      <c r="H2666" s="164" t="n"/>
      <c r="I2666" s="164" t="n"/>
      <c r="J2666" s="164" t="n"/>
      <c r="K2666" s="165" t="n"/>
      <c r="L2666" s="164" t="n"/>
      <c r="M2666" s="164" t="n"/>
      <c r="N2666" s="164" t="n"/>
      <c r="O2666" s="164" t="n"/>
      <c r="P2666" s="164" t="n"/>
      <c r="Q2666" s="164" t="n"/>
      <c r="R2666" s="164" t="n"/>
      <c r="S2666" s="164" t="n"/>
      <c r="T2666" s="164" t="n"/>
      <c r="U2666" s="164" t="n"/>
      <c r="V2666" s="164" t="n"/>
      <c r="W2666" s="164" t="n"/>
      <c r="X2666" s="164" t="n"/>
      <c r="Y2666" s="164" t="n"/>
      <c r="Z2666" s="164" t="n"/>
      <c r="AA2666" s="164" t="n"/>
      <c r="AB2666" s="164" t="n"/>
      <c r="AC2666" s="164" t="n"/>
      <c r="AD2666" s="164" t="n"/>
      <c r="AE2666" s="164" t="n"/>
      <c r="AF2666" s="164" t="n"/>
      <c r="AG2666" s="164" t="n"/>
      <c r="AH2666" s="164" t="n"/>
      <c r="AI2666" s="164" t="n"/>
      <c r="AJ2666" s="164" t="n"/>
      <c r="AK2666" s="164" t="n"/>
      <c r="AL2666" s="164" t="n"/>
      <c r="AM2666" s="164" t="n"/>
      <c r="AN2666" s="164" t="n"/>
      <c r="AO2666" s="164" t="n"/>
      <c r="AP2666" s="164" t="n"/>
      <c r="AQ2666" s="164" t="n"/>
      <c r="AR2666" s="164" t="n"/>
      <c r="AS2666" s="164" t="n"/>
      <c r="AT2666" s="164" t="n"/>
      <c r="AU2666" s="164" t="n"/>
      <c r="AV2666" s="164" t="n"/>
      <c r="AW2666" s="164" t="n"/>
      <c r="AX2666" s="164" t="n"/>
      <c r="AY2666" s="164" t="n"/>
      <c r="AZ2666" s="164" t="n"/>
      <c r="BA2666" s="164" t="n"/>
      <c r="BB2666" s="164" t="n"/>
      <c r="BC2666" s="164" t="n"/>
      <c r="BD2666" s="164" t="n"/>
      <c r="BE2666" s="164" t="n"/>
      <c r="BF2666" s="164" t="n"/>
      <c r="BG2666" s="164" t="n"/>
      <c r="BH2666" s="164" t="n"/>
      <c r="BI2666" s="165" t="n"/>
      <c r="BJ2666" s="2" t="n"/>
      <c r="BK2666" s="2" t="n"/>
      <c r="BL2666" s="2" t="n"/>
      <c r="BM2666" s="2" t="n"/>
      <c r="BN2666" s="2" t="n"/>
      <c r="BO2666" s="2" t="n"/>
      <c r="BP2666" s="143" t="n"/>
      <c r="BV2666" s="144" t="n"/>
      <c r="BW2666" s="143" t="n"/>
      <c r="CG2666" s="144" t="n"/>
      <c r="DU2666" s="144" t="n"/>
      <c r="DV2666" s="2" t="n"/>
      <c r="DW2666" s="2" t="n"/>
      <c r="DX2666" s="2" t="n"/>
      <c r="DY2666" s="2" t="n"/>
      <c r="DZ2666" s="2" t="n"/>
      <c r="EA2666" s="2" t="n"/>
      <c r="EB2666" s="2" t="n"/>
      <c r="EC2666" s="2" t="n"/>
    </row>
    <row r="2667" ht="6.75" customHeight="1" s="118">
      <c r="A2667" s="2" t="n"/>
      <c r="B2667" s="2" t="n"/>
      <c r="C2667" s="2" t="n"/>
      <c r="D2667" s="2" t="n"/>
      <c r="E2667" s="166" t="inlineStr">
        <is>
          <t>現住所</t>
        </is>
      </c>
      <c r="F2667" s="167" t="n"/>
      <c r="G2667" s="167" t="n"/>
      <c r="H2667" s="167" t="n"/>
      <c r="I2667" s="167" t="n"/>
      <c r="J2667" s="167" t="n"/>
      <c r="K2667" s="168" t="n"/>
      <c r="L2667" s="107" t="inlineStr">
        <is>
          <t>〒</t>
        </is>
      </c>
      <c r="M2667" s="167" t="n"/>
      <c r="N2667" s="167" t="n"/>
      <c r="O2667" s="167" t="n"/>
      <c r="P2667" s="169">
        <f>計算!$H$32</f>
        <v/>
      </c>
      <c r="Q2667" s="167" t="n"/>
      <c r="R2667" s="167" t="n"/>
      <c r="S2667" s="167" t="n"/>
      <c r="T2667" s="167" t="n"/>
      <c r="U2667" s="167" t="n"/>
      <c r="V2667" s="167" t="n"/>
      <c r="W2667" s="167" t="n"/>
      <c r="X2667" s="167" t="n"/>
      <c r="Y2667" s="167" t="n"/>
      <c r="Z2667" s="167" t="n"/>
      <c r="AA2667" s="167" t="n"/>
      <c r="AB2667" s="167" t="n"/>
      <c r="AC2667" s="167" t="n"/>
      <c r="AD2667" s="167" t="n"/>
      <c r="AE2667" s="167" t="n"/>
      <c r="AF2667" s="167" t="n"/>
      <c r="AG2667" s="167" t="n"/>
      <c r="AH2667" s="167" t="n"/>
      <c r="AI2667" s="167" t="n"/>
      <c r="AJ2667" s="167"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143" t="n"/>
      <c r="CG2667" s="144" t="n"/>
      <c r="DU2667" s="144" t="n"/>
      <c r="DV2667" s="2" t="n"/>
      <c r="DW2667" s="2" t="n"/>
      <c r="DX2667" s="2" t="n"/>
      <c r="DY2667" s="2" t="n"/>
      <c r="DZ2667" s="2" t="n"/>
      <c r="EA2667" s="2" t="n"/>
      <c r="EB2667" s="2" t="n"/>
      <c r="EC2667" s="2" t="n"/>
    </row>
    <row r="2668" ht="4.5"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7" t="n"/>
      <c r="BQ2668" s="148" t="n"/>
      <c r="BR2668" s="148" t="n"/>
      <c r="BS2668" s="148" t="n"/>
      <c r="BT2668" s="148" t="n"/>
      <c r="BU2668" s="148" t="n"/>
      <c r="BV2668" s="149" t="n"/>
      <c r="BW2668" s="147" t="n"/>
      <c r="BX2668" s="148" t="n"/>
      <c r="BY2668" s="148" t="n"/>
      <c r="BZ2668" s="148" t="n"/>
      <c r="CA2668" s="148" t="n"/>
      <c r="CB2668" s="148" t="n"/>
      <c r="CC2668" s="148" t="n"/>
      <c r="CD2668" s="148" t="n"/>
      <c r="CE2668" s="148" t="n"/>
      <c r="CF2668" s="148" t="n"/>
      <c r="CG2668" s="149" t="n"/>
      <c r="DU2668" s="144"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0" t="inlineStr">
        <is>
          <t>校内外の諸活動</t>
        </is>
      </c>
      <c r="BQ2669" s="140" t="n"/>
      <c r="BR2669" s="140" t="n"/>
      <c r="BS2669" s="140" t="n"/>
      <c r="BT2669" s="140" t="n"/>
      <c r="BU2669" s="140" t="n"/>
      <c r="BV2669" s="141" t="n"/>
      <c r="BW2669" s="171">
        <f>計算!$AQ$32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2">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7" t="n"/>
      <c r="F2672" s="148" t="n"/>
      <c r="G2672" s="148" t="n"/>
      <c r="H2672" s="148" t="n"/>
      <c r="I2672" s="148" t="n"/>
      <c r="J2672" s="148" t="n"/>
      <c r="K2672" s="149" t="n"/>
      <c r="L2672" s="147" t="n"/>
      <c r="M2672" s="148" t="n"/>
      <c r="N2672" s="148" t="n"/>
      <c r="O2672" s="148" t="n"/>
      <c r="P2672" s="148" t="n"/>
      <c r="Q2672" s="148" t="n"/>
      <c r="R2672" s="148" t="n"/>
      <c r="S2672" s="148" t="n"/>
      <c r="T2672" s="148" t="n"/>
      <c r="U2672" s="148" t="n"/>
      <c r="V2672" s="148" t="n"/>
      <c r="W2672" s="148" t="n"/>
      <c r="X2672" s="148" t="n"/>
      <c r="Y2672" s="148" t="n"/>
      <c r="Z2672" s="148" t="n"/>
      <c r="AA2672" s="148" t="n"/>
      <c r="AB2672" s="148" t="n"/>
      <c r="AC2672" s="148" t="n"/>
      <c r="AD2672" s="148" t="n"/>
      <c r="AE2672" s="148" t="n"/>
      <c r="AF2672" s="148" t="n"/>
      <c r="AG2672" s="148" t="n"/>
      <c r="AH2672" s="148" t="n"/>
      <c r="AI2672" s="148" t="n"/>
      <c r="AJ2672" s="148" t="n"/>
      <c r="AK2672" s="148" t="n"/>
      <c r="AL2672" s="148" t="n"/>
      <c r="AM2672" s="148" t="n"/>
      <c r="AN2672" s="148" t="n"/>
      <c r="AO2672" s="148" t="n"/>
      <c r="AP2672" s="148" t="n"/>
      <c r="AQ2672" s="148" t="n"/>
      <c r="AR2672" s="148" t="n"/>
      <c r="AS2672" s="148" t="n"/>
      <c r="AT2672" s="148" t="n"/>
      <c r="AU2672" s="148" t="n"/>
      <c r="AV2672" s="148" t="n"/>
      <c r="AW2672" s="148" t="n"/>
      <c r="AX2672" s="148" t="n"/>
      <c r="AY2672" s="148" t="n"/>
      <c r="AZ2672" s="148" t="n"/>
      <c r="BA2672" s="148" t="n"/>
      <c r="BB2672" s="148" t="n"/>
      <c r="BC2672" s="148" t="n"/>
      <c r="BD2672" s="148" t="n"/>
      <c r="BE2672" s="148" t="n"/>
      <c r="BF2672" s="148" t="n"/>
      <c r="BG2672" s="148" t="n"/>
      <c r="BH2672" s="148" t="n"/>
      <c r="BI2672" s="149"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61" t="inlineStr">
        <is>
          <t>ふ り が な</t>
        </is>
      </c>
      <c r="F2673" s="140" t="n"/>
      <c r="G2673" s="140" t="n"/>
      <c r="H2673" s="140" t="n"/>
      <c r="I2673" s="140" t="n"/>
      <c r="J2673" s="140" t="n"/>
      <c r="K2673" s="141" t="n"/>
      <c r="L2673" s="162">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3" t="n"/>
      <c r="F2675" s="164" t="n"/>
      <c r="G2675" s="164" t="n"/>
      <c r="H2675" s="164" t="n"/>
      <c r="I2675" s="164" t="n"/>
      <c r="J2675" s="164" t="n"/>
      <c r="K2675" s="165" t="n"/>
      <c r="L2675" s="164" t="n"/>
      <c r="M2675" s="164" t="n"/>
      <c r="N2675" s="164" t="n"/>
      <c r="O2675" s="164" t="n"/>
      <c r="P2675" s="164" t="n"/>
      <c r="Q2675" s="164" t="n"/>
      <c r="R2675" s="164" t="n"/>
      <c r="S2675" s="164" t="n"/>
      <c r="T2675" s="164" t="n"/>
      <c r="U2675" s="164" t="n"/>
      <c r="V2675" s="164" t="n"/>
      <c r="W2675" s="164" t="n"/>
      <c r="X2675" s="164" t="n"/>
      <c r="Y2675" s="164" t="n"/>
      <c r="Z2675" s="164" t="n"/>
      <c r="AA2675" s="164" t="n"/>
      <c r="AB2675" s="164" t="n"/>
      <c r="AC2675" s="164" t="n"/>
      <c r="AD2675" s="164" t="n"/>
      <c r="AE2675" s="164" t="n"/>
      <c r="AF2675" s="164" t="n"/>
      <c r="AG2675" s="164" t="n"/>
      <c r="AH2675" s="164" t="n"/>
      <c r="AI2675" s="164" t="n"/>
      <c r="AJ2675" s="164" t="n"/>
      <c r="AK2675" s="164" t="n"/>
      <c r="AL2675" s="164" t="n"/>
      <c r="AM2675" s="164" t="n"/>
      <c r="AN2675" s="164" t="n"/>
      <c r="AO2675" s="164" t="n"/>
      <c r="AP2675" s="164" t="n"/>
      <c r="AQ2675" s="164" t="n"/>
      <c r="AR2675" s="164" t="n"/>
      <c r="AS2675" s="164" t="n"/>
      <c r="AT2675" s="164" t="n"/>
      <c r="AU2675" s="164" t="n"/>
      <c r="AV2675" s="164" t="n"/>
      <c r="AW2675" s="164" t="n"/>
      <c r="AX2675" s="164" t="n"/>
      <c r="AY2675" s="164" t="n"/>
      <c r="AZ2675" s="164" t="n"/>
      <c r="BA2675" s="164" t="n"/>
      <c r="BB2675" s="164" t="n"/>
      <c r="BC2675" s="164" t="n"/>
      <c r="BD2675" s="164" t="n"/>
      <c r="BE2675" s="164" t="n"/>
      <c r="BF2675" s="164" t="n"/>
      <c r="BG2675" s="164" t="n"/>
      <c r="BH2675" s="164" t="n"/>
      <c r="BI2675" s="165"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6" t="inlineStr">
        <is>
          <t>連絡先</t>
        </is>
      </c>
      <c r="F2676" s="167" t="n"/>
      <c r="G2676" s="167" t="n"/>
      <c r="H2676" s="167" t="n"/>
      <c r="I2676" s="167" t="n"/>
      <c r="J2676" s="167" t="n"/>
      <c r="K2676" s="168" t="n"/>
      <c r="L2676" s="107" t="inlineStr">
        <is>
          <t>〒</t>
        </is>
      </c>
      <c r="M2676" s="167" t="n"/>
      <c r="N2676" s="167" t="n"/>
      <c r="O2676" s="167" t="n"/>
      <c r="P2676" s="173">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4">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7" t="n"/>
      <c r="F2680" s="148" t="n"/>
      <c r="G2680" s="148" t="n"/>
      <c r="H2680" s="148" t="n"/>
      <c r="I2680" s="148" t="n"/>
      <c r="J2680" s="148" t="n"/>
      <c r="K2680" s="149" t="n"/>
      <c r="L2680" s="148" t="n"/>
      <c r="M2680" s="148" t="n"/>
      <c r="N2680" s="148" t="n"/>
      <c r="O2680" s="148" t="n"/>
      <c r="P2680" s="148" t="n"/>
      <c r="Q2680" s="148" t="n"/>
      <c r="R2680" s="148" t="n"/>
      <c r="S2680" s="148" t="n"/>
      <c r="T2680" s="148" t="n"/>
      <c r="U2680" s="148" t="n"/>
      <c r="V2680" s="148" t="n"/>
      <c r="W2680" s="148" t="n"/>
      <c r="X2680" s="148" t="n"/>
      <c r="Y2680" s="148" t="n"/>
      <c r="Z2680" s="148" t="n"/>
      <c r="AA2680" s="148" t="n"/>
      <c r="AB2680" s="148" t="n"/>
      <c r="AC2680" s="148" t="n"/>
      <c r="AD2680" s="148" t="n"/>
      <c r="AE2680" s="148" t="n"/>
      <c r="AF2680" s="148" t="n"/>
      <c r="AG2680" s="148" t="n"/>
      <c r="AH2680" s="148" t="n"/>
      <c r="AI2680" s="148" t="n"/>
      <c r="AJ2680" s="148" t="n"/>
      <c r="AK2680" s="148" t="n"/>
      <c r="AL2680" s="148" t="n"/>
      <c r="AM2680" s="148" t="n"/>
      <c r="AN2680" s="148" t="n"/>
      <c r="AO2680" s="148" t="n"/>
      <c r="AP2680" s="148" t="n"/>
      <c r="AQ2680" s="148" t="n"/>
      <c r="AR2680" s="148" t="n"/>
      <c r="AS2680" s="148" t="n"/>
      <c r="AT2680" s="148" t="n"/>
      <c r="AU2680" s="148" t="n"/>
      <c r="AV2680" s="148" t="n"/>
      <c r="AW2680" s="148" t="n"/>
      <c r="AX2680" s="148" t="n"/>
      <c r="AY2680" s="148" t="n"/>
      <c r="AZ2680" s="148" t="n"/>
      <c r="BA2680" s="148" t="n"/>
      <c r="BB2680" s="148" t="n"/>
      <c r="BC2680" s="148" t="n"/>
      <c r="BD2680" s="148" t="n"/>
      <c r="BE2680" s="148" t="n"/>
      <c r="BF2680" s="148" t="n"/>
      <c r="BG2680" s="148" t="n"/>
      <c r="BH2680" s="148" t="n"/>
      <c r="BI2680" s="149"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5" t="n"/>
      <c r="BQ2686" s="140" t="n"/>
      <c r="BR2686" s="176" t="n"/>
      <c r="BS2686" s="140" t="n"/>
      <c r="BT2686" s="140" t="n"/>
      <c r="BU2686" s="28" t="n"/>
      <c r="BV2686" s="29" t="n"/>
      <c r="BW2686" s="177">
        <f>計算!$AR$32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8"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79">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80">
        <f>IF(計算!$B$32="","",設定!$B$6)&amp;""</f>
        <v/>
      </c>
      <c r="S2694" s="11" t="n"/>
      <c r="T2694" s="11" t="n"/>
      <c r="U2694" s="181">
        <f>IF(計算!$B$32="","",設定!$B$7)&amp;""</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7" t="n"/>
      <c r="F2699" s="148" t="n"/>
      <c r="G2699" s="148" t="n"/>
      <c r="H2699" s="148" t="n"/>
      <c r="I2699" s="148" t="n"/>
      <c r="J2699" s="148" t="n"/>
      <c r="K2699" s="149"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8" t="n"/>
      <c r="AX2699" s="148" t="n"/>
      <c r="AY2699" s="148" t="n"/>
      <c r="AZ2699" s="148" t="n"/>
      <c r="BA2699" s="148" t="n"/>
      <c r="BB2699" s="148" t="n"/>
      <c r="BC2699" s="148" t="n"/>
      <c r="BD2699" s="148" t="n"/>
      <c r="BE2699" s="148" t="n"/>
      <c r="BF2699" s="148" t="n"/>
      <c r="BG2699" s="148" t="n"/>
      <c r="BH2699" s="148" t="n"/>
      <c r="BI2699" s="149"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2"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2">
        <f>計算!$AV$32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80">
        <f>計算!$AT$32</f>
        <v/>
      </c>
      <c r="S2705" s="52" t="inlineStr">
        <is>
          <t>年</t>
        </is>
      </c>
      <c r="U2705" s="181">
        <f>計算!$AU$32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7" t="n"/>
      <c r="M2708" s="148" t="n"/>
      <c r="N2708" s="148" t="n"/>
      <c r="O2708" s="148" t="n"/>
      <c r="P2708" s="20" t="n"/>
      <c r="Q2708" s="20" t="n"/>
      <c r="R2708" s="20" t="n"/>
      <c r="S2708" s="20" t="n"/>
      <c r="T2708" s="20" t="n"/>
      <c r="U2708" s="20" t="n"/>
      <c r="V2708" s="20" t="n"/>
      <c r="W2708" s="20" t="n"/>
      <c r="X2708" s="39" t="n"/>
      <c r="Y2708" s="147" t="n"/>
      <c r="Z2708" s="148" t="n"/>
      <c r="AA2708" s="148" t="n"/>
      <c r="AB2708" s="148" t="n"/>
      <c r="AC2708" s="148" t="n"/>
      <c r="AD2708" s="148" t="n"/>
      <c r="AE2708" s="148" t="n"/>
      <c r="AF2708" s="148" t="n"/>
      <c r="AG2708" s="148" t="n"/>
      <c r="AH2708" s="148" t="n"/>
      <c r="AI2708" s="148" t="n"/>
      <c r="AJ2708" s="148" t="n"/>
      <c r="AK2708" s="148" t="n"/>
      <c r="AL2708" s="148" t="n"/>
      <c r="AM2708" s="148" t="n"/>
      <c r="AN2708" s="148" t="n"/>
      <c r="AO2708" s="148" t="n"/>
      <c r="AP2708" s="148" t="n"/>
      <c r="AQ2708" s="148" t="n"/>
      <c r="AR2708" s="148" t="n"/>
      <c r="AS2708" s="148" t="n"/>
      <c r="AT2708" s="148" t="n"/>
      <c r="AU2708" s="148" t="n"/>
      <c r="AV2708" s="148" t="n"/>
      <c r="AW2708" s="148" t="n"/>
      <c r="AX2708" s="148" t="n"/>
      <c r="AY2708" s="148" t="n"/>
      <c r="AZ2708" s="148" t="n"/>
      <c r="BA2708" s="148" t="n"/>
      <c r="BB2708" s="148" t="n"/>
      <c r="BC2708" s="148" t="n"/>
      <c r="BD2708" s="148" t="n"/>
      <c r="BE2708" s="148" t="n"/>
      <c r="BF2708" s="148" t="n"/>
      <c r="BG2708" s="148" t="n"/>
      <c r="BH2708" s="148" t="n"/>
      <c r="BI2708" s="149"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2">
        <f>計算!$AY$32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80">
        <f>計算!$AW$32</f>
        <v/>
      </c>
      <c r="S2711" s="52" t="inlineStr">
        <is>
          <t>年</t>
        </is>
      </c>
      <c r="U2711" s="181">
        <f>計算!$AX$32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7" t="n"/>
      <c r="M2714" s="148" t="n"/>
      <c r="N2714" s="148" t="n"/>
      <c r="O2714" s="148" t="n"/>
      <c r="P2714" s="20" t="n"/>
      <c r="Q2714" s="20" t="n"/>
      <c r="R2714" s="20" t="n"/>
      <c r="S2714" s="20" t="n"/>
      <c r="T2714" s="20" t="n"/>
      <c r="U2714" s="20" t="n"/>
      <c r="V2714" s="20" t="n"/>
      <c r="W2714" s="20" t="n"/>
      <c r="X2714" s="39" t="n"/>
      <c r="Y2714" s="147" t="n"/>
      <c r="Z2714" s="148" t="n"/>
      <c r="AA2714" s="148" t="n"/>
      <c r="AB2714" s="148" t="n"/>
      <c r="AC2714" s="148" t="n"/>
      <c r="AD2714" s="148" t="n"/>
      <c r="AE2714" s="148" t="n"/>
      <c r="AF2714" s="148" t="n"/>
      <c r="AG2714" s="148" t="n"/>
      <c r="AH2714" s="148" t="n"/>
      <c r="AI2714" s="148" t="n"/>
      <c r="AJ2714" s="148" t="n"/>
      <c r="AK2714" s="148" t="n"/>
      <c r="AL2714" s="148" t="n"/>
      <c r="AM2714" s="148" t="n"/>
      <c r="AN2714" s="148" t="n"/>
      <c r="AO2714" s="148" t="n"/>
      <c r="AP2714" s="148" t="n"/>
      <c r="AQ2714" s="148" t="n"/>
      <c r="AR2714" s="148" t="n"/>
      <c r="AS2714" s="148" t="n"/>
      <c r="AT2714" s="148" t="n"/>
      <c r="AU2714" s="148" t="n"/>
      <c r="AV2714" s="148" t="n"/>
      <c r="AW2714" s="148" t="n"/>
      <c r="AX2714" s="148" t="n"/>
      <c r="AY2714" s="148" t="n"/>
      <c r="AZ2714" s="148" t="n"/>
      <c r="BA2714" s="148" t="n"/>
      <c r="BB2714" s="148" t="n"/>
      <c r="BC2714" s="148" t="n"/>
      <c r="BD2714" s="148" t="n"/>
      <c r="BE2714" s="148" t="n"/>
      <c r="BF2714" s="148" t="n"/>
      <c r="BG2714" s="148" t="n"/>
      <c r="BH2714" s="148" t="n"/>
      <c r="BI2714" s="149" t="n"/>
      <c r="BJ2714" s="2" t="n"/>
      <c r="BK2714" s="2" t="n"/>
      <c r="BL2714" s="2" t="n"/>
      <c r="BM2714" s="2" t="n"/>
      <c r="BN2714" s="2" t="n"/>
      <c r="BO2714" s="2" t="n"/>
      <c r="BP2714" s="147" t="n"/>
      <c r="BQ2714" s="148" t="n"/>
      <c r="BR2714" s="148" t="n"/>
      <c r="BS2714" s="148" t="n"/>
      <c r="BT2714" s="148" t="n"/>
      <c r="BU2714" s="42" t="n"/>
      <c r="BV2714" s="45" t="n"/>
      <c r="BW2714" s="148" t="n"/>
      <c r="BX2714" s="148" t="n"/>
      <c r="BY2714" s="148" t="n"/>
      <c r="BZ2714" s="148" t="n"/>
      <c r="CA2714" s="148" t="n"/>
      <c r="CB2714" s="148" t="n"/>
      <c r="CC2714" s="148" t="n"/>
      <c r="CD2714" s="148" t="n"/>
      <c r="CE2714" s="148" t="n"/>
      <c r="CF2714" s="148" t="n"/>
      <c r="CG2714" s="148" t="n"/>
      <c r="CH2714" s="148" t="n"/>
      <c r="CI2714" s="148" t="n"/>
      <c r="CJ2714" s="148" t="n"/>
      <c r="CK2714" s="148" t="n"/>
      <c r="CL2714" s="148" t="n"/>
      <c r="CM2714" s="148" t="n"/>
      <c r="CN2714" s="148" t="n"/>
      <c r="CO2714" s="148" t="n"/>
      <c r="CP2714" s="148" t="n"/>
      <c r="CQ2714" s="148" t="n"/>
      <c r="CR2714" s="148" t="n"/>
      <c r="CS2714" s="148" t="n"/>
      <c r="CT2714" s="148" t="n"/>
      <c r="CU2714" s="148" t="n"/>
      <c r="CV2714" s="148" t="n"/>
      <c r="CW2714" s="148" t="n"/>
      <c r="CX2714" s="148" t="n"/>
      <c r="CY2714" s="148" t="n"/>
      <c r="CZ2714" s="148" t="n"/>
      <c r="DA2714" s="148" t="n"/>
      <c r="DB2714" s="148" t="n"/>
      <c r="DC2714" s="148" t="n"/>
      <c r="DD2714" s="148" t="n"/>
      <c r="DE2714" s="148" t="n"/>
      <c r="DF2714" s="148" t="n"/>
      <c r="DG2714" s="148" t="n"/>
      <c r="DH2714" s="148" t="n"/>
      <c r="DI2714" s="148" t="n"/>
      <c r="DJ2714" s="148" t="n"/>
      <c r="DK2714" s="148" t="n"/>
      <c r="DL2714" s="148" t="n"/>
      <c r="DM2714" s="148" t="n"/>
      <c r="DN2714" s="148" t="n"/>
      <c r="DO2714" s="148" t="n"/>
      <c r="DP2714" s="148" t="n"/>
      <c r="DQ2714" s="148" t="n"/>
      <c r="DR2714" s="148" t="n"/>
      <c r="DS2714" s="148" t="n"/>
      <c r="DT2714" s="148" t="n"/>
      <c r="DU2714" s="149"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7">
        <f>計算!$AS$32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7" t="n"/>
      <c r="M2720" s="148" t="n"/>
      <c r="N2720" s="148" t="n"/>
      <c r="O2720" s="148"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7" t="n"/>
      <c r="F2726" s="148" t="n"/>
      <c r="G2726" s="148" t="n"/>
      <c r="H2726" s="148" t="n"/>
      <c r="I2726" s="148" t="n"/>
      <c r="J2726" s="148" t="n"/>
      <c r="K2726" s="149" t="n"/>
      <c r="L2726" s="147" t="n"/>
      <c r="M2726" s="148" t="n"/>
      <c r="N2726" s="148" t="n"/>
      <c r="O2726" s="148"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7" t="n"/>
      <c r="BQ2726" s="148" t="n"/>
      <c r="BR2726" s="148" t="n"/>
      <c r="BS2726" s="148" t="n"/>
      <c r="BT2726" s="148" t="n"/>
      <c r="BU2726" s="148" t="n"/>
      <c r="BV2726" s="149" t="n"/>
      <c r="BW2726" s="148" t="n"/>
      <c r="BX2726" s="148" t="n"/>
      <c r="BY2726" s="148" t="n"/>
      <c r="BZ2726" s="148" t="n"/>
      <c r="CA2726" s="148" t="n"/>
      <c r="CB2726" s="148" t="n"/>
      <c r="CC2726" s="148" t="n"/>
      <c r="CD2726" s="148" t="n"/>
      <c r="CE2726" s="148" t="n"/>
      <c r="CF2726" s="148" t="n"/>
      <c r="CG2726" s="148" t="n"/>
      <c r="CH2726" s="148" t="n"/>
      <c r="CI2726" s="148" t="n"/>
      <c r="CJ2726" s="148" t="n"/>
      <c r="CK2726" s="148" t="n"/>
      <c r="CL2726" s="148" t="n"/>
      <c r="CM2726" s="148" t="n"/>
      <c r="CN2726" s="148" t="n"/>
      <c r="CO2726" s="148" t="n"/>
      <c r="CP2726" s="148" t="n"/>
      <c r="CQ2726" s="148" t="n"/>
      <c r="CR2726" s="148" t="n"/>
      <c r="CS2726" s="148" t="n"/>
      <c r="CT2726" s="148" t="n"/>
      <c r="CU2726" s="148" t="n"/>
      <c r="CV2726" s="148" t="n"/>
      <c r="CW2726" s="148" t="n"/>
      <c r="CX2726" s="148" t="n"/>
      <c r="CY2726" s="148" t="n"/>
      <c r="CZ2726" s="148" t="n"/>
      <c r="DA2726" s="148" t="n"/>
      <c r="DB2726" s="148" t="n"/>
      <c r="DC2726" s="148" t="n"/>
      <c r="DD2726" s="148" t="n"/>
      <c r="DE2726" s="148" t="n"/>
      <c r="DF2726" s="148" t="n"/>
      <c r="DG2726" s="148" t="n"/>
      <c r="DH2726" s="148" t="n"/>
      <c r="DI2726" s="148" t="n"/>
      <c r="DJ2726" s="148" t="n"/>
      <c r="DK2726" s="148" t="n"/>
      <c r="DL2726" s="148" t="n"/>
      <c r="DM2726" s="148" t="n"/>
      <c r="DN2726" s="148" t="n"/>
      <c r="DO2726" s="148" t="n"/>
      <c r="DP2726" s="148" t="n"/>
      <c r="DQ2726" s="148" t="n"/>
      <c r="DR2726" s="148" t="n"/>
      <c r="DS2726" s="148" t="n"/>
      <c r="DT2726" s="148" t="n"/>
      <c r="DU2726" s="149"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IF(計算!$B$33="","",IF(N(設定!$B$3)=0,"",YEAR(設定!$B$3)-2018))&amp;""</f>
        <v/>
      </c>
      <c r="AG2738" s="95" t="inlineStr">
        <is>
          <t>年</t>
        </is>
      </c>
      <c r="AI2738" s="145">
        <f>IF(計算!$B$33="","",IF(N(設定!$B$3)=0,"",MONTH(設定!$B$3)))&amp;""</f>
        <v/>
      </c>
      <c r="AL2738" s="95" t="inlineStr">
        <is>
          <t>月</t>
        </is>
      </c>
      <c r="AN2738" s="146">
        <f>IF(計算!$B$33="","",IF(N(設定!$B$3)=0,"",DAY(設定!$B$3)))&amp;""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7" t="n"/>
      <c r="BX2738" s="148" t="n"/>
      <c r="BY2738" s="148" t="n"/>
      <c r="BZ2738" s="148" t="n"/>
      <c r="CA2738" s="148" t="n"/>
      <c r="CB2738" s="148" t="n"/>
      <c r="CC2738" s="148" t="n"/>
      <c r="CD2738" s="148" t="n"/>
      <c r="CE2738" s="148" t="n"/>
      <c r="CF2738" s="148" t="n"/>
      <c r="CG2738" s="149" t="n"/>
      <c r="CH2738" s="147" t="n"/>
      <c r="CI2738" s="148" t="n"/>
      <c r="CJ2738" s="148" t="n"/>
      <c r="CK2738" s="148" t="n"/>
      <c r="CL2738" s="148" t="n"/>
      <c r="CM2738" s="148" t="n"/>
      <c r="CN2738" s="148" t="n"/>
      <c r="CO2738" s="148" t="n"/>
      <c r="CP2738" s="148" t="n"/>
      <c r="CQ2738" s="148" t="n"/>
      <c r="CR2738" s="148" t="n"/>
      <c r="CS2738" s="148" t="n"/>
      <c r="CT2738" s="148" t="n"/>
      <c r="CU2738" s="148" t="n"/>
      <c r="CV2738" s="148" t="n"/>
      <c r="CW2738" s="148" t="n"/>
      <c r="CX2738" s="148" t="n"/>
      <c r="CY2738" s="148" t="n"/>
      <c r="CZ2738" s="148" t="n"/>
      <c r="DA2738" s="148" t="n"/>
      <c r="DB2738" s="148" t="n"/>
      <c r="DC2738" s="148" t="n"/>
      <c r="DD2738" s="148" t="n"/>
      <c r="DE2738" s="148" t="n"/>
      <c r="DF2738" s="148" t="n"/>
      <c r="DG2738" s="148" t="n"/>
      <c r="DH2738" s="148" t="n"/>
      <c r="DI2738" s="148" t="n"/>
      <c r="DJ2738" s="148" t="n"/>
      <c r="DK2738" s="148" t="n"/>
      <c r="DL2738" s="148" t="n"/>
      <c r="DM2738" s="148" t="n"/>
      <c r="DN2738" s="148" t="n"/>
      <c r="DO2738" s="148" t="n"/>
      <c r="DP2738" s="148" t="n"/>
      <c r="DQ2738" s="148" t="n"/>
      <c r="DR2738" s="148" t="n"/>
      <c r="DS2738" s="148" t="n"/>
      <c r="DT2738" s="148" t="n"/>
      <c r="DU2738" s="149"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50">
        <f>計算!$BD$33</f>
        <v/>
      </c>
      <c r="CG2739" s="144" t="n"/>
      <c r="CH2739" s="151">
        <f>計算!$BE$33</f>
        <v/>
      </c>
      <c r="DU2739" s="144"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8" t="n"/>
      <c r="AA2740" s="148" t="n"/>
      <c r="AB2740" s="148" t="n"/>
      <c r="AC2740" s="148" t="n"/>
      <c r="AD2740" s="148" t="n"/>
      <c r="AE2740" s="148" t="n"/>
      <c r="AF2740" s="148" t="n"/>
      <c r="AG2740" s="148" t="n"/>
      <c r="AH2740" s="148" t="n"/>
      <c r="AI2740" s="148" t="n"/>
      <c r="AJ2740" s="148" t="n"/>
      <c r="AK2740" s="148" t="n"/>
      <c r="AL2740" s="148" t="n"/>
      <c r="AM2740" s="148" t="n"/>
      <c r="AN2740" s="148" t="n"/>
      <c r="AO2740" s="148" t="n"/>
      <c r="AP2740" s="148" t="n"/>
      <c r="AQ2740" s="148" t="n"/>
      <c r="AR2740" s="148" t="n"/>
      <c r="AS2740" s="148" t="n"/>
      <c r="AT2740" s="148" t="n"/>
      <c r="AU2740" s="12" t="n"/>
      <c r="AV2740" s="7" t="n"/>
      <c r="BI2740" s="8" t="n"/>
      <c r="BJ2740" s="7" t="n"/>
      <c r="BK2740" s="2" t="n"/>
      <c r="BL2740" s="2" t="n"/>
      <c r="BM2740" s="2" t="n"/>
      <c r="BN2740" s="2" t="n"/>
      <c r="BO2740" s="2" t="n"/>
      <c r="BP2740" s="143" t="n"/>
      <c r="BV2740" s="144" t="n"/>
      <c r="BW2740" s="143" t="n"/>
      <c r="CG2740" s="144" t="n"/>
      <c r="DU2740" s="144" t="n"/>
      <c r="DV2740" s="2" t="n"/>
      <c r="DW2740" s="2" t="n"/>
      <c r="DX2740" s="2" t="n"/>
      <c r="DY2740" s="2" t="n"/>
      <c r="DZ2740" s="2" t="n"/>
      <c r="EA2740" s="2" t="n"/>
      <c r="EB2740" s="2" t="n"/>
      <c r="EC2740" s="2" t="n"/>
    </row>
    <row r="2741" ht="6.75" customHeight="1" s="118">
      <c r="A2741" s="2" t="n"/>
      <c r="B2741" s="2" t="n"/>
      <c r="C2741" s="2" t="n"/>
      <c r="D2741" s="2" t="n"/>
      <c r="E2741" s="142" t="inlineStr">
        <is>
          <t>ふ り が な</t>
        </is>
      </c>
      <c r="F2741" s="140" t="n"/>
      <c r="G2741" s="140" t="n"/>
      <c r="H2741" s="140" t="n"/>
      <c r="I2741" s="140" t="n"/>
      <c r="J2741" s="140" t="n"/>
      <c r="K2741" s="141" t="n"/>
      <c r="L2741" s="152">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43" t="n"/>
      <c r="CG2741" s="144" t="n"/>
      <c r="DU2741" s="144" t="n"/>
      <c r="DV2741" s="2" t="n"/>
      <c r="DW2741" s="2" t="n"/>
      <c r="DX2741" s="2" t="n"/>
      <c r="DY2741" s="2" t="n"/>
      <c r="DZ2741" s="2" t="n"/>
      <c r="EA2741" s="2" t="n"/>
      <c r="EB2741" s="2" t="n"/>
      <c r="EC2741" s="2" t="n"/>
    </row>
    <row r="2742" ht="6.7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43" t="n"/>
      <c r="CG2742" s="144" t="n"/>
      <c r="DU2742" s="144" t="n"/>
      <c r="DV2742" s="2" t="n"/>
      <c r="DW2742" s="2" t="n"/>
      <c r="DX2742" s="2" t="n"/>
      <c r="DY2742" s="2" t="n"/>
      <c r="DZ2742" s="2" t="n"/>
      <c r="EA2742" s="2" t="n"/>
      <c r="EB2742" s="2" t="n"/>
      <c r="EC2742" s="2" t="n"/>
    </row>
    <row r="2743" ht="6.7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43" t="n"/>
      <c r="CG2743" s="144" t="n"/>
      <c r="DU2743" s="144" t="n"/>
      <c r="DV2743" s="2" t="n"/>
      <c r="DW2743" s="2" t="n"/>
      <c r="DX2743" s="2" t="n"/>
      <c r="DY2743" s="2" t="n"/>
      <c r="DZ2743" s="2" t="n"/>
      <c r="EA2743" s="2" t="n"/>
      <c r="EB2743" s="2" t="n"/>
      <c r="EC2743" s="2" t="n"/>
    </row>
    <row r="2744" ht="6.75" customHeight="1" s="118">
      <c r="A2744" s="2" t="n"/>
      <c r="B2744" s="2" t="n"/>
      <c r="C2744" s="2" t="n"/>
      <c r="D2744" s="2" t="n"/>
      <c r="E2744" s="147" t="n"/>
      <c r="F2744" s="148" t="n"/>
      <c r="G2744" s="148" t="n"/>
      <c r="H2744" s="148" t="n"/>
      <c r="I2744" s="148" t="n"/>
      <c r="J2744" s="148" t="n"/>
      <c r="K2744" s="149" t="n"/>
      <c r="L2744" s="148" t="n"/>
      <c r="M2744" s="148" t="n"/>
      <c r="N2744" s="148" t="n"/>
      <c r="O2744" s="148" t="n"/>
      <c r="P2744" s="148" t="n"/>
      <c r="Q2744" s="148" t="n"/>
      <c r="R2744" s="148" t="n"/>
      <c r="S2744" s="148" t="n"/>
      <c r="T2744" s="148" t="n"/>
      <c r="U2744" s="148" t="n"/>
      <c r="V2744" s="148" t="n"/>
      <c r="W2744" s="148" t="n"/>
      <c r="X2744" s="148" t="n"/>
      <c r="Y2744" s="148" t="n"/>
      <c r="Z2744" s="148" t="n"/>
      <c r="AA2744" s="148" t="n"/>
      <c r="AB2744" s="148" t="n"/>
      <c r="AC2744" s="148" t="n"/>
      <c r="AD2744" s="148" t="n"/>
      <c r="AE2744" s="148" t="n"/>
      <c r="AF2744" s="148" t="n"/>
      <c r="AG2744" s="148" t="n"/>
      <c r="AH2744" s="148" t="n"/>
      <c r="AI2744" s="148" t="n"/>
      <c r="AJ2744" s="148" t="n"/>
      <c r="AK2744" s="148" t="n"/>
      <c r="AL2744" s="148" t="n"/>
      <c r="AM2744" s="148" t="n"/>
      <c r="AN2744" s="148" t="n"/>
      <c r="AO2744" s="148" t="n"/>
      <c r="AP2744" s="148" t="n"/>
      <c r="AQ2744" s="148" t="n"/>
      <c r="AR2744" s="148" t="n"/>
      <c r="AS2744" s="148" t="n"/>
      <c r="AT2744" s="149"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43" t="n"/>
      <c r="CG2744" s="144" t="n"/>
      <c r="DU2744" s="144" t="n"/>
      <c r="DV2744" s="2" t="n"/>
      <c r="DW2744" s="2" t="n"/>
      <c r="DX2744" s="2" t="n"/>
      <c r="DY2744" s="2" t="n"/>
      <c r="DZ2744" s="2" t="n"/>
      <c r="EA2744" s="2" t="n"/>
      <c r="EB2744" s="2" t="n"/>
      <c r="EC2744" s="2" t="n"/>
    </row>
    <row r="2745" ht="6.75" customHeight="1" s="118">
      <c r="A2745" s="2" t="n"/>
      <c r="B2745" s="2" t="n"/>
      <c r="C2745" s="2" t="n"/>
      <c r="D2745" s="2" t="n"/>
      <c r="E2745" s="153" t="inlineStr">
        <is>
          <t>名　前</t>
        </is>
      </c>
      <c r="F2745" s="140" t="n"/>
      <c r="G2745" s="140" t="n"/>
      <c r="H2745" s="140" t="n"/>
      <c r="I2745" s="140" t="n"/>
      <c r="J2745" s="140" t="n"/>
      <c r="K2745" s="141" t="n"/>
      <c r="L2745" s="154">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43" t="n"/>
      <c r="CG2745" s="144" t="n"/>
      <c r="DU2745" s="144" t="n"/>
      <c r="DV2745" s="2" t="n"/>
      <c r="DW2745" s="2" t="n"/>
      <c r="DX2745" s="2" t="n"/>
      <c r="DY2745" s="2" t="n"/>
      <c r="DZ2745" s="2" t="n"/>
      <c r="EA2745" s="2" t="n"/>
      <c r="EB2745" s="2" t="n"/>
      <c r="EC2745" s="2" t="n"/>
    </row>
    <row r="2746" ht="6.7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43" t="n"/>
      <c r="CG2746" s="144" t="n"/>
      <c r="DU2746" s="144" t="n"/>
      <c r="DV2746" s="2" t="n"/>
      <c r="DW2746" s="2" t="n"/>
      <c r="DX2746" s="2" t="n"/>
      <c r="DY2746" s="2" t="n"/>
      <c r="DZ2746" s="2" t="n"/>
      <c r="EA2746" s="2" t="n"/>
      <c r="EB2746" s="2" t="n"/>
      <c r="EC2746" s="2" t="n"/>
    </row>
    <row r="2747" ht="6.7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43" t="n"/>
      <c r="CG2747" s="144" t="n"/>
      <c r="DU2747" s="144" t="n"/>
      <c r="DV2747" s="2" t="n"/>
      <c r="DW2747" s="2" t="n"/>
      <c r="DX2747" s="2" t="n"/>
      <c r="DY2747" s="2" t="n"/>
      <c r="DZ2747" s="2" t="n"/>
      <c r="EA2747" s="2" t="n"/>
      <c r="EB2747" s="2" t="n"/>
      <c r="EC2747" s="2" t="n"/>
    </row>
    <row r="2748" ht="6.7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43" t="n"/>
      <c r="CG2748" s="144" t="n"/>
      <c r="DU2748" s="144" t="n"/>
      <c r="DV2748" s="2" t="n"/>
      <c r="DW2748" s="2" t="n"/>
      <c r="DX2748" s="2" t="n"/>
      <c r="DY2748" s="2" t="n"/>
      <c r="DZ2748" s="2" t="n"/>
      <c r="EA2748" s="2" t="n"/>
      <c r="EB2748" s="2" t="n"/>
      <c r="EC2748" s="2" t="n"/>
    </row>
    <row r="2749" ht="6.7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43" t="n"/>
      <c r="CG2749" s="144" t="n"/>
      <c r="DU2749" s="144" t="n"/>
      <c r="DV2749" s="2" t="n"/>
      <c r="DW2749" s="2" t="n"/>
      <c r="DX2749" s="2" t="n"/>
      <c r="DY2749" s="2" t="n"/>
      <c r="DZ2749" s="2" t="n"/>
      <c r="EA2749" s="2" t="n"/>
      <c r="EB2749" s="2" t="n"/>
      <c r="EC2749" s="2" t="n"/>
    </row>
    <row r="2750" ht="4.5" customHeight="1" s="118">
      <c r="A2750" s="2" t="n"/>
      <c r="B2750" s="2" t="n"/>
      <c r="C2750" s="2" t="n"/>
      <c r="D2750" s="2" t="n"/>
      <c r="E2750" s="147" t="n"/>
      <c r="F2750" s="148" t="n"/>
      <c r="G2750" s="148" t="n"/>
      <c r="H2750" s="148" t="n"/>
      <c r="I2750" s="148" t="n"/>
      <c r="J2750" s="148" t="n"/>
      <c r="K2750" s="149" t="n"/>
      <c r="L2750" s="147" t="n"/>
      <c r="M2750" s="148" t="n"/>
      <c r="N2750" s="148" t="n"/>
      <c r="O2750" s="148" t="n"/>
      <c r="P2750" s="148" t="n"/>
      <c r="Q2750" s="148" t="n"/>
      <c r="R2750" s="148" t="n"/>
      <c r="S2750" s="148" t="n"/>
      <c r="T2750" s="148" t="n"/>
      <c r="U2750" s="148" t="n"/>
      <c r="V2750" s="148" t="n"/>
      <c r="W2750" s="148" t="n"/>
      <c r="X2750" s="148" t="n"/>
      <c r="Y2750" s="148" t="n"/>
      <c r="Z2750" s="148" t="n"/>
      <c r="AA2750" s="148" t="n"/>
      <c r="AB2750" s="148" t="n"/>
      <c r="AC2750" s="148" t="n"/>
      <c r="AD2750" s="148" t="n"/>
      <c r="AE2750" s="148" t="n"/>
      <c r="AF2750" s="148" t="n"/>
      <c r="AG2750" s="148" t="n"/>
      <c r="AH2750" s="148" t="n"/>
      <c r="AI2750" s="148" t="n"/>
      <c r="AJ2750" s="148" t="n"/>
      <c r="AK2750" s="148" t="n"/>
      <c r="AL2750" s="148" t="n"/>
      <c r="AM2750" s="148" t="n"/>
      <c r="AN2750" s="148" t="n"/>
      <c r="AO2750" s="148" t="n"/>
      <c r="AP2750" s="148" t="n"/>
      <c r="AQ2750" s="148" t="n"/>
      <c r="AR2750" s="148" t="n"/>
      <c r="AS2750" s="148" t="n"/>
      <c r="AT2750" s="149"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43" t="n"/>
      <c r="CG2750" s="144" t="n"/>
      <c r="DU2750" s="144" t="n"/>
      <c r="DV2750" s="2" t="n"/>
      <c r="DW2750" s="2" t="n"/>
      <c r="DX2750" s="2" t="n"/>
      <c r="DY2750" s="2" t="n"/>
      <c r="DZ2750" s="2" t="n"/>
      <c r="EA2750" s="2" t="n"/>
      <c r="EB2750" s="2" t="n"/>
      <c r="EC2750" s="2" t="n"/>
    </row>
    <row r="2751" ht="6.75" customHeight="1" s="118">
      <c r="A2751" s="2" t="n"/>
      <c r="B2751" s="2" t="n"/>
      <c r="C2751" s="2" t="n"/>
      <c r="D2751" s="2" t="n"/>
      <c r="E2751" s="153" t="inlineStr">
        <is>
          <t>生年月日</t>
        </is>
      </c>
      <c r="F2751" s="140" t="n"/>
      <c r="G2751" s="140" t="n"/>
      <c r="H2751" s="140" t="n"/>
      <c r="I2751" s="140" t="n"/>
      <c r="J2751" s="140" t="n"/>
      <c r="K2751" s="141" t="n"/>
      <c r="L2751" s="155" t="inlineStr">
        <is>
          <t>昭和 ・ 平成</t>
        </is>
      </c>
      <c r="M2751" s="140" t="n"/>
      <c r="N2751" s="140" t="n"/>
      <c r="O2751" s="140" t="n"/>
      <c r="P2751" s="140" t="n"/>
      <c r="Q2751" s="140" t="n"/>
      <c r="R2751" s="140" t="n"/>
      <c r="S2751" s="140" t="n"/>
      <c r="T2751" s="140" t="n"/>
      <c r="U2751" s="140" t="n"/>
      <c r="V2751" s="156">
        <f>計算!$D$33</f>
        <v/>
      </c>
      <c r="W2751" s="140" t="n"/>
      <c r="X2751" s="157" t="inlineStr">
        <is>
          <t>年</t>
        </is>
      </c>
      <c r="Y2751" s="140" t="n"/>
      <c r="Z2751" s="158">
        <f>計算!$E$33</f>
        <v/>
      </c>
      <c r="AA2751" s="140" t="n"/>
      <c r="AB2751" s="140" t="n"/>
      <c r="AC2751" s="157" t="inlineStr">
        <is>
          <t>月</t>
        </is>
      </c>
      <c r="AD2751" s="140" t="n"/>
      <c r="AE2751" s="158">
        <f>計算!$F$33</f>
        <v/>
      </c>
      <c r="AF2751" s="140" t="n"/>
      <c r="AG2751" s="140" t="n"/>
      <c r="AH2751" s="157" t="inlineStr">
        <is>
          <t>日　生 （満</t>
        </is>
      </c>
      <c r="AI2751" s="140" t="n"/>
      <c r="AJ2751" s="140" t="n"/>
      <c r="AK2751" s="140" t="n"/>
      <c r="AL2751" s="140" t="n"/>
      <c r="AM2751" s="140" t="n"/>
      <c r="AN2751" s="140" t="n"/>
      <c r="AO2751" s="140" t="n"/>
      <c r="AP2751" s="159">
        <f>計算!$G$33</f>
        <v/>
      </c>
      <c r="AQ2751" s="140" t="n"/>
      <c r="AR2751" s="160"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43" t="n"/>
      <c r="CG2751" s="144" t="n"/>
      <c r="DU2751" s="144" t="n"/>
      <c r="DV2751" s="2" t="n"/>
      <c r="DW2751" s="2" t="n"/>
      <c r="DX2751" s="2" t="n"/>
      <c r="DY2751" s="2" t="n"/>
      <c r="DZ2751" s="2" t="n"/>
      <c r="EA2751" s="2" t="n"/>
      <c r="EB2751" s="2" t="n"/>
      <c r="EC2751" s="2" t="n"/>
    </row>
    <row r="2752" ht="6.75"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143" t="n"/>
      <c r="CG2752" s="144" t="n"/>
      <c r="DU2752" s="144" t="n"/>
      <c r="DV2752" s="2" t="n"/>
      <c r="DW2752" s="2" t="n"/>
      <c r="DX2752" s="2" t="n"/>
      <c r="DY2752" s="2" t="n"/>
      <c r="DZ2752" s="2" t="n"/>
      <c r="EA2752" s="2" t="n"/>
      <c r="EB2752" s="2" t="n"/>
      <c r="EC2752" s="2" t="n"/>
    </row>
    <row r="2753" ht="6.75"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143" t="n"/>
      <c r="CG2753" s="144" t="n"/>
      <c r="DU2753" s="144" t="n"/>
      <c r="DV2753" s="2" t="n"/>
      <c r="DW2753" s="2" t="n"/>
      <c r="DX2753" s="2" t="n"/>
      <c r="DY2753" s="2" t="n"/>
      <c r="DZ2753" s="2" t="n"/>
      <c r="EA2753" s="2" t="n"/>
      <c r="EB2753" s="2" t="n"/>
      <c r="EC2753" s="2" t="n"/>
    </row>
    <row r="2754" ht="3.75" customHeight="1" s="118">
      <c r="A2754" s="2" t="n"/>
      <c r="B2754" s="2" t="n"/>
      <c r="C2754" s="2" t="n"/>
      <c r="D2754" s="2" t="n"/>
      <c r="E2754" s="147" t="n"/>
      <c r="F2754" s="148" t="n"/>
      <c r="G2754" s="148" t="n"/>
      <c r="H2754" s="148" t="n"/>
      <c r="I2754" s="148" t="n"/>
      <c r="J2754" s="148" t="n"/>
      <c r="K2754" s="149" t="n"/>
      <c r="L2754" s="147" t="n"/>
      <c r="M2754" s="148" t="n"/>
      <c r="N2754" s="148" t="n"/>
      <c r="O2754" s="148" t="n"/>
      <c r="P2754" s="148" t="n"/>
      <c r="Q2754" s="148" t="n"/>
      <c r="R2754" s="148" t="n"/>
      <c r="S2754" s="148" t="n"/>
      <c r="T2754" s="148" t="n"/>
      <c r="U2754" s="148" t="n"/>
      <c r="X2754" s="148" t="n"/>
      <c r="Y2754" s="148" t="n"/>
      <c r="AC2754" s="148" t="n"/>
      <c r="AD2754" s="148" t="n"/>
      <c r="AH2754" s="148" t="n"/>
      <c r="AI2754" s="148" t="n"/>
      <c r="AJ2754" s="148" t="n"/>
      <c r="AK2754" s="148" t="n"/>
      <c r="AL2754" s="148" t="n"/>
      <c r="AM2754" s="148" t="n"/>
      <c r="AN2754" s="148" t="n"/>
      <c r="AO2754" s="148" t="n"/>
      <c r="AP2754" s="148" t="n"/>
      <c r="AQ2754" s="148" t="n"/>
      <c r="AR2754" s="148" t="n"/>
      <c r="AS2754" s="148" t="n"/>
      <c r="AT2754" s="149"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143" t="n"/>
      <c r="CG2754" s="144" t="n"/>
      <c r="DU2754" s="144" t="n"/>
      <c r="DV2754" s="2" t="n"/>
      <c r="DW2754" s="2" t="n"/>
      <c r="DX2754" s="2" t="n"/>
      <c r="DY2754" s="2" t="n"/>
      <c r="DZ2754" s="2" t="n"/>
      <c r="EA2754" s="2" t="n"/>
      <c r="EB2754" s="2" t="n"/>
      <c r="EC2754" s="2" t="n"/>
    </row>
    <row r="2755" ht="6.75" customHeight="1" s="118">
      <c r="A2755" s="2" t="n"/>
      <c r="B2755" s="2" t="n"/>
      <c r="C2755" s="2" t="n"/>
      <c r="D2755" s="2" t="n"/>
      <c r="E2755" s="161" t="inlineStr">
        <is>
          <t>ふ り が な</t>
        </is>
      </c>
      <c r="F2755" s="140" t="n"/>
      <c r="G2755" s="140" t="n"/>
      <c r="H2755" s="140" t="n"/>
      <c r="I2755" s="140" t="n"/>
      <c r="J2755" s="140" t="n"/>
      <c r="K2755" s="141" t="n"/>
      <c r="L2755" s="162">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143" t="n"/>
      <c r="CG2755" s="144" t="n"/>
      <c r="DU2755" s="144" t="n"/>
      <c r="DV2755" s="2" t="n"/>
      <c r="DW2755" s="2" t="n"/>
      <c r="DX2755" s="2" t="n"/>
      <c r="DY2755" s="2" t="n"/>
      <c r="DZ2755" s="2" t="n"/>
      <c r="EA2755" s="2" t="n"/>
      <c r="EB2755" s="2" t="n"/>
      <c r="EC2755" s="2" t="n"/>
    </row>
    <row r="2756" ht="6.75" customHeight="1" s="118">
      <c r="A2756" s="2" t="n"/>
      <c r="B2756" s="2" t="n"/>
      <c r="C2756" s="2" t="n"/>
      <c r="D2756" s="2" t="n"/>
      <c r="E2756" s="143" t="n"/>
      <c r="K2756" s="144" t="n"/>
      <c r="BI2756" s="144" t="n"/>
      <c r="BJ2756" s="2" t="n"/>
      <c r="BK2756" s="2" t="n"/>
      <c r="BL2756" s="2" t="n"/>
      <c r="BM2756" s="2" t="n"/>
      <c r="BN2756" s="2" t="n"/>
      <c r="BO2756" s="2" t="n"/>
      <c r="BP2756" s="143" t="n"/>
      <c r="BV2756" s="144" t="n"/>
      <c r="BW2756" s="143" t="n"/>
      <c r="CG2756" s="144" t="n"/>
      <c r="DU2756" s="144" t="n"/>
      <c r="DV2756" s="2" t="n"/>
      <c r="DW2756" s="2" t="n"/>
      <c r="DX2756" s="2" t="n"/>
      <c r="DY2756" s="2" t="n"/>
      <c r="DZ2756" s="2" t="n"/>
      <c r="EA2756" s="2" t="n"/>
      <c r="EB2756" s="2" t="n"/>
      <c r="EC2756" s="2" t="n"/>
    </row>
    <row r="2757" ht="6.75" customHeight="1" s="118">
      <c r="A2757" s="2" t="n"/>
      <c r="B2757" s="2" t="n"/>
      <c r="C2757" s="2" t="n"/>
      <c r="D2757" s="2" t="n"/>
      <c r="E2757" s="163" t="n"/>
      <c r="F2757" s="164" t="n"/>
      <c r="G2757" s="164" t="n"/>
      <c r="H2757" s="164" t="n"/>
      <c r="I2757" s="164" t="n"/>
      <c r="J2757" s="164" t="n"/>
      <c r="K2757" s="165" t="n"/>
      <c r="L2757" s="164" t="n"/>
      <c r="M2757" s="164" t="n"/>
      <c r="N2757" s="164" t="n"/>
      <c r="O2757" s="164" t="n"/>
      <c r="P2757" s="164" t="n"/>
      <c r="Q2757" s="164" t="n"/>
      <c r="R2757" s="164" t="n"/>
      <c r="S2757" s="164" t="n"/>
      <c r="T2757" s="164" t="n"/>
      <c r="U2757" s="164" t="n"/>
      <c r="V2757" s="164" t="n"/>
      <c r="W2757" s="164" t="n"/>
      <c r="X2757" s="164" t="n"/>
      <c r="Y2757" s="164" t="n"/>
      <c r="Z2757" s="164" t="n"/>
      <c r="AA2757" s="164" t="n"/>
      <c r="AB2757" s="164" t="n"/>
      <c r="AC2757" s="164" t="n"/>
      <c r="AD2757" s="164" t="n"/>
      <c r="AE2757" s="164" t="n"/>
      <c r="AF2757" s="164" t="n"/>
      <c r="AG2757" s="164" t="n"/>
      <c r="AH2757" s="164" t="n"/>
      <c r="AI2757" s="164" t="n"/>
      <c r="AJ2757" s="164" t="n"/>
      <c r="AK2757" s="164" t="n"/>
      <c r="AL2757" s="164" t="n"/>
      <c r="AM2757" s="164" t="n"/>
      <c r="AN2757" s="164" t="n"/>
      <c r="AO2757" s="164" t="n"/>
      <c r="AP2757" s="164" t="n"/>
      <c r="AQ2757" s="164" t="n"/>
      <c r="AR2757" s="164" t="n"/>
      <c r="AS2757" s="164" t="n"/>
      <c r="AT2757" s="164" t="n"/>
      <c r="AU2757" s="164" t="n"/>
      <c r="AV2757" s="164" t="n"/>
      <c r="AW2757" s="164" t="n"/>
      <c r="AX2757" s="164" t="n"/>
      <c r="AY2757" s="164" t="n"/>
      <c r="AZ2757" s="164" t="n"/>
      <c r="BA2757" s="164" t="n"/>
      <c r="BB2757" s="164" t="n"/>
      <c r="BC2757" s="164" t="n"/>
      <c r="BD2757" s="164" t="n"/>
      <c r="BE2757" s="164" t="n"/>
      <c r="BF2757" s="164" t="n"/>
      <c r="BG2757" s="164" t="n"/>
      <c r="BH2757" s="164" t="n"/>
      <c r="BI2757" s="165" t="n"/>
      <c r="BJ2757" s="2" t="n"/>
      <c r="BK2757" s="2" t="n"/>
      <c r="BL2757" s="2" t="n"/>
      <c r="BM2757" s="2" t="n"/>
      <c r="BN2757" s="2" t="n"/>
      <c r="BO2757" s="2" t="n"/>
      <c r="BP2757" s="143" t="n"/>
      <c r="BV2757" s="144" t="n"/>
      <c r="BW2757" s="143" t="n"/>
      <c r="CG2757" s="144" t="n"/>
      <c r="DU2757" s="144" t="n"/>
      <c r="DV2757" s="2" t="n"/>
      <c r="DW2757" s="2" t="n"/>
      <c r="DX2757" s="2" t="n"/>
      <c r="DY2757" s="2" t="n"/>
      <c r="DZ2757" s="2" t="n"/>
      <c r="EA2757" s="2" t="n"/>
      <c r="EB2757" s="2" t="n"/>
      <c r="EC2757" s="2" t="n"/>
    </row>
    <row r="2758" ht="6.75" customHeight="1" s="118">
      <c r="A2758" s="2" t="n"/>
      <c r="B2758" s="2" t="n"/>
      <c r="C2758" s="2" t="n"/>
      <c r="D2758" s="2" t="n"/>
      <c r="E2758" s="166" t="inlineStr">
        <is>
          <t>現住所</t>
        </is>
      </c>
      <c r="F2758" s="167" t="n"/>
      <c r="G2758" s="167" t="n"/>
      <c r="H2758" s="167" t="n"/>
      <c r="I2758" s="167" t="n"/>
      <c r="J2758" s="167" t="n"/>
      <c r="K2758" s="168" t="n"/>
      <c r="L2758" s="107" t="inlineStr">
        <is>
          <t>〒</t>
        </is>
      </c>
      <c r="M2758" s="167" t="n"/>
      <c r="N2758" s="167" t="n"/>
      <c r="O2758" s="167" t="n"/>
      <c r="P2758" s="169">
        <f>計算!$H$33</f>
        <v/>
      </c>
      <c r="Q2758" s="167" t="n"/>
      <c r="R2758" s="167" t="n"/>
      <c r="S2758" s="167" t="n"/>
      <c r="T2758" s="167" t="n"/>
      <c r="U2758" s="167" t="n"/>
      <c r="V2758" s="167" t="n"/>
      <c r="W2758" s="167" t="n"/>
      <c r="X2758" s="167" t="n"/>
      <c r="Y2758" s="167" t="n"/>
      <c r="Z2758" s="167" t="n"/>
      <c r="AA2758" s="167" t="n"/>
      <c r="AB2758" s="167" t="n"/>
      <c r="AC2758" s="167" t="n"/>
      <c r="AD2758" s="167" t="n"/>
      <c r="AE2758" s="167" t="n"/>
      <c r="AF2758" s="167" t="n"/>
      <c r="AG2758" s="167" t="n"/>
      <c r="AH2758" s="167" t="n"/>
      <c r="AI2758" s="167" t="n"/>
      <c r="AJ2758" s="167"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143" t="n"/>
      <c r="CG2758" s="144" t="n"/>
      <c r="DU2758" s="144" t="n"/>
      <c r="DV2758" s="2" t="n"/>
      <c r="DW2758" s="2" t="n"/>
      <c r="DX2758" s="2" t="n"/>
      <c r="DY2758" s="2" t="n"/>
      <c r="DZ2758" s="2" t="n"/>
      <c r="EA2758" s="2" t="n"/>
      <c r="EB2758" s="2" t="n"/>
      <c r="EC2758" s="2" t="n"/>
    </row>
    <row r="2759" ht="4.5"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7" t="n"/>
      <c r="BQ2759" s="148" t="n"/>
      <c r="BR2759" s="148" t="n"/>
      <c r="BS2759" s="148" t="n"/>
      <c r="BT2759" s="148" t="n"/>
      <c r="BU2759" s="148" t="n"/>
      <c r="BV2759" s="149" t="n"/>
      <c r="BW2759" s="147" t="n"/>
      <c r="BX2759" s="148" t="n"/>
      <c r="BY2759" s="148" t="n"/>
      <c r="BZ2759" s="148" t="n"/>
      <c r="CA2759" s="148" t="n"/>
      <c r="CB2759" s="148" t="n"/>
      <c r="CC2759" s="148" t="n"/>
      <c r="CD2759" s="148" t="n"/>
      <c r="CE2759" s="148" t="n"/>
      <c r="CF2759" s="148" t="n"/>
      <c r="CG2759" s="149" t="n"/>
      <c r="DU2759" s="144"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0" t="inlineStr">
        <is>
          <t>校内外の諸活動</t>
        </is>
      </c>
      <c r="BQ2760" s="140" t="n"/>
      <c r="BR2760" s="140" t="n"/>
      <c r="BS2760" s="140" t="n"/>
      <c r="BT2760" s="140" t="n"/>
      <c r="BU2760" s="140" t="n"/>
      <c r="BV2760" s="141" t="n"/>
      <c r="BW2760" s="171">
        <f>計算!$AQ$33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2">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7" t="n"/>
      <c r="F2763" s="148" t="n"/>
      <c r="G2763" s="148" t="n"/>
      <c r="H2763" s="148" t="n"/>
      <c r="I2763" s="148" t="n"/>
      <c r="J2763" s="148" t="n"/>
      <c r="K2763" s="149" t="n"/>
      <c r="L2763" s="147" t="n"/>
      <c r="M2763" s="148" t="n"/>
      <c r="N2763" s="148" t="n"/>
      <c r="O2763" s="148" t="n"/>
      <c r="P2763" s="148" t="n"/>
      <c r="Q2763" s="148" t="n"/>
      <c r="R2763" s="148" t="n"/>
      <c r="S2763" s="148" t="n"/>
      <c r="T2763" s="148" t="n"/>
      <c r="U2763" s="148" t="n"/>
      <c r="V2763" s="148" t="n"/>
      <c r="W2763" s="148" t="n"/>
      <c r="X2763" s="148" t="n"/>
      <c r="Y2763" s="148" t="n"/>
      <c r="Z2763" s="148" t="n"/>
      <c r="AA2763" s="148" t="n"/>
      <c r="AB2763" s="148" t="n"/>
      <c r="AC2763" s="148" t="n"/>
      <c r="AD2763" s="148" t="n"/>
      <c r="AE2763" s="148" t="n"/>
      <c r="AF2763" s="148" t="n"/>
      <c r="AG2763" s="148" t="n"/>
      <c r="AH2763" s="148" t="n"/>
      <c r="AI2763" s="148" t="n"/>
      <c r="AJ2763" s="148" t="n"/>
      <c r="AK2763" s="148" t="n"/>
      <c r="AL2763" s="148" t="n"/>
      <c r="AM2763" s="148" t="n"/>
      <c r="AN2763" s="148" t="n"/>
      <c r="AO2763" s="148" t="n"/>
      <c r="AP2763" s="148" t="n"/>
      <c r="AQ2763" s="148" t="n"/>
      <c r="AR2763" s="148" t="n"/>
      <c r="AS2763" s="148" t="n"/>
      <c r="AT2763" s="148" t="n"/>
      <c r="AU2763" s="148" t="n"/>
      <c r="AV2763" s="148" t="n"/>
      <c r="AW2763" s="148" t="n"/>
      <c r="AX2763" s="148" t="n"/>
      <c r="AY2763" s="148" t="n"/>
      <c r="AZ2763" s="148" t="n"/>
      <c r="BA2763" s="148" t="n"/>
      <c r="BB2763" s="148" t="n"/>
      <c r="BC2763" s="148" t="n"/>
      <c r="BD2763" s="148" t="n"/>
      <c r="BE2763" s="148" t="n"/>
      <c r="BF2763" s="148" t="n"/>
      <c r="BG2763" s="148" t="n"/>
      <c r="BH2763" s="148" t="n"/>
      <c r="BI2763" s="149"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61" t="inlineStr">
        <is>
          <t>ふ り が な</t>
        </is>
      </c>
      <c r="F2764" s="140" t="n"/>
      <c r="G2764" s="140" t="n"/>
      <c r="H2764" s="140" t="n"/>
      <c r="I2764" s="140" t="n"/>
      <c r="J2764" s="140" t="n"/>
      <c r="K2764" s="141" t="n"/>
      <c r="L2764" s="162">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3" t="n"/>
      <c r="F2766" s="164" t="n"/>
      <c r="G2766" s="164" t="n"/>
      <c r="H2766" s="164" t="n"/>
      <c r="I2766" s="164" t="n"/>
      <c r="J2766" s="164" t="n"/>
      <c r="K2766" s="165" t="n"/>
      <c r="L2766" s="164" t="n"/>
      <c r="M2766" s="164" t="n"/>
      <c r="N2766" s="164" t="n"/>
      <c r="O2766" s="164" t="n"/>
      <c r="P2766" s="164" t="n"/>
      <c r="Q2766" s="164" t="n"/>
      <c r="R2766" s="164" t="n"/>
      <c r="S2766" s="164" t="n"/>
      <c r="T2766" s="164" t="n"/>
      <c r="U2766" s="164" t="n"/>
      <c r="V2766" s="164" t="n"/>
      <c r="W2766" s="164" t="n"/>
      <c r="X2766" s="164" t="n"/>
      <c r="Y2766" s="164" t="n"/>
      <c r="Z2766" s="164" t="n"/>
      <c r="AA2766" s="164" t="n"/>
      <c r="AB2766" s="164" t="n"/>
      <c r="AC2766" s="164" t="n"/>
      <c r="AD2766" s="164" t="n"/>
      <c r="AE2766" s="164" t="n"/>
      <c r="AF2766" s="164" t="n"/>
      <c r="AG2766" s="164" t="n"/>
      <c r="AH2766" s="164" t="n"/>
      <c r="AI2766" s="164" t="n"/>
      <c r="AJ2766" s="164" t="n"/>
      <c r="AK2766" s="164" t="n"/>
      <c r="AL2766" s="164" t="n"/>
      <c r="AM2766" s="164" t="n"/>
      <c r="AN2766" s="164" t="n"/>
      <c r="AO2766" s="164" t="n"/>
      <c r="AP2766" s="164" t="n"/>
      <c r="AQ2766" s="164" t="n"/>
      <c r="AR2766" s="164" t="n"/>
      <c r="AS2766" s="164" t="n"/>
      <c r="AT2766" s="164" t="n"/>
      <c r="AU2766" s="164" t="n"/>
      <c r="AV2766" s="164" t="n"/>
      <c r="AW2766" s="164" t="n"/>
      <c r="AX2766" s="164" t="n"/>
      <c r="AY2766" s="164" t="n"/>
      <c r="AZ2766" s="164" t="n"/>
      <c r="BA2766" s="164" t="n"/>
      <c r="BB2766" s="164" t="n"/>
      <c r="BC2766" s="164" t="n"/>
      <c r="BD2766" s="164" t="n"/>
      <c r="BE2766" s="164" t="n"/>
      <c r="BF2766" s="164" t="n"/>
      <c r="BG2766" s="164" t="n"/>
      <c r="BH2766" s="164" t="n"/>
      <c r="BI2766" s="165"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6" t="inlineStr">
        <is>
          <t>連絡先</t>
        </is>
      </c>
      <c r="F2767" s="167" t="n"/>
      <c r="G2767" s="167" t="n"/>
      <c r="H2767" s="167" t="n"/>
      <c r="I2767" s="167" t="n"/>
      <c r="J2767" s="167" t="n"/>
      <c r="K2767" s="168" t="n"/>
      <c r="L2767" s="107" t="inlineStr">
        <is>
          <t>〒</t>
        </is>
      </c>
      <c r="M2767" s="167" t="n"/>
      <c r="N2767" s="167" t="n"/>
      <c r="O2767" s="167" t="n"/>
      <c r="P2767" s="173">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4">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7" t="n"/>
      <c r="F2771" s="148" t="n"/>
      <c r="G2771" s="148" t="n"/>
      <c r="H2771" s="148" t="n"/>
      <c r="I2771" s="148" t="n"/>
      <c r="J2771" s="148" t="n"/>
      <c r="K2771" s="149" t="n"/>
      <c r="L2771" s="148" t="n"/>
      <c r="M2771" s="148" t="n"/>
      <c r="N2771" s="148" t="n"/>
      <c r="O2771" s="148" t="n"/>
      <c r="P2771" s="148" t="n"/>
      <c r="Q2771" s="148" t="n"/>
      <c r="R2771" s="148" t="n"/>
      <c r="S2771" s="148" t="n"/>
      <c r="T2771" s="148" t="n"/>
      <c r="U2771" s="148" t="n"/>
      <c r="V2771" s="148" t="n"/>
      <c r="W2771" s="148" t="n"/>
      <c r="X2771" s="148" t="n"/>
      <c r="Y2771" s="148" t="n"/>
      <c r="Z2771" s="148" t="n"/>
      <c r="AA2771" s="148" t="n"/>
      <c r="AB2771" s="148" t="n"/>
      <c r="AC2771" s="148" t="n"/>
      <c r="AD2771" s="148" t="n"/>
      <c r="AE2771" s="148" t="n"/>
      <c r="AF2771" s="148" t="n"/>
      <c r="AG2771" s="148" t="n"/>
      <c r="AH2771" s="148" t="n"/>
      <c r="AI2771" s="148" t="n"/>
      <c r="AJ2771" s="148" t="n"/>
      <c r="AK2771" s="148" t="n"/>
      <c r="AL2771" s="148" t="n"/>
      <c r="AM2771" s="148" t="n"/>
      <c r="AN2771" s="148" t="n"/>
      <c r="AO2771" s="148" t="n"/>
      <c r="AP2771" s="148" t="n"/>
      <c r="AQ2771" s="148" t="n"/>
      <c r="AR2771" s="148" t="n"/>
      <c r="AS2771" s="148" t="n"/>
      <c r="AT2771" s="148" t="n"/>
      <c r="AU2771" s="148" t="n"/>
      <c r="AV2771" s="148" t="n"/>
      <c r="AW2771" s="148" t="n"/>
      <c r="AX2771" s="148" t="n"/>
      <c r="AY2771" s="148" t="n"/>
      <c r="AZ2771" s="148" t="n"/>
      <c r="BA2771" s="148" t="n"/>
      <c r="BB2771" s="148" t="n"/>
      <c r="BC2771" s="148" t="n"/>
      <c r="BD2771" s="148" t="n"/>
      <c r="BE2771" s="148" t="n"/>
      <c r="BF2771" s="148" t="n"/>
      <c r="BG2771" s="148" t="n"/>
      <c r="BH2771" s="148" t="n"/>
      <c r="BI2771" s="149"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5" t="n"/>
      <c r="BQ2777" s="140" t="n"/>
      <c r="BR2777" s="176" t="n"/>
      <c r="BS2777" s="140" t="n"/>
      <c r="BT2777" s="140" t="n"/>
      <c r="BU2777" s="28" t="n"/>
      <c r="BV2777" s="29" t="n"/>
      <c r="BW2777" s="177">
        <f>計算!$AR$33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8"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79">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80">
        <f>IF(計算!$B$33="","",設定!$B$6)&amp;""</f>
        <v/>
      </c>
      <c r="S2785" s="11" t="n"/>
      <c r="T2785" s="11" t="n"/>
      <c r="U2785" s="181">
        <f>IF(計算!$B$33="","",設定!$B$7)&amp;""</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7" t="n"/>
      <c r="F2790" s="148" t="n"/>
      <c r="G2790" s="148" t="n"/>
      <c r="H2790" s="148" t="n"/>
      <c r="I2790" s="148" t="n"/>
      <c r="J2790" s="148" t="n"/>
      <c r="K2790" s="149"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8" t="n"/>
      <c r="AX2790" s="148" t="n"/>
      <c r="AY2790" s="148" t="n"/>
      <c r="AZ2790" s="148" t="n"/>
      <c r="BA2790" s="148" t="n"/>
      <c r="BB2790" s="148" t="n"/>
      <c r="BC2790" s="148" t="n"/>
      <c r="BD2790" s="148" t="n"/>
      <c r="BE2790" s="148" t="n"/>
      <c r="BF2790" s="148" t="n"/>
      <c r="BG2790" s="148" t="n"/>
      <c r="BH2790" s="148" t="n"/>
      <c r="BI2790" s="149"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2"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2">
        <f>計算!$AV$33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80">
        <f>計算!$AT$33</f>
        <v/>
      </c>
      <c r="S2796" s="52" t="inlineStr">
        <is>
          <t>年</t>
        </is>
      </c>
      <c r="U2796" s="181">
        <f>計算!$AU$33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7" t="n"/>
      <c r="M2799" s="148" t="n"/>
      <c r="N2799" s="148" t="n"/>
      <c r="O2799" s="148" t="n"/>
      <c r="P2799" s="20" t="n"/>
      <c r="Q2799" s="20" t="n"/>
      <c r="R2799" s="20" t="n"/>
      <c r="S2799" s="20" t="n"/>
      <c r="T2799" s="20" t="n"/>
      <c r="U2799" s="20" t="n"/>
      <c r="V2799" s="20" t="n"/>
      <c r="W2799" s="20" t="n"/>
      <c r="X2799" s="39" t="n"/>
      <c r="Y2799" s="147" t="n"/>
      <c r="Z2799" s="148" t="n"/>
      <c r="AA2799" s="148" t="n"/>
      <c r="AB2799" s="148" t="n"/>
      <c r="AC2799" s="148" t="n"/>
      <c r="AD2799" s="148" t="n"/>
      <c r="AE2799" s="148" t="n"/>
      <c r="AF2799" s="148" t="n"/>
      <c r="AG2799" s="148" t="n"/>
      <c r="AH2799" s="148" t="n"/>
      <c r="AI2799" s="148" t="n"/>
      <c r="AJ2799" s="148" t="n"/>
      <c r="AK2799" s="148" t="n"/>
      <c r="AL2799" s="148" t="n"/>
      <c r="AM2799" s="148" t="n"/>
      <c r="AN2799" s="148" t="n"/>
      <c r="AO2799" s="148" t="n"/>
      <c r="AP2799" s="148" t="n"/>
      <c r="AQ2799" s="148" t="n"/>
      <c r="AR2799" s="148" t="n"/>
      <c r="AS2799" s="148" t="n"/>
      <c r="AT2799" s="148" t="n"/>
      <c r="AU2799" s="148" t="n"/>
      <c r="AV2799" s="148" t="n"/>
      <c r="AW2799" s="148" t="n"/>
      <c r="AX2799" s="148" t="n"/>
      <c r="AY2799" s="148" t="n"/>
      <c r="AZ2799" s="148" t="n"/>
      <c r="BA2799" s="148" t="n"/>
      <c r="BB2799" s="148" t="n"/>
      <c r="BC2799" s="148" t="n"/>
      <c r="BD2799" s="148" t="n"/>
      <c r="BE2799" s="148" t="n"/>
      <c r="BF2799" s="148" t="n"/>
      <c r="BG2799" s="148" t="n"/>
      <c r="BH2799" s="148" t="n"/>
      <c r="BI2799" s="149"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2">
        <f>計算!$AY$33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80">
        <f>計算!$AW$33</f>
        <v/>
      </c>
      <c r="S2802" s="52" t="inlineStr">
        <is>
          <t>年</t>
        </is>
      </c>
      <c r="U2802" s="181">
        <f>計算!$AX$33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7" t="n"/>
      <c r="M2805" s="148" t="n"/>
      <c r="N2805" s="148" t="n"/>
      <c r="O2805" s="148" t="n"/>
      <c r="P2805" s="20" t="n"/>
      <c r="Q2805" s="20" t="n"/>
      <c r="R2805" s="20" t="n"/>
      <c r="S2805" s="20" t="n"/>
      <c r="T2805" s="20" t="n"/>
      <c r="U2805" s="20" t="n"/>
      <c r="V2805" s="20" t="n"/>
      <c r="W2805" s="20" t="n"/>
      <c r="X2805" s="39" t="n"/>
      <c r="Y2805" s="147" t="n"/>
      <c r="Z2805" s="148" t="n"/>
      <c r="AA2805" s="148" t="n"/>
      <c r="AB2805" s="148" t="n"/>
      <c r="AC2805" s="148" t="n"/>
      <c r="AD2805" s="148" t="n"/>
      <c r="AE2805" s="148" t="n"/>
      <c r="AF2805" s="148" t="n"/>
      <c r="AG2805" s="148" t="n"/>
      <c r="AH2805" s="148" t="n"/>
      <c r="AI2805" s="148" t="n"/>
      <c r="AJ2805" s="148" t="n"/>
      <c r="AK2805" s="148" t="n"/>
      <c r="AL2805" s="148" t="n"/>
      <c r="AM2805" s="148" t="n"/>
      <c r="AN2805" s="148" t="n"/>
      <c r="AO2805" s="148" t="n"/>
      <c r="AP2805" s="148" t="n"/>
      <c r="AQ2805" s="148" t="n"/>
      <c r="AR2805" s="148" t="n"/>
      <c r="AS2805" s="148" t="n"/>
      <c r="AT2805" s="148" t="n"/>
      <c r="AU2805" s="148" t="n"/>
      <c r="AV2805" s="148" t="n"/>
      <c r="AW2805" s="148" t="n"/>
      <c r="AX2805" s="148" t="n"/>
      <c r="AY2805" s="148" t="n"/>
      <c r="AZ2805" s="148" t="n"/>
      <c r="BA2805" s="148" t="n"/>
      <c r="BB2805" s="148" t="n"/>
      <c r="BC2805" s="148" t="n"/>
      <c r="BD2805" s="148" t="n"/>
      <c r="BE2805" s="148" t="n"/>
      <c r="BF2805" s="148" t="n"/>
      <c r="BG2805" s="148" t="n"/>
      <c r="BH2805" s="148" t="n"/>
      <c r="BI2805" s="149" t="n"/>
      <c r="BJ2805" s="2" t="n"/>
      <c r="BK2805" s="2" t="n"/>
      <c r="BL2805" s="2" t="n"/>
      <c r="BM2805" s="2" t="n"/>
      <c r="BN2805" s="2" t="n"/>
      <c r="BO2805" s="2" t="n"/>
      <c r="BP2805" s="147" t="n"/>
      <c r="BQ2805" s="148" t="n"/>
      <c r="BR2805" s="148" t="n"/>
      <c r="BS2805" s="148" t="n"/>
      <c r="BT2805" s="148" t="n"/>
      <c r="BU2805" s="42" t="n"/>
      <c r="BV2805" s="45" t="n"/>
      <c r="BW2805" s="148" t="n"/>
      <c r="BX2805" s="148" t="n"/>
      <c r="BY2805" s="148" t="n"/>
      <c r="BZ2805" s="148" t="n"/>
      <c r="CA2805" s="148" t="n"/>
      <c r="CB2805" s="148" t="n"/>
      <c r="CC2805" s="148" t="n"/>
      <c r="CD2805" s="148" t="n"/>
      <c r="CE2805" s="148" t="n"/>
      <c r="CF2805" s="148" t="n"/>
      <c r="CG2805" s="148" t="n"/>
      <c r="CH2805" s="148" t="n"/>
      <c r="CI2805" s="148" t="n"/>
      <c r="CJ2805" s="148" t="n"/>
      <c r="CK2805" s="148" t="n"/>
      <c r="CL2805" s="148" t="n"/>
      <c r="CM2805" s="148" t="n"/>
      <c r="CN2805" s="148" t="n"/>
      <c r="CO2805" s="148" t="n"/>
      <c r="CP2805" s="148" t="n"/>
      <c r="CQ2805" s="148" t="n"/>
      <c r="CR2805" s="148" t="n"/>
      <c r="CS2805" s="148" t="n"/>
      <c r="CT2805" s="148" t="n"/>
      <c r="CU2805" s="148" t="n"/>
      <c r="CV2805" s="148" t="n"/>
      <c r="CW2805" s="148" t="n"/>
      <c r="CX2805" s="148" t="n"/>
      <c r="CY2805" s="148" t="n"/>
      <c r="CZ2805" s="148" t="n"/>
      <c r="DA2805" s="148" t="n"/>
      <c r="DB2805" s="148" t="n"/>
      <c r="DC2805" s="148" t="n"/>
      <c r="DD2805" s="148" t="n"/>
      <c r="DE2805" s="148" t="n"/>
      <c r="DF2805" s="148" t="n"/>
      <c r="DG2805" s="148" t="n"/>
      <c r="DH2805" s="148" t="n"/>
      <c r="DI2805" s="148" t="n"/>
      <c r="DJ2805" s="148" t="n"/>
      <c r="DK2805" s="148" t="n"/>
      <c r="DL2805" s="148" t="n"/>
      <c r="DM2805" s="148" t="n"/>
      <c r="DN2805" s="148" t="n"/>
      <c r="DO2805" s="148" t="n"/>
      <c r="DP2805" s="148" t="n"/>
      <c r="DQ2805" s="148" t="n"/>
      <c r="DR2805" s="148" t="n"/>
      <c r="DS2805" s="148" t="n"/>
      <c r="DT2805" s="148" t="n"/>
      <c r="DU2805" s="149"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7">
        <f>計算!$AS$33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7" t="n"/>
      <c r="M2811" s="148" t="n"/>
      <c r="N2811" s="148" t="n"/>
      <c r="O2811" s="148"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7" t="n"/>
      <c r="F2817" s="148" t="n"/>
      <c r="G2817" s="148" t="n"/>
      <c r="H2817" s="148" t="n"/>
      <c r="I2817" s="148" t="n"/>
      <c r="J2817" s="148" t="n"/>
      <c r="K2817" s="149" t="n"/>
      <c r="L2817" s="147" t="n"/>
      <c r="M2817" s="148" t="n"/>
      <c r="N2817" s="148" t="n"/>
      <c r="O2817" s="148"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7" t="n"/>
      <c r="BQ2817" s="148" t="n"/>
      <c r="BR2817" s="148" t="n"/>
      <c r="BS2817" s="148" t="n"/>
      <c r="BT2817" s="148" t="n"/>
      <c r="BU2817" s="148" t="n"/>
      <c r="BV2817" s="149" t="n"/>
      <c r="BW2817" s="148" t="n"/>
      <c r="BX2817" s="148" t="n"/>
      <c r="BY2817" s="148" t="n"/>
      <c r="BZ2817" s="148" t="n"/>
      <c r="CA2817" s="148" t="n"/>
      <c r="CB2817" s="148" t="n"/>
      <c r="CC2817" s="148" t="n"/>
      <c r="CD2817" s="148" t="n"/>
      <c r="CE2817" s="148" t="n"/>
      <c r="CF2817" s="148" t="n"/>
      <c r="CG2817" s="148" t="n"/>
      <c r="CH2817" s="148" t="n"/>
      <c r="CI2817" s="148" t="n"/>
      <c r="CJ2817" s="148" t="n"/>
      <c r="CK2817" s="148" t="n"/>
      <c r="CL2817" s="148" t="n"/>
      <c r="CM2817" s="148" t="n"/>
      <c r="CN2817" s="148" t="n"/>
      <c r="CO2817" s="148" t="n"/>
      <c r="CP2817" s="148" t="n"/>
      <c r="CQ2817" s="148" t="n"/>
      <c r="CR2817" s="148" t="n"/>
      <c r="CS2817" s="148" t="n"/>
      <c r="CT2817" s="148" t="n"/>
      <c r="CU2817" s="148" t="n"/>
      <c r="CV2817" s="148" t="n"/>
      <c r="CW2817" s="148" t="n"/>
      <c r="CX2817" s="148" t="n"/>
      <c r="CY2817" s="148" t="n"/>
      <c r="CZ2817" s="148" t="n"/>
      <c r="DA2817" s="148" t="n"/>
      <c r="DB2817" s="148" t="n"/>
      <c r="DC2817" s="148" t="n"/>
      <c r="DD2817" s="148" t="n"/>
      <c r="DE2817" s="148" t="n"/>
      <c r="DF2817" s="148" t="n"/>
      <c r="DG2817" s="148" t="n"/>
      <c r="DH2817" s="148" t="n"/>
      <c r="DI2817" s="148" t="n"/>
      <c r="DJ2817" s="148" t="n"/>
      <c r="DK2817" s="148" t="n"/>
      <c r="DL2817" s="148" t="n"/>
      <c r="DM2817" s="148" t="n"/>
      <c r="DN2817" s="148" t="n"/>
      <c r="DO2817" s="148" t="n"/>
      <c r="DP2817" s="148" t="n"/>
      <c r="DQ2817" s="148" t="n"/>
      <c r="DR2817" s="148" t="n"/>
      <c r="DS2817" s="148" t="n"/>
      <c r="DT2817" s="148" t="n"/>
      <c r="DU2817" s="149"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IF(計算!$B$34="","",IF(N(設定!$B$3)=0,"",YEAR(設定!$B$3)-2018))&amp;""</f>
        <v/>
      </c>
      <c r="AG2829" s="95" t="inlineStr">
        <is>
          <t>年</t>
        </is>
      </c>
      <c r="AI2829" s="145">
        <f>IF(計算!$B$34="","",IF(N(設定!$B$3)=0,"",MONTH(設定!$B$3)))&amp;""</f>
        <v/>
      </c>
      <c r="AL2829" s="95" t="inlineStr">
        <is>
          <t>月</t>
        </is>
      </c>
      <c r="AN2829" s="146">
        <f>IF(計算!$B$34="","",IF(N(設定!$B$3)=0,"",DAY(設定!$B$3)))&amp;""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7" t="n"/>
      <c r="BX2829" s="148" t="n"/>
      <c r="BY2829" s="148" t="n"/>
      <c r="BZ2829" s="148" t="n"/>
      <c r="CA2829" s="148" t="n"/>
      <c r="CB2829" s="148" t="n"/>
      <c r="CC2829" s="148" t="n"/>
      <c r="CD2829" s="148" t="n"/>
      <c r="CE2829" s="148" t="n"/>
      <c r="CF2829" s="148" t="n"/>
      <c r="CG2829" s="149" t="n"/>
      <c r="CH2829" s="147" t="n"/>
      <c r="CI2829" s="148" t="n"/>
      <c r="CJ2829" s="148" t="n"/>
      <c r="CK2829" s="148" t="n"/>
      <c r="CL2829" s="148" t="n"/>
      <c r="CM2829" s="148" t="n"/>
      <c r="CN2829" s="148" t="n"/>
      <c r="CO2829" s="148" t="n"/>
      <c r="CP2829" s="148" t="n"/>
      <c r="CQ2829" s="148" t="n"/>
      <c r="CR2829" s="148" t="n"/>
      <c r="CS2829" s="148" t="n"/>
      <c r="CT2829" s="148" t="n"/>
      <c r="CU2829" s="148" t="n"/>
      <c r="CV2829" s="148" t="n"/>
      <c r="CW2829" s="148" t="n"/>
      <c r="CX2829" s="148" t="n"/>
      <c r="CY2829" s="148" t="n"/>
      <c r="CZ2829" s="148" t="n"/>
      <c r="DA2829" s="148" t="n"/>
      <c r="DB2829" s="148" t="n"/>
      <c r="DC2829" s="148" t="n"/>
      <c r="DD2829" s="148" t="n"/>
      <c r="DE2829" s="148" t="n"/>
      <c r="DF2829" s="148" t="n"/>
      <c r="DG2829" s="148" t="n"/>
      <c r="DH2829" s="148" t="n"/>
      <c r="DI2829" s="148" t="n"/>
      <c r="DJ2829" s="148" t="n"/>
      <c r="DK2829" s="148" t="n"/>
      <c r="DL2829" s="148" t="n"/>
      <c r="DM2829" s="148" t="n"/>
      <c r="DN2829" s="148" t="n"/>
      <c r="DO2829" s="148" t="n"/>
      <c r="DP2829" s="148" t="n"/>
      <c r="DQ2829" s="148" t="n"/>
      <c r="DR2829" s="148" t="n"/>
      <c r="DS2829" s="148" t="n"/>
      <c r="DT2829" s="148" t="n"/>
      <c r="DU2829" s="149"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50">
        <f>計算!$BD$34</f>
        <v/>
      </c>
      <c r="CG2830" s="144" t="n"/>
      <c r="CH2830" s="151">
        <f>計算!$BE$34</f>
        <v/>
      </c>
      <c r="DU2830" s="144"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8" t="n"/>
      <c r="AA2831" s="148" t="n"/>
      <c r="AB2831" s="148" t="n"/>
      <c r="AC2831" s="148" t="n"/>
      <c r="AD2831" s="148" t="n"/>
      <c r="AE2831" s="148" t="n"/>
      <c r="AF2831" s="148" t="n"/>
      <c r="AG2831" s="148" t="n"/>
      <c r="AH2831" s="148" t="n"/>
      <c r="AI2831" s="148" t="n"/>
      <c r="AJ2831" s="148" t="n"/>
      <c r="AK2831" s="148" t="n"/>
      <c r="AL2831" s="148" t="n"/>
      <c r="AM2831" s="148" t="n"/>
      <c r="AN2831" s="148" t="n"/>
      <c r="AO2831" s="148" t="n"/>
      <c r="AP2831" s="148" t="n"/>
      <c r="AQ2831" s="148" t="n"/>
      <c r="AR2831" s="148" t="n"/>
      <c r="AS2831" s="148" t="n"/>
      <c r="AT2831" s="148" t="n"/>
      <c r="AU2831" s="12" t="n"/>
      <c r="AV2831" s="7" t="n"/>
      <c r="BI2831" s="8" t="n"/>
      <c r="BJ2831" s="7" t="n"/>
      <c r="BK2831" s="2" t="n"/>
      <c r="BL2831" s="2" t="n"/>
      <c r="BM2831" s="2" t="n"/>
      <c r="BN2831" s="2" t="n"/>
      <c r="BO2831" s="2" t="n"/>
      <c r="BP2831" s="143" t="n"/>
      <c r="BV2831" s="144" t="n"/>
      <c r="BW2831" s="143" t="n"/>
      <c r="CG2831" s="144" t="n"/>
      <c r="DU2831" s="144" t="n"/>
      <c r="DV2831" s="2" t="n"/>
      <c r="DW2831" s="2" t="n"/>
      <c r="DX2831" s="2" t="n"/>
      <c r="DY2831" s="2" t="n"/>
      <c r="DZ2831" s="2" t="n"/>
      <c r="EA2831" s="2" t="n"/>
      <c r="EB2831" s="2" t="n"/>
      <c r="EC2831" s="2" t="n"/>
    </row>
    <row r="2832" ht="6.75" customHeight="1" s="118">
      <c r="A2832" s="2" t="n"/>
      <c r="B2832" s="2" t="n"/>
      <c r="C2832" s="2" t="n"/>
      <c r="D2832" s="2" t="n"/>
      <c r="E2832" s="142" t="inlineStr">
        <is>
          <t>ふ り が な</t>
        </is>
      </c>
      <c r="F2832" s="140" t="n"/>
      <c r="G2832" s="140" t="n"/>
      <c r="H2832" s="140" t="n"/>
      <c r="I2832" s="140" t="n"/>
      <c r="J2832" s="140" t="n"/>
      <c r="K2832" s="141" t="n"/>
      <c r="L2832" s="152">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43" t="n"/>
      <c r="CG2832" s="144" t="n"/>
      <c r="DU2832" s="144" t="n"/>
      <c r="DV2832" s="2" t="n"/>
      <c r="DW2832" s="2" t="n"/>
      <c r="DX2832" s="2" t="n"/>
      <c r="DY2832" s="2" t="n"/>
      <c r="DZ2832" s="2" t="n"/>
      <c r="EA2832" s="2" t="n"/>
      <c r="EB2832" s="2" t="n"/>
      <c r="EC2832" s="2" t="n"/>
    </row>
    <row r="2833" ht="6.7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43" t="n"/>
      <c r="CG2833" s="144" t="n"/>
      <c r="DU2833" s="144" t="n"/>
      <c r="DV2833" s="2" t="n"/>
      <c r="DW2833" s="2" t="n"/>
      <c r="DX2833" s="2" t="n"/>
      <c r="DY2833" s="2" t="n"/>
      <c r="DZ2833" s="2" t="n"/>
      <c r="EA2833" s="2" t="n"/>
      <c r="EB2833" s="2" t="n"/>
      <c r="EC2833" s="2" t="n"/>
    </row>
    <row r="2834" ht="6.7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43" t="n"/>
      <c r="CG2834" s="144" t="n"/>
      <c r="DU2834" s="144" t="n"/>
      <c r="DV2834" s="2" t="n"/>
      <c r="DW2834" s="2" t="n"/>
      <c r="DX2834" s="2" t="n"/>
      <c r="DY2834" s="2" t="n"/>
      <c r="DZ2834" s="2" t="n"/>
      <c r="EA2834" s="2" t="n"/>
      <c r="EB2834" s="2" t="n"/>
      <c r="EC2834" s="2" t="n"/>
    </row>
    <row r="2835" ht="6.75" customHeight="1" s="118">
      <c r="A2835" s="2" t="n"/>
      <c r="B2835" s="2" t="n"/>
      <c r="C2835" s="2" t="n"/>
      <c r="D2835" s="2" t="n"/>
      <c r="E2835" s="147" t="n"/>
      <c r="F2835" s="148" t="n"/>
      <c r="G2835" s="148" t="n"/>
      <c r="H2835" s="148" t="n"/>
      <c r="I2835" s="148" t="n"/>
      <c r="J2835" s="148" t="n"/>
      <c r="K2835" s="149" t="n"/>
      <c r="L2835" s="148" t="n"/>
      <c r="M2835" s="148" t="n"/>
      <c r="N2835" s="148" t="n"/>
      <c r="O2835" s="148" t="n"/>
      <c r="P2835" s="148" t="n"/>
      <c r="Q2835" s="148" t="n"/>
      <c r="R2835" s="148" t="n"/>
      <c r="S2835" s="148" t="n"/>
      <c r="T2835" s="148" t="n"/>
      <c r="U2835" s="148" t="n"/>
      <c r="V2835" s="148" t="n"/>
      <c r="W2835" s="148" t="n"/>
      <c r="X2835" s="148" t="n"/>
      <c r="Y2835" s="148" t="n"/>
      <c r="Z2835" s="148" t="n"/>
      <c r="AA2835" s="148" t="n"/>
      <c r="AB2835" s="148" t="n"/>
      <c r="AC2835" s="148" t="n"/>
      <c r="AD2835" s="148" t="n"/>
      <c r="AE2835" s="148" t="n"/>
      <c r="AF2835" s="148" t="n"/>
      <c r="AG2835" s="148" t="n"/>
      <c r="AH2835" s="148" t="n"/>
      <c r="AI2835" s="148" t="n"/>
      <c r="AJ2835" s="148" t="n"/>
      <c r="AK2835" s="148" t="n"/>
      <c r="AL2835" s="148" t="n"/>
      <c r="AM2835" s="148" t="n"/>
      <c r="AN2835" s="148" t="n"/>
      <c r="AO2835" s="148" t="n"/>
      <c r="AP2835" s="148" t="n"/>
      <c r="AQ2835" s="148" t="n"/>
      <c r="AR2835" s="148" t="n"/>
      <c r="AS2835" s="148" t="n"/>
      <c r="AT2835" s="149"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43" t="n"/>
      <c r="CG2835" s="144" t="n"/>
      <c r="DU2835" s="144" t="n"/>
      <c r="DV2835" s="2" t="n"/>
      <c r="DW2835" s="2" t="n"/>
      <c r="DX2835" s="2" t="n"/>
      <c r="DY2835" s="2" t="n"/>
      <c r="DZ2835" s="2" t="n"/>
      <c r="EA2835" s="2" t="n"/>
      <c r="EB2835" s="2" t="n"/>
      <c r="EC2835" s="2" t="n"/>
    </row>
    <row r="2836" ht="6.75" customHeight="1" s="118">
      <c r="A2836" s="2" t="n"/>
      <c r="B2836" s="2" t="n"/>
      <c r="C2836" s="2" t="n"/>
      <c r="D2836" s="2" t="n"/>
      <c r="E2836" s="153" t="inlineStr">
        <is>
          <t>名　前</t>
        </is>
      </c>
      <c r="F2836" s="140" t="n"/>
      <c r="G2836" s="140" t="n"/>
      <c r="H2836" s="140" t="n"/>
      <c r="I2836" s="140" t="n"/>
      <c r="J2836" s="140" t="n"/>
      <c r="K2836" s="141" t="n"/>
      <c r="L2836" s="154">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43" t="n"/>
      <c r="CG2836" s="144" t="n"/>
      <c r="DU2836" s="144" t="n"/>
      <c r="DV2836" s="2" t="n"/>
      <c r="DW2836" s="2" t="n"/>
      <c r="DX2836" s="2" t="n"/>
      <c r="DY2836" s="2" t="n"/>
      <c r="DZ2836" s="2" t="n"/>
      <c r="EA2836" s="2" t="n"/>
      <c r="EB2836" s="2" t="n"/>
      <c r="EC2836" s="2" t="n"/>
    </row>
    <row r="2837" ht="6.7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43" t="n"/>
      <c r="CG2837" s="144" t="n"/>
      <c r="DU2837" s="144" t="n"/>
      <c r="DV2837" s="2" t="n"/>
      <c r="DW2837" s="2" t="n"/>
      <c r="DX2837" s="2" t="n"/>
      <c r="DY2837" s="2" t="n"/>
      <c r="DZ2837" s="2" t="n"/>
      <c r="EA2837" s="2" t="n"/>
      <c r="EB2837" s="2" t="n"/>
      <c r="EC2837" s="2" t="n"/>
    </row>
    <row r="2838" ht="6.7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43" t="n"/>
      <c r="CG2838" s="144" t="n"/>
      <c r="DU2838" s="144" t="n"/>
      <c r="DV2838" s="2" t="n"/>
      <c r="DW2838" s="2" t="n"/>
      <c r="DX2838" s="2" t="n"/>
      <c r="DY2838" s="2" t="n"/>
      <c r="DZ2838" s="2" t="n"/>
      <c r="EA2838" s="2" t="n"/>
      <c r="EB2838" s="2" t="n"/>
      <c r="EC2838" s="2" t="n"/>
    </row>
    <row r="2839" ht="6.7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43" t="n"/>
      <c r="CG2839" s="144" t="n"/>
      <c r="DU2839" s="144" t="n"/>
      <c r="DV2839" s="2" t="n"/>
      <c r="DW2839" s="2" t="n"/>
      <c r="DX2839" s="2" t="n"/>
      <c r="DY2839" s="2" t="n"/>
      <c r="DZ2839" s="2" t="n"/>
      <c r="EA2839" s="2" t="n"/>
      <c r="EB2839" s="2" t="n"/>
      <c r="EC2839" s="2" t="n"/>
    </row>
    <row r="2840" ht="6.7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43" t="n"/>
      <c r="CG2840" s="144" t="n"/>
      <c r="DU2840" s="144" t="n"/>
      <c r="DV2840" s="2" t="n"/>
      <c r="DW2840" s="2" t="n"/>
      <c r="DX2840" s="2" t="n"/>
      <c r="DY2840" s="2" t="n"/>
      <c r="DZ2840" s="2" t="n"/>
      <c r="EA2840" s="2" t="n"/>
      <c r="EB2840" s="2" t="n"/>
      <c r="EC2840" s="2" t="n"/>
    </row>
    <row r="2841" ht="4.5" customHeight="1" s="118">
      <c r="A2841" s="2" t="n"/>
      <c r="B2841" s="2" t="n"/>
      <c r="C2841" s="2" t="n"/>
      <c r="D2841" s="2" t="n"/>
      <c r="E2841" s="147" t="n"/>
      <c r="F2841" s="148" t="n"/>
      <c r="G2841" s="148" t="n"/>
      <c r="H2841" s="148" t="n"/>
      <c r="I2841" s="148" t="n"/>
      <c r="J2841" s="148" t="n"/>
      <c r="K2841" s="149" t="n"/>
      <c r="L2841" s="147" t="n"/>
      <c r="M2841" s="148" t="n"/>
      <c r="N2841" s="148" t="n"/>
      <c r="O2841" s="148" t="n"/>
      <c r="P2841" s="148" t="n"/>
      <c r="Q2841" s="148" t="n"/>
      <c r="R2841" s="148" t="n"/>
      <c r="S2841" s="148" t="n"/>
      <c r="T2841" s="148" t="n"/>
      <c r="U2841" s="148" t="n"/>
      <c r="V2841" s="148" t="n"/>
      <c r="W2841" s="148" t="n"/>
      <c r="X2841" s="148" t="n"/>
      <c r="Y2841" s="148" t="n"/>
      <c r="Z2841" s="148" t="n"/>
      <c r="AA2841" s="148" t="n"/>
      <c r="AB2841" s="148" t="n"/>
      <c r="AC2841" s="148" t="n"/>
      <c r="AD2841" s="148" t="n"/>
      <c r="AE2841" s="148" t="n"/>
      <c r="AF2841" s="148" t="n"/>
      <c r="AG2841" s="148" t="n"/>
      <c r="AH2841" s="148" t="n"/>
      <c r="AI2841" s="148" t="n"/>
      <c r="AJ2841" s="148" t="n"/>
      <c r="AK2841" s="148" t="n"/>
      <c r="AL2841" s="148" t="n"/>
      <c r="AM2841" s="148" t="n"/>
      <c r="AN2841" s="148" t="n"/>
      <c r="AO2841" s="148" t="n"/>
      <c r="AP2841" s="148" t="n"/>
      <c r="AQ2841" s="148" t="n"/>
      <c r="AR2841" s="148" t="n"/>
      <c r="AS2841" s="148" t="n"/>
      <c r="AT2841" s="149"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43" t="n"/>
      <c r="CG2841" s="144" t="n"/>
      <c r="DU2841" s="144" t="n"/>
      <c r="DV2841" s="2" t="n"/>
      <c r="DW2841" s="2" t="n"/>
      <c r="DX2841" s="2" t="n"/>
      <c r="DY2841" s="2" t="n"/>
      <c r="DZ2841" s="2" t="n"/>
      <c r="EA2841" s="2" t="n"/>
      <c r="EB2841" s="2" t="n"/>
      <c r="EC2841" s="2" t="n"/>
    </row>
    <row r="2842" ht="6.75" customHeight="1" s="118">
      <c r="A2842" s="2" t="n"/>
      <c r="B2842" s="2" t="n"/>
      <c r="C2842" s="2" t="n"/>
      <c r="D2842" s="2" t="n"/>
      <c r="E2842" s="153" t="inlineStr">
        <is>
          <t>生年月日</t>
        </is>
      </c>
      <c r="F2842" s="140" t="n"/>
      <c r="G2842" s="140" t="n"/>
      <c r="H2842" s="140" t="n"/>
      <c r="I2842" s="140" t="n"/>
      <c r="J2842" s="140" t="n"/>
      <c r="K2842" s="141" t="n"/>
      <c r="L2842" s="155" t="inlineStr">
        <is>
          <t>昭和 ・ 平成</t>
        </is>
      </c>
      <c r="M2842" s="140" t="n"/>
      <c r="N2842" s="140" t="n"/>
      <c r="O2842" s="140" t="n"/>
      <c r="P2842" s="140" t="n"/>
      <c r="Q2842" s="140" t="n"/>
      <c r="R2842" s="140" t="n"/>
      <c r="S2842" s="140" t="n"/>
      <c r="T2842" s="140" t="n"/>
      <c r="U2842" s="140" t="n"/>
      <c r="V2842" s="156">
        <f>計算!$D$34</f>
        <v/>
      </c>
      <c r="W2842" s="140" t="n"/>
      <c r="X2842" s="157" t="inlineStr">
        <is>
          <t>年</t>
        </is>
      </c>
      <c r="Y2842" s="140" t="n"/>
      <c r="Z2842" s="158">
        <f>計算!$E$34</f>
        <v/>
      </c>
      <c r="AA2842" s="140" t="n"/>
      <c r="AB2842" s="140" t="n"/>
      <c r="AC2842" s="157" t="inlineStr">
        <is>
          <t>月</t>
        </is>
      </c>
      <c r="AD2842" s="140" t="n"/>
      <c r="AE2842" s="158">
        <f>計算!$F$34</f>
        <v/>
      </c>
      <c r="AF2842" s="140" t="n"/>
      <c r="AG2842" s="140" t="n"/>
      <c r="AH2842" s="157" t="inlineStr">
        <is>
          <t>日　生 （満</t>
        </is>
      </c>
      <c r="AI2842" s="140" t="n"/>
      <c r="AJ2842" s="140" t="n"/>
      <c r="AK2842" s="140" t="n"/>
      <c r="AL2842" s="140" t="n"/>
      <c r="AM2842" s="140" t="n"/>
      <c r="AN2842" s="140" t="n"/>
      <c r="AO2842" s="140" t="n"/>
      <c r="AP2842" s="159">
        <f>計算!$G$34</f>
        <v/>
      </c>
      <c r="AQ2842" s="140" t="n"/>
      <c r="AR2842" s="160"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43" t="n"/>
      <c r="CG2842" s="144" t="n"/>
      <c r="DU2842" s="144" t="n"/>
      <c r="DV2842" s="2" t="n"/>
      <c r="DW2842" s="2" t="n"/>
      <c r="DX2842" s="2" t="n"/>
      <c r="DY2842" s="2" t="n"/>
      <c r="DZ2842" s="2" t="n"/>
      <c r="EA2842" s="2" t="n"/>
      <c r="EB2842" s="2" t="n"/>
      <c r="EC2842" s="2" t="n"/>
    </row>
    <row r="2843" ht="6.75"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143" t="n"/>
      <c r="CG2843" s="144" t="n"/>
      <c r="DU2843" s="144" t="n"/>
      <c r="DV2843" s="2" t="n"/>
      <c r="DW2843" s="2" t="n"/>
      <c r="DX2843" s="2" t="n"/>
      <c r="DY2843" s="2" t="n"/>
      <c r="DZ2843" s="2" t="n"/>
      <c r="EA2843" s="2" t="n"/>
      <c r="EB2843" s="2" t="n"/>
      <c r="EC2843" s="2" t="n"/>
    </row>
    <row r="2844" ht="6.75"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143" t="n"/>
      <c r="CG2844" s="144" t="n"/>
      <c r="DU2844" s="144" t="n"/>
      <c r="DV2844" s="2" t="n"/>
      <c r="DW2844" s="2" t="n"/>
      <c r="DX2844" s="2" t="n"/>
      <c r="DY2844" s="2" t="n"/>
      <c r="DZ2844" s="2" t="n"/>
      <c r="EA2844" s="2" t="n"/>
      <c r="EB2844" s="2" t="n"/>
      <c r="EC2844" s="2" t="n"/>
    </row>
    <row r="2845" ht="3.75" customHeight="1" s="118">
      <c r="A2845" s="2" t="n"/>
      <c r="B2845" s="2" t="n"/>
      <c r="C2845" s="2" t="n"/>
      <c r="D2845" s="2" t="n"/>
      <c r="E2845" s="147" t="n"/>
      <c r="F2845" s="148" t="n"/>
      <c r="G2845" s="148" t="n"/>
      <c r="H2845" s="148" t="n"/>
      <c r="I2845" s="148" t="n"/>
      <c r="J2845" s="148" t="n"/>
      <c r="K2845" s="149" t="n"/>
      <c r="L2845" s="147" t="n"/>
      <c r="M2845" s="148" t="n"/>
      <c r="N2845" s="148" t="n"/>
      <c r="O2845" s="148" t="n"/>
      <c r="P2845" s="148" t="n"/>
      <c r="Q2845" s="148" t="n"/>
      <c r="R2845" s="148" t="n"/>
      <c r="S2845" s="148" t="n"/>
      <c r="T2845" s="148" t="n"/>
      <c r="U2845" s="148" t="n"/>
      <c r="X2845" s="148" t="n"/>
      <c r="Y2845" s="148" t="n"/>
      <c r="AC2845" s="148" t="n"/>
      <c r="AD2845" s="148" t="n"/>
      <c r="AH2845" s="148" t="n"/>
      <c r="AI2845" s="148" t="n"/>
      <c r="AJ2845" s="148" t="n"/>
      <c r="AK2845" s="148" t="n"/>
      <c r="AL2845" s="148" t="n"/>
      <c r="AM2845" s="148" t="n"/>
      <c r="AN2845" s="148" t="n"/>
      <c r="AO2845" s="148" t="n"/>
      <c r="AP2845" s="148" t="n"/>
      <c r="AQ2845" s="148" t="n"/>
      <c r="AR2845" s="148" t="n"/>
      <c r="AS2845" s="148" t="n"/>
      <c r="AT2845" s="149"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143" t="n"/>
      <c r="CG2845" s="144" t="n"/>
      <c r="DU2845" s="144" t="n"/>
      <c r="DV2845" s="2" t="n"/>
      <c r="DW2845" s="2" t="n"/>
      <c r="DX2845" s="2" t="n"/>
      <c r="DY2845" s="2" t="n"/>
      <c r="DZ2845" s="2" t="n"/>
      <c r="EA2845" s="2" t="n"/>
      <c r="EB2845" s="2" t="n"/>
      <c r="EC2845" s="2" t="n"/>
    </row>
    <row r="2846" ht="6.75" customHeight="1" s="118">
      <c r="A2846" s="2" t="n"/>
      <c r="B2846" s="2" t="n"/>
      <c r="C2846" s="2" t="n"/>
      <c r="D2846" s="2" t="n"/>
      <c r="E2846" s="161" t="inlineStr">
        <is>
          <t>ふ り が な</t>
        </is>
      </c>
      <c r="F2846" s="140" t="n"/>
      <c r="G2846" s="140" t="n"/>
      <c r="H2846" s="140" t="n"/>
      <c r="I2846" s="140" t="n"/>
      <c r="J2846" s="140" t="n"/>
      <c r="K2846" s="141" t="n"/>
      <c r="L2846" s="162">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143" t="n"/>
      <c r="CG2846" s="144" t="n"/>
      <c r="DU2846" s="144" t="n"/>
      <c r="DV2846" s="2" t="n"/>
      <c r="DW2846" s="2" t="n"/>
      <c r="DX2846" s="2" t="n"/>
      <c r="DY2846" s="2" t="n"/>
      <c r="DZ2846" s="2" t="n"/>
      <c r="EA2846" s="2" t="n"/>
      <c r="EB2846" s="2" t="n"/>
      <c r="EC2846" s="2" t="n"/>
    </row>
    <row r="2847" ht="6.75" customHeight="1" s="118">
      <c r="A2847" s="2" t="n"/>
      <c r="B2847" s="2" t="n"/>
      <c r="C2847" s="2" t="n"/>
      <c r="D2847" s="2" t="n"/>
      <c r="E2847" s="143" t="n"/>
      <c r="K2847" s="144" t="n"/>
      <c r="BI2847" s="144" t="n"/>
      <c r="BJ2847" s="2" t="n"/>
      <c r="BK2847" s="2" t="n"/>
      <c r="BL2847" s="2" t="n"/>
      <c r="BM2847" s="2" t="n"/>
      <c r="BN2847" s="2" t="n"/>
      <c r="BO2847" s="2" t="n"/>
      <c r="BP2847" s="143" t="n"/>
      <c r="BV2847" s="144" t="n"/>
      <c r="BW2847" s="143" t="n"/>
      <c r="CG2847" s="144" t="n"/>
      <c r="DU2847" s="144" t="n"/>
      <c r="DV2847" s="2" t="n"/>
      <c r="DW2847" s="2" t="n"/>
      <c r="DX2847" s="2" t="n"/>
      <c r="DY2847" s="2" t="n"/>
      <c r="DZ2847" s="2" t="n"/>
      <c r="EA2847" s="2" t="n"/>
      <c r="EB2847" s="2" t="n"/>
      <c r="EC2847" s="2" t="n"/>
    </row>
    <row r="2848" ht="6.75" customHeight="1" s="118">
      <c r="A2848" s="2" t="n"/>
      <c r="B2848" s="2" t="n"/>
      <c r="C2848" s="2" t="n"/>
      <c r="D2848" s="2" t="n"/>
      <c r="E2848" s="163" t="n"/>
      <c r="F2848" s="164" t="n"/>
      <c r="G2848" s="164" t="n"/>
      <c r="H2848" s="164" t="n"/>
      <c r="I2848" s="164" t="n"/>
      <c r="J2848" s="164" t="n"/>
      <c r="K2848" s="165" t="n"/>
      <c r="L2848" s="164" t="n"/>
      <c r="M2848" s="164" t="n"/>
      <c r="N2848" s="164" t="n"/>
      <c r="O2848" s="164" t="n"/>
      <c r="P2848" s="164" t="n"/>
      <c r="Q2848" s="164" t="n"/>
      <c r="R2848" s="164" t="n"/>
      <c r="S2848" s="164" t="n"/>
      <c r="T2848" s="164" t="n"/>
      <c r="U2848" s="164" t="n"/>
      <c r="V2848" s="164" t="n"/>
      <c r="W2848" s="164" t="n"/>
      <c r="X2848" s="164" t="n"/>
      <c r="Y2848" s="164" t="n"/>
      <c r="Z2848" s="164" t="n"/>
      <c r="AA2848" s="164" t="n"/>
      <c r="AB2848" s="164" t="n"/>
      <c r="AC2848" s="164" t="n"/>
      <c r="AD2848" s="164" t="n"/>
      <c r="AE2848" s="164" t="n"/>
      <c r="AF2848" s="164" t="n"/>
      <c r="AG2848" s="164" t="n"/>
      <c r="AH2848" s="164" t="n"/>
      <c r="AI2848" s="164" t="n"/>
      <c r="AJ2848" s="164" t="n"/>
      <c r="AK2848" s="164" t="n"/>
      <c r="AL2848" s="164" t="n"/>
      <c r="AM2848" s="164" t="n"/>
      <c r="AN2848" s="164" t="n"/>
      <c r="AO2848" s="164" t="n"/>
      <c r="AP2848" s="164" t="n"/>
      <c r="AQ2848" s="164" t="n"/>
      <c r="AR2848" s="164" t="n"/>
      <c r="AS2848" s="164" t="n"/>
      <c r="AT2848" s="164" t="n"/>
      <c r="AU2848" s="164" t="n"/>
      <c r="AV2848" s="164" t="n"/>
      <c r="AW2848" s="164" t="n"/>
      <c r="AX2848" s="164" t="n"/>
      <c r="AY2848" s="164" t="n"/>
      <c r="AZ2848" s="164" t="n"/>
      <c r="BA2848" s="164" t="n"/>
      <c r="BB2848" s="164" t="n"/>
      <c r="BC2848" s="164" t="n"/>
      <c r="BD2848" s="164" t="n"/>
      <c r="BE2848" s="164" t="n"/>
      <c r="BF2848" s="164" t="n"/>
      <c r="BG2848" s="164" t="n"/>
      <c r="BH2848" s="164" t="n"/>
      <c r="BI2848" s="165" t="n"/>
      <c r="BJ2848" s="2" t="n"/>
      <c r="BK2848" s="2" t="n"/>
      <c r="BL2848" s="2" t="n"/>
      <c r="BM2848" s="2" t="n"/>
      <c r="BN2848" s="2" t="n"/>
      <c r="BO2848" s="2" t="n"/>
      <c r="BP2848" s="143" t="n"/>
      <c r="BV2848" s="144" t="n"/>
      <c r="BW2848" s="143" t="n"/>
      <c r="CG2848" s="144" t="n"/>
      <c r="DU2848" s="144" t="n"/>
      <c r="DV2848" s="2" t="n"/>
      <c r="DW2848" s="2" t="n"/>
      <c r="DX2848" s="2" t="n"/>
      <c r="DY2848" s="2" t="n"/>
      <c r="DZ2848" s="2" t="n"/>
      <c r="EA2848" s="2" t="n"/>
      <c r="EB2848" s="2" t="n"/>
      <c r="EC2848" s="2" t="n"/>
    </row>
    <row r="2849" ht="6.75" customHeight="1" s="118">
      <c r="A2849" s="2" t="n"/>
      <c r="B2849" s="2" t="n"/>
      <c r="C2849" s="2" t="n"/>
      <c r="D2849" s="2" t="n"/>
      <c r="E2849" s="166" t="inlineStr">
        <is>
          <t>現住所</t>
        </is>
      </c>
      <c r="F2849" s="167" t="n"/>
      <c r="G2849" s="167" t="n"/>
      <c r="H2849" s="167" t="n"/>
      <c r="I2849" s="167" t="n"/>
      <c r="J2849" s="167" t="n"/>
      <c r="K2849" s="168" t="n"/>
      <c r="L2849" s="107" t="inlineStr">
        <is>
          <t>〒</t>
        </is>
      </c>
      <c r="M2849" s="167" t="n"/>
      <c r="N2849" s="167" t="n"/>
      <c r="O2849" s="167" t="n"/>
      <c r="P2849" s="169">
        <f>計算!$H$34</f>
        <v/>
      </c>
      <c r="Q2849" s="167" t="n"/>
      <c r="R2849" s="167" t="n"/>
      <c r="S2849" s="167" t="n"/>
      <c r="T2849" s="167" t="n"/>
      <c r="U2849" s="167" t="n"/>
      <c r="V2849" s="167" t="n"/>
      <c r="W2849" s="167" t="n"/>
      <c r="X2849" s="167" t="n"/>
      <c r="Y2849" s="167" t="n"/>
      <c r="Z2849" s="167" t="n"/>
      <c r="AA2849" s="167" t="n"/>
      <c r="AB2849" s="167" t="n"/>
      <c r="AC2849" s="167" t="n"/>
      <c r="AD2849" s="167" t="n"/>
      <c r="AE2849" s="167" t="n"/>
      <c r="AF2849" s="167" t="n"/>
      <c r="AG2849" s="167" t="n"/>
      <c r="AH2849" s="167" t="n"/>
      <c r="AI2849" s="167" t="n"/>
      <c r="AJ2849" s="167"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143" t="n"/>
      <c r="CG2849" s="144" t="n"/>
      <c r="DU2849" s="144" t="n"/>
      <c r="DV2849" s="2" t="n"/>
      <c r="DW2849" s="2" t="n"/>
      <c r="DX2849" s="2" t="n"/>
      <c r="DY2849" s="2" t="n"/>
      <c r="DZ2849" s="2" t="n"/>
      <c r="EA2849" s="2" t="n"/>
      <c r="EB2849" s="2" t="n"/>
      <c r="EC2849" s="2" t="n"/>
    </row>
    <row r="2850" ht="4.5"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7" t="n"/>
      <c r="BQ2850" s="148" t="n"/>
      <c r="BR2850" s="148" t="n"/>
      <c r="BS2850" s="148" t="n"/>
      <c r="BT2850" s="148" t="n"/>
      <c r="BU2850" s="148" t="n"/>
      <c r="BV2850" s="149" t="n"/>
      <c r="BW2850" s="147" t="n"/>
      <c r="BX2850" s="148" t="n"/>
      <c r="BY2850" s="148" t="n"/>
      <c r="BZ2850" s="148" t="n"/>
      <c r="CA2850" s="148" t="n"/>
      <c r="CB2850" s="148" t="n"/>
      <c r="CC2850" s="148" t="n"/>
      <c r="CD2850" s="148" t="n"/>
      <c r="CE2850" s="148" t="n"/>
      <c r="CF2850" s="148" t="n"/>
      <c r="CG2850" s="149" t="n"/>
      <c r="DU2850" s="144"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0" t="inlineStr">
        <is>
          <t>校内外の諸活動</t>
        </is>
      </c>
      <c r="BQ2851" s="140" t="n"/>
      <c r="BR2851" s="140" t="n"/>
      <c r="BS2851" s="140" t="n"/>
      <c r="BT2851" s="140" t="n"/>
      <c r="BU2851" s="140" t="n"/>
      <c r="BV2851" s="141" t="n"/>
      <c r="BW2851" s="171">
        <f>計算!$AQ$34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2">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7" t="n"/>
      <c r="F2854" s="148" t="n"/>
      <c r="G2854" s="148" t="n"/>
      <c r="H2854" s="148" t="n"/>
      <c r="I2854" s="148" t="n"/>
      <c r="J2854" s="148" t="n"/>
      <c r="K2854" s="149" t="n"/>
      <c r="L2854" s="147" t="n"/>
      <c r="M2854" s="148" t="n"/>
      <c r="N2854" s="148" t="n"/>
      <c r="O2854" s="148" t="n"/>
      <c r="P2854" s="148" t="n"/>
      <c r="Q2854" s="148" t="n"/>
      <c r="R2854" s="148" t="n"/>
      <c r="S2854" s="148" t="n"/>
      <c r="T2854" s="148" t="n"/>
      <c r="U2854" s="148" t="n"/>
      <c r="V2854" s="148" t="n"/>
      <c r="W2854" s="148" t="n"/>
      <c r="X2854" s="148" t="n"/>
      <c r="Y2854" s="148" t="n"/>
      <c r="Z2854" s="148" t="n"/>
      <c r="AA2854" s="148" t="n"/>
      <c r="AB2854" s="148" t="n"/>
      <c r="AC2854" s="148" t="n"/>
      <c r="AD2854" s="148" t="n"/>
      <c r="AE2854" s="148" t="n"/>
      <c r="AF2854" s="148" t="n"/>
      <c r="AG2854" s="148" t="n"/>
      <c r="AH2854" s="148" t="n"/>
      <c r="AI2854" s="148" t="n"/>
      <c r="AJ2854" s="148" t="n"/>
      <c r="AK2854" s="148" t="n"/>
      <c r="AL2854" s="148" t="n"/>
      <c r="AM2854" s="148" t="n"/>
      <c r="AN2854" s="148" t="n"/>
      <c r="AO2854" s="148" t="n"/>
      <c r="AP2854" s="148" t="n"/>
      <c r="AQ2854" s="148" t="n"/>
      <c r="AR2854" s="148" t="n"/>
      <c r="AS2854" s="148" t="n"/>
      <c r="AT2854" s="148" t="n"/>
      <c r="AU2854" s="148" t="n"/>
      <c r="AV2854" s="148" t="n"/>
      <c r="AW2854" s="148" t="n"/>
      <c r="AX2854" s="148" t="n"/>
      <c r="AY2854" s="148" t="n"/>
      <c r="AZ2854" s="148" t="n"/>
      <c r="BA2854" s="148" t="n"/>
      <c r="BB2854" s="148" t="n"/>
      <c r="BC2854" s="148" t="n"/>
      <c r="BD2854" s="148" t="n"/>
      <c r="BE2854" s="148" t="n"/>
      <c r="BF2854" s="148" t="n"/>
      <c r="BG2854" s="148" t="n"/>
      <c r="BH2854" s="148" t="n"/>
      <c r="BI2854" s="149"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61" t="inlineStr">
        <is>
          <t>ふ り が な</t>
        </is>
      </c>
      <c r="F2855" s="140" t="n"/>
      <c r="G2855" s="140" t="n"/>
      <c r="H2855" s="140" t="n"/>
      <c r="I2855" s="140" t="n"/>
      <c r="J2855" s="140" t="n"/>
      <c r="K2855" s="141" t="n"/>
      <c r="L2855" s="162">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3" t="n"/>
      <c r="F2857" s="164" t="n"/>
      <c r="G2857" s="164" t="n"/>
      <c r="H2857" s="164" t="n"/>
      <c r="I2857" s="164" t="n"/>
      <c r="J2857" s="164" t="n"/>
      <c r="K2857" s="165" t="n"/>
      <c r="L2857" s="164" t="n"/>
      <c r="M2857" s="164" t="n"/>
      <c r="N2857" s="164" t="n"/>
      <c r="O2857" s="164" t="n"/>
      <c r="P2857" s="164" t="n"/>
      <c r="Q2857" s="164" t="n"/>
      <c r="R2857" s="164" t="n"/>
      <c r="S2857" s="164" t="n"/>
      <c r="T2857" s="164" t="n"/>
      <c r="U2857" s="164" t="n"/>
      <c r="V2857" s="164" t="n"/>
      <c r="W2857" s="164" t="n"/>
      <c r="X2857" s="164" t="n"/>
      <c r="Y2857" s="164" t="n"/>
      <c r="Z2857" s="164" t="n"/>
      <c r="AA2857" s="164" t="n"/>
      <c r="AB2857" s="164" t="n"/>
      <c r="AC2857" s="164" t="n"/>
      <c r="AD2857" s="164" t="n"/>
      <c r="AE2857" s="164" t="n"/>
      <c r="AF2857" s="164" t="n"/>
      <c r="AG2857" s="164" t="n"/>
      <c r="AH2857" s="164" t="n"/>
      <c r="AI2857" s="164" t="n"/>
      <c r="AJ2857" s="164" t="n"/>
      <c r="AK2857" s="164" t="n"/>
      <c r="AL2857" s="164" t="n"/>
      <c r="AM2857" s="164" t="n"/>
      <c r="AN2857" s="164" t="n"/>
      <c r="AO2857" s="164" t="n"/>
      <c r="AP2857" s="164" t="n"/>
      <c r="AQ2857" s="164" t="n"/>
      <c r="AR2857" s="164" t="n"/>
      <c r="AS2857" s="164" t="n"/>
      <c r="AT2857" s="164" t="n"/>
      <c r="AU2857" s="164" t="n"/>
      <c r="AV2857" s="164" t="n"/>
      <c r="AW2857" s="164" t="n"/>
      <c r="AX2857" s="164" t="n"/>
      <c r="AY2857" s="164" t="n"/>
      <c r="AZ2857" s="164" t="n"/>
      <c r="BA2857" s="164" t="n"/>
      <c r="BB2857" s="164" t="n"/>
      <c r="BC2857" s="164" t="n"/>
      <c r="BD2857" s="164" t="n"/>
      <c r="BE2857" s="164" t="n"/>
      <c r="BF2857" s="164" t="n"/>
      <c r="BG2857" s="164" t="n"/>
      <c r="BH2857" s="164" t="n"/>
      <c r="BI2857" s="165"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6" t="inlineStr">
        <is>
          <t>連絡先</t>
        </is>
      </c>
      <c r="F2858" s="167" t="n"/>
      <c r="G2858" s="167" t="n"/>
      <c r="H2858" s="167" t="n"/>
      <c r="I2858" s="167" t="n"/>
      <c r="J2858" s="167" t="n"/>
      <c r="K2858" s="168" t="n"/>
      <c r="L2858" s="107" t="inlineStr">
        <is>
          <t>〒</t>
        </is>
      </c>
      <c r="M2858" s="167" t="n"/>
      <c r="N2858" s="167" t="n"/>
      <c r="O2858" s="167" t="n"/>
      <c r="P2858" s="173">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4">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7" t="n"/>
      <c r="F2862" s="148" t="n"/>
      <c r="G2862" s="148" t="n"/>
      <c r="H2862" s="148" t="n"/>
      <c r="I2862" s="148" t="n"/>
      <c r="J2862" s="148" t="n"/>
      <c r="K2862" s="149" t="n"/>
      <c r="L2862" s="148" t="n"/>
      <c r="M2862" s="148" t="n"/>
      <c r="N2862" s="148" t="n"/>
      <c r="O2862" s="148" t="n"/>
      <c r="P2862" s="148" t="n"/>
      <c r="Q2862" s="148" t="n"/>
      <c r="R2862" s="148" t="n"/>
      <c r="S2862" s="148" t="n"/>
      <c r="T2862" s="148" t="n"/>
      <c r="U2862" s="148" t="n"/>
      <c r="V2862" s="148" t="n"/>
      <c r="W2862" s="148" t="n"/>
      <c r="X2862" s="148" t="n"/>
      <c r="Y2862" s="148" t="n"/>
      <c r="Z2862" s="148" t="n"/>
      <c r="AA2862" s="148" t="n"/>
      <c r="AB2862" s="148" t="n"/>
      <c r="AC2862" s="148" t="n"/>
      <c r="AD2862" s="148" t="n"/>
      <c r="AE2862" s="148" t="n"/>
      <c r="AF2862" s="148" t="n"/>
      <c r="AG2862" s="148" t="n"/>
      <c r="AH2862" s="148" t="n"/>
      <c r="AI2862" s="148" t="n"/>
      <c r="AJ2862" s="148" t="n"/>
      <c r="AK2862" s="148" t="n"/>
      <c r="AL2862" s="148" t="n"/>
      <c r="AM2862" s="148" t="n"/>
      <c r="AN2862" s="148" t="n"/>
      <c r="AO2862" s="148" t="n"/>
      <c r="AP2862" s="148" t="n"/>
      <c r="AQ2862" s="148" t="n"/>
      <c r="AR2862" s="148" t="n"/>
      <c r="AS2862" s="148" t="n"/>
      <c r="AT2862" s="148" t="n"/>
      <c r="AU2862" s="148" t="n"/>
      <c r="AV2862" s="148" t="n"/>
      <c r="AW2862" s="148" t="n"/>
      <c r="AX2862" s="148" t="n"/>
      <c r="AY2862" s="148" t="n"/>
      <c r="AZ2862" s="148" t="n"/>
      <c r="BA2862" s="148" t="n"/>
      <c r="BB2862" s="148" t="n"/>
      <c r="BC2862" s="148" t="n"/>
      <c r="BD2862" s="148" t="n"/>
      <c r="BE2862" s="148" t="n"/>
      <c r="BF2862" s="148" t="n"/>
      <c r="BG2862" s="148" t="n"/>
      <c r="BH2862" s="148" t="n"/>
      <c r="BI2862" s="149"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5" t="n"/>
      <c r="BQ2868" s="140" t="n"/>
      <c r="BR2868" s="176" t="n"/>
      <c r="BS2868" s="140" t="n"/>
      <c r="BT2868" s="140" t="n"/>
      <c r="BU2868" s="28" t="n"/>
      <c r="BV2868" s="29" t="n"/>
      <c r="BW2868" s="177">
        <f>計算!$AR$34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8"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79">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80">
        <f>IF(計算!$B$34="","",設定!$B$6)&amp;""</f>
        <v/>
      </c>
      <c r="S2876" s="11" t="n"/>
      <c r="T2876" s="11" t="n"/>
      <c r="U2876" s="181">
        <f>IF(計算!$B$34="","",設定!$B$7)&amp;""</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7" t="n"/>
      <c r="F2881" s="148" t="n"/>
      <c r="G2881" s="148" t="n"/>
      <c r="H2881" s="148" t="n"/>
      <c r="I2881" s="148" t="n"/>
      <c r="J2881" s="148" t="n"/>
      <c r="K2881" s="149"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8" t="n"/>
      <c r="AX2881" s="148" t="n"/>
      <c r="AY2881" s="148" t="n"/>
      <c r="AZ2881" s="148" t="n"/>
      <c r="BA2881" s="148" t="n"/>
      <c r="BB2881" s="148" t="n"/>
      <c r="BC2881" s="148" t="n"/>
      <c r="BD2881" s="148" t="n"/>
      <c r="BE2881" s="148" t="n"/>
      <c r="BF2881" s="148" t="n"/>
      <c r="BG2881" s="148" t="n"/>
      <c r="BH2881" s="148" t="n"/>
      <c r="BI2881" s="149"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2"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2">
        <f>計算!$AV$34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80">
        <f>計算!$AT$34</f>
        <v/>
      </c>
      <c r="S2887" s="52" t="inlineStr">
        <is>
          <t>年</t>
        </is>
      </c>
      <c r="U2887" s="181">
        <f>計算!$AU$34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7" t="n"/>
      <c r="M2890" s="148" t="n"/>
      <c r="N2890" s="148" t="n"/>
      <c r="O2890" s="148" t="n"/>
      <c r="P2890" s="20" t="n"/>
      <c r="Q2890" s="20" t="n"/>
      <c r="R2890" s="20" t="n"/>
      <c r="S2890" s="20" t="n"/>
      <c r="T2890" s="20" t="n"/>
      <c r="U2890" s="20" t="n"/>
      <c r="V2890" s="20" t="n"/>
      <c r="W2890" s="20" t="n"/>
      <c r="X2890" s="39" t="n"/>
      <c r="Y2890" s="147" t="n"/>
      <c r="Z2890" s="148" t="n"/>
      <c r="AA2890" s="148" t="n"/>
      <c r="AB2890" s="148" t="n"/>
      <c r="AC2890" s="148" t="n"/>
      <c r="AD2890" s="148" t="n"/>
      <c r="AE2890" s="148" t="n"/>
      <c r="AF2890" s="148" t="n"/>
      <c r="AG2890" s="148" t="n"/>
      <c r="AH2890" s="148" t="n"/>
      <c r="AI2890" s="148" t="n"/>
      <c r="AJ2890" s="148" t="n"/>
      <c r="AK2890" s="148" t="n"/>
      <c r="AL2890" s="148" t="n"/>
      <c r="AM2890" s="148" t="n"/>
      <c r="AN2890" s="148" t="n"/>
      <c r="AO2890" s="148" t="n"/>
      <c r="AP2890" s="148" t="n"/>
      <c r="AQ2890" s="148" t="n"/>
      <c r="AR2890" s="148" t="n"/>
      <c r="AS2890" s="148" t="n"/>
      <c r="AT2890" s="148" t="n"/>
      <c r="AU2890" s="148" t="n"/>
      <c r="AV2890" s="148" t="n"/>
      <c r="AW2890" s="148" t="n"/>
      <c r="AX2890" s="148" t="n"/>
      <c r="AY2890" s="148" t="n"/>
      <c r="AZ2890" s="148" t="n"/>
      <c r="BA2890" s="148" t="n"/>
      <c r="BB2890" s="148" t="n"/>
      <c r="BC2890" s="148" t="n"/>
      <c r="BD2890" s="148" t="n"/>
      <c r="BE2890" s="148" t="n"/>
      <c r="BF2890" s="148" t="n"/>
      <c r="BG2890" s="148" t="n"/>
      <c r="BH2890" s="148" t="n"/>
      <c r="BI2890" s="149"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2">
        <f>計算!$AY$34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80">
        <f>計算!$AW$34</f>
        <v/>
      </c>
      <c r="S2893" s="52" t="inlineStr">
        <is>
          <t>年</t>
        </is>
      </c>
      <c r="U2893" s="181">
        <f>計算!$AX$34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7" t="n"/>
      <c r="M2896" s="148" t="n"/>
      <c r="N2896" s="148" t="n"/>
      <c r="O2896" s="148" t="n"/>
      <c r="P2896" s="20" t="n"/>
      <c r="Q2896" s="20" t="n"/>
      <c r="R2896" s="20" t="n"/>
      <c r="S2896" s="20" t="n"/>
      <c r="T2896" s="20" t="n"/>
      <c r="U2896" s="20" t="n"/>
      <c r="V2896" s="20" t="n"/>
      <c r="W2896" s="20" t="n"/>
      <c r="X2896" s="39" t="n"/>
      <c r="Y2896" s="147" t="n"/>
      <c r="Z2896" s="148" t="n"/>
      <c r="AA2896" s="148" t="n"/>
      <c r="AB2896" s="148" t="n"/>
      <c r="AC2896" s="148" t="n"/>
      <c r="AD2896" s="148" t="n"/>
      <c r="AE2896" s="148" t="n"/>
      <c r="AF2896" s="148" t="n"/>
      <c r="AG2896" s="148" t="n"/>
      <c r="AH2896" s="148" t="n"/>
      <c r="AI2896" s="148" t="n"/>
      <c r="AJ2896" s="148" t="n"/>
      <c r="AK2896" s="148" t="n"/>
      <c r="AL2896" s="148" t="n"/>
      <c r="AM2896" s="148" t="n"/>
      <c r="AN2896" s="148" t="n"/>
      <c r="AO2896" s="148" t="n"/>
      <c r="AP2896" s="148" t="n"/>
      <c r="AQ2896" s="148" t="n"/>
      <c r="AR2896" s="148" t="n"/>
      <c r="AS2896" s="148" t="n"/>
      <c r="AT2896" s="148" t="n"/>
      <c r="AU2896" s="148" t="n"/>
      <c r="AV2896" s="148" t="n"/>
      <c r="AW2896" s="148" t="n"/>
      <c r="AX2896" s="148" t="n"/>
      <c r="AY2896" s="148" t="n"/>
      <c r="AZ2896" s="148" t="n"/>
      <c r="BA2896" s="148" t="n"/>
      <c r="BB2896" s="148" t="n"/>
      <c r="BC2896" s="148" t="n"/>
      <c r="BD2896" s="148" t="n"/>
      <c r="BE2896" s="148" t="n"/>
      <c r="BF2896" s="148" t="n"/>
      <c r="BG2896" s="148" t="n"/>
      <c r="BH2896" s="148" t="n"/>
      <c r="BI2896" s="149" t="n"/>
      <c r="BJ2896" s="2" t="n"/>
      <c r="BK2896" s="2" t="n"/>
      <c r="BL2896" s="2" t="n"/>
      <c r="BM2896" s="2" t="n"/>
      <c r="BN2896" s="2" t="n"/>
      <c r="BO2896" s="2" t="n"/>
      <c r="BP2896" s="147" t="n"/>
      <c r="BQ2896" s="148" t="n"/>
      <c r="BR2896" s="148" t="n"/>
      <c r="BS2896" s="148" t="n"/>
      <c r="BT2896" s="148" t="n"/>
      <c r="BU2896" s="42" t="n"/>
      <c r="BV2896" s="45" t="n"/>
      <c r="BW2896" s="148" t="n"/>
      <c r="BX2896" s="148" t="n"/>
      <c r="BY2896" s="148" t="n"/>
      <c r="BZ2896" s="148" t="n"/>
      <c r="CA2896" s="148" t="n"/>
      <c r="CB2896" s="148" t="n"/>
      <c r="CC2896" s="148" t="n"/>
      <c r="CD2896" s="148" t="n"/>
      <c r="CE2896" s="148" t="n"/>
      <c r="CF2896" s="148" t="n"/>
      <c r="CG2896" s="148" t="n"/>
      <c r="CH2896" s="148" t="n"/>
      <c r="CI2896" s="148" t="n"/>
      <c r="CJ2896" s="148" t="n"/>
      <c r="CK2896" s="148" t="n"/>
      <c r="CL2896" s="148" t="n"/>
      <c r="CM2896" s="148" t="n"/>
      <c r="CN2896" s="148" t="n"/>
      <c r="CO2896" s="148" t="n"/>
      <c r="CP2896" s="148" t="n"/>
      <c r="CQ2896" s="148" t="n"/>
      <c r="CR2896" s="148" t="n"/>
      <c r="CS2896" s="148" t="n"/>
      <c r="CT2896" s="148" t="n"/>
      <c r="CU2896" s="148" t="n"/>
      <c r="CV2896" s="148" t="n"/>
      <c r="CW2896" s="148" t="n"/>
      <c r="CX2896" s="148" t="n"/>
      <c r="CY2896" s="148" t="n"/>
      <c r="CZ2896" s="148" t="n"/>
      <c r="DA2896" s="148" t="n"/>
      <c r="DB2896" s="148" t="n"/>
      <c r="DC2896" s="148" t="n"/>
      <c r="DD2896" s="148" t="n"/>
      <c r="DE2896" s="148" t="n"/>
      <c r="DF2896" s="148" t="n"/>
      <c r="DG2896" s="148" t="n"/>
      <c r="DH2896" s="148" t="n"/>
      <c r="DI2896" s="148" t="n"/>
      <c r="DJ2896" s="148" t="n"/>
      <c r="DK2896" s="148" t="n"/>
      <c r="DL2896" s="148" t="n"/>
      <c r="DM2896" s="148" t="n"/>
      <c r="DN2896" s="148" t="n"/>
      <c r="DO2896" s="148" t="n"/>
      <c r="DP2896" s="148" t="n"/>
      <c r="DQ2896" s="148" t="n"/>
      <c r="DR2896" s="148" t="n"/>
      <c r="DS2896" s="148" t="n"/>
      <c r="DT2896" s="148" t="n"/>
      <c r="DU2896" s="149"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7">
        <f>計算!$AS$34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7" t="n"/>
      <c r="M2902" s="148" t="n"/>
      <c r="N2902" s="148" t="n"/>
      <c r="O2902" s="148"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7" t="n"/>
      <c r="F2908" s="148" t="n"/>
      <c r="G2908" s="148" t="n"/>
      <c r="H2908" s="148" t="n"/>
      <c r="I2908" s="148" t="n"/>
      <c r="J2908" s="148" t="n"/>
      <c r="K2908" s="149" t="n"/>
      <c r="L2908" s="147" t="n"/>
      <c r="M2908" s="148" t="n"/>
      <c r="N2908" s="148" t="n"/>
      <c r="O2908" s="148"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7" t="n"/>
      <c r="BQ2908" s="148" t="n"/>
      <c r="BR2908" s="148" t="n"/>
      <c r="BS2908" s="148" t="n"/>
      <c r="BT2908" s="148" t="n"/>
      <c r="BU2908" s="148" t="n"/>
      <c r="BV2908" s="149" t="n"/>
      <c r="BW2908" s="148" t="n"/>
      <c r="BX2908" s="148" t="n"/>
      <c r="BY2908" s="148" t="n"/>
      <c r="BZ2908" s="148" t="n"/>
      <c r="CA2908" s="148" t="n"/>
      <c r="CB2908" s="148" t="n"/>
      <c r="CC2908" s="148" t="n"/>
      <c r="CD2908" s="148" t="n"/>
      <c r="CE2908" s="148" t="n"/>
      <c r="CF2908" s="148" t="n"/>
      <c r="CG2908" s="148" t="n"/>
      <c r="CH2908" s="148" t="n"/>
      <c r="CI2908" s="148" t="n"/>
      <c r="CJ2908" s="148" t="n"/>
      <c r="CK2908" s="148" t="n"/>
      <c r="CL2908" s="148" t="n"/>
      <c r="CM2908" s="148" t="n"/>
      <c r="CN2908" s="148" t="n"/>
      <c r="CO2908" s="148" t="n"/>
      <c r="CP2908" s="148" t="n"/>
      <c r="CQ2908" s="148" t="n"/>
      <c r="CR2908" s="148" t="n"/>
      <c r="CS2908" s="148" t="n"/>
      <c r="CT2908" s="148" t="n"/>
      <c r="CU2908" s="148" t="n"/>
      <c r="CV2908" s="148" t="n"/>
      <c r="CW2908" s="148" t="n"/>
      <c r="CX2908" s="148" t="n"/>
      <c r="CY2908" s="148" t="n"/>
      <c r="CZ2908" s="148" t="n"/>
      <c r="DA2908" s="148" t="n"/>
      <c r="DB2908" s="148" t="n"/>
      <c r="DC2908" s="148" t="n"/>
      <c r="DD2908" s="148" t="n"/>
      <c r="DE2908" s="148" t="n"/>
      <c r="DF2908" s="148" t="n"/>
      <c r="DG2908" s="148" t="n"/>
      <c r="DH2908" s="148" t="n"/>
      <c r="DI2908" s="148" t="n"/>
      <c r="DJ2908" s="148" t="n"/>
      <c r="DK2908" s="148" t="n"/>
      <c r="DL2908" s="148" t="n"/>
      <c r="DM2908" s="148" t="n"/>
      <c r="DN2908" s="148" t="n"/>
      <c r="DO2908" s="148" t="n"/>
      <c r="DP2908" s="148" t="n"/>
      <c r="DQ2908" s="148" t="n"/>
      <c r="DR2908" s="148" t="n"/>
      <c r="DS2908" s="148" t="n"/>
      <c r="DT2908" s="148" t="n"/>
      <c r="DU2908" s="149"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IF(計算!$B$35="","",IF(N(設定!$B$3)=0,"",YEAR(設定!$B$3)-2018))&amp;""</f>
        <v/>
      </c>
      <c r="AG2920" s="95" t="inlineStr">
        <is>
          <t>年</t>
        </is>
      </c>
      <c r="AI2920" s="145">
        <f>IF(計算!$B$35="","",IF(N(設定!$B$3)=0,"",MONTH(設定!$B$3)))&amp;""</f>
        <v/>
      </c>
      <c r="AL2920" s="95" t="inlineStr">
        <is>
          <t>月</t>
        </is>
      </c>
      <c r="AN2920" s="146">
        <f>IF(計算!$B$35="","",IF(N(設定!$B$3)=0,"",DAY(設定!$B$3)))&amp;""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7" t="n"/>
      <c r="BX2920" s="148" t="n"/>
      <c r="BY2920" s="148" t="n"/>
      <c r="BZ2920" s="148" t="n"/>
      <c r="CA2920" s="148" t="n"/>
      <c r="CB2920" s="148" t="n"/>
      <c r="CC2920" s="148" t="n"/>
      <c r="CD2920" s="148" t="n"/>
      <c r="CE2920" s="148" t="n"/>
      <c r="CF2920" s="148" t="n"/>
      <c r="CG2920" s="149" t="n"/>
      <c r="CH2920" s="147" t="n"/>
      <c r="CI2920" s="148" t="n"/>
      <c r="CJ2920" s="148" t="n"/>
      <c r="CK2920" s="148" t="n"/>
      <c r="CL2920" s="148" t="n"/>
      <c r="CM2920" s="148" t="n"/>
      <c r="CN2920" s="148" t="n"/>
      <c r="CO2920" s="148" t="n"/>
      <c r="CP2920" s="148" t="n"/>
      <c r="CQ2920" s="148" t="n"/>
      <c r="CR2920" s="148" t="n"/>
      <c r="CS2920" s="148" t="n"/>
      <c r="CT2920" s="148" t="n"/>
      <c r="CU2920" s="148" t="n"/>
      <c r="CV2920" s="148" t="n"/>
      <c r="CW2920" s="148" t="n"/>
      <c r="CX2920" s="148" t="n"/>
      <c r="CY2920" s="148" t="n"/>
      <c r="CZ2920" s="148" t="n"/>
      <c r="DA2920" s="148" t="n"/>
      <c r="DB2920" s="148" t="n"/>
      <c r="DC2920" s="148" t="n"/>
      <c r="DD2920" s="148" t="n"/>
      <c r="DE2920" s="148" t="n"/>
      <c r="DF2920" s="148" t="n"/>
      <c r="DG2920" s="148" t="n"/>
      <c r="DH2920" s="148" t="n"/>
      <c r="DI2920" s="148" t="n"/>
      <c r="DJ2920" s="148" t="n"/>
      <c r="DK2920" s="148" t="n"/>
      <c r="DL2920" s="148" t="n"/>
      <c r="DM2920" s="148" t="n"/>
      <c r="DN2920" s="148" t="n"/>
      <c r="DO2920" s="148" t="n"/>
      <c r="DP2920" s="148" t="n"/>
      <c r="DQ2920" s="148" t="n"/>
      <c r="DR2920" s="148" t="n"/>
      <c r="DS2920" s="148" t="n"/>
      <c r="DT2920" s="148" t="n"/>
      <c r="DU2920" s="149"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50">
        <f>計算!$BD$35</f>
        <v/>
      </c>
      <c r="CG2921" s="144" t="n"/>
      <c r="CH2921" s="151">
        <f>計算!$BE$35</f>
        <v/>
      </c>
      <c r="DU2921" s="144"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8" t="n"/>
      <c r="AA2922" s="148" t="n"/>
      <c r="AB2922" s="148" t="n"/>
      <c r="AC2922" s="148" t="n"/>
      <c r="AD2922" s="148" t="n"/>
      <c r="AE2922" s="148" t="n"/>
      <c r="AF2922" s="148" t="n"/>
      <c r="AG2922" s="148" t="n"/>
      <c r="AH2922" s="148" t="n"/>
      <c r="AI2922" s="148" t="n"/>
      <c r="AJ2922" s="148" t="n"/>
      <c r="AK2922" s="148" t="n"/>
      <c r="AL2922" s="148" t="n"/>
      <c r="AM2922" s="148" t="n"/>
      <c r="AN2922" s="148" t="n"/>
      <c r="AO2922" s="148" t="n"/>
      <c r="AP2922" s="148" t="n"/>
      <c r="AQ2922" s="148" t="n"/>
      <c r="AR2922" s="148" t="n"/>
      <c r="AS2922" s="148" t="n"/>
      <c r="AT2922" s="148" t="n"/>
      <c r="AU2922" s="12" t="n"/>
      <c r="AV2922" s="7" t="n"/>
      <c r="BI2922" s="8" t="n"/>
      <c r="BJ2922" s="7" t="n"/>
      <c r="BK2922" s="2" t="n"/>
      <c r="BL2922" s="2" t="n"/>
      <c r="BM2922" s="2" t="n"/>
      <c r="BN2922" s="2" t="n"/>
      <c r="BO2922" s="2" t="n"/>
      <c r="BP2922" s="143" t="n"/>
      <c r="BV2922" s="144" t="n"/>
      <c r="BW2922" s="143" t="n"/>
      <c r="CG2922" s="144" t="n"/>
      <c r="DU2922" s="144" t="n"/>
      <c r="DV2922" s="2" t="n"/>
      <c r="DW2922" s="2" t="n"/>
      <c r="DX2922" s="2" t="n"/>
      <c r="DY2922" s="2" t="n"/>
      <c r="DZ2922" s="2" t="n"/>
      <c r="EA2922" s="2" t="n"/>
      <c r="EB2922" s="2" t="n"/>
      <c r="EC2922" s="2" t="n"/>
    </row>
    <row r="2923" ht="6.75" customHeight="1" s="118">
      <c r="A2923" s="2" t="n"/>
      <c r="B2923" s="2" t="n"/>
      <c r="C2923" s="2" t="n"/>
      <c r="D2923" s="2" t="n"/>
      <c r="E2923" s="142" t="inlineStr">
        <is>
          <t>ふ り が な</t>
        </is>
      </c>
      <c r="F2923" s="140" t="n"/>
      <c r="G2923" s="140" t="n"/>
      <c r="H2923" s="140" t="n"/>
      <c r="I2923" s="140" t="n"/>
      <c r="J2923" s="140" t="n"/>
      <c r="K2923" s="141" t="n"/>
      <c r="L2923" s="152">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43" t="n"/>
      <c r="CG2923" s="144" t="n"/>
      <c r="DU2923" s="144" t="n"/>
      <c r="DV2923" s="2" t="n"/>
      <c r="DW2923" s="2" t="n"/>
      <c r="DX2923" s="2" t="n"/>
      <c r="DY2923" s="2" t="n"/>
      <c r="DZ2923" s="2" t="n"/>
      <c r="EA2923" s="2" t="n"/>
      <c r="EB2923" s="2" t="n"/>
      <c r="EC2923" s="2" t="n"/>
    </row>
    <row r="2924" ht="6.7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43" t="n"/>
      <c r="CG2924" s="144" t="n"/>
      <c r="DU2924" s="144" t="n"/>
      <c r="DV2924" s="2" t="n"/>
      <c r="DW2924" s="2" t="n"/>
      <c r="DX2924" s="2" t="n"/>
      <c r="DY2924" s="2" t="n"/>
      <c r="DZ2924" s="2" t="n"/>
      <c r="EA2924" s="2" t="n"/>
      <c r="EB2924" s="2" t="n"/>
      <c r="EC2924" s="2" t="n"/>
    </row>
    <row r="2925" ht="6.7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43" t="n"/>
      <c r="CG2925" s="144" t="n"/>
      <c r="DU2925" s="144" t="n"/>
      <c r="DV2925" s="2" t="n"/>
      <c r="DW2925" s="2" t="n"/>
      <c r="DX2925" s="2" t="n"/>
      <c r="DY2925" s="2" t="n"/>
      <c r="DZ2925" s="2" t="n"/>
      <c r="EA2925" s="2" t="n"/>
      <c r="EB2925" s="2" t="n"/>
      <c r="EC2925" s="2" t="n"/>
    </row>
    <row r="2926" ht="6.75" customHeight="1" s="118">
      <c r="A2926" s="2" t="n"/>
      <c r="B2926" s="2" t="n"/>
      <c r="C2926" s="2" t="n"/>
      <c r="D2926" s="2" t="n"/>
      <c r="E2926" s="147" t="n"/>
      <c r="F2926" s="148" t="n"/>
      <c r="G2926" s="148" t="n"/>
      <c r="H2926" s="148" t="n"/>
      <c r="I2926" s="148" t="n"/>
      <c r="J2926" s="148" t="n"/>
      <c r="K2926" s="149" t="n"/>
      <c r="L2926" s="148" t="n"/>
      <c r="M2926" s="148" t="n"/>
      <c r="N2926" s="148" t="n"/>
      <c r="O2926" s="148" t="n"/>
      <c r="P2926" s="148" t="n"/>
      <c r="Q2926" s="148" t="n"/>
      <c r="R2926" s="148" t="n"/>
      <c r="S2926" s="148" t="n"/>
      <c r="T2926" s="148" t="n"/>
      <c r="U2926" s="148" t="n"/>
      <c r="V2926" s="148" t="n"/>
      <c r="W2926" s="148" t="n"/>
      <c r="X2926" s="148" t="n"/>
      <c r="Y2926" s="148" t="n"/>
      <c r="Z2926" s="148" t="n"/>
      <c r="AA2926" s="148" t="n"/>
      <c r="AB2926" s="148" t="n"/>
      <c r="AC2926" s="148" t="n"/>
      <c r="AD2926" s="148" t="n"/>
      <c r="AE2926" s="148" t="n"/>
      <c r="AF2926" s="148" t="n"/>
      <c r="AG2926" s="148" t="n"/>
      <c r="AH2926" s="148" t="n"/>
      <c r="AI2926" s="148" t="n"/>
      <c r="AJ2926" s="148" t="n"/>
      <c r="AK2926" s="148" t="n"/>
      <c r="AL2926" s="148" t="n"/>
      <c r="AM2926" s="148" t="n"/>
      <c r="AN2926" s="148" t="n"/>
      <c r="AO2926" s="148" t="n"/>
      <c r="AP2926" s="148" t="n"/>
      <c r="AQ2926" s="148" t="n"/>
      <c r="AR2926" s="148" t="n"/>
      <c r="AS2926" s="148" t="n"/>
      <c r="AT2926" s="149"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43" t="n"/>
      <c r="CG2926" s="144" t="n"/>
      <c r="DU2926" s="144" t="n"/>
      <c r="DV2926" s="2" t="n"/>
      <c r="DW2926" s="2" t="n"/>
      <c r="DX2926" s="2" t="n"/>
      <c r="DY2926" s="2" t="n"/>
      <c r="DZ2926" s="2" t="n"/>
      <c r="EA2926" s="2" t="n"/>
      <c r="EB2926" s="2" t="n"/>
      <c r="EC2926" s="2" t="n"/>
    </row>
    <row r="2927" ht="6.75" customHeight="1" s="118">
      <c r="A2927" s="2" t="n"/>
      <c r="B2927" s="2" t="n"/>
      <c r="C2927" s="2" t="n"/>
      <c r="D2927" s="2" t="n"/>
      <c r="E2927" s="153" t="inlineStr">
        <is>
          <t>名　前</t>
        </is>
      </c>
      <c r="F2927" s="140" t="n"/>
      <c r="G2927" s="140" t="n"/>
      <c r="H2927" s="140" t="n"/>
      <c r="I2927" s="140" t="n"/>
      <c r="J2927" s="140" t="n"/>
      <c r="K2927" s="141" t="n"/>
      <c r="L2927" s="154">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43" t="n"/>
      <c r="CG2927" s="144" t="n"/>
      <c r="DU2927" s="144" t="n"/>
      <c r="DV2927" s="2" t="n"/>
      <c r="DW2927" s="2" t="n"/>
      <c r="DX2927" s="2" t="n"/>
      <c r="DY2927" s="2" t="n"/>
      <c r="DZ2927" s="2" t="n"/>
      <c r="EA2927" s="2" t="n"/>
      <c r="EB2927" s="2" t="n"/>
      <c r="EC2927" s="2" t="n"/>
    </row>
    <row r="2928" ht="6.7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43" t="n"/>
      <c r="CG2928" s="144" t="n"/>
      <c r="DU2928" s="144" t="n"/>
      <c r="DV2928" s="2" t="n"/>
      <c r="DW2928" s="2" t="n"/>
      <c r="DX2928" s="2" t="n"/>
      <c r="DY2928" s="2" t="n"/>
      <c r="DZ2928" s="2" t="n"/>
      <c r="EA2928" s="2" t="n"/>
      <c r="EB2928" s="2" t="n"/>
      <c r="EC2928" s="2" t="n"/>
    </row>
    <row r="2929" ht="6.7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43" t="n"/>
      <c r="CG2929" s="144" t="n"/>
      <c r="DU2929" s="144" t="n"/>
      <c r="DV2929" s="2" t="n"/>
      <c r="DW2929" s="2" t="n"/>
      <c r="DX2929" s="2" t="n"/>
      <c r="DY2929" s="2" t="n"/>
      <c r="DZ2929" s="2" t="n"/>
      <c r="EA2929" s="2" t="n"/>
      <c r="EB2929" s="2" t="n"/>
      <c r="EC2929" s="2" t="n"/>
    </row>
    <row r="2930" ht="6.7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43" t="n"/>
      <c r="CG2930" s="144" t="n"/>
      <c r="DU2930" s="144" t="n"/>
      <c r="DV2930" s="2" t="n"/>
      <c r="DW2930" s="2" t="n"/>
      <c r="DX2930" s="2" t="n"/>
      <c r="DY2930" s="2" t="n"/>
      <c r="DZ2930" s="2" t="n"/>
      <c r="EA2930" s="2" t="n"/>
      <c r="EB2930" s="2" t="n"/>
      <c r="EC2930" s="2" t="n"/>
    </row>
    <row r="2931" ht="6.7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43" t="n"/>
      <c r="CG2931" s="144" t="n"/>
      <c r="DU2931" s="144" t="n"/>
      <c r="DV2931" s="2" t="n"/>
      <c r="DW2931" s="2" t="n"/>
      <c r="DX2931" s="2" t="n"/>
      <c r="DY2931" s="2" t="n"/>
      <c r="DZ2931" s="2" t="n"/>
      <c r="EA2931" s="2" t="n"/>
      <c r="EB2931" s="2" t="n"/>
      <c r="EC2931" s="2" t="n"/>
    </row>
    <row r="2932" ht="4.5" customHeight="1" s="118">
      <c r="A2932" s="2" t="n"/>
      <c r="B2932" s="2" t="n"/>
      <c r="C2932" s="2" t="n"/>
      <c r="D2932" s="2" t="n"/>
      <c r="E2932" s="147" t="n"/>
      <c r="F2932" s="148" t="n"/>
      <c r="G2932" s="148" t="n"/>
      <c r="H2932" s="148" t="n"/>
      <c r="I2932" s="148" t="n"/>
      <c r="J2932" s="148" t="n"/>
      <c r="K2932" s="149" t="n"/>
      <c r="L2932" s="147" t="n"/>
      <c r="M2932" s="148" t="n"/>
      <c r="N2932" s="148" t="n"/>
      <c r="O2932" s="148" t="n"/>
      <c r="P2932" s="148" t="n"/>
      <c r="Q2932" s="148" t="n"/>
      <c r="R2932" s="148" t="n"/>
      <c r="S2932" s="148" t="n"/>
      <c r="T2932" s="148" t="n"/>
      <c r="U2932" s="148" t="n"/>
      <c r="V2932" s="148" t="n"/>
      <c r="W2932" s="148" t="n"/>
      <c r="X2932" s="148" t="n"/>
      <c r="Y2932" s="148" t="n"/>
      <c r="Z2932" s="148" t="n"/>
      <c r="AA2932" s="148" t="n"/>
      <c r="AB2932" s="148" t="n"/>
      <c r="AC2932" s="148" t="n"/>
      <c r="AD2932" s="148" t="n"/>
      <c r="AE2932" s="148" t="n"/>
      <c r="AF2932" s="148" t="n"/>
      <c r="AG2932" s="148" t="n"/>
      <c r="AH2932" s="148" t="n"/>
      <c r="AI2932" s="148" t="n"/>
      <c r="AJ2932" s="148" t="n"/>
      <c r="AK2932" s="148" t="n"/>
      <c r="AL2932" s="148" t="n"/>
      <c r="AM2932" s="148" t="n"/>
      <c r="AN2932" s="148" t="n"/>
      <c r="AO2932" s="148" t="n"/>
      <c r="AP2932" s="148" t="n"/>
      <c r="AQ2932" s="148" t="n"/>
      <c r="AR2932" s="148" t="n"/>
      <c r="AS2932" s="148" t="n"/>
      <c r="AT2932" s="149"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43" t="n"/>
      <c r="CG2932" s="144" t="n"/>
      <c r="DU2932" s="144" t="n"/>
      <c r="DV2932" s="2" t="n"/>
      <c r="DW2932" s="2" t="n"/>
      <c r="DX2932" s="2" t="n"/>
      <c r="DY2932" s="2" t="n"/>
      <c r="DZ2932" s="2" t="n"/>
      <c r="EA2932" s="2" t="n"/>
      <c r="EB2932" s="2" t="n"/>
      <c r="EC2932" s="2" t="n"/>
    </row>
    <row r="2933" ht="6.75" customHeight="1" s="118">
      <c r="A2933" s="2" t="n"/>
      <c r="B2933" s="2" t="n"/>
      <c r="C2933" s="2" t="n"/>
      <c r="D2933" s="2" t="n"/>
      <c r="E2933" s="153" t="inlineStr">
        <is>
          <t>生年月日</t>
        </is>
      </c>
      <c r="F2933" s="140" t="n"/>
      <c r="G2933" s="140" t="n"/>
      <c r="H2933" s="140" t="n"/>
      <c r="I2933" s="140" t="n"/>
      <c r="J2933" s="140" t="n"/>
      <c r="K2933" s="141" t="n"/>
      <c r="L2933" s="155" t="inlineStr">
        <is>
          <t>昭和 ・ 平成</t>
        </is>
      </c>
      <c r="M2933" s="140" t="n"/>
      <c r="N2933" s="140" t="n"/>
      <c r="O2933" s="140" t="n"/>
      <c r="P2933" s="140" t="n"/>
      <c r="Q2933" s="140" t="n"/>
      <c r="R2933" s="140" t="n"/>
      <c r="S2933" s="140" t="n"/>
      <c r="T2933" s="140" t="n"/>
      <c r="U2933" s="140" t="n"/>
      <c r="V2933" s="156">
        <f>計算!$D$35</f>
        <v/>
      </c>
      <c r="W2933" s="140" t="n"/>
      <c r="X2933" s="157" t="inlineStr">
        <is>
          <t>年</t>
        </is>
      </c>
      <c r="Y2933" s="140" t="n"/>
      <c r="Z2933" s="158">
        <f>計算!$E$35</f>
        <v/>
      </c>
      <c r="AA2933" s="140" t="n"/>
      <c r="AB2933" s="140" t="n"/>
      <c r="AC2933" s="157" t="inlineStr">
        <is>
          <t>月</t>
        </is>
      </c>
      <c r="AD2933" s="140" t="n"/>
      <c r="AE2933" s="158">
        <f>計算!$F$35</f>
        <v/>
      </c>
      <c r="AF2933" s="140" t="n"/>
      <c r="AG2933" s="140" t="n"/>
      <c r="AH2933" s="157" t="inlineStr">
        <is>
          <t>日　生 （満</t>
        </is>
      </c>
      <c r="AI2933" s="140" t="n"/>
      <c r="AJ2933" s="140" t="n"/>
      <c r="AK2933" s="140" t="n"/>
      <c r="AL2933" s="140" t="n"/>
      <c r="AM2933" s="140" t="n"/>
      <c r="AN2933" s="140" t="n"/>
      <c r="AO2933" s="140" t="n"/>
      <c r="AP2933" s="159">
        <f>計算!$G$35</f>
        <v/>
      </c>
      <c r="AQ2933" s="140" t="n"/>
      <c r="AR2933" s="160"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43" t="n"/>
      <c r="CG2933" s="144" t="n"/>
      <c r="DU2933" s="144" t="n"/>
      <c r="DV2933" s="2" t="n"/>
      <c r="DW2933" s="2" t="n"/>
      <c r="DX2933" s="2" t="n"/>
      <c r="DY2933" s="2" t="n"/>
      <c r="DZ2933" s="2" t="n"/>
      <c r="EA2933" s="2" t="n"/>
      <c r="EB2933" s="2" t="n"/>
      <c r="EC2933" s="2" t="n"/>
    </row>
    <row r="2934" ht="6.75"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143" t="n"/>
      <c r="CG2934" s="144" t="n"/>
      <c r="DU2934" s="144" t="n"/>
      <c r="DV2934" s="2" t="n"/>
      <c r="DW2934" s="2" t="n"/>
      <c r="DX2934" s="2" t="n"/>
      <c r="DY2934" s="2" t="n"/>
      <c r="DZ2934" s="2" t="n"/>
      <c r="EA2934" s="2" t="n"/>
      <c r="EB2934" s="2" t="n"/>
      <c r="EC2934" s="2" t="n"/>
    </row>
    <row r="2935" ht="6.7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143" t="n"/>
      <c r="CG2935" s="144" t="n"/>
      <c r="DU2935" s="144" t="n"/>
      <c r="DV2935" s="2" t="n"/>
      <c r="DW2935" s="2" t="n"/>
      <c r="DX2935" s="2" t="n"/>
      <c r="DY2935" s="2" t="n"/>
      <c r="DZ2935" s="2" t="n"/>
      <c r="EA2935" s="2" t="n"/>
      <c r="EB2935" s="2" t="n"/>
      <c r="EC2935" s="2" t="n"/>
    </row>
    <row r="2936" ht="3.75" customHeight="1" s="118">
      <c r="A2936" s="2" t="n"/>
      <c r="B2936" s="2" t="n"/>
      <c r="C2936" s="2" t="n"/>
      <c r="D2936" s="2" t="n"/>
      <c r="E2936" s="147" t="n"/>
      <c r="F2936" s="148" t="n"/>
      <c r="G2936" s="148" t="n"/>
      <c r="H2936" s="148" t="n"/>
      <c r="I2936" s="148" t="n"/>
      <c r="J2936" s="148" t="n"/>
      <c r="K2936" s="149" t="n"/>
      <c r="L2936" s="147" t="n"/>
      <c r="M2936" s="148" t="n"/>
      <c r="N2936" s="148" t="n"/>
      <c r="O2936" s="148" t="n"/>
      <c r="P2936" s="148" t="n"/>
      <c r="Q2936" s="148" t="n"/>
      <c r="R2936" s="148" t="n"/>
      <c r="S2936" s="148" t="n"/>
      <c r="T2936" s="148" t="n"/>
      <c r="U2936" s="148" t="n"/>
      <c r="X2936" s="148" t="n"/>
      <c r="Y2936" s="148" t="n"/>
      <c r="AC2936" s="148" t="n"/>
      <c r="AD2936" s="148" t="n"/>
      <c r="AH2936" s="148" t="n"/>
      <c r="AI2936" s="148" t="n"/>
      <c r="AJ2936" s="148" t="n"/>
      <c r="AK2936" s="148" t="n"/>
      <c r="AL2936" s="148" t="n"/>
      <c r="AM2936" s="148" t="n"/>
      <c r="AN2936" s="148" t="n"/>
      <c r="AO2936" s="148" t="n"/>
      <c r="AP2936" s="148" t="n"/>
      <c r="AQ2936" s="148" t="n"/>
      <c r="AR2936" s="148" t="n"/>
      <c r="AS2936" s="148" t="n"/>
      <c r="AT2936" s="149"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143" t="n"/>
      <c r="CG2936" s="144" t="n"/>
      <c r="DU2936" s="144" t="n"/>
      <c r="DV2936" s="2" t="n"/>
      <c r="DW2936" s="2" t="n"/>
      <c r="DX2936" s="2" t="n"/>
      <c r="DY2936" s="2" t="n"/>
      <c r="DZ2936" s="2" t="n"/>
      <c r="EA2936" s="2" t="n"/>
      <c r="EB2936" s="2" t="n"/>
      <c r="EC2936" s="2" t="n"/>
    </row>
    <row r="2937" ht="6.75" customHeight="1" s="118">
      <c r="A2937" s="2" t="n"/>
      <c r="B2937" s="2" t="n"/>
      <c r="C2937" s="2" t="n"/>
      <c r="D2937" s="2" t="n"/>
      <c r="E2937" s="161" t="inlineStr">
        <is>
          <t>ふ り が な</t>
        </is>
      </c>
      <c r="F2937" s="140" t="n"/>
      <c r="G2937" s="140" t="n"/>
      <c r="H2937" s="140" t="n"/>
      <c r="I2937" s="140" t="n"/>
      <c r="J2937" s="140" t="n"/>
      <c r="K2937" s="141" t="n"/>
      <c r="L2937" s="162">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143" t="n"/>
      <c r="CG2937" s="144" t="n"/>
      <c r="DU2937" s="144" t="n"/>
      <c r="DV2937" s="2" t="n"/>
      <c r="DW2937" s="2" t="n"/>
      <c r="DX2937" s="2" t="n"/>
      <c r="DY2937" s="2" t="n"/>
      <c r="DZ2937" s="2" t="n"/>
      <c r="EA2937" s="2" t="n"/>
      <c r="EB2937" s="2" t="n"/>
      <c r="EC2937" s="2" t="n"/>
    </row>
    <row r="2938" ht="6.75" customHeight="1" s="118">
      <c r="A2938" s="2" t="n"/>
      <c r="B2938" s="2" t="n"/>
      <c r="C2938" s="2" t="n"/>
      <c r="D2938" s="2" t="n"/>
      <c r="E2938" s="143" t="n"/>
      <c r="K2938" s="144" t="n"/>
      <c r="BI2938" s="144" t="n"/>
      <c r="BJ2938" s="2" t="n"/>
      <c r="BK2938" s="2" t="n"/>
      <c r="BL2938" s="2" t="n"/>
      <c r="BM2938" s="2" t="n"/>
      <c r="BN2938" s="2" t="n"/>
      <c r="BO2938" s="2" t="n"/>
      <c r="BP2938" s="143" t="n"/>
      <c r="BV2938" s="144" t="n"/>
      <c r="BW2938" s="143" t="n"/>
      <c r="CG2938" s="144" t="n"/>
      <c r="DU2938" s="144" t="n"/>
      <c r="DV2938" s="2" t="n"/>
      <c r="DW2938" s="2" t="n"/>
      <c r="DX2938" s="2" t="n"/>
      <c r="DY2938" s="2" t="n"/>
      <c r="DZ2938" s="2" t="n"/>
      <c r="EA2938" s="2" t="n"/>
      <c r="EB2938" s="2" t="n"/>
      <c r="EC2938" s="2" t="n"/>
    </row>
    <row r="2939" ht="6.75" customHeight="1" s="118">
      <c r="A2939" s="2" t="n"/>
      <c r="B2939" s="2" t="n"/>
      <c r="C2939" s="2" t="n"/>
      <c r="D2939" s="2" t="n"/>
      <c r="E2939" s="163" t="n"/>
      <c r="F2939" s="164" t="n"/>
      <c r="G2939" s="164" t="n"/>
      <c r="H2939" s="164" t="n"/>
      <c r="I2939" s="164" t="n"/>
      <c r="J2939" s="164" t="n"/>
      <c r="K2939" s="165" t="n"/>
      <c r="L2939" s="164" t="n"/>
      <c r="M2939" s="164" t="n"/>
      <c r="N2939" s="164" t="n"/>
      <c r="O2939" s="164" t="n"/>
      <c r="P2939" s="164" t="n"/>
      <c r="Q2939" s="164" t="n"/>
      <c r="R2939" s="164" t="n"/>
      <c r="S2939" s="164" t="n"/>
      <c r="T2939" s="164" t="n"/>
      <c r="U2939" s="164" t="n"/>
      <c r="V2939" s="164" t="n"/>
      <c r="W2939" s="164" t="n"/>
      <c r="X2939" s="164" t="n"/>
      <c r="Y2939" s="164" t="n"/>
      <c r="Z2939" s="164" t="n"/>
      <c r="AA2939" s="164" t="n"/>
      <c r="AB2939" s="164" t="n"/>
      <c r="AC2939" s="164" t="n"/>
      <c r="AD2939" s="164" t="n"/>
      <c r="AE2939" s="164" t="n"/>
      <c r="AF2939" s="164" t="n"/>
      <c r="AG2939" s="164" t="n"/>
      <c r="AH2939" s="164" t="n"/>
      <c r="AI2939" s="164" t="n"/>
      <c r="AJ2939" s="164" t="n"/>
      <c r="AK2939" s="164" t="n"/>
      <c r="AL2939" s="164" t="n"/>
      <c r="AM2939" s="164" t="n"/>
      <c r="AN2939" s="164" t="n"/>
      <c r="AO2939" s="164" t="n"/>
      <c r="AP2939" s="164" t="n"/>
      <c r="AQ2939" s="164" t="n"/>
      <c r="AR2939" s="164" t="n"/>
      <c r="AS2939" s="164" t="n"/>
      <c r="AT2939" s="164" t="n"/>
      <c r="AU2939" s="164" t="n"/>
      <c r="AV2939" s="164" t="n"/>
      <c r="AW2939" s="164" t="n"/>
      <c r="AX2939" s="164" t="n"/>
      <c r="AY2939" s="164" t="n"/>
      <c r="AZ2939" s="164" t="n"/>
      <c r="BA2939" s="164" t="n"/>
      <c r="BB2939" s="164" t="n"/>
      <c r="BC2939" s="164" t="n"/>
      <c r="BD2939" s="164" t="n"/>
      <c r="BE2939" s="164" t="n"/>
      <c r="BF2939" s="164" t="n"/>
      <c r="BG2939" s="164" t="n"/>
      <c r="BH2939" s="164" t="n"/>
      <c r="BI2939" s="165" t="n"/>
      <c r="BJ2939" s="2" t="n"/>
      <c r="BK2939" s="2" t="n"/>
      <c r="BL2939" s="2" t="n"/>
      <c r="BM2939" s="2" t="n"/>
      <c r="BN2939" s="2" t="n"/>
      <c r="BO2939" s="2" t="n"/>
      <c r="BP2939" s="143" t="n"/>
      <c r="BV2939" s="144" t="n"/>
      <c r="BW2939" s="143" t="n"/>
      <c r="CG2939" s="144" t="n"/>
      <c r="DU2939" s="144" t="n"/>
      <c r="DV2939" s="2" t="n"/>
      <c r="DW2939" s="2" t="n"/>
      <c r="DX2939" s="2" t="n"/>
      <c r="DY2939" s="2" t="n"/>
      <c r="DZ2939" s="2" t="n"/>
      <c r="EA2939" s="2" t="n"/>
      <c r="EB2939" s="2" t="n"/>
      <c r="EC2939" s="2" t="n"/>
    </row>
    <row r="2940" ht="6.75" customHeight="1" s="118">
      <c r="A2940" s="2" t="n"/>
      <c r="B2940" s="2" t="n"/>
      <c r="C2940" s="2" t="n"/>
      <c r="D2940" s="2" t="n"/>
      <c r="E2940" s="166" t="inlineStr">
        <is>
          <t>現住所</t>
        </is>
      </c>
      <c r="F2940" s="167" t="n"/>
      <c r="G2940" s="167" t="n"/>
      <c r="H2940" s="167" t="n"/>
      <c r="I2940" s="167" t="n"/>
      <c r="J2940" s="167" t="n"/>
      <c r="K2940" s="168" t="n"/>
      <c r="L2940" s="107" t="inlineStr">
        <is>
          <t>〒</t>
        </is>
      </c>
      <c r="M2940" s="167" t="n"/>
      <c r="N2940" s="167" t="n"/>
      <c r="O2940" s="167" t="n"/>
      <c r="P2940" s="169">
        <f>計算!$H$35</f>
        <v/>
      </c>
      <c r="Q2940" s="167" t="n"/>
      <c r="R2940" s="167" t="n"/>
      <c r="S2940" s="167" t="n"/>
      <c r="T2940" s="167" t="n"/>
      <c r="U2940" s="167" t="n"/>
      <c r="V2940" s="167" t="n"/>
      <c r="W2940" s="167" t="n"/>
      <c r="X2940" s="167" t="n"/>
      <c r="Y2940" s="167" t="n"/>
      <c r="Z2940" s="167" t="n"/>
      <c r="AA2940" s="167" t="n"/>
      <c r="AB2940" s="167" t="n"/>
      <c r="AC2940" s="167" t="n"/>
      <c r="AD2940" s="167" t="n"/>
      <c r="AE2940" s="167" t="n"/>
      <c r="AF2940" s="167" t="n"/>
      <c r="AG2940" s="167" t="n"/>
      <c r="AH2940" s="167" t="n"/>
      <c r="AI2940" s="167" t="n"/>
      <c r="AJ2940" s="167"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143" t="n"/>
      <c r="CG2940" s="144" t="n"/>
      <c r="DU2940" s="144" t="n"/>
      <c r="DV2940" s="2" t="n"/>
      <c r="DW2940" s="2" t="n"/>
      <c r="DX2940" s="2" t="n"/>
      <c r="DY2940" s="2" t="n"/>
      <c r="DZ2940" s="2" t="n"/>
      <c r="EA2940" s="2" t="n"/>
      <c r="EB2940" s="2" t="n"/>
      <c r="EC2940" s="2" t="n"/>
    </row>
    <row r="2941" ht="4.5"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7" t="n"/>
      <c r="BQ2941" s="148" t="n"/>
      <c r="BR2941" s="148" t="n"/>
      <c r="BS2941" s="148" t="n"/>
      <c r="BT2941" s="148" t="n"/>
      <c r="BU2941" s="148" t="n"/>
      <c r="BV2941" s="149" t="n"/>
      <c r="BW2941" s="147" t="n"/>
      <c r="BX2941" s="148" t="n"/>
      <c r="BY2941" s="148" t="n"/>
      <c r="BZ2941" s="148" t="n"/>
      <c r="CA2941" s="148" t="n"/>
      <c r="CB2941" s="148" t="n"/>
      <c r="CC2941" s="148" t="n"/>
      <c r="CD2941" s="148" t="n"/>
      <c r="CE2941" s="148" t="n"/>
      <c r="CF2941" s="148" t="n"/>
      <c r="CG2941" s="149" t="n"/>
      <c r="DU2941" s="144"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0" t="inlineStr">
        <is>
          <t>校内外の諸活動</t>
        </is>
      </c>
      <c r="BQ2942" s="140" t="n"/>
      <c r="BR2942" s="140" t="n"/>
      <c r="BS2942" s="140" t="n"/>
      <c r="BT2942" s="140" t="n"/>
      <c r="BU2942" s="140" t="n"/>
      <c r="BV2942" s="141" t="n"/>
      <c r="BW2942" s="171">
        <f>計算!$AQ$35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2">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7" t="n"/>
      <c r="F2945" s="148" t="n"/>
      <c r="G2945" s="148" t="n"/>
      <c r="H2945" s="148" t="n"/>
      <c r="I2945" s="148" t="n"/>
      <c r="J2945" s="148" t="n"/>
      <c r="K2945" s="149" t="n"/>
      <c r="L2945" s="147" t="n"/>
      <c r="M2945" s="148" t="n"/>
      <c r="N2945" s="148" t="n"/>
      <c r="O2945" s="148" t="n"/>
      <c r="P2945" s="148" t="n"/>
      <c r="Q2945" s="148" t="n"/>
      <c r="R2945" s="148" t="n"/>
      <c r="S2945" s="148" t="n"/>
      <c r="T2945" s="148" t="n"/>
      <c r="U2945" s="148" t="n"/>
      <c r="V2945" s="148" t="n"/>
      <c r="W2945" s="148" t="n"/>
      <c r="X2945" s="148" t="n"/>
      <c r="Y2945" s="148" t="n"/>
      <c r="Z2945" s="148" t="n"/>
      <c r="AA2945" s="148" t="n"/>
      <c r="AB2945" s="148" t="n"/>
      <c r="AC2945" s="148" t="n"/>
      <c r="AD2945" s="148" t="n"/>
      <c r="AE2945" s="148" t="n"/>
      <c r="AF2945" s="148" t="n"/>
      <c r="AG2945" s="148" t="n"/>
      <c r="AH2945" s="148" t="n"/>
      <c r="AI2945" s="148" t="n"/>
      <c r="AJ2945" s="148" t="n"/>
      <c r="AK2945" s="148" t="n"/>
      <c r="AL2945" s="148" t="n"/>
      <c r="AM2945" s="148" t="n"/>
      <c r="AN2945" s="148" t="n"/>
      <c r="AO2945" s="148" t="n"/>
      <c r="AP2945" s="148" t="n"/>
      <c r="AQ2945" s="148" t="n"/>
      <c r="AR2945" s="148" t="n"/>
      <c r="AS2945" s="148" t="n"/>
      <c r="AT2945" s="148" t="n"/>
      <c r="AU2945" s="148" t="n"/>
      <c r="AV2945" s="148" t="n"/>
      <c r="AW2945" s="148" t="n"/>
      <c r="AX2945" s="148" t="n"/>
      <c r="AY2945" s="148" t="n"/>
      <c r="AZ2945" s="148" t="n"/>
      <c r="BA2945" s="148" t="n"/>
      <c r="BB2945" s="148" t="n"/>
      <c r="BC2945" s="148" t="n"/>
      <c r="BD2945" s="148" t="n"/>
      <c r="BE2945" s="148" t="n"/>
      <c r="BF2945" s="148" t="n"/>
      <c r="BG2945" s="148" t="n"/>
      <c r="BH2945" s="148" t="n"/>
      <c r="BI2945" s="149"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61" t="inlineStr">
        <is>
          <t>ふ り が な</t>
        </is>
      </c>
      <c r="F2946" s="140" t="n"/>
      <c r="G2946" s="140" t="n"/>
      <c r="H2946" s="140" t="n"/>
      <c r="I2946" s="140" t="n"/>
      <c r="J2946" s="140" t="n"/>
      <c r="K2946" s="141" t="n"/>
      <c r="L2946" s="162">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3" t="n"/>
      <c r="F2948" s="164" t="n"/>
      <c r="G2948" s="164" t="n"/>
      <c r="H2948" s="164" t="n"/>
      <c r="I2948" s="164" t="n"/>
      <c r="J2948" s="164" t="n"/>
      <c r="K2948" s="165" t="n"/>
      <c r="L2948" s="164" t="n"/>
      <c r="M2948" s="164" t="n"/>
      <c r="N2948" s="164" t="n"/>
      <c r="O2948" s="164" t="n"/>
      <c r="P2948" s="164" t="n"/>
      <c r="Q2948" s="164" t="n"/>
      <c r="R2948" s="164" t="n"/>
      <c r="S2948" s="164" t="n"/>
      <c r="T2948" s="164" t="n"/>
      <c r="U2948" s="164" t="n"/>
      <c r="V2948" s="164" t="n"/>
      <c r="W2948" s="164" t="n"/>
      <c r="X2948" s="164" t="n"/>
      <c r="Y2948" s="164" t="n"/>
      <c r="Z2948" s="164" t="n"/>
      <c r="AA2948" s="164" t="n"/>
      <c r="AB2948" s="164" t="n"/>
      <c r="AC2948" s="164" t="n"/>
      <c r="AD2948" s="164" t="n"/>
      <c r="AE2948" s="164" t="n"/>
      <c r="AF2948" s="164" t="n"/>
      <c r="AG2948" s="164" t="n"/>
      <c r="AH2948" s="164" t="n"/>
      <c r="AI2948" s="164" t="n"/>
      <c r="AJ2948" s="164" t="n"/>
      <c r="AK2948" s="164" t="n"/>
      <c r="AL2948" s="164" t="n"/>
      <c r="AM2948" s="164" t="n"/>
      <c r="AN2948" s="164" t="n"/>
      <c r="AO2948" s="164" t="n"/>
      <c r="AP2948" s="164" t="n"/>
      <c r="AQ2948" s="164" t="n"/>
      <c r="AR2948" s="164" t="n"/>
      <c r="AS2948" s="164" t="n"/>
      <c r="AT2948" s="164" t="n"/>
      <c r="AU2948" s="164" t="n"/>
      <c r="AV2948" s="164" t="n"/>
      <c r="AW2948" s="164" t="n"/>
      <c r="AX2948" s="164" t="n"/>
      <c r="AY2948" s="164" t="n"/>
      <c r="AZ2948" s="164" t="n"/>
      <c r="BA2948" s="164" t="n"/>
      <c r="BB2948" s="164" t="n"/>
      <c r="BC2948" s="164" t="n"/>
      <c r="BD2948" s="164" t="n"/>
      <c r="BE2948" s="164" t="n"/>
      <c r="BF2948" s="164" t="n"/>
      <c r="BG2948" s="164" t="n"/>
      <c r="BH2948" s="164" t="n"/>
      <c r="BI2948" s="165"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6" t="inlineStr">
        <is>
          <t>連絡先</t>
        </is>
      </c>
      <c r="F2949" s="167" t="n"/>
      <c r="G2949" s="167" t="n"/>
      <c r="H2949" s="167" t="n"/>
      <c r="I2949" s="167" t="n"/>
      <c r="J2949" s="167" t="n"/>
      <c r="K2949" s="168" t="n"/>
      <c r="L2949" s="107" t="inlineStr">
        <is>
          <t>〒</t>
        </is>
      </c>
      <c r="M2949" s="167" t="n"/>
      <c r="N2949" s="167" t="n"/>
      <c r="O2949" s="167" t="n"/>
      <c r="P2949" s="173">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4">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7" t="n"/>
      <c r="F2953" s="148" t="n"/>
      <c r="G2953" s="148" t="n"/>
      <c r="H2953" s="148" t="n"/>
      <c r="I2953" s="148" t="n"/>
      <c r="J2953" s="148" t="n"/>
      <c r="K2953" s="149" t="n"/>
      <c r="L2953" s="148" t="n"/>
      <c r="M2953" s="148" t="n"/>
      <c r="N2953" s="148" t="n"/>
      <c r="O2953" s="148" t="n"/>
      <c r="P2953" s="148" t="n"/>
      <c r="Q2953" s="148" t="n"/>
      <c r="R2953" s="148" t="n"/>
      <c r="S2953" s="148" t="n"/>
      <c r="T2953" s="148" t="n"/>
      <c r="U2953" s="148" t="n"/>
      <c r="V2953" s="148" t="n"/>
      <c r="W2953" s="148" t="n"/>
      <c r="X2953" s="148" t="n"/>
      <c r="Y2953" s="148" t="n"/>
      <c r="Z2953" s="148" t="n"/>
      <c r="AA2953" s="148" t="n"/>
      <c r="AB2953" s="148" t="n"/>
      <c r="AC2953" s="148" t="n"/>
      <c r="AD2953" s="148" t="n"/>
      <c r="AE2953" s="148" t="n"/>
      <c r="AF2953" s="148" t="n"/>
      <c r="AG2953" s="148" t="n"/>
      <c r="AH2953" s="148" t="n"/>
      <c r="AI2953" s="148" t="n"/>
      <c r="AJ2953" s="148" t="n"/>
      <c r="AK2953" s="148" t="n"/>
      <c r="AL2953" s="148" t="n"/>
      <c r="AM2953" s="148" t="n"/>
      <c r="AN2953" s="148" t="n"/>
      <c r="AO2953" s="148" t="n"/>
      <c r="AP2953" s="148" t="n"/>
      <c r="AQ2953" s="148" t="n"/>
      <c r="AR2953" s="148" t="n"/>
      <c r="AS2953" s="148" t="n"/>
      <c r="AT2953" s="148" t="n"/>
      <c r="AU2953" s="148" t="n"/>
      <c r="AV2953" s="148" t="n"/>
      <c r="AW2953" s="148" t="n"/>
      <c r="AX2953" s="148" t="n"/>
      <c r="AY2953" s="148" t="n"/>
      <c r="AZ2953" s="148" t="n"/>
      <c r="BA2953" s="148" t="n"/>
      <c r="BB2953" s="148" t="n"/>
      <c r="BC2953" s="148" t="n"/>
      <c r="BD2953" s="148" t="n"/>
      <c r="BE2953" s="148" t="n"/>
      <c r="BF2953" s="148" t="n"/>
      <c r="BG2953" s="148" t="n"/>
      <c r="BH2953" s="148" t="n"/>
      <c r="BI2953" s="149"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5" t="n"/>
      <c r="BQ2959" s="140" t="n"/>
      <c r="BR2959" s="176" t="n"/>
      <c r="BS2959" s="140" t="n"/>
      <c r="BT2959" s="140" t="n"/>
      <c r="BU2959" s="28" t="n"/>
      <c r="BV2959" s="29" t="n"/>
      <c r="BW2959" s="177">
        <f>計算!$AR$35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8"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79">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80">
        <f>IF(計算!$B$35="","",設定!$B$6)&amp;""</f>
        <v/>
      </c>
      <c r="S2967" s="11" t="n"/>
      <c r="T2967" s="11" t="n"/>
      <c r="U2967" s="181">
        <f>IF(計算!$B$35="","",設定!$B$7)&amp;""</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7" t="n"/>
      <c r="F2972" s="148" t="n"/>
      <c r="G2972" s="148" t="n"/>
      <c r="H2972" s="148" t="n"/>
      <c r="I2972" s="148" t="n"/>
      <c r="J2972" s="148" t="n"/>
      <c r="K2972" s="149"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8" t="n"/>
      <c r="AX2972" s="148" t="n"/>
      <c r="AY2972" s="148" t="n"/>
      <c r="AZ2972" s="148" t="n"/>
      <c r="BA2972" s="148" t="n"/>
      <c r="BB2972" s="148" t="n"/>
      <c r="BC2972" s="148" t="n"/>
      <c r="BD2972" s="148" t="n"/>
      <c r="BE2972" s="148" t="n"/>
      <c r="BF2972" s="148" t="n"/>
      <c r="BG2972" s="148" t="n"/>
      <c r="BH2972" s="148" t="n"/>
      <c r="BI2972" s="149"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2"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2">
        <f>計算!$AV$35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80">
        <f>計算!$AT$35</f>
        <v/>
      </c>
      <c r="S2978" s="52" t="inlineStr">
        <is>
          <t>年</t>
        </is>
      </c>
      <c r="U2978" s="181">
        <f>計算!$AU$35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7" t="n"/>
      <c r="M2981" s="148" t="n"/>
      <c r="N2981" s="148" t="n"/>
      <c r="O2981" s="148" t="n"/>
      <c r="P2981" s="20" t="n"/>
      <c r="Q2981" s="20" t="n"/>
      <c r="R2981" s="20" t="n"/>
      <c r="S2981" s="20" t="n"/>
      <c r="T2981" s="20" t="n"/>
      <c r="U2981" s="20" t="n"/>
      <c r="V2981" s="20" t="n"/>
      <c r="W2981" s="20" t="n"/>
      <c r="X2981" s="39" t="n"/>
      <c r="Y2981" s="147" t="n"/>
      <c r="Z2981" s="148" t="n"/>
      <c r="AA2981" s="148" t="n"/>
      <c r="AB2981" s="148" t="n"/>
      <c r="AC2981" s="148" t="n"/>
      <c r="AD2981" s="148" t="n"/>
      <c r="AE2981" s="148" t="n"/>
      <c r="AF2981" s="148" t="n"/>
      <c r="AG2981" s="148" t="n"/>
      <c r="AH2981" s="148" t="n"/>
      <c r="AI2981" s="148" t="n"/>
      <c r="AJ2981" s="148" t="n"/>
      <c r="AK2981" s="148" t="n"/>
      <c r="AL2981" s="148" t="n"/>
      <c r="AM2981" s="148" t="n"/>
      <c r="AN2981" s="148" t="n"/>
      <c r="AO2981" s="148" t="n"/>
      <c r="AP2981" s="148" t="n"/>
      <c r="AQ2981" s="148" t="n"/>
      <c r="AR2981" s="148" t="n"/>
      <c r="AS2981" s="148" t="n"/>
      <c r="AT2981" s="148" t="n"/>
      <c r="AU2981" s="148" t="n"/>
      <c r="AV2981" s="148" t="n"/>
      <c r="AW2981" s="148" t="n"/>
      <c r="AX2981" s="148" t="n"/>
      <c r="AY2981" s="148" t="n"/>
      <c r="AZ2981" s="148" t="n"/>
      <c r="BA2981" s="148" t="n"/>
      <c r="BB2981" s="148" t="n"/>
      <c r="BC2981" s="148" t="n"/>
      <c r="BD2981" s="148" t="n"/>
      <c r="BE2981" s="148" t="n"/>
      <c r="BF2981" s="148" t="n"/>
      <c r="BG2981" s="148" t="n"/>
      <c r="BH2981" s="148" t="n"/>
      <c r="BI2981" s="149"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2">
        <f>計算!$AY$35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80">
        <f>計算!$AW$35</f>
        <v/>
      </c>
      <c r="S2984" s="52" t="inlineStr">
        <is>
          <t>年</t>
        </is>
      </c>
      <c r="U2984" s="181">
        <f>計算!$AX$35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7" t="n"/>
      <c r="M2987" s="148" t="n"/>
      <c r="N2987" s="148" t="n"/>
      <c r="O2987" s="148" t="n"/>
      <c r="P2987" s="20" t="n"/>
      <c r="Q2987" s="20" t="n"/>
      <c r="R2987" s="20" t="n"/>
      <c r="S2987" s="20" t="n"/>
      <c r="T2987" s="20" t="n"/>
      <c r="U2987" s="20" t="n"/>
      <c r="V2987" s="20" t="n"/>
      <c r="W2987" s="20" t="n"/>
      <c r="X2987" s="39" t="n"/>
      <c r="Y2987" s="147" t="n"/>
      <c r="Z2987" s="148" t="n"/>
      <c r="AA2987" s="148" t="n"/>
      <c r="AB2987" s="148" t="n"/>
      <c r="AC2987" s="148" t="n"/>
      <c r="AD2987" s="148" t="n"/>
      <c r="AE2987" s="148" t="n"/>
      <c r="AF2987" s="148" t="n"/>
      <c r="AG2987" s="148" t="n"/>
      <c r="AH2987" s="148" t="n"/>
      <c r="AI2987" s="148" t="n"/>
      <c r="AJ2987" s="148" t="n"/>
      <c r="AK2987" s="148" t="n"/>
      <c r="AL2987" s="148" t="n"/>
      <c r="AM2987" s="148" t="n"/>
      <c r="AN2987" s="148" t="n"/>
      <c r="AO2987" s="148" t="n"/>
      <c r="AP2987" s="148" t="n"/>
      <c r="AQ2987" s="148" t="n"/>
      <c r="AR2987" s="148" t="n"/>
      <c r="AS2987" s="148" t="n"/>
      <c r="AT2987" s="148" t="n"/>
      <c r="AU2987" s="148" t="n"/>
      <c r="AV2987" s="148" t="n"/>
      <c r="AW2987" s="148" t="n"/>
      <c r="AX2987" s="148" t="n"/>
      <c r="AY2987" s="148" t="n"/>
      <c r="AZ2987" s="148" t="n"/>
      <c r="BA2987" s="148" t="n"/>
      <c r="BB2987" s="148" t="n"/>
      <c r="BC2987" s="148" t="n"/>
      <c r="BD2987" s="148" t="n"/>
      <c r="BE2987" s="148" t="n"/>
      <c r="BF2987" s="148" t="n"/>
      <c r="BG2987" s="148" t="n"/>
      <c r="BH2987" s="148" t="n"/>
      <c r="BI2987" s="149" t="n"/>
      <c r="BJ2987" s="2" t="n"/>
      <c r="BK2987" s="2" t="n"/>
      <c r="BL2987" s="2" t="n"/>
      <c r="BM2987" s="2" t="n"/>
      <c r="BN2987" s="2" t="n"/>
      <c r="BO2987" s="2" t="n"/>
      <c r="BP2987" s="147" t="n"/>
      <c r="BQ2987" s="148" t="n"/>
      <c r="BR2987" s="148" t="n"/>
      <c r="BS2987" s="148" t="n"/>
      <c r="BT2987" s="148" t="n"/>
      <c r="BU2987" s="42" t="n"/>
      <c r="BV2987" s="45" t="n"/>
      <c r="BW2987" s="148" t="n"/>
      <c r="BX2987" s="148" t="n"/>
      <c r="BY2987" s="148" t="n"/>
      <c r="BZ2987" s="148" t="n"/>
      <c r="CA2987" s="148" t="n"/>
      <c r="CB2987" s="148" t="n"/>
      <c r="CC2987" s="148" t="n"/>
      <c r="CD2987" s="148" t="n"/>
      <c r="CE2987" s="148" t="n"/>
      <c r="CF2987" s="148" t="n"/>
      <c r="CG2987" s="148" t="n"/>
      <c r="CH2987" s="148" t="n"/>
      <c r="CI2987" s="148" t="n"/>
      <c r="CJ2987" s="148" t="n"/>
      <c r="CK2987" s="148" t="n"/>
      <c r="CL2987" s="148" t="n"/>
      <c r="CM2987" s="148" t="n"/>
      <c r="CN2987" s="148" t="n"/>
      <c r="CO2987" s="148" t="n"/>
      <c r="CP2987" s="148" t="n"/>
      <c r="CQ2987" s="148" t="n"/>
      <c r="CR2987" s="148" t="n"/>
      <c r="CS2987" s="148" t="n"/>
      <c r="CT2987" s="148" t="n"/>
      <c r="CU2987" s="148" t="n"/>
      <c r="CV2987" s="148" t="n"/>
      <c r="CW2987" s="148" t="n"/>
      <c r="CX2987" s="148" t="n"/>
      <c r="CY2987" s="148" t="n"/>
      <c r="CZ2987" s="148" t="n"/>
      <c r="DA2987" s="148" t="n"/>
      <c r="DB2987" s="148" t="n"/>
      <c r="DC2987" s="148" t="n"/>
      <c r="DD2987" s="148" t="n"/>
      <c r="DE2987" s="148" t="n"/>
      <c r="DF2987" s="148" t="n"/>
      <c r="DG2987" s="148" t="n"/>
      <c r="DH2987" s="148" t="n"/>
      <c r="DI2987" s="148" t="n"/>
      <c r="DJ2987" s="148" t="n"/>
      <c r="DK2987" s="148" t="n"/>
      <c r="DL2987" s="148" t="n"/>
      <c r="DM2987" s="148" t="n"/>
      <c r="DN2987" s="148" t="n"/>
      <c r="DO2987" s="148" t="n"/>
      <c r="DP2987" s="148" t="n"/>
      <c r="DQ2987" s="148" t="n"/>
      <c r="DR2987" s="148" t="n"/>
      <c r="DS2987" s="148" t="n"/>
      <c r="DT2987" s="148" t="n"/>
      <c r="DU2987" s="149"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7">
        <f>計算!$AS$35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7" t="n"/>
      <c r="M2993" s="148" t="n"/>
      <c r="N2993" s="148" t="n"/>
      <c r="O2993" s="148"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7" t="n"/>
      <c r="F2999" s="148" t="n"/>
      <c r="G2999" s="148" t="n"/>
      <c r="H2999" s="148" t="n"/>
      <c r="I2999" s="148" t="n"/>
      <c r="J2999" s="148" t="n"/>
      <c r="K2999" s="149" t="n"/>
      <c r="L2999" s="147" t="n"/>
      <c r="M2999" s="148" t="n"/>
      <c r="N2999" s="148" t="n"/>
      <c r="O2999" s="148"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7" t="n"/>
      <c r="BQ2999" s="148" t="n"/>
      <c r="BR2999" s="148" t="n"/>
      <c r="BS2999" s="148" t="n"/>
      <c r="BT2999" s="148" t="n"/>
      <c r="BU2999" s="148" t="n"/>
      <c r="BV2999" s="149" t="n"/>
      <c r="BW2999" s="148" t="n"/>
      <c r="BX2999" s="148" t="n"/>
      <c r="BY2999" s="148" t="n"/>
      <c r="BZ2999" s="148" t="n"/>
      <c r="CA2999" s="148" t="n"/>
      <c r="CB2999" s="148" t="n"/>
      <c r="CC2999" s="148" t="n"/>
      <c r="CD2999" s="148" t="n"/>
      <c r="CE2999" s="148" t="n"/>
      <c r="CF2999" s="148" t="n"/>
      <c r="CG2999" s="148" t="n"/>
      <c r="CH2999" s="148" t="n"/>
      <c r="CI2999" s="148" t="n"/>
      <c r="CJ2999" s="148" t="n"/>
      <c r="CK2999" s="148" t="n"/>
      <c r="CL2999" s="148" t="n"/>
      <c r="CM2999" s="148" t="n"/>
      <c r="CN2999" s="148" t="n"/>
      <c r="CO2999" s="148" t="n"/>
      <c r="CP2999" s="148" t="n"/>
      <c r="CQ2999" s="148" t="n"/>
      <c r="CR2999" s="148" t="n"/>
      <c r="CS2999" s="148" t="n"/>
      <c r="CT2999" s="148" t="n"/>
      <c r="CU2999" s="148" t="n"/>
      <c r="CV2999" s="148" t="n"/>
      <c r="CW2999" s="148" t="n"/>
      <c r="CX2999" s="148" t="n"/>
      <c r="CY2999" s="148" t="n"/>
      <c r="CZ2999" s="148" t="n"/>
      <c r="DA2999" s="148" t="n"/>
      <c r="DB2999" s="148" t="n"/>
      <c r="DC2999" s="148" t="n"/>
      <c r="DD2999" s="148" t="n"/>
      <c r="DE2999" s="148" t="n"/>
      <c r="DF2999" s="148" t="n"/>
      <c r="DG2999" s="148" t="n"/>
      <c r="DH2999" s="148" t="n"/>
      <c r="DI2999" s="148" t="n"/>
      <c r="DJ2999" s="148" t="n"/>
      <c r="DK2999" s="148" t="n"/>
      <c r="DL2999" s="148" t="n"/>
      <c r="DM2999" s="148" t="n"/>
      <c r="DN2999" s="148" t="n"/>
      <c r="DO2999" s="148" t="n"/>
      <c r="DP2999" s="148" t="n"/>
      <c r="DQ2999" s="148" t="n"/>
      <c r="DR2999" s="148" t="n"/>
      <c r="DS2999" s="148" t="n"/>
      <c r="DT2999" s="148" t="n"/>
      <c r="DU2999" s="149"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IF(計算!$B$36="","",IF(N(設定!$B$3)=0,"",YEAR(設定!$B$3)-2018))&amp;""</f>
        <v/>
      </c>
      <c r="AG3011" s="95" t="inlineStr">
        <is>
          <t>年</t>
        </is>
      </c>
      <c r="AI3011" s="145">
        <f>IF(計算!$B$36="","",IF(N(設定!$B$3)=0,"",MONTH(設定!$B$3)))&amp;""</f>
        <v/>
      </c>
      <c r="AL3011" s="95" t="inlineStr">
        <is>
          <t>月</t>
        </is>
      </c>
      <c r="AN3011" s="146">
        <f>IF(計算!$B$36="","",IF(N(設定!$B$3)=0,"",DAY(設定!$B$3)))&amp;""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7" t="n"/>
      <c r="BX3011" s="148" t="n"/>
      <c r="BY3011" s="148" t="n"/>
      <c r="BZ3011" s="148" t="n"/>
      <c r="CA3011" s="148" t="n"/>
      <c r="CB3011" s="148" t="n"/>
      <c r="CC3011" s="148" t="n"/>
      <c r="CD3011" s="148" t="n"/>
      <c r="CE3011" s="148" t="n"/>
      <c r="CF3011" s="148" t="n"/>
      <c r="CG3011" s="149" t="n"/>
      <c r="CH3011" s="147" t="n"/>
      <c r="CI3011" s="148" t="n"/>
      <c r="CJ3011" s="148" t="n"/>
      <c r="CK3011" s="148" t="n"/>
      <c r="CL3011" s="148" t="n"/>
      <c r="CM3011" s="148" t="n"/>
      <c r="CN3011" s="148" t="n"/>
      <c r="CO3011" s="148" t="n"/>
      <c r="CP3011" s="148" t="n"/>
      <c r="CQ3011" s="148" t="n"/>
      <c r="CR3011" s="148" t="n"/>
      <c r="CS3011" s="148" t="n"/>
      <c r="CT3011" s="148" t="n"/>
      <c r="CU3011" s="148" t="n"/>
      <c r="CV3011" s="148" t="n"/>
      <c r="CW3011" s="148" t="n"/>
      <c r="CX3011" s="148" t="n"/>
      <c r="CY3011" s="148" t="n"/>
      <c r="CZ3011" s="148" t="n"/>
      <c r="DA3011" s="148" t="n"/>
      <c r="DB3011" s="148" t="n"/>
      <c r="DC3011" s="148" t="n"/>
      <c r="DD3011" s="148" t="n"/>
      <c r="DE3011" s="148" t="n"/>
      <c r="DF3011" s="148" t="n"/>
      <c r="DG3011" s="148" t="n"/>
      <c r="DH3011" s="148" t="n"/>
      <c r="DI3011" s="148" t="n"/>
      <c r="DJ3011" s="148" t="n"/>
      <c r="DK3011" s="148" t="n"/>
      <c r="DL3011" s="148" t="n"/>
      <c r="DM3011" s="148" t="n"/>
      <c r="DN3011" s="148" t="n"/>
      <c r="DO3011" s="148" t="n"/>
      <c r="DP3011" s="148" t="n"/>
      <c r="DQ3011" s="148" t="n"/>
      <c r="DR3011" s="148" t="n"/>
      <c r="DS3011" s="148" t="n"/>
      <c r="DT3011" s="148" t="n"/>
      <c r="DU3011" s="149"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50">
        <f>計算!$BD$36</f>
        <v/>
      </c>
      <c r="CG3012" s="144" t="n"/>
      <c r="CH3012" s="151">
        <f>計算!$BE$36</f>
        <v/>
      </c>
      <c r="DU3012" s="144"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8" t="n"/>
      <c r="AA3013" s="148" t="n"/>
      <c r="AB3013" s="148" t="n"/>
      <c r="AC3013" s="148" t="n"/>
      <c r="AD3013" s="148" t="n"/>
      <c r="AE3013" s="148" t="n"/>
      <c r="AF3013" s="148" t="n"/>
      <c r="AG3013" s="148" t="n"/>
      <c r="AH3013" s="148" t="n"/>
      <c r="AI3013" s="148" t="n"/>
      <c r="AJ3013" s="148" t="n"/>
      <c r="AK3013" s="148" t="n"/>
      <c r="AL3013" s="148" t="n"/>
      <c r="AM3013" s="148" t="n"/>
      <c r="AN3013" s="148" t="n"/>
      <c r="AO3013" s="148" t="n"/>
      <c r="AP3013" s="148" t="n"/>
      <c r="AQ3013" s="148" t="n"/>
      <c r="AR3013" s="148" t="n"/>
      <c r="AS3013" s="148" t="n"/>
      <c r="AT3013" s="148" t="n"/>
      <c r="AU3013" s="12" t="n"/>
      <c r="AV3013" s="7" t="n"/>
      <c r="BI3013" s="8" t="n"/>
      <c r="BJ3013" s="7" t="n"/>
      <c r="BK3013" s="2" t="n"/>
      <c r="BL3013" s="2" t="n"/>
      <c r="BM3013" s="2" t="n"/>
      <c r="BN3013" s="2" t="n"/>
      <c r="BO3013" s="2" t="n"/>
      <c r="BP3013" s="143" t="n"/>
      <c r="BV3013" s="144" t="n"/>
      <c r="BW3013" s="143" t="n"/>
      <c r="CG3013" s="144" t="n"/>
      <c r="DU3013" s="144" t="n"/>
      <c r="DV3013" s="2" t="n"/>
      <c r="DW3013" s="2" t="n"/>
      <c r="DX3013" s="2" t="n"/>
      <c r="DY3013" s="2" t="n"/>
      <c r="DZ3013" s="2" t="n"/>
      <c r="EA3013" s="2" t="n"/>
      <c r="EB3013" s="2" t="n"/>
      <c r="EC3013" s="2" t="n"/>
    </row>
    <row r="3014" ht="6.75" customHeight="1" s="118">
      <c r="A3014" s="2" t="n"/>
      <c r="B3014" s="2" t="n"/>
      <c r="C3014" s="2" t="n"/>
      <c r="D3014" s="2" t="n"/>
      <c r="E3014" s="142" t="inlineStr">
        <is>
          <t>ふ り が な</t>
        </is>
      </c>
      <c r="F3014" s="140" t="n"/>
      <c r="G3014" s="140" t="n"/>
      <c r="H3014" s="140" t="n"/>
      <c r="I3014" s="140" t="n"/>
      <c r="J3014" s="140" t="n"/>
      <c r="K3014" s="141" t="n"/>
      <c r="L3014" s="152">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43" t="n"/>
      <c r="CG3014" s="144" t="n"/>
      <c r="DU3014" s="144" t="n"/>
      <c r="DV3014" s="2" t="n"/>
      <c r="DW3014" s="2" t="n"/>
      <c r="DX3014" s="2" t="n"/>
      <c r="DY3014" s="2" t="n"/>
      <c r="DZ3014" s="2" t="n"/>
      <c r="EA3014" s="2" t="n"/>
      <c r="EB3014" s="2" t="n"/>
      <c r="EC3014" s="2" t="n"/>
    </row>
    <row r="3015" ht="6.7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43" t="n"/>
      <c r="CG3015" s="144" t="n"/>
      <c r="DU3015" s="144" t="n"/>
      <c r="DV3015" s="2" t="n"/>
      <c r="DW3015" s="2" t="n"/>
      <c r="DX3015" s="2" t="n"/>
      <c r="DY3015" s="2" t="n"/>
      <c r="DZ3015" s="2" t="n"/>
      <c r="EA3015" s="2" t="n"/>
      <c r="EB3015" s="2" t="n"/>
      <c r="EC3015" s="2" t="n"/>
    </row>
    <row r="3016" ht="6.7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43" t="n"/>
      <c r="CG3016" s="144" t="n"/>
      <c r="DU3016" s="144" t="n"/>
      <c r="DV3016" s="2" t="n"/>
      <c r="DW3016" s="2" t="n"/>
      <c r="DX3016" s="2" t="n"/>
      <c r="DY3016" s="2" t="n"/>
      <c r="DZ3016" s="2" t="n"/>
      <c r="EA3016" s="2" t="n"/>
      <c r="EB3016" s="2" t="n"/>
      <c r="EC3016" s="2" t="n"/>
    </row>
    <row r="3017" ht="6.75" customHeight="1" s="118">
      <c r="A3017" s="2" t="n"/>
      <c r="B3017" s="2" t="n"/>
      <c r="C3017" s="2" t="n"/>
      <c r="D3017" s="2" t="n"/>
      <c r="E3017" s="147" t="n"/>
      <c r="F3017" s="148" t="n"/>
      <c r="G3017" s="148" t="n"/>
      <c r="H3017" s="148" t="n"/>
      <c r="I3017" s="148" t="n"/>
      <c r="J3017" s="148" t="n"/>
      <c r="K3017" s="149" t="n"/>
      <c r="L3017" s="148" t="n"/>
      <c r="M3017" s="148" t="n"/>
      <c r="N3017" s="148" t="n"/>
      <c r="O3017" s="148" t="n"/>
      <c r="P3017" s="148" t="n"/>
      <c r="Q3017" s="148" t="n"/>
      <c r="R3017" s="148" t="n"/>
      <c r="S3017" s="148" t="n"/>
      <c r="T3017" s="148" t="n"/>
      <c r="U3017" s="148" t="n"/>
      <c r="V3017" s="148" t="n"/>
      <c r="W3017" s="148" t="n"/>
      <c r="X3017" s="148" t="n"/>
      <c r="Y3017" s="148" t="n"/>
      <c r="Z3017" s="148" t="n"/>
      <c r="AA3017" s="148" t="n"/>
      <c r="AB3017" s="148" t="n"/>
      <c r="AC3017" s="148" t="n"/>
      <c r="AD3017" s="148" t="n"/>
      <c r="AE3017" s="148" t="n"/>
      <c r="AF3017" s="148" t="n"/>
      <c r="AG3017" s="148" t="n"/>
      <c r="AH3017" s="148" t="n"/>
      <c r="AI3017" s="148" t="n"/>
      <c r="AJ3017" s="148" t="n"/>
      <c r="AK3017" s="148" t="n"/>
      <c r="AL3017" s="148" t="n"/>
      <c r="AM3017" s="148" t="n"/>
      <c r="AN3017" s="148" t="n"/>
      <c r="AO3017" s="148" t="n"/>
      <c r="AP3017" s="148" t="n"/>
      <c r="AQ3017" s="148" t="n"/>
      <c r="AR3017" s="148" t="n"/>
      <c r="AS3017" s="148" t="n"/>
      <c r="AT3017" s="149"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43" t="n"/>
      <c r="CG3017" s="144" t="n"/>
      <c r="DU3017" s="144" t="n"/>
      <c r="DV3017" s="2" t="n"/>
      <c r="DW3017" s="2" t="n"/>
      <c r="DX3017" s="2" t="n"/>
      <c r="DY3017" s="2" t="n"/>
      <c r="DZ3017" s="2" t="n"/>
      <c r="EA3017" s="2" t="n"/>
      <c r="EB3017" s="2" t="n"/>
      <c r="EC3017" s="2" t="n"/>
    </row>
    <row r="3018" ht="6.75" customHeight="1" s="118">
      <c r="A3018" s="2" t="n"/>
      <c r="B3018" s="2" t="n"/>
      <c r="C3018" s="2" t="n"/>
      <c r="D3018" s="2" t="n"/>
      <c r="E3018" s="153" t="inlineStr">
        <is>
          <t>名　前</t>
        </is>
      </c>
      <c r="F3018" s="140" t="n"/>
      <c r="G3018" s="140" t="n"/>
      <c r="H3018" s="140" t="n"/>
      <c r="I3018" s="140" t="n"/>
      <c r="J3018" s="140" t="n"/>
      <c r="K3018" s="141" t="n"/>
      <c r="L3018" s="154">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43" t="n"/>
      <c r="CG3018" s="144" t="n"/>
      <c r="DU3018" s="144" t="n"/>
      <c r="DV3018" s="2" t="n"/>
      <c r="DW3018" s="2" t="n"/>
      <c r="DX3018" s="2" t="n"/>
      <c r="DY3018" s="2" t="n"/>
      <c r="DZ3018" s="2" t="n"/>
      <c r="EA3018" s="2" t="n"/>
      <c r="EB3018" s="2" t="n"/>
      <c r="EC3018" s="2" t="n"/>
    </row>
    <row r="3019" ht="6.7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43" t="n"/>
      <c r="CG3019" s="144" t="n"/>
      <c r="DU3019" s="144" t="n"/>
      <c r="DV3019" s="2" t="n"/>
      <c r="DW3019" s="2" t="n"/>
      <c r="DX3019" s="2" t="n"/>
      <c r="DY3019" s="2" t="n"/>
      <c r="DZ3019" s="2" t="n"/>
      <c r="EA3019" s="2" t="n"/>
      <c r="EB3019" s="2" t="n"/>
      <c r="EC3019" s="2" t="n"/>
    </row>
    <row r="3020" ht="6.7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43" t="n"/>
      <c r="CG3020" s="144" t="n"/>
      <c r="DU3020" s="144" t="n"/>
      <c r="DV3020" s="2" t="n"/>
      <c r="DW3020" s="2" t="n"/>
      <c r="DX3020" s="2" t="n"/>
      <c r="DY3020" s="2" t="n"/>
      <c r="DZ3020" s="2" t="n"/>
      <c r="EA3020" s="2" t="n"/>
      <c r="EB3020" s="2" t="n"/>
      <c r="EC3020" s="2" t="n"/>
    </row>
    <row r="3021" ht="6.7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43" t="n"/>
      <c r="CG3021" s="144" t="n"/>
      <c r="DU3021" s="144" t="n"/>
      <c r="DV3021" s="2" t="n"/>
      <c r="DW3021" s="2" t="n"/>
      <c r="DX3021" s="2" t="n"/>
      <c r="DY3021" s="2" t="n"/>
      <c r="DZ3021" s="2" t="n"/>
      <c r="EA3021" s="2" t="n"/>
      <c r="EB3021" s="2" t="n"/>
      <c r="EC3021" s="2" t="n"/>
    </row>
    <row r="3022" ht="6.7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43" t="n"/>
      <c r="CG3022" s="144" t="n"/>
      <c r="DU3022" s="144" t="n"/>
      <c r="DV3022" s="2" t="n"/>
      <c r="DW3022" s="2" t="n"/>
      <c r="DX3022" s="2" t="n"/>
      <c r="DY3022" s="2" t="n"/>
      <c r="DZ3022" s="2" t="n"/>
      <c r="EA3022" s="2" t="n"/>
      <c r="EB3022" s="2" t="n"/>
      <c r="EC3022" s="2" t="n"/>
    </row>
    <row r="3023" ht="4.5" customHeight="1" s="118">
      <c r="A3023" s="2" t="n"/>
      <c r="B3023" s="2" t="n"/>
      <c r="C3023" s="2" t="n"/>
      <c r="D3023" s="2" t="n"/>
      <c r="E3023" s="147" t="n"/>
      <c r="F3023" s="148" t="n"/>
      <c r="G3023" s="148" t="n"/>
      <c r="H3023" s="148" t="n"/>
      <c r="I3023" s="148" t="n"/>
      <c r="J3023" s="148" t="n"/>
      <c r="K3023" s="149" t="n"/>
      <c r="L3023" s="147" t="n"/>
      <c r="M3023" s="148" t="n"/>
      <c r="N3023" s="148" t="n"/>
      <c r="O3023" s="148" t="n"/>
      <c r="P3023" s="148" t="n"/>
      <c r="Q3023" s="148" t="n"/>
      <c r="R3023" s="148" t="n"/>
      <c r="S3023" s="148" t="n"/>
      <c r="T3023" s="148" t="n"/>
      <c r="U3023" s="148" t="n"/>
      <c r="V3023" s="148" t="n"/>
      <c r="W3023" s="148" t="n"/>
      <c r="X3023" s="148" t="n"/>
      <c r="Y3023" s="148" t="n"/>
      <c r="Z3023" s="148" t="n"/>
      <c r="AA3023" s="148" t="n"/>
      <c r="AB3023" s="148" t="n"/>
      <c r="AC3023" s="148" t="n"/>
      <c r="AD3023" s="148" t="n"/>
      <c r="AE3023" s="148" t="n"/>
      <c r="AF3023" s="148" t="n"/>
      <c r="AG3023" s="148" t="n"/>
      <c r="AH3023" s="148" t="n"/>
      <c r="AI3023" s="148" t="n"/>
      <c r="AJ3023" s="148" t="n"/>
      <c r="AK3023" s="148" t="n"/>
      <c r="AL3023" s="148" t="n"/>
      <c r="AM3023" s="148" t="n"/>
      <c r="AN3023" s="148" t="n"/>
      <c r="AO3023" s="148" t="n"/>
      <c r="AP3023" s="148" t="n"/>
      <c r="AQ3023" s="148" t="n"/>
      <c r="AR3023" s="148" t="n"/>
      <c r="AS3023" s="148" t="n"/>
      <c r="AT3023" s="149"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43" t="n"/>
      <c r="CG3023" s="144" t="n"/>
      <c r="DU3023" s="144" t="n"/>
      <c r="DV3023" s="2" t="n"/>
      <c r="DW3023" s="2" t="n"/>
      <c r="DX3023" s="2" t="n"/>
      <c r="DY3023" s="2" t="n"/>
      <c r="DZ3023" s="2" t="n"/>
      <c r="EA3023" s="2" t="n"/>
      <c r="EB3023" s="2" t="n"/>
      <c r="EC3023" s="2" t="n"/>
    </row>
    <row r="3024" ht="6.75" customHeight="1" s="118">
      <c r="A3024" s="2" t="n"/>
      <c r="B3024" s="2" t="n"/>
      <c r="C3024" s="2" t="n"/>
      <c r="D3024" s="2" t="n"/>
      <c r="E3024" s="153" t="inlineStr">
        <is>
          <t>生年月日</t>
        </is>
      </c>
      <c r="F3024" s="140" t="n"/>
      <c r="G3024" s="140" t="n"/>
      <c r="H3024" s="140" t="n"/>
      <c r="I3024" s="140" t="n"/>
      <c r="J3024" s="140" t="n"/>
      <c r="K3024" s="141" t="n"/>
      <c r="L3024" s="155" t="inlineStr">
        <is>
          <t>昭和 ・ 平成</t>
        </is>
      </c>
      <c r="M3024" s="140" t="n"/>
      <c r="N3024" s="140" t="n"/>
      <c r="O3024" s="140" t="n"/>
      <c r="P3024" s="140" t="n"/>
      <c r="Q3024" s="140" t="n"/>
      <c r="R3024" s="140" t="n"/>
      <c r="S3024" s="140" t="n"/>
      <c r="T3024" s="140" t="n"/>
      <c r="U3024" s="140" t="n"/>
      <c r="V3024" s="156">
        <f>計算!$D$36</f>
        <v/>
      </c>
      <c r="W3024" s="140" t="n"/>
      <c r="X3024" s="157" t="inlineStr">
        <is>
          <t>年</t>
        </is>
      </c>
      <c r="Y3024" s="140" t="n"/>
      <c r="Z3024" s="158">
        <f>計算!$E$36</f>
        <v/>
      </c>
      <c r="AA3024" s="140" t="n"/>
      <c r="AB3024" s="140" t="n"/>
      <c r="AC3024" s="157" t="inlineStr">
        <is>
          <t>月</t>
        </is>
      </c>
      <c r="AD3024" s="140" t="n"/>
      <c r="AE3024" s="158">
        <f>計算!$F$36</f>
        <v/>
      </c>
      <c r="AF3024" s="140" t="n"/>
      <c r="AG3024" s="140" t="n"/>
      <c r="AH3024" s="157" t="inlineStr">
        <is>
          <t>日　生 （満</t>
        </is>
      </c>
      <c r="AI3024" s="140" t="n"/>
      <c r="AJ3024" s="140" t="n"/>
      <c r="AK3024" s="140" t="n"/>
      <c r="AL3024" s="140" t="n"/>
      <c r="AM3024" s="140" t="n"/>
      <c r="AN3024" s="140" t="n"/>
      <c r="AO3024" s="140" t="n"/>
      <c r="AP3024" s="159">
        <f>計算!$G$36</f>
        <v/>
      </c>
      <c r="AQ3024" s="140" t="n"/>
      <c r="AR3024" s="160"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43" t="n"/>
      <c r="CG3024" s="144" t="n"/>
      <c r="DU3024" s="144" t="n"/>
      <c r="DV3024" s="2" t="n"/>
      <c r="DW3024" s="2" t="n"/>
      <c r="DX3024" s="2" t="n"/>
      <c r="DY3024" s="2" t="n"/>
      <c r="DZ3024" s="2" t="n"/>
      <c r="EA3024" s="2" t="n"/>
      <c r="EB3024" s="2" t="n"/>
      <c r="EC3024" s="2" t="n"/>
    </row>
    <row r="3025" ht="6.7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143" t="n"/>
      <c r="CG3025" s="144" t="n"/>
      <c r="DU3025" s="144" t="n"/>
      <c r="DV3025" s="2" t="n"/>
      <c r="DW3025" s="2" t="n"/>
      <c r="DX3025" s="2" t="n"/>
      <c r="DY3025" s="2" t="n"/>
      <c r="DZ3025" s="2" t="n"/>
      <c r="EA3025" s="2" t="n"/>
      <c r="EB3025" s="2" t="n"/>
      <c r="EC3025" s="2" t="n"/>
    </row>
    <row r="3026" ht="6.75"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143" t="n"/>
      <c r="CG3026" s="144" t="n"/>
      <c r="DU3026" s="144" t="n"/>
      <c r="DV3026" s="2" t="n"/>
      <c r="DW3026" s="2" t="n"/>
      <c r="DX3026" s="2" t="n"/>
      <c r="DY3026" s="2" t="n"/>
      <c r="DZ3026" s="2" t="n"/>
      <c r="EA3026" s="2" t="n"/>
      <c r="EB3026" s="2" t="n"/>
      <c r="EC3026" s="2" t="n"/>
    </row>
    <row r="3027" ht="3.75" customHeight="1" s="118">
      <c r="A3027" s="2" t="n"/>
      <c r="B3027" s="2" t="n"/>
      <c r="C3027" s="2" t="n"/>
      <c r="D3027" s="2" t="n"/>
      <c r="E3027" s="147" t="n"/>
      <c r="F3027" s="148" t="n"/>
      <c r="G3027" s="148" t="n"/>
      <c r="H3027" s="148" t="n"/>
      <c r="I3027" s="148" t="n"/>
      <c r="J3027" s="148" t="n"/>
      <c r="K3027" s="149" t="n"/>
      <c r="L3027" s="147" t="n"/>
      <c r="M3027" s="148" t="n"/>
      <c r="N3027" s="148" t="n"/>
      <c r="O3027" s="148" t="n"/>
      <c r="P3027" s="148" t="n"/>
      <c r="Q3027" s="148" t="n"/>
      <c r="R3027" s="148" t="n"/>
      <c r="S3027" s="148" t="n"/>
      <c r="T3027" s="148" t="n"/>
      <c r="U3027" s="148" t="n"/>
      <c r="X3027" s="148" t="n"/>
      <c r="Y3027" s="148" t="n"/>
      <c r="AC3027" s="148" t="n"/>
      <c r="AD3027" s="148" t="n"/>
      <c r="AH3027" s="148" t="n"/>
      <c r="AI3027" s="148" t="n"/>
      <c r="AJ3027" s="148" t="n"/>
      <c r="AK3027" s="148" t="n"/>
      <c r="AL3027" s="148" t="n"/>
      <c r="AM3027" s="148" t="n"/>
      <c r="AN3027" s="148" t="n"/>
      <c r="AO3027" s="148" t="n"/>
      <c r="AP3027" s="148" t="n"/>
      <c r="AQ3027" s="148" t="n"/>
      <c r="AR3027" s="148" t="n"/>
      <c r="AS3027" s="148" t="n"/>
      <c r="AT3027" s="149"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143" t="n"/>
      <c r="CG3027" s="144" t="n"/>
      <c r="DU3027" s="144" t="n"/>
      <c r="DV3027" s="2" t="n"/>
      <c r="DW3027" s="2" t="n"/>
      <c r="DX3027" s="2" t="n"/>
      <c r="DY3027" s="2" t="n"/>
      <c r="DZ3027" s="2" t="n"/>
      <c r="EA3027" s="2" t="n"/>
      <c r="EB3027" s="2" t="n"/>
      <c r="EC3027" s="2" t="n"/>
    </row>
    <row r="3028" ht="6.75" customHeight="1" s="118">
      <c r="A3028" s="2" t="n"/>
      <c r="B3028" s="2" t="n"/>
      <c r="C3028" s="2" t="n"/>
      <c r="D3028" s="2" t="n"/>
      <c r="E3028" s="161" t="inlineStr">
        <is>
          <t>ふ り が な</t>
        </is>
      </c>
      <c r="F3028" s="140" t="n"/>
      <c r="G3028" s="140" t="n"/>
      <c r="H3028" s="140" t="n"/>
      <c r="I3028" s="140" t="n"/>
      <c r="J3028" s="140" t="n"/>
      <c r="K3028" s="141" t="n"/>
      <c r="L3028" s="162">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143" t="n"/>
      <c r="CG3028" s="144" t="n"/>
      <c r="DU3028" s="144" t="n"/>
      <c r="DV3028" s="2" t="n"/>
      <c r="DW3028" s="2" t="n"/>
      <c r="DX3028" s="2" t="n"/>
      <c r="DY3028" s="2" t="n"/>
      <c r="DZ3028" s="2" t="n"/>
      <c r="EA3028" s="2" t="n"/>
      <c r="EB3028" s="2" t="n"/>
      <c r="EC3028" s="2" t="n"/>
    </row>
    <row r="3029" ht="6.75" customHeight="1" s="118">
      <c r="A3029" s="2" t="n"/>
      <c r="B3029" s="2" t="n"/>
      <c r="C3029" s="2" t="n"/>
      <c r="D3029" s="2" t="n"/>
      <c r="E3029" s="143" t="n"/>
      <c r="K3029" s="144" t="n"/>
      <c r="BI3029" s="144" t="n"/>
      <c r="BJ3029" s="2" t="n"/>
      <c r="BK3029" s="2" t="n"/>
      <c r="BL3029" s="2" t="n"/>
      <c r="BM3029" s="2" t="n"/>
      <c r="BN3029" s="2" t="n"/>
      <c r="BO3029" s="2" t="n"/>
      <c r="BP3029" s="143" t="n"/>
      <c r="BV3029" s="144" t="n"/>
      <c r="BW3029" s="143" t="n"/>
      <c r="CG3029" s="144" t="n"/>
      <c r="DU3029" s="144" t="n"/>
      <c r="DV3029" s="2" t="n"/>
      <c r="DW3029" s="2" t="n"/>
      <c r="DX3029" s="2" t="n"/>
      <c r="DY3029" s="2" t="n"/>
      <c r="DZ3029" s="2" t="n"/>
      <c r="EA3029" s="2" t="n"/>
      <c r="EB3029" s="2" t="n"/>
      <c r="EC3029" s="2" t="n"/>
    </row>
    <row r="3030" ht="6.75" customHeight="1" s="118">
      <c r="A3030" s="2" t="n"/>
      <c r="B3030" s="2" t="n"/>
      <c r="C3030" s="2" t="n"/>
      <c r="D3030" s="2" t="n"/>
      <c r="E3030" s="163" t="n"/>
      <c r="F3030" s="164" t="n"/>
      <c r="G3030" s="164" t="n"/>
      <c r="H3030" s="164" t="n"/>
      <c r="I3030" s="164" t="n"/>
      <c r="J3030" s="164" t="n"/>
      <c r="K3030" s="165" t="n"/>
      <c r="L3030" s="164" t="n"/>
      <c r="M3030" s="164" t="n"/>
      <c r="N3030" s="164" t="n"/>
      <c r="O3030" s="164" t="n"/>
      <c r="P3030" s="164" t="n"/>
      <c r="Q3030" s="164" t="n"/>
      <c r="R3030" s="164" t="n"/>
      <c r="S3030" s="164" t="n"/>
      <c r="T3030" s="164" t="n"/>
      <c r="U3030" s="164" t="n"/>
      <c r="V3030" s="164" t="n"/>
      <c r="W3030" s="164" t="n"/>
      <c r="X3030" s="164" t="n"/>
      <c r="Y3030" s="164" t="n"/>
      <c r="Z3030" s="164" t="n"/>
      <c r="AA3030" s="164" t="n"/>
      <c r="AB3030" s="164" t="n"/>
      <c r="AC3030" s="164" t="n"/>
      <c r="AD3030" s="164" t="n"/>
      <c r="AE3030" s="164" t="n"/>
      <c r="AF3030" s="164" t="n"/>
      <c r="AG3030" s="164" t="n"/>
      <c r="AH3030" s="164" t="n"/>
      <c r="AI3030" s="164" t="n"/>
      <c r="AJ3030" s="164" t="n"/>
      <c r="AK3030" s="164" t="n"/>
      <c r="AL3030" s="164" t="n"/>
      <c r="AM3030" s="164" t="n"/>
      <c r="AN3030" s="164" t="n"/>
      <c r="AO3030" s="164" t="n"/>
      <c r="AP3030" s="164" t="n"/>
      <c r="AQ3030" s="164" t="n"/>
      <c r="AR3030" s="164" t="n"/>
      <c r="AS3030" s="164" t="n"/>
      <c r="AT3030" s="164" t="n"/>
      <c r="AU3030" s="164" t="n"/>
      <c r="AV3030" s="164" t="n"/>
      <c r="AW3030" s="164" t="n"/>
      <c r="AX3030" s="164" t="n"/>
      <c r="AY3030" s="164" t="n"/>
      <c r="AZ3030" s="164" t="n"/>
      <c r="BA3030" s="164" t="n"/>
      <c r="BB3030" s="164" t="n"/>
      <c r="BC3030" s="164" t="n"/>
      <c r="BD3030" s="164" t="n"/>
      <c r="BE3030" s="164" t="n"/>
      <c r="BF3030" s="164" t="n"/>
      <c r="BG3030" s="164" t="n"/>
      <c r="BH3030" s="164" t="n"/>
      <c r="BI3030" s="165" t="n"/>
      <c r="BJ3030" s="2" t="n"/>
      <c r="BK3030" s="2" t="n"/>
      <c r="BL3030" s="2" t="n"/>
      <c r="BM3030" s="2" t="n"/>
      <c r="BN3030" s="2" t="n"/>
      <c r="BO3030" s="2" t="n"/>
      <c r="BP3030" s="143" t="n"/>
      <c r="BV3030" s="144" t="n"/>
      <c r="BW3030" s="143" t="n"/>
      <c r="CG3030" s="144" t="n"/>
      <c r="DU3030" s="144" t="n"/>
      <c r="DV3030" s="2" t="n"/>
      <c r="DW3030" s="2" t="n"/>
      <c r="DX3030" s="2" t="n"/>
      <c r="DY3030" s="2" t="n"/>
      <c r="DZ3030" s="2" t="n"/>
      <c r="EA3030" s="2" t="n"/>
      <c r="EB3030" s="2" t="n"/>
      <c r="EC3030" s="2" t="n"/>
    </row>
    <row r="3031" ht="6.75" customHeight="1" s="118">
      <c r="A3031" s="2" t="n"/>
      <c r="B3031" s="2" t="n"/>
      <c r="C3031" s="2" t="n"/>
      <c r="D3031" s="2" t="n"/>
      <c r="E3031" s="166" t="inlineStr">
        <is>
          <t>現住所</t>
        </is>
      </c>
      <c r="F3031" s="167" t="n"/>
      <c r="G3031" s="167" t="n"/>
      <c r="H3031" s="167" t="n"/>
      <c r="I3031" s="167" t="n"/>
      <c r="J3031" s="167" t="n"/>
      <c r="K3031" s="168" t="n"/>
      <c r="L3031" s="107" t="inlineStr">
        <is>
          <t>〒</t>
        </is>
      </c>
      <c r="M3031" s="167" t="n"/>
      <c r="N3031" s="167" t="n"/>
      <c r="O3031" s="167" t="n"/>
      <c r="P3031" s="169">
        <f>計算!$H$36</f>
        <v/>
      </c>
      <c r="Q3031" s="167" t="n"/>
      <c r="R3031" s="167" t="n"/>
      <c r="S3031" s="167" t="n"/>
      <c r="T3031" s="167" t="n"/>
      <c r="U3031" s="167" t="n"/>
      <c r="V3031" s="167" t="n"/>
      <c r="W3031" s="167" t="n"/>
      <c r="X3031" s="167" t="n"/>
      <c r="Y3031" s="167" t="n"/>
      <c r="Z3031" s="167" t="n"/>
      <c r="AA3031" s="167" t="n"/>
      <c r="AB3031" s="167" t="n"/>
      <c r="AC3031" s="167" t="n"/>
      <c r="AD3031" s="167" t="n"/>
      <c r="AE3031" s="167" t="n"/>
      <c r="AF3031" s="167" t="n"/>
      <c r="AG3031" s="167" t="n"/>
      <c r="AH3031" s="167" t="n"/>
      <c r="AI3031" s="167" t="n"/>
      <c r="AJ3031" s="167"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143" t="n"/>
      <c r="CG3031" s="144" t="n"/>
      <c r="DU3031" s="144" t="n"/>
      <c r="DV3031" s="2" t="n"/>
      <c r="DW3031" s="2" t="n"/>
      <c r="DX3031" s="2" t="n"/>
      <c r="DY3031" s="2" t="n"/>
      <c r="DZ3031" s="2" t="n"/>
      <c r="EA3031" s="2" t="n"/>
      <c r="EB3031" s="2" t="n"/>
      <c r="EC3031" s="2" t="n"/>
    </row>
    <row r="3032" ht="4.5"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7" t="n"/>
      <c r="BQ3032" s="148" t="n"/>
      <c r="BR3032" s="148" t="n"/>
      <c r="BS3032" s="148" t="n"/>
      <c r="BT3032" s="148" t="n"/>
      <c r="BU3032" s="148" t="n"/>
      <c r="BV3032" s="149" t="n"/>
      <c r="BW3032" s="147" t="n"/>
      <c r="BX3032" s="148" t="n"/>
      <c r="BY3032" s="148" t="n"/>
      <c r="BZ3032" s="148" t="n"/>
      <c r="CA3032" s="148" t="n"/>
      <c r="CB3032" s="148" t="n"/>
      <c r="CC3032" s="148" t="n"/>
      <c r="CD3032" s="148" t="n"/>
      <c r="CE3032" s="148" t="n"/>
      <c r="CF3032" s="148" t="n"/>
      <c r="CG3032" s="149" t="n"/>
      <c r="DU3032" s="144"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0" t="inlineStr">
        <is>
          <t>校内外の諸活動</t>
        </is>
      </c>
      <c r="BQ3033" s="140" t="n"/>
      <c r="BR3033" s="140" t="n"/>
      <c r="BS3033" s="140" t="n"/>
      <c r="BT3033" s="140" t="n"/>
      <c r="BU3033" s="140" t="n"/>
      <c r="BV3033" s="141" t="n"/>
      <c r="BW3033" s="171">
        <f>計算!$AQ$36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2">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7" t="n"/>
      <c r="F3036" s="148" t="n"/>
      <c r="G3036" s="148" t="n"/>
      <c r="H3036" s="148" t="n"/>
      <c r="I3036" s="148" t="n"/>
      <c r="J3036" s="148" t="n"/>
      <c r="K3036" s="149" t="n"/>
      <c r="L3036" s="147" t="n"/>
      <c r="M3036" s="148" t="n"/>
      <c r="N3036" s="148" t="n"/>
      <c r="O3036" s="148" t="n"/>
      <c r="P3036" s="148" t="n"/>
      <c r="Q3036" s="148" t="n"/>
      <c r="R3036" s="148" t="n"/>
      <c r="S3036" s="148" t="n"/>
      <c r="T3036" s="148" t="n"/>
      <c r="U3036" s="148" t="n"/>
      <c r="V3036" s="148" t="n"/>
      <c r="W3036" s="148" t="n"/>
      <c r="X3036" s="148" t="n"/>
      <c r="Y3036" s="148" t="n"/>
      <c r="Z3036" s="148" t="n"/>
      <c r="AA3036" s="148" t="n"/>
      <c r="AB3036" s="148" t="n"/>
      <c r="AC3036" s="148" t="n"/>
      <c r="AD3036" s="148" t="n"/>
      <c r="AE3036" s="148" t="n"/>
      <c r="AF3036" s="148" t="n"/>
      <c r="AG3036" s="148" t="n"/>
      <c r="AH3036" s="148" t="n"/>
      <c r="AI3036" s="148" t="n"/>
      <c r="AJ3036" s="148" t="n"/>
      <c r="AK3036" s="148" t="n"/>
      <c r="AL3036" s="148" t="n"/>
      <c r="AM3036" s="148" t="n"/>
      <c r="AN3036" s="148" t="n"/>
      <c r="AO3036" s="148" t="n"/>
      <c r="AP3036" s="148" t="n"/>
      <c r="AQ3036" s="148" t="n"/>
      <c r="AR3036" s="148" t="n"/>
      <c r="AS3036" s="148" t="n"/>
      <c r="AT3036" s="148" t="n"/>
      <c r="AU3036" s="148" t="n"/>
      <c r="AV3036" s="148" t="n"/>
      <c r="AW3036" s="148" t="n"/>
      <c r="AX3036" s="148" t="n"/>
      <c r="AY3036" s="148" t="n"/>
      <c r="AZ3036" s="148" t="n"/>
      <c r="BA3036" s="148" t="n"/>
      <c r="BB3036" s="148" t="n"/>
      <c r="BC3036" s="148" t="n"/>
      <c r="BD3036" s="148" t="n"/>
      <c r="BE3036" s="148" t="n"/>
      <c r="BF3036" s="148" t="n"/>
      <c r="BG3036" s="148" t="n"/>
      <c r="BH3036" s="148" t="n"/>
      <c r="BI3036" s="149"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61" t="inlineStr">
        <is>
          <t>ふ り が な</t>
        </is>
      </c>
      <c r="F3037" s="140" t="n"/>
      <c r="G3037" s="140" t="n"/>
      <c r="H3037" s="140" t="n"/>
      <c r="I3037" s="140" t="n"/>
      <c r="J3037" s="140" t="n"/>
      <c r="K3037" s="141" t="n"/>
      <c r="L3037" s="162">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3" t="n"/>
      <c r="F3039" s="164" t="n"/>
      <c r="G3039" s="164" t="n"/>
      <c r="H3039" s="164" t="n"/>
      <c r="I3039" s="164" t="n"/>
      <c r="J3039" s="164" t="n"/>
      <c r="K3039" s="165" t="n"/>
      <c r="L3039" s="164" t="n"/>
      <c r="M3039" s="164" t="n"/>
      <c r="N3039" s="164" t="n"/>
      <c r="O3039" s="164" t="n"/>
      <c r="P3039" s="164" t="n"/>
      <c r="Q3039" s="164" t="n"/>
      <c r="R3039" s="164" t="n"/>
      <c r="S3039" s="164" t="n"/>
      <c r="T3039" s="164" t="n"/>
      <c r="U3039" s="164" t="n"/>
      <c r="V3039" s="164" t="n"/>
      <c r="W3039" s="164" t="n"/>
      <c r="X3039" s="164" t="n"/>
      <c r="Y3039" s="164" t="n"/>
      <c r="Z3039" s="164" t="n"/>
      <c r="AA3039" s="164" t="n"/>
      <c r="AB3039" s="164" t="n"/>
      <c r="AC3039" s="164" t="n"/>
      <c r="AD3039" s="164" t="n"/>
      <c r="AE3039" s="164" t="n"/>
      <c r="AF3039" s="164" t="n"/>
      <c r="AG3039" s="164" t="n"/>
      <c r="AH3039" s="164" t="n"/>
      <c r="AI3039" s="164" t="n"/>
      <c r="AJ3039" s="164" t="n"/>
      <c r="AK3039" s="164" t="n"/>
      <c r="AL3039" s="164" t="n"/>
      <c r="AM3039" s="164" t="n"/>
      <c r="AN3039" s="164" t="n"/>
      <c r="AO3039" s="164" t="n"/>
      <c r="AP3039" s="164" t="n"/>
      <c r="AQ3039" s="164" t="n"/>
      <c r="AR3039" s="164" t="n"/>
      <c r="AS3039" s="164" t="n"/>
      <c r="AT3039" s="164" t="n"/>
      <c r="AU3039" s="164" t="n"/>
      <c r="AV3039" s="164" t="n"/>
      <c r="AW3039" s="164" t="n"/>
      <c r="AX3039" s="164" t="n"/>
      <c r="AY3039" s="164" t="n"/>
      <c r="AZ3039" s="164" t="n"/>
      <c r="BA3039" s="164" t="n"/>
      <c r="BB3039" s="164" t="n"/>
      <c r="BC3039" s="164" t="n"/>
      <c r="BD3039" s="164" t="n"/>
      <c r="BE3039" s="164" t="n"/>
      <c r="BF3039" s="164" t="n"/>
      <c r="BG3039" s="164" t="n"/>
      <c r="BH3039" s="164" t="n"/>
      <c r="BI3039" s="165"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6" t="inlineStr">
        <is>
          <t>連絡先</t>
        </is>
      </c>
      <c r="F3040" s="167" t="n"/>
      <c r="G3040" s="167" t="n"/>
      <c r="H3040" s="167" t="n"/>
      <c r="I3040" s="167" t="n"/>
      <c r="J3040" s="167" t="n"/>
      <c r="K3040" s="168" t="n"/>
      <c r="L3040" s="107" t="inlineStr">
        <is>
          <t>〒</t>
        </is>
      </c>
      <c r="M3040" s="167" t="n"/>
      <c r="N3040" s="167" t="n"/>
      <c r="O3040" s="167" t="n"/>
      <c r="P3040" s="173">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4">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7" t="n"/>
      <c r="F3044" s="148" t="n"/>
      <c r="G3044" s="148" t="n"/>
      <c r="H3044" s="148" t="n"/>
      <c r="I3044" s="148" t="n"/>
      <c r="J3044" s="148" t="n"/>
      <c r="K3044" s="149" t="n"/>
      <c r="L3044" s="148" t="n"/>
      <c r="M3044" s="148" t="n"/>
      <c r="N3044" s="148" t="n"/>
      <c r="O3044" s="148" t="n"/>
      <c r="P3044" s="148" t="n"/>
      <c r="Q3044" s="148" t="n"/>
      <c r="R3044" s="148" t="n"/>
      <c r="S3044" s="148" t="n"/>
      <c r="T3044" s="148" t="n"/>
      <c r="U3044" s="148" t="n"/>
      <c r="V3044" s="148" t="n"/>
      <c r="W3044" s="148" t="n"/>
      <c r="X3044" s="148" t="n"/>
      <c r="Y3044" s="148" t="n"/>
      <c r="Z3044" s="148" t="n"/>
      <c r="AA3044" s="148" t="n"/>
      <c r="AB3044" s="148" t="n"/>
      <c r="AC3044" s="148" t="n"/>
      <c r="AD3044" s="148" t="n"/>
      <c r="AE3044" s="148" t="n"/>
      <c r="AF3044" s="148" t="n"/>
      <c r="AG3044" s="148" t="n"/>
      <c r="AH3044" s="148" t="n"/>
      <c r="AI3044" s="148" t="n"/>
      <c r="AJ3044" s="148" t="n"/>
      <c r="AK3044" s="148" t="n"/>
      <c r="AL3044" s="148" t="n"/>
      <c r="AM3044" s="148" t="n"/>
      <c r="AN3044" s="148" t="n"/>
      <c r="AO3044" s="148" t="n"/>
      <c r="AP3044" s="148" t="n"/>
      <c r="AQ3044" s="148" t="n"/>
      <c r="AR3044" s="148" t="n"/>
      <c r="AS3044" s="148" t="n"/>
      <c r="AT3044" s="148" t="n"/>
      <c r="AU3044" s="148" t="n"/>
      <c r="AV3044" s="148" t="n"/>
      <c r="AW3044" s="148" t="n"/>
      <c r="AX3044" s="148" t="n"/>
      <c r="AY3044" s="148" t="n"/>
      <c r="AZ3044" s="148" t="n"/>
      <c r="BA3044" s="148" t="n"/>
      <c r="BB3044" s="148" t="n"/>
      <c r="BC3044" s="148" t="n"/>
      <c r="BD3044" s="148" t="n"/>
      <c r="BE3044" s="148" t="n"/>
      <c r="BF3044" s="148" t="n"/>
      <c r="BG3044" s="148" t="n"/>
      <c r="BH3044" s="148" t="n"/>
      <c r="BI3044" s="149"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5" t="n"/>
      <c r="BQ3050" s="140" t="n"/>
      <c r="BR3050" s="176" t="n"/>
      <c r="BS3050" s="140" t="n"/>
      <c r="BT3050" s="140" t="n"/>
      <c r="BU3050" s="28" t="n"/>
      <c r="BV3050" s="29" t="n"/>
      <c r="BW3050" s="177">
        <f>計算!$AR$36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8"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79">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80">
        <f>IF(計算!$B$36="","",設定!$B$6)&amp;""</f>
        <v/>
      </c>
      <c r="S3058" s="11" t="n"/>
      <c r="T3058" s="11" t="n"/>
      <c r="U3058" s="181">
        <f>IF(計算!$B$36="","",設定!$B$7)&amp;""</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7" t="n"/>
      <c r="F3063" s="148" t="n"/>
      <c r="G3063" s="148" t="n"/>
      <c r="H3063" s="148" t="n"/>
      <c r="I3063" s="148" t="n"/>
      <c r="J3063" s="148" t="n"/>
      <c r="K3063" s="149"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8" t="n"/>
      <c r="AX3063" s="148" t="n"/>
      <c r="AY3063" s="148" t="n"/>
      <c r="AZ3063" s="148" t="n"/>
      <c r="BA3063" s="148" t="n"/>
      <c r="BB3063" s="148" t="n"/>
      <c r="BC3063" s="148" t="n"/>
      <c r="BD3063" s="148" t="n"/>
      <c r="BE3063" s="148" t="n"/>
      <c r="BF3063" s="148" t="n"/>
      <c r="BG3063" s="148" t="n"/>
      <c r="BH3063" s="148" t="n"/>
      <c r="BI3063" s="149"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2"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2">
        <f>計算!$AV$36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80">
        <f>計算!$AT$36</f>
        <v/>
      </c>
      <c r="S3069" s="52" t="inlineStr">
        <is>
          <t>年</t>
        </is>
      </c>
      <c r="U3069" s="181">
        <f>計算!$AU$36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7" t="n"/>
      <c r="M3072" s="148" t="n"/>
      <c r="N3072" s="148" t="n"/>
      <c r="O3072" s="148" t="n"/>
      <c r="P3072" s="20" t="n"/>
      <c r="Q3072" s="20" t="n"/>
      <c r="R3072" s="20" t="n"/>
      <c r="S3072" s="20" t="n"/>
      <c r="T3072" s="20" t="n"/>
      <c r="U3072" s="20" t="n"/>
      <c r="V3072" s="20" t="n"/>
      <c r="W3072" s="20" t="n"/>
      <c r="X3072" s="39" t="n"/>
      <c r="Y3072" s="147" t="n"/>
      <c r="Z3072" s="148" t="n"/>
      <c r="AA3072" s="148" t="n"/>
      <c r="AB3072" s="148" t="n"/>
      <c r="AC3072" s="148" t="n"/>
      <c r="AD3072" s="148" t="n"/>
      <c r="AE3072" s="148" t="n"/>
      <c r="AF3072" s="148" t="n"/>
      <c r="AG3072" s="148" t="n"/>
      <c r="AH3072" s="148" t="n"/>
      <c r="AI3072" s="148" t="n"/>
      <c r="AJ3072" s="148" t="n"/>
      <c r="AK3072" s="148" t="n"/>
      <c r="AL3072" s="148" t="n"/>
      <c r="AM3072" s="148" t="n"/>
      <c r="AN3072" s="148" t="n"/>
      <c r="AO3072" s="148" t="n"/>
      <c r="AP3072" s="148" t="n"/>
      <c r="AQ3072" s="148" t="n"/>
      <c r="AR3072" s="148" t="n"/>
      <c r="AS3072" s="148" t="n"/>
      <c r="AT3072" s="148" t="n"/>
      <c r="AU3072" s="148" t="n"/>
      <c r="AV3072" s="148" t="n"/>
      <c r="AW3072" s="148" t="n"/>
      <c r="AX3072" s="148" t="n"/>
      <c r="AY3072" s="148" t="n"/>
      <c r="AZ3072" s="148" t="n"/>
      <c r="BA3072" s="148" t="n"/>
      <c r="BB3072" s="148" t="n"/>
      <c r="BC3072" s="148" t="n"/>
      <c r="BD3072" s="148" t="n"/>
      <c r="BE3072" s="148" t="n"/>
      <c r="BF3072" s="148" t="n"/>
      <c r="BG3072" s="148" t="n"/>
      <c r="BH3072" s="148" t="n"/>
      <c r="BI3072" s="149"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2">
        <f>計算!$AY$36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80">
        <f>計算!$AW$36</f>
        <v/>
      </c>
      <c r="S3075" s="52" t="inlineStr">
        <is>
          <t>年</t>
        </is>
      </c>
      <c r="U3075" s="181">
        <f>計算!$AX$36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7" t="n"/>
      <c r="M3078" s="148" t="n"/>
      <c r="N3078" s="148" t="n"/>
      <c r="O3078" s="148" t="n"/>
      <c r="P3078" s="20" t="n"/>
      <c r="Q3078" s="20" t="n"/>
      <c r="R3078" s="20" t="n"/>
      <c r="S3078" s="20" t="n"/>
      <c r="T3078" s="20" t="n"/>
      <c r="U3078" s="20" t="n"/>
      <c r="V3078" s="20" t="n"/>
      <c r="W3078" s="20" t="n"/>
      <c r="X3078" s="39" t="n"/>
      <c r="Y3078" s="147" t="n"/>
      <c r="Z3078" s="148" t="n"/>
      <c r="AA3078" s="148" t="n"/>
      <c r="AB3078" s="148" t="n"/>
      <c r="AC3078" s="148" t="n"/>
      <c r="AD3078" s="148" t="n"/>
      <c r="AE3078" s="148" t="n"/>
      <c r="AF3078" s="148" t="n"/>
      <c r="AG3078" s="148" t="n"/>
      <c r="AH3078" s="148" t="n"/>
      <c r="AI3078" s="148" t="n"/>
      <c r="AJ3078" s="148" t="n"/>
      <c r="AK3078" s="148" t="n"/>
      <c r="AL3078" s="148" t="n"/>
      <c r="AM3078" s="148" t="n"/>
      <c r="AN3078" s="148" t="n"/>
      <c r="AO3078" s="148" t="n"/>
      <c r="AP3078" s="148" t="n"/>
      <c r="AQ3078" s="148" t="n"/>
      <c r="AR3078" s="148" t="n"/>
      <c r="AS3078" s="148" t="n"/>
      <c r="AT3078" s="148" t="n"/>
      <c r="AU3078" s="148" t="n"/>
      <c r="AV3078" s="148" t="n"/>
      <c r="AW3078" s="148" t="n"/>
      <c r="AX3078" s="148" t="n"/>
      <c r="AY3078" s="148" t="n"/>
      <c r="AZ3078" s="148" t="n"/>
      <c r="BA3078" s="148" t="n"/>
      <c r="BB3078" s="148" t="n"/>
      <c r="BC3078" s="148" t="n"/>
      <c r="BD3078" s="148" t="n"/>
      <c r="BE3078" s="148" t="n"/>
      <c r="BF3078" s="148" t="n"/>
      <c r="BG3078" s="148" t="n"/>
      <c r="BH3078" s="148" t="n"/>
      <c r="BI3078" s="149" t="n"/>
      <c r="BJ3078" s="2" t="n"/>
      <c r="BK3078" s="2" t="n"/>
      <c r="BL3078" s="2" t="n"/>
      <c r="BM3078" s="2" t="n"/>
      <c r="BN3078" s="2" t="n"/>
      <c r="BO3078" s="2" t="n"/>
      <c r="BP3078" s="147" t="n"/>
      <c r="BQ3078" s="148" t="n"/>
      <c r="BR3078" s="148" t="n"/>
      <c r="BS3078" s="148" t="n"/>
      <c r="BT3078" s="148" t="n"/>
      <c r="BU3078" s="42" t="n"/>
      <c r="BV3078" s="45" t="n"/>
      <c r="BW3078" s="148" t="n"/>
      <c r="BX3078" s="148" t="n"/>
      <c r="BY3078" s="148" t="n"/>
      <c r="BZ3078" s="148" t="n"/>
      <c r="CA3078" s="148" t="n"/>
      <c r="CB3078" s="148" t="n"/>
      <c r="CC3078" s="148" t="n"/>
      <c r="CD3078" s="148" t="n"/>
      <c r="CE3078" s="148" t="n"/>
      <c r="CF3078" s="148" t="n"/>
      <c r="CG3078" s="148" t="n"/>
      <c r="CH3078" s="148" t="n"/>
      <c r="CI3078" s="148" t="n"/>
      <c r="CJ3078" s="148" t="n"/>
      <c r="CK3078" s="148" t="n"/>
      <c r="CL3078" s="148" t="n"/>
      <c r="CM3078" s="148" t="n"/>
      <c r="CN3078" s="148" t="n"/>
      <c r="CO3078" s="148" t="n"/>
      <c r="CP3078" s="148" t="n"/>
      <c r="CQ3078" s="148" t="n"/>
      <c r="CR3078" s="148" t="n"/>
      <c r="CS3078" s="148" t="n"/>
      <c r="CT3078" s="148" t="n"/>
      <c r="CU3078" s="148" t="n"/>
      <c r="CV3078" s="148" t="n"/>
      <c r="CW3078" s="148" t="n"/>
      <c r="CX3078" s="148" t="n"/>
      <c r="CY3078" s="148" t="n"/>
      <c r="CZ3078" s="148" t="n"/>
      <c r="DA3078" s="148" t="n"/>
      <c r="DB3078" s="148" t="n"/>
      <c r="DC3078" s="148" t="n"/>
      <c r="DD3078" s="148" t="n"/>
      <c r="DE3078" s="148" t="n"/>
      <c r="DF3078" s="148" t="n"/>
      <c r="DG3078" s="148" t="n"/>
      <c r="DH3078" s="148" t="n"/>
      <c r="DI3078" s="148" t="n"/>
      <c r="DJ3078" s="148" t="n"/>
      <c r="DK3078" s="148" t="n"/>
      <c r="DL3078" s="148" t="n"/>
      <c r="DM3078" s="148" t="n"/>
      <c r="DN3078" s="148" t="n"/>
      <c r="DO3078" s="148" t="n"/>
      <c r="DP3078" s="148" t="n"/>
      <c r="DQ3078" s="148" t="n"/>
      <c r="DR3078" s="148" t="n"/>
      <c r="DS3078" s="148" t="n"/>
      <c r="DT3078" s="148" t="n"/>
      <c r="DU3078" s="149"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7">
        <f>計算!$AS$36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7" t="n"/>
      <c r="M3084" s="148" t="n"/>
      <c r="N3084" s="148" t="n"/>
      <c r="O3084" s="148"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7" t="n"/>
      <c r="F3090" s="148" t="n"/>
      <c r="G3090" s="148" t="n"/>
      <c r="H3090" s="148" t="n"/>
      <c r="I3090" s="148" t="n"/>
      <c r="J3090" s="148" t="n"/>
      <c r="K3090" s="149" t="n"/>
      <c r="L3090" s="147" t="n"/>
      <c r="M3090" s="148" t="n"/>
      <c r="N3090" s="148" t="n"/>
      <c r="O3090" s="148"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7" t="n"/>
      <c r="BQ3090" s="148" t="n"/>
      <c r="BR3090" s="148" t="n"/>
      <c r="BS3090" s="148" t="n"/>
      <c r="BT3090" s="148" t="n"/>
      <c r="BU3090" s="148" t="n"/>
      <c r="BV3090" s="149" t="n"/>
      <c r="BW3090" s="148" t="n"/>
      <c r="BX3090" s="148" t="n"/>
      <c r="BY3090" s="148" t="n"/>
      <c r="BZ3090" s="148" t="n"/>
      <c r="CA3090" s="148" t="n"/>
      <c r="CB3090" s="148" t="n"/>
      <c r="CC3090" s="148" t="n"/>
      <c r="CD3090" s="148" t="n"/>
      <c r="CE3090" s="148" t="n"/>
      <c r="CF3090" s="148" t="n"/>
      <c r="CG3090" s="148" t="n"/>
      <c r="CH3090" s="148" t="n"/>
      <c r="CI3090" s="148" t="n"/>
      <c r="CJ3090" s="148" t="n"/>
      <c r="CK3090" s="148" t="n"/>
      <c r="CL3090" s="148" t="n"/>
      <c r="CM3090" s="148" t="n"/>
      <c r="CN3090" s="148" t="n"/>
      <c r="CO3090" s="148" t="n"/>
      <c r="CP3090" s="148" t="n"/>
      <c r="CQ3090" s="148" t="n"/>
      <c r="CR3090" s="148" t="n"/>
      <c r="CS3090" s="148" t="n"/>
      <c r="CT3090" s="148" t="n"/>
      <c r="CU3090" s="148" t="n"/>
      <c r="CV3090" s="148" t="n"/>
      <c r="CW3090" s="148" t="n"/>
      <c r="CX3090" s="148" t="n"/>
      <c r="CY3090" s="148" t="n"/>
      <c r="CZ3090" s="148" t="n"/>
      <c r="DA3090" s="148" t="n"/>
      <c r="DB3090" s="148" t="n"/>
      <c r="DC3090" s="148" t="n"/>
      <c r="DD3090" s="148" t="n"/>
      <c r="DE3090" s="148" t="n"/>
      <c r="DF3090" s="148" t="n"/>
      <c r="DG3090" s="148" t="n"/>
      <c r="DH3090" s="148" t="n"/>
      <c r="DI3090" s="148" t="n"/>
      <c r="DJ3090" s="148" t="n"/>
      <c r="DK3090" s="148" t="n"/>
      <c r="DL3090" s="148" t="n"/>
      <c r="DM3090" s="148" t="n"/>
      <c r="DN3090" s="148" t="n"/>
      <c r="DO3090" s="148" t="n"/>
      <c r="DP3090" s="148" t="n"/>
      <c r="DQ3090" s="148" t="n"/>
      <c r="DR3090" s="148" t="n"/>
      <c r="DS3090" s="148" t="n"/>
      <c r="DT3090" s="148" t="n"/>
      <c r="DU3090" s="149"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IF(計算!$B$37="","",IF(N(設定!$B$3)=0,"",YEAR(設定!$B$3)-2018))&amp;""</f>
        <v/>
      </c>
      <c r="AG3102" s="95" t="inlineStr">
        <is>
          <t>年</t>
        </is>
      </c>
      <c r="AI3102" s="145">
        <f>IF(計算!$B$37="","",IF(N(設定!$B$3)=0,"",MONTH(設定!$B$3)))&amp;""</f>
        <v/>
      </c>
      <c r="AL3102" s="95" t="inlineStr">
        <is>
          <t>月</t>
        </is>
      </c>
      <c r="AN3102" s="146">
        <f>IF(計算!$B$37="","",IF(N(設定!$B$3)=0,"",DAY(設定!$B$3)))&amp;""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7" t="n"/>
      <c r="BX3102" s="148" t="n"/>
      <c r="BY3102" s="148" t="n"/>
      <c r="BZ3102" s="148" t="n"/>
      <c r="CA3102" s="148" t="n"/>
      <c r="CB3102" s="148" t="n"/>
      <c r="CC3102" s="148" t="n"/>
      <c r="CD3102" s="148" t="n"/>
      <c r="CE3102" s="148" t="n"/>
      <c r="CF3102" s="148" t="n"/>
      <c r="CG3102" s="149" t="n"/>
      <c r="CH3102" s="147" t="n"/>
      <c r="CI3102" s="148" t="n"/>
      <c r="CJ3102" s="148" t="n"/>
      <c r="CK3102" s="148" t="n"/>
      <c r="CL3102" s="148" t="n"/>
      <c r="CM3102" s="148" t="n"/>
      <c r="CN3102" s="148" t="n"/>
      <c r="CO3102" s="148" t="n"/>
      <c r="CP3102" s="148" t="n"/>
      <c r="CQ3102" s="148" t="n"/>
      <c r="CR3102" s="148" t="n"/>
      <c r="CS3102" s="148" t="n"/>
      <c r="CT3102" s="148" t="n"/>
      <c r="CU3102" s="148" t="n"/>
      <c r="CV3102" s="148" t="n"/>
      <c r="CW3102" s="148" t="n"/>
      <c r="CX3102" s="148" t="n"/>
      <c r="CY3102" s="148" t="n"/>
      <c r="CZ3102" s="148" t="n"/>
      <c r="DA3102" s="148" t="n"/>
      <c r="DB3102" s="148" t="n"/>
      <c r="DC3102" s="148" t="n"/>
      <c r="DD3102" s="148" t="n"/>
      <c r="DE3102" s="148" t="n"/>
      <c r="DF3102" s="148" t="n"/>
      <c r="DG3102" s="148" t="n"/>
      <c r="DH3102" s="148" t="n"/>
      <c r="DI3102" s="148" t="n"/>
      <c r="DJ3102" s="148" t="n"/>
      <c r="DK3102" s="148" t="n"/>
      <c r="DL3102" s="148" t="n"/>
      <c r="DM3102" s="148" t="n"/>
      <c r="DN3102" s="148" t="n"/>
      <c r="DO3102" s="148" t="n"/>
      <c r="DP3102" s="148" t="n"/>
      <c r="DQ3102" s="148" t="n"/>
      <c r="DR3102" s="148" t="n"/>
      <c r="DS3102" s="148" t="n"/>
      <c r="DT3102" s="148" t="n"/>
      <c r="DU3102" s="149"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50">
        <f>計算!$BD$37</f>
        <v/>
      </c>
      <c r="CG3103" s="144" t="n"/>
      <c r="CH3103" s="151">
        <f>計算!$BE$37</f>
        <v/>
      </c>
      <c r="DU3103" s="144"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8" t="n"/>
      <c r="AA3104" s="148" t="n"/>
      <c r="AB3104" s="148" t="n"/>
      <c r="AC3104" s="148" t="n"/>
      <c r="AD3104" s="148" t="n"/>
      <c r="AE3104" s="148" t="n"/>
      <c r="AF3104" s="148" t="n"/>
      <c r="AG3104" s="148" t="n"/>
      <c r="AH3104" s="148" t="n"/>
      <c r="AI3104" s="148" t="n"/>
      <c r="AJ3104" s="148" t="n"/>
      <c r="AK3104" s="148" t="n"/>
      <c r="AL3104" s="148" t="n"/>
      <c r="AM3104" s="148" t="n"/>
      <c r="AN3104" s="148" t="n"/>
      <c r="AO3104" s="148" t="n"/>
      <c r="AP3104" s="148" t="n"/>
      <c r="AQ3104" s="148" t="n"/>
      <c r="AR3104" s="148" t="n"/>
      <c r="AS3104" s="148" t="n"/>
      <c r="AT3104" s="148" t="n"/>
      <c r="AU3104" s="12" t="n"/>
      <c r="AV3104" s="7" t="n"/>
      <c r="BI3104" s="8" t="n"/>
      <c r="BJ3104" s="7" t="n"/>
      <c r="BK3104" s="2" t="n"/>
      <c r="BL3104" s="2" t="n"/>
      <c r="BM3104" s="2" t="n"/>
      <c r="BN3104" s="2" t="n"/>
      <c r="BO3104" s="2" t="n"/>
      <c r="BP3104" s="143" t="n"/>
      <c r="BV3104" s="144" t="n"/>
      <c r="BW3104" s="143" t="n"/>
      <c r="CG3104" s="144" t="n"/>
      <c r="DU3104" s="144" t="n"/>
      <c r="DV3104" s="2" t="n"/>
      <c r="DW3104" s="2" t="n"/>
      <c r="DX3104" s="2" t="n"/>
      <c r="DY3104" s="2" t="n"/>
      <c r="DZ3104" s="2" t="n"/>
      <c r="EA3104" s="2" t="n"/>
      <c r="EB3104" s="2" t="n"/>
      <c r="EC3104" s="2" t="n"/>
    </row>
    <row r="3105" ht="6.75" customHeight="1" s="118">
      <c r="A3105" s="2" t="n"/>
      <c r="B3105" s="2" t="n"/>
      <c r="C3105" s="2" t="n"/>
      <c r="D3105" s="2" t="n"/>
      <c r="E3105" s="142" t="inlineStr">
        <is>
          <t>ふ り が な</t>
        </is>
      </c>
      <c r="F3105" s="140" t="n"/>
      <c r="G3105" s="140" t="n"/>
      <c r="H3105" s="140" t="n"/>
      <c r="I3105" s="140" t="n"/>
      <c r="J3105" s="140" t="n"/>
      <c r="K3105" s="141" t="n"/>
      <c r="L3105" s="152">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43" t="n"/>
      <c r="CG3105" s="144" t="n"/>
      <c r="DU3105" s="144" t="n"/>
      <c r="DV3105" s="2" t="n"/>
      <c r="DW3105" s="2" t="n"/>
      <c r="DX3105" s="2" t="n"/>
      <c r="DY3105" s="2" t="n"/>
      <c r="DZ3105" s="2" t="n"/>
      <c r="EA3105" s="2" t="n"/>
      <c r="EB3105" s="2" t="n"/>
      <c r="EC3105" s="2" t="n"/>
    </row>
    <row r="3106" ht="6.7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43" t="n"/>
      <c r="CG3106" s="144" t="n"/>
      <c r="DU3106" s="144" t="n"/>
      <c r="DV3106" s="2" t="n"/>
      <c r="DW3106" s="2" t="n"/>
      <c r="DX3106" s="2" t="n"/>
      <c r="DY3106" s="2" t="n"/>
      <c r="DZ3106" s="2" t="n"/>
      <c r="EA3106" s="2" t="n"/>
      <c r="EB3106" s="2" t="n"/>
      <c r="EC3106" s="2" t="n"/>
    </row>
    <row r="3107" ht="6.7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43" t="n"/>
      <c r="CG3107" s="144" t="n"/>
      <c r="DU3107" s="144" t="n"/>
      <c r="DV3107" s="2" t="n"/>
      <c r="DW3107" s="2" t="n"/>
      <c r="DX3107" s="2" t="n"/>
      <c r="DY3107" s="2" t="n"/>
      <c r="DZ3107" s="2" t="n"/>
      <c r="EA3107" s="2" t="n"/>
      <c r="EB3107" s="2" t="n"/>
      <c r="EC3107" s="2" t="n"/>
    </row>
    <row r="3108" ht="6.75" customHeight="1" s="118">
      <c r="A3108" s="2" t="n"/>
      <c r="B3108" s="2" t="n"/>
      <c r="C3108" s="2" t="n"/>
      <c r="D3108" s="2" t="n"/>
      <c r="E3108" s="147" t="n"/>
      <c r="F3108" s="148" t="n"/>
      <c r="G3108" s="148" t="n"/>
      <c r="H3108" s="148" t="n"/>
      <c r="I3108" s="148" t="n"/>
      <c r="J3108" s="148" t="n"/>
      <c r="K3108" s="149" t="n"/>
      <c r="L3108" s="148" t="n"/>
      <c r="M3108" s="148" t="n"/>
      <c r="N3108" s="148" t="n"/>
      <c r="O3108" s="148" t="n"/>
      <c r="P3108" s="148" t="n"/>
      <c r="Q3108" s="148" t="n"/>
      <c r="R3108" s="148" t="n"/>
      <c r="S3108" s="148" t="n"/>
      <c r="T3108" s="148" t="n"/>
      <c r="U3108" s="148" t="n"/>
      <c r="V3108" s="148" t="n"/>
      <c r="W3108" s="148" t="n"/>
      <c r="X3108" s="148" t="n"/>
      <c r="Y3108" s="148" t="n"/>
      <c r="Z3108" s="148" t="n"/>
      <c r="AA3108" s="148" t="n"/>
      <c r="AB3108" s="148" t="n"/>
      <c r="AC3108" s="148" t="n"/>
      <c r="AD3108" s="148" t="n"/>
      <c r="AE3108" s="148" t="n"/>
      <c r="AF3108" s="148" t="n"/>
      <c r="AG3108" s="148" t="n"/>
      <c r="AH3108" s="148" t="n"/>
      <c r="AI3108" s="148" t="n"/>
      <c r="AJ3108" s="148" t="n"/>
      <c r="AK3108" s="148" t="n"/>
      <c r="AL3108" s="148" t="n"/>
      <c r="AM3108" s="148" t="n"/>
      <c r="AN3108" s="148" t="n"/>
      <c r="AO3108" s="148" t="n"/>
      <c r="AP3108" s="148" t="n"/>
      <c r="AQ3108" s="148" t="n"/>
      <c r="AR3108" s="148" t="n"/>
      <c r="AS3108" s="148" t="n"/>
      <c r="AT3108" s="149"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43" t="n"/>
      <c r="CG3108" s="144" t="n"/>
      <c r="DU3108" s="144" t="n"/>
      <c r="DV3108" s="2" t="n"/>
      <c r="DW3108" s="2" t="n"/>
      <c r="DX3108" s="2" t="n"/>
      <c r="DY3108" s="2" t="n"/>
      <c r="DZ3108" s="2" t="n"/>
      <c r="EA3108" s="2" t="n"/>
      <c r="EB3108" s="2" t="n"/>
      <c r="EC3108" s="2" t="n"/>
    </row>
    <row r="3109" ht="6.75" customHeight="1" s="118">
      <c r="A3109" s="2" t="n"/>
      <c r="B3109" s="2" t="n"/>
      <c r="C3109" s="2" t="n"/>
      <c r="D3109" s="2" t="n"/>
      <c r="E3109" s="153" t="inlineStr">
        <is>
          <t>名　前</t>
        </is>
      </c>
      <c r="F3109" s="140" t="n"/>
      <c r="G3109" s="140" t="n"/>
      <c r="H3109" s="140" t="n"/>
      <c r="I3109" s="140" t="n"/>
      <c r="J3109" s="140" t="n"/>
      <c r="K3109" s="141" t="n"/>
      <c r="L3109" s="154">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43" t="n"/>
      <c r="CG3109" s="144" t="n"/>
      <c r="DU3109" s="144" t="n"/>
      <c r="DV3109" s="2" t="n"/>
      <c r="DW3109" s="2" t="n"/>
      <c r="DX3109" s="2" t="n"/>
      <c r="DY3109" s="2" t="n"/>
      <c r="DZ3109" s="2" t="n"/>
      <c r="EA3109" s="2" t="n"/>
      <c r="EB3109" s="2" t="n"/>
      <c r="EC3109" s="2" t="n"/>
    </row>
    <row r="3110" ht="6.7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43" t="n"/>
      <c r="CG3110" s="144" t="n"/>
      <c r="DU3110" s="144" t="n"/>
      <c r="DV3110" s="2" t="n"/>
      <c r="DW3110" s="2" t="n"/>
      <c r="DX3110" s="2" t="n"/>
      <c r="DY3110" s="2" t="n"/>
      <c r="DZ3110" s="2" t="n"/>
      <c r="EA3110" s="2" t="n"/>
      <c r="EB3110" s="2" t="n"/>
      <c r="EC3110" s="2" t="n"/>
    </row>
    <row r="3111" ht="6.7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43" t="n"/>
      <c r="CG3111" s="144" t="n"/>
      <c r="DU3111" s="144" t="n"/>
      <c r="DV3111" s="2" t="n"/>
      <c r="DW3111" s="2" t="n"/>
      <c r="DX3111" s="2" t="n"/>
      <c r="DY3111" s="2" t="n"/>
      <c r="DZ3111" s="2" t="n"/>
      <c r="EA3111" s="2" t="n"/>
      <c r="EB3111" s="2" t="n"/>
      <c r="EC3111" s="2" t="n"/>
    </row>
    <row r="3112" ht="6.7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43" t="n"/>
      <c r="CG3112" s="144" t="n"/>
      <c r="DU3112" s="144" t="n"/>
      <c r="DV3112" s="2" t="n"/>
      <c r="DW3112" s="2" t="n"/>
      <c r="DX3112" s="2" t="n"/>
      <c r="DY3112" s="2" t="n"/>
      <c r="DZ3112" s="2" t="n"/>
      <c r="EA3112" s="2" t="n"/>
      <c r="EB3112" s="2" t="n"/>
      <c r="EC3112" s="2" t="n"/>
    </row>
    <row r="3113" ht="6.7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43" t="n"/>
      <c r="CG3113" s="144" t="n"/>
      <c r="DU3113" s="144" t="n"/>
      <c r="DV3113" s="2" t="n"/>
      <c r="DW3113" s="2" t="n"/>
      <c r="DX3113" s="2" t="n"/>
      <c r="DY3113" s="2" t="n"/>
      <c r="DZ3113" s="2" t="n"/>
      <c r="EA3113" s="2" t="n"/>
      <c r="EB3113" s="2" t="n"/>
      <c r="EC3113" s="2" t="n"/>
    </row>
    <row r="3114" ht="4.5" customHeight="1" s="118">
      <c r="A3114" s="2" t="n"/>
      <c r="B3114" s="2" t="n"/>
      <c r="C3114" s="2" t="n"/>
      <c r="D3114" s="2" t="n"/>
      <c r="E3114" s="147" t="n"/>
      <c r="F3114" s="148" t="n"/>
      <c r="G3114" s="148" t="n"/>
      <c r="H3114" s="148" t="n"/>
      <c r="I3114" s="148" t="n"/>
      <c r="J3114" s="148" t="n"/>
      <c r="K3114" s="149" t="n"/>
      <c r="L3114" s="147" t="n"/>
      <c r="M3114" s="148" t="n"/>
      <c r="N3114" s="148" t="n"/>
      <c r="O3114" s="148" t="n"/>
      <c r="P3114" s="148" t="n"/>
      <c r="Q3114" s="148" t="n"/>
      <c r="R3114" s="148" t="n"/>
      <c r="S3114" s="148" t="n"/>
      <c r="T3114" s="148" t="n"/>
      <c r="U3114" s="148" t="n"/>
      <c r="V3114" s="148" t="n"/>
      <c r="W3114" s="148" t="n"/>
      <c r="X3114" s="148" t="n"/>
      <c r="Y3114" s="148" t="n"/>
      <c r="Z3114" s="148" t="n"/>
      <c r="AA3114" s="148" t="n"/>
      <c r="AB3114" s="148" t="n"/>
      <c r="AC3114" s="148" t="n"/>
      <c r="AD3114" s="148" t="n"/>
      <c r="AE3114" s="148" t="n"/>
      <c r="AF3114" s="148" t="n"/>
      <c r="AG3114" s="148" t="n"/>
      <c r="AH3114" s="148" t="n"/>
      <c r="AI3114" s="148" t="n"/>
      <c r="AJ3114" s="148" t="n"/>
      <c r="AK3114" s="148" t="n"/>
      <c r="AL3114" s="148" t="n"/>
      <c r="AM3114" s="148" t="n"/>
      <c r="AN3114" s="148" t="n"/>
      <c r="AO3114" s="148" t="n"/>
      <c r="AP3114" s="148" t="n"/>
      <c r="AQ3114" s="148" t="n"/>
      <c r="AR3114" s="148" t="n"/>
      <c r="AS3114" s="148" t="n"/>
      <c r="AT3114" s="149"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43" t="n"/>
      <c r="CG3114" s="144" t="n"/>
      <c r="DU3114" s="144" t="n"/>
      <c r="DV3114" s="2" t="n"/>
      <c r="DW3114" s="2" t="n"/>
      <c r="DX3114" s="2" t="n"/>
      <c r="DY3114" s="2" t="n"/>
      <c r="DZ3114" s="2" t="n"/>
      <c r="EA3114" s="2" t="n"/>
      <c r="EB3114" s="2" t="n"/>
      <c r="EC3114" s="2" t="n"/>
    </row>
    <row r="3115" ht="6.75" customHeight="1" s="118">
      <c r="A3115" s="2" t="n"/>
      <c r="B3115" s="2" t="n"/>
      <c r="C3115" s="2" t="n"/>
      <c r="D3115" s="2" t="n"/>
      <c r="E3115" s="153" t="inlineStr">
        <is>
          <t>生年月日</t>
        </is>
      </c>
      <c r="F3115" s="140" t="n"/>
      <c r="G3115" s="140" t="n"/>
      <c r="H3115" s="140" t="n"/>
      <c r="I3115" s="140" t="n"/>
      <c r="J3115" s="140" t="n"/>
      <c r="K3115" s="141" t="n"/>
      <c r="L3115" s="155" t="inlineStr">
        <is>
          <t>昭和 ・ 平成</t>
        </is>
      </c>
      <c r="M3115" s="140" t="n"/>
      <c r="N3115" s="140" t="n"/>
      <c r="O3115" s="140" t="n"/>
      <c r="P3115" s="140" t="n"/>
      <c r="Q3115" s="140" t="n"/>
      <c r="R3115" s="140" t="n"/>
      <c r="S3115" s="140" t="n"/>
      <c r="T3115" s="140" t="n"/>
      <c r="U3115" s="140" t="n"/>
      <c r="V3115" s="156">
        <f>計算!$D$37</f>
        <v/>
      </c>
      <c r="W3115" s="140" t="n"/>
      <c r="X3115" s="157" t="inlineStr">
        <is>
          <t>年</t>
        </is>
      </c>
      <c r="Y3115" s="140" t="n"/>
      <c r="Z3115" s="158">
        <f>計算!$E$37</f>
        <v/>
      </c>
      <c r="AA3115" s="140" t="n"/>
      <c r="AB3115" s="140" t="n"/>
      <c r="AC3115" s="157" t="inlineStr">
        <is>
          <t>月</t>
        </is>
      </c>
      <c r="AD3115" s="140" t="n"/>
      <c r="AE3115" s="158">
        <f>計算!$F$37</f>
        <v/>
      </c>
      <c r="AF3115" s="140" t="n"/>
      <c r="AG3115" s="140" t="n"/>
      <c r="AH3115" s="157" t="inlineStr">
        <is>
          <t>日　生 （満</t>
        </is>
      </c>
      <c r="AI3115" s="140" t="n"/>
      <c r="AJ3115" s="140" t="n"/>
      <c r="AK3115" s="140" t="n"/>
      <c r="AL3115" s="140" t="n"/>
      <c r="AM3115" s="140" t="n"/>
      <c r="AN3115" s="140" t="n"/>
      <c r="AO3115" s="140" t="n"/>
      <c r="AP3115" s="159">
        <f>計算!$G$37</f>
        <v/>
      </c>
      <c r="AQ3115" s="140" t="n"/>
      <c r="AR3115" s="160"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43" t="n"/>
      <c r="CG3115" s="144" t="n"/>
      <c r="DU3115" s="144" t="n"/>
      <c r="DV3115" s="2" t="n"/>
      <c r="DW3115" s="2" t="n"/>
      <c r="DX3115" s="2" t="n"/>
      <c r="DY3115" s="2" t="n"/>
      <c r="DZ3115" s="2" t="n"/>
      <c r="EA3115" s="2" t="n"/>
      <c r="EB3115" s="2" t="n"/>
      <c r="EC3115" s="2" t="n"/>
    </row>
    <row r="3116" ht="6.75"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143" t="n"/>
      <c r="CG3116" s="144" t="n"/>
      <c r="DU3116" s="144" t="n"/>
      <c r="DV3116" s="2" t="n"/>
      <c r="DW3116" s="2" t="n"/>
      <c r="DX3116" s="2" t="n"/>
      <c r="DY3116" s="2" t="n"/>
      <c r="DZ3116" s="2" t="n"/>
      <c r="EA3116" s="2" t="n"/>
      <c r="EB3116" s="2" t="n"/>
      <c r="EC3116" s="2" t="n"/>
    </row>
    <row r="3117" ht="6.75"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143" t="n"/>
      <c r="CG3117" s="144" t="n"/>
      <c r="DU3117" s="144" t="n"/>
      <c r="DV3117" s="2" t="n"/>
      <c r="DW3117" s="2" t="n"/>
      <c r="DX3117" s="2" t="n"/>
      <c r="DY3117" s="2" t="n"/>
      <c r="DZ3117" s="2" t="n"/>
      <c r="EA3117" s="2" t="n"/>
      <c r="EB3117" s="2" t="n"/>
      <c r="EC3117" s="2" t="n"/>
    </row>
    <row r="3118" ht="3.75" customHeight="1" s="118">
      <c r="A3118" s="2" t="n"/>
      <c r="B3118" s="2" t="n"/>
      <c r="C3118" s="2" t="n"/>
      <c r="D3118" s="2" t="n"/>
      <c r="E3118" s="147" t="n"/>
      <c r="F3118" s="148" t="n"/>
      <c r="G3118" s="148" t="n"/>
      <c r="H3118" s="148" t="n"/>
      <c r="I3118" s="148" t="n"/>
      <c r="J3118" s="148" t="n"/>
      <c r="K3118" s="149" t="n"/>
      <c r="L3118" s="147" t="n"/>
      <c r="M3118" s="148" t="n"/>
      <c r="N3118" s="148" t="n"/>
      <c r="O3118" s="148" t="n"/>
      <c r="P3118" s="148" t="n"/>
      <c r="Q3118" s="148" t="n"/>
      <c r="R3118" s="148" t="n"/>
      <c r="S3118" s="148" t="n"/>
      <c r="T3118" s="148" t="n"/>
      <c r="U3118" s="148" t="n"/>
      <c r="X3118" s="148" t="n"/>
      <c r="Y3118" s="148" t="n"/>
      <c r="AC3118" s="148" t="n"/>
      <c r="AD3118" s="148" t="n"/>
      <c r="AH3118" s="148" t="n"/>
      <c r="AI3118" s="148" t="n"/>
      <c r="AJ3118" s="148" t="n"/>
      <c r="AK3118" s="148" t="n"/>
      <c r="AL3118" s="148" t="n"/>
      <c r="AM3118" s="148" t="n"/>
      <c r="AN3118" s="148" t="n"/>
      <c r="AO3118" s="148" t="n"/>
      <c r="AP3118" s="148" t="n"/>
      <c r="AQ3118" s="148" t="n"/>
      <c r="AR3118" s="148" t="n"/>
      <c r="AS3118" s="148" t="n"/>
      <c r="AT3118" s="149"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143" t="n"/>
      <c r="CG3118" s="144" t="n"/>
      <c r="DU3118" s="144" t="n"/>
      <c r="DV3118" s="2" t="n"/>
      <c r="DW3118" s="2" t="n"/>
      <c r="DX3118" s="2" t="n"/>
      <c r="DY3118" s="2" t="n"/>
      <c r="DZ3118" s="2" t="n"/>
      <c r="EA3118" s="2" t="n"/>
      <c r="EB3118" s="2" t="n"/>
      <c r="EC3118" s="2" t="n"/>
    </row>
    <row r="3119" ht="6.75" customHeight="1" s="118">
      <c r="A3119" s="2" t="n"/>
      <c r="B3119" s="2" t="n"/>
      <c r="C3119" s="2" t="n"/>
      <c r="D3119" s="2" t="n"/>
      <c r="E3119" s="161" t="inlineStr">
        <is>
          <t>ふ り が な</t>
        </is>
      </c>
      <c r="F3119" s="140" t="n"/>
      <c r="G3119" s="140" t="n"/>
      <c r="H3119" s="140" t="n"/>
      <c r="I3119" s="140" t="n"/>
      <c r="J3119" s="140" t="n"/>
      <c r="K3119" s="141" t="n"/>
      <c r="L3119" s="162">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143" t="n"/>
      <c r="CG3119" s="144" t="n"/>
      <c r="DU3119" s="144" t="n"/>
      <c r="DV3119" s="2" t="n"/>
      <c r="DW3119" s="2" t="n"/>
      <c r="DX3119" s="2" t="n"/>
      <c r="DY3119" s="2" t="n"/>
      <c r="DZ3119" s="2" t="n"/>
      <c r="EA3119" s="2" t="n"/>
      <c r="EB3119" s="2" t="n"/>
      <c r="EC3119" s="2" t="n"/>
    </row>
    <row r="3120" ht="6.75" customHeight="1" s="118">
      <c r="A3120" s="2" t="n"/>
      <c r="B3120" s="2" t="n"/>
      <c r="C3120" s="2" t="n"/>
      <c r="D3120" s="2" t="n"/>
      <c r="E3120" s="143" t="n"/>
      <c r="K3120" s="144" t="n"/>
      <c r="BI3120" s="144" t="n"/>
      <c r="BJ3120" s="2" t="n"/>
      <c r="BK3120" s="2" t="n"/>
      <c r="BL3120" s="2" t="n"/>
      <c r="BM3120" s="2" t="n"/>
      <c r="BN3120" s="2" t="n"/>
      <c r="BO3120" s="2" t="n"/>
      <c r="BP3120" s="143" t="n"/>
      <c r="BV3120" s="144" t="n"/>
      <c r="BW3120" s="143" t="n"/>
      <c r="CG3120" s="144" t="n"/>
      <c r="DU3120" s="144" t="n"/>
      <c r="DV3120" s="2" t="n"/>
      <c r="DW3120" s="2" t="n"/>
      <c r="DX3120" s="2" t="n"/>
      <c r="DY3120" s="2" t="n"/>
      <c r="DZ3120" s="2" t="n"/>
      <c r="EA3120" s="2" t="n"/>
      <c r="EB3120" s="2" t="n"/>
      <c r="EC3120" s="2" t="n"/>
    </row>
    <row r="3121" ht="6.75" customHeight="1" s="118">
      <c r="A3121" s="2" t="n"/>
      <c r="B3121" s="2" t="n"/>
      <c r="C3121" s="2" t="n"/>
      <c r="D3121" s="2" t="n"/>
      <c r="E3121" s="163" t="n"/>
      <c r="F3121" s="164" t="n"/>
      <c r="G3121" s="164" t="n"/>
      <c r="H3121" s="164" t="n"/>
      <c r="I3121" s="164" t="n"/>
      <c r="J3121" s="164" t="n"/>
      <c r="K3121" s="165" t="n"/>
      <c r="L3121" s="164" t="n"/>
      <c r="M3121" s="164" t="n"/>
      <c r="N3121" s="164" t="n"/>
      <c r="O3121" s="164" t="n"/>
      <c r="P3121" s="164" t="n"/>
      <c r="Q3121" s="164" t="n"/>
      <c r="R3121" s="164" t="n"/>
      <c r="S3121" s="164" t="n"/>
      <c r="T3121" s="164" t="n"/>
      <c r="U3121" s="164" t="n"/>
      <c r="V3121" s="164" t="n"/>
      <c r="W3121" s="164" t="n"/>
      <c r="X3121" s="164" t="n"/>
      <c r="Y3121" s="164" t="n"/>
      <c r="Z3121" s="164" t="n"/>
      <c r="AA3121" s="164" t="n"/>
      <c r="AB3121" s="164" t="n"/>
      <c r="AC3121" s="164" t="n"/>
      <c r="AD3121" s="164" t="n"/>
      <c r="AE3121" s="164" t="n"/>
      <c r="AF3121" s="164" t="n"/>
      <c r="AG3121" s="164" t="n"/>
      <c r="AH3121" s="164" t="n"/>
      <c r="AI3121" s="164" t="n"/>
      <c r="AJ3121" s="164" t="n"/>
      <c r="AK3121" s="164" t="n"/>
      <c r="AL3121" s="164" t="n"/>
      <c r="AM3121" s="164" t="n"/>
      <c r="AN3121" s="164" t="n"/>
      <c r="AO3121" s="164" t="n"/>
      <c r="AP3121" s="164" t="n"/>
      <c r="AQ3121" s="164" t="n"/>
      <c r="AR3121" s="164" t="n"/>
      <c r="AS3121" s="164" t="n"/>
      <c r="AT3121" s="164" t="n"/>
      <c r="AU3121" s="164" t="n"/>
      <c r="AV3121" s="164" t="n"/>
      <c r="AW3121" s="164" t="n"/>
      <c r="AX3121" s="164" t="n"/>
      <c r="AY3121" s="164" t="n"/>
      <c r="AZ3121" s="164" t="n"/>
      <c r="BA3121" s="164" t="n"/>
      <c r="BB3121" s="164" t="n"/>
      <c r="BC3121" s="164" t="n"/>
      <c r="BD3121" s="164" t="n"/>
      <c r="BE3121" s="164" t="n"/>
      <c r="BF3121" s="164" t="n"/>
      <c r="BG3121" s="164" t="n"/>
      <c r="BH3121" s="164" t="n"/>
      <c r="BI3121" s="165" t="n"/>
      <c r="BJ3121" s="2" t="n"/>
      <c r="BK3121" s="2" t="n"/>
      <c r="BL3121" s="2" t="n"/>
      <c r="BM3121" s="2" t="n"/>
      <c r="BN3121" s="2" t="n"/>
      <c r="BO3121" s="2" t="n"/>
      <c r="BP3121" s="143" t="n"/>
      <c r="BV3121" s="144" t="n"/>
      <c r="BW3121" s="143" t="n"/>
      <c r="CG3121" s="144" t="n"/>
      <c r="DU3121" s="144" t="n"/>
      <c r="DV3121" s="2" t="n"/>
      <c r="DW3121" s="2" t="n"/>
      <c r="DX3121" s="2" t="n"/>
      <c r="DY3121" s="2" t="n"/>
      <c r="DZ3121" s="2" t="n"/>
      <c r="EA3121" s="2" t="n"/>
      <c r="EB3121" s="2" t="n"/>
      <c r="EC3121" s="2" t="n"/>
    </row>
    <row r="3122" ht="6.75" customHeight="1" s="118">
      <c r="A3122" s="2" t="n"/>
      <c r="B3122" s="2" t="n"/>
      <c r="C3122" s="2" t="n"/>
      <c r="D3122" s="2" t="n"/>
      <c r="E3122" s="166" t="inlineStr">
        <is>
          <t>現住所</t>
        </is>
      </c>
      <c r="F3122" s="167" t="n"/>
      <c r="G3122" s="167" t="n"/>
      <c r="H3122" s="167" t="n"/>
      <c r="I3122" s="167" t="n"/>
      <c r="J3122" s="167" t="n"/>
      <c r="K3122" s="168" t="n"/>
      <c r="L3122" s="107" t="inlineStr">
        <is>
          <t>〒</t>
        </is>
      </c>
      <c r="M3122" s="167" t="n"/>
      <c r="N3122" s="167" t="n"/>
      <c r="O3122" s="167" t="n"/>
      <c r="P3122" s="169">
        <f>計算!$H$37</f>
        <v/>
      </c>
      <c r="Q3122" s="167" t="n"/>
      <c r="R3122" s="167" t="n"/>
      <c r="S3122" s="167" t="n"/>
      <c r="T3122" s="167" t="n"/>
      <c r="U3122" s="167" t="n"/>
      <c r="V3122" s="167" t="n"/>
      <c r="W3122" s="167" t="n"/>
      <c r="X3122" s="167" t="n"/>
      <c r="Y3122" s="167" t="n"/>
      <c r="Z3122" s="167" t="n"/>
      <c r="AA3122" s="167" t="n"/>
      <c r="AB3122" s="167" t="n"/>
      <c r="AC3122" s="167" t="n"/>
      <c r="AD3122" s="167" t="n"/>
      <c r="AE3122" s="167" t="n"/>
      <c r="AF3122" s="167" t="n"/>
      <c r="AG3122" s="167" t="n"/>
      <c r="AH3122" s="167" t="n"/>
      <c r="AI3122" s="167" t="n"/>
      <c r="AJ3122" s="167"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143" t="n"/>
      <c r="CG3122" s="144" t="n"/>
      <c r="DU3122" s="144" t="n"/>
      <c r="DV3122" s="2" t="n"/>
      <c r="DW3122" s="2" t="n"/>
      <c r="DX3122" s="2" t="n"/>
      <c r="DY3122" s="2" t="n"/>
      <c r="DZ3122" s="2" t="n"/>
      <c r="EA3122" s="2" t="n"/>
      <c r="EB3122" s="2" t="n"/>
      <c r="EC3122" s="2" t="n"/>
    </row>
    <row r="3123" ht="4.5"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7" t="n"/>
      <c r="BQ3123" s="148" t="n"/>
      <c r="BR3123" s="148" t="n"/>
      <c r="BS3123" s="148" t="n"/>
      <c r="BT3123" s="148" t="n"/>
      <c r="BU3123" s="148" t="n"/>
      <c r="BV3123" s="149" t="n"/>
      <c r="BW3123" s="147" t="n"/>
      <c r="BX3123" s="148" t="n"/>
      <c r="BY3123" s="148" t="n"/>
      <c r="BZ3123" s="148" t="n"/>
      <c r="CA3123" s="148" t="n"/>
      <c r="CB3123" s="148" t="n"/>
      <c r="CC3123" s="148" t="n"/>
      <c r="CD3123" s="148" t="n"/>
      <c r="CE3123" s="148" t="n"/>
      <c r="CF3123" s="148" t="n"/>
      <c r="CG3123" s="149" t="n"/>
      <c r="DU3123" s="144"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0" t="inlineStr">
        <is>
          <t>校内外の諸活動</t>
        </is>
      </c>
      <c r="BQ3124" s="140" t="n"/>
      <c r="BR3124" s="140" t="n"/>
      <c r="BS3124" s="140" t="n"/>
      <c r="BT3124" s="140" t="n"/>
      <c r="BU3124" s="140" t="n"/>
      <c r="BV3124" s="141" t="n"/>
      <c r="BW3124" s="171">
        <f>計算!$AQ$37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2">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7" t="n"/>
      <c r="F3127" s="148" t="n"/>
      <c r="G3127" s="148" t="n"/>
      <c r="H3127" s="148" t="n"/>
      <c r="I3127" s="148" t="n"/>
      <c r="J3127" s="148" t="n"/>
      <c r="K3127" s="149" t="n"/>
      <c r="L3127" s="147" t="n"/>
      <c r="M3127" s="148" t="n"/>
      <c r="N3127" s="148" t="n"/>
      <c r="O3127" s="148" t="n"/>
      <c r="P3127" s="148" t="n"/>
      <c r="Q3127" s="148" t="n"/>
      <c r="R3127" s="148" t="n"/>
      <c r="S3127" s="148" t="n"/>
      <c r="T3127" s="148" t="n"/>
      <c r="U3127" s="148" t="n"/>
      <c r="V3127" s="148" t="n"/>
      <c r="W3127" s="148" t="n"/>
      <c r="X3127" s="148" t="n"/>
      <c r="Y3127" s="148" t="n"/>
      <c r="Z3127" s="148" t="n"/>
      <c r="AA3127" s="148" t="n"/>
      <c r="AB3127" s="148" t="n"/>
      <c r="AC3127" s="148" t="n"/>
      <c r="AD3127" s="148" t="n"/>
      <c r="AE3127" s="148" t="n"/>
      <c r="AF3127" s="148" t="n"/>
      <c r="AG3127" s="148" t="n"/>
      <c r="AH3127" s="148" t="n"/>
      <c r="AI3127" s="148" t="n"/>
      <c r="AJ3127" s="148" t="n"/>
      <c r="AK3127" s="148" t="n"/>
      <c r="AL3127" s="148" t="n"/>
      <c r="AM3127" s="148" t="n"/>
      <c r="AN3127" s="148" t="n"/>
      <c r="AO3127" s="148" t="n"/>
      <c r="AP3127" s="148" t="n"/>
      <c r="AQ3127" s="148" t="n"/>
      <c r="AR3127" s="148" t="n"/>
      <c r="AS3127" s="148" t="n"/>
      <c r="AT3127" s="148" t="n"/>
      <c r="AU3127" s="148" t="n"/>
      <c r="AV3127" s="148" t="n"/>
      <c r="AW3127" s="148" t="n"/>
      <c r="AX3127" s="148" t="n"/>
      <c r="AY3127" s="148" t="n"/>
      <c r="AZ3127" s="148" t="n"/>
      <c r="BA3127" s="148" t="n"/>
      <c r="BB3127" s="148" t="n"/>
      <c r="BC3127" s="148" t="n"/>
      <c r="BD3127" s="148" t="n"/>
      <c r="BE3127" s="148" t="n"/>
      <c r="BF3127" s="148" t="n"/>
      <c r="BG3127" s="148" t="n"/>
      <c r="BH3127" s="148" t="n"/>
      <c r="BI3127" s="149"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61" t="inlineStr">
        <is>
          <t>ふ り が な</t>
        </is>
      </c>
      <c r="F3128" s="140" t="n"/>
      <c r="G3128" s="140" t="n"/>
      <c r="H3128" s="140" t="n"/>
      <c r="I3128" s="140" t="n"/>
      <c r="J3128" s="140" t="n"/>
      <c r="K3128" s="141" t="n"/>
      <c r="L3128" s="162">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3" t="n"/>
      <c r="F3130" s="164" t="n"/>
      <c r="G3130" s="164" t="n"/>
      <c r="H3130" s="164" t="n"/>
      <c r="I3130" s="164" t="n"/>
      <c r="J3130" s="164" t="n"/>
      <c r="K3130" s="165" t="n"/>
      <c r="L3130" s="164" t="n"/>
      <c r="M3130" s="164" t="n"/>
      <c r="N3130" s="164" t="n"/>
      <c r="O3130" s="164" t="n"/>
      <c r="P3130" s="164" t="n"/>
      <c r="Q3130" s="164" t="n"/>
      <c r="R3130" s="164" t="n"/>
      <c r="S3130" s="164" t="n"/>
      <c r="T3130" s="164" t="n"/>
      <c r="U3130" s="164" t="n"/>
      <c r="V3130" s="164" t="n"/>
      <c r="W3130" s="164" t="n"/>
      <c r="X3130" s="164" t="n"/>
      <c r="Y3130" s="164" t="n"/>
      <c r="Z3130" s="164" t="n"/>
      <c r="AA3130" s="164" t="n"/>
      <c r="AB3130" s="164" t="n"/>
      <c r="AC3130" s="164" t="n"/>
      <c r="AD3130" s="164" t="n"/>
      <c r="AE3130" s="164" t="n"/>
      <c r="AF3130" s="164" t="n"/>
      <c r="AG3130" s="164" t="n"/>
      <c r="AH3130" s="164" t="n"/>
      <c r="AI3130" s="164" t="n"/>
      <c r="AJ3130" s="164" t="n"/>
      <c r="AK3130" s="164" t="n"/>
      <c r="AL3130" s="164" t="n"/>
      <c r="AM3130" s="164" t="n"/>
      <c r="AN3130" s="164" t="n"/>
      <c r="AO3130" s="164" t="n"/>
      <c r="AP3130" s="164" t="n"/>
      <c r="AQ3130" s="164" t="n"/>
      <c r="AR3130" s="164" t="n"/>
      <c r="AS3130" s="164" t="n"/>
      <c r="AT3130" s="164" t="n"/>
      <c r="AU3130" s="164" t="n"/>
      <c r="AV3130" s="164" t="n"/>
      <c r="AW3130" s="164" t="n"/>
      <c r="AX3130" s="164" t="n"/>
      <c r="AY3130" s="164" t="n"/>
      <c r="AZ3130" s="164" t="n"/>
      <c r="BA3130" s="164" t="n"/>
      <c r="BB3130" s="164" t="n"/>
      <c r="BC3130" s="164" t="n"/>
      <c r="BD3130" s="164" t="n"/>
      <c r="BE3130" s="164" t="n"/>
      <c r="BF3130" s="164" t="n"/>
      <c r="BG3130" s="164" t="n"/>
      <c r="BH3130" s="164" t="n"/>
      <c r="BI3130" s="165"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6" t="inlineStr">
        <is>
          <t>連絡先</t>
        </is>
      </c>
      <c r="F3131" s="167" t="n"/>
      <c r="G3131" s="167" t="n"/>
      <c r="H3131" s="167" t="n"/>
      <c r="I3131" s="167" t="n"/>
      <c r="J3131" s="167" t="n"/>
      <c r="K3131" s="168" t="n"/>
      <c r="L3131" s="107" t="inlineStr">
        <is>
          <t>〒</t>
        </is>
      </c>
      <c r="M3131" s="167" t="n"/>
      <c r="N3131" s="167" t="n"/>
      <c r="O3131" s="167" t="n"/>
      <c r="P3131" s="173">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4">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7" t="n"/>
      <c r="F3135" s="148" t="n"/>
      <c r="G3135" s="148" t="n"/>
      <c r="H3135" s="148" t="n"/>
      <c r="I3135" s="148" t="n"/>
      <c r="J3135" s="148" t="n"/>
      <c r="K3135" s="149" t="n"/>
      <c r="L3135" s="148" t="n"/>
      <c r="M3135" s="148" t="n"/>
      <c r="N3135" s="148" t="n"/>
      <c r="O3135" s="148" t="n"/>
      <c r="P3135" s="148" t="n"/>
      <c r="Q3135" s="148" t="n"/>
      <c r="R3135" s="148" t="n"/>
      <c r="S3135" s="148" t="n"/>
      <c r="T3135" s="148" t="n"/>
      <c r="U3135" s="148" t="n"/>
      <c r="V3135" s="148" t="n"/>
      <c r="W3135" s="148" t="n"/>
      <c r="X3135" s="148" t="n"/>
      <c r="Y3135" s="148" t="n"/>
      <c r="Z3135" s="148" t="n"/>
      <c r="AA3135" s="148" t="n"/>
      <c r="AB3135" s="148" t="n"/>
      <c r="AC3135" s="148" t="n"/>
      <c r="AD3135" s="148" t="n"/>
      <c r="AE3135" s="148" t="n"/>
      <c r="AF3135" s="148" t="n"/>
      <c r="AG3135" s="148" t="n"/>
      <c r="AH3135" s="148" t="n"/>
      <c r="AI3135" s="148" t="n"/>
      <c r="AJ3135" s="148" t="n"/>
      <c r="AK3135" s="148" t="n"/>
      <c r="AL3135" s="148" t="n"/>
      <c r="AM3135" s="148" t="n"/>
      <c r="AN3135" s="148" t="n"/>
      <c r="AO3135" s="148" t="n"/>
      <c r="AP3135" s="148" t="n"/>
      <c r="AQ3135" s="148" t="n"/>
      <c r="AR3135" s="148" t="n"/>
      <c r="AS3135" s="148" t="n"/>
      <c r="AT3135" s="148" t="n"/>
      <c r="AU3135" s="148" t="n"/>
      <c r="AV3135" s="148" t="n"/>
      <c r="AW3135" s="148" t="n"/>
      <c r="AX3135" s="148" t="n"/>
      <c r="AY3135" s="148" t="n"/>
      <c r="AZ3135" s="148" t="n"/>
      <c r="BA3135" s="148" t="n"/>
      <c r="BB3135" s="148" t="n"/>
      <c r="BC3135" s="148" t="n"/>
      <c r="BD3135" s="148" t="n"/>
      <c r="BE3135" s="148" t="n"/>
      <c r="BF3135" s="148" t="n"/>
      <c r="BG3135" s="148" t="n"/>
      <c r="BH3135" s="148" t="n"/>
      <c r="BI3135" s="149"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5" t="n"/>
      <c r="BQ3141" s="140" t="n"/>
      <c r="BR3141" s="176" t="n"/>
      <c r="BS3141" s="140" t="n"/>
      <c r="BT3141" s="140" t="n"/>
      <c r="BU3141" s="28" t="n"/>
      <c r="BV3141" s="29" t="n"/>
      <c r="BW3141" s="177">
        <f>計算!$AR$37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8"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79">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80">
        <f>IF(計算!$B$37="","",設定!$B$6)&amp;""</f>
        <v/>
      </c>
      <c r="S3149" s="11" t="n"/>
      <c r="T3149" s="11" t="n"/>
      <c r="U3149" s="181">
        <f>IF(計算!$B$37="","",設定!$B$7)&amp;""</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7" t="n"/>
      <c r="F3154" s="148" t="n"/>
      <c r="G3154" s="148" t="n"/>
      <c r="H3154" s="148" t="n"/>
      <c r="I3154" s="148" t="n"/>
      <c r="J3154" s="148" t="n"/>
      <c r="K3154" s="149"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8" t="n"/>
      <c r="AX3154" s="148" t="n"/>
      <c r="AY3154" s="148" t="n"/>
      <c r="AZ3154" s="148" t="n"/>
      <c r="BA3154" s="148" t="n"/>
      <c r="BB3154" s="148" t="n"/>
      <c r="BC3154" s="148" t="n"/>
      <c r="BD3154" s="148" t="n"/>
      <c r="BE3154" s="148" t="n"/>
      <c r="BF3154" s="148" t="n"/>
      <c r="BG3154" s="148" t="n"/>
      <c r="BH3154" s="148" t="n"/>
      <c r="BI3154" s="149"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2"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2">
        <f>計算!$AV$37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80">
        <f>計算!$AT$37</f>
        <v/>
      </c>
      <c r="S3160" s="52" t="inlineStr">
        <is>
          <t>年</t>
        </is>
      </c>
      <c r="U3160" s="181">
        <f>計算!$AU$37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7" t="n"/>
      <c r="M3163" s="148" t="n"/>
      <c r="N3163" s="148" t="n"/>
      <c r="O3163" s="148" t="n"/>
      <c r="P3163" s="20" t="n"/>
      <c r="Q3163" s="20" t="n"/>
      <c r="R3163" s="20" t="n"/>
      <c r="S3163" s="20" t="n"/>
      <c r="T3163" s="20" t="n"/>
      <c r="U3163" s="20" t="n"/>
      <c r="V3163" s="20" t="n"/>
      <c r="W3163" s="20" t="n"/>
      <c r="X3163" s="39" t="n"/>
      <c r="Y3163" s="147" t="n"/>
      <c r="Z3163" s="148" t="n"/>
      <c r="AA3163" s="148" t="n"/>
      <c r="AB3163" s="148" t="n"/>
      <c r="AC3163" s="148" t="n"/>
      <c r="AD3163" s="148" t="n"/>
      <c r="AE3163" s="148" t="n"/>
      <c r="AF3163" s="148" t="n"/>
      <c r="AG3163" s="148" t="n"/>
      <c r="AH3163" s="148" t="n"/>
      <c r="AI3163" s="148" t="n"/>
      <c r="AJ3163" s="148" t="n"/>
      <c r="AK3163" s="148" t="n"/>
      <c r="AL3163" s="148" t="n"/>
      <c r="AM3163" s="148" t="n"/>
      <c r="AN3163" s="148" t="n"/>
      <c r="AO3163" s="148" t="n"/>
      <c r="AP3163" s="148" t="n"/>
      <c r="AQ3163" s="148" t="n"/>
      <c r="AR3163" s="148" t="n"/>
      <c r="AS3163" s="148" t="n"/>
      <c r="AT3163" s="148" t="n"/>
      <c r="AU3163" s="148" t="n"/>
      <c r="AV3163" s="148" t="n"/>
      <c r="AW3163" s="148" t="n"/>
      <c r="AX3163" s="148" t="n"/>
      <c r="AY3163" s="148" t="n"/>
      <c r="AZ3163" s="148" t="n"/>
      <c r="BA3163" s="148" t="n"/>
      <c r="BB3163" s="148" t="n"/>
      <c r="BC3163" s="148" t="n"/>
      <c r="BD3163" s="148" t="n"/>
      <c r="BE3163" s="148" t="n"/>
      <c r="BF3163" s="148" t="n"/>
      <c r="BG3163" s="148" t="n"/>
      <c r="BH3163" s="148" t="n"/>
      <c r="BI3163" s="149"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2">
        <f>計算!$AY$37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80">
        <f>計算!$AW$37</f>
        <v/>
      </c>
      <c r="S3166" s="52" t="inlineStr">
        <is>
          <t>年</t>
        </is>
      </c>
      <c r="U3166" s="181">
        <f>計算!$AX$37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7" t="n"/>
      <c r="M3169" s="148" t="n"/>
      <c r="N3169" s="148" t="n"/>
      <c r="O3169" s="148" t="n"/>
      <c r="P3169" s="20" t="n"/>
      <c r="Q3169" s="20" t="n"/>
      <c r="R3169" s="20" t="n"/>
      <c r="S3169" s="20" t="n"/>
      <c r="T3169" s="20" t="n"/>
      <c r="U3169" s="20" t="n"/>
      <c r="V3169" s="20" t="n"/>
      <c r="W3169" s="20" t="n"/>
      <c r="X3169" s="39" t="n"/>
      <c r="Y3169" s="147" t="n"/>
      <c r="Z3169" s="148" t="n"/>
      <c r="AA3169" s="148" t="n"/>
      <c r="AB3169" s="148" t="n"/>
      <c r="AC3169" s="148" t="n"/>
      <c r="AD3169" s="148" t="n"/>
      <c r="AE3169" s="148" t="n"/>
      <c r="AF3169" s="148" t="n"/>
      <c r="AG3169" s="148" t="n"/>
      <c r="AH3169" s="148" t="n"/>
      <c r="AI3169" s="148" t="n"/>
      <c r="AJ3169" s="148" t="n"/>
      <c r="AK3169" s="148" t="n"/>
      <c r="AL3169" s="148" t="n"/>
      <c r="AM3169" s="148" t="n"/>
      <c r="AN3169" s="148" t="n"/>
      <c r="AO3169" s="148" t="n"/>
      <c r="AP3169" s="148" t="n"/>
      <c r="AQ3169" s="148" t="n"/>
      <c r="AR3169" s="148" t="n"/>
      <c r="AS3169" s="148" t="n"/>
      <c r="AT3169" s="148" t="n"/>
      <c r="AU3169" s="148" t="n"/>
      <c r="AV3169" s="148" t="n"/>
      <c r="AW3169" s="148" t="n"/>
      <c r="AX3169" s="148" t="n"/>
      <c r="AY3169" s="148" t="n"/>
      <c r="AZ3169" s="148" t="n"/>
      <c r="BA3169" s="148" t="n"/>
      <c r="BB3169" s="148" t="n"/>
      <c r="BC3169" s="148" t="n"/>
      <c r="BD3169" s="148" t="n"/>
      <c r="BE3169" s="148" t="n"/>
      <c r="BF3169" s="148" t="n"/>
      <c r="BG3169" s="148" t="n"/>
      <c r="BH3169" s="148" t="n"/>
      <c r="BI3169" s="149" t="n"/>
      <c r="BJ3169" s="2" t="n"/>
      <c r="BK3169" s="2" t="n"/>
      <c r="BL3169" s="2" t="n"/>
      <c r="BM3169" s="2" t="n"/>
      <c r="BN3169" s="2" t="n"/>
      <c r="BO3169" s="2" t="n"/>
      <c r="BP3169" s="147" t="n"/>
      <c r="BQ3169" s="148" t="n"/>
      <c r="BR3169" s="148" t="n"/>
      <c r="BS3169" s="148" t="n"/>
      <c r="BT3169" s="148" t="n"/>
      <c r="BU3169" s="42" t="n"/>
      <c r="BV3169" s="45" t="n"/>
      <c r="BW3169" s="148" t="n"/>
      <c r="BX3169" s="148" t="n"/>
      <c r="BY3169" s="148" t="n"/>
      <c r="BZ3169" s="148" t="n"/>
      <c r="CA3169" s="148" t="n"/>
      <c r="CB3169" s="148" t="n"/>
      <c r="CC3169" s="148" t="n"/>
      <c r="CD3169" s="148" t="n"/>
      <c r="CE3169" s="148" t="n"/>
      <c r="CF3169" s="148" t="n"/>
      <c r="CG3169" s="148" t="n"/>
      <c r="CH3169" s="148" t="n"/>
      <c r="CI3169" s="148" t="n"/>
      <c r="CJ3169" s="148" t="n"/>
      <c r="CK3169" s="148" t="n"/>
      <c r="CL3169" s="148" t="n"/>
      <c r="CM3169" s="148" t="n"/>
      <c r="CN3169" s="148" t="n"/>
      <c r="CO3169" s="148" t="n"/>
      <c r="CP3169" s="148" t="n"/>
      <c r="CQ3169" s="148" t="n"/>
      <c r="CR3169" s="148" t="n"/>
      <c r="CS3169" s="148" t="n"/>
      <c r="CT3169" s="148" t="n"/>
      <c r="CU3169" s="148" t="n"/>
      <c r="CV3169" s="148" t="n"/>
      <c r="CW3169" s="148" t="n"/>
      <c r="CX3169" s="148" t="n"/>
      <c r="CY3169" s="148" t="n"/>
      <c r="CZ3169" s="148" t="n"/>
      <c r="DA3169" s="148" t="n"/>
      <c r="DB3169" s="148" t="n"/>
      <c r="DC3169" s="148" t="n"/>
      <c r="DD3169" s="148" t="n"/>
      <c r="DE3169" s="148" t="n"/>
      <c r="DF3169" s="148" t="n"/>
      <c r="DG3169" s="148" t="n"/>
      <c r="DH3169" s="148" t="n"/>
      <c r="DI3169" s="148" t="n"/>
      <c r="DJ3169" s="148" t="n"/>
      <c r="DK3169" s="148" t="n"/>
      <c r="DL3169" s="148" t="n"/>
      <c r="DM3169" s="148" t="n"/>
      <c r="DN3169" s="148" t="n"/>
      <c r="DO3169" s="148" t="n"/>
      <c r="DP3169" s="148" t="n"/>
      <c r="DQ3169" s="148" t="n"/>
      <c r="DR3169" s="148" t="n"/>
      <c r="DS3169" s="148" t="n"/>
      <c r="DT3169" s="148" t="n"/>
      <c r="DU3169" s="149"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7">
        <f>計算!$AS$37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7" t="n"/>
      <c r="M3175" s="148" t="n"/>
      <c r="N3175" s="148" t="n"/>
      <c r="O3175" s="148"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7" t="n"/>
      <c r="F3181" s="148" t="n"/>
      <c r="G3181" s="148" t="n"/>
      <c r="H3181" s="148" t="n"/>
      <c r="I3181" s="148" t="n"/>
      <c r="J3181" s="148" t="n"/>
      <c r="K3181" s="149" t="n"/>
      <c r="L3181" s="147" t="n"/>
      <c r="M3181" s="148" t="n"/>
      <c r="N3181" s="148" t="n"/>
      <c r="O3181" s="148"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7" t="n"/>
      <c r="BQ3181" s="148" t="n"/>
      <c r="BR3181" s="148" t="n"/>
      <c r="BS3181" s="148" t="n"/>
      <c r="BT3181" s="148" t="n"/>
      <c r="BU3181" s="148" t="n"/>
      <c r="BV3181" s="149" t="n"/>
      <c r="BW3181" s="148" t="n"/>
      <c r="BX3181" s="148" t="n"/>
      <c r="BY3181" s="148" t="n"/>
      <c r="BZ3181" s="148" t="n"/>
      <c r="CA3181" s="148" t="n"/>
      <c r="CB3181" s="148" t="n"/>
      <c r="CC3181" s="148" t="n"/>
      <c r="CD3181" s="148" t="n"/>
      <c r="CE3181" s="148" t="n"/>
      <c r="CF3181" s="148" t="n"/>
      <c r="CG3181" s="148" t="n"/>
      <c r="CH3181" s="148" t="n"/>
      <c r="CI3181" s="148" t="n"/>
      <c r="CJ3181" s="148" t="n"/>
      <c r="CK3181" s="148" t="n"/>
      <c r="CL3181" s="148" t="n"/>
      <c r="CM3181" s="148" t="n"/>
      <c r="CN3181" s="148" t="n"/>
      <c r="CO3181" s="148" t="n"/>
      <c r="CP3181" s="148" t="n"/>
      <c r="CQ3181" s="148" t="n"/>
      <c r="CR3181" s="148" t="n"/>
      <c r="CS3181" s="148" t="n"/>
      <c r="CT3181" s="148" t="n"/>
      <c r="CU3181" s="148" t="n"/>
      <c r="CV3181" s="148" t="n"/>
      <c r="CW3181" s="148" t="n"/>
      <c r="CX3181" s="148" t="n"/>
      <c r="CY3181" s="148" t="n"/>
      <c r="CZ3181" s="148" t="n"/>
      <c r="DA3181" s="148" t="n"/>
      <c r="DB3181" s="148" t="n"/>
      <c r="DC3181" s="148" t="n"/>
      <c r="DD3181" s="148" t="n"/>
      <c r="DE3181" s="148" t="n"/>
      <c r="DF3181" s="148" t="n"/>
      <c r="DG3181" s="148" t="n"/>
      <c r="DH3181" s="148" t="n"/>
      <c r="DI3181" s="148" t="n"/>
      <c r="DJ3181" s="148" t="n"/>
      <c r="DK3181" s="148" t="n"/>
      <c r="DL3181" s="148" t="n"/>
      <c r="DM3181" s="148" t="n"/>
      <c r="DN3181" s="148" t="n"/>
      <c r="DO3181" s="148" t="n"/>
      <c r="DP3181" s="148" t="n"/>
      <c r="DQ3181" s="148" t="n"/>
      <c r="DR3181" s="148" t="n"/>
      <c r="DS3181" s="148" t="n"/>
      <c r="DT3181" s="148" t="n"/>
      <c r="DU3181" s="149"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IF(計算!$B$38="","",IF(N(設定!$B$3)=0,"",YEAR(設定!$B$3)-2018))&amp;""</f>
        <v/>
      </c>
      <c r="AG3193" s="95" t="inlineStr">
        <is>
          <t>年</t>
        </is>
      </c>
      <c r="AI3193" s="145">
        <f>IF(計算!$B$38="","",IF(N(設定!$B$3)=0,"",MONTH(設定!$B$3)))&amp;""</f>
        <v/>
      </c>
      <c r="AL3193" s="95" t="inlineStr">
        <is>
          <t>月</t>
        </is>
      </c>
      <c r="AN3193" s="146">
        <f>IF(計算!$B$38="","",IF(N(設定!$B$3)=0,"",DAY(設定!$B$3)))&amp;""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7" t="n"/>
      <c r="BX3193" s="148" t="n"/>
      <c r="BY3193" s="148" t="n"/>
      <c r="BZ3193" s="148" t="n"/>
      <c r="CA3193" s="148" t="n"/>
      <c r="CB3193" s="148" t="n"/>
      <c r="CC3193" s="148" t="n"/>
      <c r="CD3193" s="148" t="n"/>
      <c r="CE3193" s="148" t="n"/>
      <c r="CF3193" s="148" t="n"/>
      <c r="CG3193" s="149" t="n"/>
      <c r="CH3193" s="147" t="n"/>
      <c r="CI3193" s="148" t="n"/>
      <c r="CJ3193" s="148" t="n"/>
      <c r="CK3193" s="148" t="n"/>
      <c r="CL3193" s="148" t="n"/>
      <c r="CM3193" s="148" t="n"/>
      <c r="CN3193" s="148" t="n"/>
      <c r="CO3193" s="148" t="n"/>
      <c r="CP3193" s="148" t="n"/>
      <c r="CQ3193" s="148" t="n"/>
      <c r="CR3193" s="148" t="n"/>
      <c r="CS3193" s="148" t="n"/>
      <c r="CT3193" s="148" t="n"/>
      <c r="CU3193" s="148" t="n"/>
      <c r="CV3193" s="148" t="n"/>
      <c r="CW3193" s="148" t="n"/>
      <c r="CX3193" s="148" t="n"/>
      <c r="CY3193" s="148" t="n"/>
      <c r="CZ3193" s="148" t="n"/>
      <c r="DA3193" s="148" t="n"/>
      <c r="DB3193" s="148" t="n"/>
      <c r="DC3193" s="148" t="n"/>
      <c r="DD3193" s="148" t="n"/>
      <c r="DE3193" s="148" t="n"/>
      <c r="DF3193" s="148" t="n"/>
      <c r="DG3193" s="148" t="n"/>
      <c r="DH3193" s="148" t="n"/>
      <c r="DI3193" s="148" t="n"/>
      <c r="DJ3193" s="148" t="n"/>
      <c r="DK3193" s="148" t="n"/>
      <c r="DL3193" s="148" t="n"/>
      <c r="DM3193" s="148" t="n"/>
      <c r="DN3193" s="148" t="n"/>
      <c r="DO3193" s="148" t="n"/>
      <c r="DP3193" s="148" t="n"/>
      <c r="DQ3193" s="148" t="n"/>
      <c r="DR3193" s="148" t="n"/>
      <c r="DS3193" s="148" t="n"/>
      <c r="DT3193" s="148" t="n"/>
      <c r="DU3193" s="149"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50">
        <f>計算!$BD$38</f>
        <v/>
      </c>
      <c r="CG3194" s="144" t="n"/>
      <c r="CH3194" s="151">
        <f>計算!$BE$38</f>
        <v/>
      </c>
      <c r="DU3194" s="144"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8" t="n"/>
      <c r="AA3195" s="148" t="n"/>
      <c r="AB3195" s="148" t="n"/>
      <c r="AC3195" s="148" t="n"/>
      <c r="AD3195" s="148" t="n"/>
      <c r="AE3195" s="148" t="n"/>
      <c r="AF3195" s="148" t="n"/>
      <c r="AG3195" s="148" t="n"/>
      <c r="AH3195" s="148" t="n"/>
      <c r="AI3195" s="148" t="n"/>
      <c r="AJ3195" s="148" t="n"/>
      <c r="AK3195" s="148" t="n"/>
      <c r="AL3195" s="148" t="n"/>
      <c r="AM3195" s="148" t="n"/>
      <c r="AN3195" s="148" t="n"/>
      <c r="AO3195" s="148" t="n"/>
      <c r="AP3195" s="148" t="n"/>
      <c r="AQ3195" s="148" t="n"/>
      <c r="AR3195" s="148" t="n"/>
      <c r="AS3195" s="148" t="n"/>
      <c r="AT3195" s="148" t="n"/>
      <c r="AU3195" s="12" t="n"/>
      <c r="AV3195" s="7" t="n"/>
      <c r="BI3195" s="8" t="n"/>
      <c r="BJ3195" s="7" t="n"/>
      <c r="BK3195" s="2" t="n"/>
      <c r="BL3195" s="2" t="n"/>
      <c r="BM3195" s="2" t="n"/>
      <c r="BN3195" s="2" t="n"/>
      <c r="BO3195" s="2" t="n"/>
      <c r="BP3195" s="143" t="n"/>
      <c r="BV3195" s="144" t="n"/>
      <c r="BW3195" s="143" t="n"/>
      <c r="CG3195" s="144" t="n"/>
      <c r="DU3195" s="144" t="n"/>
      <c r="DV3195" s="2" t="n"/>
      <c r="DW3195" s="2" t="n"/>
      <c r="DX3195" s="2" t="n"/>
      <c r="DY3195" s="2" t="n"/>
      <c r="DZ3195" s="2" t="n"/>
      <c r="EA3195" s="2" t="n"/>
      <c r="EB3195" s="2" t="n"/>
      <c r="EC3195" s="2" t="n"/>
    </row>
    <row r="3196" ht="6.75" customHeight="1" s="118">
      <c r="A3196" s="2" t="n"/>
      <c r="B3196" s="2" t="n"/>
      <c r="C3196" s="2" t="n"/>
      <c r="D3196" s="2" t="n"/>
      <c r="E3196" s="142" t="inlineStr">
        <is>
          <t>ふ り が な</t>
        </is>
      </c>
      <c r="F3196" s="140" t="n"/>
      <c r="G3196" s="140" t="n"/>
      <c r="H3196" s="140" t="n"/>
      <c r="I3196" s="140" t="n"/>
      <c r="J3196" s="140" t="n"/>
      <c r="K3196" s="141" t="n"/>
      <c r="L3196" s="152">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43" t="n"/>
      <c r="CG3196" s="144" t="n"/>
      <c r="DU3196" s="144" t="n"/>
      <c r="DV3196" s="2" t="n"/>
      <c r="DW3196" s="2" t="n"/>
      <c r="DX3196" s="2" t="n"/>
      <c r="DY3196" s="2" t="n"/>
      <c r="DZ3196" s="2" t="n"/>
      <c r="EA3196" s="2" t="n"/>
      <c r="EB3196" s="2" t="n"/>
      <c r="EC3196" s="2" t="n"/>
    </row>
    <row r="3197" ht="6.7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43" t="n"/>
      <c r="CG3197" s="144" t="n"/>
      <c r="DU3197" s="144" t="n"/>
      <c r="DV3197" s="2" t="n"/>
      <c r="DW3197" s="2" t="n"/>
      <c r="DX3197" s="2" t="n"/>
      <c r="DY3197" s="2" t="n"/>
      <c r="DZ3197" s="2" t="n"/>
      <c r="EA3197" s="2" t="n"/>
      <c r="EB3197" s="2" t="n"/>
      <c r="EC3197" s="2" t="n"/>
    </row>
    <row r="3198" ht="6.7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43" t="n"/>
      <c r="CG3198" s="144" t="n"/>
      <c r="DU3198" s="144" t="n"/>
      <c r="DV3198" s="2" t="n"/>
      <c r="DW3198" s="2" t="n"/>
      <c r="DX3198" s="2" t="n"/>
      <c r="DY3198" s="2" t="n"/>
      <c r="DZ3198" s="2" t="n"/>
      <c r="EA3198" s="2" t="n"/>
      <c r="EB3198" s="2" t="n"/>
      <c r="EC3198" s="2" t="n"/>
    </row>
    <row r="3199" ht="6.75" customHeight="1" s="118">
      <c r="A3199" s="2" t="n"/>
      <c r="B3199" s="2" t="n"/>
      <c r="C3199" s="2" t="n"/>
      <c r="D3199" s="2" t="n"/>
      <c r="E3199" s="147" t="n"/>
      <c r="F3199" s="148" t="n"/>
      <c r="G3199" s="148" t="n"/>
      <c r="H3199" s="148" t="n"/>
      <c r="I3199" s="148" t="n"/>
      <c r="J3199" s="148" t="n"/>
      <c r="K3199" s="149" t="n"/>
      <c r="L3199" s="148" t="n"/>
      <c r="M3199" s="148" t="n"/>
      <c r="N3199" s="148" t="n"/>
      <c r="O3199" s="148" t="n"/>
      <c r="P3199" s="148" t="n"/>
      <c r="Q3199" s="148" t="n"/>
      <c r="R3199" s="148" t="n"/>
      <c r="S3199" s="148" t="n"/>
      <c r="T3199" s="148" t="n"/>
      <c r="U3199" s="148" t="n"/>
      <c r="V3199" s="148" t="n"/>
      <c r="W3199" s="148" t="n"/>
      <c r="X3199" s="148" t="n"/>
      <c r="Y3199" s="148" t="n"/>
      <c r="Z3199" s="148" t="n"/>
      <c r="AA3199" s="148" t="n"/>
      <c r="AB3199" s="148" t="n"/>
      <c r="AC3199" s="148" t="n"/>
      <c r="AD3199" s="148" t="n"/>
      <c r="AE3199" s="148" t="n"/>
      <c r="AF3199" s="148" t="n"/>
      <c r="AG3199" s="148" t="n"/>
      <c r="AH3199" s="148" t="n"/>
      <c r="AI3199" s="148" t="n"/>
      <c r="AJ3199" s="148" t="n"/>
      <c r="AK3199" s="148" t="n"/>
      <c r="AL3199" s="148" t="n"/>
      <c r="AM3199" s="148" t="n"/>
      <c r="AN3199" s="148" t="n"/>
      <c r="AO3199" s="148" t="n"/>
      <c r="AP3199" s="148" t="n"/>
      <c r="AQ3199" s="148" t="n"/>
      <c r="AR3199" s="148" t="n"/>
      <c r="AS3199" s="148" t="n"/>
      <c r="AT3199" s="149"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43" t="n"/>
      <c r="CG3199" s="144" t="n"/>
      <c r="DU3199" s="144" t="n"/>
      <c r="DV3199" s="2" t="n"/>
      <c r="DW3199" s="2" t="n"/>
      <c r="DX3199" s="2" t="n"/>
      <c r="DY3199" s="2" t="n"/>
      <c r="DZ3199" s="2" t="n"/>
      <c r="EA3199" s="2" t="n"/>
      <c r="EB3199" s="2" t="n"/>
      <c r="EC3199" s="2" t="n"/>
    </row>
    <row r="3200" ht="6.75" customHeight="1" s="118">
      <c r="A3200" s="2" t="n"/>
      <c r="B3200" s="2" t="n"/>
      <c r="C3200" s="2" t="n"/>
      <c r="D3200" s="2" t="n"/>
      <c r="E3200" s="153" t="inlineStr">
        <is>
          <t>名　前</t>
        </is>
      </c>
      <c r="F3200" s="140" t="n"/>
      <c r="G3200" s="140" t="n"/>
      <c r="H3200" s="140" t="n"/>
      <c r="I3200" s="140" t="n"/>
      <c r="J3200" s="140" t="n"/>
      <c r="K3200" s="141" t="n"/>
      <c r="L3200" s="154">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43" t="n"/>
      <c r="CG3200" s="144" t="n"/>
      <c r="DU3200" s="144" t="n"/>
      <c r="DV3200" s="2" t="n"/>
      <c r="DW3200" s="2" t="n"/>
      <c r="DX3200" s="2" t="n"/>
      <c r="DY3200" s="2" t="n"/>
      <c r="DZ3200" s="2" t="n"/>
      <c r="EA3200" s="2" t="n"/>
      <c r="EB3200" s="2" t="n"/>
      <c r="EC3200" s="2" t="n"/>
    </row>
    <row r="3201" ht="6.7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43" t="n"/>
      <c r="CG3201" s="144" t="n"/>
      <c r="DU3201" s="144" t="n"/>
      <c r="DV3201" s="2" t="n"/>
      <c r="DW3201" s="2" t="n"/>
      <c r="DX3201" s="2" t="n"/>
      <c r="DY3201" s="2" t="n"/>
      <c r="DZ3201" s="2" t="n"/>
      <c r="EA3201" s="2" t="n"/>
      <c r="EB3201" s="2" t="n"/>
      <c r="EC3201" s="2" t="n"/>
    </row>
    <row r="3202" ht="6.7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43" t="n"/>
      <c r="CG3202" s="144" t="n"/>
      <c r="DU3202" s="144" t="n"/>
      <c r="DV3202" s="2" t="n"/>
      <c r="DW3202" s="2" t="n"/>
      <c r="DX3202" s="2" t="n"/>
      <c r="DY3202" s="2" t="n"/>
      <c r="DZ3202" s="2" t="n"/>
      <c r="EA3202" s="2" t="n"/>
      <c r="EB3202" s="2" t="n"/>
      <c r="EC3202" s="2" t="n"/>
    </row>
    <row r="3203" ht="6.7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43" t="n"/>
      <c r="CG3203" s="144" t="n"/>
      <c r="DU3203" s="144" t="n"/>
      <c r="DV3203" s="2" t="n"/>
      <c r="DW3203" s="2" t="n"/>
      <c r="DX3203" s="2" t="n"/>
      <c r="DY3203" s="2" t="n"/>
      <c r="DZ3203" s="2" t="n"/>
      <c r="EA3203" s="2" t="n"/>
      <c r="EB3203" s="2" t="n"/>
      <c r="EC3203" s="2" t="n"/>
    </row>
    <row r="3204" ht="6.7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43" t="n"/>
      <c r="CG3204" s="144" t="n"/>
      <c r="DU3204" s="144" t="n"/>
      <c r="DV3204" s="2" t="n"/>
      <c r="DW3204" s="2" t="n"/>
      <c r="DX3204" s="2" t="n"/>
      <c r="DY3204" s="2" t="n"/>
      <c r="DZ3204" s="2" t="n"/>
      <c r="EA3204" s="2" t="n"/>
      <c r="EB3204" s="2" t="n"/>
      <c r="EC3204" s="2" t="n"/>
    </row>
    <row r="3205" ht="4.5" customHeight="1" s="118">
      <c r="A3205" s="2" t="n"/>
      <c r="B3205" s="2" t="n"/>
      <c r="C3205" s="2" t="n"/>
      <c r="D3205" s="2" t="n"/>
      <c r="E3205" s="147" t="n"/>
      <c r="F3205" s="148" t="n"/>
      <c r="G3205" s="148" t="n"/>
      <c r="H3205" s="148" t="n"/>
      <c r="I3205" s="148" t="n"/>
      <c r="J3205" s="148" t="n"/>
      <c r="K3205" s="149" t="n"/>
      <c r="L3205" s="147" t="n"/>
      <c r="M3205" s="148" t="n"/>
      <c r="N3205" s="148" t="n"/>
      <c r="O3205" s="148" t="n"/>
      <c r="P3205" s="148" t="n"/>
      <c r="Q3205" s="148" t="n"/>
      <c r="R3205" s="148" t="n"/>
      <c r="S3205" s="148" t="n"/>
      <c r="T3205" s="148" t="n"/>
      <c r="U3205" s="148" t="n"/>
      <c r="V3205" s="148" t="n"/>
      <c r="W3205" s="148" t="n"/>
      <c r="X3205" s="148" t="n"/>
      <c r="Y3205" s="148" t="n"/>
      <c r="Z3205" s="148" t="n"/>
      <c r="AA3205" s="148" t="n"/>
      <c r="AB3205" s="148" t="n"/>
      <c r="AC3205" s="148" t="n"/>
      <c r="AD3205" s="148" t="n"/>
      <c r="AE3205" s="148" t="n"/>
      <c r="AF3205" s="148" t="n"/>
      <c r="AG3205" s="148" t="n"/>
      <c r="AH3205" s="148" t="n"/>
      <c r="AI3205" s="148" t="n"/>
      <c r="AJ3205" s="148" t="n"/>
      <c r="AK3205" s="148" t="n"/>
      <c r="AL3205" s="148" t="n"/>
      <c r="AM3205" s="148" t="n"/>
      <c r="AN3205" s="148" t="n"/>
      <c r="AO3205" s="148" t="n"/>
      <c r="AP3205" s="148" t="n"/>
      <c r="AQ3205" s="148" t="n"/>
      <c r="AR3205" s="148" t="n"/>
      <c r="AS3205" s="148" t="n"/>
      <c r="AT3205" s="149"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43" t="n"/>
      <c r="CG3205" s="144" t="n"/>
      <c r="DU3205" s="144" t="n"/>
      <c r="DV3205" s="2" t="n"/>
      <c r="DW3205" s="2" t="n"/>
      <c r="DX3205" s="2" t="n"/>
      <c r="DY3205" s="2" t="n"/>
      <c r="DZ3205" s="2" t="n"/>
      <c r="EA3205" s="2" t="n"/>
      <c r="EB3205" s="2" t="n"/>
      <c r="EC3205" s="2" t="n"/>
    </row>
    <row r="3206" ht="6.75" customHeight="1" s="118">
      <c r="A3206" s="2" t="n"/>
      <c r="B3206" s="2" t="n"/>
      <c r="C3206" s="2" t="n"/>
      <c r="D3206" s="2" t="n"/>
      <c r="E3206" s="153" t="inlineStr">
        <is>
          <t>生年月日</t>
        </is>
      </c>
      <c r="F3206" s="140" t="n"/>
      <c r="G3206" s="140" t="n"/>
      <c r="H3206" s="140" t="n"/>
      <c r="I3206" s="140" t="n"/>
      <c r="J3206" s="140" t="n"/>
      <c r="K3206" s="141" t="n"/>
      <c r="L3206" s="155" t="inlineStr">
        <is>
          <t>昭和 ・ 平成</t>
        </is>
      </c>
      <c r="M3206" s="140" t="n"/>
      <c r="N3206" s="140" t="n"/>
      <c r="O3206" s="140" t="n"/>
      <c r="P3206" s="140" t="n"/>
      <c r="Q3206" s="140" t="n"/>
      <c r="R3206" s="140" t="n"/>
      <c r="S3206" s="140" t="n"/>
      <c r="T3206" s="140" t="n"/>
      <c r="U3206" s="140" t="n"/>
      <c r="V3206" s="156">
        <f>計算!$D$38</f>
        <v/>
      </c>
      <c r="W3206" s="140" t="n"/>
      <c r="X3206" s="157" t="inlineStr">
        <is>
          <t>年</t>
        </is>
      </c>
      <c r="Y3206" s="140" t="n"/>
      <c r="Z3206" s="158">
        <f>計算!$E$38</f>
        <v/>
      </c>
      <c r="AA3206" s="140" t="n"/>
      <c r="AB3206" s="140" t="n"/>
      <c r="AC3206" s="157" t="inlineStr">
        <is>
          <t>月</t>
        </is>
      </c>
      <c r="AD3206" s="140" t="n"/>
      <c r="AE3206" s="158">
        <f>計算!$F$38</f>
        <v/>
      </c>
      <c r="AF3206" s="140" t="n"/>
      <c r="AG3206" s="140" t="n"/>
      <c r="AH3206" s="157" t="inlineStr">
        <is>
          <t>日　生 （満</t>
        </is>
      </c>
      <c r="AI3206" s="140" t="n"/>
      <c r="AJ3206" s="140" t="n"/>
      <c r="AK3206" s="140" t="n"/>
      <c r="AL3206" s="140" t="n"/>
      <c r="AM3206" s="140" t="n"/>
      <c r="AN3206" s="140" t="n"/>
      <c r="AO3206" s="140" t="n"/>
      <c r="AP3206" s="159">
        <f>計算!$G$38</f>
        <v/>
      </c>
      <c r="AQ3206" s="140" t="n"/>
      <c r="AR3206" s="160"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43" t="n"/>
      <c r="CG3206" s="144" t="n"/>
      <c r="DU3206" s="144" t="n"/>
      <c r="DV3206" s="2" t="n"/>
      <c r="DW3206" s="2" t="n"/>
      <c r="DX3206" s="2" t="n"/>
      <c r="DY3206" s="2" t="n"/>
      <c r="DZ3206" s="2" t="n"/>
      <c r="EA3206" s="2" t="n"/>
      <c r="EB3206" s="2" t="n"/>
      <c r="EC3206" s="2" t="n"/>
    </row>
    <row r="3207" ht="6.75"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143" t="n"/>
      <c r="CG3207" s="144" t="n"/>
      <c r="DU3207" s="144" t="n"/>
      <c r="DV3207" s="2" t="n"/>
      <c r="DW3207" s="2" t="n"/>
      <c r="DX3207" s="2" t="n"/>
      <c r="DY3207" s="2" t="n"/>
      <c r="DZ3207" s="2" t="n"/>
      <c r="EA3207" s="2" t="n"/>
      <c r="EB3207" s="2" t="n"/>
      <c r="EC3207" s="2" t="n"/>
    </row>
    <row r="3208" ht="6.75"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143" t="n"/>
      <c r="CG3208" s="144" t="n"/>
      <c r="DU3208" s="144" t="n"/>
      <c r="DV3208" s="2" t="n"/>
      <c r="DW3208" s="2" t="n"/>
      <c r="DX3208" s="2" t="n"/>
      <c r="DY3208" s="2" t="n"/>
      <c r="DZ3208" s="2" t="n"/>
      <c r="EA3208" s="2" t="n"/>
      <c r="EB3208" s="2" t="n"/>
      <c r="EC3208" s="2" t="n"/>
    </row>
    <row r="3209" ht="3.75" customHeight="1" s="118">
      <c r="A3209" s="2" t="n"/>
      <c r="B3209" s="2" t="n"/>
      <c r="C3209" s="2" t="n"/>
      <c r="D3209" s="2" t="n"/>
      <c r="E3209" s="147" t="n"/>
      <c r="F3209" s="148" t="n"/>
      <c r="G3209" s="148" t="n"/>
      <c r="H3209" s="148" t="n"/>
      <c r="I3209" s="148" t="n"/>
      <c r="J3209" s="148" t="n"/>
      <c r="K3209" s="149" t="n"/>
      <c r="L3209" s="147" t="n"/>
      <c r="M3209" s="148" t="n"/>
      <c r="N3209" s="148" t="n"/>
      <c r="O3209" s="148" t="n"/>
      <c r="P3209" s="148" t="n"/>
      <c r="Q3209" s="148" t="n"/>
      <c r="R3209" s="148" t="n"/>
      <c r="S3209" s="148" t="n"/>
      <c r="T3209" s="148" t="n"/>
      <c r="U3209" s="148" t="n"/>
      <c r="X3209" s="148" t="n"/>
      <c r="Y3209" s="148" t="n"/>
      <c r="AC3209" s="148" t="n"/>
      <c r="AD3209" s="148" t="n"/>
      <c r="AH3209" s="148" t="n"/>
      <c r="AI3209" s="148" t="n"/>
      <c r="AJ3209" s="148" t="n"/>
      <c r="AK3209" s="148" t="n"/>
      <c r="AL3209" s="148" t="n"/>
      <c r="AM3209" s="148" t="n"/>
      <c r="AN3209" s="148" t="n"/>
      <c r="AO3209" s="148" t="n"/>
      <c r="AP3209" s="148" t="n"/>
      <c r="AQ3209" s="148" t="n"/>
      <c r="AR3209" s="148" t="n"/>
      <c r="AS3209" s="148" t="n"/>
      <c r="AT3209" s="149"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143" t="n"/>
      <c r="CG3209" s="144" t="n"/>
      <c r="DU3209" s="144" t="n"/>
      <c r="DV3209" s="2" t="n"/>
      <c r="DW3209" s="2" t="n"/>
      <c r="DX3209" s="2" t="n"/>
      <c r="DY3209" s="2" t="n"/>
      <c r="DZ3209" s="2" t="n"/>
      <c r="EA3209" s="2" t="n"/>
      <c r="EB3209" s="2" t="n"/>
      <c r="EC3209" s="2" t="n"/>
    </row>
    <row r="3210" ht="6.75" customHeight="1" s="118">
      <c r="A3210" s="2" t="n"/>
      <c r="B3210" s="2" t="n"/>
      <c r="C3210" s="2" t="n"/>
      <c r="D3210" s="2" t="n"/>
      <c r="E3210" s="161" t="inlineStr">
        <is>
          <t>ふ り が な</t>
        </is>
      </c>
      <c r="F3210" s="140" t="n"/>
      <c r="G3210" s="140" t="n"/>
      <c r="H3210" s="140" t="n"/>
      <c r="I3210" s="140" t="n"/>
      <c r="J3210" s="140" t="n"/>
      <c r="K3210" s="141" t="n"/>
      <c r="L3210" s="162">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143" t="n"/>
      <c r="CG3210" s="144" t="n"/>
      <c r="DU3210" s="144" t="n"/>
      <c r="DV3210" s="2" t="n"/>
      <c r="DW3210" s="2" t="n"/>
      <c r="DX3210" s="2" t="n"/>
      <c r="DY3210" s="2" t="n"/>
      <c r="DZ3210" s="2" t="n"/>
      <c r="EA3210" s="2" t="n"/>
      <c r="EB3210" s="2" t="n"/>
      <c r="EC3210" s="2" t="n"/>
    </row>
    <row r="3211" ht="6.75" customHeight="1" s="118">
      <c r="A3211" s="2" t="n"/>
      <c r="B3211" s="2" t="n"/>
      <c r="C3211" s="2" t="n"/>
      <c r="D3211" s="2" t="n"/>
      <c r="E3211" s="143" t="n"/>
      <c r="K3211" s="144" t="n"/>
      <c r="BI3211" s="144" t="n"/>
      <c r="BJ3211" s="2" t="n"/>
      <c r="BK3211" s="2" t="n"/>
      <c r="BL3211" s="2" t="n"/>
      <c r="BM3211" s="2" t="n"/>
      <c r="BN3211" s="2" t="n"/>
      <c r="BO3211" s="2" t="n"/>
      <c r="BP3211" s="143" t="n"/>
      <c r="BV3211" s="144" t="n"/>
      <c r="BW3211" s="143" t="n"/>
      <c r="CG3211" s="144" t="n"/>
      <c r="DU3211" s="144" t="n"/>
      <c r="DV3211" s="2" t="n"/>
      <c r="DW3211" s="2" t="n"/>
      <c r="DX3211" s="2" t="n"/>
      <c r="DY3211" s="2" t="n"/>
      <c r="DZ3211" s="2" t="n"/>
      <c r="EA3211" s="2" t="n"/>
      <c r="EB3211" s="2" t="n"/>
      <c r="EC3211" s="2" t="n"/>
    </row>
    <row r="3212" ht="6.75" customHeight="1" s="118">
      <c r="A3212" s="2" t="n"/>
      <c r="B3212" s="2" t="n"/>
      <c r="C3212" s="2" t="n"/>
      <c r="D3212" s="2" t="n"/>
      <c r="E3212" s="163" t="n"/>
      <c r="F3212" s="164" t="n"/>
      <c r="G3212" s="164" t="n"/>
      <c r="H3212" s="164" t="n"/>
      <c r="I3212" s="164" t="n"/>
      <c r="J3212" s="164" t="n"/>
      <c r="K3212" s="165" t="n"/>
      <c r="L3212" s="164" t="n"/>
      <c r="M3212" s="164" t="n"/>
      <c r="N3212" s="164" t="n"/>
      <c r="O3212" s="164" t="n"/>
      <c r="P3212" s="164" t="n"/>
      <c r="Q3212" s="164" t="n"/>
      <c r="R3212" s="164" t="n"/>
      <c r="S3212" s="164" t="n"/>
      <c r="T3212" s="164" t="n"/>
      <c r="U3212" s="164" t="n"/>
      <c r="V3212" s="164" t="n"/>
      <c r="W3212" s="164" t="n"/>
      <c r="X3212" s="164" t="n"/>
      <c r="Y3212" s="164" t="n"/>
      <c r="Z3212" s="164" t="n"/>
      <c r="AA3212" s="164" t="n"/>
      <c r="AB3212" s="164" t="n"/>
      <c r="AC3212" s="164" t="n"/>
      <c r="AD3212" s="164" t="n"/>
      <c r="AE3212" s="164" t="n"/>
      <c r="AF3212" s="164" t="n"/>
      <c r="AG3212" s="164" t="n"/>
      <c r="AH3212" s="164" t="n"/>
      <c r="AI3212" s="164" t="n"/>
      <c r="AJ3212" s="164" t="n"/>
      <c r="AK3212" s="164" t="n"/>
      <c r="AL3212" s="164" t="n"/>
      <c r="AM3212" s="164" t="n"/>
      <c r="AN3212" s="164" t="n"/>
      <c r="AO3212" s="164" t="n"/>
      <c r="AP3212" s="164" t="n"/>
      <c r="AQ3212" s="164" t="n"/>
      <c r="AR3212" s="164" t="n"/>
      <c r="AS3212" s="164" t="n"/>
      <c r="AT3212" s="164" t="n"/>
      <c r="AU3212" s="164" t="n"/>
      <c r="AV3212" s="164" t="n"/>
      <c r="AW3212" s="164" t="n"/>
      <c r="AX3212" s="164" t="n"/>
      <c r="AY3212" s="164" t="n"/>
      <c r="AZ3212" s="164" t="n"/>
      <c r="BA3212" s="164" t="n"/>
      <c r="BB3212" s="164" t="n"/>
      <c r="BC3212" s="164" t="n"/>
      <c r="BD3212" s="164" t="n"/>
      <c r="BE3212" s="164" t="n"/>
      <c r="BF3212" s="164" t="n"/>
      <c r="BG3212" s="164" t="n"/>
      <c r="BH3212" s="164" t="n"/>
      <c r="BI3212" s="165" t="n"/>
      <c r="BJ3212" s="2" t="n"/>
      <c r="BK3212" s="2" t="n"/>
      <c r="BL3212" s="2" t="n"/>
      <c r="BM3212" s="2" t="n"/>
      <c r="BN3212" s="2" t="n"/>
      <c r="BO3212" s="2" t="n"/>
      <c r="BP3212" s="143" t="n"/>
      <c r="BV3212" s="144" t="n"/>
      <c r="BW3212" s="143" t="n"/>
      <c r="CG3212" s="144" t="n"/>
      <c r="DU3212" s="144" t="n"/>
      <c r="DV3212" s="2" t="n"/>
      <c r="DW3212" s="2" t="n"/>
      <c r="DX3212" s="2" t="n"/>
      <c r="DY3212" s="2" t="n"/>
      <c r="DZ3212" s="2" t="n"/>
      <c r="EA3212" s="2" t="n"/>
      <c r="EB3212" s="2" t="n"/>
      <c r="EC3212" s="2" t="n"/>
    </row>
    <row r="3213" ht="6.75" customHeight="1" s="118">
      <c r="A3213" s="2" t="n"/>
      <c r="B3213" s="2" t="n"/>
      <c r="C3213" s="2" t="n"/>
      <c r="D3213" s="2" t="n"/>
      <c r="E3213" s="166" t="inlineStr">
        <is>
          <t>現住所</t>
        </is>
      </c>
      <c r="F3213" s="167" t="n"/>
      <c r="G3213" s="167" t="n"/>
      <c r="H3213" s="167" t="n"/>
      <c r="I3213" s="167" t="n"/>
      <c r="J3213" s="167" t="n"/>
      <c r="K3213" s="168" t="n"/>
      <c r="L3213" s="107" t="inlineStr">
        <is>
          <t>〒</t>
        </is>
      </c>
      <c r="M3213" s="167" t="n"/>
      <c r="N3213" s="167" t="n"/>
      <c r="O3213" s="167" t="n"/>
      <c r="P3213" s="169">
        <f>計算!$H$38</f>
        <v/>
      </c>
      <c r="Q3213" s="167" t="n"/>
      <c r="R3213" s="167" t="n"/>
      <c r="S3213" s="167" t="n"/>
      <c r="T3213" s="167" t="n"/>
      <c r="U3213" s="167" t="n"/>
      <c r="V3213" s="167" t="n"/>
      <c r="W3213" s="167" t="n"/>
      <c r="X3213" s="167" t="n"/>
      <c r="Y3213" s="167" t="n"/>
      <c r="Z3213" s="167" t="n"/>
      <c r="AA3213" s="167" t="n"/>
      <c r="AB3213" s="167" t="n"/>
      <c r="AC3213" s="167" t="n"/>
      <c r="AD3213" s="167" t="n"/>
      <c r="AE3213" s="167" t="n"/>
      <c r="AF3213" s="167" t="n"/>
      <c r="AG3213" s="167" t="n"/>
      <c r="AH3213" s="167" t="n"/>
      <c r="AI3213" s="167" t="n"/>
      <c r="AJ3213" s="167"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143" t="n"/>
      <c r="CG3213" s="144" t="n"/>
      <c r="DU3213" s="144" t="n"/>
      <c r="DV3213" s="2" t="n"/>
      <c r="DW3213" s="2" t="n"/>
      <c r="DX3213" s="2" t="n"/>
      <c r="DY3213" s="2" t="n"/>
      <c r="DZ3213" s="2" t="n"/>
      <c r="EA3213" s="2" t="n"/>
      <c r="EB3213" s="2" t="n"/>
      <c r="EC3213" s="2" t="n"/>
    </row>
    <row r="3214" ht="4.5"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7" t="n"/>
      <c r="BQ3214" s="148" t="n"/>
      <c r="BR3214" s="148" t="n"/>
      <c r="BS3214" s="148" t="n"/>
      <c r="BT3214" s="148" t="n"/>
      <c r="BU3214" s="148" t="n"/>
      <c r="BV3214" s="149" t="n"/>
      <c r="BW3214" s="147" t="n"/>
      <c r="BX3214" s="148" t="n"/>
      <c r="BY3214" s="148" t="n"/>
      <c r="BZ3214" s="148" t="n"/>
      <c r="CA3214" s="148" t="n"/>
      <c r="CB3214" s="148" t="n"/>
      <c r="CC3214" s="148" t="n"/>
      <c r="CD3214" s="148" t="n"/>
      <c r="CE3214" s="148" t="n"/>
      <c r="CF3214" s="148" t="n"/>
      <c r="CG3214" s="149" t="n"/>
      <c r="DU3214" s="144"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0" t="inlineStr">
        <is>
          <t>校内外の諸活動</t>
        </is>
      </c>
      <c r="BQ3215" s="140" t="n"/>
      <c r="BR3215" s="140" t="n"/>
      <c r="BS3215" s="140" t="n"/>
      <c r="BT3215" s="140" t="n"/>
      <c r="BU3215" s="140" t="n"/>
      <c r="BV3215" s="141" t="n"/>
      <c r="BW3215" s="171">
        <f>計算!$AQ$38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2">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7" t="n"/>
      <c r="F3218" s="148" t="n"/>
      <c r="G3218" s="148" t="n"/>
      <c r="H3218" s="148" t="n"/>
      <c r="I3218" s="148" t="n"/>
      <c r="J3218" s="148" t="n"/>
      <c r="K3218" s="149" t="n"/>
      <c r="L3218" s="147" t="n"/>
      <c r="M3218" s="148" t="n"/>
      <c r="N3218" s="148" t="n"/>
      <c r="O3218" s="148" t="n"/>
      <c r="P3218" s="148" t="n"/>
      <c r="Q3218" s="148" t="n"/>
      <c r="R3218" s="148" t="n"/>
      <c r="S3218" s="148" t="n"/>
      <c r="T3218" s="148" t="n"/>
      <c r="U3218" s="148" t="n"/>
      <c r="V3218" s="148" t="n"/>
      <c r="W3218" s="148" t="n"/>
      <c r="X3218" s="148" t="n"/>
      <c r="Y3218" s="148" t="n"/>
      <c r="Z3218" s="148" t="n"/>
      <c r="AA3218" s="148" t="n"/>
      <c r="AB3218" s="148" t="n"/>
      <c r="AC3218" s="148" t="n"/>
      <c r="AD3218" s="148" t="n"/>
      <c r="AE3218" s="148" t="n"/>
      <c r="AF3218" s="148" t="n"/>
      <c r="AG3218" s="148" t="n"/>
      <c r="AH3218" s="148" t="n"/>
      <c r="AI3218" s="148" t="n"/>
      <c r="AJ3218" s="148" t="n"/>
      <c r="AK3218" s="148" t="n"/>
      <c r="AL3218" s="148" t="n"/>
      <c r="AM3218" s="148" t="n"/>
      <c r="AN3218" s="148" t="n"/>
      <c r="AO3218" s="148" t="n"/>
      <c r="AP3218" s="148" t="n"/>
      <c r="AQ3218" s="148" t="n"/>
      <c r="AR3218" s="148" t="n"/>
      <c r="AS3218" s="148" t="n"/>
      <c r="AT3218" s="148" t="n"/>
      <c r="AU3218" s="148" t="n"/>
      <c r="AV3218" s="148" t="n"/>
      <c r="AW3218" s="148" t="n"/>
      <c r="AX3218" s="148" t="n"/>
      <c r="AY3218" s="148" t="n"/>
      <c r="AZ3218" s="148" t="n"/>
      <c r="BA3218" s="148" t="n"/>
      <c r="BB3218" s="148" t="n"/>
      <c r="BC3218" s="148" t="n"/>
      <c r="BD3218" s="148" t="n"/>
      <c r="BE3218" s="148" t="n"/>
      <c r="BF3218" s="148" t="n"/>
      <c r="BG3218" s="148" t="n"/>
      <c r="BH3218" s="148" t="n"/>
      <c r="BI3218" s="149"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61" t="inlineStr">
        <is>
          <t>ふ り が な</t>
        </is>
      </c>
      <c r="F3219" s="140" t="n"/>
      <c r="G3219" s="140" t="n"/>
      <c r="H3219" s="140" t="n"/>
      <c r="I3219" s="140" t="n"/>
      <c r="J3219" s="140" t="n"/>
      <c r="K3219" s="141" t="n"/>
      <c r="L3219" s="162">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3" t="n"/>
      <c r="F3221" s="164" t="n"/>
      <c r="G3221" s="164" t="n"/>
      <c r="H3221" s="164" t="n"/>
      <c r="I3221" s="164" t="n"/>
      <c r="J3221" s="164" t="n"/>
      <c r="K3221" s="165" t="n"/>
      <c r="L3221" s="164" t="n"/>
      <c r="M3221" s="164" t="n"/>
      <c r="N3221" s="164" t="n"/>
      <c r="O3221" s="164" t="n"/>
      <c r="P3221" s="164" t="n"/>
      <c r="Q3221" s="164" t="n"/>
      <c r="R3221" s="164" t="n"/>
      <c r="S3221" s="164" t="n"/>
      <c r="T3221" s="164" t="n"/>
      <c r="U3221" s="164" t="n"/>
      <c r="V3221" s="164" t="n"/>
      <c r="W3221" s="164" t="n"/>
      <c r="X3221" s="164" t="n"/>
      <c r="Y3221" s="164" t="n"/>
      <c r="Z3221" s="164" t="n"/>
      <c r="AA3221" s="164" t="n"/>
      <c r="AB3221" s="164" t="n"/>
      <c r="AC3221" s="164" t="n"/>
      <c r="AD3221" s="164" t="n"/>
      <c r="AE3221" s="164" t="n"/>
      <c r="AF3221" s="164" t="n"/>
      <c r="AG3221" s="164" t="n"/>
      <c r="AH3221" s="164" t="n"/>
      <c r="AI3221" s="164" t="n"/>
      <c r="AJ3221" s="164" t="n"/>
      <c r="AK3221" s="164" t="n"/>
      <c r="AL3221" s="164" t="n"/>
      <c r="AM3221" s="164" t="n"/>
      <c r="AN3221" s="164" t="n"/>
      <c r="AO3221" s="164" t="n"/>
      <c r="AP3221" s="164" t="n"/>
      <c r="AQ3221" s="164" t="n"/>
      <c r="AR3221" s="164" t="n"/>
      <c r="AS3221" s="164" t="n"/>
      <c r="AT3221" s="164" t="n"/>
      <c r="AU3221" s="164" t="n"/>
      <c r="AV3221" s="164" t="n"/>
      <c r="AW3221" s="164" t="n"/>
      <c r="AX3221" s="164" t="n"/>
      <c r="AY3221" s="164" t="n"/>
      <c r="AZ3221" s="164" t="n"/>
      <c r="BA3221" s="164" t="n"/>
      <c r="BB3221" s="164" t="n"/>
      <c r="BC3221" s="164" t="n"/>
      <c r="BD3221" s="164" t="n"/>
      <c r="BE3221" s="164" t="n"/>
      <c r="BF3221" s="164" t="n"/>
      <c r="BG3221" s="164" t="n"/>
      <c r="BH3221" s="164" t="n"/>
      <c r="BI3221" s="165"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6" t="inlineStr">
        <is>
          <t>連絡先</t>
        </is>
      </c>
      <c r="F3222" s="167" t="n"/>
      <c r="G3222" s="167" t="n"/>
      <c r="H3222" s="167" t="n"/>
      <c r="I3222" s="167" t="n"/>
      <c r="J3222" s="167" t="n"/>
      <c r="K3222" s="168" t="n"/>
      <c r="L3222" s="107" t="inlineStr">
        <is>
          <t>〒</t>
        </is>
      </c>
      <c r="M3222" s="167" t="n"/>
      <c r="N3222" s="167" t="n"/>
      <c r="O3222" s="167" t="n"/>
      <c r="P3222" s="173">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4">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7" t="n"/>
      <c r="F3226" s="148" t="n"/>
      <c r="G3226" s="148" t="n"/>
      <c r="H3226" s="148" t="n"/>
      <c r="I3226" s="148" t="n"/>
      <c r="J3226" s="148" t="n"/>
      <c r="K3226" s="149" t="n"/>
      <c r="L3226" s="148" t="n"/>
      <c r="M3226" s="148" t="n"/>
      <c r="N3226" s="148" t="n"/>
      <c r="O3226" s="148" t="n"/>
      <c r="P3226" s="148" t="n"/>
      <c r="Q3226" s="148" t="n"/>
      <c r="R3226" s="148" t="n"/>
      <c r="S3226" s="148" t="n"/>
      <c r="T3226" s="148" t="n"/>
      <c r="U3226" s="148" t="n"/>
      <c r="V3226" s="148" t="n"/>
      <c r="W3226" s="148" t="n"/>
      <c r="X3226" s="148" t="n"/>
      <c r="Y3226" s="148" t="n"/>
      <c r="Z3226" s="148" t="n"/>
      <c r="AA3226" s="148" t="n"/>
      <c r="AB3226" s="148" t="n"/>
      <c r="AC3226" s="148" t="n"/>
      <c r="AD3226" s="148" t="n"/>
      <c r="AE3226" s="148" t="n"/>
      <c r="AF3226" s="148" t="n"/>
      <c r="AG3226" s="148" t="n"/>
      <c r="AH3226" s="148" t="n"/>
      <c r="AI3226" s="148" t="n"/>
      <c r="AJ3226" s="148" t="n"/>
      <c r="AK3226" s="148" t="n"/>
      <c r="AL3226" s="148" t="n"/>
      <c r="AM3226" s="148" t="n"/>
      <c r="AN3226" s="148" t="n"/>
      <c r="AO3226" s="148" t="n"/>
      <c r="AP3226" s="148" t="n"/>
      <c r="AQ3226" s="148" t="n"/>
      <c r="AR3226" s="148" t="n"/>
      <c r="AS3226" s="148" t="n"/>
      <c r="AT3226" s="148" t="n"/>
      <c r="AU3226" s="148" t="n"/>
      <c r="AV3226" s="148" t="n"/>
      <c r="AW3226" s="148" t="n"/>
      <c r="AX3226" s="148" t="n"/>
      <c r="AY3226" s="148" t="n"/>
      <c r="AZ3226" s="148" t="n"/>
      <c r="BA3226" s="148" t="n"/>
      <c r="BB3226" s="148" t="n"/>
      <c r="BC3226" s="148" t="n"/>
      <c r="BD3226" s="148" t="n"/>
      <c r="BE3226" s="148" t="n"/>
      <c r="BF3226" s="148" t="n"/>
      <c r="BG3226" s="148" t="n"/>
      <c r="BH3226" s="148" t="n"/>
      <c r="BI3226" s="149"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5" t="n"/>
      <c r="BQ3232" s="140" t="n"/>
      <c r="BR3232" s="176" t="n"/>
      <c r="BS3232" s="140" t="n"/>
      <c r="BT3232" s="140" t="n"/>
      <c r="BU3232" s="28" t="n"/>
      <c r="BV3232" s="29" t="n"/>
      <c r="BW3232" s="177">
        <f>計算!$AR$38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8"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79">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80">
        <f>IF(計算!$B$38="","",設定!$B$6)&amp;""</f>
        <v/>
      </c>
      <c r="S3240" s="11" t="n"/>
      <c r="T3240" s="11" t="n"/>
      <c r="U3240" s="181">
        <f>IF(計算!$B$38="","",設定!$B$7)&amp;""</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7" t="n"/>
      <c r="F3245" s="148" t="n"/>
      <c r="G3245" s="148" t="n"/>
      <c r="H3245" s="148" t="n"/>
      <c r="I3245" s="148" t="n"/>
      <c r="J3245" s="148" t="n"/>
      <c r="K3245" s="149"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8" t="n"/>
      <c r="AX3245" s="148" t="n"/>
      <c r="AY3245" s="148" t="n"/>
      <c r="AZ3245" s="148" t="n"/>
      <c r="BA3245" s="148" t="n"/>
      <c r="BB3245" s="148" t="n"/>
      <c r="BC3245" s="148" t="n"/>
      <c r="BD3245" s="148" t="n"/>
      <c r="BE3245" s="148" t="n"/>
      <c r="BF3245" s="148" t="n"/>
      <c r="BG3245" s="148" t="n"/>
      <c r="BH3245" s="148" t="n"/>
      <c r="BI3245" s="149"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2"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2">
        <f>計算!$AV$38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80">
        <f>計算!$AT$38</f>
        <v/>
      </c>
      <c r="S3251" s="52" t="inlineStr">
        <is>
          <t>年</t>
        </is>
      </c>
      <c r="U3251" s="181">
        <f>計算!$AU$38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7" t="n"/>
      <c r="M3254" s="148" t="n"/>
      <c r="N3254" s="148" t="n"/>
      <c r="O3254" s="148" t="n"/>
      <c r="P3254" s="20" t="n"/>
      <c r="Q3254" s="20" t="n"/>
      <c r="R3254" s="20" t="n"/>
      <c r="S3254" s="20" t="n"/>
      <c r="T3254" s="20" t="n"/>
      <c r="U3254" s="20" t="n"/>
      <c r="V3254" s="20" t="n"/>
      <c r="W3254" s="20" t="n"/>
      <c r="X3254" s="39" t="n"/>
      <c r="Y3254" s="147" t="n"/>
      <c r="Z3254" s="148" t="n"/>
      <c r="AA3254" s="148" t="n"/>
      <c r="AB3254" s="148" t="n"/>
      <c r="AC3254" s="148" t="n"/>
      <c r="AD3254" s="148" t="n"/>
      <c r="AE3254" s="148" t="n"/>
      <c r="AF3254" s="148" t="n"/>
      <c r="AG3254" s="148" t="n"/>
      <c r="AH3254" s="148" t="n"/>
      <c r="AI3254" s="148" t="n"/>
      <c r="AJ3254" s="148" t="n"/>
      <c r="AK3254" s="148" t="n"/>
      <c r="AL3254" s="148" t="n"/>
      <c r="AM3254" s="148" t="n"/>
      <c r="AN3254" s="148" t="n"/>
      <c r="AO3254" s="148" t="n"/>
      <c r="AP3254" s="148" t="n"/>
      <c r="AQ3254" s="148" t="n"/>
      <c r="AR3254" s="148" t="n"/>
      <c r="AS3254" s="148" t="n"/>
      <c r="AT3254" s="148" t="n"/>
      <c r="AU3254" s="148" t="n"/>
      <c r="AV3254" s="148" t="n"/>
      <c r="AW3254" s="148" t="n"/>
      <c r="AX3254" s="148" t="n"/>
      <c r="AY3254" s="148" t="n"/>
      <c r="AZ3254" s="148" t="n"/>
      <c r="BA3254" s="148" t="n"/>
      <c r="BB3254" s="148" t="n"/>
      <c r="BC3254" s="148" t="n"/>
      <c r="BD3254" s="148" t="n"/>
      <c r="BE3254" s="148" t="n"/>
      <c r="BF3254" s="148" t="n"/>
      <c r="BG3254" s="148" t="n"/>
      <c r="BH3254" s="148" t="n"/>
      <c r="BI3254" s="149"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2">
        <f>計算!$AY$38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80">
        <f>計算!$AW$38</f>
        <v/>
      </c>
      <c r="S3257" s="52" t="inlineStr">
        <is>
          <t>年</t>
        </is>
      </c>
      <c r="U3257" s="181">
        <f>計算!$AX$38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7" t="n"/>
      <c r="M3260" s="148" t="n"/>
      <c r="N3260" s="148" t="n"/>
      <c r="O3260" s="148" t="n"/>
      <c r="P3260" s="20" t="n"/>
      <c r="Q3260" s="20" t="n"/>
      <c r="R3260" s="20" t="n"/>
      <c r="S3260" s="20" t="n"/>
      <c r="T3260" s="20" t="n"/>
      <c r="U3260" s="20" t="n"/>
      <c r="V3260" s="20" t="n"/>
      <c r="W3260" s="20" t="n"/>
      <c r="X3260" s="39" t="n"/>
      <c r="Y3260" s="147" t="n"/>
      <c r="Z3260" s="148" t="n"/>
      <c r="AA3260" s="148" t="n"/>
      <c r="AB3260" s="148" t="n"/>
      <c r="AC3260" s="148" t="n"/>
      <c r="AD3260" s="148" t="n"/>
      <c r="AE3260" s="148" t="n"/>
      <c r="AF3260" s="148" t="n"/>
      <c r="AG3260" s="148" t="n"/>
      <c r="AH3260" s="148" t="n"/>
      <c r="AI3260" s="148" t="n"/>
      <c r="AJ3260" s="148" t="n"/>
      <c r="AK3260" s="148" t="n"/>
      <c r="AL3260" s="148" t="n"/>
      <c r="AM3260" s="148" t="n"/>
      <c r="AN3260" s="148" t="n"/>
      <c r="AO3260" s="148" t="n"/>
      <c r="AP3260" s="148" t="n"/>
      <c r="AQ3260" s="148" t="n"/>
      <c r="AR3260" s="148" t="n"/>
      <c r="AS3260" s="148" t="n"/>
      <c r="AT3260" s="148" t="n"/>
      <c r="AU3260" s="148" t="n"/>
      <c r="AV3260" s="148" t="n"/>
      <c r="AW3260" s="148" t="n"/>
      <c r="AX3260" s="148" t="n"/>
      <c r="AY3260" s="148" t="n"/>
      <c r="AZ3260" s="148" t="n"/>
      <c r="BA3260" s="148" t="n"/>
      <c r="BB3260" s="148" t="n"/>
      <c r="BC3260" s="148" t="n"/>
      <c r="BD3260" s="148" t="n"/>
      <c r="BE3260" s="148" t="n"/>
      <c r="BF3260" s="148" t="n"/>
      <c r="BG3260" s="148" t="n"/>
      <c r="BH3260" s="148" t="n"/>
      <c r="BI3260" s="149" t="n"/>
      <c r="BJ3260" s="2" t="n"/>
      <c r="BK3260" s="2" t="n"/>
      <c r="BL3260" s="2" t="n"/>
      <c r="BM3260" s="2" t="n"/>
      <c r="BN3260" s="2" t="n"/>
      <c r="BO3260" s="2" t="n"/>
      <c r="BP3260" s="147" t="n"/>
      <c r="BQ3260" s="148" t="n"/>
      <c r="BR3260" s="148" t="n"/>
      <c r="BS3260" s="148" t="n"/>
      <c r="BT3260" s="148" t="n"/>
      <c r="BU3260" s="42" t="n"/>
      <c r="BV3260" s="45" t="n"/>
      <c r="BW3260" s="148" t="n"/>
      <c r="BX3260" s="148" t="n"/>
      <c r="BY3260" s="148" t="n"/>
      <c r="BZ3260" s="148" t="n"/>
      <c r="CA3260" s="148" t="n"/>
      <c r="CB3260" s="148" t="n"/>
      <c r="CC3260" s="148" t="n"/>
      <c r="CD3260" s="148" t="n"/>
      <c r="CE3260" s="148" t="n"/>
      <c r="CF3260" s="148" t="n"/>
      <c r="CG3260" s="148" t="n"/>
      <c r="CH3260" s="148" t="n"/>
      <c r="CI3260" s="148" t="n"/>
      <c r="CJ3260" s="148" t="n"/>
      <c r="CK3260" s="148" t="n"/>
      <c r="CL3260" s="148" t="n"/>
      <c r="CM3260" s="148" t="n"/>
      <c r="CN3260" s="148" t="n"/>
      <c r="CO3260" s="148" t="n"/>
      <c r="CP3260" s="148" t="n"/>
      <c r="CQ3260" s="148" t="n"/>
      <c r="CR3260" s="148" t="n"/>
      <c r="CS3260" s="148" t="n"/>
      <c r="CT3260" s="148" t="n"/>
      <c r="CU3260" s="148" t="n"/>
      <c r="CV3260" s="148" t="n"/>
      <c r="CW3260" s="148" t="n"/>
      <c r="CX3260" s="148" t="n"/>
      <c r="CY3260" s="148" t="n"/>
      <c r="CZ3260" s="148" t="n"/>
      <c r="DA3260" s="148" t="n"/>
      <c r="DB3260" s="148" t="n"/>
      <c r="DC3260" s="148" t="n"/>
      <c r="DD3260" s="148" t="n"/>
      <c r="DE3260" s="148" t="n"/>
      <c r="DF3260" s="148" t="n"/>
      <c r="DG3260" s="148" t="n"/>
      <c r="DH3260" s="148" t="n"/>
      <c r="DI3260" s="148" t="n"/>
      <c r="DJ3260" s="148" t="n"/>
      <c r="DK3260" s="148" t="n"/>
      <c r="DL3260" s="148" t="n"/>
      <c r="DM3260" s="148" t="n"/>
      <c r="DN3260" s="148" t="n"/>
      <c r="DO3260" s="148" t="n"/>
      <c r="DP3260" s="148" t="n"/>
      <c r="DQ3260" s="148" t="n"/>
      <c r="DR3260" s="148" t="n"/>
      <c r="DS3260" s="148" t="n"/>
      <c r="DT3260" s="148" t="n"/>
      <c r="DU3260" s="149"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7">
        <f>計算!$AS$38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7" t="n"/>
      <c r="M3266" s="148" t="n"/>
      <c r="N3266" s="148" t="n"/>
      <c r="O3266" s="148"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7" t="n"/>
      <c r="F3272" s="148" t="n"/>
      <c r="G3272" s="148" t="n"/>
      <c r="H3272" s="148" t="n"/>
      <c r="I3272" s="148" t="n"/>
      <c r="J3272" s="148" t="n"/>
      <c r="K3272" s="149" t="n"/>
      <c r="L3272" s="147" t="n"/>
      <c r="M3272" s="148" t="n"/>
      <c r="N3272" s="148" t="n"/>
      <c r="O3272" s="148"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7" t="n"/>
      <c r="BQ3272" s="148" t="n"/>
      <c r="BR3272" s="148" t="n"/>
      <c r="BS3272" s="148" t="n"/>
      <c r="BT3272" s="148" t="n"/>
      <c r="BU3272" s="148" t="n"/>
      <c r="BV3272" s="149" t="n"/>
      <c r="BW3272" s="148" t="n"/>
      <c r="BX3272" s="148" t="n"/>
      <c r="BY3272" s="148" t="n"/>
      <c r="BZ3272" s="148" t="n"/>
      <c r="CA3272" s="148" t="n"/>
      <c r="CB3272" s="148" t="n"/>
      <c r="CC3272" s="148" t="n"/>
      <c r="CD3272" s="148" t="n"/>
      <c r="CE3272" s="148" t="n"/>
      <c r="CF3272" s="148" t="n"/>
      <c r="CG3272" s="148" t="n"/>
      <c r="CH3272" s="148" t="n"/>
      <c r="CI3272" s="148" t="n"/>
      <c r="CJ3272" s="148" t="n"/>
      <c r="CK3272" s="148" t="n"/>
      <c r="CL3272" s="148" t="n"/>
      <c r="CM3272" s="148" t="n"/>
      <c r="CN3272" s="148" t="n"/>
      <c r="CO3272" s="148" t="n"/>
      <c r="CP3272" s="148" t="n"/>
      <c r="CQ3272" s="148" t="n"/>
      <c r="CR3272" s="148" t="n"/>
      <c r="CS3272" s="148" t="n"/>
      <c r="CT3272" s="148" t="n"/>
      <c r="CU3272" s="148" t="n"/>
      <c r="CV3272" s="148" t="n"/>
      <c r="CW3272" s="148" t="n"/>
      <c r="CX3272" s="148" t="n"/>
      <c r="CY3272" s="148" t="n"/>
      <c r="CZ3272" s="148" t="n"/>
      <c r="DA3272" s="148" t="n"/>
      <c r="DB3272" s="148" t="n"/>
      <c r="DC3272" s="148" t="n"/>
      <c r="DD3272" s="148" t="n"/>
      <c r="DE3272" s="148" t="n"/>
      <c r="DF3272" s="148" t="n"/>
      <c r="DG3272" s="148" t="n"/>
      <c r="DH3272" s="148" t="n"/>
      <c r="DI3272" s="148" t="n"/>
      <c r="DJ3272" s="148" t="n"/>
      <c r="DK3272" s="148" t="n"/>
      <c r="DL3272" s="148" t="n"/>
      <c r="DM3272" s="148" t="n"/>
      <c r="DN3272" s="148" t="n"/>
      <c r="DO3272" s="148" t="n"/>
      <c r="DP3272" s="148" t="n"/>
      <c r="DQ3272" s="148" t="n"/>
      <c r="DR3272" s="148" t="n"/>
      <c r="DS3272" s="148" t="n"/>
      <c r="DT3272" s="148" t="n"/>
      <c r="DU3272" s="149"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IF(計算!$B$39="","",IF(N(設定!$B$3)=0,"",YEAR(設定!$B$3)-2018))&amp;""</f>
        <v/>
      </c>
      <c r="AG3284" s="95" t="inlineStr">
        <is>
          <t>年</t>
        </is>
      </c>
      <c r="AI3284" s="145">
        <f>IF(計算!$B$39="","",IF(N(設定!$B$3)=0,"",MONTH(設定!$B$3)))&amp;""</f>
        <v/>
      </c>
      <c r="AL3284" s="95" t="inlineStr">
        <is>
          <t>月</t>
        </is>
      </c>
      <c r="AN3284" s="146">
        <f>IF(計算!$B$39="","",IF(N(設定!$B$3)=0,"",DAY(設定!$B$3)))&amp;""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7" t="n"/>
      <c r="BX3284" s="148" t="n"/>
      <c r="BY3284" s="148" t="n"/>
      <c r="BZ3284" s="148" t="n"/>
      <c r="CA3284" s="148" t="n"/>
      <c r="CB3284" s="148" t="n"/>
      <c r="CC3284" s="148" t="n"/>
      <c r="CD3284" s="148" t="n"/>
      <c r="CE3284" s="148" t="n"/>
      <c r="CF3284" s="148" t="n"/>
      <c r="CG3284" s="149" t="n"/>
      <c r="CH3284" s="147" t="n"/>
      <c r="CI3284" s="148" t="n"/>
      <c r="CJ3284" s="148" t="n"/>
      <c r="CK3284" s="148" t="n"/>
      <c r="CL3284" s="148" t="n"/>
      <c r="CM3284" s="148" t="n"/>
      <c r="CN3284" s="148" t="n"/>
      <c r="CO3284" s="148" t="n"/>
      <c r="CP3284" s="148" t="n"/>
      <c r="CQ3284" s="148" t="n"/>
      <c r="CR3284" s="148" t="n"/>
      <c r="CS3284" s="148" t="n"/>
      <c r="CT3284" s="148" t="n"/>
      <c r="CU3284" s="148" t="n"/>
      <c r="CV3284" s="148" t="n"/>
      <c r="CW3284" s="148" t="n"/>
      <c r="CX3284" s="148" t="n"/>
      <c r="CY3284" s="148" t="n"/>
      <c r="CZ3284" s="148" t="n"/>
      <c r="DA3284" s="148" t="n"/>
      <c r="DB3284" s="148" t="n"/>
      <c r="DC3284" s="148" t="n"/>
      <c r="DD3284" s="148" t="n"/>
      <c r="DE3284" s="148" t="n"/>
      <c r="DF3284" s="148" t="n"/>
      <c r="DG3284" s="148" t="n"/>
      <c r="DH3284" s="148" t="n"/>
      <c r="DI3284" s="148" t="n"/>
      <c r="DJ3284" s="148" t="n"/>
      <c r="DK3284" s="148" t="n"/>
      <c r="DL3284" s="148" t="n"/>
      <c r="DM3284" s="148" t="n"/>
      <c r="DN3284" s="148" t="n"/>
      <c r="DO3284" s="148" t="n"/>
      <c r="DP3284" s="148" t="n"/>
      <c r="DQ3284" s="148" t="n"/>
      <c r="DR3284" s="148" t="n"/>
      <c r="DS3284" s="148" t="n"/>
      <c r="DT3284" s="148" t="n"/>
      <c r="DU3284" s="149"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50">
        <f>計算!$BD$39</f>
        <v/>
      </c>
      <c r="CG3285" s="144" t="n"/>
      <c r="CH3285" s="151">
        <f>計算!$BE$39</f>
        <v/>
      </c>
      <c r="DU3285" s="144"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8" t="n"/>
      <c r="AA3286" s="148" t="n"/>
      <c r="AB3286" s="148" t="n"/>
      <c r="AC3286" s="148" t="n"/>
      <c r="AD3286" s="148" t="n"/>
      <c r="AE3286" s="148" t="n"/>
      <c r="AF3286" s="148" t="n"/>
      <c r="AG3286" s="148" t="n"/>
      <c r="AH3286" s="148" t="n"/>
      <c r="AI3286" s="148" t="n"/>
      <c r="AJ3286" s="148" t="n"/>
      <c r="AK3286" s="148" t="n"/>
      <c r="AL3286" s="148" t="n"/>
      <c r="AM3286" s="148" t="n"/>
      <c r="AN3286" s="148" t="n"/>
      <c r="AO3286" s="148" t="n"/>
      <c r="AP3286" s="148" t="n"/>
      <c r="AQ3286" s="148" t="n"/>
      <c r="AR3286" s="148" t="n"/>
      <c r="AS3286" s="148" t="n"/>
      <c r="AT3286" s="148" t="n"/>
      <c r="AU3286" s="12" t="n"/>
      <c r="AV3286" s="7" t="n"/>
      <c r="BI3286" s="8" t="n"/>
      <c r="BJ3286" s="7" t="n"/>
      <c r="BK3286" s="2" t="n"/>
      <c r="BL3286" s="2" t="n"/>
      <c r="BM3286" s="2" t="n"/>
      <c r="BN3286" s="2" t="n"/>
      <c r="BO3286" s="2" t="n"/>
      <c r="BP3286" s="143" t="n"/>
      <c r="BV3286" s="144" t="n"/>
      <c r="BW3286" s="143" t="n"/>
      <c r="CG3286" s="144" t="n"/>
      <c r="DU3286" s="144" t="n"/>
      <c r="DV3286" s="2" t="n"/>
      <c r="DW3286" s="2" t="n"/>
      <c r="DX3286" s="2" t="n"/>
      <c r="DY3286" s="2" t="n"/>
      <c r="DZ3286" s="2" t="n"/>
      <c r="EA3286" s="2" t="n"/>
      <c r="EB3286" s="2" t="n"/>
      <c r="EC3286" s="2" t="n"/>
    </row>
    <row r="3287" ht="6.75" customHeight="1" s="118">
      <c r="A3287" s="2" t="n"/>
      <c r="B3287" s="2" t="n"/>
      <c r="C3287" s="2" t="n"/>
      <c r="D3287" s="2" t="n"/>
      <c r="E3287" s="142" t="inlineStr">
        <is>
          <t>ふ り が な</t>
        </is>
      </c>
      <c r="F3287" s="140" t="n"/>
      <c r="G3287" s="140" t="n"/>
      <c r="H3287" s="140" t="n"/>
      <c r="I3287" s="140" t="n"/>
      <c r="J3287" s="140" t="n"/>
      <c r="K3287" s="141" t="n"/>
      <c r="L3287" s="152">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43" t="n"/>
      <c r="CG3287" s="144" t="n"/>
      <c r="DU3287" s="144" t="n"/>
      <c r="DV3287" s="2" t="n"/>
      <c r="DW3287" s="2" t="n"/>
      <c r="DX3287" s="2" t="n"/>
      <c r="DY3287" s="2" t="n"/>
      <c r="DZ3287" s="2" t="n"/>
      <c r="EA3287" s="2" t="n"/>
      <c r="EB3287" s="2" t="n"/>
      <c r="EC3287" s="2" t="n"/>
    </row>
    <row r="3288" ht="6.7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43" t="n"/>
      <c r="CG3288" s="144" t="n"/>
      <c r="DU3288" s="144" t="n"/>
      <c r="DV3288" s="2" t="n"/>
      <c r="DW3288" s="2" t="n"/>
      <c r="DX3288" s="2" t="n"/>
      <c r="DY3288" s="2" t="n"/>
      <c r="DZ3288" s="2" t="n"/>
      <c r="EA3288" s="2" t="n"/>
      <c r="EB3288" s="2" t="n"/>
      <c r="EC3288" s="2" t="n"/>
    </row>
    <row r="3289" ht="6.7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43" t="n"/>
      <c r="CG3289" s="144" t="n"/>
      <c r="DU3289" s="144" t="n"/>
      <c r="DV3289" s="2" t="n"/>
      <c r="DW3289" s="2" t="n"/>
      <c r="DX3289" s="2" t="n"/>
      <c r="DY3289" s="2" t="n"/>
      <c r="DZ3289" s="2" t="n"/>
      <c r="EA3289" s="2" t="n"/>
      <c r="EB3289" s="2" t="n"/>
      <c r="EC3289" s="2" t="n"/>
    </row>
    <row r="3290" ht="6.75" customHeight="1" s="118">
      <c r="A3290" s="2" t="n"/>
      <c r="B3290" s="2" t="n"/>
      <c r="C3290" s="2" t="n"/>
      <c r="D3290" s="2" t="n"/>
      <c r="E3290" s="147" t="n"/>
      <c r="F3290" s="148" t="n"/>
      <c r="G3290" s="148" t="n"/>
      <c r="H3290" s="148" t="n"/>
      <c r="I3290" s="148" t="n"/>
      <c r="J3290" s="148" t="n"/>
      <c r="K3290" s="149" t="n"/>
      <c r="L3290" s="148" t="n"/>
      <c r="M3290" s="148" t="n"/>
      <c r="N3290" s="148" t="n"/>
      <c r="O3290" s="148" t="n"/>
      <c r="P3290" s="148" t="n"/>
      <c r="Q3290" s="148" t="n"/>
      <c r="R3290" s="148" t="n"/>
      <c r="S3290" s="148" t="n"/>
      <c r="T3290" s="148" t="n"/>
      <c r="U3290" s="148" t="n"/>
      <c r="V3290" s="148" t="n"/>
      <c r="W3290" s="148" t="n"/>
      <c r="X3290" s="148" t="n"/>
      <c r="Y3290" s="148" t="n"/>
      <c r="Z3290" s="148" t="n"/>
      <c r="AA3290" s="148" t="n"/>
      <c r="AB3290" s="148" t="n"/>
      <c r="AC3290" s="148" t="n"/>
      <c r="AD3290" s="148" t="n"/>
      <c r="AE3290" s="148" t="n"/>
      <c r="AF3290" s="148" t="n"/>
      <c r="AG3290" s="148" t="n"/>
      <c r="AH3290" s="148" t="n"/>
      <c r="AI3290" s="148" t="n"/>
      <c r="AJ3290" s="148" t="n"/>
      <c r="AK3290" s="148" t="n"/>
      <c r="AL3290" s="148" t="n"/>
      <c r="AM3290" s="148" t="n"/>
      <c r="AN3290" s="148" t="n"/>
      <c r="AO3290" s="148" t="n"/>
      <c r="AP3290" s="148" t="n"/>
      <c r="AQ3290" s="148" t="n"/>
      <c r="AR3290" s="148" t="n"/>
      <c r="AS3290" s="148" t="n"/>
      <c r="AT3290" s="149"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43" t="n"/>
      <c r="CG3290" s="144" t="n"/>
      <c r="DU3290" s="144" t="n"/>
      <c r="DV3290" s="2" t="n"/>
      <c r="DW3290" s="2" t="n"/>
      <c r="DX3290" s="2" t="n"/>
      <c r="DY3290" s="2" t="n"/>
      <c r="DZ3290" s="2" t="n"/>
      <c r="EA3290" s="2" t="n"/>
      <c r="EB3290" s="2" t="n"/>
      <c r="EC3290" s="2" t="n"/>
    </row>
    <row r="3291" ht="6.75" customHeight="1" s="118">
      <c r="A3291" s="2" t="n"/>
      <c r="B3291" s="2" t="n"/>
      <c r="C3291" s="2" t="n"/>
      <c r="D3291" s="2" t="n"/>
      <c r="E3291" s="153" t="inlineStr">
        <is>
          <t>名　前</t>
        </is>
      </c>
      <c r="F3291" s="140" t="n"/>
      <c r="G3291" s="140" t="n"/>
      <c r="H3291" s="140" t="n"/>
      <c r="I3291" s="140" t="n"/>
      <c r="J3291" s="140" t="n"/>
      <c r="K3291" s="141" t="n"/>
      <c r="L3291" s="154">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43" t="n"/>
      <c r="CG3291" s="144" t="n"/>
      <c r="DU3291" s="144" t="n"/>
      <c r="DV3291" s="2" t="n"/>
      <c r="DW3291" s="2" t="n"/>
      <c r="DX3291" s="2" t="n"/>
      <c r="DY3291" s="2" t="n"/>
      <c r="DZ3291" s="2" t="n"/>
      <c r="EA3291" s="2" t="n"/>
      <c r="EB3291" s="2" t="n"/>
      <c r="EC3291" s="2" t="n"/>
    </row>
    <row r="3292" ht="6.7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43" t="n"/>
      <c r="CG3292" s="144" t="n"/>
      <c r="DU3292" s="144" t="n"/>
      <c r="DV3292" s="2" t="n"/>
      <c r="DW3292" s="2" t="n"/>
      <c r="DX3292" s="2" t="n"/>
      <c r="DY3292" s="2" t="n"/>
      <c r="DZ3292" s="2" t="n"/>
      <c r="EA3292" s="2" t="n"/>
      <c r="EB3292" s="2" t="n"/>
      <c r="EC3292" s="2" t="n"/>
    </row>
    <row r="3293" ht="6.7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43" t="n"/>
      <c r="CG3293" s="144" t="n"/>
      <c r="DU3293" s="144" t="n"/>
      <c r="DV3293" s="2" t="n"/>
      <c r="DW3293" s="2" t="n"/>
      <c r="DX3293" s="2" t="n"/>
      <c r="DY3293" s="2" t="n"/>
      <c r="DZ3293" s="2" t="n"/>
      <c r="EA3293" s="2" t="n"/>
      <c r="EB3293" s="2" t="n"/>
      <c r="EC3293" s="2" t="n"/>
    </row>
    <row r="3294" ht="6.7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43" t="n"/>
      <c r="CG3294" s="144" t="n"/>
      <c r="DU3294" s="144" t="n"/>
      <c r="DV3294" s="2" t="n"/>
      <c r="DW3294" s="2" t="n"/>
      <c r="DX3294" s="2" t="n"/>
      <c r="DY3294" s="2" t="n"/>
      <c r="DZ3294" s="2" t="n"/>
      <c r="EA3294" s="2" t="n"/>
      <c r="EB3294" s="2" t="n"/>
      <c r="EC3294" s="2" t="n"/>
    </row>
    <row r="3295" ht="6.7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43" t="n"/>
      <c r="CG3295" s="144" t="n"/>
      <c r="DU3295" s="144" t="n"/>
      <c r="DV3295" s="2" t="n"/>
      <c r="DW3295" s="2" t="n"/>
      <c r="DX3295" s="2" t="n"/>
      <c r="DY3295" s="2" t="n"/>
      <c r="DZ3295" s="2" t="n"/>
      <c r="EA3295" s="2" t="n"/>
      <c r="EB3295" s="2" t="n"/>
      <c r="EC3295" s="2" t="n"/>
    </row>
    <row r="3296" ht="4.5" customHeight="1" s="118">
      <c r="A3296" s="2" t="n"/>
      <c r="B3296" s="2" t="n"/>
      <c r="C3296" s="2" t="n"/>
      <c r="D3296" s="2" t="n"/>
      <c r="E3296" s="147" t="n"/>
      <c r="F3296" s="148" t="n"/>
      <c r="G3296" s="148" t="n"/>
      <c r="H3296" s="148" t="n"/>
      <c r="I3296" s="148" t="n"/>
      <c r="J3296" s="148" t="n"/>
      <c r="K3296" s="149" t="n"/>
      <c r="L3296" s="147" t="n"/>
      <c r="M3296" s="148" t="n"/>
      <c r="N3296" s="148" t="n"/>
      <c r="O3296" s="148" t="n"/>
      <c r="P3296" s="148" t="n"/>
      <c r="Q3296" s="148" t="n"/>
      <c r="R3296" s="148" t="n"/>
      <c r="S3296" s="148" t="n"/>
      <c r="T3296" s="148" t="n"/>
      <c r="U3296" s="148" t="n"/>
      <c r="V3296" s="148" t="n"/>
      <c r="W3296" s="148" t="n"/>
      <c r="X3296" s="148" t="n"/>
      <c r="Y3296" s="148" t="n"/>
      <c r="Z3296" s="148" t="n"/>
      <c r="AA3296" s="148" t="n"/>
      <c r="AB3296" s="148" t="n"/>
      <c r="AC3296" s="148" t="n"/>
      <c r="AD3296" s="148" t="n"/>
      <c r="AE3296" s="148" t="n"/>
      <c r="AF3296" s="148" t="n"/>
      <c r="AG3296" s="148" t="n"/>
      <c r="AH3296" s="148" t="n"/>
      <c r="AI3296" s="148" t="n"/>
      <c r="AJ3296" s="148" t="n"/>
      <c r="AK3296" s="148" t="n"/>
      <c r="AL3296" s="148" t="n"/>
      <c r="AM3296" s="148" t="n"/>
      <c r="AN3296" s="148" t="n"/>
      <c r="AO3296" s="148" t="n"/>
      <c r="AP3296" s="148" t="n"/>
      <c r="AQ3296" s="148" t="n"/>
      <c r="AR3296" s="148" t="n"/>
      <c r="AS3296" s="148" t="n"/>
      <c r="AT3296" s="149"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43" t="n"/>
      <c r="CG3296" s="144" t="n"/>
      <c r="DU3296" s="144" t="n"/>
      <c r="DV3296" s="2" t="n"/>
      <c r="DW3296" s="2" t="n"/>
      <c r="DX3296" s="2" t="n"/>
      <c r="DY3296" s="2" t="n"/>
      <c r="DZ3296" s="2" t="n"/>
      <c r="EA3296" s="2" t="n"/>
      <c r="EB3296" s="2" t="n"/>
      <c r="EC3296" s="2" t="n"/>
    </row>
    <row r="3297" ht="6.75" customHeight="1" s="118">
      <c r="A3297" s="2" t="n"/>
      <c r="B3297" s="2" t="n"/>
      <c r="C3297" s="2" t="n"/>
      <c r="D3297" s="2" t="n"/>
      <c r="E3297" s="153" t="inlineStr">
        <is>
          <t>生年月日</t>
        </is>
      </c>
      <c r="F3297" s="140" t="n"/>
      <c r="G3297" s="140" t="n"/>
      <c r="H3297" s="140" t="n"/>
      <c r="I3297" s="140" t="n"/>
      <c r="J3297" s="140" t="n"/>
      <c r="K3297" s="141" t="n"/>
      <c r="L3297" s="155" t="inlineStr">
        <is>
          <t>昭和 ・ 平成</t>
        </is>
      </c>
      <c r="M3297" s="140" t="n"/>
      <c r="N3297" s="140" t="n"/>
      <c r="O3297" s="140" t="n"/>
      <c r="P3297" s="140" t="n"/>
      <c r="Q3297" s="140" t="n"/>
      <c r="R3297" s="140" t="n"/>
      <c r="S3297" s="140" t="n"/>
      <c r="T3297" s="140" t="n"/>
      <c r="U3297" s="140" t="n"/>
      <c r="V3297" s="156">
        <f>計算!$D$39</f>
        <v/>
      </c>
      <c r="W3297" s="140" t="n"/>
      <c r="X3297" s="157" t="inlineStr">
        <is>
          <t>年</t>
        </is>
      </c>
      <c r="Y3297" s="140" t="n"/>
      <c r="Z3297" s="158">
        <f>計算!$E$39</f>
        <v/>
      </c>
      <c r="AA3297" s="140" t="n"/>
      <c r="AB3297" s="140" t="n"/>
      <c r="AC3297" s="157" t="inlineStr">
        <is>
          <t>月</t>
        </is>
      </c>
      <c r="AD3297" s="140" t="n"/>
      <c r="AE3297" s="158">
        <f>計算!$F$39</f>
        <v/>
      </c>
      <c r="AF3297" s="140" t="n"/>
      <c r="AG3297" s="140" t="n"/>
      <c r="AH3297" s="157" t="inlineStr">
        <is>
          <t>日　生 （満</t>
        </is>
      </c>
      <c r="AI3297" s="140" t="n"/>
      <c r="AJ3297" s="140" t="n"/>
      <c r="AK3297" s="140" t="n"/>
      <c r="AL3297" s="140" t="n"/>
      <c r="AM3297" s="140" t="n"/>
      <c r="AN3297" s="140" t="n"/>
      <c r="AO3297" s="140" t="n"/>
      <c r="AP3297" s="159">
        <f>計算!$G$39</f>
        <v/>
      </c>
      <c r="AQ3297" s="140" t="n"/>
      <c r="AR3297" s="160"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43" t="n"/>
      <c r="CG3297" s="144" t="n"/>
      <c r="DU3297" s="144" t="n"/>
      <c r="DV3297" s="2" t="n"/>
      <c r="DW3297" s="2" t="n"/>
      <c r="DX3297" s="2" t="n"/>
      <c r="DY3297" s="2" t="n"/>
      <c r="DZ3297" s="2" t="n"/>
      <c r="EA3297" s="2" t="n"/>
      <c r="EB3297" s="2" t="n"/>
      <c r="EC3297" s="2" t="n"/>
    </row>
    <row r="3298" ht="6.75"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143" t="n"/>
      <c r="CG3298" s="144" t="n"/>
      <c r="DU3298" s="144" t="n"/>
      <c r="DV3298" s="2" t="n"/>
      <c r="DW3298" s="2" t="n"/>
      <c r="DX3298" s="2" t="n"/>
      <c r="DY3298" s="2" t="n"/>
      <c r="DZ3298" s="2" t="n"/>
      <c r="EA3298" s="2" t="n"/>
      <c r="EB3298" s="2" t="n"/>
      <c r="EC3298" s="2" t="n"/>
    </row>
    <row r="3299" ht="6.75"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143" t="n"/>
      <c r="CG3299" s="144" t="n"/>
      <c r="DU3299" s="144" t="n"/>
      <c r="DV3299" s="2" t="n"/>
      <c r="DW3299" s="2" t="n"/>
      <c r="DX3299" s="2" t="n"/>
      <c r="DY3299" s="2" t="n"/>
      <c r="DZ3299" s="2" t="n"/>
      <c r="EA3299" s="2" t="n"/>
      <c r="EB3299" s="2" t="n"/>
      <c r="EC3299" s="2" t="n"/>
    </row>
    <row r="3300" ht="3.75" customHeight="1" s="118">
      <c r="A3300" s="2" t="n"/>
      <c r="B3300" s="2" t="n"/>
      <c r="C3300" s="2" t="n"/>
      <c r="D3300" s="2" t="n"/>
      <c r="E3300" s="147" t="n"/>
      <c r="F3300" s="148" t="n"/>
      <c r="G3300" s="148" t="n"/>
      <c r="H3300" s="148" t="n"/>
      <c r="I3300" s="148" t="n"/>
      <c r="J3300" s="148" t="n"/>
      <c r="K3300" s="149" t="n"/>
      <c r="L3300" s="147" t="n"/>
      <c r="M3300" s="148" t="n"/>
      <c r="N3300" s="148" t="n"/>
      <c r="O3300" s="148" t="n"/>
      <c r="P3300" s="148" t="n"/>
      <c r="Q3300" s="148" t="n"/>
      <c r="R3300" s="148" t="n"/>
      <c r="S3300" s="148" t="n"/>
      <c r="T3300" s="148" t="n"/>
      <c r="U3300" s="148" t="n"/>
      <c r="X3300" s="148" t="n"/>
      <c r="Y3300" s="148" t="n"/>
      <c r="AC3300" s="148" t="n"/>
      <c r="AD3300" s="148" t="n"/>
      <c r="AH3300" s="148" t="n"/>
      <c r="AI3300" s="148" t="n"/>
      <c r="AJ3300" s="148" t="n"/>
      <c r="AK3300" s="148" t="n"/>
      <c r="AL3300" s="148" t="n"/>
      <c r="AM3300" s="148" t="n"/>
      <c r="AN3300" s="148" t="n"/>
      <c r="AO3300" s="148" t="n"/>
      <c r="AP3300" s="148" t="n"/>
      <c r="AQ3300" s="148" t="n"/>
      <c r="AR3300" s="148" t="n"/>
      <c r="AS3300" s="148" t="n"/>
      <c r="AT3300" s="149"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143" t="n"/>
      <c r="CG3300" s="144" t="n"/>
      <c r="DU3300" s="144" t="n"/>
      <c r="DV3300" s="2" t="n"/>
      <c r="DW3300" s="2" t="n"/>
      <c r="DX3300" s="2" t="n"/>
      <c r="DY3300" s="2" t="n"/>
      <c r="DZ3300" s="2" t="n"/>
      <c r="EA3300" s="2" t="n"/>
      <c r="EB3300" s="2" t="n"/>
      <c r="EC3300" s="2" t="n"/>
    </row>
    <row r="3301" ht="6.75" customHeight="1" s="118">
      <c r="A3301" s="2" t="n"/>
      <c r="B3301" s="2" t="n"/>
      <c r="C3301" s="2" t="n"/>
      <c r="D3301" s="2" t="n"/>
      <c r="E3301" s="161" t="inlineStr">
        <is>
          <t>ふ り が な</t>
        </is>
      </c>
      <c r="F3301" s="140" t="n"/>
      <c r="G3301" s="140" t="n"/>
      <c r="H3301" s="140" t="n"/>
      <c r="I3301" s="140" t="n"/>
      <c r="J3301" s="140" t="n"/>
      <c r="K3301" s="141" t="n"/>
      <c r="L3301" s="162">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143" t="n"/>
      <c r="CG3301" s="144" t="n"/>
      <c r="DU3301" s="144" t="n"/>
      <c r="DV3301" s="2" t="n"/>
      <c r="DW3301" s="2" t="n"/>
      <c r="DX3301" s="2" t="n"/>
      <c r="DY3301" s="2" t="n"/>
      <c r="DZ3301" s="2" t="n"/>
      <c r="EA3301" s="2" t="n"/>
      <c r="EB3301" s="2" t="n"/>
      <c r="EC3301" s="2" t="n"/>
    </row>
    <row r="3302" ht="6.75" customHeight="1" s="118">
      <c r="A3302" s="2" t="n"/>
      <c r="B3302" s="2" t="n"/>
      <c r="C3302" s="2" t="n"/>
      <c r="D3302" s="2" t="n"/>
      <c r="E3302" s="143" t="n"/>
      <c r="K3302" s="144" t="n"/>
      <c r="BI3302" s="144" t="n"/>
      <c r="BJ3302" s="2" t="n"/>
      <c r="BK3302" s="2" t="n"/>
      <c r="BL3302" s="2" t="n"/>
      <c r="BM3302" s="2" t="n"/>
      <c r="BN3302" s="2" t="n"/>
      <c r="BO3302" s="2" t="n"/>
      <c r="BP3302" s="143" t="n"/>
      <c r="BV3302" s="144" t="n"/>
      <c r="BW3302" s="143" t="n"/>
      <c r="CG3302" s="144" t="n"/>
      <c r="DU3302" s="144" t="n"/>
      <c r="DV3302" s="2" t="n"/>
      <c r="DW3302" s="2" t="n"/>
      <c r="DX3302" s="2" t="n"/>
      <c r="DY3302" s="2" t="n"/>
      <c r="DZ3302" s="2" t="n"/>
      <c r="EA3302" s="2" t="n"/>
      <c r="EB3302" s="2" t="n"/>
      <c r="EC3302" s="2" t="n"/>
    </row>
    <row r="3303" ht="6.75" customHeight="1" s="118">
      <c r="A3303" s="2" t="n"/>
      <c r="B3303" s="2" t="n"/>
      <c r="C3303" s="2" t="n"/>
      <c r="D3303" s="2" t="n"/>
      <c r="E3303" s="163" t="n"/>
      <c r="F3303" s="164" t="n"/>
      <c r="G3303" s="164" t="n"/>
      <c r="H3303" s="164" t="n"/>
      <c r="I3303" s="164" t="n"/>
      <c r="J3303" s="164" t="n"/>
      <c r="K3303" s="165" t="n"/>
      <c r="L3303" s="164" t="n"/>
      <c r="M3303" s="164" t="n"/>
      <c r="N3303" s="164" t="n"/>
      <c r="O3303" s="164" t="n"/>
      <c r="P3303" s="164" t="n"/>
      <c r="Q3303" s="164" t="n"/>
      <c r="R3303" s="164" t="n"/>
      <c r="S3303" s="164" t="n"/>
      <c r="T3303" s="164" t="n"/>
      <c r="U3303" s="164" t="n"/>
      <c r="V3303" s="164" t="n"/>
      <c r="W3303" s="164" t="n"/>
      <c r="X3303" s="164" t="n"/>
      <c r="Y3303" s="164" t="n"/>
      <c r="Z3303" s="164" t="n"/>
      <c r="AA3303" s="164" t="n"/>
      <c r="AB3303" s="164" t="n"/>
      <c r="AC3303" s="164" t="n"/>
      <c r="AD3303" s="164" t="n"/>
      <c r="AE3303" s="164" t="n"/>
      <c r="AF3303" s="164" t="n"/>
      <c r="AG3303" s="164" t="n"/>
      <c r="AH3303" s="164" t="n"/>
      <c r="AI3303" s="164" t="n"/>
      <c r="AJ3303" s="164" t="n"/>
      <c r="AK3303" s="164" t="n"/>
      <c r="AL3303" s="164" t="n"/>
      <c r="AM3303" s="164" t="n"/>
      <c r="AN3303" s="164" t="n"/>
      <c r="AO3303" s="164" t="n"/>
      <c r="AP3303" s="164" t="n"/>
      <c r="AQ3303" s="164" t="n"/>
      <c r="AR3303" s="164" t="n"/>
      <c r="AS3303" s="164" t="n"/>
      <c r="AT3303" s="164" t="n"/>
      <c r="AU3303" s="164" t="n"/>
      <c r="AV3303" s="164" t="n"/>
      <c r="AW3303" s="164" t="n"/>
      <c r="AX3303" s="164" t="n"/>
      <c r="AY3303" s="164" t="n"/>
      <c r="AZ3303" s="164" t="n"/>
      <c r="BA3303" s="164" t="n"/>
      <c r="BB3303" s="164" t="n"/>
      <c r="BC3303" s="164" t="n"/>
      <c r="BD3303" s="164" t="n"/>
      <c r="BE3303" s="164" t="n"/>
      <c r="BF3303" s="164" t="n"/>
      <c r="BG3303" s="164" t="n"/>
      <c r="BH3303" s="164" t="n"/>
      <c r="BI3303" s="165" t="n"/>
      <c r="BJ3303" s="2" t="n"/>
      <c r="BK3303" s="2" t="n"/>
      <c r="BL3303" s="2" t="n"/>
      <c r="BM3303" s="2" t="n"/>
      <c r="BN3303" s="2" t="n"/>
      <c r="BO3303" s="2" t="n"/>
      <c r="BP3303" s="143" t="n"/>
      <c r="BV3303" s="144" t="n"/>
      <c r="BW3303" s="143" t="n"/>
      <c r="CG3303" s="144" t="n"/>
      <c r="DU3303" s="144" t="n"/>
      <c r="DV3303" s="2" t="n"/>
      <c r="DW3303" s="2" t="n"/>
      <c r="DX3303" s="2" t="n"/>
      <c r="DY3303" s="2" t="n"/>
      <c r="DZ3303" s="2" t="n"/>
      <c r="EA3303" s="2" t="n"/>
      <c r="EB3303" s="2" t="n"/>
      <c r="EC3303" s="2" t="n"/>
    </row>
    <row r="3304" ht="6.75" customHeight="1" s="118">
      <c r="A3304" s="2" t="n"/>
      <c r="B3304" s="2" t="n"/>
      <c r="C3304" s="2" t="n"/>
      <c r="D3304" s="2" t="n"/>
      <c r="E3304" s="166" t="inlineStr">
        <is>
          <t>現住所</t>
        </is>
      </c>
      <c r="F3304" s="167" t="n"/>
      <c r="G3304" s="167" t="n"/>
      <c r="H3304" s="167" t="n"/>
      <c r="I3304" s="167" t="n"/>
      <c r="J3304" s="167" t="n"/>
      <c r="K3304" s="168" t="n"/>
      <c r="L3304" s="107" t="inlineStr">
        <is>
          <t>〒</t>
        </is>
      </c>
      <c r="M3304" s="167" t="n"/>
      <c r="N3304" s="167" t="n"/>
      <c r="O3304" s="167" t="n"/>
      <c r="P3304" s="169">
        <f>計算!$H$39</f>
        <v/>
      </c>
      <c r="Q3304" s="167" t="n"/>
      <c r="R3304" s="167" t="n"/>
      <c r="S3304" s="167" t="n"/>
      <c r="T3304" s="167" t="n"/>
      <c r="U3304" s="167" t="n"/>
      <c r="V3304" s="167" t="n"/>
      <c r="W3304" s="167" t="n"/>
      <c r="X3304" s="167" t="n"/>
      <c r="Y3304" s="167" t="n"/>
      <c r="Z3304" s="167" t="n"/>
      <c r="AA3304" s="167" t="n"/>
      <c r="AB3304" s="167" t="n"/>
      <c r="AC3304" s="167" t="n"/>
      <c r="AD3304" s="167" t="n"/>
      <c r="AE3304" s="167" t="n"/>
      <c r="AF3304" s="167" t="n"/>
      <c r="AG3304" s="167" t="n"/>
      <c r="AH3304" s="167" t="n"/>
      <c r="AI3304" s="167" t="n"/>
      <c r="AJ3304" s="167"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143" t="n"/>
      <c r="CG3304" s="144" t="n"/>
      <c r="DU3304" s="144" t="n"/>
      <c r="DV3304" s="2" t="n"/>
      <c r="DW3304" s="2" t="n"/>
      <c r="DX3304" s="2" t="n"/>
      <c r="DY3304" s="2" t="n"/>
      <c r="DZ3304" s="2" t="n"/>
      <c r="EA3304" s="2" t="n"/>
      <c r="EB3304" s="2" t="n"/>
      <c r="EC3304" s="2" t="n"/>
    </row>
    <row r="3305" ht="4.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7" t="n"/>
      <c r="BQ3305" s="148" t="n"/>
      <c r="BR3305" s="148" t="n"/>
      <c r="BS3305" s="148" t="n"/>
      <c r="BT3305" s="148" t="n"/>
      <c r="BU3305" s="148" t="n"/>
      <c r="BV3305" s="149" t="n"/>
      <c r="BW3305" s="147" t="n"/>
      <c r="BX3305" s="148" t="n"/>
      <c r="BY3305" s="148" t="n"/>
      <c r="BZ3305" s="148" t="n"/>
      <c r="CA3305" s="148" t="n"/>
      <c r="CB3305" s="148" t="n"/>
      <c r="CC3305" s="148" t="n"/>
      <c r="CD3305" s="148" t="n"/>
      <c r="CE3305" s="148" t="n"/>
      <c r="CF3305" s="148" t="n"/>
      <c r="CG3305" s="149" t="n"/>
      <c r="DU3305" s="144"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0" t="inlineStr">
        <is>
          <t>校内外の諸活動</t>
        </is>
      </c>
      <c r="BQ3306" s="140" t="n"/>
      <c r="BR3306" s="140" t="n"/>
      <c r="BS3306" s="140" t="n"/>
      <c r="BT3306" s="140" t="n"/>
      <c r="BU3306" s="140" t="n"/>
      <c r="BV3306" s="141" t="n"/>
      <c r="BW3306" s="171">
        <f>計算!$AQ$39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2">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7" t="n"/>
      <c r="F3309" s="148" t="n"/>
      <c r="G3309" s="148" t="n"/>
      <c r="H3309" s="148" t="n"/>
      <c r="I3309" s="148" t="n"/>
      <c r="J3309" s="148" t="n"/>
      <c r="K3309" s="149" t="n"/>
      <c r="L3309" s="147" t="n"/>
      <c r="M3309" s="148" t="n"/>
      <c r="N3309" s="148" t="n"/>
      <c r="O3309" s="148" t="n"/>
      <c r="P3309" s="148" t="n"/>
      <c r="Q3309" s="148" t="n"/>
      <c r="R3309" s="148" t="n"/>
      <c r="S3309" s="148" t="n"/>
      <c r="T3309" s="148" t="n"/>
      <c r="U3309" s="148" t="n"/>
      <c r="V3309" s="148" t="n"/>
      <c r="W3309" s="148" t="n"/>
      <c r="X3309" s="148" t="n"/>
      <c r="Y3309" s="148" t="n"/>
      <c r="Z3309" s="148" t="n"/>
      <c r="AA3309" s="148" t="n"/>
      <c r="AB3309" s="148" t="n"/>
      <c r="AC3309" s="148" t="n"/>
      <c r="AD3309" s="148" t="n"/>
      <c r="AE3309" s="148" t="n"/>
      <c r="AF3309" s="148" t="n"/>
      <c r="AG3309" s="148" t="n"/>
      <c r="AH3309" s="148" t="n"/>
      <c r="AI3309" s="148" t="n"/>
      <c r="AJ3309" s="148" t="n"/>
      <c r="AK3309" s="148" t="n"/>
      <c r="AL3309" s="148" t="n"/>
      <c r="AM3309" s="148" t="n"/>
      <c r="AN3309" s="148" t="n"/>
      <c r="AO3309" s="148" t="n"/>
      <c r="AP3309" s="148" t="n"/>
      <c r="AQ3309" s="148" t="n"/>
      <c r="AR3309" s="148" t="n"/>
      <c r="AS3309" s="148" t="n"/>
      <c r="AT3309" s="148" t="n"/>
      <c r="AU3309" s="148" t="n"/>
      <c r="AV3309" s="148" t="n"/>
      <c r="AW3309" s="148" t="n"/>
      <c r="AX3309" s="148" t="n"/>
      <c r="AY3309" s="148" t="n"/>
      <c r="AZ3309" s="148" t="n"/>
      <c r="BA3309" s="148" t="n"/>
      <c r="BB3309" s="148" t="n"/>
      <c r="BC3309" s="148" t="n"/>
      <c r="BD3309" s="148" t="n"/>
      <c r="BE3309" s="148" t="n"/>
      <c r="BF3309" s="148" t="n"/>
      <c r="BG3309" s="148" t="n"/>
      <c r="BH3309" s="148" t="n"/>
      <c r="BI3309" s="149"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61" t="inlineStr">
        <is>
          <t>ふ り が な</t>
        </is>
      </c>
      <c r="F3310" s="140" t="n"/>
      <c r="G3310" s="140" t="n"/>
      <c r="H3310" s="140" t="n"/>
      <c r="I3310" s="140" t="n"/>
      <c r="J3310" s="140" t="n"/>
      <c r="K3310" s="141" t="n"/>
      <c r="L3310" s="162">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3" t="n"/>
      <c r="F3312" s="164" t="n"/>
      <c r="G3312" s="164" t="n"/>
      <c r="H3312" s="164" t="n"/>
      <c r="I3312" s="164" t="n"/>
      <c r="J3312" s="164" t="n"/>
      <c r="K3312" s="165" t="n"/>
      <c r="L3312" s="164" t="n"/>
      <c r="M3312" s="164" t="n"/>
      <c r="N3312" s="164" t="n"/>
      <c r="O3312" s="164" t="n"/>
      <c r="P3312" s="164" t="n"/>
      <c r="Q3312" s="164" t="n"/>
      <c r="R3312" s="164" t="n"/>
      <c r="S3312" s="164" t="n"/>
      <c r="T3312" s="164" t="n"/>
      <c r="U3312" s="164" t="n"/>
      <c r="V3312" s="164" t="n"/>
      <c r="W3312" s="164" t="n"/>
      <c r="X3312" s="164" t="n"/>
      <c r="Y3312" s="164" t="n"/>
      <c r="Z3312" s="164" t="n"/>
      <c r="AA3312" s="164" t="n"/>
      <c r="AB3312" s="164" t="n"/>
      <c r="AC3312" s="164" t="n"/>
      <c r="AD3312" s="164" t="n"/>
      <c r="AE3312" s="164" t="n"/>
      <c r="AF3312" s="164" t="n"/>
      <c r="AG3312" s="164" t="n"/>
      <c r="AH3312" s="164" t="n"/>
      <c r="AI3312" s="164" t="n"/>
      <c r="AJ3312" s="164" t="n"/>
      <c r="AK3312" s="164" t="n"/>
      <c r="AL3312" s="164" t="n"/>
      <c r="AM3312" s="164" t="n"/>
      <c r="AN3312" s="164" t="n"/>
      <c r="AO3312" s="164" t="n"/>
      <c r="AP3312" s="164" t="n"/>
      <c r="AQ3312" s="164" t="n"/>
      <c r="AR3312" s="164" t="n"/>
      <c r="AS3312" s="164" t="n"/>
      <c r="AT3312" s="164" t="n"/>
      <c r="AU3312" s="164" t="n"/>
      <c r="AV3312" s="164" t="n"/>
      <c r="AW3312" s="164" t="n"/>
      <c r="AX3312" s="164" t="n"/>
      <c r="AY3312" s="164" t="n"/>
      <c r="AZ3312" s="164" t="n"/>
      <c r="BA3312" s="164" t="n"/>
      <c r="BB3312" s="164" t="n"/>
      <c r="BC3312" s="164" t="n"/>
      <c r="BD3312" s="164" t="n"/>
      <c r="BE3312" s="164" t="n"/>
      <c r="BF3312" s="164" t="n"/>
      <c r="BG3312" s="164" t="n"/>
      <c r="BH3312" s="164" t="n"/>
      <c r="BI3312" s="165"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6" t="inlineStr">
        <is>
          <t>連絡先</t>
        </is>
      </c>
      <c r="F3313" s="167" t="n"/>
      <c r="G3313" s="167" t="n"/>
      <c r="H3313" s="167" t="n"/>
      <c r="I3313" s="167" t="n"/>
      <c r="J3313" s="167" t="n"/>
      <c r="K3313" s="168" t="n"/>
      <c r="L3313" s="107" t="inlineStr">
        <is>
          <t>〒</t>
        </is>
      </c>
      <c r="M3313" s="167" t="n"/>
      <c r="N3313" s="167" t="n"/>
      <c r="O3313" s="167" t="n"/>
      <c r="P3313" s="173">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4">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7" t="n"/>
      <c r="F3317" s="148" t="n"/>
      <c r="G3317" s="148" t="n"/>
      <c r="H3317" s="148" t="n"/>
      <c r="I3317" s="148" t="n"/>
      <c r="J3317" s="148" t="n"/>
      <c r="K3317" s="149" t="n"/>
      <c r="L3317" s="148" t="n"/>
      <c r="M3317" s="148" t="n"/>
      <c r="N3317" s="148" t="n"/>
      <c r="O3317" s="148" t="n"/>
      <c r="P3317" s="148" t="n"/>
      <c r="Q3317" s="148" t="n"/>
      <c r="R3317" s="148" t="n"/>
      <c r="S3317" s="148" t="n"/>
      <c r="T3317" s="148" t="n"/>
      <c r="U3317" s="148" t="n"/>
      <c r="V3317" s="148" t="n"/>
      <c r="W3317" s="148" t="n"/>
      <c r="X3317" s="148" t="n"/>
      <c r="Y3317" s="148" t="n"/>
      <c r="Z3317" s="148" t="n"/>
      <c r="AA3317" s="148" t="n"/>
      <c r="AB3317" s="148" t="n"/>
      <c r="AC3317" s="148" t="n"/>
      <c r="AD3317" s="148" t="n"/>
      <c r="AE3317" s="148" t="n"/>
      <c r="AF3317" s="148" t="n"/>
      <c r="AG3317" s="148" t="n"/>
      <c r="AH3317" s="148" t="n"/>
      <c r="AI3317" s="148" t="n"/>
      <c r="AJ3317" s="148" t="n"/>
      <c r="AK3317" s="148" t="n"/>
      <c r="AL3317" s="148" t="n"/>
      <c r="AM3317" s="148" t="n"/>
      <c r="AN3317" s="148" t="n"/>
      <c r="AO3317" s="148" t="n"/>
      <c r="AP3317" s="148" t="n"/>
      <c r="AQ3317" s="148" t="n"/>
      <c r="AR3317" s="148" t="n"/>
      <c r="AS3317" s="148" t="n"/>
      <c r="AT3317" s="148" t="n"/>
      <c r="AU3317" s="148" t="n"/>
      <c r="AV3317" s="148" t="n"/>
      <c r="AW3317" s="148" t="n"/>
      <c r="AX3317" s="148" t="n"/>
      <c r="AY3317" s="148" t="n"/>
      <c r="AZ3317" s="148" t="n"/>
      <c r="BA3317" s="148" t="n"/>
      <c r="BB3317" s="148" t="n"/>
      <c r="BC3317" s="148" t="n"/>
      <c r="BD3317" s="148" t="n"/>
      <c r="BE3317" s="148" t="n"/>
      <c r="BF3317" s="148" t="n"/>
      <c r="BG3317" s="148" t="n"/>
      <c r="BH3317" s="148" t="n"/>
      <c r="BI3317" s="149"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5" t="n"/>
      <c r="BQ3323" s="140" t="n"/>
      <c r="BR3323" s="176" t="n"/>
      <c r="BS3323" s="140" t="n"/>
      <c r="BT3323" s="140" t="n"/>
      <c r="BU3323" s="28" t="n"/>
      <c r="BV3323" s="29" t="n"/>
      <c r="BW3323" s="177">
        <f>計算!$AR$39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8"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79">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80">
        <f>IF(計算!$B$39="","",設定!$B$6)&amp;""</f>
        <v/>
      </c>
      <c r="S3331" s="11" t="n"/>
      <c r="T3331" s="11" t="n"/>
      <c r="U3331" s="181">
        <f>IF(計算!$B$39="","",設定!$B$7)&amp;""</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7" t="n"/>
      <c r="F3336" s="148" t="n"/>
      <c r="G3336" s="148" t="n"/>
      <c r="H3336" s="148" t="n"/>
      <c r="I3336" s="148" t="n"/>
      <c r="J3336" s="148" t="n"/>
      <c r="K3336" s="149"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8" t="n"/>
      <c r="AX3336" s="148" t="n"/>
      <c r="AY3336" s="148" t="n"/>
      <c r="AZ3336" s="148" t="n"/>
      <c r="BA3336" s="148" t="n"/>
      <c r="BB3336" s="148" t="n"/>
      <c r="BC3336" s="148" t="n"/>
      <c r="BD3336" s="148" t="n"/>
      <c r="BE3336" s="148" t="n"/>
      <c r="BF3336" s="148" t="n"/>
      <c r="BG3336" s="148" t="n"/>
      <c r="BH3336" s="148" t="n"/>
      <c r="BI3336" s="149"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2"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2">
        <f>計算!$AV$39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80">
        <f>計算!$AT$39</f>
        <v/>
      </c>
      <c r="S3342" s="52" t="inlineStr">
        <is>
          <t>年</t>
        </is>
      </c>
      <c r="U3342" s="181">
        <f>計算!$AU$39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7" t="n"/>
      <c r="M3345" s="148" t="n"/>
      <c r="N3345" s="148" t="n"/>
      <c r="O3345" s="148" t="n"/>
      <c r="P3345" s="20" t="n"/>
      <c r="Q3345" s="20" t="n"/>
      <c r="R3345" s="20" t="n"/>
      <c r="S3345" s="20" t="n"/>
      <c r="T3345" s="20" t="n"/>
      <c r="U3345" s="20" t="n"/>
      <c r="V3345" s="20" t="n"/>
      <c r="W3345" s="20" t="n"/>
      <c r="X3345" s="39" t="n"/>
      <c r="Y3345" s="147" t="n"/>
      <c r="Z3345" s="148" t="n"/>
      <c r="AA3345" s="148" t="n"/>
      <c r="AB3345" s="148" t="n"/>
      <c r="AC3345" s="148" t="n"/>
      <c r="AD3345" s="148" t="n"/>
      <c r="AE3345" s="148" t="n"/>
      <c r="AF3345" s="148" t="n"/>
      <c r="AG3345" s="148" t="n"/>
      <c r="AH3345" s="148" t="n"/>
      <c r="AI3345" s="148" t="n"/>
      <c r="AJ3345" s="148" t="n"/>
      <c r="AK3345" s="148" t="n"/>
      <c r="AL3345" s="148" t="n"/>
      <c r="AM3345" s="148" t="n"/>
      <c r="AN3345" s="148" t="n"/>
      <c r="AO3345" s="148" t="n"/>
      <c r="AP3345" s="148" t="n"/>
      <c r="AQ3345" s="148" t="n"/>
      <c r="AR3345" s="148" t="n"/>
      <c r="AS3345" s="148" t="n"/>
      <c r="AT3345" s="148" t="n"/>
      <c r="AU3345" s="148" t="n"/>
      <c r="AV3345" s="148" t="n"/>
      <c r="AW3345" s="148" t="n"/>
      <c r="AX3345" s="148" t="n"/>
      <c r="AY3345" s="148" t="n"/>
      <c r="AZ3345" s="148" t="n"/>
      <c r="BA3345" s="148" t="n"/>
      <c r="BB3345" s="148" t="n"/>
      <c r="BC3345" s="148" t="n"/>
      <c r="BD3345" s="148" t="n"/>
      <c r="BE3345" s="148" t="n"/>
      <c r="BF3345" s="148" t="n"/>
      <c r="BG3345" s="148" t="n"/>
      <c r="BH3345" s="148" t="n"/>
      <c r="BI3345" s="149"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2">
        <f>計算!$AY$39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80">
        <f>計算!$AW$39</f>
        <v/>
      </c>
      <c r="S3348" s="52" t="inlineStr">
        <is>
          <t>年</t>
        </is>
      </c>
      <c r="U3348" s="181">
        <f>計算!$AX$39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7" t="n"/>
      <c r="M3351" s="148" t="n"/>
      <c r="N3351" s="148" t="n"/>
      <c r="O3351" s="148" t="n"/>
      <c r="P3351" s="20" t="n"/>
      <c r="Q3351" s="20" t="n"/>
      <c r="R3351" s="20" t="n"/>
      <c r="S3351" s="20" t="n"/>
      <c r="T3351" s="20" t="n"/>
      <c r="U3351" s="20" t="n"/>
      <c r="V3351" s="20" t="n"/>
      <c r="W3351" s="20" t="n"/>
      <c r="X3351" s="39" t="n"/>
      <c r="Y3351" s="147" t="n"/>
      <c r="Z3351" s="148" t="n"/>
      <c r="AA3351" s="148" t="n"/>
      <c r="AB3351" s="148" t="n"/>
      <c r="AC3351" s="148" t="n"/>
      <c r="AD3351" s="148" t="n"/>
      <c r="AE3351" s="148" t="n"/>
      <c r="AF3351" s="148" t="n"/>
      <c r="AG3351" s="148" t="n"/>
      <c r="AH3351" s="148" t="n"/>
      <c r="AI3351" s="148" t="n"/>
      <c r="AJ3351" s="148" t="n"/>
      <c r="AK3351" s="148" t="n"/>
      <c r="AL3351" s="148" t="n"/>
      <c r="AM3351" s="148" t="n"/>
      <c r="AN3351" s="148" t="n"/>
      <c r="AO3351" s="148" t="n"/>
      <c r="AP3351" s="148" t="n"/>
      <c r="AQ3351" s="148" t="n"/>
      <c r="AR3351" s="148" t="n"/>
      <c r="AS3351" s="148" t="n"/>
      <c r="AT3351" s="148" t="n"/>
      <c r="AU3351" s="148" t="n"/>
      <c r="AV3351" s="148" t="n"/>
      <c r="AW3351" s="148" t="n"/>
      <c r="AX3351" s="148" t="n"/>
      <c r="AY3351" s="148" t="n"/>
      <c r="AZ3351" s="148" t="n"/>
      <c r="BA3351" s="148" t="n"/>
      <c r="BB3351" s="148" t="n"/>
      <c r="BC3351" s="148" t="n"/>
      <c r="BD3351" s="148" t="n"/>
      <c r="BE3351" s="148" t="n"/>
      <c r="BF3351" s="148" t="n"/>
      <c r="BG3351" s="148" t="n"/>
      <c r="BH3351" s="148" t="n"/>
      <c r="BI3351" s="149" t="n"/>
      <c r="BJ3351" s="2" t="n"/>
      <c r="BK3351" s="2" t="n"/>
      <c r="BL3351" s="2" t="n"/>
      <c r="BM3351" s="2" t="n"/>
      <c r="BN3351" s="2" t="n"/>
      <c r="BO3351" s="2" t="n"/>
      <c r="BP3351" s="147" t="n"/>
      <c r="BQ3351" s="148" t="n"/>
      <c r="BR3351" s="148" t="n"/>
      <c r="BS3351" s="148" t="n"/>
      <c r="BT3351" s="148" t="n"/>
      <c r="BU3351" s="42" t="n"/>
      <c r="BV3351" s="45" t="n"/>
      <c r="BW3351" s="148" t="n"/>
      <c r="BX3351" s="148" t="n"/>
      <c r="BY3351" s="148" t="n"/>
      <c r="BZ3351" s="148" t="n"/>
      <c r="CA3351" s="148" t="n"/>
      <c r="CB3351" s="148" t="n"/>
      <c r="CC3351" s="148" t="n"/>
      <c r="CD3351" s="148" t="n"/>
      <c r="CE3351" s="148" t="n"/>
      <c r="CF3351" s="148" t="n"/>
      <c r="CG3351" s="148" t="n"/>
      <c r="CH3351" s="148" t="n"/>
      <c r="CI3351" s="148" t="n"/>
      <c r="CJ3351" s="148" t="n"/>
      <c r="CK3351" s="148" t="n"/>
      <c r="CL3351" s="148" t="n"/>
      <c r="CM3351" s="148" t="n"/>
      <c r="CN3351" s="148" t="n"/>
      <c r="CO3351" s="148" t="n"/>
      <c r="CP3351" s="148" t="n"/>
      <c r="CQ3351" s="148" t="n"/>
      <c r="CR3351" s="148" t="n"/>
      <c r="CS3351" s="148" t="n"/>
      <c r="CT3351" s="148" t="n"/>
      <c r="CU3351" s="148" t="n"/>
      <c r="CV3351" s="148" t="n"/>
      <c r="CW3351" s="148" t="n"/>
      <c r="CX3351" s="148" t="n"/>
      <c r="CY3351" s="148" t="n"/>
      <c r="CZ3351" s="148" t="n"/>
      <c r="DA3351" s="148" t="n"/>
      <c r="DB3351" s="148" t="n"/>
      <c r="DC3351" s="148" t="n"/>
      <c r="DD3351" s="148" t="n"/>
      <c r="DE3351" s="148" t="n"/>
      <c r="DF3351" s="148" t="n"/>
      <c r="DG3351" s="148" t="n"/>
      <c r="DH3351" s="148" t="n"/>
      <c r="DI3351" s="148" t="n"/>
      <c r="DJ3351" s="148" t="n"/>
      <c r="DK3351" s="148" t="n"/>
      <c r="DL3351" s="148" t="n"/>
      <c r="DM3351" s="148" t="n"/>
      <c r="DN3351" s="148" t="n"/>
      <c r="DO3351" s="148" t="n"/>
      <c r="DP3351" s="148" t="n"/>
      <c r="DQ3351" s="148" t="n"/>
      <c r="DR3351" s="148" t="n"/>
      <c r="DS3351" s="148" t="n"/>
      <c r="DT3351" s="148" t="n"/>
      <c r="DU3351" s="149"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7">
        <f>計算!$AS$39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7" t="n"/>
      <c r="M3357" s="148" t="n"/>
      <c r="N3357" s="148" t="n"/>
      <c r="O3357" s="148"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7" t="n"/>
      <c r="F3363" s="148" t="n"/>
      <c r="G3363" s="148" t="n"/>
      <c r="H3363" s="148" t="n"/>
      <c r="I3363" s="148" t="n"/>
      <c r="J3363" s="148" t="n"/>
      <c r="K3363" s="149" t="n"/>
      <c r="L3363" s="147" t="n"/>
      <c r="M3363" s="148" t="n"/>
      <c r="N3363" s="148" t="n"/>
      <c r="O3363" s="148"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7" t="n"/>
      <c r="BQ3363" s="148" t="n"/>
      <c r="BR3363" s="148" t="n"/>
      <c r="BS3363" s="148" t="n"/>
      <c r="BT3363" s="148" t="n"/>
      <c r="BU3363" s="148" t="n"/>
      <c r="BV3363" s="149" t="n"/>
      <c r="BW3363" s="148" t="n"/>
      <c r="BX3363" s="148" t="n"/>
      <c r="BY3363" s="148" t="n"/>
      <c r="BZ3363" s="148" t="n"/>
      <c r="CA3363" s="148" t="n"/>
      <c r="CB3363" s="148" t="n"/>
      <c r="CC3363" s="148" t="n"/>
      <c r="CD3363" s="148" t="n"/>
      <c r="CE3363" s="148" t="n"/>
      <c r="CF3363" s="148" t="n"/>
      <c r="CG3363" s="148" t="n"/>
      <c r="CH3363" s="148" t="n"/>
      <c r="CI3363" s="148" t="n"/>
      <c r="CJ3363" s="148" t="n"/>
      <c r="CK3363" s="148" t="n"/>
      <c r="CL3363" s="148" t="n"/>
      <c r="CM3363" s="148" t="n"/>
      <c r="CN3363" s="148" t="n"/>
      <c r="CO3363" s="148" t="n"/>
      <c r="CP3363" s="148" t="n"/>
      <c r="CQ3363" s="148" t="n"/>
      <c r="CR3363" s="148" t="n"/>
      <c r="CS3363" s="148" t="n"/>
      <c r="CT3363" s="148" t="n"/>
      <c r="CU3363" s="148" t="n"/>
      <c r="CV3363" s="148" t="n"/>
      <c r="CW3363" s="148" t="n"/>
      <c r="CX3363" s="148" t="n"/>
      <c r="CY3363" s="148" t="n"/>
      <c r="CZ3363" s="148" t="n"/>
      <c r="DA3363" s="148" t="n"/>
      <c r="DB3363" s="148" t="n"/>
      <c r="DC3363" s="148" t="n"/>
      <c r="DD3363" s="148" t="n"/>
      <c r="DE3363" s="148" t="n"/>
      <c r="DF3363" s="148" t="n"/>
      <c r="DG3363" s="148" t="n"/>
      <c r="DH3363" s="148" t="n"/>
      <c r="DI3363" s="148" t="n"/>
      <c r="DJ3363" s="148" t="n"/>
      <c r="DK3363" s="148" t="n"/>
      <c r="DL3363" s="148" t="n"/>
      <c r="DM3363" s="148" t="n"/>
      <c r="DN3363" s="148" t="n"/>
      <c r="DO3363" s="148" t="n"/>
      <c r="DP3363" s="148" t="n"/>
      <c r="DQ3363" s="148" t="n"/>
      <c r="DR3363" s="148" t="n"/>
      <c r="DS3363" s="148" t="n"/>
      <c r="DT3363" s="148" t="n"/>
      <c r="DU3363" s="149"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IF(計算!$B$40="","",IF(N(設定!$B$3)=0,"",YEAR(設定!$B$3)-2018))&amp;""</f>
        <v/>
      </c>
      <c r="AG3375" s="95" t="inlineStr">
        <is>
          <t>年</t>
        </is>
      </c>
      <c r="AI3375" s="145">
        <f>IF(計算!$B$40="","",IF(N(設定!$B$3)=0,"",MONTH(設定!$B$3)))&amp;""</f>
        <v/>
      </c>
      <c r="AL3375" s="95" t="inlineStr">
        <is>
          <t>月</t>
        </is>
      </c>
      <c r="AN3375" s="146">
        <f>IF(計算!$B$40="","",IF(N(設定!$B$3)=0,"",DAY(設定!$B$3)))&amp;""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7" t="n"/>
      <c r="BX3375" s="148" t="n"/>
      <c r="BY3375" s="148" t="n"/>
      <c r="BZ3375" s="148" t="n"/>
      <c r="CA3375" s="148" t="n"/>
      <c r="CB3375" s="148" t="n"/>
      <c r="CC3375" s="148" t="n"/>
      <c r="CD3375" s="148" t="n"/>
      <c r="CE3375" s="148" t="n"/>
      <c r="CF3375" s="148" t="n"/>
      <c r="CG3375" s="149" t="n"/>
      <c r="CH3375" s="147" t="n"/>
      <c r="CI3375" s="148" t="n"/>
      <c r="CJ3375" s="148" t="n"/>
      <c r="CK3375" s="148" t="n"/>
      <c r="CL3375" s="148" t="n"/>
      <c r="CM3375" s="148" t="n"/>
      <c r="CN3375" s="148" t="n"/>
      <c r="CO3375" s="148" t="n"/>
      <c r="CP3375" s="148" t="n"/>
      <c r="CQ3375" s="148" t="n"/>
      <c r="CR3375" s="148" t="n"/>
      <c r="CS3375" s="148" t="n"/>
      <c r="CT3375" s="148" t="n"/>
      <c r="CU3375" s="148" t="n"/>
      <c r="CV3375" s="148" t="n"/>
      <c r="CW3375" s="148" t="n"/>
      <c r="CX3375" s="148" t="n"/>
      <c r="CY3375" s="148" t="n"/>
      <c r="CZ3375" s="148" t="n"/>
      <c r="DA3375" s="148" t="n"/>
      <c r="DB3375" s="148" t="n"/>
      <c r="DC3375" s="148" t="n"/>
      <c r="DD3375" s="148" t="n"/>
      <c r="DE3375" s="148" t="n"/>
      <c r="DF3375" s="148" t="n"/>
      <c r="DG3375" s="148" t="n"/>
      <c r="DH3375" s="148" t="n"/>
      <c r="DI3375" s="148" t="n"/>
      <c r="DJ3375" s="148" t="n"/>
      <c r="DK3375" s="148" t="n"/>
      <c r="DL3375" s="148" t="n"/>
      <c r="DM3375" s="148" t="n"/>
      <c r="DN3375" s="148" t="n"/>
      <c r="DO3375" s="148" t="n"/>
      <c r="DP3375" s="148" t="n"/>
      <c r="DQ3375" s="148" t="n"/>
      <c r="DR3375" s="148" t="n"/>
      <c r="DS3375" s="148" t="n"/>
      <c r="DT3375" s="148" t="n"/>
      <c r="DU3375" s="149"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50">
        <f>計算!$BD$40</f>
        <v/>
      </c>
      <c r="CG3376" s="144" t="n"/>
      <c r="CH3376" s="151">
        <f>計算!$BE$40</f>
        <v/>
      </c>
      <c r="DU3376" s="144"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8" t="n"/>
      <c r="AA3377" s="148" t="n"/>
      <c r="AB3377" s="148" t="n"/>
      <c r="AC3377" s="148" t="n"/>
      <c r="AD3377" s="148" t="n"/>
      <c r="AE3377" s="148" t="n"/>
      <c r="AF3377" s="148" t="n"/>
      <c r="AG3377" s="148" t="n"/>
      <c r="AH3377" s="148" t="n"/>
      <c r="AI3377" s="148" t="n"/>
      <c r="AJ3377" s="148" t="n"/>
      <c r="AK3377" s="148" t="n"/>
      <c r="AL3377" s="148" t="n"/>
      <c r="AM3377" s="148" t="n"/>
      <c r="AN3377" s="148" t="n"/>
      <c r="AO3377" s="148" t="n"/>
      <c r="AP3377" s="148" t="n"/>
      <c r="AQ3377" s="148" t="n"/>
      <c r="AR3377" s="148" t="n"/>
      <c r="AS3377" s="148" t="n"/>
      <c r="AT3377" s="148" t="n"/>
      <c r="AU3377" s="12" t="n"/>
      <c r="AV3377" s="7" t="n"/>
      <c r="BI3377" s="8" t="n"/>
      <c r="BJ3377" s="7" t="n"/>
      <c r="BK3377" s="2" t="n"/>
      <c r="BL3377" s="2" t="n"/>
      <c r="BM3377" s="2" t="n"/>
      <c r="BN3377" s="2" t="n"/>
      <c r="BO3377" s="2" t="n"/>
      <c r="BP3377" s="143" t="n"/>
      <c r="BV3377" s="144" t="n"/>
      <c r="BW3377" s="143" t="n"/>
      <c r="CG3377" s="144" t="n"/>
      <c r="DU3377" s="144" t="n"/>
      <c r="DV3377" s="2" t="n"/>
      <c r="DW3377" s="2" t="n"/>
      <c r="DX3377" s="2" t="n"/>
      <c r="DY3377" s="2" t="n"/>
      <c r="DZ3377" s="2" t="n"/>
      <c r="EA3377" s="2" t="n"/>
      <c r="EB3377" s="2" t="n"/>
      <c r="EC3377" s="2" t="n"/>
    </row>
    <row r="3378" ht="6.75" customHeight="1" s="118">
      <c r="A3378" s="2" t="n"/>
      <c r="B3378" s="2" t="n"/>
      <c r="C3378" s="2" t="n"/>
      <c r="D3378" s="2" t="n"/>
      <c r="E3378" s="142" t="inlineStr">
        <is>
          <t>ふ り が な</t>
        </is>
      </c>
      <c r="F3378" s="140" t="n"/>
      <c r="G3378" s="140" t="n"/>
      <c r="H3378" s="140" t="n"/>
      <c r="I3378" s="140" t="n"/>
      <c r="J3378" s="140" t="n"/>
      <c r="K3378" s="141" t="n"/>
      <c r="L3378" s="152">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43" t="n"/>
      <c r="CG3378" s="144" t="n"/>
      <c r="DU3378" s="144" t="n"/>
      <c r="DV3378" s="2" t="n"/>
      <c r="DW3378" s="2" t="n"/>
      <c r="DX3378" s="2" t="n"/>
      <c r="DY3378" s="2" t="n"/>
      <c r="DZ3378" s="2" t="n"/>
      <c r="EA3378" s="2" t="n"/>
      <c r="EB3378" s="2" t="n"/>
      <c r="EC3378" s="2" t="n"/>
    </row>
    <row r="3379" ht="6.7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43" t="n"/>
      <c r="CG3379" s="144" t="n"/>
      <c r="DU3379" s="144" t="n"/>
      <c r="DV3379" s="2" t="n"/>
      <c r="DW3379" s="2" t="n"/>
      <c r="DX3379" s="2" t="n"/>
      <c r="DY3379" s="2" t="n"/>
      <c r="DZ3379" s="2" t="n"/>
      <c r="EA3379" s="2" t="n"/>
      <c r="EB3379" s="2" t="n"/>
      <c r="EC3379" s="2" t="n"/>
    </row>
    <row r="3380" ht="6.7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43" t="n"/>
      <c r="CG3380" s="144" t="n"/>
      <c r="DU3380" s="144" t="n"/>
      <c r="DV3380" s="2" t="n"/>
      <c r="DW3380" s="2" t="n"/>
      <c r="DX3380" s="2" t="n"/>
      <c r="DY3380" s="2" t="n"/>
      <c r="DZ3380" s="2" t="n"/>
      <c r="EA3380" s="2" t="n"/>
      <c r="EB3380" s="2" t="n"/>
      <c r="EC3380" s="2" t="n"/>
    </row>
    <row r="3381" ht="6.75" customHeight="1" s="118">
      <c r="A3381" s="2" t="n"/>
      <c r="B3381" s="2" t="n"/>
      <c r="C3381" s="2" t="n"/>
      <c r="D3381" s="2" t="n"/>
      <c r="E3381" s="147" t="n"/>
      <c r="F3381" s="148" t="n"/>
      <c r="G3381" s="148" t="n"/>
      <c r="H3381" s="148" t="n"/>
      <c r="I3381" s="148" t="n"/>
      <c r="J3381" s="148" t="n"/>
      <c r="K3381" s="149" t="n"/>
      <c r="L3381" s="148" t="n"/>
      <c r="M3381" s="148" t="n"/>
      <c r="N3381" s="148" t="n"/>
      <c r="O3381" s="148" t="n"/>
      <c r="P3381" s="148" t="n"/>
      <c r="Q3381" s="148" t="n"/>
      <c r="R3381" s="148" t="n"/>
      <c r="S3381" s="148" t="n"/>
      <c r="T3381" s="148" t="n"/>
      <c r="U3381" s="148" t="n"/>
      <c r="V3381" s="148" t="n"/>
      <c r="W3381" s="148" t="n"/>
      <c r="X3381" s="148" t="n"/>
      <c r="Y3381" s="148" t="n"/>
      <c r="Z3381" s="148" t="n"/>
      <c r="AA3381" s="148" t="n"/>
      <c r="AB3381" s="148" t="n"/>
      <c r="AC3381" s="148" t="n"/>
      <c r="AD3381" s="148" t="n"/>
      <c r="AE3381" s="148" t="n"/>
      <c r="AF3381" s="148" t="n"/>
      <c r="AG3381" s="148" t="n"/>
      <c r="AH3381" s="148" t="n"/>
      <c r="AI3381" s="148" t="n"/>
      <c r="AJ3381" s="148" t="n"/>
      <c r="AK3381" s="148" t="n"/>
      <c r="AL3381" s="148" t="n"/>
      <c r="AM3381" s="148" t="n"/>
      <c r="AN3381" s="148" t="n"/>
      <c r="AO3381" s="148" t="n"/>
      <c r="AP3381" s="148" t="n"/>
      <c r="AQ3381" s="148" t="n"/>
      <c r="AR3381" s="148" t="n"/>
      <c r="AS3381" s="148" t="n"/>
      <c r="AT3381" s="149"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43" t="n"/>
      <c r="CG3381" s="144" t="n"/>
      <c r="DU3381" s="144" t="n"/>
      <c r="DV3381" s="2" t="n"/>
      <c r="DW3381" s="2" t="n"/>
      <c r="DX3381" s="2" t="n"/>
      <c r="DY3381" s="2" t="n"/>
      <c r="DZ3381" s="2" t="n"/>
      <c r="EA3381" s="2" t="n"/>
      <c r="EB3381" s="2" t="n"/>
      <c r="EC3381" s="2" t="n"/>
    </row>
    <row r="3382" ht="6.75" customHeight="1" s="118">
      <c r="A3382" s="2" t="n"/>
      <c r="B3382" s="2" t="n"/>
      <c r="C3382" s="2" t="n"/>
      <c r="D3382" s="2" t="n"/>
      <c r="E3382" s="153" t="inlineStr">
        <is>
          <t>名　前</t>
        </is>
      </c>
      <c r="F3382" s="140" t="n"/>
      <c r="G3382" s="140" t="n"/>
      <c r="H3382" s="140" t="n"/>
      <c r="I3382" s="140" t="n"/>
      <c r="J3382" s="140" t="n"/>
      <c r="K3382" s="141" t="n"/>
      <c r="L3382" s="154">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43" t="n"/>
      <c r="CG3382" s="144" t="n"/>
      <c r="DU3382" s="144" t="n"/>
      <c r="DV3382" s="2" t="n"/>
      <c r="DW3382" s="2" t="n"/>
      <c r="DX3382" s="2" t="n"/>
      <c r="DY3382" s="2" t="n"/>
      <c r="DZ3382" s="2" t="n"/>
      <c r="EA3382" s="2" t="n"/>
      <c r="EB3382" s="2" t="n"/>
      <c r="EC3382" s="2" t="n"/>
    </row>
    <row r="3383" ht="6.7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43" t="n"/>
      <c r="CG3383" s="144" t="n"/>
      <c r="DU3383" s="144" t="n"/>
      <c r="DV3383" s="2" t="n"/>
      <c r="DW3383" s="2" t="n"/>
      <c r="DX3383" s="2" t="n"/>
      <c r="DY3383" s="2" t="n"/>
      <c r="DZ3383" s="2" t="n"/>
      <c r="EA3383" s="2" t="n"/>
      <c r="EB3383" s="2" t="n"/>
      <c r="EC3383" s="2" t="n"/>
    </row>
    <row r="3384" ht="6.7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43" t="n"/>
      <c r="CG3384" s="144" t="n"/>
      <c r="DU3384" s="144" t="n"/>
      <c r="DV3384" s="2" t="n"/>
      <c r="DW3384" s="2" t="n"/>
      <c r="DX3384" s="2" t="n"/>
      <c r="DY3384" s="2" t="n"/>
      <c r="DZ3384" s="2" t="n"/>
      <c r="EA3384" s="2" t="n"/>
      <c r="EB3384" s="2" t="n"/>
      <c r="EC3384" s="2" t="n"/>
    </row>
    <row r="3385" ht="6.7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43" t="n"/>
      <c r="CG3385" s="144" t="n"/>
      <c r="DU3385" s="144" t="n"/>
      <c r="DV3385" s="2" t="n"/>
      <c r="DW3385" s="2" t="n"/>
      <c r="DX3385" s="2" t="n"/>
      <c r="DY3385" s="2" t="n"/>
      <c r="DZ3385" s="2" t="n"/>
      <c r="EA3385" s="2" t="n"/>
      <c r="EB3385" s="2" t="n"/>
      <c r="EC3385" s="2" t="n"/>
    </row>
    <row r="3386" ht="6.7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43" t="n"/>
      <c r="CG3386" s="144" t="n"/>
      <c r="DU3386" s="144" t="n"/>
      <c r="DV3386" s="2" t="n"/>
      <c r="DW3386" s="2" t="n"/>
      <c r="DX3386" s="2" t="n"/>
      <c r="DY3386" s="2" t="n"/>
      <c r="DZ3386" s="2" t="n"/>
      <c r="EA3386" s="2" t="n"/>
      <c r="EB3386" s="2" t="n"/>
      <c r="EC3386" s="2" t="n"/>
    </row>
    <row r="3387" ht="4.5" customHeight="1" s="118">
      <c r="A3387" s="2" t="n"/>
      <c r="B3387" s="2" t="n"/>
      <c r="C3387" s="2" t="n"/>
      <c r="D3387" s="2" t="n"/>
      <c r="E3387" s="147" t="n"/>
      <c r="F3387" s="148" t="n"/>
      <c r="G3387" s="148" t="n"/>
      <c r="H3387" s="148" t="n"/>
      <c r="I3387" s="148" t="n"/>
      <c r="J3387" s="148" t="n"/>
      <c r="K3387" s="149" t="n"/>
      <c r="L3387" s="147" t="n"/>
      <c r="M3387" s="148" t="n"/>
      <c r="N3387" s="148" t="n"/>
      <c r="O3387" s="148" t="n"/>
      <c r="P3387" s="148" t="n"/>
      <c r="Q3387" s="148" t="n"/>
      <c r="R3387" s="148" t="n"/>
      <c r="S3387" s="148" t="n"/>
      <c r="T3387" s="148" t="n"/>
      <c r="U3387" s="148" t="n"/>
      <c r="V3387" s="148" t="n"/>
      <c r="W3387" s="148" t="n"/>
      <c r="X3387" s="148" t="n"/>
      <c r="Y3387" s="148" t="n"/>
      <c r="Z3387" s="148" t="n"/>
      <c r="AA3387" s="148" t="n"/>
      <c r="AB3387" s="148" t="n"/>
      <c r="AC3387" s="148" t="n"/>
      <c r="AD3387" s="148" t="n"/>
      <c r="AE3387" s="148" t="n"/>
      <c r="AF3387" s="148" t="n"/>
      <c r="AG3387" s="148" t="n"/>
      <c r="AH3387" s="148" t="n"/>
      <c r="AI3387" s="148" t="n"/>
      <c r="AJ3387" s="148" t="n"/>
      <c r="AK3387" s="148" t="n"/>
      <c r="AL3387" s="148" t="n"/>
      <c r="AM3387" s="148" t="n"/>
      <c r="AN3387" s="148" t="n"/>
      <c r="AO3387" s="148" t="n"/>
      <c r="AP3387" s="148" t="n"/>
      <c r="AQ3387" s="148" t="n"/>
      <c r="AR3387" s="148" t="n"/>
      <c r="AS3387" s="148" t="n"/>
      <c r="AT3387" s="149"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43" t="n"/>
      <c r="CG3387" s="144" t="n"/>
      <c r="DU3387" s="144" t="n"/>
      <c r="DV3387" s="2" t="n"/>
      <c r="DW3387" s="2" t="n"/>
      <c r="DX3387" s="2" t="n"/>
      <c r="DY3387" s="2" t="n"/>
      <c r="DZ3387" s="2" t="n"/>
      <c r="EA3387" s="2" t="n"/>
      <c r="EB3387" s="2" t="n"/>
      <c r="EC3387" s="2" t="n"/>
    </row>
    <row r="3388" ht="6.75" customHeight="1" s="118">
      <c r="A3388" s="2" t="n"/>
      <c r="B3388" s="2" t="n"/>
      <c r="C3388" s="2" t="n"/>
      <c r="D3388" s="2" t="n"/>
      <c r="E3388" s="153" t="inlineStr">
        <is>
          <t>生年月日</t>
        </is>
      </c>
      <c r="F3388" s="140" t="n"/>
      <c r="G3388" s="140" t="n"/>
      <c r="H3388" s="140" t="n"/>
      <c r="I3388" s="140" t="n"/>
      <c r="J3388" s="140" t="n"/>
      <c r="K3388" s="141" t="n"/>
      <c r="L3388" s="155" t="inlineStr">
        <is>
          <t>昭和 ・ 平成</t>
        </is>
      </c>
      <c r="M3388" s="140" t="n"/>
      <c r="N3388" s="140" t="n"/>
      <c r="O3388" s="140" t="n"/>
      <c r="P3388" s="140" t="n"/>
      <c r="Q3388" s="140" t="n"/>
      <c r="R3388" s="140" t="n"/>
      <c r="S3388" s="140" t="n"/>
      <c r="T3388" s="140" t="n"/>
      <c r="U3388" s="140" t="n"/>
      <c r="V3388" s="156">
        <f>計算!$D$40</f>
        <v/>
      </c>
      <c r="W3388" s="140" t="n"/>
      <c r="X3388" s="157" t="inlineStr">
        <is>
          <t>年</t>
        </is>
      </c>
      <c r="Y3388" s="140" t="n"/>
      <c r="Z3388" s="158">
        <f>計算!$E$40</f>
        <v/>
      </c>
      <c r="AA3388" s="140" t="n"/>
      <c r="AB3388" s="140" t="n"/>
      <c r="AC3388" s="157" t="inlineStr">
        <is>
          <t>月</t>
        </is>
      </c>
      <c r="AD3388" s="140" t="n"/>
      <c r="AE3388" s="158">
        <f>計算!$F$40</f>
        <v/>
      </c>
      <c r="AF3388" s="140" t="n"/>
      <c r="AG3388" s="140" t="n"/>
      <c r="AH3388" s="157" t="inlineStr">
        <is>
          <t>日　生 （満</t>
        </is>
      </c>
      <c r="AI3388" s="140" t="n"/>
      <c r="AJ3388" s="140" t="n"/>
      <c r="AK3388" s="140" t="n"/>
      <c r="AL3388" s="140" t="n"/>
      <c r="AM3388" s="140" t="n"/>
      <c r="AN3388" s="140" t="n"/>
      <c r="AO3388" s="140" t="n"/>
      <c r="AP3388" s="159">
        <f>計算!$G$40</f>
        <v/>
      </c>
      <c r="AQ3388" s="140" t="n"/>
      <c r="AR3388" s="160"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43" t="n"/>
      <c r="CG3388" s="144" t="n"/>
      <c r="DU3388" s="144" t="n"/>
      <c r="DV3388" s="2" t="n"/>
      <c r="DW3388" s="2" t="n"/>
      <c r="DX3388" s="2" t="n"/>
      <c r="DY3388" s="2" t="n"/>
      <c r="DZ3388" s="2" t="n"/>
      <c r="EA3388" s="2" t="n"/>
      <c r="EB3388" s="2" t="n"/>
      <c r="EC3388" s="2" t="n"/>
    </row>
    <row r="3389" ht="6.75"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143" t="n"/>
      <c r="CG3389" s="144" t="n"/>
      <c r="DU3389" s="144" t="n"/>
      <c r="DV3389" s="2" t="n"/>
      <c r="DW3389" s="2" t="n"/>
      <c r="DX3389" s="2" t="n"/>
      <c r="DY3389" s="2" t="n"/>
      <c r="DZ3389" s="2" t="n"/>
      <c r="EA3389" s="2" t="n"/>
      <c r="EB3389" s="2" t="n"/>
      <c r="EC3389" s="2" t="n"/>
    </row>
    <row r="3390" ht="6.75"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143" t="n"/>
      <c r="CG3390" s="144" t="n"/>
      <c r="DU3390" s="144" t="n"/>
      <c r="DV3390" s="2" t="n"/>
      <c r="DW3390" s="2" t="n"/>
      <c r="DX3390" s="2" t="n"/>
      <c r="DY3390" s="2" t="n"/>
      <c r="DZ3390" s="2" t="n"/>
      <c r="EA3390" s="2" t="n"/>
      <c r="EB3390" s="2" t="n"/>
      <c r="EC3390" s="2" t="n"/>
    </row>
    <row r="3391" ht="3.75" customHeight="1" s="118">
      <c r="A3391" s="2" t="n"/>
      <c r="B3391" s="2" t="n"/>
      <c r="C3391" s="2" t="n"/>
      <c r="D3391" s="2" t="n"/>
      <c r="E3391" s="147" t="n"/>
      <c r="F3391" s="148" t="n"/>
      <c r="G3391" s="148" t="n"/>
      <c r="H3391" s="148" t="n"/>
      <c r="I3391" s="148" t="n"/>
      <c r="J3391" s="148" t="n"/>
      <c r="K3391" s="149" t="n"/>
      <c r="L3391" s="147" t="n"/>
      <c r="M3391" s="148" t="n"/>
      <c r="N3391" s="148" t="n"/>
      <c r="O3391" s="148" t="n"/>
      <c r="P3391" s="148" t="n"/>
      <c r="Q3391" s="148" t="n"/>
      <c r="R3391" s="148" t="n"/>
      <c r="S3391" s="148" t="n"/>
      <c r="T3391" s="148" t="n"/>
      <c r="U3391" s="148" t="n"/>
      <c r="X3391" s="148" t="n"/>
      <c r="Y3391" s="148" t="n"/>
      <c r="AC3391" s="148" t="n"/>
      <c r="AD3391" s="148" t="n"/>
      <c r="AH3391" s="148" t="n"/>
      <c r="AI3391" s="148" t="n"/>
      <c r="AJ3391" s="148" t="n"/>
      <c r="AK3391" s="148" t="n"/>
      <c r="AL3391" s="148" t="n"/>
      <c r="AM3391" s="148" t="n"/>
      <c r="AN3391" s="148" t="n"/>
      <c r="AO3391" s="148" t="n"/>
      <c r="AP3391" s="148" t="n"/>
      <c r="AQ3391" s="148" t="n"/>
      <c r="AR3391" s="148" t="n"/>
      <c r="AS3391" s="148" t="n"/>
      <c r="AT3391" s="149"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143" t="n"/>
      <c r="CG3391" s="144" t="n"/>
      <c r="DU3391" s="144" t="n"/>
      <c r="DV3391" s="2" t="n"/>
      <c r="DW3391" s="2" t="n"/>
      <c r="DX3391" s="2" t="n"/>
      <c r="DY3391" s="2" t="n"/>
      <c r="DZ3391" s="2" t="n"/>
      <c r="EA3391" s="2" t="n"/>
      <c r="EB3391" s="2" t="n"/>
      <c r="EC3391" s="2" t="n"/>
    </row>
    <row r="3392" ht="6.75" customHeight="1" s="118">
      <c r="A3392" s="2" t="n"/>
      <c r="B3392" s="2" t="n"/>
      <c r="C3392" s="2" t="n"/>
      <c r="D3392" s="2" t="n"/>
      <c r="E3392" s="161" t="inlineStr">
        <is>
          <t>ふ り が な</t>
        </is>
      </c>
      <c r="F3392" s="140" t="n"/>
      <c r="G3392" s="140" t="n"/>
      <c r="H3392" s="140" t="n"/>
      <c r="I3392" s="140" t="n"/>
      <c r="J3392" s="140" t="n"/>
      <c r="K3392" s="141" t="n"/>
      <c r="L3392" s="162">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143" t="n"/>
      <c r="CG3392" s="144" t="n"/>
      <c r="DU3392" s="144" t="n"/>
      <c r="DV3392" s="2" t="n"/>
      <c r="DW3392" s="2" t="n"/>
      <c r="DX3392" s="2" t="n"/>
      <c r="DY3392" s="2" t="n"/>
      <c r="DZ3392" s="2" t="n"/>
      <c r="EA3392" s="2" t="n"/>
      <c r="EB3392" s="2" t="n"/>
      <c r="EC3392" s="2" t="n"/>
    </row>
    <row r="3393" ht="6.75" customHeight="1" s="118">
      <c r="A3393" s="2" t="n"/>
      <c r="B3393" s="2" t="n"/>
      <c r="C3393" s="2" t="n"/>
      <c r="D3393" s="2" t="n"/>
      <c r="E3393" s="143" t="n"/>
      <c r="K3393" s="144" t="n"/>
      <c r="BI3393" s="144" t="n"/>
      <c r="BJ3393" s="2" t="n"/>
      <c r="BK3393" s="2" t="n"/>
      <c r="BL3393" s="2" t="n"/>
      <c r="BM3393" s="2" t="n"/>
      <c r="BN3393" s="2" t="n"/>
      <c r="BO3393" s="2" t="n"/>
      <c r="BP3393" s="143" t="n"/>
      <c r="BV3393" s="144" t="n"/>
      <c r="BW3393" s="143" t="n"/>
      <c r="CG3393" s="144" t="n"/>
      <c r="DU3393" s="144" t="n"/>
      <c r="DV3393" s="2" t="n"/>
      <c r="DW3393" s="2" t="n"/>
      <c r="DX3393" s="2" t="n"/>
      <c r="DY3393" s="2" t="n"/>
      <c r="DZ3393" s="2" t="n"/>
      <c r="EA3393" s="2" t="n"/>
      <c r="EB3393" s="2" t="n"/>
      <c r="EC3393" s="2" t="n"/>
    </row>
    <row r="3394" ht="6.75" customHeight="1" s="118">
      <c r="A3394" s="2" t="n"/>
      <c r="B3394" s="2" t="n"/>
      <c r="C3394" s="2" t="n"/>
      <c r="D3394" s="2" t="n"/>
      <c r="E3394" s="163" t="n"/>
      <c r="F3394" s="164" t="n"/>
      <c r="G3394" s="164" t="n"/>
      <c r="H3394" s="164" t="n"/>
      <c r="I3394" s="164" t="n"/>
      <c r="J3394" s="164" t="n"/>
      <c r="K3394" s="165" t="n"/>
      <c r="L3394" s="164" t="n"/>
      <c r="M3394" s="164" t="n"/>
      <c r="N3394" s="164" t="n"/>
      <c r="O3394" s="164" t="n"/>
      <c r="P3394" s="164" t="n"/>
      <c r="Q3394" s="164" t="n"/>
      <c r="R3394" s="164" t="n"/>
      <c r="S3394" s="164" t="n"/>
      <c r="T3394" s="164" t="n"/>
      <c r="U3394" s="164" t="n"/>
      <c r="V3394" s="164" t="n"/>
      <c r="W3394" s="164" t="n"/>
      <c r="X3394" s="164" t="n"/>
      <c r="Y3394" s="164" t="n"/>
      <c r="Z3394" s="164" t="n"/>
      <c r="AA3394" s="164" t="n"/>
      <c r="AB3394" s="164" t="n"/>
      <c r="AC3394" s="164" t="n"/>
      <c r="AD3394" s="164" t="n"/>
      <c r="AE3394" s="164" t="n"/>
      <c r="AF3394" s="164" t="n"/>
      <c r="AG3394" s="164" t="n"/>
      <c r="AH3394" s="164" t="n"/>
      <c r="AI3394" s="164" t="n"/>
      <c r="AJ3394" s="164" t="n"/>
      <c r="AK3394" s="164" t="n"/>
      <c r="AL3394" s="164" t="n"/>
      <c r="AM3394" s="164" t="n"/>
      <c r="AN3394" s="164" t="n"/>
      <c r="AO3394" s="164" t="n"/>
      <c r="AP3394" s="164" t="n"/>
      <c r="AQ3394" s="164" t="n"/>
      <c r="AR3394" s="164" t="n"/>
      <c r="AS3394" s="164" t="n"/>
      <c r="AT3394" s="164" t="n"/>
      <c r="AU3394" s="164" t="n"/>
      <c r="AV3394" s="164" t="n"/>
      <c r="AW3394" s="164" t="n"/>
      <c r="AX3394" s="164" t="n"/>
      <c r="AY3394" s="164" t="n"/>
      <c r="AZ3394" s="164" t="n"/>
      <c r="BA3394" s="164" t="n"/>
      <c r="BB3394" s="164" t="n"/>
      <c r="BC3394" s="164" t="n"/>
      <c r="BD3394" s="164" t="n"/>
      <c r="BE3394" s="164" t="n"/>
      <c r="BF3394" s="164" t="n"/>
      <c r="BG3394" s="164" t="n"/>
      <c r="BH3394" s="164" t="n"/>
      <c r="BI3394" s="165" t="n"/>
      <c r="BJ3394" s="2" t="n"/>
      <c r="BK3394" s="2" t="n"/>
      <c r="BL3394" s="2" t="n"/>
      <c r="BM3394" s="2" t="n"/>
      <c r="BN3394" s="2" t="n"/>
      <c r="BO3394" s="2" t="n"/>
      <c r="BP3394" s="143" t="n"/>
      <c r="BV3394" s="144" t="n"/>
      <c r="BW3394" s="143" t="n"/>
      <c r="CG3394" s="144" t="n"/>
      <c r="DU3394" s="144" t="n"/>
      <c r="DV3394" s="2" t="n"/>
      <c r="DW3394" s="2" t="n"/>
      <c r="DX3394" s="2" t="n"/>
      <c r="DY3394" s="2" t="n"/>
      <c r="DZ3394" s="2" t="n"/>
      <c r="EA3394" s="2" t="n"/>
      <c r="EB3394" s="2" t="n"/>
      <c r="EC3394" s="2" t="n"/>
    </row>
    <row r="3395" ht="6.75" customHeight="1" s="118">
      <c r="A3395" s="2" t="n"/>
      <c r="B3395" s="2" t="n"/>
      <c r="C3395" s="2" t="n"/>
      <c r="D3395" s="2" t="n"/>
      <c r="E3395" s="166" t="inlineStr">
        <is>
          <t>現住所</t>
        </is>
      </c>
      <c r="F3395" s="167" t="n"/>
      <c r="G3395" s="167" t="n"/>
      <c r="H3395" s="167" t="n"/>
      <c r="I3395" s="167" t="n"/>
      <c r="J3395" s="167" t="n"/>
      <c r="K3395" s="168" t="n"/>
      <c r="L3395" s="107" t="inlineStr">
        <is>
          <t>〒</t>
        </is>
      </c>
      <c r="M3395" s="167" t="n"/>
      <c r="N3395" s="167" t="n"/>
      <c r="O3395" s="167" t="n"/>
      <c r="P3395" s="169">
        <f>計算!$H$40</f>
        <v/>
      </c>
      <c r="Q3395" s="167" t="n"/>
      <c r="R3395" s="167" t="n"/>
      <c r="S3395" s="167" t="n"/>
      <c r="T3395" s="167" t="n"/>
      <c r="U3395" s="167" t="n"/>
      <c r="V3395" s="167" t="n"/>
      <c r="W3395" s="167" t="n"/>
      <c r="X3395" s="167" t="n"/>
      <c r="Y3395" s="167" t="n"/>
      <c r="Z3395" s="167" t="n"/>
      <c r="AA3395" s="167" t="n"/>
      <c r="AB3395" s="167" t="n"/>
      <c r="AC3395" s="167" t="n"/>
      <c r="AD3395" s="167" t="n"/>
      <c r="AE3395" s="167" t="n"/>
      <c r="AF3395" s="167" t="n"/>
      <c r="AG3395" s="167" t="n"/>
      <c r="AH3395" s="167" t="n"/>
      <c r="AI3395" s="167" t="n"/>
      <c r="AJ3395" s="167"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143" t="n"/>
      <c r="CG3395" s="144" t="n"/>
      <c r="DU3395" s="144" t="n"/>
      <c r="DV3395" s="2" t="n"/>
      <c r="DW3395" s="2" t="n"/>
      <c r="DX3395" s="2" t="n"/>
      <c r="DY3395" s="2" t="n"/>
      <c r="DZ3395" s="2" t="n"/>
      <c r="EA3395" s="2" t="n"/>
      <c r="EB3395" s="2" t="n"/>
      <c r="EC3395" s="2" t="n"/>
    </row>
    <row r="3396" ht="4.5"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7" t="n"/>
      <c r="BQ3396" s="148" t="n"/>
      <c r="BR3396" s="148" t="n"/>
      <c r="BS3396" s="148" t="n"/>
      <c r="BT3396" s="148" t="n"/>
      <c r="BU3396" s="148" t="n"/>
      <c r="BV3396" s="149" t="n"/>
      <c r="BW3396" s="147" t="n"/>
      <c r="BX3396" s="148" t="n"/>
      <c r="BY3396" s="148" t="n"/>
      <c r="BZ3396" s="148" t="n"/>
      <c r="CA3396" s="148" t="n"/>
      <c r="CB3396" s="148" t="n"/>
      <c r="CC3396" s="148" t="n"/>
      <c r="CD3396" s="148" t="n"/>
      <c r="CE3396" s="148" t="n"/>
      <c r="CF3396" s="148" t="n"/>
      <c r="CG3396" s="149" t="n"/>
      <c r="DU3396" s="144"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0" t="inlineStr">
        <is>
          <t>校内外の諸活動</t>
        </is>
      </c>
      <c r="BQ3397" s="140" t="n"/>
      <c r="BR3397" s="140" t="n"/>
      <c r="BS3397" s="140" t="n"/>
      <c r="BT3397" s="140" t="n"/>
      <c r="BU3397" s="140" t="n"/>
      <c r="BV3397" s="141" t="n"/>
      <c r="BW3397" s="171">
        <f>計算!$AQ$40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2">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7" t="n"/>
      <c r="F3400" s="148" t="n"/>
      <c r="G3400" s="148" t="n"/>
      <c r="H3400" s="148" t="n"/>
      <c r="I3400" s="148" t="n"/>
      <c r="J3400" s="148" t="n"/>
      <c r="K3400" s="149" t="n"/>
      <c r="L3400" s="147" t="n"/>
      <c r="M3400" s="148" t="n"/>
      <c r="N3400" s="148" t="n"/>
      <c r="O3400" s="148" t="n"/>
      <c r="P3400" s="148" t="n"/>
      <c r="Q3400" s="148" t="n"/>
      <c r="R3400" s="148" t="n"/>
      <c r="S3400" s="148" t="n"/>
      <c r="T3400" s="148" t="n"/>
      <c r="U3400" s="148" t="n"/>
      <c r="V3400" s="148" t="n"/>
      <c r="W3400" s="148" t="n"/>
      <c r="X3400" s="148" t="n"/>
      <c r="Y3400" s="148" t="n"/>
      <c r="Z3400" s="148" t="n"/>
      <c r="AA3400" s="148" t="n"/>
      <c r="AB3400" s="148" t="n"/>
      <c r="AC3400" s="148" t="n"/>
      <c r="AD3400" s="148" t="n"/>
      <c r="AE3400" s="148" t="n"/>
      <c r="AF3400" s="148" t="n"/>
      <c r="AG3400" s="148" t="n"/>
      <c r="AH3400" s="148" t="n"/>
      <c r="AI3400" s="148" t="n"/>
      <c r="AJ3400" s="148" t="n"/>
      <c r="AK3400" s="148" t="n"/>
      <c r="AL3400" s="148" t="n"/>
      <c r="AM3400" s="148" t="n"/>
      <c r="AN3400" s="148" t="n"/>
      <c r="AO3400" s="148" t="n"/>
      <c r="AP3400" s="148" t="n"/>
      <c r="AQ3400" s="148" t="n"/>
      <c r="AR3400" s="148" t="n"/>
      <c r="AS3400" s="148" t="n"/>
      <c r="AT3400" s="148" t="n"/>
      <c r="AU3400" s="148" t="n"/>
      <c r="AV3400" s="148" t="n"/>
      <c r="AW3400" s="148" t="n"/>
      <c r="AX3400" s="148" t="n"/>
      <c r="AY3400" s="148" t="n"/>
      <c r="AZ3400" s="148" t="n"/>
      <c r="BA3400" s="148" t="n"/>
      <c r="BB3400" s="148" t="n"/>
      <c r="BC3400" s="148" t="n"/>
      <c r="BD3400" s="148" t="n"/>
      <c r="BE3400" s="148" t="n"/>
      <c r="BF3400" s="148" t="n"/>
      <c r="BG3400" s="148" t="n"/>
      <c r="BH3400" s="148" t="n"/>
      <c r="BI3400" s="149"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61" t="inlineStr">
        <is>
          <t>ふ り が な</t>
        </is>
      </c>
      <c r="F3401" s="140" t="n"/>
      <c r="G3401" s="140" t="n"/>
      <c r="H3401" s="140" t="n"/>
      <c r="I3401" s="140" t="n"/>
      <c r="J3401" s="140" t="n"/>
      <c r="K3401" s="141" t="n"/>
      <c r="L3401" s="162">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3" t="n"/>
      <c r="F3403" s="164" t="n"/>
      <c r="G3403" s="164" t="n"/>
      <c r="H3403" s="164" t="n"/>
      <c r="I3403" s="164" t="n"/>
      <c r="J3403" s="164" t="n"/>
      <c r="K3403" s="165" t="n"/>
      <c r="L3403" s="164" t="n"/>
      <c r="M3403" s="164" t="n"/>
      <c r="N3403" s="164" t="n"/>
      <c r="O3403" s="164" t="n"/>
      <c r="P3403" s="164" t="n"/>
      <c r="Q3403" s="164" t="n"/>
      <c r="R3403" s="164" t="n"/>
      <c r="S3403" s="164" t="n"/>
      <c r="T3403" s="164" t="n"/>
      <c r="U3403" s="164" t="n"/>
      <c r="V3403" s="164" t="n"/>
      <c r="W3403" s="164" t="n"/>
      <c r="X3403" s="164" t="n"/>
      <c r="Y3403" s="164" t="n"/>
      <c r="Z3403" s="164" t="n"/>
      <c r="AA3403" s="164" t="n"/>
      <c r="AB3403" s="164" t="n"/>
      <c r="AC3403" s="164" t="n"/>
      <c r="AD3403" s="164" t="n"/>
      <c r="AE3403" s="164" t="n"/>
      <c r="AF3403" s="164" t="n"/>
      <c r="AG3403" s="164" t="n"/>
      <c r="AH3403" s="164" t="n"/>
      <c r="AI3403" s="164" t="n"/>
      <c r="AJ3403" s="164" t="n"/>
      <c r="AK3403" s="164" t="n"/>
      <c r="AL3403" s="164" t="n"/>
      <c r="AM3403" s="164" t="n"/>
      <c r="AN3403" s="164" t="n"/>
      <c r="AO3403" s="164" t="n"/>
      <c r="AP3403" s="164" t="n"/>
      <c r="AQ3403" s="164" t="n"/>
      <c r="AR3403" s="164" t="n"/>
      <c r="AS3403" s="164" t="n"/>
      <c r="AT3403" s="164" t="n"/>
      <c r="AU3403" s="164" t="n"/>
      <c r="AV3403" s="164" t="n"/>
      <c r="AW3403" s="164" t="n"/>
      <c r="AX3403" s="164" t="n"/>
      <c r="AY3403" s="164" t="n"/>
      <c r="AZ3403" s="164" t="n"/>
      <c r="BA3403" s="164" t="n"/>
      <c r="BB3403" s="164" t="n"/>
      <c r="BC3403" s="164" t="n"/>
      <c r="BD3403" s="164" t="n"/>
      <c r="BE3403" s="164" t="n"/>
      <c r="BF3403" s="164" t="n"/>
      <c r="BG3403" s="164" t="n"/>
      <c r="BH3403" s="164" t="n"/>
      <c r="BI3403" s="165"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6" t="inlineStr">
        <is>
          <t>連絡先</t>
        </is>
      </c>
      <c r="F3404" s="167" t="n"/>
      <c r="G3404" s="167" t="n"/>
      <c r="H3404" s="167" t="n"/>
      <c r="I3404" s="167" t="n"/>
      <c r="J3404" s="167" t="n"/>
      <c r="K3404" s="168" t="n"/>
      <c r="L3404" s="107" t="inlineStr">
        <is>
          <t>〒</t>
        </is>
      </c>
      <c r="M3404" s="167" t="n"/>
      <c r="N3404" s="167" t="n"/>
      <c r="O3404" s="167" t="n"/>
      <c r="P3404" s="173">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4">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7" t="n"/>
      <c r="F3408" s="148" t="n"/>
      <c r="G3408" s="148" t="n"/>
      <c r="H3408" s="148" t="n"/>
      <c r="I3408" s="148" t="n"/>
      <c r="J3408" s="148" t="n"/>
      <c r="K3408" s="149" t="n"/>
      <c r="L3408" s="148" t="n"/>
      <c r="M3408" s="148" t="n"/>
      <c r="N3408" s="148" t="n"/>
      <c r="O3408" s="148" t="n"/>
      <c r="P3408" s="148" t="n"/>
      <c r="Q3408" s="148" t="n"/>
      <c r="R3408" s="148" t="n"/>
      <c r="S3408" s="148" t="n"/>
      <c r="T3408" s="148" t="n"/>
      <c r="U3408" s="148" t="n"/>
      <c r="V3408" s="148" t="n"/>
      <c r="W3408" s="148" t="n"/>
      <c r="X3408" s="148" t="n"/>
      <c r="Y3408" s="148" t="n"/>
      <c r="Z3408" s="148" t="n"/>
      <c r="AA3408" s="148" t="n"/>
      <c r="AB3408" s="148" t="n"/>
      <c r="AC3408" s="148" t="n"/>
      <c r="AD3408" s="148" t="n"/>
      <c r="AE3408" s="148" t="n"/>
      <c r="AF3408" s="148" t="n"/>
      <c r="AG3408" s="148" t="n"/>
      <c r="AH3408" s="148" t="n"/>
      <c r="AI3408" s="148" t="n"/>
      <c r="AJ3408" s="148" t="n"/>
      <c r="AK3408" s="148" t="n"/>
      <c r="AL3408" s="148" t="n"/>
      <c r="AM3408" s="148" t="n"/>
      <c r="AN3408" s="148" t="n"/>
      <c r="AO3408" s="148" t="n"/>
      <c r="AP3408" s="148" t="n"/>
      <c r="AQ3408" s="148" t="n"/>
      <c r="AR3408" s="148" t="n"/>
      <c r="AS3408" s="148" t="n"/>
      <c r="AT3408" s="148" t="n"/>
      <c r="AU3408" s="148" t="n"/>
      <c r="AV3408" s="148" t="n"/>
      <c r="AW3408" s="148" t="n"/>
      <c r="AX3408" s="148" t="n"/>
      <c r="AY3408" s="148" t="n"/>
      <c r="AZ3408" s="148" t="n"/>
      <c r="BA3408" s="148" t="n"/>
      <c r="BB3408" s="148" t="n"/>
      <c r="BC3408" s="148" t="n"/>
      <c r="BD3408" s="148" t="n"/>
      <c r="BE3408" s="148" t="n"/>
      <c r="BF3408" s="148" t="n"/>
      <c r="BG3408" s="148" t="n"/>
      <c r="BH3408" s="148" t="n"/>
      <c r="BI3408" s="149"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5" t="n"/>
      <c r="BQ3414" s="140" t="n"/>
      <c r="BR3414" s="176" t="n"/>
      <c r="BS3414" s="140" t="n"/>
      <c r="BT3414" s="140" t="n"/>
      <c r="BU3414" s="28" t="n"/>
      <c r="BV3414" s="29" t="n"/>
      <c r="BW3414" s="177">
        <f>計算!$AR$40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8"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79">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80">
        <f>IF(計算!$B$40="","",設定!$B$6)&amp;""</f>
        <v/>
      </c>
      <c r="S3422" s="11" t="n"/>
      <c r="T3422" s="11" t="n"/>
      <c r="U3422" s="181">
        <f>IF(計算!$B$40="","",設定!$B$7)&amp;""</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7" t="n"/>
      <c r="F3427" s="148" t="n"/>
      <c r="G3427" s="148" t="n"/>
      <c r="H3427" s="148" t="n"/>
      <c r="I3427" s="148" t="n"/>
      <c r="J3427" s="148" t="n"/>
      <c r="K3427" s="149"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8" t="n"/>
      <c r="AX3427" s="148" t="n"/>
      <c r="AY3427" s="148" t="n"/>
      <c r="AZ3427" s="148" t="n"/>
      <c r="BA3427" s="148" t="n"/>
      <c r="BB3427" s="148" t="n"/>
      <c r="BC3427" s="148" t="n"/>
      <c r="BD3427" s="148" t="n"/>
      <c r="BE3427" s="148" t="n"/>
      <c r="BF3427" s="148" t="n"/>
      <c r="BG3427" s="148" t="n"/>
      <c r="BH3427" s="148" t="n"/>
      <c r="BI3427" s="149"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2"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2">
        <f>計算!$AV$40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80">
        <f>計算!$AT$40</f>
        <v/>
      </c>
      <c r="S3433" s="52" t="inlineStr">
        <is>
          <t>年</t>
        </is>
      </c>
      <c r="U3433" s="181">
        <f>計算!$AU$40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7" t="n"/>
      <c r="M3436" s="148" t="n"/>
      <c r="N3436" s="148" t="n"/>
      <c r="O3436" s="148" t="n"/>
      <c r="P3436" s="20" t="n"/>
      <c r="Q3436" s="20" t="n"/>
      <c r="R3436" s="20" t="n"/>
      <c r="S3436" s="20" t="n"/>
      <c r="T3436" s="20" t="n"/>
      <c r="U3436" s="20" t="n"/>
      <c r="V3436" s="20" t="n"/>
      <c r="W3436" s="20" t="n"/>
      <c r="X3436" s="39" t="n"/>
      <c r="Y3436" s="147" t="n"/>
      <c r="Z3436" s="148" t="n"/>
      <c r="AA3436" s="148" t="n"/>
      <c r="AB3436" s="148" t="n"/>
      <c r="AC3436" s="148" t="n"/>
      <c r="AD3436" s="148" t="n"/>
      <c r="AE3436" s="148" t="n"/>
      <c r="AF3436" s="148" t="n"/>
      <c r="AG3436" s="148" t="n"/>
      <c r="AH3436" s="148" t="n"/>
      <c r="AI3436" s="148" t="n"/>
      <c r="AJ3436" s="148" t="n"/>
      <c r="AK3436" s="148" t="n"/>
      <c r="AL3436" s="148" t="n"/>
      <c r="AM3436" s="148" t="n"/>
      <c r="AN3436" s="148" t="n"/>
      <c r="AO3436" s="148" t="n"/>
      <c r="AP3436" s="148" t="n"/>
      <c r="AQ3436" s="148" t="n"/>
      <c r="AR3436" s="148" t="n"/>
      <c r="AS3436" s="148" t="n"/>
      <c r="AT3436" s="148" t="n"/>
      <c r="AU3436" s="148" t="n"/>
      <c r="AV3436" s="148" t="n"/>
      <c r="AW3436" s="148" t="n"/>
      <c r="AX3436" s="148" t="n"/>
      <c r="AY3436" s="148" t="n"/>
      <c r="AZ3436" s="148" t="n"/>
      <c r="BA3436" s="148" t="n"/>
      <c r="BB3436" s="148" t="n"/>
      <c r="BC3436" s="148" t="n"/>
      <c r="BD3436" s="148" t="n"/>
      <c r="BE3436" s="148" t="n"/>
      <c r="BF3436" s="148" t="n"/>
      <c r="BG3436" s="148" t="n"/>
      <c r="BH3436" s="148" t="n"/>
      <c r="BI3436" s="149"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2">
        <f>計算!$AY$40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80">
        <f>計算!$AW$40</f>
        <v/>
      </c>
      <c r="S3439" s="52" t="inlineStr">
        <is>
          <t>年</t>
        </is>
      </c>
      <c r="U3439" s="181">
        <f>計算!$AX$40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7" t="n"/>
      <c r="M3442" s="148" t="n"/>
      <c r="N3442" s="148" t="n"/>
      <c r="O3442" s="148" t="n"/>
      <c r="P3442" s="20" t="n"/>
      <c r="Q3442" s="20" t="n"/>
      <c r="R3442" s="20" t="n"/>
      <c r="S3442" s="20" t="n"/>
      <c r="T3442" s="20" t="n"/>
      <c r="U3442" s="20" t="n"/>
      <c r="V3442" s="20" t="n"/>
      <c r="W3442" s="20" t="n"/>
      <c r="X3442" s="39" t="n"/>
      <c r="Y3442" s="147" t="n"/>
      <c r="Z3442" s="148" t="n"/>
      <c r="AA3442" s="148" t="n"/>
      <c r="AB3442" s="148" t="n"/>
      <c r="AC3442" s="148" t="n"/>
      <c r="AD3442" s="148" t="n"/>
      <c r="AE3442" s="148" t="n"/>
      <c r="AF3442" s="148" t="n"/>
      <c r="AG3442" s="148" t="n"/>
      <c r="AH3442" s="148" t="n"/>
      <c r="AI3442" s="148" t="n"/>
      <c r="AJ3442" s="148" t="n"/>
      <c r="AK3442" s="148" t="n"/>
      <c r="AL3442" s="148" t="n"/>
      <c r="AM3442" s="148" t="n"/>
      <c r="AN3442" s="148" t="n"/>
      <c r="AO3442" s="148" t="n"/>
      <c r="AP3442" s="148" t="n"/>
      <c r="AQ3442" s="148" t="n"/>
      <c r="AR3442" s="148" t="n"/>
      <c r="AS3442" s="148" t="n"/>
      <c r="AT3442" s="148" t="n"/>
      <c r="AU3442" s="148" t="n"/>
      <c r="AV3442" s="148" t="n"/>
      <c r="AW3442" s="148" t="n"/>
      <c r="AX3442" s="148" t="n"/>
      <c r="AY3442" s="148" t="n"/>
      <c r="AZ3442" s="148" t="n"/>
      <c r="BA3442" s="148" t="n"/>
      <c r="BB3442" s="148" t="n"/>
      <c r="BC3442" s="148" t="n"/>
      <c r="BD3442" s="148" t="n"/>
      <c r="BE3442" s="148" t="n"/>
      <c r="BF3442" s="148" t="n"/>
      <c r="BG3442" s="148" t="n"/>
      <c r="BH3442" s="148" t="n"/>
      <c r="BI3442" s="149" t="n"/>
      <c r="BJ3442" s="2" t="n"/>
      <c r="BK3442" s="2" t="n"/>
      <c r="BL3442" s="2" t="n"/>
      <c r="BM3442" s="2" t="n"/>
      <c r="BN3442" s="2" t="n"/>
      <c r="BO3442" s="2" t="n"/>
      <c r="BP3442" s="147" t="n"/>
      <c r="BQ3442" s="148" t="n"/>
      <c r="BR3442" s="148" t="n"/>
      <c r="BS3442" s="148" t="n"/>
      <c r="BT3442" s="148" t="n"/>
      <c r="BU3442" s="42" t="n"/>
      <c r="BV3442" s="45" t="n"/>
      <c r="BW3442" s="148" t="n"/>
      <c r="BX3442" s="148" t="n"/>
      <c r="BY3442" s="148" t="n"/>
      <c r="BZ3442" s="148" t="n"/>
      <c r="CA3442" s="148" t="n"/>
      <c r="CB3442" s="148" t="n"/>
      <c r="CC3442" s="148" t="n"/>
      <c r="CD3442" s="148" t="n"/>
      <c r="CE3442" s="148" t="n"/>
      <c r="CF3442" s="148" t="n"/>
      <c r="CG3442" s="148" t="n"/>
      <c r="CH3442" s="148" t="n"/>
      <c r="CI3442" s="148" t="n"/>
      <c r="CJ3442" s="148" t="n"/>
      <c r="CK3442" s="148" t="n"/>
      <c r="CL3442" s="148" t="n"/>
      <c r="CM3442" s="148" t="n"/>
      <c r="CN3442" s="148" t="n"/>
      <c r="CO3442" s="148" t="n"/>
      <c r="CP3442" s="148" t="n"/>
      <c r="CQ3442" s="148" t="n"/>
      <c r="CR3442" s="148" t="n"/>
      <c r="CS3442" s="148" t="n"/>
      <c r="CT3442" s="148" t="n"/>
      <c r="CU3442" s="148" t="n"/>
      <c r="CV3442" s="148" t="n"/>
      <c r="CW3442" s="148" t="n"/>
      <c r="CX3442" s="148" t="n"/>
      <c r="CY3442" s="148" t="n"/>
      <c r="CZ3442" s="148" t="n"/>
      <c r="DA3442" s="148" t="n"/>
      <c r="DB3442" s="148" t="n"/>
      <c r="DC3442" s="148" t="n"/>
      <c r="DD3442" s="148" t="n"/>
      <c r="DE3442" s="148" t="n"/>
      <c r="DF3442" s="148" t="n"/>
      <c r="DG3442" s="148" t="n"/>
      <c r="DH3442" s="148" t="n"/>
      <c r="DI3442" s="148" t="n"/>
      <c r="DJ3442" s="148" t="n"/>
      <c r="DK3442" s="148" t="n"/>
      <c r="DL3442" s="148" t="n"/>
      <c r="DM3442" s="148" t="n"/>
      <c r="DN3442" s="148" t="n"/>
      <c r="DO3442" s="148" t="n"/>
      <c r="DP3442" s="148" t="n"/>
      <c r="DQ3442" s="148" t="n"/>
      <c r="DR3442" s="148" t="n"/>
      <c r="DS3442" s="148" t="n"/>
      <c r="DT3442" s="148" t="n"/>
      <c r="DU3442" s="149"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7">
        <f>計算!$AS$40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7" t="n"/>
      <c r="M3448" s="148" t="n"/>
      <c r="N3448" s="148" t="n"/>
      <c r="O3448" s="148"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7" t="n"/>
      <c r="F3454" s="148" t="n"/>
      <c r="G3454" s="148" t="n"/>
      <c r="H3454" s="148" t="n"/>
      <c r="I3454" s="148" t="n"/>
      <c r="J3454" s="148" t="n"/>
      <c r="K3454" s="149" t="n"/>
      <c r="L3454" s="147" t="n"/>
      <c r="M3454" s="148" t="n"/>
      <c r="N3454" s="148" t="n"/>
      <c r="O3454" s="148"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7" t="n"/>
      <c r="BQ3454" s="148" t="n"/>
      <c r="BR3454" s="148" t="n"/>
      <c r="BS3454" s="148" t="n"/>
      <c r="BT3454" s="148" t="n"/>
      <c r="BU3454" s="148" t="n"/>
      <c r="BV3454" s="149" t="n"/>
      <c r="BW3454" s="148" t="n"/>
      <c r="BX3454" s="148" t="n"/>
      <c r="BY3454" s="148" t="n"/>
      <c r="BZ3454" s="148" t="n"/>
      <c r="CA3454" s="148" t="n"/>
      <c r="CB3454" s="148" t="n"/>
      <c r="CC3454" s="148" t="n"/>
      <c r="CD3454" s="148" t="n"/>
      <c r="CE3454" s="148" t="n"/>
      <c r="CF3454" s="148" t="n"/>
      <c r="CG3454" s="148" t="n"/>
      <c r="CH3454" s="148" t="n"/>
      <c r="CI3454" s="148" t="n"/>
      <c r="CJ3454" s="148" t="n"/>
      <c r="CK3454" s="148" t="n"/>
      <c r="CL3454" s="148" t="n"/>
      <c r="CM3454" s="148" t="n"/>
      <c r="CN3454" s="148" t="n"/>
      <c r="CO3454" s="148" t="n"/>
      <c r="CP3454" s="148" t="n"/>
      <c r="CQ3454" s="148" t="n"/>
      <c r="CR3454" s="148" t="n"/>
      <c r="CS3454" s="148" t="n"/>
      <c r="CT3454" s="148" t="n"/>
      <c r="CU3454" s="148" t="n"/>
      <c r="CV3454" s="148" t="n"/>
      <c r="CW3454" s="148" t="n"/>
      <c r="CX3454" s="148" t="n"/>
      <c r="CY3454" s="148" t="n"/>
      <c r="CZ3454" s="148" t="n"/>
      <c r="DA3454" s="148" t="n"/>
      <c r="DB3454" s="148" t="n"/>
      <c r="DC3454" s="148" t="n"/>
      <c r="DD3454" s="148" t="n"/>
      <c r="DE3454" s="148" t="n"/>
      <c r="DF3454" s="148" t="n"/>
      <c r="DG3454" s="148" t="n"/>
      <c r="DH3454" s="148" t="n"/>
      <c r="DI3454" s="148" t="n"/>
      <c r="DJ3454" s="148" t="n"/>
      <c r="DK3454" s="148" t="n"/>
      <c r="DL3454" s="148" t="n"/>
      <c r="DM3454" s="148" t="n"/>
      <c r="DN3454" s="148" t="n"/>
      <c r="DO3454" s="148" t="n"/>
      <c r="DP3454" s="148" t="n"/>
      <c r="DQ3454" s="148" t="n"/>
      <c r="DR3454" s="148" t="n"/>
      <c r="DS3454" s="148" t="n"/>
      <c r="DT3454" s="148" t="n"/>
      <c r="DU3454" s="149"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IF(計算!$B$41="","",IF(N(設定!$B$3)=0,"",YEAR(設定!$B$3)-2018))&amp;""</f>
        <v/>
      </c>
      <c r="AG3466" s="95" t="inlineStr">
        <is>
          <t>年</t>
        </is>
      </c>
      <c r="AI3466" s="145">
        <f>IF(計算!$B$41="","",IF(N(設定!$B$3)=0,"",MONTH(設定!$B$3)))&amp;""</f>
        <v/>
      </c>
      <c r="AL3466" s="95" t="inlineStr">
        <is>
          <t>月</t>
        </is>
      </c>
      <c r="AN3466" s="146">
        <f>IF(計算!$B$41="","",IF(N(設定!$B$3)=0,"",DAY(設定!$B$3)))&amp;""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7" t="n"/>
      <c r="BX3466" s="148" t="n"/>
      <c r="BY3466" s="148" t="n"/>
      <c r="BZ3466" s="148" t="n"/>
      <c r="CA3466" s="148" t="n"/>
      <c r="CB3466" s="148" t="n"/>
      <c r="CC3466" s="148" t="n"/>
      <c r="CD3466" s="148" t="n"/>
      <c r="CE3466" s="148" t="n"/>
      <c r="CF3466" s="148" t="n"/>
      <c r="CG3466" s="149" t="n"/>
      <c r="CH3466" s="147" t="n"/>
      <c r="CI3466" s="148" t="n"/>
      <c r="CJ3466" s="148" t="n"/>
      <c r="CK3466" s="148" t="n"/>
      <c r="CL3466" s="148" t="n"/>
      <c r="CM3466" s="148" t="n"/>
      <c r="CN3466" s="148" t="n"/>
      <c r="CO3466" s="148" t="n"/>
      <c r="CP3466" s="148" t="n"/>
      <c r="CQ3466" s="148" t="n"/>
      <c r="CR3466" s="148" t="n"/>
      <c r="CS3466" s="148" t="n"/>
      <c r="CT3466" s="148" t="n"/>
      <c r="CU3466" s="148" t="n"/>
      <c r="CV3466" s="148" t="n"/>
      <c r="CW3466" s="148" t="n"/>
      <c r="CX3466" s="148" t="n"/>
      <c r="CY3466" s="148" t="n"/>
      <c r="CZ3466" s="148" t="n"/>
      <c r="DA3466" s="148" t="n"/>
      <c r="DB3466" s="148" t="n"/>
      <c r="DC3466" s="148" t="n"/>
      <c r="DD3466" s="148" t="n"/>
      <c r="DE3466" s="148" t="n"/>
      <c r="DF3466" s="148" t="n"/>
      <c r="DG3466" s="148" t="n"/>
      <c r="DH3466" s="148" t="n"/>
      <c r="DI3466" s="148" t="n"/>
      <c r="DJ3466" s="148" t="n"/>
      <c r="DK3466" s="148" t="n"/>
      <c r="DL3466" s="148" t="n"/>
      <c r="DM3466" s="148" t="n"/>
      <c r="DN3466" s="148" t="n"/>
      <c r="DO3466" s="148" t="n"/>
      <c r="DP3466" s="148" t="n"/>
      <c r="DQ3466" s="148" t="n"/>
      <c r="DR3466" s="148" t="n"/>
      <c r="DS3466" s="148" t="n"/>
      <c r="DT3466" s="148" t="n"/>
      <c r="DU3466" s="149"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50">
        <f>計算!$BD$41</f>
        <v/>
      </c>
      <c r="CG3467" s="144" t="n"/>
      <c r="CH3467" s="151">
        <f>計算!$BE$41</f>
        <v/>
      </c>
      <c r="DU3467" s="144"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8" t="n"/>
      <c r="AA3468" s="148" t="n"/>
      <c r="AB3468" s="148" t="n"/>
      <c r="AC3468" s="148" t="n"/>
      <c r="AD3468" s="148" t="n"/>
      <c r="AE3468" s="148" t="n"/>
      <c r="AF3468" s="148" t="n"/>
      <c r="AG3468" s="148" t="n"/>
      <c r="AH3468" s="148" t="n"/>
      <c r="AI3468" s="148" t="n"/>
      <c r="AJ3468" s="148" t="n"/>
      <c r="AK3468" s="148" t="n"/>
      <c r="AL3468" s="148" t="n"/>
      <c r="AM3468" s="148" t="n"/>
      <c r="AN3468" s="148" t="n"/>
      <c r="AO3468" s="148" t="n"/>
      <c r="AP3468" s="148" t="n"/>
      <c r="AQ3468" s="148" t="n"/>
      <c r="AR3468" s="148" t="n"/>
      <c r="AS3468" s="148" t="n"/>
      <c r="AT3468" s="148" t="n"/>
      <c r="AU3468" s="12" t="n"/>
      <c r="AV3468" s="7" t="n"/>
      <c r="BI3468" s="8" t="n"/>
      <c r="BJ3468" s="7" t="n"/>
      <c r="BK3468" s="2" t="n"/>
      <c r="BL3468" s="2" t="n"/>
      <c r="BM3468" s="2" t="n"/>
      <c r="BN3468" s="2" t="n"/>
      <c r="BO3468" s="2" t="n"/>
      <c r="BP3468" s="143" t="n"/>
      <c r="BV3468" s="144" t="n"/>
      <c r="BW3468" s="143" t="n"/>
      <c r="CG3468" s="144" t="n"/>
      <c r="DU3468" s="144" t="n"/>
      <c r="DV3468" s="2" t="n"/>
      <c r="DW3468" s="2" t="n"/>
      <c r="DX3468" s="2" t="n"/>
      <c r="DY3468" s="2" t="n"/>
      <c r="DZ3468" s="2" t="n"/>
      <c r="EA3468" s="2" t="n"/>
      <c r="EB3468" s="2" t="n"/>
      <c r="EC3468" s="2" t="n"/>
    </row>
    <row r="3469" ht="6.75" customHeight="1" s="118">
      <c r="A3469" s="2" t="n"/>
      <c r="B3469" s="2" t="n"/>
      <c r="C3469" s="2" t="n"/>
      <c r="D3469" s="2" t="n"/>
      <c r="E3469" s="142" t="inlineStr">
        <is>
          <t>ふ り が な</t>
        </is>
      </c>
      <c r="F3469" s="140" t="n"/>
      <c r="G3469" s="140" t="n"/>
      <c r="H3469" s="140" t="n"/>
      <c r="I3469" s="140" t="n"/>
      <c r="J3469" s="140" t="n"/>
      <c r="K3469" s="141" t="n"/>
      <c r="L3469" s="152">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43" t="n"/>
      <c r="CG3469" s="144" t="n"/>
      <c r="DU3469" s="144" t="n"/>
      <c r="DV3469" s="2" t="n"/>
      <c r="DW3469" s="2" t="n"/>
      <c r="DX3469" s="2" t="n"/>
      <c r="DY3469" s="2" t="n"/>
      <c r="DZ3469" s="2" t="n"/>
      <c r="EA3469" s="2" t="n"/>
      <c r="EB3469" s="2" t="n"/>
      <c r="EC3469" s="2" t="n"/>
    </row>
    <row r="3470" ht="6.7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43" t="n"/>
      <c r="CG3470" s="144" t="n"/>
      <c r="DU3470" s="144" t="n"/>
      <c r="DV3470" s="2" t="n"/>
      <c r="DW3470" s="2" t="n"/>
      <c r="DX3470" s="2" t="n"/>
      <c r="DY3470" s="2" t="n"/>
      <c r="DZ3470" s="2" t="n"/>
      <c r="EA3470" s="2" t="n"/>
      <c r="EB3470" s="2" t="n"/>
      <c r="EC3470" s="2" t="n"/>
    </row>
    <row r="3471" ht="6.7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43" t="n"/>
      <c r="CG3471" s="144" t="n"/>
      <c r="DU3471" s="144" t="n"/>
      <c r="DV3471" s="2" t="n"/>
      <c r="DW3471" s="2" t="n"/>
      <c r="DX3471" s="2" t="n"/>
      <c r="DY3471" s="2" t="n"/>
      <c r="DZ3471" s="2" t="n"/>
      <c r="EA3471" s="2" t="n"/>
      <c r="EB3471" s="2" t="n"/>
      <c r="EC3471" s="2" t="n"/>
    </row>
    <row r="3472" ht="6.75" customHeight="1" s="118">
      <c r="A3472" s="2" t="n"/>
      <c r="B3472" s="2" t="n"/>
      <c r="C3472" s="2" t="n"/>
      <c r="D3472" s="2" t="n"/>
      <c r="E3472" s="147" t="n"/>
      <c r="F3472" s="148" t="n"/>
      <c r="G3472" s="148" t="n"/>
      <c r="H3472" s="148" t="n"/>
      <c r="I3472" s="148" t="n"/>
      <c r="J3472" s="148" t="n"/>
      <c r="K3472" s="149" t="n"/>
      <c r="L3472" s="148" t="n"/>
      <c r="M3472" s="148" t="n"/>
      <c r="N3472" s="148" t="n"/>
      <c r="O3472" s="148" t="n"/>
      <c r="P3472" s="148" t="n"/>
      <c r="Q3472" s="148" t="n"/>
      <c r="R3472" s="148" t="n"/>
      <c r="S3472" s="148" t="n"/>
      <c r="T3472" s="148" t="n"/>
      <c r="U3472" s="148" t="n"/>
      <c r="V3472" s="148" t="n"/>
      <c r="W3472" s="148" t="n"/>
      <c r="X3472" s="148" t="n"/>
      <c r="Y3472" s="148" t="n"/>
      <c r="Z3472" s="148" t="n"/>
      <c r="AA3472" s="148" t="n"/>
      <c r="AB3472" s="148" t="n"/>
      <c r="AC3472" s="148" t="n"/>
      <c r="AD3472" s="148" t="n"/>
      <c r="AE3472" s="148" t="n"/>
      <c r="AF3472" s="148" t="n"/>
      <c r="AG3472" s="148" t="n"/>
      <c r="AH3472" s="148" t="n"/>
      <c r="AI3472" s="148" t="n"/>
      <c r="AJ3472" s="148" t="n"/>
      <c r="AK3472" s="148" t="n"/>
      <c r="AL3472" s="148" t="n"/>
      <c r="AM3472" s="148" t="n"/>
      <c r="AN3472" s="148" t="n"/>
      <c r="AO3472" s="148" t="n"/>
      <c r="AP3472" s="148" t="n"/>
      <c r="AQ3472" s="148" t="n"/>
      <c r="AR3472" s="148" t="n"/>
      <c r="AS3472" s="148" t="n"/>
      <c r="AT3472" s="149"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43" t="n"/>
      <c r="CG3472" s="144" t="n"/>
      <c r="DU3472" s="144" t="n"/>
      <c r="DV3472" s="2" t="n"/>
      <c r="DW3472" s="2" t="n"/>
      <c r="DX3472" s="2" t="n"/>
      <c r="DY3472" s="2" t="n"/>
      <c r="DZ3472" s="2" t="n"/>
      <c r="EA3472" s="2" t="n"/>
      <c r="EB3472" s="2" t="n"/>
      <c r="EC3472" s="2" t="n"/>
    </row>
    <row r="3473" ht="6.75" customHeight="1" s="118">
      <c r="A3473" s="2" t="n"/>
      <c r="B3473" s="2" t="n"/>
      <c r="C3473" s="2" t="n"/>
      <c r="D3473" s="2" t="n"/>
      <c r="E3473" s="153" t="inlineStr">
        <is>
          <t>名　前</t>
        </is>
      </c>
      <c r="F3473" s="140" t="n"/>
      <c r="G3473" s="140" t="n"/>
      <c r="H3473" s="140" t="n"/>
      <c r="I3473" s="140" t="n"/>
      <c r="J3473" s="140" t="n"/>
      <c r="K3473" s="141" t="n"/>
      <c r="L3473" s="154">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43" t="n"/>
      <c r="CG3473" s="144" t="n"/>
      <c r="DU3473" s="144" t="n"/>
      <c r="DV3473" s="2" t="n"/>
      <c r="DW3473" s="2" t="n"/>
      <c r="DX3473" s="2" t="n"/>
      <c r="DY3473" s="2" t="n"/>
      <c r="DZ3473" s="2" t="n"/>
      <c r="EA3473" s="2" t="n"/>
      <c r="EB3473" s="2" t="n"/>
      <c r="EC3473" s="2" t="n"/>
    </row>
    <row r="3474" ht="6.7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43" t="n"/>
      <c r="CG3474" s="144" t="n"/>
      <c r="DU3474" s="144" t="n"/>
      <c r="DV3474" s="2" t="n"/>
      <c r="DW3474" s="2" t="n"/>
      <c r="DX3474" s="2" t="n"/>
      <c r="DY3474" s="2" t="n"/>
      <c r="DZ3474" s="2" t="n"/>
      <c r="EA3474" s="2" t="n"/>
      <c r="EB3474" s="2" t="n"/>
      <c r="EC3474" s="2" t="n"/>
    </row>
    <row r="3475" ht="6.7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43" t="n"/>
      <c r="CG3475" s="144" t="n"/>
      <c r="DU3475" s="144" t="n"/>
      <c r="DV3475" s="2" t="n"/>
      <c r="DW3475" s="2" t="n"/>
      <c r="DX3475" s="2" t="n"/>
      <c r="DY3475" s="2" t="n"/>
      <c r="DZ3475" s="2" t="n"/>
      <c r="EA3475" s="2" t="n"/>
      <c r="EB3475" s="2" t="n"/>
      <c r="EC3475" s="2" t="n"/>
    </row>
    <row r="3476" ht="6.7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43" t="n"/>
      <c r="CG3476" s="144" t="n"/>
      <c r="DU3476" s="144" t="n"/>
      <c r="DV3476" s="2" t="n"/>
      <c r="DW3476" s="2" t="n"/>
      <c r="DX3476" s="2" t="n"/>
      <c r="DY3476" s="2" t="n"/>
      <c r="DZ3476" s="2" t="n"/>
      <c r="EA3476" s="2" t="n"/>
      <c r="EB3476" s="2" t="n"/>
      <c r="EC3476" s="2" t="n"/>
    </row>
    <row r="3477" ht="6.7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43" t="n"/>
      <c r="CG3477" s="144" t="n"/>
      <c r="DU3477" s="144" t="n"/>
      <c r="DV3477" s="2" t="n"/>
      <c r="DW3477" s="2" t="n"/>
      <c r="DX3477" s="2" t="n"/>
      <c r="DY3477" s="2" t="n"/>
      <c r="DZ3477" s="2" t="n"/>
      <c r="EA3477" s="2" t="n"/>
      <c r="EB3477" s="2" t="n"/>
      <c r="EC3477" s="2" t="n"/>
    </row>
    <row r="3478" ht="4.5" customHeight="1" s="118">
      <c r="A3478" s="2" t="n"/>
      <c r="B3478" s="2" t="n"/>
      <c r="C3478" s="2" t="n"/>
      <c r="D3478" s="2" t="n"/>
      <c r="E3478" s="147" t="n"/>
      <c r="F3478" s="148" t="n"/>
      <c r="G3478" s="148" t="n"/>
      <c r="H3478" s="148" t="n"/>
      <c r="I3478" s="148" t="n"/>
      <c r="J3478" s="148" t="n"/>
      <c r="K3478" s="149" t="n"/>
      <c r="L3478" s="147" t="n"/>
      <c r="M3478" s="148" t="n"/>
      <c r="N3478" s="148" t="n"/>
      <c r="O3478" s="148" t="n"/>
      <c r="P3478" s="148" t="n"/>
      <c r="Q3478" s="148" t="n"/>
      <c r="R3478" s="148" t="n"/>
      <c r="S3478" s="148" t="n"/>
      <c r="T3478" s="148" t="n"/>
      <c r="U3478" s="148" t="n"/>
      <c r="V3478" s="148" t="n"/>
      <c r="W3478" s="148" t="n"/>
      <c r="X3478" s="148" t="n"/>
      <c r="Y3478" s="148" t="n"/>
      <c r="Z3478" s="148" t="n"/>
      <c r="AA3478" s="148" t="n"/>
      <c r="AB3478" s="148" t="n"/>
      <c r="AC3478" s="148" t="n"/>
      <c r="AD3478" s="148" t="n"/>
      <c r="AE3478" s="148" t="n"/>
      <c r="AF3478" s="148" t="n"/>
      <c r="AG3478" s="148" t="n"/>
      <c r="AH3478" s="148" t="n"/>
      <c r="AI3478" s="148" t="n"/>
      <c r="AJ3478" s="148" t="n"/>
      <c r="AK3478" s="148" t="n"/>
      <c r="AL3478" s="148" t="n"/>
      <c r="AM3478" s="148" t="n"/>
      <c r="AN3478" s="148" t="n"/>
      <c r="AO3478" s="148" t="n"/>
      <c r="AP3478" s="148" t="n"/>
      <c r="AQ3478" s="148" t="n"/>
      <c r="AR3478" s="148" t="n"/>
      <c r="AS3478" s="148" t="n"/>
      <c r="AT3478" s="149"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43" t="n"/>
      <c r="CG3478" s="144" t="n"/>
      <c r="DU3478" s="144" t="n"/>
      <c r="DV3478" s="2" t="n"/>
      <c r="DW3478" s="2" t="n"/>
      <c r="DX3478" s="2" t="n"/>
      <c r="DY3478" s="2" t="n"/>
      <c r="DZ3478" s="2" t="n"/>
      <c r="EA3478" s="2" t="n"/>
      <c r="EB3478" s="2" t="n"/>
      <c r="EC3478" s="2" t="n"/>
    </row>
    <row r="3479" ht="6.75" customHeight="1" s="118">
      <c r="A3479" s="2" t="n"/>
      <c r="B3479" s="2" t="n"/>
      <c r="C3479" s="2" t="n"/>
      <c r="D3479" s="2" t="n"/>
      <c r="E3479" s="153" t="inlineStr">
        <is>
          <t>生年月日</t>
        </is>
      </c>
      <c r="F3479" s="140" t="n"/>
      <c r="G3479" s="140" t="n"/>
      <c r="H3479" s="140" t="n"/>
      <c r="I3479" s="140" t="n"/>
      <c r="J3479" s="140" t="n"/>
      <c r="K3479" s="141" t="n"/>
      <c r="L3479" s="155" t="inlineStr">
        <is>
          <t>昭和 ・ 平成</t>
        </is>
      </c>
      <c r="M3479" s="140" t="n"/>
      <c r="N3479" s="140" t="n"/>
      <c r="O3479" s="140" t="n"/>
      <c r="P3479" s="140" t="n"/>
      <c r="Q3479" s="140" t="n"/>
      <c r="R3479" s="140" t="n"/>
      <c r="S3479" s="140" t="n"/>
      <c r="T3479" s="140" t="n"/>
      <c r="U3479" s="140" t="n"/>
      <c r="V3479" s="156">
        <f>計算!$D$41</f>
        <v/>
      </c>
      <c r="W3479" s="140" t="n"/>
      <c r="X3479" s="157" t="inlineStr">
        <is>
          <t>年</t>
        </is>
      </c>
      <c r="Y3479" s="140" t="n"/>
      <c r="Z3479" s="158">
        <f>計算!$E$41</f>
        <v/>
      </c>
      <c r="AA3479" s="140" t="n"/>
      <c r="AB3479" s="140" t="n"/>
      <c r="AC3479" s="157" t="inlineStr">
        <is>
          <t>月</t>
        </is>
      </c>
      <c r="AD3479" s="140" t="n"/>
      <c r="AE3479" s="158">
        <f>計算!$F$41</f>
        <v/>
      </c>
      <c r="AF3479" s="140" t="n"/>
      <c r="AG3479" s="140" t="n"/>
      <c r="AH3479" s="157" t="inlineStr">
        <is>
          <t>日　生 （満</t>
        </is>
      </c>
      <c r="AI3479" s="140" t="n"/>
      <c r="AJ3479" s="140" t="n"/>
      <c r="AK3479" s="140" t="n"/>
      <c r="AL3479" s="140" t="n"/>
      <c r="AM3479" s="140" t="n"/>
      <c r="AN3479" s="140" t="n"/>
      <c r="AO3479" s="140" t="n"/>
      <c r="AP3479" s="159">
        <f>計算!$G$41</f>
        <v/>
      </c>
      <c r="AQ3479" s="140" t="n"/>
      <c r="AR3479" s="160"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43" t="n"/>
      <c r="CG3479" s="144" t="n"/>
      <c r="DU3479" s="144" t="n"/>
      <c r="DV3479" s="2" t="n"/>
      <c r="DW3479" s="2" t="n"/>
      <c r="DX3479" s="2" t="n"/>
      <c r="DY3479" s="2" t="n"/>
      <c r="DZ3479" s="2" t="n"/>
      <c r="EA3479" s="2" t="n"/>
      <c r="EB3479" s="2" t="n"/>
      <c r="EC3479" s="2" t="n"/>
    </row>
    <row r="3480" ht="6.75"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143" t="n"/>
      <c r="CG3480" s="144" t="n"/>
      <c r="DU3480" s="144" t="n"/>
      <c r="DV3480" s="2" t="n"/>
      <c r="DW3480" s="2" t="n"/>
      <c r="DX3480" s="2" t="n"/>
      <c r="DY3480" s="2" t="n"/>
      <c r="DZ3480" s="2" t="n"/>
      <c r="EA3480" s="2" t="n"/>
      <c r="EB3480" s="2" t="n"/>
      <c r="EC3480" s="2" t="n"/>
    </row>
    <row r="3481" ht="6.75"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143" t="n"/>
      <c r="CG3481" s="144" t="n"/>
      <c r="DU3481" s="144" t="n"/>
      <c r="DV3481" s="2" t="n"/>
      <c r="DW3481" s="2" t="n"/>
      <c r="DX3481" s="2" t="n"/>
      <c r="DY3481" s="2" t="n"/>
      <c r="DZ3481" s="2" t="n"/>
      <c r="EA3481" s="2" t="n"/>
      <c r="EB3481" s="2" t="n"/>
      <c r="EC3481" s="2" t="n"/>
    </row>
    <row r="3482" ht="3.75" customHeight="1" s="118">
      <c r="A3482" s="2" t="n"/>
      <c r="B3482" s="2" t="n"/>
      <c r="C3482" s="2" t="n"/>
      <c r="D3482" s="2" t="n"/>
      <c r="E3482" s="147" t="n"/>
      <c r="F3482" s="148" t="n"/>
      <c r="G3482" s="148" t="n"/>
      <c r="H3482" s="148" t="n"/>
      <c r="I3482" s="148" t="n"/>
      <c r="J3482" s="148" t="n"/>
      <c r="K3482" s="149" t="n"/>
      <c r="L3482" s="147" t="n"/>
      <c r="M3482" s="148" t="n"/>
      <c r="N3482" s="148" t="n"/>
      <c r="O3482" s="148" t="n"/>
      <c r="P3482" s="148" t="n"/>
      <c r="Q3482" s="148" t="n"/>
      <c r="R3482" s="148" t="n"/>
      <c r="S3482" s="148" t="n"/>
      <c r="T3482" s="148" t="n"/>
      <c r="U3482" s="148" t="n"/>
      <c r="X3482" s="148" t="n"/>
      <c r="Y3482" s="148" t="n"/>
      <c r="AC3482" s="148" t="n"/>
      <c r="AD3482" s="148" t="n"/>
      <c r="AH3482" s="148" t="n"/>
      <c r="AI3482" s="148" t="n"/>
      <c r="AJ3482" s="148" t="n"/>
      <c r="AK3482" s="148" t="n"/>
      <c r="AL3482" s="148" t="n"/>
      <c r="AM3482" s="148" t="n"/>
      <c r="AN3482" s="148" t="n"/>
      <c r="AO3482" s="148" t="n"/>
      <c r="AP3482" s="148" t="n"/>
      <c r="AQ3482" s="148" t="n"/>
      <c r="AR3482" s="148" t="n"/>
      <c r="AS3482" s="148" t="n"/>
      <c r="AT3482" s="149"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143" t="n"/>
      <c r="CG3482" s="144" t="n"/>
      <c r="DU3482" s="144" t="n"/>
      <c r="DV3482" s="2" t="n"/>
      <c r="DW3482" s="2" t="n"/>
      <c r="DX3482" s="2" t="n"/>
      <c r="DY3482" s="2" t="n"/>
      <c r="DZ3482" s="2" t="n"/>
      <c r="EA3482" s="2" t="n"/>
      <c r="EB3482" s="2" t="n"/>
      <c r="EC3482" s="2" t="n"/>
    </row>
    <row r="3483" ht="6.75" customHeight="1" s="118">
      <c r="A3483" s="2" t="n"/>
      <c r="B3483" s="2" t="n"/>
      <c r="C3483" s="2" t="n"/>
      <c r="D3483" s="2" t="n"/>
      <c r="E3483" s="161" t="inlineStr">
        <is>
          <t>ふ り が な</t>
        </is>
      </c>
      <c r="F3483" s="140" t="n"/>
      <c r="G3483" s="140" t="n"/>
      <c r="H3483" s="140" t="n"/>
      <c r="I3483" s="140" t="n"/>
      <c r="J3483" s="140" t="n"/>
      <c r="K3483" s="141" t="n"/>
      <c r="L3483" s="162">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143" t="n"/>
      <c r="CG3483" s="144" t="n"/>
      <c r="DU3483" s="144" t="n"/>
      <c r="DV3483" s="2" t="n"/>
      <c r="DW3483" s="2" t="n"/>
      <c r="DX3483" s="2" t="n"/>
      <c r="DY3483" s="2" t="n"/>
      <c r="DZ3483" s="2" t="n"/>
      <c r="EA3483" s="2" t="n"/>
      <c r="EB3483" s="2" t="n"/>
      <c r="EC3483" s="2" t="n"/>
    </row>
    <row r="3484" ht="6.75" customHeight="1" s="118">
      <c r="A3484" s="2" t="n"/>
      <c r="B3484" s="2" t="n"/>
      <c r="C3484" s="2" t="n"/>
      <c r="D3484" s="2" t="n"/>
      <c r="E3484" s="143" t="n"/>
      <c r="K3484" s="144" t="n"/>
      <c r="BI3484" s="144" t="n"/>
      <c r="BJ3484" s="2" t="n"/>
      <c r="BK3484" s="2" t="n"/>
      <c r="BL3484" s="2" t="n"/>
      <c r="BM3484" s="2" t="n"/>
      <c r="BN3484" s="2" t="n"/>
      <c r="BO3484" s="2" t="n"/>
      <c r="BP3484" s="143" t="n"/>
      <c r="BV3484" s="144" t="n"/>
      <c r="BW3484" s="143" t="n"/>
      <c r="CG3484" s="144" t="n"/>
      <c r="DU3484" s="144" t="n"/>
      <c r="DV3484" s="2" t="n"/>
      <c r="DW3484" s="2" t="n"/>
      <c r="DX3484" s="2" t="n"/>
      <c r="DY3484" s="2" t="n"/>
      <c r="DZ3484" s="2" t="n"/>
      <c r="EA3484" s="2" t="n"/>
      <c r="EB3484" s="2" t="n"/>
      <c r="EC3484" s="2" t="n"/>
    </row>
    <row r="3485" ht="6.75" customHeight="1" s="118">
      <c r="A3485" s="2" t="n"/>
      <c r="B3485" s="2" t="n"/>
      <c r="C3485" s="2" t="n"/>
      <c r="D3485" s="2" t="n"/>
      <c r="E3485" s="163" t="n"/>
      <c r="F3485" s="164" t="n"/>
      <c r="G3485" s="164" t="n"/>
      <c r="H3485" s="164" t="n"/>
      <c r="I3485" s="164" t="n"/>
      <c r="J3485" s="164" t="n"/>
      <c r="K3485" s="165" t="n"/>
      <c r="L3485" s="164" t="n"/>
      <c r="M3485" s="164" t="n"/>
      <c r="N3485" s="164" t="n"/>
      <c r="O3485" s="164" t="n"/>
      <c r="P3485" s="164" t="n"/>
      <c r="Q3485" s="164" t="n"/>
      <c r="R3485" s="164" t="n"/>
      <c r="S3485" s="164" t="n"/>
      <c r="T3485" s="164" t="n"/>
      <c r="U3485" s="164" t="n"/>
      <c r="V3485" s="164" t="n"/>
      <c r="W3485" s="164" t="n"/>
      <c r="X3485" s="164" t="n"/>
      <c r="Y3485" s="164" t="n"/>
      <c r="Z3485" s="164" t="n"/>
      <c r="AA3485" s="164" t="n"/>
      <c r="AB3485" s="164" t="n"/>
      <c r="AC3485" s="164" t="n"/>
      <c r="AD3485" s="164" t="n"/>
      <c r="AE3485" s="164" t="n"/>
      <c r="AF3485" s="164" t="n"/>
      <c r="AG3485" s="164" t="n"/>
      <c r="AH3485" s="164" t="n"/>
      <c r="AI3485" s="164" t="n"/>
      <c r="AJ3485" s="164" t="n"/>
      <c r="AK3485" s="164" t="n"/>
      <c r="AL3485" s="164" t="n"/>
      <c r="AM3485" s="164" t="n"/>
      <c r="AN3485" s="164" t="n"/>
      <c r="AO3485" s="164" t="n"/>
      <c r="AP3485" s="164" t="n"/>
      <c r="AQ3485" s="164" t="n"/>
      <c r="AR3485" s="164" t="n"/>
      <c r="AS3485" s="164" t="n"/>
      <c r="AT3485" s="164" t="n"/>
      <c r="AU3485" s="164" t="n"/>
      <c r="AV3485" s="164" t="n"/>
      <c r="AW3485" s="164" t="n"/>
      <c r="AX3485" s="164" t="n"/>
      <c r="AY3485" s="164" t="n"/>
      <c r="AZ3485" s="164" t="n"/>
      <c r="BA3485" s="164" t="n"/>
      <c r="BB3485" s="164" t="n"/>
      <c r="BC3485" s="164" t="n"/>
      <c r="BD3485" s="164" t="n"/>
      <c r="BE3485" s="164" t="n"/>
      <c r="BF3485" s="164" t="n"/>
      <c r="BG3485" s="164" t="n"/>
      <c r="BH3485" s="164" t="n"/>
      <c r="BI3485" s="165" t="n"/>
      <c r="BJ3485" s="2" t="n"/>
      <c r="BK3485" s="2" t="n"/>
      <c r="BL3485" s="2" t="n"/>
      <c r="BM3485" s="2" t="n"/>
      <c r="BN3485" s="2" t="n"/>
      <c r="BO3485" s="2" t="n"/>
      <c r="BP3485" s="143" t="n"/>
      <c r="BV3485" s="144" t="n"/>
      <c r="BW3485" s="143" t="n"/>
      <c r="CG3485" s="144" t="n"/>
      <c r="DU3485" s="144" t="n"/>
      <c r="DV3485" s="2" t="n"/>
      <c r="DW3485" s="2" t="n"/>
      <c r="DX3485" s="2" t="n"/>
      <c r="DY3485" s="2" t="n"/>
      <c r="DZ3485" s="2" t="n"/>
      <c r="EA3485" s="2" t="n"/>
      <c r="EB3485" s="2" t="n"/>
      <c r="EC3485" s="2" t="n"/>
    </row>
    <row r="3486" ht="6.75" customHeight="1" s="118">
      <c r="A3486" s="2" t="n"/>
      <c r="B3486" s="2" t="n"/>
      <c r="C3486" s="2" t="n"/>
      <c r="D3486" s="2" t="n"/>
      <c r="E3486" s="166" t="inlineStr">
        <is>
          <t>現住所</t>
        </is>
      </c>
      <c r="F3486" s="167" t="n"/>
      <c r="G3486" s="167" t="n"/>
      <c r="H3486" s="167" t="n"/>
      <c r="I3486" s="167" t="n"/>
      <c r="J3486" s="167" t="n"/>
      <c r="K3486" s="168" t="n"/>
      <c r="L3486" s="107" t="inlineStr">
        <is>
          <t>〒</t>
        </is>
      </c>
      <c r="M3486" s="167" t="n"/>
      <c r="N3486" s="167" t="n"/>
      <c r="O3486" s="167" t="n"/>
      <c r="P3486" s="169">
        <f>計算!$H$41</f>
        <v/>
      </c>
      <c r="Q3486" s="167" t="n"/>
      <c r="R3486" s="167" t="n"/>
      <c r="S3486" s="167" t="n"/>
      <c r="T3486" s="167" t="n"/>
      <c r="U3486" s="167" t="n"/>
      <c r="V3486" s="167" t="n"/>
      <c r="W3486" s="167" t="n"/>
      <c r="X3486" s="167" t="n"/>
      <c r="Y3486" s="167" t="n"/>
      <c r="Z3486" s="167" t="n"/>
      <c r="AA3486" s="167" t="n"/>
      <c r="AB3486" s="167" t="n"/>
      <c r="AC3486" s="167" t="n"/>
      <c r="AD3486" s="167" t="n"/>
      <c r="AE3486" s="167" t="n"/>
      <c r="AF3486" s="167" t="n"/>
      <c r="AG3486" s="167" t="n"/>
      <c r="AH3486" s="167" t="n"/>
      <c r="AI3486" s="167" t="n"/>
      <c r="AJ3486" s="167"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143" t="n"/>
      <c r="CG3486" s="144" t="n"/>
      <c r="DU3486" s="144" t="n"/>
      <c r="DV3486" s="2" t="n"/>
      <c r="DW3486" s="2" t="n"/>
      <c r="DX3486" s="2" t="n"/>
      <c r="DY3486" s="2" t="n"/>
      <c r="DZ3486" s="2" t="n"/>
      <c r="EA3486" s="2" t="n"/>
      <c r="EB3486" s="2" t="n"/>
      <c r="EC3486" s="2" t="n"/>
    </row>
    <row r="3487" ht="4.5"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7" t="n"/>
      <c r="BQ3487" s="148" t="n"/>
      <c r="BR3487" s="148" t="n"/>
      <c r="BS3487" s="148" t="n"/>
      <c r="BT3487" s="148" t="n"/>
      <c r="BU3487" s="148" t="n"/>
      <c r="BV3487" s="149" t="n"/>
      <c r="BW3487" s="147" t="n"/>
      <c r="BX3487" s="148" t="n"/>
      <c r="BY3487" s="148" t="n"/>
      <c r="BZ3487" s="148" t="n"/>
      <c r="CA3487" s="148" t="n"/>
      <c r="CB3487" s="148" t="n"/>
      <c r="CC3487" s="148" t="n"/>
      <c r="CD3487" s="148" t="n"/>
      <c r="CE3487" s="148" t="n"/>
      <c r="CF3487" s="148" t="n"/>
      <c r="CG3487" s="149" t="n"/>
      <c r="DU3487" s="144"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0" t="inlineStr">
        <is>
          <t>校内外の諸活動</t>
        </is>
      </c>
      <c r="BQ3488" s="140" t="n"/>
      <c r="BR3488" s="140" t="n"/>
      <c r="BS3488" s="140" t="n"/>
      <c r="BT3488" s="140" t="n"/>
      <c r="BU3488" s="140" t="n"/>
      <c r="BV3488" s="141" t="n"/>
      <c r="BW3488" s="171">
        <f>計算!$AQ$41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2">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7" t="n"/>
      <c r="F3491" s="148" t="n"/>
      <c r="G3491" s="148" t="n"/>
      <c r="H3491" s="148" t="n"/>
      <c r="I3491" s="148" t="n"/>
      <c r="J3491" s="148" t="n"/>
      <c r="K3491" s="149" t="n"/>
      <c r="L3491" s="147" t="n"/>
      <c r="M3491" s="148" t="n"/>
      <c r="N3491" s="148" t="n"/>
      <c r="O3491" s="148" t="n"/>
      <c r="P3491" s="148" t="n"/>
      <c r="Q3491" s="148" t="n"/>
      <c r="R3491" s="148" t="n"/>
      <c r="S3491" s="148" t="n"/>
      <c r="T3491" s="148" t="n"/>
      <c r="U3491" s="148" t="n"/>
      <c r="V3491" s="148" t="n"/>
      <c r="W3491" s="148" t="n"/>
      <c r="X3491" s="148" t="n"/>
      <c r="Y3491" s="148" t="n"/>
      <c r="Z3491" s="148" t="n"/>
      <c r="AA3491" s="148" t="n"/>
      <c r="AB3491" s="148" t="n"/>
      <c r="AC3491" s="148" t="n"/>
      <c r="AD3491" s="148" t="n"/>
      <c r="AE3491" s="148" t="n"/>
      <c r="AF3491" s="148" t="n"/>
      <c r="AG3491" s="148" t="n"/>
      <c r="AH3491" s="148" t="n"/>
      <c r="AI3491" s="148" t="n"/>
      <c r="AJ3491" s="148" t="n"/>
      <c r="AK3491" s="148" t="n"/>
      <c r="AL3491" s="148" t="n"/>
      <c r="AM3491" s="148" t="n"/>
      <c r="AN3491" s="148" t="n"/>
      <c r="AO3491" s="148" t="n"/>
      <c r="AP3491" s="148" t="n"/>
      <c r="AQ3491" s="148" t="n"/>
      <c r="AR3491" s="148" t="n"/>
      <c r="AS3491" s="148" t="n"/>
      <c r="AT3491" s="148" t="n"/>
      <c r="AU3491" s="148" t="n"/>
      <c r="AV3491" s="148" t="n"/>
      <c r="AW3491" s="148" t="n"/>
      <c r="AX3491" s="148" t="n"/>
      <c r="AY3491" s="148" t="n"/>
      <c r="AZ3491" s="148" t="n"/>
      <c r="BA3491" s="148" t="n"/>
      <c r="BB3491" s="148" t="n"/>
      <c r="BC3491" s="148" t="n"/>
      <c r="BD3491" s="148" t="n"/>
      <c r="BE3491" s="148" t="n"/>
      <c r="BF3491" s="148" t="n"/>
      <c r="BG3491" s="148" t="n"/>
      <c r="BH3491" s="148" t="n"/>
      <c r="BI3491" s="149"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61" t="inlineStr">
        <is>
          <t>ふ り が な</t>
        </is>
      </c>
      <c r="F3492" s="140" t="n"/>
      <c r="G3492" s="140" t="n"/>
      <c r="H3492" s="140" t="n"/>
      <c r="I3492" s="140" t="n"/>
      <c r="J3492" s="140" t="n"/>
      <c r="K3492" s="141" t="n"/>
      <c r="L3492" s="162">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3" t="n"/>
      <c r="F3494" s="164" t="n"/>
      <c r="G3494" s="164" t="n"/>
      <c r="H3494" s="164" t="n"/>
      <c r="I3494" s="164" t="n"/>
      <c r="J3494" s="164" t="n"/>
      <c r="K3494" s="165" t="n"/>
      <c r="L3494" s="164" t="n"/>
      <c r="M3494" s="164" t="n"/>
      <c r="N3494" s="164" t="n"/>
      <c r="O3494" s="164" t="n"/>
      <c r="P3494" s="164" t="n"/>
      <c r="Q3494" s="164" t="n"/>
      <c r="R3494" s="164" t="n"/>
      <c r="S3494" s="164" t="n"/>
      <c r="T3494" s="164" t="n"/>
      <c r="U3494" s="164" t="n"/>
      <c r="V3494" s="164" t="n"/>
      <c r="W3494" s="164" t="n"/>
      <c r="X3494" s="164" t="n"/>
      <c r="Y3494" s="164" t="n"/>
      <c r="Z3494" s="164" t="n"/>
      <c r="AA3494" s="164" t="n"/>
      <c r="AB3494" s="164" t="n"/>
      <c r="AC3494" s="164" t="n"/>
      <c r="AD3494" s="164" t="n"/>
      <c r="AE3494" s="164" t="n"/>
      <c r="AF3494" s="164" t="n"/>
      <c r="AG3494" s="164" t="n"/>
      <c r="AH3494" s="164" t="n"/>
      <c r="AI3494" s="164" t="n"/>
      <c r="AJ3494" s="164" t="n"/>
      <c r="AK3494" s="164" t="n"/>
      <c r="AL3494" s="164" t="n"/>
      <c r="AM3494" s="164" t="n"/>
      <c r="AN3494" s="164" t="n"/>
      <c r="AO3494" s="164" t="n"/>
      <c r="AP3494" s="164" t="n"/>
      <c r="AQ3494" s="164" t="n"/>
      <c r="AR3494" s="164" t="n"/>
      <c r="AS3494" s="164" t="n"/>
      <c r="AT3494" s="164" t="n"/>
      <c r="AU3494" s="164" t="n"/>
      <c r="AV3494" s="164" t="n"/>
      <c r="AW3494" s="164" t="n"/>
      <c r="AX3494" s="164" t="n"/>
      <c r="AY3494" s="164" t="n"/>
      <c r="AZ3494" s="164" t="n"/>
      <c r="BA3494" s="164" t="n"/>
      <c r="BB3494" s="164" t="n"/>
      <c r="BC3494" s="164" t="n"/>
      <c r="BD3494" s="164" t="n"/>
      <c r="BE3494" s="164" t="n"/>
      <c r="BF3494" s="164" t="n"/>
      <c r="BG3494" s="164" t="n"/>
      <c r="BH3494" s="164" t="n"/>
      <c r="BI3494" s="165"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6" t="inlineStr">
        <is>
          <t>連絡先</t>
        </is>
      </c>
      <c r="F3495" s="167" t="n"/>
      <c r="G3495" s="167" t="n"/>
      <c r="H3495" s="167" t="n"/>
      <c r="I3495" s="167" t="n"/>
      <c r="J3495" s="167" t="n"/>
      <c r="K3495" s="168" t="n"/>
      <c r="L3495" s="107" t="inlineStr">
        <is>
          <t>〒</t>
        </is>
      </c>
      <c r="M3495" s="167" t="n"/>
      <c r="N3495" s="167" t="n"/>
      <c r="O3495" s="167" t="n"/>
      <c r="P3495" s="173">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4">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7" t="n"/>
      <c r="F3499" s="148" t="n"/>
      <c r="G3499" s="148" t="n"/>
      <c r="H3499" s="148" t="n"/>
      <c r="I3499" s="148" t="n"/>
      <c r="J3499" s="148" t="n"/>
      <c r="K3499" s="149" t="n"/>
      <c r="L3499" s="148" t="n"/>
      <c r="M3499" s="148" t="n"/>
      <c r="N3499" s="148" t="n"/>
      <c r="O3499" s="148" t="n"/>
      <c r="P3499" s="148" t="n"/>
      <c r="Q3499" s="148" t="n"/>
      <c r="R3499" s="148" t="n"/>
      <c r="S3499" s="148" t="n"/>
      <c r="T3499" s="148" t="n"/>
      <c r="U3499" s="148" t="n"/>
      <c r="V3499" s="148" t="n"/>
      <c r="W3499" s="148" t="n"/>
      <c r="X3499" s="148" t="n"/>
      <c r="Y3499" s="148" t="n"/>
      <c r="Z3499" s="148" t="n"/>
      <c r="AA3499" s="148" t="n"/>
      <c r="AB3499" s="148" t="n"/>
      <c r="AC3499" s="148" t="n"/>
      <c r="AD3499" s="148" t="n"/>
      <c r="AE3499" s="148" t="n"/>
      <c r="AF3499" s="148" t="n"/>
      <c r="AG3499" s="148" t="n"/>
      <c r="AH3499" s="148" t="n"/>
      <c r="AI3499" s="148" t="n"/>
      <c r="AJ3499" s="148" t="n"/>
      <c r="AK3499" s="148" t="n"/>
      <c r="AL3499" s="148" t="n"/>
      <c r="AM3499" s="148" t="n"/>
      <c r="AN3499" s="148" t="n"/>
      <c r="AO3499" s="148" t="n"/>
      <c r="AP3499" s="148" t="n"/>
      <c r="AQ3499" s="148" t="n"/>
      <c r="AR3499" s="148" t="n"/>
      <c r="AS3499" s="148" t="n"/>
      <c r="AT3499" s="148" t="n"/>
      <c r="AU3499" s="148" t="n"/>
      <c r="AV3499" s="148" t="n"/>
      <c r="AW3499" s="148" t="n"/>
      <c r="AX3499" s="148" t="n"/>
      <c r="AY3499" s="148" t="n"/>
      <c r="AZ3499" s="148" t="n"/>
      <c r="BA3499" s="148" t="n"/>
      <c r="BB3499" s="148" t="n"/>
      <c r="BC3499" s="148" t="n"/>
      <c r="BD3499" s="148" t="n"/>
      <c r="BE3499" s="148" t="n"/>
      <c r="BF3499" s="148" t="n"/>
      <c r="BG3499" s="148" t="n"/>
      <c r="BH3499" s="148" t="n"/>
      <c r="BI3499" s="149"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5" t="n"/>
      <c r="BQ3505" s="140" t="n"/>
      <c r="BR3505" s="176" t="n"/>
      <c r="BS3505" s="140" t="n"/>
      <c r="BT3505" s="140" t="n"/>
      <c r="BU3505" s="28" t="n"/>
      <c r="BV3505" s="29" t="n"/>
      <c r="BW3505" s="177">
        <f>計算!$AR$41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8"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79">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80">
        <f>IF(計算!$B$41="","",設定!$B$6)&amp;""</f>
        <v/>
      </c>
      <c r="S3513" s="11" t="n"/>
      <c r="T3513" s="11" t="n"/>
      <c r="U3513" s="181">
        <f>IF(計算!$B$41="","",設定!$B$7)&amp;""</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7" t="n"/>
      <c r="F3518" s="148" t="n"/>
      <c r="G3518" s="148" t="n"/>
      <c r="H3518" s="148" t="n"/>
      <c r="I3518" s="148" t="n"/>
      <c r="J3518" s="148" t="n"/>
      <c r="K3518" s="149"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8" t="n"/>
      <c r="AX3518" s="148" t="n"/>
      <c r="AY3518" s="148" t="n"/>
      <c r="AZ3518" s="148" t="n"/>
      <c r="BA3518" s="148" t="n"/>
      <c r="BB3518" s="148" t="n"/>
      <c r="BC3518" s="148" t="n"/>
      <c r="BD3518" s="148" t="n"/>
      <c r="BE3518" s="148" t="n"/>
      <c r="BF3518" s="148" t="n"/>
      <c r="BG3518" s="148" t="n"/>
      <c r="BH3518" s="148" t="n"/>
      <c r="BI3518" s="149"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2"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2">
        <f>計算!$AV$41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80">
        <f>計算!$AT$41</f>
        <v/>
      </c>
      <c r="S3524" s="52" t="inlineStr">
        <is>
          <t>年</t>
        </is>
      </c>
      <c r="U3524" s="181">
        <f>計算!$AU$41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7" t="n"/>
      <c r="M3527" s="148" t="n"/>
      <c r="N3527" s="148" t="n"/>
      <c r="O3527" s="148" t="n"/>
      <c r="P3527" s="20" t="n"/>
      <c r="Q3527" s="20" t="n"/>
      <c r="R3527" s="20" t="n"/>
      <c r="S3527" s="20" t="n"/>
      <c r="T3527" s="20" t="n"/>
      <c r="U3527" s="20" t="n"/>
      <c r="V3527" s="20" t="n"/>
      <c r="W3527" s="20" t="n"/>
      <c r="X3527" s="39" t="n"/>
      <c r="Y3527" s="147" t="n"/>
      <c r="Z3527" s="148" t="n"/>
      <c r="AA3527" s="148" t="n"/>
      <c r="AB3527" s="148" t="n"/>
      <c r="AC3527" s="148" t="n"/>
      <c r="AD3527" s="148" t="n"/>
      <c r="AE3527" s="148" t="n"/>
      <c r="AF3527" s="148" t="n"/>
      <c r="AG3527" s="148" t="n"/>
      <c r="AH3527" s="148" t="n"/>
      <c r="AI3527" s="148" t="n"/>
      <c r="AJ3527" s="148" t="n"/>
      <c r="AK3527" s="148" t="n"/>
      <c r="AL3527" s="148" t="n"/>
      <c r="AM3527" s="148" t="n"/>
      <c r="AN3527" s="148" t="n"/>
      <c r="AO3527" s="148" t="n"/>
      <c r="AP3527" s="148" t="n"/>
      <c r="AQ3527" s="148" t="n"/>
      <c r="AR3527" s="148" t="n"/>
      <c r="AS3527" s="148" t="n"/>
      <c r="AT3527" s="148" t="n"/>
      <c r="AU3527" s="148" t="n"/>
      <c r="AV3527" s="148" t="n"/>
      <c r="AW3527" s="148" t="n"/>
      <c r="AX3527" s="148" t="n"/>
      <c r="AY3527" s="148" t="n"/>
      <c r="AZ3527" s="148" t="n"/>
      <c r="BA3527" s="148" t="n"/>
      <c r="BB3527" s="148" t="n"/>
      <c r="BC3527" s="148" t="n"/>
      <c r="BD3527" s="148" t="n"/>
      <c r="BE3527" s="148" t="n"/>
      <c r="BF3527" s="148" t="n"/>
      <c r="BG3527" s="148" t="n"/>
      <c r="BH3527" s="148" t="n"/>
      <c r="BI3527" s="149"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2">
        <f>計算!$AY$41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80">
        <f>計算!$AW$41</f>
        <v/>
      </c>
      <c r="S3530" s="52" t="inlineStr">
        <is>
          <t>年</t>
        </is>
      </c>
      <c r="U3530" s="181">
        <f>計算!$AX$41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7" t="n"/>
      <c r="M3533" s="148" t="n"/>
      <c r="N3533" s="148" t="n"/>
      <c r="O3533" s="148" t="n"/>
      <c r="P3533" s="20" t="n"/>
      <c r="Q3533" s="20" t="n"/>
      <c r="R3533" s="20" t="n"/>
      <c r="S3533" s="20" t="n"/>
      <c r="T3533" s="20" t="n"/>
      <c r="U3533" s="20" t="n"/>
      <c r="V3533" s="20" t="n"/>
      <c r="W3533" s="20" t="n"/>
      <c r="X3533" s="39" t="n"/>
      <c r="Y3533" s="147" t="n"/>
      <c r="Z3533" s="148" t="n"/>
      <c r="AA3533" s="148" t="n"/>
      <c r="AB3533" s="148" t="n"/>
      <c r="AC3533" s="148" t="n"/>
      <c r="AD3533" s="148" t="n"/>
      <c r="AE3533" s="148" t="n"/>
      <c r="AF3533" s="148" t="n"/>
      <c r="AG3533" s="148" t="n"/>
      <c r="AH3533" s="148" t="n"/>
      <c r="AI3533" s="148" t="n"/>
      <c r="AJ3533" s="148" t="n"/>
      <c r="AK3533" s="148" t="n"/>
      <c r="AL3533" s="148" t="n"/>
      <c r="AM3533" s="148" t="n"/>
      <c r="AN3533" s="148" t="n"/>
      <c r="AO3533" s="148" t="n"/>
      <c r="AP3533" s="148" t="n"/>
      <c r="AQ3533" s="148" t="n"/>
      <c r="AR3533" s="148" t="n"/>
      <c r="AS3533" s="148" t="n"/>
      <c r="AT3533" s="148" t="n"/>
      <c r="AU3533" s="148" t="n"/>
      <c r="AV3533" s="148" t="n"/>
      <c r="AW3533" s="148" t="n"/>
      <c r="AX3533" s="148" t="n"/>
      <c r="AY3533" s="148" t="n"/>
      <c r="AZ3533" s="148" t="n"/>
      <c r="BA3533" s="148" t="n"/>
      <c r="BB3533" s="148" t="n"/>
      <c r="BC3533" s="148" t="n"/>
      <c r="BD3533" s="148" t="n"/>
      <c r="BE3533" s="148" t="n"/>
      <c r="BF3533" s="148" t="n"/>
      <c r="BG3533" s="148" t="n"/>
      <c r="BH3533" s="148" t="n"/>
      <c r="BI3533" s="149" t="n"/>
      <c r="BJ3533" s="2" t="n"/>
      <c r="BK3533" s="2" t="n"/>
      <c r="BL3533" s="2" t="n"/>
      <c r="BM3533" s="2" t="n"/>
      <c r="BN3533" s="2" t="n"/>
      <c r="BO3533" s="2" t="n"/>
      <c r="BP3533" s="147" t="n"/>
      <c r="BQ3533" s="148" t="n"/>
      <c r="BR3533" s="148" t="n"/>
      <c r="BS3533" s="148" t="n"/>
      <c r="BT3533" s="148" t="n"/>
      <c r="BU3533" s="42" t="n"/>
      <c r="BV3533" s="45" t="n"/>
      <c r="BW3533" s="148" t="n"/>
      <c r="BX3533" s="148" t="n"/>
      <c r="BY3533" s="148" t="n"/>
      <c r="BZ3533" s="148" t="n"/>
      <c r="CA3533" s="148" t="n"/>
      <c r="CB3533" s="148" t="n"/>
      <c r="CC3533" s="148" t="n"/>
      <c r="CD3533" s="148" t="n"/>
      <c r="CE3533" s="148" t="n"/>
      <c r="CF3533" s="148" t="n"/>
      <c r="CG3533" s="148" t="n"/>
      <c r="CH3533" s="148" t="n"/>
      <c r="CI3533" s="148" t="n"/>
      <c r="CJ3533" s="148" t="n"/>
      <c r="CK3533" s="148" t="n"/>
      <c r="CL3533" s="148" t="n"/>
      <c r="CM3533" s="148" t="n"/>
      <c r="CN3533" s="148" t="n"/>
      <c r="CO3533" s="148" t="n"/>
      <c r="CP3533" s="148" t="n"/>
      <c r="CQ3533" s="148" t="n"/>
      <c r="CR3533" s="148" t="n"/>
      <c r="CS3533" s="148" t="n"/>
      <c r="CT3533" s="148" t="n"/>
      <c r="CU3533" s="148" t="n"/>
      <c r="CV3533" s="148" t="n"/>
      <c r="CW3533" s="148" t="n"/>
      <c r="CX3533" s="148" t="n"/>
      <c r="CY3533" s="148" t="n"/>
      <c r="CZ3533" s="148" t="n"/>
      <c r="DA3533" s="148" t="n"/>
      <c r="DB3533" s="148" t="n"/>
      <c r="DC3533" s="148" t="n"/>
      <c r="DD3533" s="148" t="n"/>
      <c r="DE3533" s="148" t="n"/>
      <c r="DF3533" s="148" t="n"/>
      <c r="DG3533" s="148" t="n"/>
      <c r="DH3533" s="148" t="n"/>
      <c r="DI3533" s="148" t="n"/>
      <c r="DJ3533" s="148" t="n"/>
      <c r="DK3533" s="148" t="n"/>
      <c r="DL3533" s="148" t="n"/>
      <c r="DM3533" s="148" t="n"/>
      <c r="DN3533" s="148" t="n"/>
      <c r="DO3533" s="148" t="n"/>
      <c r="DP3533" s="148" t="n"/>
      <c r="DQ3533" s="148" t="n"/>
      <c r="DR3533" s="148" t="n"/>
      <c r="DS3533" s="148" t="n"/>
      <c r="DT3533" s="148" t="n"/>
      <c r="DU3533" s="149"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7">
        <f>計算!$AS$41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7" t="n"/>
      <c r="M3539" s="148" t="n"/>
      <c r="N3539" s="148" t="n"/>
      <c r="O3539" s="148"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7" t="n"/>
      <c r="F3545" s="148" t="n"/>
      <c r="G3545" s="148" t="n"/>
      <c r="H3545" s="148" t="n"/>
      <c r="I3545" s="148" t="n"/>
      <c r="J3545" s="148" t="n"/>
      <c r="K3545" s="149" t="n"/>
      <c r="L3545" s="147" t="n"/>
      <c r="M3545" s="148" t="n"/>
      <c r="N3545" s="148" t="n"/>
      <c r="O3545" s="148"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7" t="n"/>
      <c r="BQ3545" s="148" t="n"/>
      <c r="BR3545" s="148" t="n"/>
      <c r="BS3545" s="148" t="n"/>
      <c r="BT3545" s="148" t="n"/>
      <c r="BU3545" s="148" t="n"/>
      <c r="BV3545" s="149" t="n"/>
      <c r="BW3545" s="148" t="n"/>
      <c r="BX3545" s="148" t="n"/>
      <c r="BY3545" s="148" t="n"/>
      <c r="BZ3545" s="148" t="n"/>
      <c r="CA3545" s="148" t="n"/>
      <c r="CB3545" s="148" t="n"/>
      <c r="CC3545" s="148" t="n"/>
      <c r="CD3545" s="148" t="n"/>
      <c r="CE3545" s="148" t="n"/>
      <c r="CF3545" s="148" t="n"/>
      <c r="CG3545" s="148" t="n"/>
      <c r="CH3545" s="148" t="n"/>
      <c r="CI3545" s="148" t="n"/>
      <c r="CJ3545" s="148" t="n"/>
      <c r="CK3545" s="148" t="n"/>
      <c r="CL3545" s="148" t="n"/>
      <c r="CM3545" s="148" t="n"/>
      <c r="CN3545" s="148" t="n"/>
      <c r="CO3545" s="148" t="n"/>
      <c r="CP3545" s="148" t="n"/>
      <c r="CQ3545" s="148" t="n"/>
      <c r="CR3545" s="148" t="n"/>
      <c r="CS3545" s="148" t="n"/>
      <c r="CT3545" s="148" t="n"/>
      <c r="CU3545" s="148" t="n"/>
      <c r="CV3545" s="148" t="n"/>
      <c r="CW3545" s="148" t="n"/>
      <c r="CX3545" s="148" t="n"/>
      <c r="CY3545" s="148" t="n"/>
      <c r="CZ3545" s="148" t="n"/>
      <c r="DA3545" s="148" t="n"/>
      <c r="DB3545" s="148" t="n"/>
      <c r="DC3545" s="148" t="n"/>
      <c r="DD3545" s="148" t="n"/>
      <c r="DE3545" s="148" t="n"/>
      <c r="DF3545" s="148" t="n"/>
      <c r="DG3545" s="148" t="n"/>
      <c r="DH3545" s="148" t="n"/>
      <c r="DI3545" s="148" t="n"/>
      <c r="DJ3545" s="148" t="n"/>
      <c r="DK3545" s="148" t="n"/>
      <c r="DL3545" s="148" t="n"/>
      <c r="DM3545" s="148" t="n"/>
      <c r="DN3545" s="148" t="n"/>
      <c r="DO3545" s="148" t="n"/>
      <c r="DP3545" s="148" t="n"/>
      <c r="DQ3545" s="148" t="n"/>
      <c r="DR3545" s="148" t="n"/>
      <c r="DS3545" s="148" t="n"/>
      <c r="DT3545" s="148" t="n"/>
      <c r="DU3545" s="149"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IF(計算!$B$42="","",IF(N(設定!$B$3)=0,"",YEAR(設定!$B$3)-2018))&amp;""</f>
        <v/>
      </c>
      <c r="AG3557" s="95" t="inlineStr">
        <is>
          <t>年</t>
        </is>
      </c>
      <c r="AI3557" s="145">
        <f>IF(計算!$B$42="","",IF(N(設定!$B$3)=0,"",MONTH(設定!$B$3)))&amp;""</f>
        <v/>
      </c>
      <c r="AL3557" s="95" t="inlineStr">
        <is>
          <t>月</t>
        </is>
      </c>
      <c r="AN3557" s="146">
        <f>IF(計算!$B$42="","",IF(N(設定!$B$3)=0,"",DAY(設定!$B$3)))&amp;""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7" t="n"/>
      <c r="BX3557" s="148" t="n"/>
      <c r="BY3557" s="148" t="n"/>
      <c r="BZ3557" s="148" t="n"/>
      <c r="CA3557" s="148" t="n"/>
      <c r="CB3557" s="148" t="n"/>
      <c r="CC3557" s="148" t="n"/>
      <c r="CD3557" s="148" t="n"/>
      <c r="CE3557" s="148" t="n"/>
      <c r="CF3557" s="148" t="n"/>
      <c r="CG3557" s="149" t="n"/>
      <c r="CH3557" s="147" t="n"/>
      <c r="CI3557" s="148" t="n"/>
      <c r="CJ3557" s="148" t="n"/>
      <c r="CK3557" s="148" t="n"/>
      <c r="CL3557" s="148" t="n"/>
      <c r="CM3557" s="148" t="n"/>
      <c r="CN3557" s="148" t="n"/>
      <c r="CO3557" s="148" t="n"/>
      <c r="CP3557" s="148" t="n"/>
      <c r="CQ3557" s="148" t="n"/>
      <c r="CR3557" s="148" t="n"/>
      <c r="CS3557" s="148" t="n"/>
      <c r="CT3557" s="148" t="n"/>
      <c r="CU3557" s="148" t="n"/>
      <c r="CV3557" s="148" t="n"/>
      <c r="CW3557" s="148" t="n"/>
      <c r="CX3557" s="148" t="n"/>
      <c r="CY3557" s="148" t="n"/>
      <c r="CZ3557" s="148" t="n"/>
      <c r="DA3557" s="148" t="n"/>
      <c r="DB3557" s="148" t="n"/>
      <c r="DC3557" s="148" t="n"/>
      <c r="DD3557" s="148" t="n"/>
      <c r="DE3557" s="148" t="n"/>
      <c r="DF3557" s="148" t="n"/>
      <c r="DG3557" s="148" t="n"/>
      <c r="DH3557" s="148" t="n"/>
      <c r="DI3557" s="148" t="n"/>
      <c r="DJ3557" s="148" t="n"/>
      <c r="DK3557" s="148" t="n"/>
      <c r="DL3557" s="148" t="n"/>
      <c r="DM3557" s="148" t="n"/>
      <c r="DN3557" s="148" t="n"/>
      <c r="DO3557" s="148" t="n"/>
      <c r="DP3557" s="148" t="n"/>
      <c r="DQ3557" s="148" t="n"/>
      <c r="DR3557" s="148" t="n"/>
      <c r="DS3557" s="148" t="n"/>
      <c r="DT3557" s="148" t="n"/>
      <c r="DU3557" s="149"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50">
        <f>計算!$BD$42</f>
        <v/>
      </c>
      <c r="CG3558" s="144" t="n"/>
      <c r="CH3558" s="151">
        <f>計算!$BE$42</f>
        <v/>
      </c>
      <c r="DU3558" s="144"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8" t="n"/>
      <c r="AA3559" s="148" t="n"/>
      <c r="AB3559" s="148" t="n"/>
      <c r="AC3559" s="148" t="n"/>
      <c r="AD3559" s="148" t="n"/>
      <c r="AE3559" s="148" t="n"/>
      <c r="AF3559" s="148" t="n"/>
      <c r="AG3559" s="148" t="n"/>
      <c r="AH3559" s="148" t="n"/>
      <c r="AI3559" s="148" t="n"/>
      <c r="AJ3559" s="148" t="n"/>
      <c r="AK3559" s="148" t="n"/>
      <c r="AL3559" s="148" t="n"/>
      <c r="AM3559" s="148" t="n"/>
      <c r="AN3559" s="148" t="n"/>
      <c r="AO3559" s="148" t="n"/>
      <c r="AP3559" s="148" t="n"/>
      <c r="AQ3559" s="148" t="n"/>
      <c r="AR3559" s="148" t="n"/>
      <c r="AS3559" s="148" t="n"/>
      <c r="AT3559" s="148" t="n"/>
      <c r="AU3559" s="12" t="n"/>
      <c r="AV3559" s="7" t="n"/>
      <c r="BI3559" s="8" t="n"/>
      <c r="BJ3559" s="7" t="n"/>
      <c r="BK3559" s="2" t="n"/>
      <c r="BL3559" s="2" t="n"/>
      <c r="BM3559" s="2" t="n"/>
      <c r="BN3559" s="2" t="n"/>
      <c r="BO3559" s="2" t="n"/>
      <c r="BP3559" s="143" t="n"/>
      <c r="BV3559" s="144" t="n"/>
      <c r="BW3559" s="143" t="n"/>
      <c r="CG3559" s="144" t="n"/>
      <c r="DU3559" s="144" t="n"/>
      <c r="DV3559" s="2" t="n"/>
      <c r="DW3559" s="2" t="n"/>
      <c r="DX3559" s="2" t="n"/>
      <c r="DY3559" s="2" t="n"/>
      <c r="DZ3559" s="2" t="n"/>
      <c r="EA3559" s="2" t="n"/>
      <c r="EB3559" s="2" t="n"/>
      <c r="EC3559" s="2" t="n"/>
    </row>
    <row r="3560" ht="6.75" customHeight="1" s="118">
      <c r="A3560" s="2" t="n"/>
      <c r="B3560" s="2" t="n"/>
      <c r="C3560" s="2" t="n"/>
      <c r="D3560" s="2" t="n"/>
      <c r="E3560" s="142" t="inlineStr">
        <is>
          <t>ふ り が な</t>
        </is>
      </c>
      <c r="F3560" s="140" t="n"/>
      <c r="G3560" s="140" t="n"/>
      <c r="H3560" s="140" t="n"/>
      <c r="I3560" s="140" t="n"/>
      <c r="J3560" s="140" t="n"/>
      <c r="K3560" s="141" t="n"/>
      <c r="L3560" s="152">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43" t="n"/>
      <c r="CG3560" s="144" t="n"/>
      <c r="DU3560" s="144" t="n"/>
      <c r="DV3560" s="2" t="n"/>
      <c r="DW3560" s="2" t="n"/>
      <c r="DX3560" s="2" t="n"/>
      <c r="DY3560" s="2" t="n"/>
      <c r="DZ3560" s="2" t="n"/>
      <c r="EA3560" s="2" t="n"/>
      <c r="EB3560" s="2" t="n"/>
      <c r="EC3560" s="2" t="n"/>
    </row>
    <row r="3561" ht="6.7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43" t="n"/>
      <c r="CG3561" s="144" t="n"/>
      <c r="DU3561" s="144" t="n"/>
      <c r="DV3561" s="2" t="n"/>
      <c r="DW3561" s="2" t="n"/>
      <c r="DX3561" s="2" t="n"/>
      <c r="DY3561" s="2" t="n"/>
      <c r="DZ3561" s="2" t="n"/>
      <c r="EA3561" s="2" t="n"/>
      <c r="EB3561" s="2" t="n"/>
      <c r="EC3561" s="2" t="n"/>
    </row>
    <row r="3562" ht="6.7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43" t="n"/>
      <c r="CG3562" s="144" t="n"/>
      <c r="DU3562" s="144" t="n"/>
      <c r="DV3562" s="2" t="n"/>
      <c r="DW3562" s="2" t="n"/>
      <c r="DX3562" s="2" t="n"/>
      <c r="DY3562" s="2" t="n"/>
      <c r="DZ3562" s="2" t="n"/>
      <c r="EA3562" s="2" t="n"/>
      <c r="EB3562" s="2" t="n"/>
      <c r="EC3562" s="2" t="n"/>
    </row>
    <row r="3563" ht="6.75" customHeight="1" s="118">
      <c r="A3563" s="2" t="n"/>
      <c r="B3563" s="2" t="n"/>
      <c r="C3563" s="2" t="n"/>
      <c r="D3563" s="2" t="n"/>
      <c r="E3563" s="147" t="n"/>
      <c r="F3563" s="148" t="n"/>
      <c r="G3563" s="148" t="n"/>
      <c r="H3563" s="148" t="n"/>
      <c r="I3563" s="148" t="n"/>
      <c r="J3563" s="148" t="n"/>
      <c r="K3563" s="149" t="n"/>
      <c r="L3563" s="148" t="n"/>
      <c r="M3563" s="148" t="n"/>
      <c r="N3563" s="148" t="n"/>
      <c r="O3563" s="148" t="n"/>
      <c r="P3563" s="148" t="n"/>
      <c r="Q3563" s="148" t="n"/>
      <c r="R3563" s="148" t="n"/>
      <c r="S3563" s="148" t="n"/>
      <c r="T3563" s="148" t="n"/>
      <c r="U3563" s="148" t="n"/>
      <c r="V3563" s="148" t="n"/>
      <c r="W3563" s="148" t="n"/>
      <c r="X3563" s="148" t="n"/>
      <c r="Y3563" s="148" t="n"/>
      <c r="Z3563" s="148" t="n"/>
      <c r="AA3563" s="148" t="n"/>
      <c r="AB3563" s="148" t="n"/>
      <c r="AC3563" s="148" t="n"/>
      <c r="AD3563" s="148" t="n"/>
      <c r="AE3563" s="148" t="n"/>
      <c r="AF3563" s="148" t="n"/>
      <c r="AG3563" s="148" t="n"/>
      <c r="AH3563" s="148" t="n"/>
      <c r="AI3563" s="148" t="n"/>
      <c r="AJ3563" s="148" t="n"/>
      <c r="AK3563" s="148" t="n"/>
      <c r="AL3563" s="148" t="n"/>
      <c r="AM3563" s="148" t="n"/>
      <c r="AN3563" s="148" t="n"/>
      <c r="AO3563" s="148" t="n"/>
      <c r="AP3563" s="148" t="n"/>
      <c r="AQ3563" s="148" t="n"/>
      <c r="AR3563" s="148" t="n"/>
      <c r="AS3563" s="148" t="n"/>
      <c r="AT3563" s="149"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43" t="n"/>
      <c r="CG3563" s="144" t="n"/>
      <c r="DU3563" s="144" t="n"/>
      <c r="DV3563" s="2" t="n"/>
      <c r="DW3563" s="2" t="n"/>
      <c r="DX3563" s="2" t="n"/>
      <c r="DY3563" s="2" t="n"/>
      <c r="DZ3563" s="2" t="n"/>
      <c r="EA3563" s="2" t="n"/>
      <c r="EB3563" s="2" t="n"/>
      <c r="EC3563" s="2" t="n"/>
    </row>
    <row r="3564" ht="6.75" customHeight="1" s="118">
      <c r="A3564" s="2" t="n"/>
      <c r="B3564" s="2" t="n"/>
      <c r="C3564" s="2" t="n"/>
      <c r="D3564" s="2" t="n"/>
      <c r="E3564" s="153" t="inlineStr">
        <is>
          <t>名　前</t>
        </is>
      </c>
      <c r="F3564" s="140" t="n"/>
      <c r="G3564" s="140" t="n"/>
      <c r="H3564" s="140" t="n"/>
      <c r="I3564" s="140" t="n"/>
      <c r="J3564" s="140" t="n"/>
      <c r="K3564" s="141" t="n"/>
      <c r="L3564" s="154">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43" t="n"/>
      <c r="CG3564" s="144" t="n"/>
      <c r="DU3564" s="144" t="n"/>
      <c r="DV3564" s="2" t="n"/>
      <c r="DW3564" s="2" t="n"/>
      <c r="DX3564" s="2" t="n"/>
      <c r="DY3564" s="2" t="n"/>
      <c r="DZ3564" s="2" t="n"/>
      <c r="EA3564" s="2" t="n"/>
      <c r="EB3564" s="2" t="n"/>
      <c r="EC3564" s="2" t="n"/>
    </row>
    <row r="3565" ht="6.7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43" t="n"/>
      <c r="CG3565" s="144" t="n"/>
      <c r="DU3565" s="144" t="n"/>
      <c r="DV3565" s="2" t="n"/>
      <c r="DW3565" s="2" t="n"/>
      <c r="DX3565" s="2" t="n"/>
      <c r="DY3565" s="2" t="n"/>
      <c r="DZ3565" s="2" t="n"/>
      <c r="EA3565" s="2" t="n"/>
      <c r="EB3565" s="2" t="n"/>
      <c r="EC3565" s="2" t="n"/>
    </row>
    <row r="3566" ht="6.7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43" t="n"/>
      <c r="CG3566" s="144" t="n"/>
      <c r="DU3566" s="144" t="n"/>
      <c r="DV3566" s="2" t="n"/>
      <c r="DW3566" s="2" t="n"/>
      <c r="DX3566" s="2" t="n"/>
      <c r="DY3566" s="2" t="n"/>
      <c r="DZ3566" s="2" t="n"/>
      <c r="EA3566" s="2" t="n"/>
      <c r="EB3566" s="2" t="n"/>
      <c r="EC3566" s="2" t="n"/>
    </row>
    <row r="3567" ht="6.7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43" t="n"/>
      <c r="CG3567" s="144" t="n"/>
      <c r="DU3567" s="144" t="n"/>
      <c r="DV3567" s="2" t="n"/>
      <c r="DW3567" s="2" t="n"/>
      <c r="DX3567" s="2" t="n"/>
      <c r="DY3567" s="2" t="n"/>
      <c r="DZ3567" s="2" t="n"/>
      <c r="EA3567" s="2" t="n"/>
      <c r="EB3567" s="2" t="n"/>
      <c r="EC3567" s="2" t="n"/>
    </row>
    <row r="3568" ht="6.7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43" t="n"/>
      <c r="CG3568" s="144" t="n"/>
      <c r="DU3568" s="144" t="n"/>
      <c r="DV3568" s="2" t="n"/>
      <c r="DW3568" s="2" t="n"/>
      <c r="DX3568" s="2" t="n"/>
      <c r="DY3568" s="2" t="n"/>
      <c r="DZ3568" s="2" t="n"/>
      <c r="EA3568" s="2" t="n"/>
      <c r="EB3568" s="2" t="n"/>
      <c r="EC3568" s="2" t="n"/>
    </row>
    <row r="3569" ht="4.5" customHeight="1" s="118">
      <c r="A3569" s="2" t="n"/>
      <c r="B3569" s="2" t="n"/>
      <c r="C3569" s="2" t="n"/>
      <c r="D3569" s="2" t="n"/>
      <c r="E3569" s="147" t="n"/>
      <c r="F3569" s="148" t="n"/>
      <c r="G3569" s="148" t="n"/>
      <c r="H3569" s="148" t="n"/>
      <c r="I3569" s="148" t="n"/>
      <c r="J3569" s="148" t="n"/>
      <c r="K3569" s="149" t="n"/>
      <c r="L3569" s="147" t="n"/>
      <c r="M3569" s="148" t="n"/>
      <c r="N3569" s="148" t="n"/>
      <c r="O3569" s="148" t="n"/>
      <c r="P3569" s="148" t="n"/>
      <c r="Q3569" s="148" t="n"/>
      <c r="R3569" s="148" t="n"/>
      <c r="S3569" s="148" t="n"/>
      <c r="T3569" s="148" t="n"/>
      <c r="U3569" s="148" t="n"/>
      <c r="V3569" s="148" t="n"/>
      <c r="W3569" s="148" t="n"/>
      <c r="X3569" s="148" t="n"/>
      <c r="Y3569" s="148" t="n"/>
      <c r="Z3569" s="148" t="n"/>
      <c r="AA3569" s="148" t="n"/>
      <c r="AB3569" s="148" t="n"/>
      <c r="AC3569" s="148" t="n"/>
      <c r="AD3569" s="148" t="n"/>
      <c r="AE3569" s="148" t="n"/>
      <c r="AF3569" s="148" t="n"/>
      <c r="AG3569" s="148" t="n"/>
      <c r="AH3569" s="148" t="n"/>
      <c r="AI3569" s="148" t="n"/>
      <c r="AJ3569" s="148" t="n"/>
      <c r="AK3569" s="148" t="n"/>
      <c r="AL3569" s="148" t="n"/>
      <c r="AM3569" s="148" t="n"/>
      <c r="AN3569" s="148" t="n"/>
      <c r="AO3569" s="148" t="n"/>
      <c r="AP3569" s="148" t="n"/>
      <c r="AQ3569" s="148" t="n"/>
      <c r="AR3569" s="148" t="n"/>
      <c r="AS3569" s="148" t="n"/>
      <c r="AT3569" s="149"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43" t="n"/>
      <c r="CG3569" s="144" t="n"/>
      <c r="DU3569" s="144" t="n"/>
      <c r="DV3569" s="2" t="n"/>
      <c r="DW3569" s="2" t="n"/>
      <c r="DX3569" s="2" t="n"/>
      <c r="DY3569" s="2" t="n"/>
      <c r="DZ3569" s="2" t="n"/>
      <c r="EA3569" s="2" t="n"/>
      <c r="EB3569" s="2" t="n"/>
      <c r="EC3569" s="2" t="n"/>
    </row>
    <row r="3570" ht="6.75" customHeight="1" s="118">
      <c r="A3570" s="2" t="n"/>
      <c r="B3570" s="2" t="n"/>
      <c r="C3570" s="2" t="n"/>
      <c r="D3570" s="2" t="n"/>
      <c r="E3570" s="153" t="inlineStr">
        <is>
          <t>生年月日</t>
        </is>
      </c>
      <c r="F3570" s="140" t="n"/>
      <c r="G3570" s="140" t="n"/>
      <c r="H3570" s="140" t="n"/>
      <c r="I3570" s="140" t="n"/>
      <c r="J3570" s="140" t="n"/>
      <c r="K3570" s="141" t="n"/>
      <c r="L3570" s="155" t="inlineStr">
        <is>
          <t>昭和 ・ 平成</t>
        </is>
      </c>
      <c r="M3570" s="140" t="n"/>
      <c r="N3570" s="140" t="n"/>
      <c r="O3570" s="140" t="n"/>
      <c r="P3570" s="140" t="n"/>
      <c r="Q3570" s="140" t="n"/>
      <c r="R3570" s="140" t="n"/>
      <c r="S3570" s="140" t="n"/>
      <c r="T3570" s="140" t="n"/>
      <c r="U3570" s="140" t="n"/>
      <c r="V3570" s="156">
        <f>計算!$D$42</f>
        <v/>
      </c>
      <c r="W3570" s="140" t="n"/>
      <c r="X3570" s="157" t="inlineStr">
        <is>
          <t>年</t>
        </is>
      </c>
      <c r="Y3570" s="140" t="n"/>
      <c r="Z3570" s="158">
        <f>計算!$E$42</f>
        <v/>
      </c>
      <c r="AA3570" s="140" t="n"/>
      <c r="AB3570" s="140" t="n"/>
      <c r="AC3570" s="157" t="inlineStr">
        <is>
          <t>月</t>
        </is>
      </c>
      <c r="AD3570" s="140" t="n"/>
      <c r="AE3570" s="158">
        <f>計算!$F$42</f>
        <v/>
      </c>
      <c r="AF3570" s="140" t="n"/>
      <c r="AG3570" s="140" t="n"/>
      <c r="AH3570" s="157" t="inlineStr">
        <is>
          <t>日　生 （満</t>
        </is>
      </c>
      <c r="AI3570" s="140" t="n"/>
      <c r="AJ3570" s="140" t="n"/>
      <c r="AK3570" s="140" t="n"/>
      <c r="AL3570" s="140" t="n"/>
      <c r="AM3570" s="140" t="n"/>
      <c r="AN3570" s="140" t="n"/>
      <c r="AO3570" s="140" t="n"/>
      <c r="AP3570" s="159">
        <f>計算!$G$42</f>
        <v/>
      </c>
      <c r="AQ3570" s="140" t="n"/>
      <c r="AR3570" s="160"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43" t="n"/>
      <c r="CG3570" s="144" t="n"/>
      <c r="DU3570" s="144" t="n"/>
      <c r="DV3570" s="2" t="n"/>
      <c r="DW3570" s="2" t="n"/>
      <c r="DX3570" s="2" t="n"/>
      <c r="DY3570" s="2" t="n"/>
      <c r="DZ3570" s="2" t="n"/>
      <c r="EA3570" s="2" t="n"/>
      <c r="EB3570" s="2" t="n"/>
      <c r="EC3570" s="2" t="n"/>
    </row>
    <row r="3571" ht="6.75"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143" t="n"/>
      <c r="CG3571" s="144" t="n"/>
      <c r="DU3571" s="144" t="n"/>
      <c r="DV3571" s="2" t="n"/>
      <c r="DW3571" s="2" t="n"/>
      <c r="DX3571" s="2" t="n"/>
      <c r="DY3571" s="2" t="n"/>
      <c r="DZ3571" s="2" t="n"/>
      <c r="EA3571" s="2" t="n"/>
      <c r="EB3571" s="2" t="n"/>
      <c r="EC3571" s="2" t="n"/>
    </row>
    <row r="3572" ht="6.75"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143" t="n"/>
      <c r="CG3572" s="144" t="n"/>
      <c r="DU3572" s="144" t="n"/>
      <c r="DV3572" s="2" t="n"/>
      <c r="DW3572" s="2" t="n"/>
      <c r="DX3572" s="2" t="n"/>
      <c r="DY3572" s="2" t="n"/>
      <c r="DZ3572" s="2" t="n"/>
      <c r="EA3572" s="2" t="n"/>
      <c r="EB3572" s="2" t="n"/>
      <c r="EC3572" s="2" t="n"/>
    </row>
    <row r="3573" ht="3.75" customHeight="1" s="118">
      <c r="A3573" s="2" t="n"/>
      <c r="B3573" s="2" t="n"/>
      <c r="C3573" s="2" t="n"/>
      <c r="D3573" s="2" t="n"/>
      <c r="E3573" s="147" t="n"/>
      <c r="F3573" s="148" t="n"/>
      <c r="G3573" s="148" t="n"/>
      <c r="H3573" s="148" t="n"/>
      <c r="I3573" s="148" t="n"/>
      <c r="J3573" s="148" t="n"/>
      <c r="K3573" s="149" t="n"/>
      <c r="L3573" s="147" t="n"/>
      <c r="M3573" s="148" t="n"/>
      <c r="N3573" s="148" t="n"/>
      <c r="O3573" s="148" t="n"/>
      <c r="P3573" s="148" t="n"/>
      <c r="Q3573" s="148" t="n"/>
      <c r="R3573" s="148" t="n"/>
      <c r="S3573" s="148" t="n"/>
      <c r="T3573" s="148" t="n"/>
      <c r="U3573" s="148" t="n"/>
      <c r="X3573" s="148" t="n"/>
      <c r="Y3573" s="148" t="n"/>
      <c r="AC3573" s="148" t="n"/>
      <c r="AD3573" s="148" t="n"/>
      <c r="AH3573" s="148" t="n"/>
      <c r="AI3573" s="148" t="n"/>
      <c r="AJ3573" s="148" t="n"/>
      <c r="AK3573" s="148" t="n"/>
      <c r="AL3573" s="148" t="n"/>
      <c r="AM3573" s="148" t="n"/>
      <c r="AN3573" s="148" t="n"/>
      <c r="AO3573" s="148" t="n"/>
      <c r="AP3573" s="148" t="n"/>
      <c r="AQ3573" s="148" t="n"/>
      <c r="AR3573" s="148" t="n"/>
      <c r="AS3573" s="148" t="n"/>
      <c r="AT3573" s="149"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143" t="n"/>
      <c r="CG3573" s="144" t="n"/>
      <c r="DU3573" s="144" t="n"/>
      <c r="DV3573" s="2" t="n"/>
      <c r="DW3573" s="2" t="n"/>
      <c r="DX3573" s="2" t="n"/>
      <c r="DY3573" s="2" t="n"/>
      <c r="DZ3573" s="2" t="n"/>
      <c r="EA3573" s="2" t="n"/>
      <c r="EB3573" s="2" t="n"/>
      <c r="EC3573" s="2" t="n"/>
    </row>
    <row r="3574" ht="6.75" customHeight="1" s="118">
      <c r="A3574" s="2" t="n"/>
      <c r="B3574" s="2" t="n"/>
      <c r="C3574" s="2" t="n"/>
      <c r="D3574" s="2" t="n"/>
      <c r="E3574" s="161" t="inlineStr">
        <is>
          <t>ふ り が な</t>
        </is>
      </c>
      <c r="F3574" s="140" t="n"/>
      <c r="G3574" s="140" t="n"/>
      <c r="H3574" s="140" t="n"/>
      <c r="I3574" s="140" t="n"/>
      <c r="J3574" s="140" t="n"/>
      <c r="K3574" s="141" t="n"/>
      <c r="L3574" s="162">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143" t="n"/>
      <c r="CG3574" s="144" t="n"/>
      <c r="DU3574" s="144" t="n"/>
      <c r="DV3574" s="2" t="n"/>
      <c r="DW3574" s="2" t="n"/>
      <c r="DX3574" s="2" t="n"/>
      <c r="DY3574" s="2" t="n"/>
      <c r="DZ3574" s="2" t="n"/>
      <c r="EA3574" s="2" t="n"/>
      <c r="EB3574" s="2" t="n"/>
      <c r="EC3574" s="2" t="n"/>
    </row>
    <row r="3575" ht="6.75" customHeight="1" s="118">
      <c r="A3575" s="2" t="n"/>
      <c r="B3575" s="2" t="n"/>
      <c r="C3575" s="2" t="n"/>
      <c r="D3575" s="2" t="n"/>
      <c r="E3575" s="143" t="n"/>
      <c r="K3575" s="144" t="n"/>
      <c r="BI3575" s="144" t="n"/>
      <c r="BJ3575" s="2" t="n"/>
      <c r="BK3575" s="2" t="n"/>
      <c r="BL3575" s="2" t="n"/>
      <c r="BM3575" s="2" t="n"/>
      <c r="BN3575" s="2" t="n"/>
      <c r="BO3575" s="2" t="n"/>
      <c r="BP3575" s="143" t="n"/>
      <c r="BV3575" s="144" t="n"/>
      <c r="BW3575" s="143" t="n"/>
      <c r="CG3575" s="144" t="n"/>
      <c r="DU3575" s="144" t="n"/>
      <c r="DV3575" s="2" t="n"/>
      <c r="DW3575" s="2" t="n"/>
      <c r="DX3575" s="2" t="n"/>
      <c r="DY3575" s="2" t="n"/>
      <c r="DZ3575" s="2" t="n"/>
      <c r="EA3575" s="2" t="n"/>
      <c r="EB3575" s="2" t="n"/>
      <c r="EC3575" s="2" t="n"/>
    </row>
    <row r="3576" ht="6.75" customHeight="1" s="118">
      <c r="A3576" s="2" t="n"/>
      <c r="B3576" s="2" t="n"/>
      <c r="C3576" s="2" t="n"/>
      <c r="D3576" s="2" t="n"/>
      <c r="E3576" s="163" t="n"/>
      <c r="F3576" s="164" t="n"/>
      <c r="G3576" s="164" t="n"/>
      <c r="H3576" s="164" t="n"/>
      <c r="I3576" s="164" t="n"/>
      <c r="J3576" s="164" t="n"/>
      <c r="K3576" s="165" t="n"/>
      <c r="L3576" s="164" t="n"/>
      <c r="M3576" s="164" t="n"/>
      <c r="N3576" s="164" t="n"/>
      <c r="O3576" s="164" t="n"/>
      <c r="P3576" s="164" t="n"/>
      <c r="Q3576" s="164" t="n"/>
      <c r="R3576" s="164" t="n"/>
      <c r="S3576" s="164" t="n"/>
      <c r="T3576" s="164" t="n"/>
      <c r="U3576" s="164" t="n"/>
      <c r="V3576" s="164" t="n"/>
      <c r="W3576" s="164" t="n"/>
      <c r="X3576" s="164" t="n"/>
      <c r="Y3576" s="164" t="n"/>
      <c r="Z3576" s="164" t="n"/>
      <c r="AA3576" s="164" t="n"/>
      <c r="AB3576" s="164" t="n"/>
      <c r="AC3576" s="164" t="n"/>
      <c r="AD3576" s="164" t="n"/>
      <c r="AE3576" s="164" t="n"/>
      <c r="AF3576" s="164" t="n"/>
      <c r="AG3576" s="164" t="n"/>
      <c r="AH3576" s="164" t="n"/>
      <c r="AI3576" s="164" t="n"/>
      <c r="AJ3576" s="164" t="n"/>
      <c r="AK3576" s="164" t="n"/>
      <c r="AL3576" s="164" t="n"/>
      <c r="AM3576" s="164" t="n"/>
      <c r="AN3576" s="164" t="n"/>
      <c r="AO3576" s="164" t="n"/>
      <c r="AP3576" s="164" t="n"/>
      <c r="AQ3576" s="164" t="n"/>
      <c r="AR3576" s="164" t="n"/>
      <c r="AS3576" s="164" t="n"/>
      <c r="AT3576" s="164" t="n"/>
      <c r="AU3576" s="164" t="n"/>
      <c r="AV3576" s="164" t="n"/>
      <c r="AW3576" s="164" t="n"/>
      <c r="AX3576" s="164" t="n"/>
      <c r="AY3576" s="164" t="n"/>
      <c r="AZ3576" s="164" t="n"/>
      <c r="BA3576" s="164" t="n"/>
      <c r="BB3576" s="164" t="n"/>
      <c r="BC3576" s="164" t="n"/>
      <c r="BD3576" s="164" t="n"/>
      <c r="BE3576" s="164" t="n"/>
      <c r="BF3576" s="164" t="n"/>
      <c r="BG3576" s="164" t="n"/>
      <c r="BH3576" s="164" t="n"/>
      <c r="BI3576" s="165" t="n"/>
      <c r="BJ3576" s="2" t="n"/>
      <c r="BK3576" s="2" t="n"/>
      <c r="BL3576" s="2" t="n"/>
      <c r="BM3576" s="2" t="n"/>
      <c r="BN3576" s="2" t="n"/>
      <c r="BO3576" s="2" t="n"/>
      <c r="BP3576" s="143" t="n"/>
      <c r="BV3576" s="144" t="n"/>
      <c r="BW3576" s="143" t="n"/>
      <c r="CG3576" s="144" t="n"/>
      <c r="DU3576" s="144" t="n"/>
      <c r="DV3576" s="2" t="n"/>
      <c r="DW3576" s="2" t="n"/>
      <c r="DX3576" s="2" t="n"/>
      <c r="DY3576" s="2" t="n"/>
      <c r="DZ3576" s="2" t="n"/>
      <c r="EA3576" s="2" t="n"/>
      <c r="EB3576" s="2" t="n"/>
      <c r="EC3576" s="2" t="n"/>
    </row>
    <row r="3577" ht="6.75" customHeight="1" s="118">
      <c r="A3577" s="2" t="n"/>
      <c r="B3577" s="2" t="n"/>
      <c r="C3577" s="2" t="n"/>
      <c r="D3577" s="2" t="n"/>
      <c r="E3577" s="166" t="inlineStr">
        <is>
          <t>現住所</t>
        </is>
      </c>
      <c r="F3577" s="167" t="n"/>
      <c r="G3577" s="167" t="n"/>
      <c r="H3577" s="167" t="n"/>
      <c r="I3577" s="167" t="n"/>
      <c r="J3577" s="167" t="n"/>
      <c r="K3577" s="168" t="n"/>
      <c r="L3577" s="107" t="inlineStr">
        <is>
          <t>〒</t>
        </is>
      </c>
      <c r="M3577" s="167" t="n"/>
      <c r="N3577" s="167" t="n"/>
      <c r="O3577" s="167" t="n"/>
      <c r="P3577" s="169">
        <f>計算!$H$42</f>
        <v/>
      </c>
      <c r="Q3577" s="167" t="n"/>
      <c r="R3577" s="167" t="n"/>
      <c r="S3577" s="167" t="n"/>
      <c r="T3577" s="167" t="n"/>
      <c r="U3577" s="167" t="n"/>
      <c r="V3577" s="167" t="n"/>
      <c r="W3577" s="167" t="n"/>
      <c r="X3577" s="167" t="n"/>
      <c r="Y3577" s="167" t="n"/>
      <c r="Z3577" s="167" t="n"/>
      <c r="AA3577" s="167" t="n"/>
      <c r="AB3577" s="167" t="n"/>
      <c r="AC3577" s="167" t="n"/>
      <c r="AD3577" s="167" t="n"/>
      <c r="AE3577" s="167" t="n"/>
      <c r="AF3577" s="167" t="n"/>
      <c r="AG3577" s="167" t="n"/>
      <c r="AH3577" s="167" t="n"/>
      <c r="AI3577" s="167" t="n"/>
      <c r="AJ3577" s="167"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143" t="n"/>
      <c r="CG3577" s="144" t="n"/>
      <c r="DU3577" s="144" t="n"/>
      <c r="DV3577" s="2" t="n"/>
      <c r="DW3577" s="2" t="n"/>
      <c r="DX3577" s="2" t="n"/>
      <c r="DY3577" s="2" t="n"/>
      <c r="DZ3577" s="2" t="n"/>
      <c r="EA3577" s="2" t="n"/>
      <c r="EB3577" s="2" t="n"/>
      <c r="EC3577" s="2" t="n"/>
    </row>
    <row r="3578" ht="4.5"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7" t="n"/>
      <c r="BQ3578" s="148" t="n"/>
      <c r="BR3578" s="148" t="n"/>
      <c r="BS3578" s="148" t="n"/>
      <c r="BT3578" s="148" t="n"/>
      <c r="BU3578" s="148" t="n"/>
      <c r="BV3578" s="149" t="n"/>
      <c r="BW3578" s="147" t="n"/>
      <c r="BX3578" s="148" t="n"/>
      <c r="BY3578" s="148" t="n"/>
      <c r="BZ3578" s="148" t="n"/>
      <c r="CA3578" s="148" t="n"/>
      <c r="CB3578" s="148" t="n"/>
      <c r="CC3578" s="148" t="n"/>
      <c r="CD3578" s="148" t="n"/>
      <c r="CE3578" s="148" t="n"/>
      <c r="CF3578" s="148" t="n"/>
      <c r="CG3578" s="149" t="n"/>
      <c r="DU3578" s="144"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0" t="inlineStr">
        <is>
          <t>校内外の諸活動</t>
        </is>
      </c>
      <c r="BQ3579" s="140" t="n"/>
      <c r="BR3579" s="140" t="n"/>
      <c r="BS3579" s="140" t="n"/>
      <c r="BT3579" s="140" t="n"/>
      <c r="BU3579" s="140" t="n"/>
      <c r="BV3579" s="141" t="n"/>
      <c r="BW3579" s="171">
        <f>計算!$AQ$42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2">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7" t="n"/>
      <c r="F3582" s="148" t="n"/>
      <c r="G3582" s="148" t="n"/>
      <c r="H3582" s="148" t="n"/>
      <c r="I3582" s="148" t="n"/>
      <c r="J3582" s="148" t="n"/>
      <c r="K3582" s="149" t="n"/>
      <c r="L3582" s="147" t="n"/>
      <c r="M3582" s="148" t="n"/>
      <c r="N3582" s="148" t="n"/>
      <c r="O3582" s="148" t="n"/>
      <c r="P3582" s="148" t="n"/>
      <c r="Q3582" s="148" t="n"/>
      <c r="R3582" s="148" t="n"/>
      <c r="S3582" s="148" t="n"/>
      <c r="T3582" s="148" t="n"/>
      <c r="U3582" s="148" t="n"/>
      <c r="V3582" s="148" t="n"/>
      <c r="W3582" s="148" t="n"/>
      <c r="X3582" s="148" t="n"/>
      <c r="Y3582" s="148" t="n"/>
      <c r="Z3582" s="148" t="n"/>
      <c r="AA3582" s="148" t="n"/>
      <c r="AB3582" s="148" t="n"/>
      <c r="AC3582" s="148" t="n"/>
      <c r="AD3582" s="148" t="n"/>
      <c r="AE3582" s="148" t="n"/>
      <c r="AF3582" s="148" t="n"/>
      <c r="AG3582" s="148" t="n"/>
      <c r="AH3582" s="148" t="n"/>
      <c r="AI3582" s="148" t="n"/>
      <c r="AJ3582" s="148" t="n"/>
      <c r="AK3582" s="148" t="n"/>
      <c r="AL3582" s="148" t="n"/>
      <c r="AM3582" s="148" t="n"/>
      <c r="AN3582" s="148" t="n"/>
      <c r="AO3582" s="148" t="n"/>
      <c r="AP3582" s="148" t="n"/>
      <c r="AQ3582" s="148" t="n"/>
      <c r="AR3582" s="148" t="n"/>
      <c r="AS3582" s="148" t="n"/>
      <c r="AT3582" s="148" t="n"/>
      <c r="AU3582" s="148" t="n"/>
      <c r="AV3582" s="148" t="n"/>
      <c r="AW3582" s="148" t="n"/>
      <c r="AX3582" s="148" t="n"/>
      <c r="AY3582" s="148" t="n"/>
      <c r="AZ3582" s="148" t="n"/>
      <c r="BA3582" s="148" t="n"/>
      <c r="BB3582" s="148" t="n"/>
      <c r="BC3582" s="148" t="n"/>
      <c r="BD3582" s="148" t="n"/>
      <c r="BE3582" s="148" t="n"/>
      <c r="BF3582" s="148" t="n"/>
      <c r="BG3582" s="148" t="n"/>
      <c r="BH3582" s="148" t="n"/>
      <c r="BI3582" s="149"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61" t="inlineStr">
        <is>
          <t>ふ り が な</t>
        </is>
      </c>
      <c r="F3583" s="140" t="n"/>
      <c r="G3583" s="140" t="n"/>
      <c r="H3583" s="140" t="n"/>
      <c r="I3583" s="140" t="n"/>
      <c r="J3583" s="140" t="n"/>
      <c r="K3583" s="141" t="n"/>
      <c r="L3583" s="162">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3" t="n"/>
      <c r="F3585" s="164" t="n"/>
      <c r="G3585" s="164" t="n"/>
      <c r="H3585" s="164" t="n"/>
      <c r="I3585" s="164" t="n"/>
      <c r="J3585" s="164" t="n"/>
      <c r="K3585" s="165" t="n"/>
      <c r="L3585" s="164" t="n"/>
      <c r="M3585" s="164" t="n"/>
      <c r="N3585" s="164" t="n"/>
      <c r="O3585" s="164" t="n"/>
      <c r="P3585" s="164" t="n"/>
      <c r="Q3585" s="164" t="n"/>
      <c r="R3585" s="164" t="n"/>
      <c r="S3585" s="164" t="n"/>
      <c r="T3585" s="164" t="n"/>
      <c r="U3585" s="164" t="n"/>
      <c r="V3585" s="164" t="n"/>
      <c r="W3585" s="164" t="n"/>
      <c r="X3585" s="164" t="n"/>
      <c r="Y3585" s="164" t="n"/>
      <c r="Z3585" s="164" t="n"/>
      <c r="AA3585" s="164" t="n"/>
      <c r="AB3585" s="164" t="n"/>
      <c r="AC3585" s="164" t="n"/>
      <c r="AD3585" s="164" t="n"/>
      <c r="AE3585" s="164" t="n"/>
      <c r="AF3585" s="164" t="n"/>
      <c r="AG3585" s="164" t="n"/>
      <c r="AH3585" s="164" t="n"/>
      <c r="AI3585" s="164" t="n"/>
      <c r="AJ3585" s="164" t="n"/>
      <c r="AK3585" s="164" t="n"/>
      <c r="AL3585" s="164" t="n"/>
      <c r="AM3585" s="164" t="n"/>
      <c r="AN3585" s="164" t="n"/>
      <c r="AO3585" s="164" t="n"/>
      <c r="AP3585" s="164" t="n"/>
      <c r="AQ3585" s="164" t="n"/>
      <c r="AR3585" s="164" t="n"/>
      <c r="AS3585" s="164" t="n"/>
      <c r="AT3585" s="164" t="n"/>
      <c r="AU3585" s="164" t="n"/>
      <c r="AV3585" s="164" t="n"/>
      <c r="AW3585" s="164" t="n"/>
      <c r="AX3585" s="164" t="n"/>
      <c r="AY3585" s="164" t="n"/>
      <c r="AZ3585" s="164" t="n"/>
      <c r="BA3585" s="164" t="n"/>
      <c r="BB3585" s="164" t="n"/>
      <c r="BC3585" s="164" t="n"/>
      <c r="BD3585" s="164" t="n"/>
      <c r="BE3585" s="164" t="n"/>
      <c r="BF3585" s="164" t="n"/>
      <c r="BG3585" s="164" t="n"/>
      <c r="BH3585" s="164" t="n"/>
      <c r="BI3585" s="165"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6" t="inlineStr">
        <is>
          <t>連絡先</t>
        </is>
      </c>
      <c r="F3586" s="167" t="n"/>
      <c r="G3586" s="167" t="n"/>
      <c r="H3586" s="167" t="n"/>
      <c r="I3586" s="167" t="n"/>
      <c r="J3586" s="167" t="n"/>
      <c r="K3586" s="168" t="n"/>
      <c r="L3586" s="107" t="inlineStr">
        <is>
          <t>〒</t>
        </is>
      </c>
      <c r="M3586" s="167" t="n"/>
      <c r="N3586" s="167" t="n"/>
      <c r="O3586" s="167" t="n"/>
      <c r="P3586" s="173">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4">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7" t="n"/>
      <c r="F3590" s="148" t="n"/>
      <c r="G3590" s="148" t="n"/>
      <c r="H3590" s="148" t="n"/>
      <c r="I3590" s="148" t="n"/>
      <c r="J3590" s="148" t="n"/>
      <c r="K3590" s="149" t="n"/>
      <c r="L3590" s="148" t="n"/>
      <c r="M3590" s="148" t="n"/>
      <c r="N3590" s="148" t="n"/>
      <c r="O3590" s="148" t="n"/>
      <c r="P3590" s="148" t="n"/>
      <c r="Q3590" s="148" t="n"/>
      <c r="R3590" s="148" t="n"/>
      <c r="S3590" s="148" t="n"/>
      <c r="T3590" s="148" t="n"/>
      <c r="U3590" s="148" t="n"/>
      <c r="V3590" s="148" t="n"/>
      <c r="W3590" s="148" t="n"/>
      <c r="X3590" s="148" t="n"/>
      <c r="Y3590" s="148" t="n"/>
      <c r="Z3590" s="148" t="n"/>
      <c r="AA3590" s="148" t="n"/>
      <c r="AB3590" s="148" t="n"/>
      <c r="AC3590" s="148" t="n"/>
      <c r="AD3590" s="148" t="n"/>
      <c r="AE3590" s="148" t="n"/>
      <c r="AF3590" s="148" t="n"/>
      <c r="AG3590" s="148" t="n"/>
      <c r="AH3590" s="148" t="n"/>
      <c r="AI3590" s="148" t="n"/>
      <c r="AJ3590" s="148" t="n"/>
      <c r="AK3590" s="148" t="n"/>
      <c r="AL3590" s="148" t="n"/>
      <c r="AM3590" s="148" t="n"/>
      <c r="AN3590" s="148" t="n"/>
      <c r="AO3590" s="148" t="n"/>
      <c r="AP3590" s="148" t="n"/>
      <c r="AQ3590" s="148" t="n"/>
      <c r="AR3590" s="148" t="n"/>
      <c r="AS3590" s="148" t="n"/>
      <c r="AT3590" s="148" t="n"/>
      <c r="AU3590" s="148" t="n"/>
      <c r="AV3590" s="148" t="n"/>
      <c r="AW3590" s="148" t="n"/>
      <c r="AX3590" s="148" t="n"/>
      <c r="AY3590" s="148" t="n"/>
      <c r="AZ3590" s="148" t="n"/>
      <c r="BA3590" s="148" t="n"/>
      <c r="BB3590" s="148" t="n"/>
      <c r="BC3590" s="148" t="n"/>
      <c r="BD3590" s="148" t="n"/>
      <c r="BE3590" s="148" t="n"/>
      <c r="BF3590" s="148" t="n"/>
      <c r="BG3590" s="148" t="n"/>
      <c r="BH3590" s="148" t="n"/>
      <c r="BI3590" s="149"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5" t="n"/>
      <c r="BQ3596" s="140" t="n"/>
      <c r="BR3596" s="176" t="n"/>
      <c r="BS3596" s="140" t="n"/>
      <c r="BT3596" s="140" t="n"/>
      <c r="BU3596" s="28" t="n"/>
      <c r="BV3596" s="29" t="n"/>
      <c r="BW3596" s="177">
        <f>計算!$AR$42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8"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79">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80">
        <f>IF(計算!$B$42="","",設定!$B$6)&amp;""</f>
        <v/>
      </c>
      <c r="S3604" s="11" t="n"/>
      <c r="T3604" s="11" t="n"/>
      <c r="U3604" s="181">
        <f>IF(計算!$B$42="","",設定!$B$7)&amp;""</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7" t="n"/>
      <c r="F3609" s="148" t="n"/>
      <c r="G3609" s="148" t="n"/>
      <c r="H3609" s="148" t="n"/>
      <c r="I3609" s="148" t="n"/>
      <c r="J3609" s="148" t="n"/>
      <c r="K3609" s="149"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8" t="n"/>
      <c r="AX3609" s="148" t="n"/>
      <c r="AY3609" s="148" t="n"/>
      <c r="AZ3609" s="148" t="n"/>
      <c r="BA3609" s="148" t="n"/>
      <c r="BB3609" s="148" t="n"/>
      <c r="BC3609" s="148" t="n"/>
      <c r="BD3609" s="148" t="n"/>
      <c r="BE3609" s="148" t="n"/>
      <c r="BF3609" s="148" t="n"/>
      <c r="BG3609" s="148" t="n"/>
      <c r="BH3609" s="148" t="n"/>
      <c r="BI3609" s="149"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2"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2">
        <f>計算!$AV$42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80">
        <f>計算!$AT$42</f>
        <v/>
      </c>
      <c r="S3615" s="52" t="inlineStr">
        <is>
          <t>年</t>
        </is>
      </c>
      <c r="U3615" s="181">
        <f>計算!$AU$42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7" t="n"/>
      <c r="M3618" s="148" t="n"/>
      <c r="N3618" s="148" t="n"/>
      <c r="O3618" s="148" t="n"/>
      <c r="P3618" s="20" t="n"/>
      <c r="Q3618" s="20" t="n"/>
      <c r="R3618" s="20" t="n"/>
      <c r="S3618" s="20" t="n"/>
      <c r="T3618" s="20" t="n"/>
      <c r="U3618" s="20" t="n"/>
      <c r="V3618" s="20" t="n"/>
      <c r="W3618" s="20" t="n"/>
      <c r="X3618" s="39" t="n"/>
      <c r="Y3618" s="147" t="n"/>
      <c r="Z3618" s="148" t="n"/>
      <c r="AA3618" s="148" t="n"/>
      <c r="AB3618" s="148" t="n"/>
      <c r="AC3618" s="148" t="n"/>
      <c r="AD3618" s="148" t="n"/>
      <c r="AE3618" s="148" t="n"/>
      <c r="AF3618" s="148" t="n"/>
      <c r="AG3618" s="148" t="n"/>
      <c r="AH3618" s="148" t="n"/>
      <c r="AI3618" s="148" t="n"/>
      <c r="AJ3618" s="148" t="n"/>
      <c r="AK3618" s="148" t="n"/>
      <c r="AL3618" s="148" t="n"/>
      <c r="AM3618" s="148" t="n"/>
      <c r="AN3618" s="148" t="n"/>
      <c r="AO3618" s="148" t="n"/>
      <c r="AP3618" s="148" t="n"/>
      <c r="AQ3618" s="148" t="n"/>
      <c r="AR3618" s="148" t="n"/>
      <c r="AS3618" s="148" t="n"/>
      <c r="AT3618" s="148" t="n"/>
      <c r="AU3618" s="148" t="n"/>
      <c r="AV3618" s="148" t="n"/>
      <c r="AW3618" s="148" t="n"/>
      <c r="AX3618" s="148" t="n"/>
      <c r="AY3618" s="148" t="n"/>
      <c r="AZ3618" s="148" t="n"/>
      <c r="BA3618" s="148" t="n"/>
      <c r="BB3618" s="148" t="n"/>
      <c r="BC3618" s="148" t="n"/>
      <c r="BD3618" s="148" t="n"/>
      <c r="BE3618" s="148" t="n"/>
      <c r="BF3618" s="148" t="n"/>
      <c r="BG3618" s="148" t="n"/>
      <c r="BH3618" s="148" t="n"/>
      <c r="BI3618" s="149"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2">
        <f>計算!$AY$42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80">
        <f>計算!$AW$42</f>
        <v/>
      </c>
      <c r="S3621" s="52" t="inlineStr">
        <is>
          <t>年</t>
        </is>
      </c>
      <c r="U3621" s="181">
        <f>計算!$AX$42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7" t="n"/>
      <c r="M3624" s="148" t="n"/>
      <c r="N3624" s="148" t="n"/>
      <c r="O3624" s="148" t="n"/>
      <c r="P3624" s="20" t="n"/>
      <c r="Q3624" s="20" t="n"/>
      <c r="R3624" s="20" t="n"/>
      <c r="S3624" s="20" t="n"/>
      <c r="T3624" s="20" t="n"/>
      <c r="U3624" s="20" t="n"/>
      <c r="V3624" s="20" t="n"/>
      <c r="W3624" s="20" t="n"/>
      <c r="X3624" s="39" t="n"/>
      <c r="Y3624" s="147" t="n"/>
      <c r="Z3624" s="148" t="n"/>
      <c r="AA3624" s="148" t="n"/>
      <c r="AB3624" s="148" t="n"/>
      <c r="AC3624" s="148" t="n"/>
      <c r="AD3624" s="148" t="n"/>
      <c r="AE3624" s="148" t="n"/>
      <c r="AF3624" s="148" t="n"/>
      <c r="AG3624" s="148" t="n"/>
      <c r="AH3624" s="148" t="n"/>
      <c r="AI3624" s="148" t="n"/>
      <c r="AJ3624" s="148" t="n"/>
      <c r="AK3624" s="148" t="n"/>
      <c r="AL3624" s="148" t="n"/>
      <c r="AM3624" s="148" t="n"/>
      <c r="AN3624" s="148" t="n"/>
      <c r="AO3624" s="148" t="n"/>
      <c r="AP3624" s="148" t="n"/>
      <c r="AQ3624" s="148" t="n"/>
      <c r="AR3624" s="148" t="n"/>
      <c r="AS3624" s="148" t="n"/>
      <c r="AT3624" s="148" t="n"/>
      <c r="AU3624" s="148" t="n"/>
      <c r="AV3624" s="148" t="n"/>
      <c r="AW3624" s="148" t="n"/>
      <c r="AX3624" s="148" t="n"/>
      <c r="AY3624" s="148" t="n"/>
      <c r="AZ3624" s="148" t="n"/>
      <c r="BA3624" s="148" t="n"/>
      <c r="BB3624" s="148" t="n"/>
      <c r="BC3624" s="148" t="n"/>
      <c r="BD3624" s="148" t="n"/>
      <c r="BE3624" s="148" t="n"/>
      <c r="BF3624" s="148" t="n"/>
      <c r="BG3624" s="148" t="n"/>
      <c r="BH3624" s="148" t="n"/>
      <c r="BI3624" s="149" t="n"/>
      <c r="BJ3624" s="2" t="n"/>
      <c r="BK3624" s="2" t="n"/>
      <c r="BL3624" s="2" t="n"/>
      <c r="BM3624" s="2" t="n"/>
      <c r="BN3624" s="2" t="n"/>
      <c r="BO3624" s="2" t="n"/>
      <c r="BP3624" s="147" t="n"/>
      <c r="BQ3624" s="148" t="n"/>
      <c r="BR3624" s="148" t="n"/>
      <c r="BS3624" s="148" t="n"/>
      <c r="BT3624" s="148" t="n"/>
      <c r="BU3624" s="42" t="n"/>
      <c r="BV3624" s="45" t="n"/>
      <c r="BW3624" s="148" t="n"/>
      <c r="BX3624" s="148" t="n"/>
      <c r="BY3624" s="148" t="n"/>
      <c r="BZ3624" s="148" t="n"/>
      <c r="CA3624" s="148" t="n"/>
      <c r="CB3624" s="148" t="n"/>
      <c r="CC3624" s="148" t="n"/>
      <c r="CD3624" s="148" t="n"/>
      <c r="CE3624" s="148" t="n"/>
      <c r="CF3624" s="148" t="n"/>
      <c r="CG3624" s="148" t="n"/>
      <c r="CH3624" s="148" t="n"/>
      <c r="CI3624" s="148" t="n"/>
      <c r="CJ3624" s="148" t="n"/>
      <c r="CK3624" s="148" t="n"/>
      <c r="CL3624" s="148" t="n"/>
      <c r="CM3624" s="148" t="n"/>
      <c r="CN3624" s="148" t="n"/>
      <c r="CO3624" s="148" t="n"/>
      <c r="CP3624" s="148" t="n"/>
      <c r="CQ3624" s="148" t="n"/>
      <c r="CR3624" s="148" t="n"/>
      <c r="CS3624" s="148" t="n"/>
      <c r="CT3624" s="148" t="n"/>
      <c r="CU3624" s="148" t="n"/>
      <c r="CV3624" s="148" t="n"/>
      <c r="CW3624" s="148" t="n"/>
      <c r="CX3624" s="148" t="n"/>
      <c r="CY3624" s="148" t="n"/>
      <c r="CZ3624" s="148" t="n"/>
      <c r="DA3624" s="148" t="n"/>
      <c r="DB3624" s="148" t="n"/>
      <c r="DC3624" s="148" t="n"/>
      <c r="DD3624" s="148" t="n"/>
      <c r="DE3624" s="148" t="n"/>
      <c r="DF3624" s="148" t="n"/>
      <c r="DG3624" s="148" t="n"/>
      <c r="DH3624" s="148" t="n"/>
      <c r="DI3624" s="148" t="n"/>
      <c r="DJ3624" s="148" t="n"/>
      <c r="DK3624" s="148" t="n"/>
      <c r="DL3624" s="148" t="n"/>
      <c r="DM3624" s="148" t="n"/>
      <c r="DN3624" s="148" t="n"/>
      <c r="DO3624" s="148" t="n"/>
      <c r="DP3624" s="148" t="n"/>
      <c r="DQ3624" s="148" t="n"/>
      <c r="DR3624" s="148" t="n"/>
      <c r="DS3624" s="148" t="n"/>
      <c r="DT3624" s="148" t="n"/>
      <c r="DU3624" s="149"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7">
        <f>計算!$AS$42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7" t="n"/>
      <c r="M3630" s="148" t="n"/>
      <c r="N3630" s="148" t="n"/>
      <c r="O3630" s="148"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7" t="n"/>
      <c r="F3636" s="148" t="n"/>
      <c r="G3636" s="148" t="n"/>
      <c r="H3636" s="148" t="n"/>
      <c r="I3636" s="148" t="n"/>
      <c r="J3636" s="148" t="n"/>
      <c r="K3636" s="149" t="n"/>
      <c r="L3636" s="147" t="n"/>
      <c r="M3636" s="148" t="n"/>
      <c r="N3636" s="148" t="n"/>
      <c r="O3636" s="148"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7" t="n"/>
      <c r="BQ3636" s="148" t="n"/>
      <c r="BR3636" s="148" t="n"/>
      <c r="BS3636" s="148" t="n"/>
      <c r="BT3636" s="148" t="n"/>
      <c r="BU3636" s="148" t="n"/>
      <c r="BV3636" s="149" t="n"/>
      <c r="BW3636" s="148" t="n"/>
      <c r="BX3636" s="148" t="n"/>
      <c r="BY3636" s="148" t="n"/>
      <c r="BZ3636" s="148" t="n"/>
      <c r="CA3636" s="148" t="n"/>
      <c r="CB3636" s="148" t="n"/>
      <c r="CC3636" s="148" t="n"/>
      <c r="CD3636" s="148" t="n"/>
      <c r="CE3636" s="148" t="n"/>
      <c r="CF3636" s="148" t="n"/>
      <c r="CG3636" s="148" t="n"/>
      <c r="CH3636" s="148" t="n"/>
      <c r="CI3636" s="148" t="n"/>
      <c r="CJ3636" s="148" t="n"/>
      <c r="CK3636" s="148" t="n"/>
      <c r="CL3636" s="148" t="n"/>
      <c r="CM3636" s="148" t="n"/>
      <c r="CN3636" s="148" t="n"/>
      <c r="CO3636" s="148" t="n"/>
      <c r="CP3636" s="148" t="n"/>
      <c r="CQ3636" s="148" t="n"/>
      <c r="CR3636" s="148" t="n"/>
      <c r="CS3636" s="148" t="n"/>
      <c r="CT3636" s="148" t="n"/>
      <c r="CU3636" s="148" t="n"/>
      <c r="CV3636" s="148" t="n"/>
      <c r="CW3636" s="148" t="n"/>
      <c r="CX3636" s="148" t="n"/>
      <c r="CY3636" s="148" t="n"/>
      <c r="CZ3636" s="148" t="n"/>
      <c r="DA3636" s="148" t="n"/>
      <c r="DB3636" s="148" t="n"/>
      <c r="DC3636" s="148" t="n"/>
      <c r="DD3636" s="148" t="n"/>
      <c r="DE3636" s="148" t="n"/>
      <c r="DF3636" s="148" t="n"/>
      <c r="DG3636" s="148" t="n"/>
      <c r="DH3636" s="148" t="n"/>
      <c r="DI3636" s="148" t="n"/>
      <c r="DJ3636" s="148" t="n"/>
      <c r="DK3636" s="148" t="n"/>
      <c r="DL3636" s="148" t="n"/>
      <c r="DM3636" s="148" t="n"/>
      <c r="DN3636" s="148" t="n"/>
      <c r="DO3636" s="148" t="n"/>
      <c r="DP3636" s="148" t="n"/>
      <c r="DQ3636" s="148" t="n"/>
      <c r="DR3636" s="148" t="n"/>
      <c r="DS3636" s="148" t="n"/>
      <c r="DT3636" s="148" t="n"/>
      <c r="DU3636" s="149"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BR3323:BT3351"/>
    <mergeCell ref="L1942:BI1944"/>
    <mergeCell ref="BW3467:CG3487"/>
    <mergeCell ref="AG554:AH556"/>
    <mergeCell ref="BW2715:DU2726"/>
    <mergeCell ref="E762:K764"/>
    <mergeCell ref="U3342:V3343"/>
    <mergeCell ref="BW1321:DU1349"/>
    <mergeCell ref="AG2465:AH2467"/>
    <mergeCell ref="BW3012:CG3032"/>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BW2011:CG2031"/>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W646:CG666"/>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E3469:K3472"/>
    <mergeCell ref="BW3261:DU3272"/>
    <mergeCell ref="BW1668:DU1684"/>
    <mergeCell ref="E921:K924"/>
    <mergeCell ref="CH1465:DU1485"/>
    <mergeCell ref="AR1113:AT1116"/>
    <mergeCell ref="W2882:X2883"/>
    <mergeCell ref="L1835:AT1840"/>
    <mergeCell ref="AX2928:BG2929"/>
    <mergeCell ref="E1702:K1725"/>
    <mergeCell ref="AG2283:AH2285"/>
    <mergeCell ref="E2491:K2493"/>
    <mergeCell ref="P1966:R1968"/>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BW1192:CG1212"/>
    <mergeCell ref="P1238:R1240"/>
    <mergeCell ref="L3404:O3406"/>
    <mergeCell ref="L3616:O3618"/>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BW3352:DU3363"/>
    <mergeCell ref="P3422:R3424"/>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BW2375:CG2395"/>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P2239:R2241"/>
    <mergeCell ref="X1386:Y1389"/>
    <mergeCell ref="BW1101:CG1121"/>
    <mergeCell ref="E2394:K2399"/>
    <mergeCell ref="E34:K36"/>
    <mergeCell ref="S607:T608"/>
    <mergeCell ref="P237:R239"/>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BW2921:CG2941"/>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BP303:BV319"/>
    <mergeCell ref="E2023:K2026"/>
    <mergeCell ref="E2794:K2817"/>
    <mergeCell ref="V2751:W2754"/>
    <mergeCell ref="E246:K269"/>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P1420:R1422"/>
    <mergeCell ref="BR866:BT894"/>
    <mergeCell ref="CH3467:DU3487"/>
    <mergeCell ref="BR138:BT166"/>
    <mergeCell ref="L986:O988"/>
    <mergeCell ref="E701:K724"/>
    <mergeCell ref="X2842:Y2845"/>
    <mergeCell ref="S357:T358"/>
    <mergeCell ref="L261:O263"/>
    <mergeCell ref="X294:Y297"/>
    <mergeCell ref="BW1647:CG1667"/>
    <mergeCell ref="L1945:BI1947"/>
    <mergeCell ref="AX2382:BG2383"/>
    <mergeCell ref="P965:R967"/>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E1065:K108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P783:R785"/>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U1693:V1695"/>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E1194:K1197"/>
    <mergeCell ref="AE1841:AG1844"/>
    <mergeCell ref="AR1386:AT1389"/>
    <mergeCell ref="W1170:X1171"/>
    <mergeCell ref="E1975:K1998"/>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P3149:R3151"/>
    <mergeCell ref="BW1465:CG1485"/>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P2512:R2514"/>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L2178:O2180"/>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S3178:T3179"/>
    <mergeCell ref="P146:R148"/>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S527:T528"/>
    <mergeCell ref="BP3050:BQ3078"/>
    <mergeCell ref="BP2322:BQ2350"/>
    <mergeCell ref="BR1503:BT1531"/>
    <mergeCell ref="L2351:O2353"/>
    <mergeCell ref="S2068:T2069"/>
    <mergeCell ref="CH9:DU29"/>
    <mergeCell ref="L1450:O1452"/>
    <mergeCell ref="S3241:T3242"/>
    <mergeCell ref="L355:O357"/>
    <mergeCell ref="BW2284:CG2304"/>
    <mergeCell ref="P2330:R2332"/>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P2785:R2787"/>
    <mergeCell ref="AX3474:BG347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P2421:R2423"/>
    <mergeCell ref="BW1916:CG1919"/>
    <mergeCell ref="AG736:AH738"/>
    <mergeCell ref="X1568:Y1571"/>
    <mergeCell ref="E2764:K2766"/>
    <mergeCell ref="AG8:AH10"/>
    <mergeCell ref="BW1283:CG1303"/>
    <mergeCell ref="E216:K218"/>
    <mergeCell ref="CH2462:DU2465"/>
    <mergeCell ref="P419:R421"/>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BR2868:BT2896"/>
    <mergeCell ref="L1487:BI1489"/>
    <mergeCell ref="BW1122:DU1138"/>
    <mergeCell ref="P1875:R1877"/>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E201"/>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0" t="inlineStr">
        <is>
          <t>文字の大きさを自動でそろえる（1回だけ設定します）</t>
        </is>
      </c>
      <c r="C1" s="183" t="inlineStr">
        <is>
          <t>' 【予備】★の方法で使う列。貼り付けたあとVBEのCtrl+Hで ” を半角の二重引用符に置換してください</t>
        </is>
      </c>
      <c r="E1" s="183" t="inlineStr">
        <is>
          <t>' ◆で ThisWorkbook に貼り付ける列（列ごとコピーしても壊れません）</t>
        </is>
      </c>
    </row>
    <row r="2">
      <c r="C2" s="183" t="inlineStr">
        <is>
          <t>Option Explicit</t>
        </is>
      </c>
      <c r="E2" s="183" t="inlineStr">
        <is>
          <t>Private Sub Workbook_BeforePrint(Cancel As Boolean)</t>
        </is>
      </c>
    </row>
    <row r="3">
      <c r="A3" s="184" t="inlineStr">
        <is>
          <t>■ これを入れると、資格の件数や文章の長さに合わせて文字の大きさが自動で決まります</t>
        </is>
      </c>
      <c r="C3" s="183" t="inlineStr">
        <is>
          <t> </t>
        </is>
      </c>
      <c r="E3" s="183" t="inlineStr">
        <is>
          <t xml:space="preserve">    ' 印刷・PDF出力の直前に、文字の大きさを自動でそろえる</t>
        </is>
      </c>
    </row>
    <row r="4">
      <c r="A4" t="inlineStr">
        <is>
          <t xml:space="preserve">　・基本（最大）は11ポイント。欄に入りきらないときだけ小さくします（最小6ポイント）。</t>
        </is>
      </c>
      <c r="C4" s="183" t="inlineStr">
        <is>
          <t>' ============================================================</t>
        </is>
      </c>
      <c r="E4" s="183" t="inlineStr">
        <is>
          <t xml:space="preserve">    Application.EnableEvents = False</t>
        </is>
      </c>
    </row>
    <row r="5">
      <c r="A5" t="inlineStr">
        <is>
          <t xml:space="preserve">　・変えるのは文字の大きさだけです。行の高さ・列の幅・枠は触らないので様式は崩れません。</t>
        </is>
      </c>
      <c r="C5" s="183" t="inlineStr">
        <is>
          <t>'  履歴書の文字を整える</t>
        </is>
      </c>
      <c r="E5" s="183" t="inlineStr">
        <is>
          <t xml:space="preserve">    On Error Resume Next</t>
        </is>
      </c>
    </row>
    <row r="6">
      <c r="A6" t="inlineStr">
        <is>
          <t xml:space="preserve">　・資格が多い生徒も、諸活動や志望の動機が長い生徒も、欄の中に全部おさまります。</t>
        </is>
      </c>
      <c r="C6" s="183" t="inlineStr">
        <is>
          <t>'</t>
        </is>
      </c>
      <c r="E6" s="183" t="inlineStr">
        <is>
          <t xml:space="preserve">    文字を整える実行</t>
        </is>
      </c>
    </row>
    <row r="7">
      <c r="A7" t="inlineStr"/>
      <c r="C7" s="183" t="inlineStr">
        <is>
          <t>'  資格の件数や文章の長さに合わせて、文字の大きさだけを自動で調整します。</t>
        </is>
      </c>
      <c r="E7" s="183" t="inlineStr">
        <is>
          <t xml:space="preserve">    On Error GoTo 0</t>
        </is>
      </c>
    </row>
    <row r="8">
      <c r="A8" s="184" t="inlineStr">
        <is>
          <t>■ 入れかた（1回だけ・3分ほど）</t>
        </is>
      </c>
      <c r="C8" s="183" t="inlineStr">
        <is>
          <t>'  行の高さ・列の幅・枠（画像）は一切変えないので、様式は崩れません。</t>
        </is>
      </c>
      <c r="E8" s="183" t="inlineStr">
        <is>
          <t xml:space="preserve">    Application.EnableEvents = True</t>
        </is>
      </c>
    </row>
    <row r="9">
      <c r="A9" t="inlineStr"/>
      <c r="C9" s="183" t="inlineStr">
        <is>
          <t>'  基本（最大）は11ポイント。欄に入りきらないときだけ小さくします。</t>
        </is>
      </c>
      <c r="E9" s="183" t="inlineStr">
        <is>
          <t>End Sub</t>
        </is>
      </c>
    </row>
    <row r="10">
      <c r="A10" s="184" t="inlineStr">
        <is>
          <t>① このファイル（履歴書作成.xlsm）を開いたまま、Alt + F11 を押す</t>
        </is>
      </c>
      <c r="C10" s="183" t="inlineStr">
        <is>
          <t>'</t>
        </is>
      </c>
    </row>
    <row r="11">
      <c r="A11" t="inlineStr">
        <is>
          <t xml:space="preserve">　　黒っぽい別画面（VBAの画面）が開きます。</t>
        </is>
      </c>
      <c r="C11" s="183" t="inlineStr">
        <is>
          <t>'  行数は見積もりではなく、作業用シートで Excel 自身に折り返させて</t>
        </is>
      </c>
    </row>
    <row r="12">
      <c r="A12" t="inlineStr"/>
      <c r="C12" s="183" t="inlineStr">
        <is>
          <t>'  高さを実測します（禁則処理や字幅の違いもそのまま反映されます）。</t>
        </is>
      </c>
    </row>
    <row r="13">
      <c r="A13" s="184" t="inlineStr">
        <is>
          <t>② その画面のメニューで「ファイル」→「ファイルのインポート」をクリック</t>
        </is>
      </c>
      <c r="C13" s="183" t="inlineStr">
        <is>
          <t>'</t>
        </is>
      </c>
    </row>
    <row r="14">
      <c r="A14" t="inlineStr">
        <is>
          <t xml:space="preserve">　　履歴書マクロ.bas を選んで「開く」（このファイルと同じ場所に入っています）</t>
        </is>
      </c>
      <c r="C14" s="183" t="inlineStr">
        <is>
          <t>'  使い方: Alt + F8 →「履歴書の文字を整える」→ 実行</t>
        </is>
      </c>
    </row>
    <row r="15">
      <c r="A15" t="inlineStr">
        <is>
          <t xml:space="preserve">　　左側の一覧に「標準モジュール」→「履歴書マクロ」が増えれば成功です。</t>
        </is>
      </c>
      <c r="C15" s="183" t="inlineStr">
        <is>
          <t>' ============================================================</t>
        </is>
      </c>
    </row>
    <row r="16">
      <c r="A16" t="inlineStr"/>
      <c r="C16" s="183" t="inlineStr">
        <is>
          <t> </t>
        </is>
      </c>
    </row>
    <row r="17">
      <c r="A17" s="184" t="inlineStr">
        <is>
          <t>③ Alt + Q で元のExcelに戻り、Ctrl + S で上書き保存</t>
        </is>
      </c>
      <c r="C17" s="183" t="inlineStr">
        <is>
          <t>Private Const SHEET_FORM As String = ”履歴書”</t>
        </is>
      </c>
    </row>
    <row r="18">
      <c r="A18" t="inlineStr"/>
      <c r="C18" s="183" t="inlineStr">
        <is>
          <t>Private Const SHEET_WORK As String = ”文字の大きさ作業用”</t>
        </is>
      </c>
    </row>
    <row r="19">
      <c r="A19" s="184" t="inlineStr">
        <is>
          <t>④ Alt + F8 →「履歴書の文字を整える」を選んで「実行」</t>
        </is>
      </c>
      <c r="C19" s="183" t="inlineStr">
        <is>
          <t>Private Const BLOCK_ROWS As Long = 91      ' 1人分の行数（1ページ）</t>
        </is>
      </c>
    </row>
    <row r="20">
      <c r="A20" t="inlineStr">
        <is>
          <t xml:space="preserve">　　数秒で全員分の文字の大きさがそろいます。</t>
        </is>
      </c>
      <c r="C20" s="183" t="inlineStr">
        <is>
          <t>Private Const STUDENT_COUNT As Long = 40     ' 名簿の人数</t>
        </is>
      </c>
    </row>
    <row r="21">
      <c r="A21" t="inlineStr"/>
      <c r="C21" s="183" t="inlineStr">
        <is>
          <t>Private Const MAX_PT As Double = 11.0    ' 基本（最大）の文字の大きさ</t>
        </is>
      </c>
    </row>
    <row r="22">
      <c r="A22" t="inlineStr">
        <is>
          <t>※ ①〜③は最初の1回だけです。次からは ④ だけでOKです。</t>
        </is>
      </c>
      <c r="C22" s="183" t="inlineStr">
        <is>
          <t>Private Const MIN_PT As Double = 6         ' これより小さくはしない</t>
        </is>
      </c>
    </row>
    <row r="23">
      <c r="A23" t="inlineStr">
        <is>
          <t>※ 入力を変えたら、印刷の前に ④ をもう一度実行してください。</t>
        </is>
      </c>
      <c r="C23" s="183" t="inlineStr">
        <is>
          <t>Private Const STEP_PT As Double = 0.5      ' 大きさの刻み</t>
        </is>
      </c>
    </row>
    <row r="24">
      <c r="A24" t="inlineStr"/>
      <c r="C24" s="183" t="inlineStr">
        <is>
          <t>Private Const YOHAKU As Double = 2         ' 欄の高さに対する余裕(pt)</t>
        </is>
      </c>
    </row>
    <row r="25">
      <c r="A25" s="184" t="inlineStr">
        <is>
          <t>◆ 印刷の前に自動で実行させる（おすすめ・これをすると ④ が要らなくなります）</t>
        </is>
      </c>
      <c r="C25" s="183" t="inlineStr">
        <is>
          <t> </t>
        </is>
      </c>
    </row>
    <row r="26">
      <c r="A26" t="inlineStr">
        <is>
          <t xml:space="preserve">　　※ 必ず ②のインポートを先に済ませてから行ってください（順番が逆だとエラーになります）</t>
        </is>
      </c>
      <c r="C26" s="183" t="inlineStr">
        <is>
          <t>Private ws測定 As Worksheet</t>
        </is>
      </c>
    </row>
    <row r="27">
      <c r="A27" t="inlineStr">
        <is>
          <t xml:space="preserve">　　Alt + F11 → 左の一覧の「ThisWorkbook」をダブルクリック →</t>
        </is>
      </c>
      <c r="C27" s="183" t="inlineStr">
        <is>
          <t>Private 測定幅 As Double</t>
        </is>
      </c>
    </row>
    <row r="28">
      <c r="A28" t="inlineStr">
        <is>
          <t xml:space="preserve">　　このシートの E列 を（見出しの「E」をクリックして）まるごとコピーし、</t>
        </is>
      </c>
      <c r="C28" s="183" t="inlineStr">
        <is>
          <t> </t>
        </is>
      </c>
    </row>
    <row r="29">
      <c r="A29" t="inlineStr">
        <is>
          <t xml:space="preserve">　　開いた白い画面に貼り付け →</t>
        </is>
      </c>
      <c r="C29" s="183" t="inlineStr">
        <is>
          <t>Public Sub 履歴書の文字を整える()</t>
        </is>
      </c>
    </row>
    <row r="30">
      <c r="A30" t="inlineStr">
        <is>
          <t xml:space="preserve">　　Alt + Q → Ctrl + S で上書き保存。</t>
        </is>
      </c>
      <c r="C30" s="183" t="inlineStr">
        <is>
          <t xml:space="preserve">    If 文字を整える実行() Then</t>
        </is>
      </c>
    </row>
    <row r="31">
      <c r="A31" t="inlineStr">
        <is>
          <t xml:space="preserve">　　以後、印刷・PDF出力の直前に自動で文字がそろいます。</t>
        </is>
      </c>
      <c r="C31" s="183" t="inlineStr">
        <is>
          <t xml:space="preserve">        MsgBox ”履歴書の文字を整えました。” &amp; vbLf &amp; _</t>
        </is>
      </c>
    </row>
    <row r="32">
      <c r="A32" t="inlineStr">
        <is>
          <t xml:space="preserve">　　（E列は二重引用符を含まないので、コピー＆貼り付けでも壊れません）</t>
        </is>
      </c>
      <c r="C32" s="183" t="inlineStr">
        <is>
          <t xml:space="preserve">               ”入力を変えたら、もう一度実行してください。”, vbInformation</t>
        </is>
      </c>
    </row>
    <row r="33">
      <c r="A33" t="inlineStr"/>
      <c r="C33" s="183" t="inlineStr">
        <is>
          <t xml:space="preserve">    End If</t>
        </is>
      </c>
    </row>
    <row r="34">
      <c r="A34" s="184" t="inlineStr">
        <is>
          <t>■ うまくいかないとき</t>
        </is>
      </c>
      <c r="C34" s="183" t="inlineStr">
        <is>
          <t>End Sub</t>
        </is>
      </c>
    </row>
    <row r="35">
      <c r="A35" t="inlineStr">
        <is>
          <t>・「マクロが無効」と出る → 上部の黄色い帯の「コンテンツの有効化」を押してください。</t>
        </is>
      </c>
      <c r="C35" s="183" t="inlineStr">
        <is>
          <t> </t>
        </is>
      </c>
    </row>
    <row r="36">
      <c r="A36" t="inlineStr">
        <is>
          <t>・「ファイルのインポート」に 履歴書マクロ.bas が見えない →</t>
        </is>
      </c>
      <c r="C36" s="183" t="inlineStr">
        <is>
          <t>Public Function 文字を整える実行() As Boolean</t>
        </is>
      </c>
    </row>
    <row r="37">
      <c r="A37" t="inlineStr">
        <is>
          <t xml:space="preserve">　　ファイルの種類を「すべてのファイル」にするか、履歴書作成.xlsm と同じ場所に置いてください。</t>
        </is>
      </c>
      <c r="C37" s="183" t="inlineStr">
        <is>
          <t xml:space="preserve">    Dim frm As Worksheet, 元シート As Object</t>
        </is>
      </c>
    </row>
    <row r="38">
      <c r="A38" t="inlineStr"/>
      <c r="C38" s="183" t="inlineStr">
        <is>
          <t xml:space="preserve">    Dim i As Long, pt As Double</t>
        </is>
      </c>
    </row>
    <row r="39">
      <c r="A39" s="184" t="inlineStr">
        <is>
          <t>★ 履歴書マクロ.bas をなくしてしまったとき（予備・C列を使う方法）</t>
        </is>
      </c>
      <c r="C39" s="183" t="inlineStr">
        <is>
          <t xml:space="preserve">    Dim pt年月(1 To STUDENT_COUNT) As Double</t>
        </is>
      </c>
    </row>
    <row r="40">
      <c r="A40" t="inlineStr">
        <is>
          <t xml:space="preserve">　　C列を（見出しの「C」をクリックして）まるごとコピーし、②の代わりに</t>
        </is>
      </c>
      <c r="C40" s="183" t="inlineStr">
        <is>
          <t xml:space="preserve">    Dim pt名称(1 To STUDENT_COUNT) As Double</t>
        </is>
      </c>
    </row>
    <row r="41">
      <c r="A41" t="inlineStr">
        <is>
          <t xml:space="preserve">　　「挿入」→「標準モジュール」で開いた白い画面に貼り付け、</t>
        </is>
      </c>
      <c r="C41" s="183" t="inlineStr">
        <is>
          <t xml:space="preserve">    Dim 元計算 As Long, 元更新 As Boolean, 理由 As String</t>
        </is>
      </c>
    </row>
    <row r="42">
      <c r="A42" t="inlineStr">
        <is>
          <t xml:space="preserve">　　そのあと VBAの画面で Ctrl + H を押し、” を " に「すべて置換」してください。</t>
        </is>
      </c>
      <c r="C42" s="183" t="inlineStr">
        <is>
          <t> </t>
        </is>
      </c>
    </row>
    <row r="43">
      <c r="A43" t="inlineStr">
        <is>
          <t xml:space="preserve">　　※ Excelはコピーのときに " を二重にしてしまうため、C列では ” に置き換えてあります。</t>
        </is>
      </c>
      <c r="C43" s="183" t="inlineStr">
        <is>
          <t xml:space="preserve">    ' 途中で失敗しても元に戻せるよう、先に安全な値を入れておく</t>
        </is>
      </c>
    </row>
    <row r="44">
      <c r="A44" t="inlineStr">
        <is>
          <t xml:space="preserve">　　　この置換をしないと必ずエラーになります。ふだんは ② のインポートを使ってください。</t>
        </is>
      </c>
      <c r="C44" s="183" t="inlineStr">
        <is>
          <t xml:space="preserve">    元計算 = xlCalculationAutomatic</t>
        </is>
      </c>
    </row>
    <row r="45">
      <c r="A45" t="inlineStr"/>
      <c r="C45" s="183" t="inlineStr">
        <is>
          <t xml:space="preserve">    元更新 = True</t>
        </is>
      </c>
    </row>
    <row r="46">
      <c r="A46" t="inlineStr">
        <is>
          <t>※ これを入れなくても、これまでどおり11ポイントで印刷できます</t>
        </is>
      </c>
      <c r="C46" s="183" t="inlineStr">
        <is>
          <t> </t>
        </is>
      </c>
    </row>
    <row r="47">
      <c r="A47" t="inlineStr">
        <is>
          <t xml:space="preserve">　（そのときは、欄に入りきらない分は表示されません）。</t>
        </is>
      </c>
      <c r="C47" s="183" t="inlineStr">
        <is>
          <t xml:space="preserve">    On Error GoTo エラー</t>
        </is>
      </c>
    </row>
    <row r="48">
      <c r="C48" s="183" t="inlineStr">
        <is>
          <t xml:space="preserve">    Set frm = ThisWorkbook.Worksheets(SHEET_FORM)</t>
        </is>
      </c>
    </row>
    <row r="49">
      <c r="C49" s="183" t="inlineStr">
        <is>
          <t xml:space="preserve">    Set 元シート = ActiveSheet</t>
        </is>
      </c>
    </row>
    <row r="50">
      <c r="C50" s="183" t="inlineStr">
        <is>
          <t xml:space="preserve">    元更新 = Application.ScreenUpdating</t>
        </is>
      </c>
    </row>
    <row r="51">
      <c r="C51" s="183" t="inlineStr">
        <is>
          <t xml:space="preserve">    元計算 = Application.Calculation</t>
        </is>
      </c>
    </row>
    <row r="52">
      <c r="C52" s="183" t="inlineStr">
        <is>
          <t xml:space="preserve">    Application.ScreenUpdating = False</t>
        </is>
      </c>
    </row>
    <row r="53">
      <c r="C53" s="183" t="inlineStr">
        <is>
          <t xml:space="preserve">    Application.Calculation = xlCalculationManual</t>
        </is>
      </c>
    </row>
    <row r="54">
      <c r="C54" s="183" t="inlineStr">
        <is>
          <t xml:space="preserve">    測定開始</t>
        </is>
      </c>
    </row>
    <row r="55">
      <c r="C55" s="183" t="inlineStr">
        <is>
          <t> </t>
        </is>
      </c>
    </row>
    <row r="56">
      <c r="C56" s="183" t="inlineStr">
        <is>
          <t xml:space="preserve">    ' --- 資格等。幅ごとにまとめて測ると速い（測定用の列幅を作り直さずに済む）</t>
        </is>
      </c>
    </row>
    <row r="57">
      <c r="C57" s="183" t="inlineStr">
        <is>
          <t xml:space="preserve">    For i = 1 To STUDENT_COUNT</t>
        </is>
      </c>
    </row>
    <row r="58">
      <c r="C58" s="183" t="inlineStr">
        <is>
          <t xml:space="preserve">        pt年月(i) = 収まる大きさ(欄(frm, i, 9, 29, 75, 85))</t>
        </is>
      </c>
    </row>
    <row r="59">
      <c r="C59" s="183" t="inlineStr">
        <is>
          <t xml:space="preserve">    Next i</t>
        </is>
      </c>
    </row>
    <row r="60">
      <c r="C60" s="183" t="inlineStr">
        <is>
          <t xml:space="preserve">    For i = 1 To STUDENT_COUNT</t>
        </is>
      </c>
    </row>
    <row r="61">
      <c r="C61" s="183" t="inlineStr">
        <is>
          <t xml:space="preserve">        pt名称(i) = 収まる大きさ(欄(frm, i, 9, 29, 86, 125))</t>
        </is>
      </c>
    </row>
    <row r="62">
      <c r="C62" s="183" t="inlineStr">
        <is>
          <t xml:space="preserve">    Next i</t>
        </is>
      </c>
    </row>
    <row r="63">
      <c r="C63" s="183" t="inlineStr">
        <is>
          <t xml:space="preserve">    ' 取得年月と名称は、行がずれないよう小さいほうにそろえる</t>
        </is>
      </c>
    </row>
    <row r="64">
      <c r="C64" s="183" t="inlineStr">
        <is>
          <t xml:space="preserve">    For i = 1 To STUDENT_COUNT</t>
        </is>
      </c>
    </row>
    <row r="65">
      <c r="C65" s="183" t="inlineStr">
        <is>
          <t xml:space="preserve">        pt = pt年月(i)</t>
        </is>
      </c>
    </row>
    <row r="66">
      <c r="C66" s="183" t="inlineStr">
        <is>
          <t xml:space="preserve">        If pt名称(i) &lt; pt Then pt = pt名称(i)</t>
        </is>
      </c>
    </row>
    <row r="67">
      <c r="C67" s="183" t="inlineStr">
        <is>
          <t xml:space="preserve">        欄(frm, i, 9, 29, 75, 85).Font.Size = pt</t>
        </is>
      </c>
    </row>
    <row r="68">
      <c r="C68" s="183" t="inlineStr">
        <is>
          <t xml:space="preserve">        欄(frm, i, 9, 29, 86, 125).Font.Size = pt</t>
        </is>
      </c>
    </row>
    <row r="69">
      <c r="C69" s="183" t="inlineStr">
        <is>
          <t xml:space="preserve">    Next i</t>
        </is>
      </c>
    </row>
    <row r="70">
      <c r="C70" s="183" t="inlineStr">
        <is>
          <t> </t>
        </is>
      </c>
    </row>
    <row r="71">
      <c r="C71" s="183" t="inlineStr">
        <is>
          <t xml:space="preserve">    ' --- 校内外の諸活動・志望の動機・備考（3つとも同じ幅）</t>
        </is>
      </c>
    </row>
    <row r="72">
      <c r="C72" s="183" t="inlineStr">
        <is>
          <t xml:space="preserve">    For i = 1 To STUDENT_COUNT</t>
        </is>
      </c>
    </row>
    <row r="73">
      <c r="C73" s="183" t="inlineStr">
        <is>
          <t xml:space="preserve">        文字を合わせる 欄(frm, i, 30, 46, 75, 125)</t>
        </is>
      </c>
    </row>
    <row r="74">
      <c r="C74" s="183" t="inlineStr">
        <is>
          <t xml:space="preserve">    Next i</t>
        </is>
      </c>
    </row>
    <row r="75">
      <c r="C75" s="183" t="inlineStr">
        <is>
          <t xml:space="preserve">    For i = 1 To STUDENT_COUNT</t>
        </is>
      </c>
    </row>
    <row r="76">
      <c r="C76" s="183" t="inlineStr">
        <is>
          <t xml:space="preserve">        文字を合わせる 欄(frm, i, 47, 75, 75, 125)</t>
        </is>
      </c>
    </row>
    <row r="77">
      <c r="C77" s="183" t="inlineStr">
        <is>
          <t xml:space="preserve">    Next i</t>
        </is>
      </c>
    </row>
    <row r="78">
      <c r="C78" s="183" t="inlineStr">
        <is>
          <t xml:space="preserve">    For i = 1 To STUDENT_COUNT</t>
        </is>
      </c>
    </row>
    <row r="79">
      <c r="C79" s="183" t="inlineStr">
        <is>
          <t xml:space="preserve">        文字を合わせる 欄(frm, i, 76, 87, 75, 125)</t>
        </is>
      </c>
    </row>
    <row r="80">
      <c r="C80" s="183" t="inlineStr">
        <is>
          <t xml:space="preserve">    Next i</t>
        </is>
      </c>
    </row>
    <row r="81">
      <c r="C81" s="183" t="inlineStr">
        <is>
          <t> </t>
        </is>
      </c>
    </row>
    <row r="82">
      <c r="C82" s="183" t="inlineStr">
        <is>
          <t xml:space="preserve">    測定終了</t>
        </is>
      </c>
    </row>
    <row r="83">
      <c r="C83" s="183" t="inlineStr">
        <is>
          <t xml:space="preserve">    元シート.Activate</t>
        </is>
      </c>
    </row>
    <row r="84">
      <c r="C84" s="183" t="inlineStr">
        <is>
          <t xml:space="preserve">    Application.Calculation = 元計算</t>
        </is>
      </c>
    </row>
    <row r="85">
      <c r="C85" s="183" t="inlineStr">
        <is>
          <t xml:space="preserve">    Application.ScreenUpdating = 元更新</t>
        </is>
      </c>
    </row>
    <row r="86">
      <c r="C86" s="183" t="inlineStr">
        <is>
          <t xml:space="preserve">    文字を整える実行 = True</t>
        </is>
      </c>
    </row>
    <row r="87">
      <c r="C87" s="183" t="inlineStr">
        <is>
          <t xml:space="preserve">    Exit Function</t>
        </is>
      </c>
    </row>
    <row r="88">
      <c r="C88" s="183" t="inlineStr">
        <is>
          <t> </t>
        </is>
      </c>
    </row>
    <row r="89">
      <c r="C89" s="183" t="inlineStr">
        <is>
          <t>エラー:</t>
        </is>
      </c>
    </row>
    <row r="90">
      <c r="C90" s="183" t="inlineStr">
        <is>
          <t xml:space="preserve">    理由 = Err.Description          ' 後始末の前に控えておく（Err は消えてしまう）</t>
        </is>
      </c>
    </row>
    <row r="91">
      <c r="C91" s="183" t="inlineStr">
        <is>
          <t xml:space="preserve">    On Error Resume Next</t>
        </is>
      </c>
    </row>
    <row r="92">
      <c r="C92" s="183" t="inlineStr">
        <is>
          <t xml:space="preserve">    測定終了</t>
        </is>
      </c>
    </row>
    <row r="93">
      <c r="C93" s="183" t="inlineStr">
        <is>
          <t xml:space="preserve">    If Not 元シート Is Nothing Then 元シート.Activate</t>
        </is>
      </c>
    </row>
    <row r="94">
      <c r="C94" s="183" t="inlineStr">
        <is>
          <t xml:space="preserve">    Application.Calculation = 元計算</t>
        </is>
      </c>
    </row>
    <row r="95">
      <c r="C95" s="183" t="inlineStr">
        <is>
          <t xml:space="preserve">    Application.ScreenUpdating = True</t>
        </is>
      </c>
    </row>
    <row r="96">
      <c r="C96" s="183" t="inlineStr">
        <is>
          <t xml:space="preserve">    On Error GoTo 0</t>
        </is>
      </c>
    </row>
    <row r="97">
      <c r="C97" s="183" t="inlineStr">
        <is>
          <t xml:space="preserve">    MsgBox ”うまくいきませんでした: ” &amp; 理由, vbExclamation</t>
        </is>
      </c>
    </row>
    <row r="98">
      <c r="C98" s="183" t="inlineStr">
        <is>
          <t>End Function</t>
        </is>
      </c>
    </row>
    <row r="99">
      <c r="C99" s="183" t="inlineStr">
        <is>
          <t> </t>
        </is>
      </c>
    </row>
    <row r="100">
      <c r="C100" s="183" t="inlineStr">
        <is>
          <t>' 1人分の欄（用紙の 上行,下行,左列,右列 で指定する）</t>
        </is>
      </c>
    </row>
    <row r="101">
      <c r="C101" s="183" t="inlineStr">
        <is>
          <t>Private Function 欄(frm As Worksheet, i As Long, _</t>
        </is>
      </c>
    </row>
    <row r="102">
      <c r="C102" s="183" t="inlineStr">
        <is>
          <t xml:space="preserve">                    上 As Long, 下 As Long, 左 As Long, 右 As Long) As Range</t>
        </is>
      </c>
    </row>
    <row r="103">
      <c r="C103" s="183" t="inlineStr">
        <is>
          <t xml:space="preserve">    Dim off As Long</t>
        </is>
      </c>
    </row>
    <row r="104">
      <c r="C104" s="183" t="inlineStr">
        <is>
          <t xml:space="preserve">    off = (i - 1) * BLOCK_ROWS</t>
        </is>
      </c>
    </row>
    <row r="105">
      <c r="C105" s="183" t="inlineStr">
        <is>
          <t xml:space="preserve">    Set 欄 = frm.Range(frm.Cells(上 + off, 左), frm.Cells(下 + off, 右))</t>
        </is>
      </c>
    </row>
    <row r="106">
      <c r="C106" s="183" t="inlineStr">
        <is>
          <t>End Function</t>
        </is>
      </c>
    </row>
    <row r="107">
      <c r="C107" s="183" t="inlineStr">
        <is>
          <t> </t>
        </is>
      </c>
    </row>
    <row r="108">
      <c r="C108" s="183" t="inlineStr">
        <is>
          <t>Private Sub 文字を合わせる(ByVal 対象 As Range)</t>
        </is>
      </c>
    </row>
    <row r="109">
      <c r="C109" s="183" t="inlineStr">
        <is>
          <t xml:space="preserve">    対象.Font.Size = 収まる大きさ(対象)</t>
        </is>
      </c>
    </row>
    <row r="110">
      <c r="C110" s="183" t="inlineStr">
        <is>
          <t>End Sub</t>
        </is>
      </c>
    </row>
    <row r="111">
      <c r="C111" s="183" t="inlineStr">
        <is>
          <t> </t>
        </is>
      </c>
    </row>
    <row r="112">
      <c r="C112" s="183" t="inlineStr">
        <is>
          <t>' 欄に文章がちょうど収まる文字の大きさを返す</t>
        </is>
      </c>
    </row>
    <row r="113">
      <c r="C113" s="183" t="inlineStr">
        <is>
          <t>Private Function 収まる大きさ(ByVal 対象 As Range) As Double</t>
        </is>
      </c>
    </row>
    <row r="114">
      <c r="C114" s="183" t="inlineStr">
        <is>
          <t xml:space="preserve">    Dim v As Variant, s As String</t>
        </is>
      </c>
    </row>
    <row r="115">
      <c r="C115" s="183" t="inlineStr">
        <is>
          <t xml:space="preserve">    Dim pt As Double, 高さ As Double, 幅 As Double</t>
        </is>
      </c>
    </row>
    <row r="116">
      <c r="C116" s="183" t="inlineStr">
        <is>
          <t xml:space="preserve">    Dim フォント As String, 字下げ As Long</t>
        </is>
      </c>
    </row>
    <row r="117">
      <c r="C117" s="183" t="inlineStr">
        <is>
          <t> </t>
        </is>
      </c>
    </row>
    <row r="118">
      <c r="C118" s="183" t="inlineStr">
        <is>
          <t xml:space="preserve">    収まる大きさ = MAX_PT</t>
        </is>
      </c>
    </row>
    <row r="119">
      <c r="C119" s="183" t="inlineStr">
        <is>
          <t xml:space="preserve">    v = 対象.Cells(1, 1).Value</t>
        </is>
      </c>
    </row>
    <row r="120">
      <c r="C120" s="183" t="inlineStr">
        <is>
          <t xml:space="preserve">    If IsError(v) Then Exit Function</t>
        </is>
      </c>
    </row>
    <row r="121">
      <c r="C121" s="183" t="inlineStr">
        <is>
          <t xml:space="preserve">    s = CStr(v)</t>
        </is>
      </c>
    </row>
    <row r="122">
      <c r="C122" s="183" t="inlineStr">
        <is>
          <t xml:space="preserve">    If Len(s) = 0 Then Exit Function</t>
        </is>
      </c>
    </row>
    <row r="123">
      <c r="C123" s="183" t="inlineStr">
        <is>
          <t> </t>
        </is>
      </c>
    </row>
    <row r="124">
      <c r="C124" s="183" t="inlineStr">
        <is>
          <t xml:space="preserve">    高さ = 対象.Height - YOHAKU</t>
        </is>
      </c>
    </row>
    <row r="125">
      <c r="C125" s="183" t="inlineStr">
        <is>
          <t xml:space="preserve">    幅 = 対象.Width</t>
        </is>
      </c>
    </row>
    <row r="126">
      <c r="C126" s="183" t="inlineStr">
        <is>
          <t xml:space="preserve">    フォント = 対象.Cells(1, 1).Font.Name</t>
        </is>
      </c>
    </row>
    <row r="127">
      <c r="C127" s="183" t="inlineStr">
        <is>
          <t xml:space="preserve">    字下げ = 対象.Cells(1, 1).IndentLevel</t>
        </is>
      </c>
    </row>
    <row r="128">
      <c r="C128" s="183" t="inlineStr">
        <is>
          <t> </t>
        </is>
      </c>
    </row>
    <row r="129">
      <c r="C129" s="183" t="inlineStr">
        <is>
          <t xml:space="preserve">    pt = MAX_PT</t>
        </is>
      </c>
    </row>
    <row r="130">
      <c r="C130" s="183" t="inlineStr">
        <is>
          <t xml:space="preserve">    Do While pt &gt; MIN_PT</t>
        </is>
      </c>
    </row>
    <row r="131">
      <c r="C131" s="183" t="inlineStr">
        <is>
          <t xml:space="preserve">        If 測る(s, 幅, フォント, pt, 字下げ) &lt;= 高さ Then Exit Do</t>
        </is>
      </c>
    </row>
    <row r="132">
      <c r="C132" s="183" t="inlineStr">
        <is>
          <t xml:space="preserve">        pt = pt - STEP_PT</t>
        </is>
      </c>
    </row>
    <row r="133">
      <c r="C133" s="183" t="inlineStr">
        <is>
          <t xml:space="preserve">    Loop</t>
        </is>
      </c>
    </row>
    <row r="134">
      <c r="C134" s="183" t="inlineStr">
        <is>
          <t xml:space="preserve">    収まる大きさ = pt</t>
        </is>
      </c>
    </row>
    <row r="135">
      <c r="C135" s="183" t="inlineStr">
        <is>
          <t>End Function</t>
        </is>
      </c>
    </row>
    <row r="136">
      <c r="C136" s="183" t="inlineStr">
        <is>
          <t> </t>
        </is>
      </c>
    </row>
    <row r="137">
      <c r="C137" s="183" t="inlineStr">
        <is>
          <t>' 同じ幅・同じフォントで Excel に折り返させ、必要な高さ(pt)を実測する</t>
        </is>
      </c>
    </row>
    <row r="138">
      <c r="C138" s="183" t="inlineStr">
        <is>
          <t>Private Function 測る(s As String, 幅 As Double, フォント As String, _</t>
        </is>
      </c>
    </row>
    <row r="139">
      <c r="C139" s="183" t="inlineStr">
        <is>
          <t xml:space="preserve">                      pt As Double, 字下げ As Long) As Double</t>
        </is>
      </c>
    </row>
    <row r="140">
      <c r="C140" s="183" t="inlineStr">
        <is>
          <t xml:space="preserve">    幅を合わせる 幅</t>
        </is>
      </c>
    </row>
    <row r="141">
      <c r="C141" s="183" t="inlineStr">
        <is>
          <t xml:space="preserve">    With ws測定.Cells(1, 1)</t>
        </is>
      </c>
    </row>
    <row r="142">
      <c r="C142" s="183" t="inlineStr">
        <is>
          <t xml:space="preserve">        .ClearContents</t>
        </is>
      </c>
    </row>
    <row r="143">
      <c r="C143" s="183" t="inlineStr">
        <is>
          <t xml:space="preserve">        .NumberFormat = ”@”          ' 日付などに変換されないよう文字として扱う</t>
        </is>
      </c>
    </row>
    <row r="144">
      <c r="C144" s="183" t="inlineStr">
        <is>
          <t xml:space="preserve">        .WrapText = True</t>
        </is>
      </c>
    </row>
    <row r="145">
      <c r="C145" s="183" t="inlineStr">
        <is>
          <t xml:space="preserve">        .IndentLevel = 字下げ</t>
        </is>
      </c>
    </row>
    <row r="146">
      <c r="C146" s="183" t="inlineStr">
        <is>
          <t xml:space="preserve">        .Font.Name = フォント</t>
        </is>
      </c>
    </row>
    <row r="147">
      <c r="C147" s="183" t="inlineStr">
        <is>
          <t xml:space="preserve">        .Font.Size = pt</t>
        </is>
      </c>
    </row>
    <row r="148">
      <c r="C148" s="183" t="inlineStr">
        <is>
          <t xml:space="preserve">        .Value = s</t>
        </is>
      </c>
    </row>
    <row r="149">
      <c r="C149" s="183" t="inlineStr">
        <is>
          <t xml:space="preserve">    End With</t>
        </is>
      </c>
    </row>
    <row r="150">
      <c r="C150" s="183" t="inlineStr">
        <is>
          <t xml:space="preserve">    ws測定.Rows(1).AutoFit</t>
        </is>
      </c>
    </row>
    <row r="151">
      <c r="C151" s="183" t="inlineStr">
        <is>
          <t xml:space="preserve">    測る = ws測定.Rows(1).RowHeight</t>
        </is>
      </c>
    </row>
    <row r="152">
      <c r="C152" s="183" t="inlineStr">
        <is>
          <t>End Function</t>
        </is>
      </c>
    </row>
    <row r="153">
      <c r="C153" s="183" t="inlineStr">
        <is>
          <t> </t>
        </is>
      </c>
    </row>
    <row r="154">
      <c r="C154" s="183" t="inlineStr">
        <is>
          <t>' 測定用の列を、目標の幅（ポイント）以下でいちばん近い幅にする</t>
        </is>
      </c>
    </row>
    <row r="155">
      <c r="C155" s="183" t="inlineStr">
        <is>
          <t>Private Sub 幅を合わせる(幅 As Double)</t>
        </is>
      </c>
    </row>
    <row r="156">
      <c r="C156" s="183" t="inlineStr">
        <is>
          <t xml:space="preserve">    Dim i As Long, w As Double, cw As Double</t>
        </is>
      </c>
    </row>
    <row r="157">
      <c r="C157" s="183" t="inlineStr">
        <is>
          <t> </t>
        </is>
      </c>
    </row>
    <row r="158">
      <c r="C158" s="183" t="inlineStr">
        <is>
          <t xml:space="preserve">    If Abs(測定幅 - 幅) &lt; 0.4 Then Exit Sub</t>
        </is>
      </c>
    </row>
    <row r="159">
      <c r="C159" s="183" t="inlineStr">
        <is>
          <t xml:space="preserve">    ws測定.Columns(1).ColumnWidth = 10</t>
        </is>
      </c>
    </row>
    <row r="160">
      <c r="C160" s="183" t="inlineStr">
        <is>
          <t xml:space="preserve">    For i = 1 To 20</t>
        </is>
      </c>
    </row>
    <row r="161">
      <c r="C161" s="183" t="inlineStr">
        <is>
          <t xml:space="preserve">        w = ws測定.Columns(1).Width</t>
        </is>
      </c>
    </row>
    <row r="162">
      <c r="C162" s="183" t="inlineStr">
        <is>
          <t xml:space="preserve">        If w &gt; 0 And w &lt;= 幅 And 幅 - w &lt; 1 Then Exit For</t>
        </is>
      </c>
    </row>
    <row r="163">
      <c r="C163" s="183" t="inlineStr">
        <is>
          <t xml:space="preserve">        If w &lt;= 0 Then Exit For</t>
        </is>
      </c>
    </row>
    <row r="164">
      <c r="C164" s="183" t="inlineStr">
        <is>
          <t xml:space="preserve">        cw = ws測定.Columns(1).ColumnWidth * 幅 / w</t>
        </is>
      </c>
    </row>
    <row r="165">
      <c r="C165" s="183" t="inlineStr">
        <is>
          <t xml:space="preserve">        If cw &lt; 0.05 Then cw = 0.05</t>
        </is>
      </c>
    </row>
    <row r="166">
      <c r="C166" s="183" t="inlineStr">
        <is>
          <t xml:space="preserve">        If cw &gt; 250 Then cw = 250</t>
        </is>
      </c>
    </row>
    <row r="167">
      <c r="C167" s="183" t="inlineStr">
        <is>
          <t xml:space="preserve">        ws測定.Columns(1).ColumnWidth = cw</t>
        </is>
      </c>
    </row>
    <row r="168">
      <c r="C168" s="183" t="inlineStr">
        <is>
          <t xml:space="preserve">    Next i</t>
        </is>
      </c>
    </row>
    <row r="169">
      <c r="C169" s="183" t="inlineStr">
        <is>
          <t xml:space="preserve">    For i = 1 To 40                    ' 目標より広いときは少しずつ狭める</t>
        </is>
      </c>
    </row>
    <row r="170">
      <c r="C170" s="183" t="inlineStr">
        <is>
          <t xml:space="preserve">        If ws測定.Columns(1).Width &lt;= 幅 Then Exit For</t>
        </is>
      </c>
    </row>
    <row r="171">
      <c r="C171" s="183" t="inlineStr">
        <is>
          <t xml:space="preserve">        cw = ws測定.Columns(1).ColumnWidth - 0.05</t>
        </is>
      </c>
    </row>
    <row r="172">
      <c r="C172" s="183" t="inlineStr">
        <is>
          <t xml:space="preserve">        If cw &lt; 0.05 Then Exit For</t>
        </is>
      </c>
    </row>
    <row r="173">
      <c r="C173" s="183" t="inlineStr">
        <is>
          <t xml:space="preserve">        ws測定.Columns(1).ColumnWidth = cw</t>
        </is>
      </c>
    </row>
    <row r="174">
      <c r="C174" s="183" t="inlineStr">
        <is>
          <t xml:space="preserve">    Next i</t>
        </is>
      </c>
    </row>
    <row r="175">
      <c r="C175" s="183" t="inlineStr">
        <is>
          <t xml:space="preserve">    測定幅 = 幅</t>
        </is>
      </c>
    </row>
    <row r="176">
      <c r="C176" s="183" t="inlineStr">
        <is>
          <t>End Sub</t>
        </is>
      </c>
    </row>
    <row r="177">
      <c r="C177" s="183" t="inlineStr">
        <is>
          <t> </t>
        </is>
      </c>
    </row>
    <row r="178">
      <c r="C178" s="183" t="inlineStr">
        <is>
          <t>Private Sub 測定開始()</t>
        </is>
      </c>
    </row>
    <row r="179">
      <c r="C179" s="183" t="inlineStr">
        <is>
          <t xml:space="preserve">    Dim 元警告 As Boolean</t>
        </is>
      </c>
    </row>
    <row r="180">
      <c r="C180" s="183" t="inlineStr">
        <is>
          <t xml:space="preserve">    元警告 = Application.DisplayAlerts</t>
        </is>
      </c>
    </row>
    <row r="181">
      <c r="C181" s="183" t="inlineStr">
        <is>
          <t xml:space="preserve">    Application.DisplayAlerts = False</t>
        </is>
      </c>
    </row>
    <row r="182">
      <c r="C182" s="183" t="inlineStr">
        <is>
          <t xml:space="preserve">    On Error Resume Next</t>
        </is>
      </c>
    </row>
    <row r="183">
      <c r="C183" s="183" t="inlineStr">
        <is>
          <t xml:space="preserve">    ThisWorkbook.Worksheets(SHEET_WORK).Delete</t>
        </is>
      </c>
    </row>
    <row r="184">
      <c r="C184" s="183" t="inlineStr">
        <is>
          <t xml:space="preserve">    On Error GoTo 0</t>
        </is>
      </c>
    </row>
    <row r="185">
      <c r="C185" s="183" t="inlineStr">
        <is>
          <t xml:space="preserve">    Set ws測定 = ThisWorkbook.Worksheets.Add</t>
        </is>
      </c>
    </row>
    <row r="186">
      <c r="C186" s="183" t="inlineStr">
        <is>
          <t xml:space="preserve">    ws測定.Name = SHEET_WORK</t>
        </is>
      </c>
    </row>
    <row r="187">
      <c r="C187" s="183" t="inlineStr">
        <is>
          <t xml:space="preserve">    Application.DisplayAlerts = 元警告</t>
        </is>
      </c>
    </row>
    <row r="188">
      <c r="C188" s="183" t="inlineStr">
        <is>
          <t xml:space="preserve">    測定幅 = -1</t>
        </is>
      </c>
    </row>
    <row r="189">
      <c r="C189" s="183" t="inlineStr">
        <is>
          <t>End Sub</t>
        </is>
      </c>
    </row>
    <row r="190">
      <c r="C190" s="183" t="inlineStr">
        <is>
          <t> </t>
        </is>
      </c>
    </row>
    <row r="191">
      <c r="C191" s="183" t="inlineStr">
        <is>
          <t>Private Sub 測定終了()</t>
        </is>
      </c>
    </row>
    <row r="192">
      <c r="C192" s="183" t="inlineStr">
        <is>
          <t xml:space="preserve">    Dim 元警告 As Boolean</t>
        </is>
      </c>
    </row>
    <row r="193">
      <c r="C193" s="183" t="inlineStr">
        <is>
          <t xml:space="preserve">    If ws測定 Is Nothing Then Exit Sub</t>
        </is>
      </c>
    </row>
    <row r="194">
      <c r="C194" s="183" t="inlineStr">
        <is>
          <t xml:space="preserve">    元警告 = Application.DisplayAlerts</t>
        </is>
      </c>
    </row>
    <row r="195">
      <c r="C195" s="183" t="inlineStr">
        <is>
          <t xml:space="preserve">    Application.DisplayAlerts = False</t>
        </is>
      </c>
    </row>
    <row r="196">
      <c r="C196" s="183" t="inlineStr">
        <is>
          <t xml:space="preserve">    On Error Resume Next</t>
        </is>
      </c>
    </row>
    <row r="197">
      <c r="C197" s="183" t="inlineStr">
        <is>
          <t xml:space="preserve">    ws測定.Delete</t>
        </is>
      </c>
    </row>
    <row r="198">
      <c r="C198" s="183" t="inlineStr">
        <is>
          <t xml:space="preserve">    On Error GoTo 0</t>
        </is>
      </c>
    </row>
    <row r="199">
      <c r="C199" s="183" t="inlineStr">
        <is>
          <t xml:space="preserve">    Application.DisplayAlerts = 元警告</t>
        </is>
      </c>
    </row>
    <row r="200">
      <c r="C200" s="183" t="inlineStr">
        <is>
          <t xml:space="preserve">    Set ws測定 = Nothing</t>
        </is>
      </c>
    </row>
    <row r="201">
      <c r="C201" s="183" t="inlineStr">
        <is>
          <t>End Sub</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56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5" t="inlineStr">
        <is>
          <t>生徒No</t>
        </is>
      </c>
      <c r="B2" s="185" t="inlineStr">
        <is>
          <t>枠</t>
        </is>
      </c>
      <c r="C2" s="185" t="inlineStr">
        <is>
          <t>取得年月</t>
        </is>
      </c>
      <c r="D2" s="185" t="inlineStr">
        <is>
          <t>入力した名称</t>
        </is>
      </c>
      <c r="E2" s="185" t="inlineStr">
        <is>
          <t>正式名称</t>
        </is>
      </c>
      <c r="F2" s="185" t="inlineStr">
        <is>
          <t>並び順キー</t>
        </is>
      </c>
      <c r="G2" s="185" t="inlineStr">
        <is>
          <t>順位</t>
        </is>
      </c>
      <c r="H2" s="185" t="inlineStr">
        <is>
          <t>表示（年月）</t>
        </is>
      </c>
    </row>
    <row r="3">
      <c r="A3" t="n">
        <v>1</v>
      </c>
      <c r="B3" t="n">
        <v>1</v>
      </c>
      <c r="C3" s="132">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IF(E3="","",COUNTIFS($F$3:$F$16,"&lt;"&amp;F3,$F$3:$F$16,"&lt;&gt;")+COUNTIFS($F$3:$F$16,F3,$B$3:$B$16,"&lt;"&amp;B3)+1)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IF(E4="","",COUNTIFS($F$3:$F$16,"&lt;"&amp;F4,$F$3:$F$16,"&lt;&gt;")+COUNTIFS($F$3:$F$16,F4,$B$3:$B$16,"&lt;"&amp;B4)+1)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IF(E5="","",COUNTIFS($F$3:$F$16,"&lt;"&amp;F5,$F$3:$F$16,"&lt;&gt;")+COUNTIFS($F$3:$F$16,F5,$B$3:$B$16,"&lt;"&amp;B5)+1)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IF(E6="","",COUNTIFS($F$3:$F$16,"&lt;"&amp;F6,$F$3:$F$16,"&lt;&gt;")+COUNTIFS($F$3:$F$16,F6,$B$3:$B$16,"&lt;"&amp;B6)+1)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IF(E7="","",COUNTIFS($F$3:$F$16,"&lt;"&amp;F7,$F$3:$F$16,"&lt;&gt;")+COUNTIFS($F$3:$F$16,F7,$B$3:$B$16,"&lt;"&amp;B7)+1)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IF(E8="","",COUNTIFS($F$3:$F$16,"&lt;"&amp;F8,$F$3:$F$16,"&lt;&gt;")+COUNTIFS($F$3:$F$16,F8,$B$3:$B$16,"&lt;"&amp;B8)+1)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IF(E9="","",COUNTIFS($F$3:$F$16,"&lt;"&amp;F9,$F$3:$F$16,"&lt;&gt;")+COUNTIFS($F$3:$F$16,F9,$B$3:$B$16,"&lt;"&amp;B9)+1)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IF(E10="","",COUNTIFS($F$3:$F$16,"&lt;"&amp;F10,$F$3:$F$16,"&lt;&gt;")+COUNTIFS($F$3:$F$16,F10,$B$3:$B$16,"&lt;"&amp;B10)+1)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IF(E11="","",COUNTIFS($F$3:$F$16,"&lt;"&amp;F11,$F$3:$F$16,"&lt;&gt;")+COUNTIFS($F$3:$F$16,F11,$B$3:$B$16,"&lt;"&amp;B11)+1)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IF(E12="","",COUNTIFS($F$3:$F$16,"&lt;"&amp;F12,$F$3:$F$16,"&lt;&gt;")+COUNTIFS($F$3:$F$16,F12,$B$3:$B$16,"&lt;"&amp;B12)+1)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IF(E13="","",COUNTIFS($F$3:$F$16,"&lt;"&amp;F13,$F$3:$F$16,"&lt;&gt;")+COUNTIFS($F$3:$F$16,F13,$B$3:$B$16,"&lt;"&amp;B13)+1)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IF(E14="","",COUNTIFS($F$3:$F$16,"&lt;"&amp;F14,$F$3:$F$16,"&lt;&gt;")+COUNTIFS($F$3:$F$16,F14,$B$3:$B$16,"&lt;"&amp;B14)+1)</f>
        <v/>
      </c>
      <c r="H14">
        <f>IF(OR(E14="",C14=""),"",IF(C14&gt;=DATE(2019,5,1),"令和"&amp;(YEAR(C14)-2018),IF(C14&gt;=DATE(1989,1,8),"平成"&amp;(YEAR(C14)-1988),"昭和"&amp;(YEAR(C14)-1925)))&amp;"年"&amp;MONTH(C14)&amp;"月")</f>
        <v/>
      </c>
    </row>
    <row r="15">
      <c r="A15" t="n">
        <v>1</v>
      </c>
      <c r="B15" t="n">
        <v>13</v>
      </c>
      <c r="C15">
        <f>IFERROR(INDEX(資格取込!$S$6:$S$205,MATCH(1&amp;"_"&amp;7,資格取込!$Z$6:$Z$205,0)),"")</f>
        <v/>
      </c>
      <c r="D15">
        <f>IFERROR(INDEX(資格取込!$R$6:$R$205,MATCH(1&amp;"_"&amp;7,資格取込!$Z$6:$Z$205,0)),"")</f>
        <v/>
      </c>
      <c r="E15">
        <f>IF(D15="","",IFERROR(INDEX(資格マスタ!$B:$B,MATCH(ASC(SUBSTITUTE(SUBSTITUTE(D15," ",""),"　","")),資格マスタ!$D:$D,0)),D15))</f>
        <v/>
      </c>
      <c r="F15">
        <f>IF(E15="","",IF(C15="",DATE(9999,1,1),C15))</f>
        <v/>
      </c>
      <c r="G15">
        <f>IF(E15="","",COUNTIFS($F$3:$F$16,"&lt;"&amp;F15,$F$3:$F$16,"&lt;&gt;")+COUNTIFS($F$3:$F$16,F15,$B$3:$B$16,"&lt;"&amp;B15)+1)</f>
        <v/>
      </c>
      <c r="H15">
        <f>IF(OR(E15="",C15=""),"",IF(C15&gt;=DATE(2019,5,1),"令和"&amp;(YEAR(C15)-2018),IF(C15&gt;=DATE(1989,1,8),"平成"&amp;(YEAR(C15)-1988),"昭和"&amp;(YEAR(C15)-1925)))&amp;"年"&amp;MONTH(C15)&amp;"月")</f>
        <v/>
      </c>
    </row>
    <row r="16">
      <c r="A16" t="n">
        <v>1</v>
      </c>
      <c r="B16" t="n">
        <v>14</v>
      </c>
      <c r="C16">
        <f>IFERROR(INDEX(資格取込!$S$6:$S$205,MATCH(1&amp;"_"&amp;8,資格取込!$Z$6:$Z$205,0)),"")</f>
        <v/>
      </c>
      <c r="D16">
        <f>IFERROR(INDEX(資格取込!$R$6:$R$205,MATCH(1&amp;"_"&amp;8,資格取込!$Z$6:$Z$205,0)),"")</f>
        <v/>
      </c>
      <c r="E16">
        <f>IF(D16="","",IFERROR(INDEX(資格マスタ!$B:$B,MATCH(ASC(SUBSTITUTE(SUBSTITUTE(D16," ",""),"　","")),資格マスタ!$D:$D,0)),D16))</f>
        <v/>
      </c>
      <c r="F16">
        <f>IF(E16="","",IF(C16="",DATE(9999,1,1),C16))</f>
        <v/>
      </c>
      <c r="G16">
        <f>IF(E16="","",COUNTIFS($F$3:$F$16,"&lt;"&amp;F16,$F$3:$F$16,"&lt;&gt;")+COUNTIFS($F$3:$F$16,F16,$B$3:$B$16,"&lt;"&amp;B16)+1)</f>
        <v/>
      </c>
      <c r="H16">
        <f>IF(OR(E16="",C16=""),"",IF(C16&gt;=DATE(2019,5,1),"令和"&amp;(YEAR(C16)-2018),IF(C16&gt;=DATE(1989,1,8),"平成"&amp;(YEAR(C16)-1988),"昭和"&amp;(YEAR(C16)-1925)))&amp;"年"&amp;MONTH(C16)&amp;"月")</f>
        <v/>
      </c>
    </row>
    <row r="17">
      <c r="A17" t="n">
        <v>2</v>
      </c>
      <c r="B17" t="n">
        <v>1</v>
      </c>
      <c r="C17" s="132">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17">
        <f>IF(入力!N6="","",入力!N6)</f>
        <v/>
      </c>
      <c r="E17">
        <f>IF(D17="","",IFERROR(INDEX(資格マスタ!$B:$B,MATCH(ASC(SUBSTITUTE(SUBSTITUTE(D17," ",""),"　","")),資格マスタ!$D:$D,0)),D17))</f>
        <v/>
      </c>
      <c r="F17">
        <f>IF(E17="","",IF(C17="",DATE(9999,1,1),C17))</f>
        <v/>
      </c>
      <c r="G17">
        <f>IF(E17="","",COUNTIFS($F$17:$F$30,"&lt;"&amp;F17,$F$17:$F$30,"&lt;&gt;")+COUNTIFS($F$17:$F$30,F17,$B$17:$B$30,"&lt;"&amp;B17)+1)</f>
        <v/>
      </c>
      <c r="H17">
        <f>IF(OR(E17="",C17=""),"",IF(C17&gt;=DATE(2019,5,1),"令和"&amp;(YEAR(C17)-2018),IF(C17&gt;=DATE(1989,1,8),"平成"&amp;(YEAR(C17)-1988),"昭和"&amp;(YEAR(C17)-1925)))&amp;"年"&amp;MONTH(C17)&amp;"月")</f>
        <v/>
      </c>
    </row>
    <row r="18">
      <c r="A18" t="n">
        <v>2</v>
      </c>
      <c r="B18" t="n">
        <v>2</v>
      </c>
      <c r="C18">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18">
        <f>IF(入力!P6="","",入力!P6)</f>
        <v/>
      </c>
      <c r="E18">
        <f>IF(D18="","",IFERROR(INDEX(資格マスタ!$B:$B,MATCH(ASC(SUBSTITUTE(SUBSTITUTE(D18," ",""),"　","")),資格マスタ!$D:$D,0)),D18))</f>
        <v/>
      </c>
      <c r="F18">
        <f>IF(E18="","",IF(C18="",DATE(9999,1,1),C18))</f>
        <v/>
      </c>
      <c r="G18">
        <f>IF(E18="","",COUNTIFS($F$17:$F$30,"&lt;"&amp;F18,$F$17:$F$30,"&lt;&gt;")+COUNTIFS($F$17:$F$30,F18,$B$17:$B$30,"&lt;"&amp;B18)+1)</f>
        <v/>
      </c>
      <c r="H18">
        <f>IF(OR(E18="",C18=""),"",IF(C18&gt;=DATE(2019,5,1),"令和"&amp;(YEAR(C18)-2018),IF(C18&gt;=DATE(1989,1,8),"平成"&amp;(YEAR(C18)-1988),"昭和"&amp;(YEAR(C18)-1925)))&amp;"年"&amp;MONTH(C18)&amp;"月")</f>
        <v/>
      </c>
    </row>
    <row r="19">
      <c r="A19" t="n">
        <v>2</v>
      </c>
      <c r="B19" t="n">
        <v>3</v>
      </c>
      <c r="C19">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19">
        <f>IF(入力!R6="","",入力!R6)</f>
        <v/>
      </c>
      <c r="E19">
        <f>IF(D19="","",IFERROR(INDEX(資格マスタ!$B:$B,MATCH(ASC(SUBSTITUTE(SUBSTITUTE(D19," ",""),"　","")),資格マスタ!$D:$D,0)),D19))</f>
        <v/>
      </c>
      <c r="F19">
        <f>IF(E19="","",IF(C19="",DATE(9999,1,1),C19))</f>
        <v/>
      </c>
      <c r="G19">
        <f>IF(E19="","",COUNTIFS($F$17:$F$30,"&lt;"&amp;F19,$F$17:$F$30,"&lt;&gt;")+COUNTIFS($F$17:$F$30,F19,$B$17:$B$30,"&lt;"&amp;B19)+1)</f>
        <v/>
      </c>
      <c r="H19">
        <f>IF(OR(E19="",C19=""),"",IF(C19&gt;=DATE(2019,5,1),"令和"&amp;(YEAR(C19)-2018),IF(C19&gt;=DATE(1989,1,8),"平成"&amp;(YEAR(C19)-1988),"昭和"&amp;(YEAR(C19)-1925)))&amp;"年"&amp;MONTH(C19)&amp;"月")</f>
        <v/>
      </c>
    </row>
    <row r="20">
      <c r="A20" t="n">
        <v>2</v>
      </c>
      <c r="B20" t="n">
        <v>4</v>
      </c>
      <c r="C20">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20">
        <f>IF(入力!T6="","",入力!T6)</f>
        <v/>
      </c>
      <c r="E20">
        <f>IF(D20="","",IFERROR(INDEX(資格マスタ!$B:$B,MATCH(ASC(SUBSTITUTE(SUBSTITUTE(D20," ",""),"　","")),資格マスタ!$D:$D,0)),D20))</f>
        <v/>
      </c>
      <c r="F20">
        <f>IF(E20="","",IF(C20="",DATE(9999,1,1),C20))</f>
        <v/>
      </c>
      <c r="G20">
        <f>IF(E20="","",COUNTIFS($F$17:$F$30,"&lt;"&amp;F20,$F$17:$F$30,"&lt;&gt;")+COUNTIFS($F$17:$F$30,F20,$B$17:$B$30,"&lt;"&amp;B20)+1)</f>
        <v/>
      </c>
      <c r="H20">
        <f>IF(OR(E20="",C20=""),"",IF(C20&gt;=DATE(2019,5,1),"令和"&amp;(YEAR(C20)-2018),IF(C20&gt;=DATE(1989,1,8),"平成"&amp;(YEAR(C20)-1988),"昭和"&amp;(YEAR(C20)-1925)))&amp;"年"&amp;MONTH(C20)&amp;"月")</f>
        <v/>
      </c>
    </row>
    <row r="21">
      <c r="A21" t="n">
        <v>2</v>
      </c>
      <c r="B21" t="n">
        <v>5</v>
      </c>
      <c r="C21">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21">
        <f>IF(入力!V6="","",入力!V6)</f>
        <v/>
      </c>
      <c r="E21">
        <f>IF(D21="","",IFERROR(INDEX(資格マスタ!$B:$B,MATCH(ASC(SUBSTITUTE(SUBSTITUTE(D21," ",""),"　","")),資格マスタ!$D:$D,0)),D21))</f>
        <v/>
      </c>
      <c r="F21">
        <f>IF(E21="","",IF(C21="",DATE(9999,1,1),C21))</f>
        <v/>
      </c>
      <c r="G21">
        <f>IF(E21="","",COUNTIFS($F$17:$F$30,"&lt;"&amp;F21,$F$17:$F$30,"&lt;&gt;")+COUNTIFS($F$17:$F$30,F21,$B$17:$B$30,"&lt;"&amp;B21)+1)</f>
        <v/>
      </c>
      <c r="H21">
        <f>IF(OR(E21="",C21=""),"",IF(C21&gt;=DATE(2019,5,1),"令和"&amp;(YEAR(C21)-2018),IF(C21&gt;=DATE(1989,1,8),"平成"&amp;(YEAR(C21)-1988),"昭和"&amp;(YEAR(C21)-1925)))&amp;"年"&amp;MONTH(C21)&amp;"月")</f>
        <v/>
      </c>
    </row>
    <row r="22">
      <c r="A22" t="n">
        <v>2</v>
      </c>
      <c r="B22" t="n">
        <v>6</v>
      </c>
      <c r="C22">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22">
        <f>IF(入力!X6="","",入力!X6)</f>
        <v/>
      </c>
      <c r="E22">
        <f>IF(D22="","",IFERROR(INDEX(資格マスタ!$B:$B,MATCH(ASC(SUBSTITUTE(SUBSTITUTE(D22," ",""),"　","")),資格マスタ!$D:$D,0)),D22))</f>
        <v/>
      </c>
      <c r="F22">
        <f>IF(E22="","",IF(C22="",DATE(9999,1,1),C22))</f>
        <v/>
      </c>
      <c r="G22">
        <f>IF(E22="","",COUNTIFS($F$17:$F$30,"&lt;"&amp;F22,$F$17:$F$30,"&lt;&gt;")+COUNTIFS($F$17:$F$30,F22,$B$17:$B$30,"&lt;"&amp;B22)+1)</f>
        <v/>
      </c>
      <c r="H22">
        <f>IF(OR(E22="",C22=""),"",IF(C22&gt;=DATE(2019,5,1),"令和"&amp;(YEAR(C22)-2018),IF(C22&gt;=DATE(1989,1,8),"平成"&amp;(YEAR(C22)-1988),"昭和"&amp;(YEAR(C22)-1925)))&amp;"年"&amp;MONTH(C22)&amp;"月")</f>
        <v/>
      </c>
    </row>
    <row r="23">
      <c r="A23" t="n">
        <v>2</v>
      </c>
      <c r="B23" t="n">
        <v>7</v>
      </c>
      <c r="C23">
        <f>IFERROR(INDEX(資格取込!$S$6:$S$205,MATCH(2&amp;"_"&amp;1,資格取込!$Z$6:$Z$205,0)),"")</f>
        <v/>
      </c>
      <c r="D23">
        <f>IFERROR(INDEX(資格取込!$R$6:$R$205,MATCH(2&amp;"_"&amp;1,資格取込!$Z$6:$Z$205,0)),"")</f>
        <v/>
      </c>
      <c r="E23">
        <f>IF(D23="","",IFERROR(INDEX(資格マスタ!$B:$B,MATCH(ASC(SUBSTITUTE(SUBSTITUTE(D23," ",""),"　","")),資格マスタ!$D:$D,0)),D23))</f>
        <v/>
      </c>
      <c r="F23">
        <f>IF(E23="","",IF(C23="",DATE(9999,1,1),C23))</f>
        <v/>
      </c>
      <c r="G23">
        <f>IF(E23="","",COUNTIFS($F$17:$F$30,"&lt;"&amp;F23,$F$17:$F$30,"&lt;&gt;")+COUNTIFS($F$17:$F$30,F23,$B$17:$B$30,"&lt;"&amp;B23)+1)</f>
        <v/>
      </c>
      <c r="H23">
        <f>IF(OR(E23="",C23=""),"",IF(C23&gt;=DATE(2019,5,1),"令和"&amp;(YEAR(C23)-2018),IF(C23&gt;=DATE(1989,1,8),"平成"&amp;(YEAR(C23)-1988),"昭和"&amp;(YEAR(C23)-1925)))&amp;"年"&amp;MONTH(C23)&amp;"月")</f>
        <v/>
      </c>
    </row>
    <row r="24">
      <c r="A24" t="n">
        <v>2</v>
      </c>
      <c r="B24" t="n">
        <v>8</v>
      </c>
      <c r="C24">
        <f>IFERROR(INDEX(資格取込!$S$6:$S$205,MATCH(2&amp;"_"&amp;2,資格取込!$Z$6:$Z$205,0)),"")</f>
        <v/>
      </c>
      <c r="D24">
        <f>IFERROR(INDEX(資格取込!$R$6:$R$205,MATCH(2&amp;"_"&amp;2,資格取込!$Z$6:$Z$205,0)),"")</f>
        <v/>
      </c>
      <c r="E24">
        <f>IF(D24="","",IFERROR(INDEX(資格マスタ!$B:$B,MATCH(ASC(SUBSTITUTE(SUBSTITUTE(D24," ",""),"　","")),資格マスタ!$D:$D,0)),D24))</f>
        <v/>
      </c>
      <c r="F24">
        <f>IF(E24="","",IF(C24="",DATE(9999,1,1),C24))</f>
        <v/>
      </c>
      <c r="G24">
        <f>IF(E24="","",COUNTIFS($F$17:$F$30,"&lt;"&amp;F24,$F$17:$F$30,"&lt;&gt;")+COUNTIFS($F$17:$F$30,F24,$B$17:$B$30,"&lt;"&amp;B24)+1)</f>
        <v/>
      </c>
      <c r="H24">
        <f>IF(OR(E24="",C24=""),"",IF(C24&gt;=DATE(2019,5,1),"令和"&amp;(YEAR(C24)-2018),IF(C24&gt;=DATE(1989,1,8),"平成"&amp;(YEAR(C24)-1988),"昭和"&amp;(YEAR(C24)-1925)))&amp;"年"&amp;MONTH(C24)&amp;"月")</f>
        <v/>
      </c>
    </row>
    <row r="25">
      <c r="A25" t="n">
        <v>2</v>
      </c>
      <c r="B25" t="n">
        <v>9</v>
      </c>
      <c r="C25">
        <f>IFERROR(INDEX(資格取込!$S$6:$S$205,MATCH(2&amp;"_"&amp;3,資格取込!$Z$6:$Z$205,0)),"")</f>
        <v/>
      </c>
      <c r="D25">
        <f>IFERROR(INDEX(資格取込!$R$6:$R$205,MATCH(2&amp;"_"&amp;3,資格取込!$Z$6:$Z$205,0)),"")</f>
        <v/>
      </c>
      <c r="E25">
        <f>IF(D25="","",IFERROR(INDEX(資格マスタ!$B:$B,MATCH(ASC(SUBSTITUTE(SUBSTITUTE(D25," ",""),"　","")),資格マスタ!$D:$D,0)),D25))</f>
        <v/>
      </c>
      <c r="F25">
        <f>IF(E25="","",IF(C25="",DATE(9999,1,1),C25))</f>
        <v/>
      </c>
      <c r="G25">
        <f>IF(E25="","",COUNTIFS($F$17:$F$30,"&lt;"&amp;F25,$F$17:$F$30,"&lt;&gt;")+COUNTIFS($F$17:$F$30,F25,$B$17:$B$30,"&lt;"&amp;B25)+1)</f>
        <v/>
      </c>
      <c r="H25">
        <f>IF(OR(E25="",C25=""),"",IF(C25&gt;=DATE(2019,5,1),"令和"&amp;(YEAR(C25)-2018),IF(C25&gt;=DATE(1989,1,8),"平成"&amp;(YEAR(C25)-1988),"昭和"&amp;(YEAR(C25)-1925)))&amp;"年"&amp;MONTH(C25)&amp;"月")</f>
        <v/>
      </c>
    </row>
    <row r="26">
      <c r="A26" t="n">
        <v>2</v>
      </c>
      <c r="B26" t="n">
        <v>10</v>
      </c>
      <c r="C26">
        <f>IFERROR(INDEX(資格取込!$S$6:$S$205,MATCH(2&amp;"_"&amp;4,資格取込!$Z$6:$Z$205,0)),"")</f>
        <v/>
      </c>
      <c r="D26">
        <f>IFERROR(INDEX(資格取込!$R$6:$R$205,MATCH(2&amp;"_"&amp;4,資格取込!$Z$6:$Z$205,0)),"")</f>
        <v/>
      </c>
      <c r="E26">
        <f>IF(D26="","",IFERROR(INDEX(資格マスタ!$B:$B,MATCH(ASC(SUBSTITUTE(SUBSTITUTE(D26," ",""),"　","")),資格マスタ!$D:$D,0)),D26))</f>
        <v/>
      </c>
      <c r="F26">
        <f>IF(E26="","",IF(C26="",DATE(9999,1,1),C26))</f>
        <v/>
      </c>
      <c r="G26">
        <f>IF(E26="","",COUNTIFS($F$17:$F$30,"&lt;"&amp;F26,$F$17:$F$30,"&lt;&gt;")+COUNTIFS($F$17:$F$30,F26,$B$17:$B$30,"&lt;"&amp;B26)+1)</f>
        <v/>
      </c>
      <c r="H26">
        <f>IF(OR(E26="",C26=""),"",IF(C26&gt;=DATE(2019,5,1),"令和"&amp;(YEAR(C26)-2018),IF(C26&gt;=DATE(1989,1,8),"平成"&amp;(YEAR(C26)-1988),"昭和"&amp;(YEAR(C26)-1925)))&amp;"年"&amp;MONTH(C26)&amp;"月")</f>
        <v/>
      </c>
    </row>
    <row r="27">
      <c r="A27" t="n">
        <v>2</v>
      </c>
      <c r="B27" t="n">
        <v>11</v>
      </c>
      <c r="C27">
        <f>IFERROR(INDEX(資格取込!$S$6:$S$205,MATCH(2&amp;"_"&amp;5,資格取込!$Z$6:$Z$205,0)),"")</f>
        <v/>
      </c>
      <c r="D27">
        <f>IFERROR(INDEX(資格取込!$R$6:$R$205,MATCH(2&amp;"_"&amp;5,資格取込!$Z$6:$Z$205,0)),"")</f>
        <v/>
      </c>
      <c r="E27">
        <f>IF(D27="","",IFERROR(INDEX(資格マスタ!$B:$B,MATCH(ASC(SUBSTITUTE(SUBSTITUTE(D27," ",""),"　","")),資格マスタ!$D:$D,0)),D27))</f>
        <v/>
      </c>
      <c r="F27">
        <f>IF(E27="","",IF(C27="",DATE(9999,1,1),C27))</f>
        <v/>
      </c>
      <c r="G27">
        <f>IF(E27="","",COUNTIFS($F$17:$F$30,"&lt;"&amp;F27,$F$17:$F$30,"&lt;&gt;")+COUNTIFS($F$17:$F$30,F27,$B$17:$B$30,"&lt;"&amp;B27)+1)</f>
        <v/>
      </c>
      <c r="H27">
        <f>IF(OR(E27="",C27=""),"",IF(C27&gt;=DATE(2019,5,1),"令和"&amp;(YEAR(C27)-2018),IF(C27&gt;=DATE(1989,1,8),"平成"&amp;(YEAR(C27)-1988),"昭和"&amp;(YEAR(C27)-1925)))&amp;"年"&amp;MONTH(C27)&amp;"月")</f>
        <v/>
      </c>
    </row>
    <row r="28">
      <c r="A28" t="n">
        <v>2</v>
      </c>
      <c r="B28" t="n">
        <v>12</v>
      </c>
      <c r="C28">
        <f>IFERROR(INDEX(資格取込!$S$6:$S$205,MATCH(2&amp;"_"&amp;6,資格取込!$Z$6:$Z$205,0)),"")</f>
        <v/>
      </c>
      <c r="D28">
        <f>IFERROR(INDEX(資格取込!$R$6:$R$205,MATCH(2&amp;"_"&amp;6,資格取込!$Z$6:$Z$205,0)),"")</f>
        <v/>
      </c>
      <c r="E28">
        <f>IF(D28="","",IFERROR(INDEX(資格マスタ!$B:$B,MATCH(ASC(SUBSTITUTE(SUBSTITUTE(D28," ",""),"　","")),資格マスタ!$D:$D,0)),D28))</f>
        <v/>
      </c>
      <c r="F28">
        <f>IF(E28="","",IF(C28="",DATE(9999,1,1),C28))</f>
        <v/>
      </c>
      <c r="G28">
        <f>IF(E28="","",COUNTIFS($F$17:$F$30,"&lt;"&amp;F28,$F$17:$F$30,"&lt;&gt;")+COUNTIFS($F$17:$F$30,F28,$B$17:$B$30,"&lt;"&amp;B28)+1)</f>
        <v/>
      </c>
      <c r="H28">
        <f>IF(OR(E28="",C28=""),"",IF(C28&gt;=DATE(2019,5,1),"令和"&amp;(YEAR(C28)-2018),IF(C28&gt;=DATE(1989,1,8),"平成"&amp;(YEAR(C28)-1988),"昭和"&amp;(YEAR(C28)-1925)))&amp;"年"&amp;MONTH(C28)&amp;"月")</f>
        <v/>
      </c>
    </row>
    <row r="29">
      <c r="A29" t="n">
        <v>2</v>
      </c>
      <c r="B29" t="n">
        <v>13</v>
      </c>
      <c r="C29">
        <f>IFERROR(INDEX(資格取込!$S$6:$S$205,MATCH(2&amp;"_"&amp;7,資格取込!$Z$6:$Z$205,0)),"")</f>
        <v/>
      </c>
      <c r="D29">
        <f>IFERROR(INDEX(資格取込!$R$6:$R$205,MATCH(2&amp;"_"&amp;7,資格取込!$Z$6:$Z$205,0)),"")</f>
        <v/>
      </c>
      <c r="E29">
        <f>IF(D29="","",IFERROR(INDEX(資格マスタ!$B:$B,MATCH(ASC(SUBSTITUTE(SUBSTITUTE(D29," ",""),"　","")),資格マスタ!$D:$D,0)),D29))</f>
        <v/>
      </c>
      <c r="F29">
        <f>IF(E29="","",IF(C29="",DATE(9999,1,1),C29))</f>
        <v/>
      </c>
      <c r="G29">
        <f>IF(E29="","",COUNTIFS($F$17:$F$30,"&lt;"&amp;F29,$F$17:$F$30,"&lt;&gt;")+COUNTIFS($F$17:$F$30,F29,$B$17:$B$30,"&lt;"&amp;B29)+1)</f>
        <v/>
      </c>
      <c r="H29">
        <f>IF(OR(E29="",C29=""),"",IF(C29&gt;=DATE(2019,5,1),"令和"&amp;(YEAR(C29)-2018),IF(C29&gt;=DATE(1989,1,8),"平成"&amp;(YEAR(C29)-1988),"昭和"&amp;(YEAR(C29)-1925)))&amp;"年"&amp;MONTH(C29)&amp;"月")</f>
        <v/>
      </c>
    </row>
    <row r="30">
      <c r="A30" t="n">
        <v>2</v>
      </c>
      <c r="B30" t="n">
        <v>14</v>
      </c>
      <c r="C30">
        <f>IFERROR(INDEX(資格取込!$S$6:$S$205,MATCH(2&amp;"_"&amp;8,資格取込!$Z$6:$Z$205,0)),"")</f>
        <v/>
      </c>
      <c r="D30">
        <f>IFERROR(INDEX(資格取込!$R$6:$R$205,MATCH(2&amp;"_"&amp;8,資格取込!$Z$6:$Z$205,0)),"")</f>
        <v/>
      </c>
      <c r="E30">
        <f>IF(D30="","",IFERROR(INDEX(資格マスタ!$B:$B,MATCH(ASC(SUBSTITUTE(SUBSTITUTE(D30," ",""),"　","")),資格マスタ!$D:$D,0)),D30))</f>
        <v/>
      </c>
      <c r="F30">
        <f>IF(E30="","",IF(C30="",DATE(9999,1,1),C30))</f>
        <v/>
      </c>
      <c r="G30">
        <f>IF(E30="","",COUNTIFS($F$17:$F$30,"&lt;"&amp;F30,$F$17:$F$30,"&lt;&gt;")+COUNTIFS($F$17:$F$30,F30,$B$17:$B$30,"&lt;"&amp;B30)+1)</f>
        <v/>
      </c>
      <c r="H30">
        <f>IF(OR(E30="",C30=""),"",IF(C30&gt;=DATE(2019,5,1),"令和"&amp;(YEAR(C30)-2018),IF(C30&gt;=DATE(1989,1,8),"平成"&amp;(YEAR(C30)-1988),"昭和"&amp;(YEAR(C30)-1925)))&amp;"年"&amp;MONTH(C30)&amp;"月")</f>
        <v/>
      </c>
    </row>
    <row r="31">
      <c r="A31" t="n">
        <v>3</v>
      </c>
      <c r="B31" t="n">
        <v>1</v>
      </c>
      <c r="C31" s="132">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31">
        <f>IF(入力!N7="","",入力!N7)</f>
        <v/>
      </c>
      <c r="E31">
        <f>IF(D31="","",IFERROR(INDEX(資格マスタ!$B:$B,MATCH(ASC(SUBSTITUTE(SUBSTITUTE(D31," ",""),"　","")),資格マスタ!$D:$D,0)),D31))</f>
        <v/>
      </c>
      <c r="F31">
        <f>IF(E31="","",IF(C31="",DATE(9999,1,1),C31))</f>
        <v/>
      </c>
      <c r="G31">
        <f>IF(E31="","",COUNTIFS($F$31:$F$44,"&lt;"&amp;F31,$F$31:$F$44,"&lt;&gt;")+COUNTIFS($F$31:$F$44,F31,$B$31:$B$44,"&lt;"&amp;B31)+1)</f>
        <v/>
      </c>
      <c r="H31">
        <f>IF(OR(E31="",C31=""),"",IF(C31&gt;=DATE(2019,5,1),"令和"&amp;(YEAR(C31)-2018),IF(C31&gt;=DATE(1989,1,8),"平成"&amp;(YEAR(C31)-1988),"昭和"&amp;(YEAR(C31)-1925)))&amp;"年"&amp;MONTH(C31)&amp;"月")</f>
        <v/>
      </c>
    </row>
    <row r="32">
      <c r="A32" t="n">
        <v>3</v>
      </c>
      <c r="B32" t="n">
        <v>2</v>
      </c>
      <c r="C32">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32">
        <f>IF(入力!P7="","",入力!P7)</f>
        <v/>
      </c>
      <c r="E32">
        <f>IF(D32="","",IFERROR(INDEX(資格マスタ!$B:$B,MATCH(ASC(SUBSTITUTE(SUBSTITUTE(D32," ",""),"　","")),資格マスタ!$D:$D,0)),D32))</f>
        <v/>
      </c>
      <c r="F32">
        <f>IF(E32="","",IF(C32="",DATE(9999,1,1),C32))</f>
        <v/>
      </c>
      <c r="G32">
        <f>IF(E32="","",COUNTIFS($F$31:$F$44,"&lt;"&amp;F32,$F$31:$F$44,"&lt;&gt;")+COUNTIFS($F$31:$F$44,F32,$B$31:$B$44,"&lt;"&amp;B32)+1)</f>
        <v/>
      </c>
      <c r="H32">
        <f>IF(OR(E32="",C32=""),"",IF(C32&gt;=DATE(2019,5,1),"令和"&amp;(YEAR(C32)-2018),IF(C32&gt;=DATE(1989,1,8),"平成"&amp;(YEAR(C32)-1988),"昭和"&amp;(YEAR(C32)-1925)))&amp;"年"&amp;MONTH(C32)&amp;"月")</f>
        <v/>
      </c>
    </row>
    <row r="33">
      <c r="A33" t="n">
        <v>3</v>
      </c>
      <c r="B33" t="n">
        <v>3</v>
      </c>
      <c r="C33">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33">
        <f>IF(入力!R7="","",入力!R7)</f>
        <v/>
      </c>
      <c r="E33">
        <f>IF(D33="","",IFERROR(INDEX(資格マスタ!$B:$B,MATCH(ASC(SUBSTITUTE(SUBSTITUTE(D33," ",""),"　","")),資格マスタ!$D:$D,0)),D33))</f>
        <v/>
      </c>
      <c r="F33">
        <f>IF(E33="","",IF(C33="",DATE(9999,1,1),C33))</f>
        <v/>
      </c>
      <c r="G33">
        <f>IF(E33="","",COUNTIFS($F$31:$F$44,"&lt;"&amp;F33,$F$31:$F$44,"&lt;&gt;")+COUNTIFS($F$31:$F$44,F33,$B$31:$B$44,"&lt;"&amp;B33)+1)</f>
        <v/>
      </c>
      <c r="H33">
        <f>IF(OR(E33="",C33=""),"",IF(C33&gt;=DATE(2019,5,1),"令和"&amp;(YEAR(C33)-2018),IF(C33&gt;=DATE(1989,1,8),"平成"&amp;(YEAR(C33)-1988),"昭和"&amp;(YEAR(C33)-1925)))&amp;"年"&amp;MONTH(C33)&amp;"月")</f>
        <v/>
      </c>
    </row>
    <row r="34">
      <c r="A34" t="n">
        <v>3</v>
      </c>
      <c r="B34" t="n">
        <v>4</v>
      </c>
      <c r="C34">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34">
        <f>IF(入力!T7="","",入力!T7)</f>
        <v/>
      </c>
      <c r="E34">
        <f>IF(D34="","",IFERROR(INDEX(資格マスタ!$B:$B,MATCH(ASC(SUBSTITUTE(SUBSTITUTE(D34," ",""),"　","")),資格マスタ!$D:$D,0)),D34))</f>
        <v/>
      </c>
      <c r="F34">
        <f>IF(E34="","",IF(C34="",DATE(9999,1,1),C34))</f>
        <v/>
      </c>
      <c r="G34">
        <f>IF(E34="","",COUNTIFS($F$31:$F$44,"&lt;"&amp;F34,$F$31:$F$44,"&lt;&gt;")+COUNTIFS($F$31:$F$44,F34,$B$31:$B$44,"&lt;"&amp;B34)+1)</f>
        <v/>
      </c>
      <c r="H34">
        <f>IF(OR(E34="",C34=""),"",IF(C34&gt;=DATE(2019,5,1),"令和"&amp;(YEAR(C34)-2018),IF(C34&gt;=DATE(1989,1,8),"平成"&amp;(YEAR(C34)-1988),"昭和"&amp;(YEAR(C34)-1925)))&amp;"年"&amp;MONTH(C34)&amp;"月")</f>
        <v/>
      </c>
    </row>
    <row r="35">
      <c r="A35" t="n">
        <v>3</v>
      </c>
      <c r="B35" t="n">
        <v>5</v>
      </c>
      <c r="C35">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35">
        <f>IF(入力!V7="","",入力!V7)</f>
        <v/>
      </c>
      <c r="E35">
        <f>IF(D35="","",IFERROR(INDEX(資格マスタ!$B:$B,MATCH(ASC(SUBSTITUTE(SUBSTITUTE(D35," ",""),"　","")),資格マスタ!$D:$D,0)),D35))</f>
        <v/>
      </c>
      <c r="F35">
        <f>IF(E35="","",IF(C35="",DATE(9999,1,1),C35))</f>
        <v/>
      </c>
      <c r="G35">
        <f>IF(E35="","",COUNTIFS($F$31:$F$44,"&lt;"&amp;F35,$F$31:$F$44,"&lt;&gt;")+COUNTIFS($F$31:$F$44,F35,$B$31:$B$44,"&lt;"&amp;B35)+1)</f>
        <v/>
      </c>
      <c r="H35">
        <f>IF(OR(E35="",C35=""),"",IF(C35&gt;=DATE(2019,5,1),"令和"&amp;(YEAR(C35)-2018),IF(C35&gt;=DATE(1989,1,8),"平成"&amp;(YEAR(C35)-1988),"昭和"&amp;(YEAR(C35)-1925)))&amp;"年"&amp;MONTH(C35)&amp;"月")</f>
        <v/>
      </c>
    </row>
    <row r="36">
      <c r="A36" t="n">
        <v>3</v>
      </c>
      <c r="B36" t="n">
        <v>6</v>
      </c>
      <c r="C36">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36">
        <f>IF(入力!X7="","",入力!X7)</f>
        <v/>
      </c>
      <c r="E36">
        <f>IF(D36="","",IFERROR(INDEX(資格マスタ!$B:$B,MATCH(ASC(SUBSTITUTE(SUBSTITUTE(D36," ",""),"　","")),資格マスタ!$D:$D,0)),D36))</f>
        <v/>
      </c>
      <c r="F36">
        <f>IF(E36="","",IF(C36="",DATE(9999,1,1),C36))</f>
        <v/>
      </c>
      <c r="G36">
        <f>IF(E36="","",COUNTIFS($F$31:$F$44,"&lt;"&amp;F36,$F$31:$F$44,"&lt;&gt;")+COUNTIFS($F$31:$F$44,F36,$B$31:$B$44,"&lt;"&amp;B36)+1)</f>
        <v/>
      </c>
      <c r="H36">
        <f>IF(OR(E36="",C36=""),"",IF(C36&gt;=DATE(2019,5,1),"令和"&amp;(YEAR(C36)-2018),IF(C36&gt;=DATE(1989,1,8),"平成"&amp;(YEAR(C36)-1988),"昭和"&amp;(YEAR(C36)-1925)))&amp;"年"&amp;MONTH(C36)&amp;"月")</f>
        <v/>
      </c>
    </row>
    <row r="37">
      <c r="A37" t="n">
        <v>3</v>
      </c>
      <c r="B37" t="n">
        <v>7</v>
      </c>
      <c r="C37">
        <f>IFERROR(INDEX(資格取込!$S$6:$S$205,MATCH(3&amp;"_"&amp;1,資格取込!$Z$6:$Z$205,0)),"")</f>
        <v/>
      </c>
      <c r="D37">
        <f>IFERROR(INDEX(資格取込!$R$6:$R$205,MATCH(3&amp;"_"&amp;1,資格取込!$Z$6:$Z$205,0)),"")</f>
        <v/>
      </c>
      <c r="E37">
        <f>IF(D37="","",IFERROR(INDEX(資格マスタ!$B:$B,MATCH(ASC(SUBSTITUTE(SUBSTITUTE(D37," ",""),"　","")),資格マスタ!$D:$D,0)),D37))</f>
        <v/>
      </c>
      <c r="F37">
        <f>IF(E37="","",IF(C37="",DATE(9999,1,1),C37))</f>
        <v/>
      </c>
      <c r="G37">
        <f>IF(E37="","",COUNTIFS($F$31:$F$44,"&lt;"&amp;F37,$F$31:$F$44,"&lt;&gt;")+COUNTIFS($F$31:$F$44,F37,$B$31:$B$44,"&lt;"&amp;B37)+1)</f>
        <v/>
      </c>
      <c r="H37">
        <f>IF(OR(E37="",C37=""),"",IF(C37&gt;=DATE(2019,5,1),"令和"&amp;(YEAR(C37)-2018),IF(C37&gt;=DATE(1989,1,8),"平成"&amp;(YEAR(C37)-1988),"昭和"&amp;(YEAR(C37)-1925)))&amp;"年"&amp;MONTH(C37)&amp;"月")</f>
        <v/>
      </c>
    </row>
    <row r="38">
      <c r="A38" t="n">
        <v>3</v>
      </c>
      <c r="B38" t="n">
        <v>8</v>
      </c>
      <c r="C38">
        <f>IFERROR(INDEX(資格取込!$S$6:$S$205,MATCH(3&amp;"_"&amp;2,資格取込!$Z$6:$Z$205,0)),"")</f>
        <v/>
      </c>
      <c r="D38">
        <f>IFERROR(INDEX(資格取込!$R$6:$R$205,MATCH(3&amp;"_"&amp;2,資格取込!$Z$6:$Z$205,0)),"")</f>
        <v/>
      </c>
      <c r="E38">
        <f>IF(D38="","",IFERROR(INDEX(資格マスタ!$B:$B,MATCH(ASC(SUBSTITUTE(SUBSTITUTE(D38," ",""),"　","")),資格マスタ!$D:$D,0)),D38))</f>
        <v/>
      </c>
      <c r="F38">
        <f>IF(E38="","",IF(C38="",DATE(9999,1,1),C38))</f>
        <v/>
      </c>
      <c r="G38">
        <f>IF(E38="","",COUNTIFS($F$31:$F$44,"&lt;"&amp;F38,$F$31:$F$44,"&lt;&gt;")+COUNTIFS($F$31:$F$44,F38,$B$31:$B$44,"&lt;"&amp;B38)+1)</f>
        <v/>
      </c>
      <c r="H38">
        <f>IF(OR(E38="",C38=""),"",IF(C38&gt;=DATE(2019,5,1),"令和"&amp;(YEAR(C38)-2018),IF(C38&gt;=DATE(1989,1,8),"平成"&amp;(YEAR(C38)-1988),"昭和"&amp;(YEAR(C38)-1925)))&amp;"年"&amp;MONTH(C38)&amp;"月")</f>
        <v/>
      </c>
    </row>
    <row r="39">
      <c r="A39" t="n">
        <v>3</v>
      </c>
      <c r="B39" t="n">
        <v>9</v>
      </c>
      <c r="C39">
        <f>IFERROR(INDEX(資格取込!$S$6:$S$205,MATCH(3&amp;"_"&amp;3,資格取込!$Z$6:$Z$205,0)),"")</f>
        <v/>
      </c>
      <c r="D39">
        <f>IFERROR(INDEX(資格取込!$R$6:$R$205,MATCH(3&amp;"_"&amp;3,資格取込!$Z$6:$Z$205,0)),"")</f>
        <v/>
      </c>
      <c r="E39">
        <f>IF(D39="","",IFERROR(INDEX(資格マスタ!$B:$B,MATCH(ASC(SUBSTITUTE(SUBSTITUTE(D39," ",""),"　","")),資格マスタ!$D:$D,0)),D39))</f>
        <v/>
      </c>
      <c r="F39">
        <f>IF(E39="","",IF(C39="",DATE(9999,1,1),C39))</f>
        <v/>
      </c>
      <c r="G39">
        <f>IF(E39="","",COUNTIFS($F$31:$F$44,"&lt;"&amp;F39,$F$31:$F$44,"&lt;&gt;")+COUNTIFS($F$31:$F$44,F39,$B$31:$B$44,"&lt;"&amp;B39)+1)</f>
        <v/>
      </c>
      <c r="H39">
        <f>IF(OR(E39="",C39=""),"",IF(C39&gt;=DATE(2019,5,1),"令和"&amp;(YEAR(C39)-2018),IF(C39&gt;=DATE(1989,1,8),"平成"&amp;(YEAR(C39)-1988),"昭和"&amp;(YEAR(C39)-1925)))&amp;"年"&amp;MONTH(C39)&amp;"月")</f>
        <v/>
      </c>
    </row>
    <row r="40">
      <c r="A40" t="n">
        <v>3</v>
      </c>
      <c r="B40" t="n">
        <v>10</v>
      </c>
      <c r="C40">
        <f>IFERROR(INDEX(資格取込!$S$6:$S$205,MATCH(3&amp;"_"&amp;4,資格取込!$Z$6:$Z$205,0)),"")</f>
        <v/>
      </c>
      <c r="D40">
        <f>IFERROR(INDEX(資格取込!$R$6:$R$205,MATCH(3&amp;"_"&amp;4,資格取込!$Z$6:$Z$205,0)),"")</f>
        <v/>
      </c>
      <c r="E40">
        <f>IF(D40="","",IFERROR(INDEX(資格マスタ!$B:$B,MATCH(ASC(SUBSTITUTE(SUBSTITUTE(D40," ",""),"　","")),資格マスタ!$D:$D,0)),D40))</f>
        <v/>
      </c>
      <c r="F40">
        <f>IF(E40="","",IF(C40="",DATE(9999,1,1),C40))</f>
        <v/>
      </c>
      <c r="G40">
        <f>IF(E40="","",COUNTIFS($F$31:$F$44,"&lt;"&amp;F40,$F$31:$F$44,"&lt;&gt;")+COUNTIFS($F$31:$F$44,F40,$B$31:$B$44,"&lt;"&amp;B40)+1)</f>
        <v/>
      </c>
      <c r="H40">
        <f>IF(OR(E40="",C40=""),"",IF(C40&gt;=DATE(2019,5,1),"令和"&amp;(YEAR(C40)-2018),IF(C40&gt;=DATE(1989,1,8),"平成"&amp;(YEAR(C40)-1988),"昭和"&amp;(YEAR(C40)-1925)))&amp;"年"&amp;MONTH(C40)&amp;"月")</f>
        <v/>
      </c>
    </row>
    <row r="41">
      <c r="A41" t="n">
        <v>3</v>
      </c>
      <c r="B41" t="n">
        <v>11</v>
      </c>
      <c r="C41">
        <f>IFERROR(INDEX(資格取込!$S$6:$S$205,MATCH(3&amp;"_"&amp;5,資格取込!$Z$6:$Z$205,0)),"")</f>
        <v/>
      </c>
      <c r="D41">
        <f>IFERROR(INDEX(資格取込!$R$6:$R$205,MATCH(3&amp;"_"&amp;5,資格取込!$Z$6:$Z$205,0)),"")</f>
        <v/>
      </c>
      <c r="E41">
        <f>IF(D41="","",IFERROR(INDEX(資格マスタ!$B:$B,MATCH(ASC(SUBSTITUTE(SUBSTITUTE(D41," ",""),"　","")),資格マスタ!$D:$D,0)),D41))</f>
        <v/>
      </c>
      <c r="F41">
        <f>IF(E41="","",IF(C41="",DATE(9999,1,1),C41))</f>
        <v/>
      </c>
      <c r="G41">
        <f>IF(E41="","",COUNTIFS($F$31:$F$44,"&lt;"&amp;F41,$F$31:$F$44,"&lt;&gt;")+COUNTIFS($F$31:$F$44,F41,$B$31:$B$44,"&lt;"&amp;B41)+1)</f>
        <v/>
      </c>
      <c r="H41">
        <f>IF(OR(E41="",C41=""),"",IF(C41&gt;=DATE(2019,5,1),"令和"&amp;(YEAR(C41)-2018),IF(C41&gt;=DATE(1989,1,8),"平成"&amp;(YEAR(C41)-1988),"昭和"&amp;(YEAR(C41)-1925)))&amp;"年"&amp;MONTH(C41)&amp;"月")</f>
        <v/>
      </c>
    </row>
    <row r="42">
      <c r="A42" t="n">
        <v>3</v>
      </c>
      <c r="B42" t="n">
        <v>12</v>
      </c>
      <c r="C42">
        <f>IFERROR(INDEX(資格取込!$S$6:$S$205,MATCH(3&amp;"_"&amp;6,資格取込!$Z$6:$Z$205,0)),"")</f>
        <v/>
      </c>
      <c r="D42">
        <f>IFERROR(INDEX(資格取込!$R$6:$R$205,MATCH(3&amp;"_"&amp;6,資格取込!$Z$6:$Z$205,0)),"")</f>
        <v/>
      </c>
      <c r="E42">
        <f>IF(D42="","",IFERROR(INDEX(資格マスタ!$B:$B,MATCH(ASC(SUBSTITUTE(SUBSTITUTE(D42," ",""),"　","")),資格マスタ!$D:$D,0)),D42))</f>
        <v/>
      </c>
      <c r="F42">
        <f>IF(E42="","",IF(C42="",DATE(9999,1,1),C42))</f>
        <v/>
      </c>
      <c r="G42">
        <f>IF(E42="","",COUNTIFS($F$31:$F$44,"&lt;"&amp;F42,$F$31:$F$44,"&lt;&gt;")+COUNTIFS($F$31:$F$44,F42,$B$31:$B$44,"&lt;"&amp;B42)+1)</f>
        <v/>
      </c>
      <c r="H42">
        <f>IF(OR(E42="",C42=""),"",IF(C42&gt;=DATE(2019,5,1),"令和"&amp;(YEAR(C42)-2018),IF(C42&gt;=DATE(1989,1,8),"平成"&amp;(YEAR(C42)-1988),"昭和"&amp;(YEAR(C42)-1925)))&amp;"年"&amp;MONTH(C42)&amp;"月")</f>
        <v/>
      </c>
    </row>
    <row r="43">
      <c r="A43" t="n">
        <v>3</v>
      </c>
      <c r="B43" t="n">
        <v>13</v>
      </c>
      <c r="C43">
        <f>IFERROR(INDEX(資格取込!$S$6:$S$205,MATCH(3&amp;"_"&amp;7,資格取込!$Z$6:$Z$205,0)),"")</f>
        <v/>
      </c>
      <c r="D43">
        <f>IFERROR(INDEX(資格取込!$R$6:$R$205,MATCH(3&amp;"_"&amp;7,資格取込!$Z$6:$Z$205,0)),"")</f>
        <v/>
      </c>
      <c r="E43">
        <f>IF(D43="","",IFERROR(INDEX(資格マスタ!$B:$B,MATCH(ASC(SUBSTITUTE(SUBSTITUTE(D43," ",""),"　","")),資格マスタ!$D:$D,0)),D43))</f>
        <v/>
      </c>
      <c r="F43">
        <f>IF(E43="","",IF(C43="",DATE(9999,1,1),C43))</f>
        <v/>
      </c>
      <c r="G43">
        <f>IF(E43="","",COUNTIFS($F$31:$F$44,"&lt;"&amp;F43,$F$31:$F$44,"&lt;&gt;")+COUNTIFS($F$31:$F$44,F43,$B$31:$B$44,"&lt;"&amp;B43)+1)</f>
        <v/>
      </c>
      <c r="H43">
        <f>IF(OR(E43="",C43=""),"",IF(C43&gt;=DATE(2019,5,1),"令和"&amp;(YEAR(C43)-2018),IF(C43&gt;=DATE(1989,1,8),"平成"&amp;(YEAR(C43)-1988),"昭和"&amp;(YEAR(C43)-1925)))&amp;"年"&amp;MONTH(C43)&amp;"月")</f>
        <v/>
      </c>
    </row>
    <row r="44">
      <c r="A44" t="n">
        <v>3</v>
      </c>
      <c r="B44" t="n">
        <v>14</v>
      </c>
      <c r="C44">
        <f>IFERROR(INDEX(資格取込!$S$6:$S$205,MATCH(3&amp;"_"&amp;8,資格取込!$Z$6:$Z$205,0)),"")</f>
        <v/>
      </c>
      <c r="D44">
        <f>IFERROR(INDEX(資格取込!$R$6:$R$205,MATCH(3&amp;"_"&amp;8,資格取込!$Z$6:$Z$205,0)),"")</f>
        <v/>
      </c>
      <c r="E44">
        <f>IF(D44="","",IFERROR(INDEX(資格マスタ!$B:$B,MATCH(ASC(SUBSTITUTE(SUBSTITUTE(D44," ",""),"　","")),資格マスタ!$D:$D,0)),D44))</f>
        <v/>
      </c>
      <c r="F44">
        <f>IF(E44="","",IF(C44="",DATE(9999,1,1),C44))</f>
        <v/>
      </c>
      <c r="G44">
        <f>IF(E44="","",COUNTIFS($F$31:$F$44,"&lt;"&amp;F44,$F$31:$F$44,"&lt;&gt;")+COUNTIFS($F$31:$F$44,F44,$B$31:$B$44,"&lt;"&amp;B44)+1)</f>
        <v/>
      </c>
      <c r="H44">
        <f>IF(OR(E44="",C44=""),"",IF(C44&gt;=DATE(2019,5,1),"令和"&amp;(YEAR(C44)-2018),IF(C44&gt;=DATE(1989,1,8),"平成"&amp;(YEAR(C44)-1988),"昭和"&amp;(YEAR(C44)-1925)))&amp;"年"&amp;MONTH(C44)&amp;"月")</f>
        <v/>
      </c>
    </row>
    <row r="45">
      <c r="A45" t="n">
        <v>4</v>
      </c>
      <c r="B45" t="n">
        <v>1</v>
      </c>
      <c r="C45" s="132">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45">
        <f>IF(入力!N8="","",入力!N8)</f>
        <v/>
      </c>
      <c r="E45">
        <f>IF(D45="","",IFERROR(INDEX(資格マスタ!$B:$B,MATCH(ASC(SUBSTITUTE(SUBSTITUTE(D45," ",""),"　","")),資格マスタ!$D:$D,0)),D45))</f>
        <v/>
      </c>
      <c r="F45">
        <f>IF(E45="","",IF(C45="",DATE(9999,1,1),C45))</f>
        <v/>
      </c>
      <c r="G45">
        <f>IF(E45="","",COUNTIFS($F$45:$F$58,"&lt;"&amp;F45,$F$45:$F$58,"&lt;&gt;")+COUNTIFS($F$45:$F$58,F45,$B$45:$B$58,"&lt;"&amp;B45)+1)</f>
        <v/>
      </c>
      <c r="H45">
        <f>IF(OR(E45="",C45=""),"",IF(C45&gt;=DATE(2019,5,1),"令和"&amp;(YEAR(C45)-2018),IF(C45&gt;=DATE(1989,1,8),"平成"&amp;(YEAR(C45)-1988),"昭和"&amp;(YEAR(C45)-1925)))&amp;"年"&amp;MONTH(C45)&amp;"月")</f>
        <v/>
      </c>
    </row>
    <row r="46">
      <c r="A46" t="n">
        <v>4</v>
      </c>
      <c r="B46" t="n">
        <v>2</v>
      </c>
      <c r="C46">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46">
        <f>IF(入力!P8="","",入力!P8)</f>
        <v/>
      </c>
      <c r="E46">
        <f>IF(D46="","",IFERROR(INDEX(資格マスタ!$B:$B,MATCH(ASC(SUBSTITUTE(SUBSTITUTE(D46," ",""),"　","")),資格マスタ!$D:$D,0)),D46))</f>
        <v/>
      </c>
      <c r="F46">
        <f>IF(E46="","",IF(C46="",DATE(9999,1,1),C46))</f>
        <v/>
      </c>
      <c r="G46">
        <f>IF(E46="","",COUNTIFS($F$45:$F$58,"&lt;"&amp;F46,$F$45:$F$58,"&lt;&gt;")+COUNTIFS($F$45:$F$58,F46,$B$45:$B$58,"&lt;"&amp;B46)+1)</f>
        <v/>
      </c>
      <c r="H46">
        <f>IF(OR(E46="",C46=""),"",IF(C46&gt;=DATE(2019,5,1),"令和"&amp;(YEAR(C46)-2018),IF(C46&gt;=DATE(1989,1,8),"平成"&amp;(YEAR(C46)-1988),"昭和"&amp;(YEAR(C46)-1925)))&amp;"年"&amp;MONTH(C46)&amp;"月")</f>
        <v/>
      </c>
    </row>
    <row r="47">
      <c r="A47" t="n">
        <v>4</v>
      </c>
      <c r="B47" t="n">
        <v>3</v>
      </c>
      <c r="C47">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47">
        <f>IF(入力!R8="","",入力!R8)</f>
        <v/>
      </c>
      <c r="E47">
        <f>IF(D47="","",IFERROR(INDEX(資格マスタ!$B:$B,MATCH(ASC(SUBSTITUTE(SUBSTITUTE(D47," ",""),"　","")),資格マスタ!$D:$D,0)),D47))</f>
        <v/>
      </c>
      <c r="F47">
        <f>IF(E47="","",IF(C47="",DATE(9999,1,1),C47))</f>
        <v/>
      </c>
      <c r="G47">
        <f>IF(E47="","",COUNTIFS($F$45:$F$58,"&lt;"&amp;F47,$F$45:$F$58,"&lt;&gt;")+COUNTIFS($F$45:$F$58,F47,$B$45:$B$58,"&lt;"&amp;B47)+1)</f>
        <v/>
      </c>
      <c r="H47">
        <f>IF(OR(E47="",C47=""),"",IF(C47&gt;=DATE(2019,5,1),"令和"&amp;(YEAR(C47)-2018),IF(C47&gt;=DATE(1989,1,8),"平成"&amp;(YEAR(C47)-1988),"昭和"&amp;(YEAR(C47)-1925)))&amp;"年"&amp;MONTH(C47)&amp;"月")</f>
        <v/>
      </c>
    </row>
    <row r="48">
      <c r="A48" t="n">
        <v>4</v>
      </c>
      <c r="B48" t="n">
        <v>4</v>
      </c>
      <c r="C48">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48">
        <f>IF(入力!T8="","",入力!T8)</f>
        <v/>
      </c>
      <c r="E48">
        <f>IF(D48="","",IFERROR(INDEX(資格マスタ!$B:$B,MATCH(ASC(SUBSTITUTE(SUBSTITUTE(D48," ",""),"　","")),資格マスタ!$D:$D,0)),D48))</f>
        <v/>
      </c>
      <c r="F48">
        <f>IF(E48="","",IF(C48="",DATE(9999,1,1),C48))</f>
        <v/>
      </c>
      <c r="G48">
        <f>IF(E48="","",COUNTIFS($F$45:$F$58,"&lt;"&amp;F48,$F$45:$F$58,"&lt;&gt;")+COUNTIFS($F$45:$F$58,F48,$B$45:$B$58,"&lt;"&amp;B48)+1)</f>
        <v/>
      </c>
      <c r="H48">
        <f>IF(OR(E48="",C48=""),"",IF(C48&gt;=DATE(2019,5,1),"令和"&amp;(YEAR(C48)-2018),IF(C48&gt;=DATE(1989,1,8),"平成"&amp;(YEAR(C48)-1988),"昭和"&amp;(YEAR(C48)-1925)))&amp;"年"&amp;MONTH(C48)&amp;"月")</f>
        <v/>
      </c>
    </row>
    <row r="49">
      <c r="A49" t="n">
        <v>4</v>
      </c>
      <c r="B49" t="n">
        <v>5</v>
      </c>
      <c r="C49">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49">
        <f>IF(入力!V8="","",入力!V8)</f>
        <v/>
      </c>
      <c r="E49">
        <f>IF(D49="","",IFERROR(INDEX(資格マスタ!$B:$B,MATCH(ASC(SUBSTITUTE(SUBSTITUTE(D49," ",""),"　","")),資格マスタ!$D:$D,0)),D49))</f>
        <v/>
      </c>
      <c r="F49">
        <f>IF(E49="","",IF(C49="",DATE(9999,1,1),C49))</f>
        <v/>
      </c>
      <c r="G49">
        <f>IF(E49="","",COUNTIFS($F$45:$F$58,"&lt;"&amp;F49,$F$45:$F$58,"&lt;&gt;")+COUNTIFS($F$45:$F$58,F49,$B$45:$B$58,"&lt;"&amp;B49)+1)</f>
        <v/>
      </c>
      <c r="H49">
        <f>IF(OR(E49="",C49=""),"",IF(C49&gt;=DATE(2019,5,1),"令和"&amp;(YEAR(C49)-2018),IF(C49&gt;=DATE(1989,1,8),"平成"&amp;(YEAR(C49)-1988),"昭和"&amp;(YEAR(C49)-1925)))&amp;"年"&amp;MONTH(C49)&amp;"月")</f>
        <v/>
      </c>
    </row>
    <row r="50">
      <c r="A50" t="n">
        <v>4</v>
      </c>
      <c r="B50" t="n">
        <v>6</v>
      </c>
      <c r="C50">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50">
        <f>IF(入力!X8="","",入力!X8)</f>
        <v/>
      </c>
      <c r="E50">
        <f>IF(D50="","",IFERROR(INDEX(資格マスタ!$B:$B,MATCH(ASC(SUBSTITUTE(SUBSTITUTE(D50," ",""),"　","")),資格マスタ!$D:$D,0)),D50))</f>
        <v/>
      </c>
      <c r="F50">
        <f>IF(E50="","",IF(C50="",DATE(9999,1,1),C50))</f>
        <v/>
      </c>
      <c r="G50">
        <f>IF(E50="","",COUNTIFS($F$45:$F$58,"&lt;"&amp;F50,$F$45:$F$58,"&lt;&gt;")+COUNTIFS($F$45:$F$58,F50,$B$45:$B$58,"&lt;"&amp;B50)+1)</f>
        <v/>
      </c>
      <c r="H50">
        <f>IF(OR(E50="",C50=""),"",IF(C50&gt;=DATE(2019,5,1),"令和"&amp;(YEAR(C50)-2018),IF(C50&gt;=DATE(1989,1,8),"平成"&amp;(YEAR(C50)-1988),"昭和"&amp;(YEAR(C50)-1925)))&amp;"年"&amp;MONTH(C50)&amp;"月")</f>
        <v/>
      </c>
    </row>
    <row r="51">
      <c r="A51" t="n">
        <v>4</v>
      </c>
      <c r="B51" t="n">
        <v>7</v>
      </c>
      <c r="C51">
        <f>IFERROR(INDEX(資格取込!$S$6:$S$205,MATCH(4&amp;"_"&amp;1,資格取込!$Z$6:$Z$205,0)),"")</f>
        <v/>
      </c>
      <c r="D51">
        <f>IFERROR(INDEX(資格取込!$R$6:$R$205,MATCH(4&amp;"_"&amp;1,資格取込!$Z$6:$Z$205,0)),"")</f>
        <v/>
      </c>
      <c r="E51">
        <f>IF(D51="","",IFERROR(INDEX(資格マスタ!$B:$B,MATCH(ASC(SUBSTITUTE(SUBSTITUTE(D51," ",""),"　","")),資格マスタ!$D:$D,0)),D51))</f>
        <v/>
      </c>
      <c r="F51">
        <f>IF(E51="","",IF(C51="",DATE(9999,1,1),C51))</f>
        <v/>
      </c>
      <c r="G51">
        <f>IF(E51="","",COUNTIFS($F$45:$F$58,"&lt;"&amp;F51,$F$45:$F$58,"&lt;&gt;")+COUNTIFS($F$45:$F$58,F51,$B$45:$B$58,"&lt;"&amp;B51)+1)</f>
        <v/>
      </c>
      <c r="H51">
        <f>IF(OR(E51="",C51=""),"",IF(C51&gt;=DATE(2019,5,1),"令和"&amp;(YEAR(C51)-2018),IF(C51&gt;=DATE(1989,1,8),"平成"&amp;(YEAR(C51)-1988),"昭和"&amp;(YEAR(C51)-1925)))&amp;"年"&amp;MONTH(C51)&amp;"月")</f>
        <v/>
      </c>
    </row>
    <row r="52">
      <c r="A52" t="n">
        <v>4</v>
      </c>
      <c r="B52" t="n">
        <v>8</v>
      </c>
      <c r="C52">
        <f>IFERROR(INDEX(資格取込!$S$6:$S$205,MATCH(4&amp;"_"&amp;2,資格取込!$Z$6:$Z$205,0)),"")</f>
        <v/>
      </c>
      <c r="D52">
        <f>IFERROR(INDEX(資格取込!$R$6:$R$205,MATCH(4&amp;"_"&amp;2,資格取込!$Z$6:$Z$205,0)),"")</f>
        <v/>
      </c>
      <c r="E52">
        <f>IF(D52="","",IFERROR(INDEX(資格マスタ!$B:$B,MATCH(ASC(SUBSTITUTE(SUBSTITUTE(D52," ",""),"　","")),資格マスタ!$D:$D,0)),D52))</f>
        <v/>
      </c>
      <c r="F52">
        <f>IF(E52="","",IF(C52="",DATE(9999,1,1),C52))</f>
        <v/>
      </c>
      <c r="G52">
        <f>IF(E52="","",COUNTIFS($F$45:$F$58,"&lt;"&amp;F52,$F$45:$F$58,"&lt;&gt;")+COUNTIFS($F$45:$F$58,F52,$B$45:$B$58,"&lt;"&amp;B52)+1)</f>
        <v/>
      </c>
      <c r="H52">
        <f>IF(OR(E52="",C52=""),"",IF(C52&gt;=DATE(2019,5,1),"令和"&amp;(YEAR(C52)-2018),IF(C52&gt;=DATE(1989,1,8),"平成"&amp;(YEAR(C52)-1988),"昭和"&amp;(YEAR(C52)-1925)))&amp;"年"&amp;MONTH(C52)&amp;"月")</f>
        <v/>
      </c>
    </row>
    <row r="53">
      <c r="A53" t="n">
        <v>4</v>
      </c>
      <c r="B53" t="n">
        <v>9</v>
      </c>
      <c r="C53">
        <f>IFERROR(INDEX(資格取込!$S$6:$S$205,MATCH(4&amp;"_"&amp;3,資格取込!$Z$6:$Z$205,0)),"")</f>
        <v/>
      </c>
      <c r="D53">
        <f>IFERROR(INDEX(資格取込!$R$6:$R$205,MATCH(4&amp;"_"&amp;3,資格取込!$Z$6:$Z$205,0)),"")</f>
        <v/>
      </c>
      <c r="E53">
        <f>IF(D53="","",IFERROR(INDEX(資格マスタ!$B:$B,MATCH(ASC(SUBSTITUTE(SUBSTITUTE(D53," ",""),"　","")),資格マスタ!$D:$D,0)),D53))</f>
        <v/>
      </c>
      <c r="F53">
        <f>IF(E53="","",IF(C53="",DATE(9999,1,1),C53))</f>
        <v/>
      </c>
      <c r="G53">
        <f>IF(E53="","",COUNTIFS($F$45:$F$58,"&lt;"&amp;F53,$F$45:$F$58,"&lt;&gt;")+COUNTIFS($F$45:$F$58,F53,$B$45:$B$58,"&lt;"&amp;B53)+1)</f>
        <v/>
      </c>
      <c r="H53">
        <f>IF(OR(E53="",C53=""),"",IF(C53&gt;=DATE(2019,5,1),"令和"&amp;(YEAR(C53)-2018),IF(C53&gt;=DATE(1989,1,8),"平成"&amp;(YEAR(C53)-1988),"昭和"&amp;(YEAR(C53)-1925)))&amp;"年"&amp;MONTH(C53)&amp;"月")</f>
        <v/>
      </c>
    </row>
    <row r="54">
      <c r="A54" t="n">
        <v>4</v>
      </c>
      <c r="B54" t="n">
        <v>10</v>
      </c>
      <c r="C54">
        <f>IFERROR(INDEX(資格取込!$S$6:$S$205,MATCH(4&amp;"_"&amp;4,資格取込!$Z$6:$Z$205,0)),"")</f>
        <v/>
      </c>
      <c r="D54">
        <f>IFERROR(INDEX(資格取込!$R$6:$R$205,MATCH(4&amp;"_"&amp;4,資格取込!$Z$6:$Z$205,0)),"")</f>
        <v/>
      </c>
      <c r="E54">
        <f>IF(D54="","",IFERROR(INDEX(資格マスタ!$B:$B,MATCH(ASC(SUBSTITUTE(SUBSTITUTE(D54," ",""),"　","")),資格マスタ!$D:$D,0)),D54))</f>
        <v/>
      </c>
      <c r="F54">
        <f>IF(E54="","",IF(C54="",DATE(9999,1,1),C54))</f>
        <v/>
      </c>
      <c r="G54">
        <f>IF(E54="","",COUNTIFS($F$45:$F$58,"&lt;"&amp;F54,$F$45:$F$58,"&lt;&gt;")+COUNTIFS($F$45:$F$58,F54,$B$45:$B$58,"&lt;"&amp;B54)+1)</f>
        <v/>
      </c>
      <c r="H54">
        <f>IF(OR(E54="",C54=""),"",IF(C54&gt;=DATE(2019,5,1),"令和"&amp;(YEAR(C54)-2018),IF(C54&gt;=DATE(1989,1,8),"平成"&amp;(YEAR(C54)-1988),"昭和"&amp;(YEAR(C54)-1925)))&amp;"年"&amp;MONTH(C54)&amp;"月")</f>
        <v/>
      </c>
    </row>
    <row r="55">
      <c r="A55" t="n">
        <v>4</v>
      </c>
      <c r="B55" t="n">
        <v>11</v>
      </c>
      <c r="C55">
        <f>IFERROR(INDEX(資格取込!$S$6:$S$205,MATCH(4&amp;"_"&amp;5,資格取込!$Z$6:$Z$205,0)),"")</f>
        <v/>
      </c>
      <c r="D55">
        <f>IFERROR(INDEX(資格取込!$R$6:$R$205,MATCH(4&amp;"_"&amp;5,資格取込!$Z$6:$Z$205,0)),"")</f>
        <v/>
      </c>
      <c r="E55">
        <f>IF(D55="","",IFERROR(INDEX(資格マスタ!$B:$B,MATCH(ASC(SUBSTITUTE(SUBSTITUTE(D55," ",""),"　","")),資格マスタ!$D:$D,0)),D55))</f>
        <v/>
      </c>
      <c r="F55">
        <f>IF(E55="","",IF(C55="",DATE(9999,1,1),C55))</f>
        <v/>
      </c>
      <c r="G55">
        <f>IF(E55="","",COUNTIFS($F$45:$F$58,"&lt;"&amp;F55,$F$45:$F$58,"&lt;&gt;")+COUNTIFS($F$45:$F$58,F55,$B$45:$B$58,"&lt;"&amp;B55)+1)</f>
        <v/>
      </c>
      <c r="H55">
        <f>IF(OR(E55="",C55=""),"",IF(C55&gt;=DATE(2019,5,1),"令和"&amp;(YEAR(C55)-2018),IF(C55&gt;=DATE(1989,1,8),"平成"&amp;(YEAR(C55)-1988),"昭和"&amp;(YEAR(C55)-1925)))&amp;"年"&amp;MONTH(C55)&amp;"月")</f>
        <v/>
      </c>
    </row>
    <row r="56">
      <c r="A56" t="n">
        <v>4</v>
      </c>
      <c r="B56" t="n">
        <v>12</v>
      </c>
      <c r="C56">
        <f>IFERROR(INDEX(資格取込!$S$6:$S$205,MATCH(4&amp;"_"&amp;6,資格取込!$Z$6:$Z$205,0)),"")</f>
        <v/>
      </c>
      <c r="D56">
        <f>IFERROR(INDEX(資格取込!$R$6:$R$205,MATCH(4&amp;"_"&amp;6,資格取込!$Z$6:$Z$205,0)),"")</f>
        <v/>
      </c>
      <c r="E56">
        <f>IF(D56="","",IFERROR(INDEX(資格マスタ!$B:$B,MATCH(ASC(SUBSTITUTE(SUBSTITUTE(D56," ",""),"　","")),資格マスタ!$D:$D,0)),D56))</f>
        <v/>
      </c>
      <c r="F56">
        <f>IF(E56="","",IF(C56="",DATE(9999,1,1),C56))</f>
        <v/>
      </c>
      <c r="G56">
        <f>IF(E56="","",COUNTIFS($F$45:$F$58,"&lt;"&amp;F56,$F$45:$F$58,"&lt;&gt;")+COUNTIFS($F$45:$F$58,F56,$B$45:$B$58,"&lt;"&amp;B56)+1)</f>
        <v/>
      </c>
      <c r="H56">
        <f>IF(OR(E56="",C56=""),"",IF(C56&gt;=DATE(2019,5,1),"令和"&amp;(YEAR(C56)-2018),IF(C56&gt;=DATE(1989,1,8),"平成"&amp;(YEAR(C56)-1988),"昭和"&amp;(YEAR(C56)-1925)))&amp;"年"&amp;MONTH(C56)&amp;"月")</f>
        <v/>
      </c>
    </row>
    <row r="57">
      <c r="A57" t="n">
        <v>4</v>
      </c>
      <c r="B57" t="n">
        <v>13</v>
      </c>
      <c r="C57">
        <f>IFERROR(INDEX(資格取込!$S$6:$S$205,MATCH(4&amp;"_"&amp;7,資格取込!$Z$6:$Z$205,0)),"")</f>
        <v/>
      </c>
      <c r="D57">
        <f>IFERROR(INDEX(資格取込!$R$6:$R$205,MATCH(4&amp;"_"&amp;7,資格取込!$Z$6:$Z$205,0)),"")</f>
        <v/>
      </c>
      <c r="E57">
        <f>IF(D57="","",IFERROR(INDEX(資格マスタ!$B:$B,MATCH(ASC(SUBSTITUTE(SUBSTITUTE(D57," ",""),"　","")),資格マスタ!$D:$D,0)),D57))</f>
        <v/>
      </c>
      <c r="F57">
        <f>IF(E57="","",IF(C57="",DATE(9999,1,1),C57))</f>
        <v/>
      </c>
      <c r="G57">
        <f>IF(E57="","",COUNTIFS($F$45:$F$58,"&lt;"&amp;F57,$F$45:$F$58,"&lt;&gt;")+COUNTIFS($F$45:$F$58,F57,$B$45:$B$58,"&lt;"&amp;B57)+1)</f>
        <v/>
      </c>
      <c r="H57">
        <f>IF(OR(E57="",C57=""),"",IF(C57&gt;=DATE(2019,5,1),"令和"&amp;(YEAR(C57)-2018),IF(C57&gt;=DATE(1989,1,8),"平成"&amp;(YEAR(C57)-1988),"昭和"&amp;(YEAR(C57)-1925)))&amp;"年"&amp;MONTH(C57)&amp;"月")</f>
        <v/>
      </c>
    </row>
    <row r="58">
      <c r="A58" t="n">
        <v>4</v>
      </c>
      <c r="B58" t="n">
        <v>14</v>
      </c>
      <c r="C58">
        <f>IFERROR(INDEX(資格取込!$S$6:$S$205,MATCH(4&amp;"_"&amp;8,資格取込!$Z$6:$Z$205,0)),"")</f>
        <v/>
      </c>
      <c r="D58">
        <f>IFERROR(INDEX(資格取込!$R$6:$R$205,MATCH(4&amp;"_"&amp;8,資格取込!$Z$6:$Z$205,0)),"")</f>
        <v/>
      </c>
      <c r="E58">
        <f>IF(D58="","",IFERROR(INDEX(資格マスタ!$B:$B,MATCH(ASC(SUBSTITUTE(SUBSTITUTE(D58," ",""),"　","")),資格マスタ!$D:$D,0)),D58))</f>
        <v/>
      </c>
      <c r="F58">
        <f>IF(E58="","",IF(C58="",DATE(9999,1,1),C58))</f>
        <v/>
      </c>
      <c r="G58">
        <f>IF(E58="","",COUNTIFS($F$45:$F$58,"&lt;"&amp;F58,$F$45:$F$58,"&lt;&gt;")+COUNTIFS($F$45:$F$58,F58,$B$45:$B$58,"&lt;"&amp;B58)+1)</f>
        <v/>
      </c>
      <c r="H58">
        <f>IF(OR(E58="",C58=""),"",IF(C58&gt;=DATE(2019,5,1),"令和"&amp;(YEAR(C58)-2018),IF(C58&gt;=DATE(1989,1,8),"平成"&amp;(YEAR(C58)-1988),"昭和"&amp;(YEAR(C58)-1925)))&amp;"年"&amp;MONTH(C58)&amp;"月")</f>
        <v/>
      </c>
    </row>
    <row r="59">
      <c r="A59" t="n">
        <v>5</v>
      </c>
      <c r="B59" t="n">
        <v>1</v>
      </c>
      <c r="C59" s="132">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59">
        <f>IF(入力!N9="","",入力!N9)</f>
        <v/>
      </c>
      <c r="E59">
        <f>IF(D59="","",IFERROR(INDEX(資格マスタ!$B:$B,MATCH(ASC(SUBSTITUTE(SUBSTITUTE(D59," ",""),"　","")),資格マスタ!$D:$D,0)),D59))</f>
        <v/>
      </c>
      <c r="F59">
        <f>IF(E59="","",IF(C59="",DATE(9999,1,1),C59))</f>
        <v/>
      </c>
      <c r="G59">
        <f>IF(E59="","",COUNTIFS($F$59:$F$72,"&lt;"&amp;F59,$F$59:$F$72,"&lt;&gt;")+COUNTIFS($F$59:$F$72,F59,$B$59:$B$72,"&lt;"&amp;B59)+1)</f>
        <v/>
      </c>
      <c r="H59">
        <f>IF(OR(E59="",C59=""),"",IF(C59&gt;=DATE(2019,5,1),"令和"&amp;(YEAR(C59)-2018),IF(C59&gt;=DATE(1989,1,8),"平成"&amp;(YEAR(C59)-1988),"昭和"&amp;(YEAR(C59)-1925)))&amp;"年"&amp;MONTH(C59)&amp;"月")</f>
        <v/>
      </c>
    </row>
    <row r="60">
      <c r="A60" t="n">
        <v>5</v>
      </c>
      <c r="B60" t="n">
        <v>2</v>
      </c>
      <c r="C60">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60">
        <f>IF(入力!P9="","",入力!P9)</f>
        <v/>
      </c>
      <c r="E60">
        <f>IF(D60="","",IFERROR(INDEX(資格マスタ!$B:$B,MATCH(ASC(SUBSTITUTE(SUBSTITUTE(D60," ",""),"　","")),資格マスタ!$D:$D,0)),D60))</f>
        <v/>
      </c>
      <c r="F60">
        <f>IF(E60="","",IF(C60="",DATE(9999,1,1),C60))</f>
        <v/>
      </c>
      <c r="G60">
        <f>IF(E60="","",COUNTIFS($F$59:$F$72,"&lt;"&amp;F60,$F$59:$F$72,"&lt;&gt;")+COUNTIFS($F$59:$F$72,F60,$B$59:$B$72,"&lt;"&amp;B60)+1)</f>
        <v/>
      </c>
      <c r="H60">
        <f>IF(OR(E60="",C60=""),"",IF(C60&gt;=DATE(2019,5,1),"令和"&amp;(YEAR(C60)-2018),IF(C60&gt;=DATE(1989,1,8),"平成"&amp;(YEAR(C60)-1988),"昭和"&amp;(YEAR(C60)-1925)))&amp;"年"&amp;MONTH(C60)&amp;"月")</f>
        <v/>
      </c>
    </row>
    <row r="61">
      <c r="A61" t="n">
        <v>5</v>
      </c>
      <c r="B61" t="n">
        <v>3</v>
      </c>
      <c r="C61">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61">
        <f>IF(入力!R9="","",入力!R9)</f>
        <v/>
      </c>
      <c r="E61">
        <f>IF(D61="","",IFERROR(INDEX(資格マスタ!$B:$B,MATCH(ASC(SUBSTITUTE(SUBSTITUTE(D61," ",""),"　","")),資格マスタ!$D:$D,0)),D61))</f>
        <v/>
      </c>
      <c r="F61">
        <f>IF(E61="","",IF(C61="",DATE(9999,1,1),C61))</f>
        <v/>
      </c>
      <c r="G61">
        <f>IF(E61="","",COUNTIFS($F$59:$F$72,"&lt;"&amp;F61,$F$59:$F$72,"&lt;&gt;")+COUNTIFS($F$59:$F$72,F61,$B$59:$B$72,"&lt;"&amp;B61)+1)</f>
        <v/>
      </c>
      <c r="H61">
        <f>IF(OR(E61="",C61=""),"",IF(C61&gt;=DATE(2019,5,1),"令和"&amp;(YEAR(C61)-2018),IF(C61&gt;=DATE(1989,1,8),"平成"&amp;(YEAR(C61)-1988),"昭和"&amp;(YEAR(C61)-1925)))&amp;"年"&amp;MONTH(C61)&amp;"月")</f>
        <v/>
      </c>
    </row>
    <row r="62">
      <c r="A62" t="n">
        <v>5</v>
      </c>
      <c r="B62" t="n">
        <v>4</v>
      </c>
      <c r="C62">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62">
        <f>IF(入力!T9="","",入力!T9)</f>
        <v/>
      </c>
      <c r="E62">
        <f>IF(D62="","",IFERROR(INDEX(資格マスタ!$B:$B,MATCH(ASC(SUBSTITUTE(SUBSTITUTE(D62," ",""),"　","")),資格マスタ!$D:$D,0)),D62))</f>
        <v/>
      </c>
      <c r="F62">
        <f>IF(E62="","",IF(C62="",DATE(9999,1,1),C62))</f>
        <v/>
      </c>
      <c r="G62">
        <f>IF(E62="","",COUNTIFS($F$59:$F$72,"&lt;"&amp;F62,$F$59:$F$72,"&lt;&gt;")+COUNTIFS($F$59:$F$72,F62,$B$59:$B$72,"&lt;"&amp;B62)+1)</f>
        <v/>
      </c>
      <c r="H62">
        <f>IF(OR(E62="",C62=""),"",IF(C62&gt;=DATE(2019,5,1),"令和"&amp;(YEAR(C62)-2018),IF(C62&gt;=DATE(1989,1,8),"平成"&amp;(YEAR(C62)-1988),"昭和"&amp;(YEAR(C62)-1925)))&amp;"年"&amp;MONTH(C62)&amp;"月")</f>
        <v/>
      </c>
    </row>
    <row r="63">
      <c r="A63" t="n">
        <v>5</v>
      </c>
      <c r="B63" t="n">
        <v>5</v>
      </c>
      <c r="C63">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63">
        <f>IF(入力!V9="","",入力!V9)</f>
        <v/>
      </c>
      <c r="E63">
        <f>IF(D63="","",IFERROR(INDEX(資格マスタ!$B:$B,MATCH(ASC(SUBSTITUTE(SUBSTITUTE(D63," ",""),"　","")),資格マスタ!$D:$D,0)),D63))</f>
        <v/>
      </c>
      <c r="F63">
        <f>IF(E63="","",IF(C63="",DATE(9999,1,1),C63))</f>
        <v/>
      </c>
      <c r="G63">
        <f>IF(E63="","",COUNTIFS($F$59:$F$72,"&lt;"&amp;F63,$F$59:$F$72,"&lt;&gt;")+COUNTIFS($F$59:$F$72,F63,$B$59:$B$72,"&lt;"&amp;B63)+1)</f>
        <v/>
      </c>
      <c r="H63">
        <f>IF(OR(E63="",C63=""),"",IF(C63&gt;=DATE(2019,5,1),"令和"&amp;(YEAR(C63)-2018),IF(C63&gt;=DATE(1989,1,8),"平成"&amp;(YEAR(C63)-1988),"昭和"&amp;(YEAR(C63)-1925)))&amp;"年"&amp;MONTH(C63)&amp;"月")</f>
        <v/>
      </c>
    </row>
    <row r="64">
      <c r="A64" t="n">
        <v>5</v>
      </c>
      <c r="B64" t="n">
        <v>6</v>
      </c>
      <c r="C64">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64">
        <f>IF(入力!X9="","",入力!X9)</f>
        <v/>
      </c>
      <c r="E64">
        <f>IF(D64="","",IFERROR(INDEX(資格マスタ!$B:$B,MATCH(ASC(SUBSTITUTE(SUBSTITUTE(D64," ",""),"　","")),資格マスタ!$D:$D,0)),D64))</f>
        <v/>
      </c>
      <c r="F64">
        <f>IF(E64="","",IF(C64="",DATE(9999,1,1),C64))</f>
        <v/>
      </c>
      <c r="G64">
        <f>IF(E64="","",COUNTIFS($F$59:$F$72,"&lt;"&amp;F64,$F$59:$F$72,"&lt;&gt;")+COUNTIFS($F$59:$F$72,F64,$B$59:$B$72,"&lt;"&amp;B64)+1)</f>
        <v/>
      </c>
      <c r="H64">
        <f>IF(OR(E64="",C64=""),"",IF(C64&gt;=DATE(2019,5,1),"令和"&amp;(YEAR(C64)-2018),IF(C64&gt;=DATE(1989,1,8),"平成"&amp;(YEAR(C64)-1988),"昭和"&amp;(YEAR(C64)-1925)))&amp;"年"&amp;MONTH(C64)&amp;"月")</f>
        <v/>
      </c>
    </row>
    <row r="65">
      <c r="A65" t="n">
        <v>5</v>
      </c>
      <c r="B65" t="n">
        <v>7</v>
      </c>
      <c r="C65">
        <f>IFERROR(INDEX(資格取込!$S$6:$S$205,MATCH(5&amp;"_"&amp;1,資格取込!$Z$6:$Z$205,0)),"")</f>
        <v/>
      </c>
      <c r="D65">
        <f>IFERROR(INDEX(資格取込!$R$6:$R$205,MATCH(5&amp;"_"&amp;1,資格取込!$Z$6:$Z$205,0)),"")</f>
        <v/>
      </c>
      <c r="E65">
        <f>IF(D65="","",IFERROR(INDEX(資格マスタ!$B:$B,MATCH(ASC(SUBSTITUTE(SUBSTITUTE(D65," ",""),"　","")),資格マスタ!$D:$D,0)),D65))</f>
        <v/>
      </c>
      <c r="F65">
        <f>IF(E65="","",IF(C65="",DATE(9999,1,1),C65))</f>
        <v/>
      </c>
      <c r="G65">
        <f>IF(E65="","",COUNTIFS($F$59:$F$72,"&lt;"&amp;F65,$F$59:$F$72,"&lt;&gt;")+COUNTIFS($F$59:$F$72,F65,$B$59:$B$72,"&lt;"&amp;B65)+1)</f>
        <v/>
      </c>
      <c r="H65">
        <f>IF(OR(E65="",C65=""),"",IF(C65&gt;=DATE(2019,5,1),"令和"&amp;(YEAR(C65)-2018),IF(C65&gt;=DATE(1989,1,8),"平成"&amp;(YEAR(C65)-1988),"昭和"&amp;(YEAR(C65)-1925)))&amp;"年"&amp;MONTH(C65)&amp;"月")</f>
        <v/>
      </c>
    </row>
    <row r="66">
      <c r="A66" t="n">
        <v>5</v>
      </c>
      <c r="B66" t="n">
        <v>8</v>
      </c>
      <c r="C66">
        <f>IFERROR(INDEX(資格取込!$S$6:$S$205,MATCH(5&amp;"_"&amp;2,資格取込!$Z$6:$Z$205,0)),"")</f>
        <v/>
      </c>
      <c r="D66">
        <f>IFERROR(INDEX(資格取込!$R$6:$R$205,MATCH(5&amp;"_"&amp;2,資格取込!$Z$6:$Z$205,0)),"")</f>
        <v/>
      </c>
      <c r="E66">
        <f>IF(D66="","",IFERROR(INDEX(資格マスタ!$B:$B,MATCH(ASC(SUBSTITUTE(SUBSTITUTE(D66," ",""),"　","")),資格マスタ!$D:$D,0)),D66))</f>
        <v/>
      </c>
      <c r="F66">
        <f>IF(E66="","",IF(C66="",DATE(9999,1,1),C66))</f>
        <v/>
      </c>
      <c r="G66">
        <f>IF(E66="","",COUNTIFS($F$59:$F$72,"&lt;"&amp;F66,$F$59:$F$72,"&lt;&gt;")+COUNTIFS($F$59:$F$72,F66,$B$59:$B$72,"&lt;"&amp;B66)+1)</f>
        <v/>
      </c>
      <c r="H66">
        <f>IF(OR(E66="",C66=""),"",IF(C66&gt;=DATE(2019,5,1),"令和"&amp;(YEAR(C66)-2018),IF(C66&gt;=DATE(1989,1,8),"平成"&amp;(YEAR(C66)-1988),"昭和"&amp;(YEAR(C66)-1925)))&amp;"年"&amp;MONTH(C66)&amp;"月")</f>
        <v/>
      </c>
    </row>
    <row r="67">
      <c r="A67" t="n">
        <v>5</v>
      </c>
      <c r="B67" t="n">
        <v>9</v>
      </c>
      <c r="C67">
        <f>IFERROR(INDEX(資格取込!$S$6:$S$205,MATCH(5&amp;"_"&amp;3,資格取込!$Z$6:$Z$205,0)),"")</f>
        <v/>
      </c>
      <c r="D67">
        <f>IFERROR(INDEX(資格取込!$R$6:$R$205,MATCH(5&amp;"_"&amp;3,資格取込!$Z$6:$Z$205,0)),"")</f>
        <v/>
      </c>
      <c r="E67">
        <f>IF(D67="","",IFERROR(INDEX(資格マスタ!$B:$B,MATCH(ASC(SUBSTITUTE(SUBSTITUTE(D67," ",""),"　","")),資格マスタ!$D:$D,0)),D67))</f>
        <v/>
      </c>
      <c r="F67">
        <f>IF(E67="","",IF(C67="",DATE(9999,1,1),C67))</f>
        <v/>
      </c>
      <c r="G67">
        <f>IF(E67="","",COUNTIFS($F$59:$F$72,"&lt;"&amp;F67,$F$59:$F$72,"&lt;&gt;")+COUNTIFS($F$59:$F$72,F67,$B$59:$B$72,"&lt;"&amp;B67)+1)</f>
        <v/>
      </c>
      <c r="H67">
        <f>IF(OR(E67="",C67=""),"",IF(C67&gt;=DATE(2019,5,1),"令和"&amp;(YEAR(C67)-2018),IF(C67&gt;=DATE(1989,1,8),"平成"&amp;(YEAR(C67)-1988),"昭和"&amp;(YEAR(C67)-1925)))&amp;"年"&amp;MONTH(C67)&amp;"月")</f>
        <v/>
      </c>
    </row>
    <row r="68">
      <c r="A68" t="n">
        <v>5</v>
      </c>
      <c r="B68" t="n">
        <v>10</v>
      </c>
      <c r="C68">
        <f>IFERROR(INDEX(資格取込!$S$6:$S$205,MATCH(5&amp;"_"&amp;4,資格取込!$Z$6:$Z$205,0)),"")</f>
        <v/>
      </c>
      <c r="D68">
        <f>IFERROR(INDEX(資格取込!$R$6:$R$205,MATCH(5&amp;"_"&amp;4,資格取込!$Z$6:$Z$205,0)),"")</f>
        <v/>
      </c>
      <c r="E68">
        <f>IF(D68="","",IFERROR(INDEX(資格マスタ!$B:$B,MATCH(ASC(SUBSTITUTE(SUBSTITUTE(D68," ",""),"　","")),資格マスタ!$D:$D,0)),D68))</f>
        <v/>
      </c>
      <c r="F68">
        <f>IF(E68="","",IF(C68="",DATE(9999,1,1),C68))</f>
        <v/>
      </c>
      <c r="G68">
        <f>IF(E68="","",COUNTIFS($F$59:$F$72,"&lt;"&amp;F68,$F$59:$F$72,"&lt;&gt;")+COUNTIFS($F$59:$F$72,F68,$B$59:$B$72,"&lt;"&amp;B68)+1)</f>
        <v/>
      </c>
      <c r="H68">
        <f>IF(OR(E68="",C68=""),"",IF(C68&gt;=DATE(2019,5,1),"令和"&amp;(YEAR(C68)-2018),IF(C68&gt;=DATE(1989,1,8),"平成"&amp;(YEAR(C68)-1988),"昭和"&amp;(YEAR(C68)-1925)))&amp;"年"&amp;MONTH(C68)&amp;"月")</f>
        <v/>
      </c>
    </row>
    <row r="69">
      <c r="A69" t="n">
        <v>5</v>
      </c>
      <c r="B69" t="n">
        <v>11</v>
      </c>
      <c r="C69">
        <f>IFERROR(INDEX(資格取込!$S$6:$S$205,MATCH(5&amp;"_"&amp;5,資格取込!$Z$6:$Z$205,0)),"")</f>
        <v/>
      </c>
      <c r="D69">
        <f>IFERROR(INDEX(資格取込!$R$6:$R$205,MATCH(5&amp;"_"&amp;5,資格取込!$Z$6:$Z$205,0)),"")</f>
        <v/>
      </c>
      <c r="E69">
        <f>IF(D69="","",IFERROR(INDEX(資格マスタ!$B:$B,MATCH(ASC(SUBSTITUTE(SUBSTITUTE(D69," ",""),"　","")),資格マスタ!$D:$D,0)),D69))</f>
        <v/>
      </c>
      <c r="F69">
        <f>IF(E69="","",IF(C69="",DATE(9999,1,1),C69))</f>
        <v/>
      </c>
      <c r="G69">
        <f>IF(E69="","",COUNTIFS($F$59:$F$72,"&lt;"&amp;F69,$F$59:$F$72,"&lt;&gt;")+COUNTIFS($F$59:$F$72,F69,$B$59:$B$72,"&lt;"&amp;B69)+1)</f>
        <v/>
      </c>
      <c r="H69">
        <f>IF(OR(E69="",C69=""),"",IF(C69&gt;=DATE(2019,5,1),"令和"&amp;(YEAR(C69)-2018),IF(C69&gt;=DATE(1989,1,8),"平成"&amp;(YEAR(C69)-1988),"昭和"&amp;(YEAR(C69)-1925)))&amp;"年"&amp;MONTH(C69)&amp;"月")</f>
        <v/>
      </c>
    </row>
    <row r="70">
      <c r="A70" t="n">
        <v>5</v>
      </c>
      <c r="B70" t="n">
        <v>12</v>
      </c>
      <c r="C70">
        <f>IFERROR(INDEX(資格取込!$S$6:$S$205,MATCH(5&amp;"_"&amp;6,資格取込!$Z$6:$Z$205,0)),"")</f>
        <v/>
      </c>
      <c r="D70">
        <f>IFERROR(INDEX(資格取込!$R$6:$R$205,MATCH(5&amp;"_"&amp;6,資格取込!$Z$6:$Z$205,0)),"")</f>
        <v/>
      </c>
      <c r="E70">
        <f>IF(D70="","",IFERROR(INDEX(資格マスタ!$B:$B,MATCH(ASC(SUBSTITUTE(SUBSTITUTE(D70," ",""),"　","")),資格マスタ!$D:$D,0)),D70))</f>
        <v/>
      </c>
      <c r="F70">
        <f>IF(E70="","",IF(C70="",DATE(9999,1,1),C70))</f>
        <v/>
      </c>
      <c r="G70">
        <f>IF(E70="","",COUNTIFS($F$59:$F$72,"&lt;"&amp;F70,$F$59:$F$72,"&lt;&gt;")+COUNTIFS($F$59:$F$72,F70,$B$59:$B$72,"&lt;"&amp;B70)+1)</f>
        <v/>
      </c>
      <c r="H70">
        <f>IF(OR(E70="",C70=""),"",IF(C70&gt;=DATE(2019,5,1),"令和"&amp;(YEAR(C70)-2018),IF(C70&gt;=DATE(1989,1,8),"平成"&amp;(YEAR(C70)-1988),"昭和"&amp;(YEAR(C70)-1925)))&amp;"年"&amp;MONTH(C70)&amp;"月")</f>
        <v/>
      </c>
    </row>
    <row r="71">
      <c r="A71" t="n">
        <v>5</v>
      </c>
      <c r="B71" t="n">
        <v>13</v>
      </c>
      <c r="C71">
        <f>IFERROR(INDEX(資格取込!$S$6:$S$205,MATCH(5&amp;"_"&amp;7,資格取込!$Z$6:$Z$205,0)),"")</f>
        <v/>
      </c>
      <c r="D71">
        <f>IFERROR(INDEX(資格取込!$R$6:$R$205,MATCH(5&amp;"_"&amp;7,資格取込!$Z$6:$Z$205,0)),"")</f>
        <v/>
      </c>
      <c r="E71">
        <f>IF(D71="","",IFERROR(INDEX(資格マスタ!$B:$B,MATCH(ASC(SUBSTITUTE(SUBSTITUTE(D71," ",""),"　","")),資格マスタ!$D:$D,0)),D71))</f>
        <v/>
      </c>
      <c r="F71">
        <f>IF(E71="","",IF(C71="",DATE(9999,1,1),C71))</f>
        <v/>
      </c>
      <c r="G71">
        <f>IF(E71="","",COUNTIFS($F$59:$F$72,"&lt;"&amp;F71,$F$59:$F$72,"&lt;&gt;")+COUNTIFS($F$59:$F$72,F71,$B$59:$B$72,"&lt;"&amp;B71)+1)</f>
        <v/>
      </c>
      <c r="H71">
        <f>IF(OR(E71="",C71=""),"",IF(C71&gt;=DATE(2019,5,1),"令和"&amp;(YEAR(C71)-2018),IF(C71&gt;=DATE(1989,1,8),"平成"&amp;(YEAR(C71)-1988),"昭和"&amp;(YEAR(C71)-1925)))&amp;"年"&amp;MONTH(C71)&amp;"月")</f>
        <v/>
      </c>
    </row>
    <row r="72">
      <c r="A72" t="n">
        <v>5</v>
      </c>
      <c r="B72" t="n">
        <v>14</v>
      </c>
      <c r="C72">
        <f>IFERROR(INDEX(資格取込!$S$6:$S$205,MATCH(5&amp;"_"&amp;8,資格取込!$Z$6:$Z$205,0)),"")</f>
        <v/>
      </c>
      <c r="D72">
        <f>IFERROR(INDEX(資格取込!$R$6:$R$205,MATCH(5&amp;"_"&amp;8,資格取込!$Z$6:$Z$205,0)),"")</f>
        <v/>
      </c>
      <c r="E72">
        <f>IF(D72="","",IFERROR(INDEX(資格マスタ!$B:$B,MATCH(ASC(SUBSTITUTE(SUBSTITUTE(D72," ",""),"　","")),資格マスタ!$D:$D,0)),D72))</f>
        <v/>
      </c>
      <c r="F72">
        <f>IF(E72="","",IF(C72="",DATE(9999,1,1),C72))</f>
        <v/>
      </c>
      <c r="G72">
        <f>IF(E72="","",COUNTIFS($F$59:$F$72,"&lt;"&amp;F72,$F$59:$F$72,"&lt;&gt;")+COUNTIFS($F$59:$F$72,F72,$B$59:$B$72,"&lt;"&amp;B72)+1)</f>
        <v/>
      </c>
      <c r="H72">
        <f>IF(OR(E72="",C72=""),"",IF(C72&gt;=DATE(2019,5,1),"令和"&amp;(YEAR(C72)-2018),IF(C72&gt;=DATE(1989,1,8),"平成"&amp;(YEAR(C72)-1988),"昭和"&amp;(YEAR(C72)-1925)))&amp;"年"&amp;MONTH(C72)&amp;"月")</f>
        <v/>
      </c>
    </row>
    <row r="73">
      <c r="A73" t="n">
        <v>6</v>
      </c>
      <c r="B73" t="n">
        <v>1</v>
      </c>
      <c r="C73" s="132">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73">
        <f>IF(入力!N10="","",入力!N10)</f>
        <v/>
      </c>
      <c r="E73">
        <f>IF(D73="","",IFERROR(INDEX(資格マスタ!$B:$B,MATCH(ASC(SUBSTITUTE(SUBSTITUTE(D73," ",""),"　","")),資格マスタ!$D:$D,0)),D73))</f>
        <v/>
      </c>
      <c r="F73">
        <f>IF(E73="","",IF(C73="",DATE(9999,1,1),C73))</f>
        <v/>
      </c>
      <c r="G73">
        <f>IF(E73="","",COUNTIFS($F$73:$F$86,"&lt;"&amp;F73,$F$73:$F$86,"&lt;&gt;")+COUNTIFS($F$73:$F$86,F73,$B$73:$B$86,"&lt;"&amp;B73)+1)</f>
        <v/>
      </c>
      <c r="H73">
        <f>IF(OR(E73="",C73=""),"",IF(C73&gt;=DATE(2019,5,1),"令和"&amp;(YEAR(C73)-2018),IF(C73&gt;=DATE(1989,1,8),"平成"&amp;(YEAR(C73)-1988),"昭和"&amp;(YEAR(C73)-1925)))&amp;"年"&amp;MONTH(C73)&amp;"月")</f>
        <v/>
      </c>
    </row>
    <row r="74">
      <c r="A74" t="n">
        <v>6</v>
      </c>
      <c r="B74" t="n">
        <v>2</v>
      </c>
      <c r="C7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74">
        <f>IF(入力!P10="","",入力!P10)</f>
        <v/>
      </c>
      <c r="E74">
        <f>IF(D74="","",IFERROR(INDEX(資格マスタ!$B:$B,MATCH(ASC(SUBSTITUTE(SUBSTITUTE(D74," ",""),"　","")),資格マスタ!$D:$D,0)),D74))</f>
        <v/>
      </c>
      <c r="F74">
        <f>IF(E74="","",IF(C74="",DATE(9999,1,1),C74))</f>
        <v/>
      </c>
      <c r="G74">
        <f>IF(E74="","",COUNTIFS($F$73:$F$86,"&lt;"&amp;F74,$F$73:$F$86,"&lt;&gt;")+COUNTIFS($F$73:$F$86,F74,$B$73:$B$86,"&lt;"&amp;B74)+1)</f>
        <v/>
      </c>
      <c r="H74">
        <f>IF(OR(E74="",C74=""),"",IF(C74&gt;=DATE(2019,5,1),"令和"&amp;(YEAR(C74)-2018),IF(C74&gt;=DATE(1989,1,8),"平成"&amp;(YEAR(C74)-1988),"昭和"&amp;(YEAR(C74)-1925)))&amp;"年"&amp;MONTH(C74)&amp;"月")</f>
        <v/>
      </c>
    </row>
    <row r="75">
      <c r="A75" t="n">
        <v>6</v>
      </c>
      <c r="B75" t="n">
        <v>3</v>
      </c>
      <c r="C7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75">
        <f>IF(入力!R10="","",入力!R10)</f>
        <v/>
      </c>
      <c r="E75">
        <f>IF(D75="","",IFERROR(INDEX(資格マスタ!$B:$B,MATCH(ASC(SUBSTITUTE(SUBSTITUTE(D75," ",""),"　","")),資格マスタ!$D:$D,0)),D75))</f>
        <v/>
      </c>
      <c r="F75">
        <f>IF(E75="","",IF(C75="",DATE(9999,1,1),C75))</f>
        <v/>
      </c>
      <c r="G75">
        <f>IF(E75="","",COUNTIFS($F$73:$F$86,"&lt;"&amp;F75,$F$73:$F$86,"&lt;&gt;")+COUNTIFS($F$73:$F$86,F75,$B$73:$B$86,"&lt;"&amp;B75)+1)</f>
        <v/>
      </c>
      <c r="H75">
        <f>IF(OR(E75="",C75=""),"",IF(C75&gt;=DATE(2019,5,1),"令和"&amp;(YEAR(C75)-2018),IF(C75&gt;=DATE(1989,1,8),"平成"&amp;(YEAR(C75)-1988),"昭和"&amp;(YEAR(C75)-1925)))&amp;"年"&amp;MONTH(C75)&amp;"月")</f>
        <v/>
      </c>
    </row>
    <row r="76">
      <c r="A76" t="n">
        <v>6</v>
      </c>
      <c r="B76" t="n">
        <v>4</v>
      </c>
      <c r="C7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76">
        <f>IF(入力!T10="","",入力!T10)</f>
        <v/>
      </c>
      <c r="E76">
        <f>IF(D76="","",IFERROR(INDEX(資格マスタ!$B:$B,MATCH(ASC(SUBSTITUTE(SUBSTITUTE(D76," ",""),"　","")),資格マスタ!$D:$D,0)),D76))</f>
        <v/>
      </c>
      <c r="F76">
        <f>IF(E76="","",IF(C76="",DATE(9999,1,1),C76))</f>
        <v/>
      </c>
      <c r="G76">
        <f>IF(E76="","",COUNTIFS($F$73:$F$86,"&lt;"&amp;F76,$F$73:$F$86,"&lt;&gt;")+COUNTIFS($F$73:$F$86,F76,$B$73:$B$86,"&lt;"&amp;B76)+1)</f>
        <v/>
      </c>
      <c r="H76">
        <f>IF(OR(E76="",C76=""),"",IF(C76&gt;=DATE(2019,5,1),"令和"&amp;(YEAR(C76)-2018),IF(C76&gt;=DATE(1989,1,8),"平成"&amp;(YEAR(C76)-1988),"昭和"&amp;(YEAR(C76)-1925)))&amp;"年"&amp;MONTH(C76)&amp;"月")</f>
        <v/>
      </c>
    </row>
    <row r="77">
      <c r="A77" t="n">
        <v>6</v>
      </c>
      <c r="B77" t="n">
        <v>5</v>
      </c>
      <c r="C7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77">
        <f>IF(入力!V10="","",入力!V10)</f>
        <v/>
      </c>
      <c r="E77">
        <f>IF(D77="","",IFERROR(INDEX(資格マスタ!$B:$B,MATCH(ASC(SUBSTITUTE(SUBSTITUTE(D77," ",""),"　","")),資格マスタ!$D:$D,0)),D77))</f>
        <v/>
      </c>
      <c r="F77">
        <f>IF(E77="","",IF(C77="",DATE(9999,1,1),C77))</f>
        <v/>
      </c>
      <c r="G77">
        <f>IF(E77="","",COUNTIFS($F$73:$F$86,"&lt;"&amp;F77,$F$73:$F$86,"&lt;&gt;")+COUNTIFS($F$73:$F$86,F77,$B$73:$B$86,"&lt;"&amp;B77)+1)</f>
        <v/>
      </c>
      <c r="H77">
        <f>IF(OR(E77="",C77=""),"",IF(C77&gt;=DATE(2019,5,1),"令和"&amp;(YEAR(C77)-2018),IF(C77&gt;=DATE(1989,1,8),"平成"&amp;(YEAR(C77)-1988),"昭和"&amp;(YEAR(C77)-1925)))&amp;"年"&amp;MONTH(C77)&amp;"月")</f>
        <v/>
      </c>
    </row>
    <row r="78">
      <c r="A78" t="n">
        <v>6</v>
      </c>
      <c r="B78" t="n">
        <v>6</v>
      </c>
      <c r="C7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78">
        <f>IF(入力!X10="","",入力!X10)</f>
        <v/>
      </c>
      <c r="E78">
        <f>IF(D78="","",IFERROR(INDEX(資格マスタ!$B:$B,MATCH(ASC(SUBSTITUTE(SUBSTITUTE(D78," ",""),"　","")),資格マスタ!$D:$D,0)),D78))</f>
        <v/>
      </c>
      <c r="F78">
        <f>IF(E78="","",IF(C78="",DATE(9999,1,1),C78))</f>
        <v/>
      </c>
      <c r="G78">
        <f>IF(E78="","",COUNTIFS($F$73:$F$86,"&lt;"&amp;F78,$F$73:$F$86,"&lt;&gt;")+COUNTIFS($F$73:$F$86,F78,$B$73:$B$86,"&lt;"&amp;B78)+1)</f>
        <v/>
      </c>
      <c r="H78">
        <f>IF(OR(E78="",C78=""),"",IF(C78&gt;=DATE(2019,5,1),"令和"&amp;(YEAR(C78)-2018),IF(C78&gt;=DATE(1989,1,8),"平成"&amp;(YEAR(C78)-1988),"昭和"&amp;(YEAR(C78)-1925)))&amp;"年"&amp;MONTH(C78)&amp;"月")</f>
        <v/>
      </c>
    </row>
    <row r="79">
      <c r="A79" t="n">
        <v>6</v>
      </c>
      <c r="B79" t="n">
        <v>7</v>
      </c>
      <c r="C79">
        <f>IFERROR(INDEX(資格取込!$S$6:$S$205,MATCH(6&amp;"_"&amp;1,資格取込!$Z$6:$Z$205,0)),"")</f>
        <v/>
      </c>
      <c r="D79">
        <f>IFERROR(INDEX(資格取込!$R$6:$R$205,MATCH(6&amp;"_"&amp;1,資格取込!$Z$6:$Z$205,0)),"")</f>
        <v/>
      </c>
      <c r="E79">
        <f>IF(D79="","",IFERROR(INDEX(資格マスタ!$B:$B,MATCH(ASC(SUBSTITUTE(SUBSTITUTE(D79," ",""),"　","")),資格マスタ!$D:$D,0)),D79))</f>
        <v/>
      </c>
      <c r="F79">
        <f>IF(E79="","",IF(C79="",DATE(9999,1,1),C79))</f>
        <v/>
      </c>
      <c r="G79">
        <f>IF(E79="","",COUNTIFS($F$73:$F$86,"&lt;"&amp;F79,$F$73:$F$86,"&lt;&gt;")+COUNTIFS($F$73:$F$86,F79,$B$73:$B$86,"&lt;"&amp;B79)+1)</f>
        <v/>
      </c>
      <c r="H79">
        <f>IF(OR(E79="",C79=""),"",IF(C79&gt;=DATE(2019,5,1),"令和"&amp;(YEAR(C79)-2018),IF(C79&gt;=DATE(1989,1,8),"平成"&amp;(YEAR(C79)-1988),"昭和"&amp;(YEAR(C79)-1925)))&amp;"年"&amp;MONTH(C79)&amp;"月")</f>
        <v/>
      </c>
    </row>
    <row r="80">
      <c r="A80" t="n">
        <v>6</v>
      </c>
      <c r="B80" t="n">
        <v>8</v>
      </c>
      <c r="C80">
        <f>IFERROR(INDEX(資格取込!$S$6:$S$205,MATCH(6&amp;"_"&amp;2,資格取込!$Z$6:$Z$205,0)),"")</f>
        <v/>
      </c>
      <c r="D80">
        <f>IFERROR(INDEX(資格取込!$R$6:$R$205,MATCH(6&amp;"_"&amp;2,資格取込!$Z$6:$Z$205,0)),"")</f>
        <v/>
      </c>
      <c r="E80">
        <f>IF(D80="","",IFERROR(INDEX(資格マスタ!$B:$B,MATCH(ASC(SUBSTITUTE(SUBSTITUTE(D80," ",""),"　","")),資格マスタ!$D:$D,0)),D80))</f>
        <v/>
      </c>
      <c r="F80">
        <f>IF(E80="","",IF(C80="",DATE(9999,1,1),C80))</f>
        <v/>
      </c>
      <c r="G80">
        <f>IF(E80="","",COUNTIFS($F$73:$F$86,"&lt;"&amp;F80,$F$73:$F$86,"&lt;&gt;")+COUNTIFS($F$73:$F$86,F80,$B$73:$B$86,"&lt;"&amp;B80)+1)</f>
        <v/>
      </c>
      <c r="H80">
        <f>IF(OR(E80="",C80=""),"",IF(C80&gt;=DATE(2019,5,1),"令和"&amp;(YEAR(C80)-2018),IF(C80&gt;=DATE(1989,1,8),"平成"&amp;(YEAR(C80)-1988),"昭和"&amp;(YEAR(C80)-1925)))&amp;"年"&amp;MONTH(C80)&amp;"月")</f>
        <v/>
      </c>
    </row>
    <row r="81">
      <c r="A81" t="n">
        <v>6</v>
      </c>
      <c r="B81" t="n">
        <v>9</v>
      </c>
      <c r="C81">
        <f>IFERROR(INDEX(資格取込!$S$6:$S$205,MATCH(6&amp;"_"&amp;3,資格取込!$Z$6:$Z$205,0)),"")</f>
        <v/>
      </c>
      <c r="D81">
        <f>IFERROR(INDEX(資格取込!$R$6:$R$205,MATCH(6&amp;"_"&amp;3,資格取込!$Z$6:$Z$205,0)),"")</f>
        <v/>
      </c>
      <c r="E81">
        <f>IF(D81="","",IFERROR(INDEX(資格マスタ!$B:$B,MATCH(ASC(SUBSTITUTE(SUBSTITUTE(D81," ",""),"　","")),資格マスタ!$D:$D,0)),D81))</f>
        <v/>
      </c>
      <c r="F81">
        <f>IF(E81="","",IF(C81="",DATE(9999,1,1),C81))</f>
        <v/>
      </c>
      <c r="G81">
        <f>IF(E81="","",COUNTIFS($F$73:$F$86,"&lt;"&amp;F81,$F$73:$F$86,"&lt;&gt;")+COUNTIFS($F$73:$F$86,F81,$B$73:$B$86,"&lt;"&amp;B81)+1)</f>
        <v/>
      </c>
      <c r="H81">
        <f>IF(OR(E81="",C81=""),"",IF(C81&gt;=DATE(2019,5,1),"令和"&amp;(YEAR(C81)-2018),IF(C81&gt;=DATE(1989,1,8),"平成"&amp;(YEAR(C81)-1988),"昭和"&amp;(YEAR(C81)-1925)))&amp;"年"&amp;MONTH(C81)&amp;"月")</f>
        <v/>
      </c>
    </row>
    <row r="82">
      <c r="A82" t="n">
        <v>6</v>
      </c>
      <c r="B82" t="n">
        <v>10</v>
      </c>
      <c r="C82">
        <f>IFERROR(INDEX(資格取込!$S$6:$S$205,MATCH(6&amp;"_"&amp;4,資格取込!$Z$6:$Z$205,0)),"")</f>
        <v/>
      </c>
      <c r="D82">
        <f>IFERROR(INDEX(資格取込!$R$6:$R$205,MATCH(6&amp;"_"&amp;4,資格取込!$Z$6:$Z$205,0)),"")</f>
        <v/>
      </c>
      <c r="E82">
        <f>IF(D82="","",IFERROR(INDEX(資格マスタ!$B:$B,MATCH(ASC(SUBSTITUTE(SUBSTITUTE(D82," ",""),"　","")),資格マスタ!$D:$D,0)),D82))</f>
        <v/>
      </c>
      <c r="F82">
        <f>IF(E82="","",IF(C82="",DATE(9999,1,1),C82))</f>
        <v/>
      </c>
      <c r="G82">
        <f>IF(E82="","",COUNTIFS($F$73:$F$86,"&lt;"&amp;F82,$F$73:$F$86,"&lt;&gt;")+COUNTIFS($F$73:$F$86,F82,$B$73:$B$86,"&lt;"&amp;B82)+1)</f>
        <v/>
      </c>
      <c r="H82">
        <f>IF(OR(E82="",C82=""),"",IF(C82&gt;=DATE(2019,5,1),"令和"&amp;(YEAR(C82)-2018),IF(C82&gt;=DATE(1989,1,8),"平成"&amp;(YEAR(C82)-1988),"昭和"&amp;(YEAR(C82)-1925)))&amp;"年"&amp;MONTH(C82)&amp;"月")</f>
        <v/>
      </c>
    </row>
    <row r="83">
      <c r="A83" t="n">
        <v>6</v>
      </c>
      <c r="B83" t="n">
        <v>11</v>
      </c>
      <c r="C83">
        <f>IFERROR(INDEX(資格取込!$S$6:$S$205,MATCH(6&amp;"_"&amp;5,資格取込!$Z$6:$Z$205,0)),"")</f>
        <v/>
      </c>
      <c r="D83">
        <f>IFERROR(INDEX(資格取込!$R$6:$R$205,MATCH(6&amp;"_"&amp;5,資格取込!$Z$6:$Z$205,0)),"")</f>
        <v/>
      </c>
      <c r="E83">
        <f>IF(D83="","",IFERROR(INDEX(資格マスタ!$B:$B,MATCH(ASC(SUBSTITUTE(SUBSTITUTE(D83," ",""),"　","")),資格マスタ!$D:$D,0)),D83))</f>
        <v/>
      </c>
      <c r="F83">
        <f>IF(E83="","",IF(C83="",DATE(9999,1,1),C83))</f>
        <v/>
      </c>
      <c r="G83">
        <f>IF(E83="","",COUNTIFS($F$73:$F$86,"&lt;"&amp;F83,$F$73:$F$86,"&lt;&gt;")+COUNTIFS($F$73:$F$86,F83,$B$73:$B$86,"&lt;"&amp;B83)+1)</f>
        <v/>
      </c>
      <c r="H83">
        <f>IF(OR(E83="",C83=""),"",IF(C83&gt;=DATE(2019,5,1),"令和"&amp;(YEAR(C83)-2018),IF(C83&gt;=DATE(1989,1,8),"平成"&amp;(YEAR(C83)-1988),"昭和"&amp;(YEAR(C83)-1925)))&amp;"年"&amp;MONTH(C83)&amp;"月")</f>
        <v/>
      </c>
    </row>
    <row r="84">
      <c r="A84" t="n">
        <v>6</v>
      </c>
      <c r="B84" t="n">
        <v>12</v>
      </c>
      <c r="C84">
        <f>IFERROR(INDEX(資格取込!$S$6:$S$205,MATCH(6&amp;"_"&amp;6,資格取込!$Z$6:$Z$205,0)),"")</f>
        <v/>
      </c>
      <c r="D84">
        <f>IFERROR(INDEX(資格取込!$R$6:$R$205,MATCH(6&amp;"_"&amp;6,資格取込!$Z$6:$Z$205,0)),"")</f>
        <v/>
      </c>
      <c r="E84">
        <f>IF(D84="","",IFERROR(INDEX(資格マスタ!$B:$B,MATCH(ASC(SUBSTITUTE(SUBSTITUTE(D84," ",""),"　","")),資格マスタ!$D:$D,0)),D84))</f>
        <v/>
      </c>
      <c r="F84">
        <f>IF(E84="","",IF(C84="",DATE(9999,1,1),C84))</f>
        <v/>
      </c>
      <c r="G84">
        <f>IF(E84="","",COUNTIFS($F$73:$F$86,"&lt;"&amp;F84,$F$73:$F$86,"&lt;&gt;")+COUNTIFS($F$73:$F$86,F84,$B$73:$B$86,"&lt;"&amp;B84)+1)</f>
        <v/>
      </c>
      <c r="H84">
        <f>IF(OR(E84="",C84=""),"",IF(C84&gt;=DATE(2019,5,1),"令和"&amp;(YEAR(C84)-2018),IF(C84&gt;=DATE(1989,1,8),"平成"&amp;(YEAR(C84)-1988),"昭和"&amp;(YEAR(C84)-1925)))&amp;"年"&amp;MONTH(C84)&amp;"月")</f>
        <v/>
      </c>
    </row>
    <row r="85">
      <c r="A85" t="n">
        <v>6</v>
      </c>
      <c r="B85" t="n">
        <v>13</v>
      </c>
      <c r="C85">
        <f>IFERROR(INDEX(資格取込!$S$6:$S$205,MATCH(6&amp;"_"&amp;7,資格取込!$Z$6:$Z$205,0)),"")</f>
        <v/>
      </c>
      <c r="D85">
        <f>IFERROR(INDEX(資格取込!$R$6:$R$205,MATCH(6&amp;"_"&amp;7,資格取込!$Z$6:$Z$205,0)),"")</f>
        <v/>
      </c>
      <c r="E85">
        <f>IF(D85="","",IFERROR(INDEX(資格マスタ!$B:$B,MATCH(ASC(SUBSTITUTE(SUBSTITUTE(D85," ",""),"　","")),資格マスタ!$D:$D,0)),D85))</f>
        <v/>
      </c>
      <c r="F85">
        <f>IF(E85="","",IF(C85="",DATE(9999,1,1),C85))</f>
        <v/>
      </c>
      <c r="G85">
        <f>IF(E85="","",COUNTIFS($F$73:$F$86,"&lt;"&amp;F85,$F$73:$F$86,"&lt;&gt;")+COUNTIFS($F$73:$F$86,F85,$B$73:$B$86,"&lt;"&amp;B85)+1)</f>
        <v/>
      </c>
      <c r="H85">
        <f>IF(OR(E85="",C85=""),"",IF(C85&gt;=DATE(2019,5,1),"令和"&amp;(YEAR(C85)-2018),IF(C85&gt;=DATE(1989,1,8),"平成"&amp;(YEAR(C85)-1988),"昭和"&amp;(YEAR(C85)-1925)))&amp;"年"&amp;MONTH(C85)&amp;"月")</f>
        <v/>
      </c>
    </row>
    <row r="86">
      <c r="A86" t="n">
        <v>6</v>
      </c>
      <c r="B86" t="n">
        <v>14</v>
      </c>
      <c r="C86">
        <f>IFERROR(INDEX(資格取込!$S$6:$S$205,MATCH(6&amp;"_"&amp;8,資格取込!$Z$6:$Z$205,0)),"")</f>
        <v/>
      </c>
      <c r="D86">
        <f>IFERROR(INDEX(資格取込!$R$6:$R$205,MATCH(6&amp;"_"&amp;8,資格取込!$Z$6:$Z$205,0)),"")</f>
        <v/>
      </c>
      <c r="E86">
        <f>IF(D86="","",IFERROR(INDEX(資格マスタ!$B:$B,MATCH(ASC(SUBSTITUTE(SUBSTITUTE(D86," ",""),"　","")),資格マスタ!$D:$D,0)),D86))</f>
        <v/>
      </c>
      <c r="F86">
        <f>IF(E86="","",IF(C86="",DATE(9999,1,1),C86))</f>
        <v/>
      </c>
      <c r="G86">
        <f>IF(E86="","",COUNTIFS($F$73:$F$86,"&lt;"&amp;F86,$F$73:$F$86,"&lt;&gt;")+COUNTIFS($F$73:$F$86,F86,$B$73:$B$86,"&lt;"&amp;B86)+1)</f>
        <v/>
      </c>
      <c r="H86">
        <f>IF(OR(E86="",C86=""),"",IF(C86&gt;=DATE(2019,5,1),"令和"&amp;(YEAR(C86)-2018),IF(C86&gt;=DATE(1989,1,8),"平成"&amp;(YEAR(C86)-1988),"昭和"&amp;(YEAR(C86)-1925)))&amp;"年"&amp;MONTH(C86)&amp;"月")</f>
        <v/>
      </c>
    </row>
    <row r="87">
      <c r="A87" t="n">
        <v>7</v>
      </c>
      <c r="B87" t="n">
        <v>1</v>
      </c>
      <c r="C87" s="132">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87">
        <f>IF(入力!N11="","",入力!N11)</f>
        <v/>
      </c>
      <c r="E87">
        <f>IF(D87="","",IFERROR(INDEX(資格マスタ!$B:$B,MATCH(ASC(SUBSTITUTE(SUBSTITUTE(D87," ",""),"　","")),資格マスタ!$D:$D,0)),D87))</f>
        <v/>
      </c>
      <c r="F87">
        <f>IF(E87="","",IF(C87="",DATE(9999,1,1),C87))</f>
        <v/>
      </c>
      <c r="G87">
        <f>IF(E87="","",COUNTIFS($F$87:$F$100,"&lt;"&amp;F87,$F$87:$F$100,"&lt;&gt;")+COUNTIFS($F$87:$F$100,F87,$B$87:$B$100,"&lt;"&amp;B87)+1)</f>
        <v/>
      </c>
      <c r="H87">
        <f>IF(OR(E87="",C87=""),"",IF(C87&gt;=DATE(2019,5,1),"令和"&amp;(YEAR(C87)-2018),IF(C87&gt;=DATE(1989,1,8),"平成"&amp;(YEAR(C87)-1988),"昭和"&amp;(YEAR(C87)-1925)))&amp;"年"&amp;MONTH(C87)&amp;"月")</f>
        <v/>
      </c>
    </row>
    <row r="88">
      <c r="A88" t="n">
        <v>7</v>
      </c>
      <c r="B88" t="n">
        <v>2</v>
      </c>
      <c r="C88">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88">
        <f>IF(入力!P11="","",入力!P11)</f>
        <v/>
      </c>
      <c r="E88">
        <f>IF(D88="","",IFERROR(INDEX(資格マスタ!$B:$B,MATCH(ASC(SUBSTITUTE(SUBSTITUTE(D88," ",""),"　","")),資格マスタ!$D:$D,0)),D88))</f>
        <v/>
      </c>
      <c r="F88">
        <f>IF(E88="","",IF(C88="",DATE(9999,1,1),C88))</f>
        <v/>
      </c>
      <c r="G88">
        <f>IF(E88="","",COUNTIFS($F$87:$F$100,"&lt;"&amp;F88,$F$87:$F$100,"&lt;&gt;")+COUNTIFS($F$87:$F$100,F88,$B$87:$B$100,"&lt;"&amp;B88)+1)</f>
        <v/>
      </c>
      <c r="H88">
        <f>IF(OR(E88="",C88=""),"",IF(C88&gt;=DATE(2019,5,1),"令和"&amp;(YEAR(C88)-2018),IF(C88&gt;=DATE(1989,1,8),"平成"&amp;(YEAR(C88)-1988),"昭和"&amp;(YEAR(C88)-1925)))&amp;"年"&amp;MONTH(C88)&amp;"月")</f>
        <v/>
      </c>
    </row>
    <row r="89">
      <c r="A89" t="n">
        <v>7</v>
      </c>
      <c r="B89" t="n">
        <v>3</v>
      </c>
      <c r="C89">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89">
        <f>IF(入力!R11="","",入力!R11)</f>
        <v/>
      </c>
      <c r="E89">
        <f>IF(D89="","",IFERROR(INDEX(資格マスタ!$B:$B,MATCH(ASC(SUBSTITUTE(SUBSTITUTE(D89," ",""),"　","")),資格マスタ!$D:$D,0)),D89))</f>
        <v/>
      </c>
      <c r="F89">
        <f>IF(E89="","",IF(C89="",DATE(9999,1,1),C89))</f>
        <v/>
      </c>
      <c r="G89">
        <f>IF(E89="","",COUNTIFS($F$87:$F$100,"&lt;"&amp;F89,$F$87:$F$100,"&lt;&gt;")+COUNTIFS($F$87:$F$100,F89,$B$87:$B$100,"&lt;"&amp;B89)+1)</f>
        <v/>
      </c>
      <c r="H89">
        <f>IF(OR(E89="",C89=""),"",IF(C89&gt;=DATE(2019,5,1),"令和"&amp;(YEAR(C89)-2018),IF(C89&gt;=DATE(1989,1,8),"平成"&amp;(YEAR(C89)-1988),"昭和"&amp;(YEAR(C89)-1925)))&amp;"年"&amp;MONTH(C89)&amp;"月")</f>
        <v/>
      </c>
    </row>
    <row r="90">
      <c r="A90" t="n">
        <v>7</v>
      </c>
      <c r="B90" t="n">
        <v>4</v>
      </c>
      <c r="C90">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90">
        <f>IF(入力!T11="","",入力!T11)</f>
        <v/>
      </c>
      <c r="E90">
        <f>IF(D90="","",IFERROR(INDEX(資格マスタ!$B:$B,MATCH(ASC(SUBSTITUTE(SUBSTITUTE(D90," ",""),"　","")),資格マスタ!$D:$D,0)),D90))</f>
        <v/>
      </c>
      <c r="F90">
        <f>IF(E90="","",IF(C90="",DATE(9999,1,1),C90))</f>
        <v/>
      </c>
      <c r="G90">
        <f>IF(E90="","",COUNTIFS($F$87:$F$100,"&lt;"&amp;F90,$F$87:$F$100,"&lt;&gt;")+COUNTIFS($F$87:$F$100,F90,$B$87:$B$100,"&lt;"&amp;B90)+1)</f>
        <v/>
      </c>
      <c r="H90">
        <f>IF(OR(E90="",C90=""),"",IF(C90&gt;=DATE(2019,5,1),"令和"&amp;(YEAR(C90)-2018),IF(C90&gt;=DATE(1989,1,8),"平成"&amp;(YEAR(C90)-1988),"昭和"&amp;(YEAR(C90)-1925)))&amp;"年"&amp;MONTH(C90)&amp;"月")</f>
        <v/>
      </c>
    </row>
    <row r="91">
      <c r="A91" t="n">
        <v>7</v>
      </c>
      <c r="B91" t="n">
        <v>5</v>
      </c>
      <c r="C91">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91">
        <f>IF(入力!V11="","",入力!V11)</f>
        <v/>
      </c>
      <c r="E91">
        <f>IF(D91="","",IFERROR(INDEX(資格マスタ!$B:$B,MATCH(ASC(SUBSTITUTE(SUBSTITUTE(D91," ",""),"　","")),資格マスタ!$D:$D,0)),D91))</f>
        <v/>
      </c>
      <c r="F91">
        <f>IF(E91="","",IF(C91="",DATE(9999,1,1),C91))</f>
        <v/>
      </c>
      <c r="G91">
        <f>IF(E91="","",COUNTIFS($F$87:$F$100,"&lt;"&amp;F91,$F$87:$F$100,"&lt;&gt;")+COUNTIFS($F$87:$F$100,F91,$B$87:$B$100,"&lt;"&amp;B91)+1)</f>
        <v/>
      </c>
      <c r="H91">
        <f>IF(OR(E91="",C91=""),"",IF(C91&gt;=DATE(2019,5,1),"令和"&amp;(YEAR(C91)-2018),IF(C91&gt;=DATE(1989,1,8),"平成"&amp;(YEAR(C91)-1988),"昭和"&amp;(YEAR(C91)-1925)))&amp;"年"&amp;MONTH(C91)&amp;"月")</f>
        <v/>
      </c>
    </row>
    <row r="92">
      <c r="A92" t="n">
        <v>7</v>
      </c>
      <c r="B92" t="n">
        <v>6</v>
      </c>
      <c r="C92">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92">
        <f>IF(入力!X11="","",入力!X11)</f>
        <v/>
      </c>
      <c r="E92">
        <f>IF(D92="","",IFERROR(INDEX(資格マスタ!$B:$B,MATCH(ASC(SUBSTITUTE(SUBSTITUTE(D92," ",""),"　","")),資格マスタ!$D:$D,0)),D92))</f>
        <v/>
      </c>
      <c r="F92">
        <f>IF(E92="","",IF(C92="",DATE(9999,1,1),C92))</f>
        <v/>
      </c>
      <c r="G92">
        <f>IF(E92="","",COUNTIFS($F$87:$F$100,"&lt;"&amp;F92,$F$87:$F$100,"&lt;&gt;")+COUNTIFS($F$87:$F$100,F92,$B$87:$B$100,"&lt;"&amp;B92)+1)</f>
        <v/>
      </c>
      <c r="H92">
        <f>IF(OR(E92="",C92=""),"",IF(C92&gt;=DATE(2019,5,1),"令和"&amp;(YEAR(C92)-2018),IF(C92&gt;=DATE(1989,1,8),"平成"&amp;(YEAR(C92)-1988),"昭和"&amp;(YEAR(C92)-1925)))&amp;"年"&amp;MONTH(C92)&amp;"月")</f>
        <v/>
      </c>
    </row>
    <row r="93">
      <c r="A93" t="n">
        <v>7</v>
      </c>
      <c r="B93" t="n">
        <v>7</v>
      </c>
      <c r="C93">
        <f>IFERROR(INDEX(資格取込!$S$6:$S$205,MATCH(7&amp;"_"&amp;1,資格取込!$Z$6:$Z$205,0)),"")</f>
        <v/>
      </c>
      <c r="D93">
        <f>IFERROR(INDEX(資格取込!$R$6:$R$205,MATCH(7&amp;"_"&amp;1,資格取込!$Z$6:$Z$205,0)),"")</f>
        <v/>
      </c>
      <c r="E93">
        <f>IF(D93="","",IFERROR(INDEX(資格マスタ!$B:$B,MATCH(ASC(SUBSTITUTE(SUBSTITUTE(D93," ",""),"　","")),資格マスタ!$D:$D,0)),D93))</f>
        <v/>
      </c>
      <c r="F93">
        <f>IF(E93="","",IF(C93="",DATE(9999,1,1),C93))</f>
        <v/>
      </c>
      <c r="G93">
        <f>IF(E93="","",COUNTIFS($F$87:$F$100,"&lt;"&amp;F93,$F$87:$F$100,"&lt;&gt;")+COUNTIFS($F$87:$F$100,F93,$B$87:$B$100,"&lt;"&amp;B93)+1)</f>
        <v/>
      </c>
      <c r="H93">
        <f>IF(OR(E93="",C93=""),"",IF(C93&gt;=DATE(2019,5,1),"令和"&amp;(YEAR(C93)-2018),IF(C93&gt;=DATE(1989,1,8),"平成"&amp;(YEAR(C93)-1988),"昭和"&amp;(YEAR(C93)-1925)))&amp;"年"&amp;MONTH(C93)&amp;"月")</f>
        <v/>
      </c>
    </row>
    <row r="94">
      <c r="A94" t="n">
        <v>7</v>
      </c>
      <c r="B94" t="n">
        <v>8</v>
      </c>
      <c r="C94">
        <f>IFERROR(INDEX(資格取込!$S$6:$S$205,MATCH(7&amp;"_"&amp;2,資格取込!$Z$6:$Z$205,0)),"")</f>
        <v/>
      </c>
      <c r="D94">
        <f>IFERROR(INDEX(資格取込!$R$6:$R$205,MATCH(7&amp;"_"&amp;2,資格取込!$Z$6:$Z$205,0)),"")</f>
        <v/>
      </c>
      <c r="E94">
        <f>IF(D94="","",IFERROR(INDEX(資格マスタ!$B:$B,MATCH(ASC(SUBSTITUTE(SUBSTITUTE(D94," ",""),"　","")),資格マスタ!$D:$D,0)),D94))</f>
        <v/>
      </c>
      <c r="F94">
        <f>IF(E94="","",IF(C94="",DATE(9999,1,1),C94))</f>
        <v/>
      </c>
      <c r="G94">
        <f>IF(E94="","",COUNTIFS($F$87:$F$100,"&lt;"&amp;F94,$F$87:$F$100,"&lt;&gt;")+COUNTIFS($F$87:$F$100,F94,$B$87:$B$100,"&lt;"&amp;B94)+1)</f>
        <v/>
      </c>
      <c r="H94">
        <f>IF(OR(E94="",C94=""),"",IF(C94&gt;=DATE(2019,5,1),"令和"&amp;(YEAR(C94)-2018),IF(C94&gt;=DATE(1989,1,8),"平成"&amp;(YEAR(C94)-1988),"昭和"&amp;(YEAR(C94)-1925)))&amp;"年"&amp;MONTH(C94)&amp;"月")</f>
        <v/>
      </c>
    </row>
    <row r="95">
      <c r="A95" t="n">
        <v>7</v>
      </c>
      <c r="B95" t="n">
        <v>9</v>
      </c>
      <c r="C95">
        <f>IFERROR(INDEX(資格取込!$S$6:$S$205,MATCH(7&amp;"_"&amp;3,資格取込!$Z$6:$Z$205,0)),"")</f>
        <v/>
      </c>
      <c r="D95">
        <f>IFERROR(INDEX(資格取込!$R$6:$R$205,MATCH(7&amp;"_"&amp;3,資格取込!$Z$6:$Z$205,0)),"")</f>
        <v/>
      </c>
      <c r="E95">
        <f>IF(D95="","",IFERROR(INDEX(資格マスタ!$B:$B,MATCH(ASC(SUBSTITUTE(SUBSTITUTE(D95," ",""),"　","")),資格マスタ!$D:$D,0)),D95))</f>
        <v/>
      </c>
      <c r="F95">
        <f>IF(E95="","",IF(C95="",DATE(9999,1,1),C95))</f>
        <v/>
      </c>
      <c r="G95">
        <f>IF(E95="","",COUNTIFS($F$87:$F$100,"&lt;"&amp;F95,$F$87:$F$100,"&lt;&gt;")+COUNTIFS($F$87:$F$100,F95,$B$87:$B$100,"&lt;"&amp;B95)+1)</f>
        <v/>
      </c>
      <c r="H95">
        <f>IF(OR(E95="",C95=""),"",IF(C95&gt;=DATE(2019,5,1),"令和"&amp;(YEAR(C95)-2018),IF(C95&gt;=DATE(1989,1,8),"平成"&amp;(YEAR(C95)-1988),"昭和"&amp;(YEAR(C95)-1925)))&amp;"年"&amp;MONTH(C95)&amp;"月")</f>
        <v/>
      </c>
    </row>
    <row r="96">
      <c r="A96" t="n">
        <v>7</v>
      </c>
      <c r="B96" t="n">
        <v>10</v>
      </c>
      <c r="C96">
        <f>IFERROR(INDEX(資格取込!$S$6:$S$205,MATCH(7&amp;"_"&amp;4,資格取込!$Z$6:$Z$205,0)),"")</f>
        <v/>
      </c>
      <c r="D96">
        <f>IFERROR(INDEX(資格取込!$R$6:$R$205,MATCH(7&amp;"_"&amp;4,資格取込!$Z$6:$Z$205,0)),"")</f>
        <v/>
      </c>
      <c r="E96">
        <f>IF(D96="","",IFERROR(INDEX(資格マスタ!$B:$B,MATCH(ASC(SUBSTITUTE(SUBSTITUTE(D96," ",""),"　","")),資格マスタ!$D:$D,0)),D96))</f>
        <v/>
      </c>
      <c r="F96">
        <f>IF(E96="","",IF(C96="",DATE(9999,1,1),C96))</f>
        <v/>
      </c>
      <c r="G96">
        <f>IF(E96="","",COUNTIFS($F$87:$F$100,"&lt;"&amp;F96,$F$87:$F$100,"&lt;&gt;")+COUNTIFS($F$87:$F$100,F96,$B$87:$B$100,"&lt;"&amp;B96)+1)</f>
        <v/>
      </c>
      <c r="H96">
        <f>IF(OR(E96="",C96=""),"",IF(C96&gt;=DATE(2019,5,1),"令和"&amp;(YEAR(C96)-2018),IF(C96&gt;=DATE(1989,1,8),"平成"&amp;(YEAR(C96)-1988),"昭和"&amp;(YEAR(C96)-1925)))&amp;"年"&amp;MONTH(C96)&amp;"月")</f>
        <v/>
      </c>
    </row>
    <row r="97">
      <c r="A97" t="n">
        <v>7</v>
      </c>
      <c r="B97" t="n">
        <v>11</v>
      </c>
      <c r="C97">
        <f>IFERROR(INDEX(資格取込!$S$6:$S$205,MATCH(7&amp;"_"&amp;5,資格取込!$Z$6:$Z$205,0)),"")</f>
        <v/>
      </c>
      <c r="D97">
        <f>IFERROR(INDEX(資格取込!$R$6:$R$205,MATCH(7&amp;"_"&amp;5,資格取込!$Z$6:$Z$205,0)),"")</f>
        <v/>
      </c>
      <c r="E97">
        <f>IF(D97="","",IFERROR(INDEX(資格マスタ!$B:$B,MATCH(ASC(SUBSTITUTE(SUBSTITUTE(D97," ",""),"　","")),資格マスタ!$D:$D,0)),D97))</f>
        <v/>
      </c>
      <c r="F97">
        <f>IF(E97="","",IF(C97="",DATE(9999,1,1),C97))</f>
        <v/>
      </c>
      <c r="G97">
        <f>IF(E97="","",COUNTIFS($F$87:$F$100,"&lt;"&amp;F97,$F$87:$F$100,"&lt;&gt;")+COUNTIFS($F$87:$F$100,F97,$B$87:$B$100,"&lt;"&amp;B97)+1)</f>
        <v/>
      </c>
      <c r="H97">
        <f>IF(OR(E97="",C97=""),"",IF(C97&gt;=DATE(2019,5,1),"令和"&amp;(YEAR(C97)-2018),IF(C97&gt;=DATE(1989,1,8),"平成"&amp;(YEAR(C97)-1988),"昭和"&amp;(YEAR(C97)-1925)))&amp;"年"&amp;MONTH(C97)&amp;"月")</f>
        <v/>
      </c>
    </row>
    <row r="98">
      <c r="A98" t="n">
        <v>7</v>
      </c>
      <c r="B98" t="n">
        <v>12</v>
      </c>
      <c r="C98">
        <f>IFERROR(INDEX(資格取込!$S$6:$S$205,MATCH(7&amp;"_"&amp;6,資格取込!$Z$6:$Z$205,0)),"")</f>
        <v/>
      </c>
      <c r="D98">
        <f>IFERROR(INDEX(資格取込!$R$6:$R$205,MATCH(7&amp;"_"&amp;6,資格取込!$Z$6:$Z$205,0)),"")</f>
        <v/>
      </c>
      <c r="E98">
        <f>IF(D98="","",IFERROR(INDEX(資格マスタ!$B:$B,MATCH(ASC(SUBSTITUTE(SUBSTITUTE(D98," ",""),"　","")),資格マスタ!$D:$D,0)),D98))</f>
        <v/>
      </c>
      <c r="F98">
        <f>IF(E98="","",IF(C98="",DATE(9999,1,1),C98))</f>
        <v/>
      </c>
      <c r="G98">
        <f>IF(E98="","",COUNTIFS($F$87:$F$100,"&lt;"&amp;F98,$F$87:$F$100,"&lt;&gt;")+COUNTIFS($F$87:$F$100,F98,$B$87:$B$100,"&lt;"&amp;B98)+1)</f>
        <v/>
      </c>
      <c r="H98">
        <f>IF(OR(E98="",C98=""),"",IF(C98&gt;=DATE(2019,5,1),"令和"&amp;(YEAR(C98)-2018),IF(C98&gt;=DATE(1989,1,8),"平成"&amp;(YEAR(C98)-1988),"昭和"&amp;(YEAR(C98)-1925)))&amp;"年"&amp;MONTH(C98)&amp;"月")</f>
        <v/>
      </c>
    </row>
    <row r="99">
      <c r="A99" t="n">
        <v>7</v>
      </c>
      <c r="B99" t="n">
        <v>13</v>
      </c>
      <c r="C99">
        <f>IFERROR(INDEX(資格取込!$S$6:$S$205,MATCH(7&amp;"_"&amp;7,資格取込!$Z$6:$Z$205,0)),"")</f>
        <v/>
      </c>
      <c r="D99">
        <f>IFERROR(INDEX(資格取込!$R$6:$R$205,MATCH(7&amp;"_"&amp;7,資格取込!$Z$6:$Z$205,0)),"")</f>
        <v/>
      </c>
      <c r="E99">
        <f>IF(D99="","",IFERROR(INDEX(資格マスタ!$B:$B,MATCH(ASC(SUBSTITUTE(SUBSTITUTE(D99," ",""),"　","")),資格マスタ!$D:$D,0)),D99))</f>
        <v/>
      </c>
      <c r="F99">
        <f>IF(E99="","",IF(C99="",DATE(9999,1,1),C99))</f>
        <v/>
      </c>
      <c r="G99">
        <f>IF(E99="","",COUNTIFS($F$87:$F$100,"&lt;"&amp;F99,$F$87:$F$100,"&lt;&gt;")+COUNTIFS($F$87:$F$100,F99,$B$87:$B$100,"&lt;"&amp;B99)+1)</f>
        <v/>
      </c>
      <c r="H99">
        <f>IF(OR(E99="",C99=""),"",IF(C99&gt;=DATE(2019,5,1),"令和"&amp;(YEAR(C99)-2018),IF(C99&gt;=DATE(1989,1,8),"平成"&amp;(YEAR(C99)-1988),"昭和"&amp;(YEAR(C99)-1925)))&amp;"年"&amp;MONTH(C99)&amp;"月")</f>
        <v/>
      </c>
    </row>
    <row r="100">
      <c r="A100" t="n">
        <v>7</v>
      </c>
      <c r="B100" t="n">
        <v>14</v>
      </c>
      <c r="C100">
        <f>IFERROR(INDEX(資格取込!$S$6:$S$205,MATCH(7&amp;"_"&amp;8,資格取込!$Z$6:$Z$205,0)),"")</f>
        <v/>
      </c>
      <c r="D100">
        <f>IFERROR(INDEX(資格取込!$R$6:$R$205,MATCH(7&amp;"_"&amp;8,資格取込!$Z$6:$Z$205,0)),"")</f>
        <v/>
      </c>
      <c r="E100">
        <f>IF(D100="","",IFERROR(INDEX(資格マスタ!$B:$B,MATCH(ASC(SUBSTITUTE(SUBSTITUTE(D100," ",""),"　","")),資格マスタ!$D:$D,0)),D100))</f>
        <v/>
      </c>
      <c r="F100">
        <f>IF(E100="","",IF(C100="",DATE(9999,1,1),C100))</f>
        <v/>
      </c>
      <c r="G100">
        <f>IF(E100="","",COUNTIFS($F$87:$F$100,"&lt;"&amp;F100,$F$87:$F$100,"&lt;&gt;")+COUNTIFS($F$87:$F$100,F100,$B$87:$B$100,"&lt;"&amp;B100)+1)</f>
        <v/>
      </c>
      <c r="H100">
        <f>IF(OR(E100="",C100=""),"",IF(C100&gt;=DATE(2019,5,1),"令和"&amp;(YEAR(C100)-2018),IF(C100&gt;=DATE(1989,1,8),"平成"&amp;(YEAR(C100)-1988),"昭和"&amp;(YEAR(C100)-1925)))&amp;"年"&amp;MONTH(C100)&amp;"月")</f>
        <v/>
      </c>
    </row>
    <row r="101">
      <c r="A101" t="n">
        <v>8</v>
      </c>
      <c r="B101" t="n">
        <v>1</v>
      </c>
      <c r="C101" s="132">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01">
        <f>IF(入力!N12="","",入力!N12)</f>
        <v/>
      </c>
      <c r="E101">
        <f>IF(D101="","",IFERROR(INDEX(資格マスタ!$B:$B,MATCH(ASC(SUBSTITUTE(SUBSTITUTE(D101," ",""),"　","")),資格マスタ!$D:$D,0)),D101))</f>
        <v/>
      </c>
      <c r="F101">
        <f>IF(E101="","",IF(C101="",DATE(9999,1,1),C101))</f>
        <v/>
      </c>
      <c r="G101">
        <f>IF(E101="","",COUNTIFS($F$101:$F$114,"&lt;"&amp;F101,$F$101:$F$114,"&lt;&gt;")+COUNTIFS($F$101:$F$114,F101,$B$101:$B$114,"&lt;"&amp;B101)+1)</f>
        <v/>
      </c>
      <c r="H101">
        <f>IF(OR(E101="",C101=""),"",IF(C101&gt;=DATE(2019,5,1),"令和"&amp;(YEAR(C101)-2018),IF(C101&gt;=DATE(1989,1,8),"平成"&amp;(YEAR(C101)-1988),"昭和"&amp;(YEAR(C101)-1925)))&amp;"年"&amp;MONTH(C101)&amp;"月")</f>
        <v/>
      </c>
    </row>
    <row r="102">
      <c r="A102" t="n">
        <v>8</v>
      </c>
      <c r="B102" t="n">
        <v>2</v>
      </c>
      <c r="C102">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02">
        <f>IF(入力!P12="","",入力!P12)</f>
        <v/>
      </c>
      <c r="E102">
        <f>IF(D102="","",IFERROR(INDEX(資格マスタ!$B:$B,MATCH(ASC(SUBSTITUTE(SUBSTITUTE(D102," ",""),"　","")),資格マスタ!$D:$D,0)),D102))</f>
        <v/>
      </c>
      <c r="F102">
        <f>IF(E102="","",IF(C102="",DATE(9999,1,1),C102))</f>
        <v/>
      </c>
      <c r="G102">
        <f>IF(E102="","",COUNTIFS($F$101:$F$114,"&lt;"&amp;F102,$F$101:$F$114,"&lt;&gt;")+COUNTIFS($F$101:$F$114,F102,$B$101:$B$114,"&lt;"&amp;B102)+1)</f>
        <v/>
      </c>
      <c r="H102">
        <f>IF(OR(E102="",C102=""),"",IF(C102&gt;=DATE(2019,5,1),"令和"&amp;(YEAR(C102)-2018),IF(C102&gt;=DATE(1989,1,8),"平成"&amp;(YEAR(C102)-1988),"昭和"&amp;(YEAR(C102)-1925)))&amp;"年"&amp;MONTH(C102)&amp;"月")</f>
        <v/>
      </c>
    </row>
    <row r="103">
      <c r="A103" t="n">
        <v>8</v>
      </c>
      <c r="B103" t="n">
        <v>3</v>
      </c>
      <c r="C103">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03">
        <f>IF(入力!R12="","",入力!R12)</f>
        <v/>
      </c>
      <c r="E103">
        <f>IF(D103="","",IFERROR(INDEX(資格マスタ!$B:$B,MATCH(ASC(SUBSTITUTE(SUBSTITUTE(D103," ",""),"　","")),資格マスタ!$D:$D,0)),D103))</f>
        <v/>
      </c>
      <c r="F103">
        <f>IF(E103="","",IF(C103="",DATE(9999,1,1),C103))</f>
        <v/>
      </c>
      <c r="G103">
        <f>IF(E103="","",COUNTIFS($F$101:$F$114,"&lt;"&amp;F103,$F$101:$F$114,"&lt;&gt;")+COUNTIFS($F$101:$F$114,F103,$B$101:$B$114,"&lt;"&amp;B103)+1)</f>
        <v/>
      </c>
      <c r="H103">
        <f>IF(OR(E103="",C103=""),"",IF(C103&gt;=DATE(2019,5,1),"令和"&amp;(YEAR(C103)-2018),IF(C103&gt;=DATE(1989,1,8),"平成"&amp;(YEAR(C103)-1988),"昭和"&amp;(YEAR(C103)-1925)))&amp;"年"&amp;MONTH(C103)&amp;"月")</f>
        <v/>
      </c>
    </row>
    <row r="104">
      <c r="A104" t="n">
        <v>8</v>
      </c>
      <c r="B104" t="n">
        <v>4</v>
      </c>
      <c r="C104">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04">
        <f>IF(入力!T12="","",入力!T12)</f>
        <v/>
      </c>
      <c r="E104">
        <f>IF(D104="","",IFERROR(INDEX(資格マスタ!$B:$B,MATCH(ASC(SUBSTITUTE(SUBSTITUTE(D104," ",""),"　","")),資格マスタ!$D:$D,0)),D104))</f>
        <v/>
      </c>
      <c r="F104">
        <f>IF(E104="","",IF(C104="",DATE(9999,1,1),C104))</f>
        <v/>
      </c>
      <c r="G104">
        <f>IF(E104="","",COUNTIFS($F$101:$F$114,"&lt;"&amp;F104,$F$101:$F$114,"&lt;&gt;")+COUNTIFS($F$101:$F$114,F104,$B$101:$B$114,"&lt;"&amp;B104)+1)</f>
        <v/>
      </c>
      <c r="H104">
        <f>IF(OR(E104="",C104=""),"",IF(C104&gt;=DATE(2019,5,1),"令和"&amp;(YEAR(C104)-2018),IF(C104&gt;=DATE(1989,1,8),"平成"&amp;(YEAR(C104)-1988),"昭和"&amp;(YEAR(C104)-1925)))&amp;"年"&amp;MONTH(C104)&amp;"月")</f>
        <v/>
      </c>
    </row>
    <row r="105">
      <c r="A105" t="n">
        <v>8</v>
      </c>
      <c r="B105" t="n">
        <v>5</v>
      </c>
      <c r="C105">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05">
        <f>IF(入力!V12="","",入力!V12)</f>
        <v/>
      </c>
      <c r="E105">
        <f>IF(D105="","",IFERROR(INDEX(資格マスタ!$B:$B,MATCH(ASC(SUBSTITUTE(SUBSTITUTE(D105," ",""),"　","")),資格マスタ!$D:$D,0)),D105))</f>
        <v/>
      </c>
      <c r="F105">
        <f>IF(E105="","",IF(C105="",DATE(9999,1,1),C105))</f>
        <v/>
      </c>
      <c r="G105">
        <f>IF(E105="","",COUNTIFS($F$101:$F$114,"&lt;"&amp;F105,$F$101:$F$114,"&lt;&gt;")+COUNTIFS($F$101:$F$114,F105,$B$101:$B$114,"&lt;"&amp;B105)+1)</f>
        <v/>
      </c>
      <c r="H105">
        <f>IF(OR(E105="",C105=""),"",IF(C105&gt;=DATE(2019,5,1),"令和"&amp;(YEAR(C105)-2018),IF(C105&gt;=DATE(1989,1,8),"平成"&amp;(YEAR(C105)-1988),"昭和"&amp;(YEAR(C105)-1925)))&amp;"年"&amp;MONTH(C105)&amp;"月")</f>
        <v/>
      </c>
    </row>
    <row r="106">
      <c r="A106" t="n">
        <v>8</v>
      </c>
      <c r="B106" t="n">
        <v>6</v>
      </c>
      <c r="C106">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06">
        <f>IF(入力!X12="","",入力!X12)</f>
        <v/>
      </c>
      <c r="E106">
        <f>IF(D106="","",IFERROR(INDEX(資格マスタ!$B:$B,MATCH(ASC(SUBSTITUTE(SUBSTITUTE(D106," ",""),"　","")),資格マスタ!$D:$D,0)),D106))</f>
        <v/>
      </c>
      <c r="F106">
        <f>IF(E106="","",IF(C106="",DATE(9999,1,1),C106))</f>
        <v/>
      </c>
      <c r="G106">
        <f>IF(E106="","",COUNTIFS($F$101:$F$114,"&lt;"&amp;F106,$F$101:$F$114,"&lt;&gt;")+COUNTIFS($F$101:$F$114,F106,$B$101:$B$114,"&lt;"&amp;B106)+1)</f>
        <v/>
      </c>
      <c r="H106">
        <f>IF(OR(E106="",C106=""),"",IF(C106&gt;=DATE(2019,5,1),"令和"&amp;(YEAR(C106)-2018),IF(C106&gt;=DATE(1989,1,8),"平成"&amp;(YEAR(C106)-1988),"昭和"&amp;(YEAR(C106)-1925)))&amp;"年"&amp;MONTH(C106)&amp;"月")</f>
        <v/>
      </c>
    </row>
    <row r="107">
      <c r="A107" t="n">
        <v>8</v>
      </c>
      <c r="B107" t="n">
        <v>7</v>
      </c>
      <c r="C107">
        <f>IFERROR(INDEX(資格取込!$S$6:$S$205,MATCH(8&amp;"_"&amp;1,資格取込!$Z$6:$Z$205,0)),"")</f>
        <v/>
      </c>
      <c r="D107">
        <f>IFERROR(INDEX(資格取込!$R$6:$R$205,MATCH(8&amp;"_"&amp;1,資格取込!$Z$6:$Z$205,0)),"")</f>
        <v/>
      </c>
      <c r="E107">
        <f>IF(D107="","",IFERROR(INDEX(資格マスタ!$B:$B,MATCH(ASC(SUBSTITUTE(SUBSTITUTE(D107," ",""),"　","")),資格マスタ!$D:$D,0)),D107))</f>
        <v/>
      </c>
      <c r="F107">
        <f>IF(E107="","",IF(C107="",DATE(9999,1,1),C107))</f>
        <v/>
      </c>
      <c r="G107">
        <f>IF(E107="","",COUNTIFS($F$101:$F$114,"&lt;"&amp;F107,$F$101:$F$114,"&lt;&gt;")+COUNTIFS($F$101:$F$114,F107,$B$101:$B$114,"&lt;"&amp;B107)+1)</f>
        <v/>
      </c>
      <c r="H107">
        <f>IF(OR(E107="",C107=""),"",IF(C107&gt;=DATE(2019,5,1),"令和"&amp;(YEAR(C107)-2018),IF(C107&gt;=DATE(1989,1,8),"平成"&amp;(YEAR(C107)-1988),"昭和"&amp;(YEAR(C107)-1925)))&amp;"年"&amp;MONTH(C107)&amp;"月")</f>
        <v/>
      </c>
    </row>
    <row r="108">
      <c r="A108" t="n">
        <v>8</v>
      </c>
      <c r="B108" t="n">
        <v>8</v>
      </c>
      <c r="C108">
        <f>IFERROR(INDEX(資格取込!$S$6:$S$205,MATCH(8&amp;"_"&amp;2,資格取込!$Z$6:$Z$205,0)),"")</f>
        <v/>
      </c>
      <c r="D108">
        <f>IFERROR(INDEX(資格取込!$R$6:$R$205,MATCH(8&amp;"_"&amp;2,資格取込!$Z$6:$Z$205,0)),"")</f>
        <v/>
      </c>
      <c r="E108">
        <f>IF(D108="","",IFERROR(INDEX(資格マスタ!$B:$B,MATCH(ASC(SUBSTITUTE(SUBSTITUTE(D108," ",""),"　","")),資格マスタ!$D:$D,0)),D108))</f>
        <v/>
      </c>
      <c r="F108">
        <f>IF(E108="","",IF(C108="",DATE(9999,1,1),C108))</f>
        <v/>
      </c>
      <c r="G108">
        <f>IF(E108="","",COUNTIFS($F$101:$F$114,"&lt;"&amp;F108,$F$101:$F$114,"&lt;&gt;")+COUNTIFS($F$101:$F$114,F108,$B$101:$B$114,"&lt;"&amp;B108)+1)</f>
        <v/>
      </c>
      <c r="H108">
        <f>IF(OR(E108="",C108=""),"",IF(C108&gt;=DATE(2019,5,1),"令和"&amp;(YEAR(C108)-2018),IF(C108&gt;=DATE(1989,1,8),"平成"&amp;(YEAR(C108)-1988),"昭和"&amp;(YEAR(C108)-1925)))&amp;"年"&amp;MONTH(C108)&amp;"月")</f>
        <v/>
      </c>
    </row>
    <row r="109">
      <c r="A109" t="n">
        <v>8</v>
      </c>
      <c r="B109" t="n">
        <v>9</v>
      </c>
      <c r="C109">
        <f>IFERROR(INDEX(資格取込!$S$6:$S$205,MATCH(8&amp;"_"&amp;3,資格取込!$Z$6:$Z$205,0)),"")</f>
        <v/>
      </c>
      <c r="D109">
        <f>IFERROR(INDEX(資格取込!$R$6:$R$205,MATCH(8&amp;"_"&amp;3,資格取込!$Z$6:$Z$205,0)),"")</f>
        <v/>
      </c>
      <c r="E109">
        <f>IF(D109="","",IFERROR(INDEX(資格マスタ!$B:$B,MATCH(ASC(SUBSTITUTE(SUBSTITUTE(D109," ",""),"　","")),資格マスタ!$D:$D,0)),D109))</f>
        <v/>
      </c>
      <c r="F109">
        <f>IF(E109="","",IF(C109="",DATE(9999,1,1),C109))</f>
        <v/>
      </c>
      <c r="G109">
        <f>IF(E109="","",COUNTIFS($F$101:$F$114,"&lt;"&amp;F109,$F$101:$F$114,"&lt;&gt;")+COUNTIFS($F$101:$F$114,F109,$B$101:$B$114,"&lt;"&amp;B109)+1)</f>
        <v/>
      </c>
      <c r="H109">
        <f>IF(OR(E109="",C109=""),"",IF(C109&gt;=DATE(2019,5,1),"令和"&amp;(YEAR(C109)-2018),IF(C109&gt;=DATE(1989,1,8),"平成"&amp;(YEAR(C109)-1988),"昭和"&amp;(YEAR(C109)-1925)))&amp;"年"&amp;MONTH(C109)&amp;"月")</f>
        <v/>
      </c>
    </row>
    <row r="110">
      <c r="A110" t="n">
        <v>8</v>
      </c>
      <c r="B110" t="n">
        <v>10</v>
      </c>
      <c r="C110">
        <f>IFERROR(INDEX(資格取込!$S$6:$S$205,MATCH(8&amp;"_"&amp;4,資格取込!$Z$6:$Z$205,0)),"")</f>
        <v/>
      </c>
      <c r="D110">
        <f>IFERROR(INDEX(資格取込!$R$6:$R$205,MATCH(8&amp;"_"&amp;4,資格取込!$Z$6:$Z$205,0)),"")</f>
        <v/>
      </c>
      <c r="E110">
        <f>IF(D110="","",IFERROR(INDEX(資格マスタ!$B:$B,MATCH(ASC(SUBSTITUTE(SUBSTITUTE(D110," ",""),"　","")),資格マスタ!$D:$D,0)),D110))</f>
        <v/>
      </c>
      <c r="F110">
        <f>IF(E110="","",IF(C110="",DATE(9999,1,1),C110))</f>
        <v/>
      </c>
      <c r="G110">
        <f>IF(E110="","",COUNTIFS($F$101:$F$114,"&lt;"&amp;F110,$F$101:$F$114,"&lt;&gt;")+COUNTIFS($F$101:$F$114,F110,$B$101:$B$114,"&lt;"&amp;B110)+1)</f>
        <v/>
      </c>
      <c r="H110">
        <f>IF(OR(E110="",C110=""),"",IF(C110&gt;=DATE(2019,5,1),"令和"&amp;(YEAR(C110)-2018),IF(C110&gt;=DATE(1989,1,8),"平成"&amp;(YEAR(C110)-1988),"昭和"&amp;(YEAR(C110)-1925)))&amp;"年"&amp;MONTH(C110)&amp;"月")</f>
        <v/>
      </c>
    </row>
    <row r="111">
      <c r="A111" t="n">
        <v>8</v>
      </c>
      <c r="B111" t="n">
        <v>11</v>
      </c>
      <c r="C111">
        <f>IFERROR(INDEX(資格取込!$S$6:$S$205,MATCH(8&amp;"_"&amp;5,資格取込!$Z$6:$Z$205,0)),"")</f>
        <v/>
      </c>
      <c r="D111">
        <f>IFERROR(INDEX(資格取込!$R$6:$R$205,MATCH(8&amp;"_"&amp;5,資格取込!$Z$6:$Z$205,0)),"")</f>
        <v/>
      </c>
      <c r="E111">
        <f>IF(D111="","",IFERROR(INDEX(資格マスタ!$B:$B,MATCH(ASC(SUBSTITUTE(SUBSTITUTE(D111," ",""),"　","")),資格マスタ!$D:$D,0)),D111))</f>
        <v/>
      </c>
      <c r="F111">
        <f>IF(E111="","",IF(C111="",DATE(9999,1,1),C111))</f>
        <v/>
      </c>
      <c r="G111">
        <f>IF(E111="","",COUNTIFS($F$101:$F$114,"&lt;"&amp;F111,$F$101:$F$114,"&lt;&gt;")+COUNTIFS($F$101:$F$114,F111,$B$101:$B$114,"&lt;"&amp;B111)+1)</f>
        <v/>
      </c>
      <c r="H111">
        <f>IF(OR(E111="",C111=""),"",IF(C111&gt;=DATE(2019,5,1),"令和"&amp;(YEAR(C111)-2018),IF(C111&gt;=DATE(1989,1,8),"平成"&amp;(YEAR(C111)-1988),"昭和"&amp;(YEAR(C111)-1925)))&amp;"年"&amp;MONTH(C111)&amp;"月")</f>
        <v/>
      </c>
    </row>
    <row r="112">
      <c r="A112" t="n">
        <v>8</v>
      </c>
      <c r="B112" t="n">
        <v>12</v>
      </c>
      <c r="C112">
        <f>IFERROR(INDEX(資格取込!$S$6:$S$205,MATCH(8&amp;"_"&amp;6,資格取込!$Z$6:$Z$205,0)),"")</f>
        <v/>
      </c>
      <c r="D112">
        <f>IFERROR(INDEX(資格取込!$R$6:$R$205,MATCH(8&amp;"_"&amp;6,資格取込!$Z$6:$Z$205,0)),"")</f>
        <v/>
      </c>
      <c r="E112">
        <f>IF(D112="","",IFERROR(INDEX(資格マスタ!$B:$B,MATCH(ASC(SUBSTITUTE(SUBSTITUTE(D112," ",""),"　","")),資格マスタ!$D:$D,0)),D112))</f>
        <v/>
      </c>
      <c r="F112">
        <f>IF(E112="","",IF(C112="",DATE(9999,1,1),C112))</f>
        <v/>
      </c>
      <c r="G112">
        <f>IF(E112="","",COUNTIFS($F$101:$F$114,"&lt;"&amp;F112,$F$101:$F$114,"&lt;&gt;")+COUNTIFS($F$101:$F$114,F112,$B$101:$B$114,"&lt;"&amp;B112)+1)</f>
        <v/>
      </c>
      <c r="H112">
        <f>IF(OR(E112="",C112=""),"",IF(C112&gt;=DATE(2019,5,1),"令和"&amp;(YEAR(C112)-2018),IF(C112&gt;=DATE(1989,1,8),"平成"&amp;(YEAR(C112)-1988),"昭和"&amp;(YEAR(C112)-1925)))&amp;"年"&amp;MONTH(C112)&amp;"月")</f>
        <v/>
      </c>
    </row>
    <row r="113">
      <c r="A113" t="n">
        <v>8</v>
      </c>
      <c r="B113" t="n">
        <v>13</v>
      </c>
      <c r="C113">
        <f>IFERROR(INDEX(資格取込!$S$6:$S$205,MATCH(8&amp;"_"&amp;7,資格取込!$Z$6:$Z$205,0)),"")</f>
        <v/>
      </c>
      <c r="D113">
        <f>IFERROR(INDEX(資格取込!$R$6:$R$205,MATCH(8&amp;"_"&amp;7,資格取込!$Z$6:$Z$205,0)),"")</f>
        <v/>
      </c>
      <c r="E113">
        <f>IF(D113="","",IFERROR(INDEX(資格マスタ!$B:$B,MATCH(ASC(SUBSTITUTE(SUBSTITUTE(D113," ",""),"　","")),資格マスタ!$D:$D,0)),D113))</f>
        <v/>
      </c>
      <c r="F113">
        <f>IF(E113="","",IF(C113="",DATE(9999,1,1),C113))</f>
        <v/>
      </c>
      <c r="G113">
        <f>IF(E113="","",COUNTIFS($F$101:$F$114,"&lt;"&amp;F113,$F$101:$F$114,"&lt;&gt;")+COUNTIFS($F$101:$F$114,F113,$B$101:$B$114,"&lt;"&amp;B113)+1)</f>
        <v/>
      </c>
      <c r="H113">
        <f>IF(OR(E113="",C113=""),"",IF(C113&gt;=DATE(2019,5,1),"令和"&amp;(YEAR(C113)-2018),IF(C113&gt;=DATE(1989,1,8),"平成"&amp;(YEAR(C113)-1988),"昭和"&amp;(YEAR(C113)-1925)))&amp;"年"&amp;MONTH(C113)&amp;"月")</f>
        <v/>
      </c>
    </row>
    <row r="114">
      <c r="A114" t="n">
        <v>8</v>
      </c>
      <c r="B114" t="n">
        <v>14</v>
      </c>
      <c r="C114">
        <f>IFERROR(INDEX(資格取込!$S$6:$S$205,MATCH(8&amp;"_"&amp;8,資格取込!$Z$6:$Z$205,0)),"")</f>
        <v/>
      </c>
      <c r="D114">
        <f>IFERROR(INDEX(資格取込!$R$6:$R$205,MATCH(8&amp;"_"&amp;8,資格取込!$Z$6:$Z$205,0)),"")</f>
        <v/>
      </c>
      <c r="E114">
        <f>IF(D114="","",IFERROR(INDEX(資格マスタ!$B:$B,MATCH(ASC(SUBSTITUTE(SUBSTITUTE(D114," ",""),"　","")),資格マスタ!$D:$D,0)),D114))</f>
        <v/>
      </c>
      <c r="F114">
        <f>IF(E114="","",IF(C114="",DATE(9999,1,1),C114))</f>
        <v/>
      </c>
      <c r="G114">
        <f>IF(E114="","",COUNTIFS($F$101:$F$114,"&lt;"&amp;F114,$F$101:$F$114,"&lt;&gt;")+COUNTIFS($F$101:$F$114,F114,$B$101:$B$114,"&lt;"&amp;B114)+1)</f>
        <v/>
      </c>
      <c r="H114">
        <f>IF(OR(E114="",C114=""),"",IF(C114&gt;=DATE(2019,5,1),"令和"&amp;(YEAR(C114)-2018),IF(C114&gt;=DATE(1989,1,8),"平成"&amp;(YEAR(C114)-1988),"昭和"&amp;(YEAR(C114)-1925)))&amp;"年"&amp;MONTH(C114)&amp;"月")</f>
        <v/>
      </c>
    </row>
    <row r="115">
      <c r="A115" t="n">
        <v>9</v>
      </c>
      <c r="B115" t="n">
        <v>1</v>
      </c>
      <c r="C115" s="132">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115">
        <f>IF(入力!N13="","",入力!N13)</f>
        <v/>
      </c>
      <c r="E115">
        <f>IF(D115="","",IFERROR(INDEX(資格マスタ!$B:$B,MATCH(ASC(SUBSTITUTE(SUBSTITUTE(D115," ",""),"　","")),資格マスタ!$D:$D,0)),D115))</f>
        <v/>
      </c>
      <c r="F115">
        <f>IF(E115="","",IF(C115="",DATE(9999,1,1),C115))</f>
        <v/>
      </c>
      <c r="G115">
        <f>IF(E115="","",COUNTIFS($F$115:$F$128,"&lt;"&amp;F115,$F$115:$F$128,"&lt;&gt;")+COUNTIFS($F$115:$F$128,F115,$B$115:$B$128,"&lt;"&amp;B115)+1)</f>
        <v/>
      </c>
      <c r="H115">
        <f>IF(OR(E115="",C115=""),"",IF(C115&gt;=DATE(2019,5,1),"令和"&amp;(YEAR(C115)-2018),IF(C115&gt;=DATE(1989,1,8),"平成"&amp;(YEAR(C115)-1988),"昭和"&amp;(YEAR(C115)-1925)))&amp;"年"&amp;MONTH(C115)&amp;"月")</f>
        <v/>
      </c>
    </row>
    <row r="116">
      <c r="A116" t="n">
        <v>9</v>
      </c>
      <c r="B116" t="n">
        <v>2</v>
      </c>
      <c r="C116">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116">
        <f>IF(入力!P13="","",入力!P13)</f>
        <v/>
      </c>
      <c r="E116">
        <f>IF(D116="","",IFERROR(INDEX(資格マスタ!$B:$B,MATCH(ASC(SUBSTITUTE(SUBSTITUTE(D116," ",""),"　","")),資格マスタ!$D:$D,0)),D116))</f>
        <v/>
      </c>
      <c r="F116">
        <f>IF(E116="","",IF(C116="",DATE(9999,1,1),C116))</f>
        <v/>
      </c>
      <c r="G116">
        <f>IF(E116="","",COUNTIFS($F$115:$F$128,"&lt;"&amp;F116,$F$115:$F$128,"&lt;&gt;")+COUNTIFS($F$115:$F$128,F116,$B$115:$B$128,"&lt;"&amp;B116)+1)</f>
        <v/>
      </c>
      <c r="H116">
        <f>IF(OR(E116="",C116=""),"",IF(C116&gt;=DATE(2019,5,1),"令和"&amp;(YEAR(C116)-2018),IF(C116&gt;=DATE(1989,1,8),"平成"&amp;(YEAR(C116)-1988),"昭和"&amp;(YEAR(C116)-1925)))&amp;"年"&amp;MONTH(C116)&amp;"月")</f>
        <v/>
      </c>
    </row>
    <row r="117">
      <c r="A117" t="n">
        <v>9</v>
      </c>
      <c r="B117" t="n">
        <v>3</v>
      </c>
      <c r="C117">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117">
        <f>IF(入力!R13="","",入力!R13)</f>
        <v/>
      </c>
      <c r="E117">
        <f>IF(D117="","",IFERROR(INDEX(資格マスタ!$B:$B,MATCH(ASC(SUBSTITUTE(SUBSTITUTE(D117," ",""),"　","")),資格マスタ!$D:$D,0)),D117))</f>
        <v/>
      </c>
      <c r="F117">
        <f>IF(E117="","",IF(C117="",DATE(9999,1,1),C117))</f>
        <v/>
      </c>
      <c r="G117">
        <f>IF(E117="","",COUNTIFS($F$115:$F$128,"&lt;"&amp;F117,$F$115:$F$128,"&lt;&gt;")+COUNTIFS($F$115:$F$128,F117,$B$115:$B$128,"&lt;"&amp;B117)+1)</f>
        <v/>
      </c>
      <c r="H117">
        <f>IF(OR(E117="",C117=""),"",IF(C117&gt;=DATE(2019,5,1),"令和"&amp;(YEAR(C117)-2018),IF(C117&gt;=DATE(1989,1,8),"平成"&amp;(YEAR(C117)-1988),"昭和"&amp;(YEAR(C117)-1925)))&amp;"年"&amp;MONTH(C117)&amp;"月")</f>
        <v/>
      </c>
    </row>
    <row r="118">
      <c r="A118" t="n">
        <v>9</v>
      </c>
      <c r="B118" t="n">
        <v>4</v>
      </c>
      <c r="C118">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118">
        <f>IF(入力!T13="","",入力!T13)</f>
        <v/>
      </c>
      <c r="E118">
        <f>IF(D118="","",IFERROR(INDEX(資格マスタ!$B:$B,MATCH(ASC(SUBSTITUTE(SUBSTITUTE(D118," ",""),"　","")),資格マスタ!$D:$D,0)),D118))</f>
        <v/>
      </c>
      <c r="F118">
        <f>IF(E118="","",IF(C118="",DATE(9999,1,1),C118))</f>
        <v/>
      </c>
      <c r="G118">
        <f>IF(E118="","",COUNTIFS($F$115:$F$128,"&lt;"&amp;F118,$F$115:$F$128,"&lt;&gt;")+COUNTIFS($F$115:$F$128,F118,$B$115:$B$128,"&lt;"&amp;B118)+1)</f>
        <v/>
      </c>
      <c r="H118">
        <f>IF(OR(E118="",C118=""),"",IF(C118&gt;=DATE(2019,5,1),"令和"&amp;(YEAR(C118)-2018),IF(C118&gt;=DATE(1989,1,8),"平成"&amp;(YEAR(C118)-1988),"昭和"&amp;(YEAR(C118)-1925)))&amp;"年"&amp;MONTH(C118)&amp;"月")</f>
        <v/>
      </c>
    </row>
    <row r="119">
      <c r="A119" t="n">
        <v>9</v>
      </c>
      <c r="B119" t="n">
        <v>5</v>
      </c>
      <c r="C119">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119">
        <f>IF(入力!V13="","",入力!V13)</f>
        <v/>
      </c>
      <c r="E119">
        <f>IF(D119="","",IFERROR(INDEX(資格マスタ!$B:$B,MATCH(ASC(SUBSTITUTE(SUBSTITUTE(D119," ",""),"　","")),資格マスタ!$D:$D,0)),D119))</f>
        <v/>
      </c>
      <c r="F119">
        <f>IF(E119="","",IF(C119="",DATE(9999,1,1),C119))</f>
        <v/>
      </c>
      <c r="G119">
        <f>IF(E119="","",COUNTIFS($F$115:$F$128,"&lt;"&amp;F119,$F$115:$F$128,"&lt;&gt;")+COUNTIFS($F$115:$F$128,F119,$B$115:$B$128,"&lt;"&amp;B119)+1)</f>
        <v/>
      </c>
      <c r="H119">
        <f>IF(OR(E119="",C119=""),"",IF(C119&gt;=DATE(2019,5,1),"令和"&amp;(YEAR(C119)-2018),IF(C119&gt;=DATE(1989,1,8),"平成"&amp;(YEAR(C119)-1988),"昭和"&amp;(YEAR(C119)-1925)))&amp;"年"&amp;MONTH(C119)&amp;"月")</f>
        <v/>
      </c>
    </row>
    <row r="120">
      <c r="A120" t="n">
        <v>9</v>
      </c>
      <c r="B120" t="n">
        <v>6</v>
      </c>
      <c r="C120">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120">
        <f>IF(入力!X13="","",入力!X13)</f>
        <v/>
      </c>
      <c r="E120">
        <f>IF(D120="","",IFERROR(INDEX(資格マスタ!$B:$B,MATCH(ASC(SUBSTITUTE(SUBSTITUTE(D120," ",""),"　","")),資格マスタ!$D:$D,0)),D120))</f>
        <v/>
      </c>
      <c r="F120">
        <f>IF(E120="","",IF(C120="",DATE(9999,1,1),C120))</f>
        <v/>
      </c>
      <c r="G120">
        <f>IF(E120="","",COUNTIFS($F$115:$F$128,"&lt;"&amp;F120,$F$115:$F$128,"&lt;&gt;")+COUNTIFS($F$115:$F$128,F120,$B$115:$B$128,"&lt;"&amp;B120)+1)</f>
        <v/>
      </c>
      <c r="H120">
        <f>IF(OR(E120="",C120=""),"",IF(C120&gt;=DATE(2019,5,1),"令和"&amp;(YEAR(C120)-2018),IF(C120&gt;=DATE(1989,1,8),"平成"&amp;(YEAR(C120)-1988),"昭和"&amp;(YEAR(C120)-1925)))&amp;"年"&amp;MONTH(C120)&amp;"月")</f>
        <v/>
      </c>
    </row>
    <row r="121">
      <c r="A121" t="n">
        <v>9</v>
      </c>
      <c r="B121" t="n">
        <v>7</v>
      </c>
      <c r="C121">
        <f>IFERROR(INDEX(資格取込!$S$6:$S$205,MATCH(9&amp;"_"&amp;1,資格取込!$Z$6:$Z$205,0)),"")</f>
        <v/>
      </c>
      <c r="D121">
        <f>IFERROR(INDEX(資格取込!$R$6:$R$205,MATCH(9&amp;"_"&amp;1,資格取込!$Z$6:$Z$205,0)),"")</f>
        <v/>
      </c>
      <c r="E121">
        <f>IF(D121="","",IFERROR(INDEX(資格マスタ!$B:$B,MATCH(ASC(SUBSTITUTE(SUBSTITUTE(D121," ",""),"　","")),資格マスタ!$D:$D,0)),D121))</f>
        <v/>
      </c>
      <c r="F121">
        <f>IF(E121="","",IF(C121="",DATE(9999,1,1),C121))</f>
        <v/>
      </c>
      <c r="G121">
        <f>IF(E121="","",COUNTIFS($F$115:$F$128,"&lt;"&amp;F121,$F$115:$F$128,"&lt;&gt;")+COUNTIFS($F$115:$F$128,F121,$B$115:$B$128,"&lt;"&amp;B121)+1)</f>
        <v/>
      </c>
      <c r="H121">
        <f>IF(OR(E121="",C121=""),"",IF(C121&gt;=DATE(2019,5,1),"令和"&amp;(YEAR(C121)-2018),IF(C121&gt;=DATE(1989,1,8),"平成"&amp;(YEAR(C121)-1988),"昭和"&amp;(YEAR(C121)-1925)))&amp;"年"&amp;MONTH(C121)&amp;"月")</f>
        <v/>
      </c>
    </row>
    <row r="122">
      <c r="A122" t="n">
        <v>9</v>
      </c>
      <c r="B122" t="n">
        <v>8</v>
      </c>
      <c r="C122">
        <f>IFERROR(INDEX(資格取込!$S$6:$S$205,MATCH(9&amp;"_"&amp;2,資格取込!$Z$6:$Z$205,0)),"")</f>
        <v/>
      </c>
      <c r="D122">
        <f>IFERROR(INDEX(資格取込!$R$6:$R$205,MATCH(9&amp;"_"&amp;2,資格取込!$Z$6:$Z$205,0)),"")</f>
        <v/>
      </c>
      <c r="E122">
        <f>IF(D122="","",IFERROR(INDEX(資格マスタ!$B:$B,MATCH(ASC(SUBSTITUTE(SUBSTITUTE(D122," ",""),"　","")),資格マスタ!$D:$D,0)),D122))</f>
        <v/>
      </c>
      <c r="F122">
        <f>IF(E122="","",IF(C122="",DATE(9999,1,1),C122))</f>
        <v/>
      </c>
      <c r="G122">
        <f>IF(E122="","",COUNTIFS($F$115:$F$128,"&lt;"&amp;F122,$F$115:$F$128,"&lt;&gt;")+COUNTIFS($F$115:$F$128,F122,$B$115:$B$128,"&lt;"&amp;B122)+1)</f>
        <v/>
      </c>
      <c r="H122">
        <f>IF(OR(E122="",C122=""),"",IF(C122&gt;=DATE(2019,5,1),"令和"&amp;(YEAR(C122)-2018),IF(C122&gt;=DATE(1989,1,8),"平成"&amp;(YEAR(C122)-1988),"昭和"&amp;(YEAR(C122)-1925)))&amp;"年"&amp;MONTH(C122)&amp;"月")</f>
        <v/>
      </c>
    </row>
    <row r="123">
      <c r="A123" t="n">
        <v>9</v>
      </c>
      <c r="B123" t="n">
        <v>9</v>
      </c>
      <c r="C123">
        <f>IFERROR(INDEX(資格取込!$S$6:$S$205,MATCH(9&amp;"_"&amp;3,資格取込!$Z$6:$Z$205,0)),"")</f>
        <v/>
      </c>
      <c r="D123">
        <f>IFERROR(INDEX(資格取込!$R$6:$R$205,MATCH(9&amp;"_"&amp;3,資格取込!$Z$6:$Z$205,0)),"")</f>
        <v/>
      </c>
      <c r="E123">
        <f>IF(D123="","",IFERROR(INDEX(資格マスタ!$B:$B,MATCH(ASC(SUBSTITUTE(SUBSTITUTE(D123," ",""),"　","")),資格マスタ!$D:$D,0)),D123))</f>
        <v/>
      </c>
      <c r="F123">
        <f>IF(E123="","",IF(C123="",DATE(9999,1,1),C123))</f>
        <v/>
      </c>
      <c r="G123">
        <f>IF(E123="","",COUNTIFS($F$115:$F$128,"&lt;"&amp;F123,$F$115:$F$128,"&lt;&gt;")+COUNTIFS($F$115:$F$128,F123,$B$115:$B$128,"&lt;"&amp;B123)+1)</f>
        <v/>
      </c>
      <c r="H123">
        <f>IF(OR(E123="",C123=""),"",IF(C123&gt;=DATE(2019,5,1),"令和"&amp;(YEAR(C123)-2018),IF(C123&gt;=DATE(1989,1,8),"平成"&amp;(YEAR(C123)-1988),"昭和"&amp;(YEAR(C123)-1925)))&amp;"年"&amp;MONTH(C123)&amp;"月")</f>
        <v/>
      </c>
    </row>
    <row r="124">
      <c r="A124" t="n">
        <v>9</v>
      </c>
      <c r="B124" t="n">
        <v>10</v>
      </c>
      <c r="C124">
        <f>IFERROR(INDEX(資格取込!$S$6:$S$205,MATCH(9&amp;"_"&amp;4,資格取込!$Z$6:$Z$205,0)),"")</f>
        <v/>
      </c>
      <c r="D124">
        <f>IFERROR(INDEX(資格取込!$R$6:$R$205,MATCH(9&amp;"_"&amp;4,資格取込!$Z$6:$Z$205,0)),"")</f>
        <v/>
      </c>
      <c r="E124">
        <f>IF(D124="","",IFERROR(INDEX(資格マスタ!$B:$B,MATCH(ASC(SUBSTITUTE(SUBSTITUTE(D124," ",""),"　","")),資格マスタ!$D:$D,0)),D124))</f>
        <v/>
      </c>
      <c r="F124">
        <f>IF(E124="","",IF(C124="",DATE(9999,1,1),C124))</f>
        <v/>
      </c>
      <c r="G124">
        <f>IF(E124="","",COUNTIFS($F$115:$F$128,"&lt;"&amp;F124,$F$115:$F$128,"&lt;&gt;")+COUNTIFS($F$115:$F$128,F124,$B$115:$B$128,"&lt;"&amp;B124)+1)</f>
        <v/>
      </c>
      <c r="H124">
        <f>IF(OR(E124="",C124=""),"",IF(C124&gt;=DATE(2019,5,1),"令和"&amp;(YEAR(C124)-2018),IF(C124&gt;=DATE(1989,1,8),"平成"&amp;(YEAR(C124)-1988),"昭和"&amp;(YEAR(C124)-1925)))&amp;"年"&amp;MONTH(C124)&amp;"月")</f>
        <v/>
      </c>
    </row>
    <row r="125">
      <c r="A125" t="n">
        <v>9</v>
      </c>
      <c r="B125" t="n">
        <v>11</v>
      </c>
      <c r="C125">
        <f>IFERROR(INDEX(資格取込!$S$6:$S$205,MATCH(9&amp;"_"&amp;5,資格取込!$Z$6:$Z$205,0)),"")</f>
        <v/>
      </c>
      <c r="D125">
        <f>IFERROR(INDEX(資格取込!$R$6:$R$205,MATCH(9&amp;"_"&amp;5,資格取込!$Z$6:$Z$205,0)),"")</f>
        <v/>
      </c>
      <c r="E125">
        <f>IF(D125="","",IFERROR(INDEX(資格マスタ!$B:$B,MATCH(ASC(SUBSTITUTE(SUBSTITUTE(D125," ",""),"　","")),資格マスタ!$D:$D,0)),D125))</f>
        <v/>
      </c>
      <c r="F125">
        <f>IF(E125="","",IF(C125="",DATE(9999,1,1),C125))</f>
        <v/>
      </c>
      <c r="G125">
        <f>IF(E125="","",COUNTIFS($F$115:$F$128,"&lt;"&amp;F125,$F$115:$F$128,"&lt;&gt;")+COUNTIFS($F$115:$F$128,F125,$B$115:$B$128,"&lt;"&amp;B125)+1)</f>
        <v/>
      </c>
      <c r="H125">
        <f>IF(OR(E125="",C125=""),"",IF(C125&gt;=DATE(2019,5,1),"令和"&amp;(YEAR(C125)-2018),IF(C125&gt;=DATE(1989,1,8),"平成"&amp;(YEAR(C125)-1988),"昭和"&amp;(YEAR(C125)-1925)))&amp;"年"&amp;MONTH(C125)&amp;"月")</f>
        <v/>
      </c>
    </row>
    <row r="126">
      <c r="A126" t="n">
        <v>9</v>
      </c>
      <c r="B126" t="n">
        <v>12</v>
      </c>
      <c r="C126">
        <f>IFERROR(INDEX(資格取込!$S$6:$S$205,MATCH(9&amp;"_"&amp;6,資格取込!$Z$6:$Z$205,0)),"")</f>
        <v/>
      </c>
      <c r="D126">
        <f>IFERROR(INDEX(資格取込!$R$6:$R$205,MATCH(9&amp;"_"&amp;6,資格取込!$Z$6:$Z$205,0)),"")</f>
        <v/>
      </c>
      <c r="E126">
        <f>IF(D126="","",IFERROR(INDEX(資格マスタ!$B:$B,MATCH(ASC(SUBSTITUTE(SUBSTITUTE(D126," ",""),"　","")),資格マスタ!$D:$D,0)),D126))</f>
        <v/>
      </c>
      <c r="F126">
        <f>IF(E126="","",IF(C126="",DATE(9999,1,1),C126))</f>
        <v/>
      </c>
      <c r="G126">
        <f>IF(E126="","",COUNTIFS($F$115:$F$128,"&lt;"&amp;F126,$F$115:$F$128,"&lt;&gt;")+COUNTIFS($F$115:$F$128,F126,$B$115:$B$128,"&lt;"&amp;B126)+1)</f>
        <v/>
      </c>
      <c r="H126">
        <f>IF(OR(E126="",C126=""),"",IF(C126&gt;=DATE(2019,5,1),"令和"&amp;(YEAR(C126)-2018),IF(C126&gt;=DATE(1989,1,8),"平成"&amp;(YEAR(C126)-1988),"昭和"&amp;(YEAR(C126)-1925)))&amp;"年"&amp;MONTH(C126)&amp;"月")</f>
        <v/>
      </c>
    </row>
    <row r="127">
      <c r="A127" t="n">
        <v>9</v>
      </c>
      <c r="B127" t="n">
        <v>13</v>
      </c>
      <c r="C127">
        <f>IFERROR(INDEX(資格取込!$S$6:$S$205,MATCH(9&amp;"_"&amp;7,資格取込!$Z$6:$Z$205,0)),"")</f>
        <v/>
      </c>
      <c r="D127">
        <f>IFERROR(INDEX(資格取込!$R$6:$R$205,MATCH(9&amp;"_"&amp;7,資格取込!$Z$6:$Z$205,0)),"")</f>
        <v/>
      </c>
      <c r="E127">
        <f>IF(D127="","",IFERROR(INDEX(資格マスタ!$B:$B,MATCH(ASC(SUBSTITUTE(SUBSTITUTE(D127," ",""),"　","")),資格マスタ!$D:$D,0)),D127))</f>
        <v/>
      </c>
      <c r="F127">
        <f>IF(E127="","",IF(C127="",DATE(9999,1,1),C127))</f>
        <v/>
      </c>
      <c r="G127">
        <f>IF(E127="","",COUNTIFS($F$115:$F$128,"&lt;"&amp;F127,$F$115:$F$128,"&lt;&gt;")+COUNTIFS($F$115:$F$128,F127,$B$115:$B$128,"&lt;"&amp;B127)+1)</f>
        <v/>
      </c>
      <c r="H127">
        <f>IF(OR(E127="",C127=""),"",IF(C127&gt;=DATE(2019,5,1),"令和"&amp;(YEAR(C127)-2018),IF(C127&gt;=DATE(1989,1,8),"平成"&amp;(YEAR(C127)-1988),"昭和"&amp;(YEAR(C127)-1925)))&amp;"年"&amp;MONTH(C127)&amp;"月")</f>
        <v/>
      </c>
    </row>
    <row r="128">
      <c r="A128" t="n">
        <v>9</v>
      </c>
      <c r="B128" t="n">
        <v>14</v>
      </c>
      <c r="C128">
        <f>IFERROR(INDEX(資格取込!$S$6:$S$205,MATCH(9&amp;"_"&amp;8,資格取込!$Z$6:$Z$205,0)),"")</f>
        <v/>
      </c>
      <c r="D128">
        <f>IFERROR(INDEX(資格取込!$R$6:$R$205,MATCH(9&amp;"_"&amp;8,資格取込!$Z$6:$Z$205,0)),"")</f>
        <v/>
      </c>
      <c r="E128">
        <f>IF(D128="","",IFERROR(INDEX(資格マスタ!$B:$B,MATCH(ASC(SUBSTITUTE(SUBSTITUTE(D128," ",""),"　","")),資格マスタ!$D:$D,0)),D128))</f>
        <v/>
      </c>
      <c r="F128">
        <f>IF(E128="","",IF(C128="",DATE(9999,1,1),C128))</f>
        <v/>
      </c>
      <c r="G128">
        <f>IF(E128="","",COUNTIFS($F$115:$F$128,"&lt;"&amp;F128,$F$115:$F$128,"&lt;&gt;")+COUNTIFS($F$115:$F$128,F128,$B$115:$B$128,"&lt;"&amp;B128)+1)</f>
        <v/>
      </c>
      <c r="H128">
        <f>IF(OR(E128="",C128=""),"",IF(C128&gt;=DATE(2019,5,1),"令和"&amp;(YEAR(C128)-2018),IF(C128&gt;=DATE(1989,1,8),"平成"&amp;(YEAR(C128)-1988),"昭和"&amp;(YEAR(C128)-1925)))&amp;"年"&amp;MONTH(C128)&amp;"月")</f>
        <v/>
      </c>
    </row>
    <row r="129">
      <c r="A129" t="n">
        <v>10</v>
      </c>
      <c r="B129" t="n">
        <v>1</v>
      </c>
      <c r="C129" s="132">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129">
        <f>IF(入力!N14="","",入力!N14)</f>
        <v/>
      </c>
      <c r="E129">
        <f>IF(D129="","",IFERROR(INDEX(資格マスタ!$B:$B,MATCH(ASC(SUBSTITUTE(SUBSTITUTE(D129," ",""),"　","")),資格マスタ!$D:$D,0)),D129))</f>
        <v/>
      </c>
      <c r="F129">
        <f>IF(E129="","",IF(C129="",DATE(9999,1,1),C129))</f>
        <v/>
      </c>
      <c r="G129">
        <f>IF(E129="","",COUNTIFS($F$129:$F$142,"&lt;"&amp;F129,$F$129:$F$142,"&lt;&gt;")+COUNTIFS($F$129:$F$142,F129,$B$129:$B$142,"&lt;"&amp;B129)+1)</f>
        <v/>
      </c>
      <c r="H129">
        <f>IF(OR(E129="",C129=""),"",IF(C129&gt;=DATE(2019,5,1),"令和"&amp;(YEAR(C129)-2018),IF(C129&gt;=DATE(1989,1,8),"平成"&amp;(YEAR(C129)-1988),"昭和"&amp;(YEAR(C129)-1925)))&amp;"年"&amp;MONTH(C129)&amp;"月")</f>
        <v/>
      </c>
    </row>
    <row r="130">
      <c r="A130" t="n">
        <v>10</v>
      </c>
      <c r="B130" t="n">
        <v>2</v>
      </c>
      <c r="C130">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130">
        <f>IF(入力!P14="","",入力!P14)</f>
        <v/>
      </c>
      <c r="E130">
        <f>IF(D130="","",IFERROR(INDEX(資格マスタ!$B:$B,MATCH(ASC(SUBSTITUTE(SUBSTITUTE(D130," ",""),"　","")),資格マスタ!$D:$D,0)),D130))</f>
        <v/>
      </c>
      <c r="F130">
        <f>IF(E130="","",IF(C130="",DATE(9999,1,1),C130))</f>
        <v/>
      </c>
      <c r="G130">
        <f>IF(E130="","",COUNTIFS($F$129:$F$142,"&lt;"&amp;F130,$F$129:$F$142,"&lt;&gt;")+COUNTIFS($F$129:$F$142,F130,$B$129:$B$142,"&lt;"&amp;B130)+1)</f>
        <v/>
      </c>
      <c r="H130">
        <f>IF(OR(E130="",C130=""),"",IF(C130&gt;=DATE(2019,5,1),"令和"&amp;(YEAR(C130)-2018),IF(C130&gt;=DATE(1989,1,8),"平成"&amp;(YEAR(C130)-1988),"昭和"&amp;(YEAR(C130)-1925)))&amp;"年"&amp;MONTH(C130)&amp;"月")</f>
        <v/>
      </c>
    </row>
    <row r="131">
      <c r="A131" t="n">
        <v>10</v>
      </c>
      <c r="B131" t="n">
        <v>3</v>
      </c>
      <c r="C131">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131">
        <f>IF(入力!R14="","",入力!R14)</f>
        <v/>
      </c>
      <c r="E131">
        <f>IF(D131="","",IFERROR(INDEX(資格マスタ!$B:$B,MATCH(ASC(SUBSTITUTE(SUBSTITUTE(D131," ",""),"　","")),資格マスタ!$D:$D,0)),D131))</f>
        <v/>
      </c>
      <c r="F131">
        <f>IF(E131="","",IF(C131="",DATE(9999,1,1),C131))</f>
        <v/>
      </c>
      <c r="G131">
        <f>IF(E131="","",COUNTIFS($F$129:$F$142,"&lt;"&amp;F131,$F$129:$F$142,"&lt;&gt;")+COUNTIFS($F$129:$F$142,F131,$B$129:$B$142,"&lt;"&amp;B131)+1)</f>
        <v/>
      </c>
      <c r="H131">
        <f>IF(OR(E131="",C131=""),"",IF(C131&gt;=DATE(2019,5,1),"令和"&amp;(YEAR(C131)-2018),IF(C131&gt;=DATE(1989,1,8),"平成"&amp;(YEAR(C131)-1988),"昭和"&amp;(YEAR(C131)-1925)))&amp;"年"&amp;MONTH(C131)&amp;"月")</f>
        <v/>
      </c>
    </row>
    <row r="132">
      <c r="A132" t="n">
        <v>10</v>
      </c>
      <c r="B132" t="n">
        <v>4</v>
      </c>
      <c r="C132">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132">
        <f>IF(入力!T14="","",入力!T14)</f>
        <v/>
      </c>
      <c r="E132">
        <f>IF(D132="","",IFERROR(INDEX(資格マスタ!$B:$B,MATCH(ASC(SUBSTITUTE(SUBSTITUTE(D132," ",""),"　","")),資格マスタ!$D:$D,0)),D132))</f>
        <v/>
      </c>
      <c r="F132">
        <f>IF(E132="","",IF(C132="",DATE(9999,1,1),C132))</f>
        <v/>
      </c>
      <c r="G132">
        <f>IF(E132="","",COUNTIFS($F$129:$F$142,"&lt;"&amp;F132,$F$129:$F$142,"&lt;&gt;")+COUNTIFS($F$129:$F$142,F132,$B$129:$B$142,"&lt;"&amp;B132)+1)</f>
        <v/>
      </c>
      <c r="H132">
        <f>IF(OR(E132="",C132=""),"",IF(C132&gt;=DATE(2019,5,1),"令和"&amp;(YEAR(C132)-2018),IF(C132&gt;=DATE(1989,1,8),"平成"&amp;(YEAR(C132)-1988),"昭和"&amp;(YEAR(C132)-1925)))&amp;"年"&amp;MONTH(C132)&amp;"月")</f>
        <v/>
      </c>
    </row>
    <row r="133">
      <c r="A133" t="n">
        <v>10</v>
      </c>
      <c r="B133" t="n">
        <v>5</v>
      </c>
      <c r="C133">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133">
        <f>IF(入力!V14="","",入力!V14)</f>
        <v/>
      </c>
      <c r="E133">
        <f>IF(D133="","",IFERROR(INDEX(資格マスタ!$B:$B,MATCH(ASC(SUBSTITUTE(SUBSTITUTE(D133," ",""),"　","")),資格マスタ!$D:$D,0)),D133))</f>
        <v/>
      </c>
      <c r="F133">
        <f>IF(E133="","",IF(C133="",DATE(9999,1,1),C133))</f>
        <v/>
      </c>
      <c r="G133">
        <f>IF(E133="","",COUNTIFS($F$129:$F$142,"&lt;"&amp;F133,$F$129:$F$142,"&lt;&gt;")+COUNTIFS($F$129:$F$142,F133,$B$129:$B$142,"&lt;"&amp;B133)+1)</f>
        <v/>
      </c>
      <c r="H133">
        <f>IF(OR(E133="",C133=""),"",IF(C133&gt;=DATE(2019,5,1),"令和"&amp;(YEAR(C133)-2018),IF(C133&gt;=DATE(1989,1,8),"平成"&amp;(YEAR(C133)-1988),"昭和"&amp;(YEAR(C133)-1925)))&amp;"年"&amp;MONTH(C133)&amp;"月")</f>
        <v/>
      </c>
    </row>
    <row r="134">
      <c r="A134" t="n">
        <v>10</v>
      </c>
      <c r="B134" t="n">
        <v>6</v>
      </c>
      <c r="C134">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134">
        <f>IF(入力!X14="","",入力!X14)</f>
        <v/>
      </c>
      <c r="E134">
        <f>IF(D134="","",IFERROR(INDEX(資格マスタ!$B:$B,MATCH(ASC(SUBSTITUTE(SUBSTITUTE(D134," ",""),"　","")),資格マスタ!$D:$D,0)),D134))</f>
        <v/>
      </c>
      <c r="F134">
        <f>IF(E134="","",IF(C134="",DATE(9999,1,1),C134))</f>
        <v/>
      </c>
      <c r="G134">
        <f>IF(E134="","",COUNTIFS($F$129:$F$142,"&lt;"&amp;F134,$F$129:$F$142,"&lt;&gt;")+COUNTIFS($F$129:$F$142,F134,$B$129:$B$142,"&lt;"&amp;B134)+1)</f>
        <v/>
      </c>
      <c r="H134">
        <f>IF(OR(E134="",C134=""),"",IF(C134&gt;=DATE(2019,5,1),"令和"&amp;(YEAR(C134)-2018),IF(C134&gt;=DATE(1989,1,8),"平成"&amp;(YEAR(C134)-1988),"昭和"&amp;(YEAR(C134)-1925)))&amp;"年"&amp;MONTH(C134)&amp;"月")</f>
        <v/>
      </c>
    </row>
    <row r="135">
      <c r="A135" t="n">
        <v>10</v>
      </c>
      <c r="B135" t="n">
        <v>7</v>
      </c>
      <c r="C135">
        <f>IFERROR(INDEX(資格取込!$S$6:$S$205,MATCH(10&amp;"_"&amp;1,資格取込!$Z$6:$Z$205,0)),"")</f>
        <v/>
      </c>
      <c r="D135">
        <f>IFERROR(INDEX(資格取込!$R$6:$R$205,MATCH(10&amp;"_"&amp;1,資格取込!$Z$6:$Z$205,0)),"")</f>
        <v/>
      </c>
      <c r="E135">
        <f>IF(D135="","",IFERROR(INDEX(資格マスタ!$B:$B,MATCH(ASC(SUBSTITUTE(SUBSTITUTE(D135," ",""),"　","")),資格マスタ!$D:$D,0)),D135))</f>
        <v/>
      </c>
      <c r="F135">
        <f>IF(E135="","",IF(C135="",DATE(9999,1,1),C135))</f>
        <v/>
      </c>
      <c r="G135">
        <f>IF(E135="","",COUNTIFS($F$129:$F$142,"&lt;"&amp;F135,$F$129:$F$142,"&lt;&gt;")+COUNTIFS($F$129:$F$142,F135,$B$129:$B$142,"&lt;"&amp;B135)+1)</f>
        <v/>
      </c>
      <c r="H135">
        <f>IF(OR(E135="",C135=""),"",IF(C135&gt;=DATE(2019,5,1),"令和"&amp;(YEAR(C135)-2018),IF(C135&gt;=DATE(1989,1,8),"平成"&amp;(YEAR(C135)-1988),"昭和"&amp;(YEAR(C135)-1925)))&amp;"年"&amp;MONTH(C135)&amp;"月")</f>
        <v/>
      </c>
    </row>
    <row r="136">
      <c r="A136" t="n">
        <v>10</v>
      </c>
      <c r="B136" t="n">
        <v>8</v>
      </c>
      <c r="C136">
        <f>IFERROR(INDEX(資格取込!$S$6:$S$205,MATCH(10&amp;"_"&amp;2,資格取込!$Z$6:$Z$205,0)),"")</f>
        <v/>
      </c>
      <c r="D136">
        <f>IFERROR(INDEX(資格取込!$R$6:$R$205,MATCH(10&amp;"_"&amp;2,資格取込!$Z$6:$Z$205,0)),"")</f>
        <v/>
      </c>
      <c r="E136">
        <f>IF(D136="","",IFERROR(INDEX(資格マスタ!$B:$B,MATCH(ASC(SUBSTITUTE(SUBSTITUTE(D136," ",""),"　","")),資格マスタ!$D:$D,0)),D136))</f>
        <v/>
      </c>
      <c r="F136">
        <f>IF(E136="","",IF(C136="",DATE(9999,1,1),C136))</f>
        <v/>
      </c>
      <c r="G136">
        <f>IF(E136="","",COUNTIFS($F$129:$F$142,"&lt;"&amp;F136,$F$129:$F$142,"&lt;&gt;")+COUNTIFS($F$129:$F$142,F136,$B$129:$B$142,"&lt;"&amp;B136)+1)</f>
        <v/>
      </c>
      <c r="H136">
        <f>IF(OR(E136="",C136=""),"",IF(C136&gt;=DATE(2019,5,1),"令和"&amp;(YEAR(C136)-2018),IF(C136&gt;=DATE(1989,1,8),"平成"&amp;(YEAR(C136)-1988),"昭和"&amp;(YEAR(C136)-1925)))&amp;"年"&amp;MONTH(C136)&amp;"月")</f>
        <v/>
      </c>
    </row>
    <row r="137">
      <c r="A137" t="n">
        <v>10</v>
      </c>
      <c r="B137" t="n">
        <v>9</v>
      </c>
      <c r="C137">
        <f>IFERROR(INDEX(資格取込!$S$6:$S$205,MATCH(10&amp;"_"&amp;3,資格取込!$Z$6:$Z$205,0)),"")</f>
        <v/>
      </c>
      <c r="D137">
        <f>IFERROR(INDEX(資格取込!$R$6:$R$205,MATCH(10&amp;"_"&amp;3,資格取込!$Z$6:$Z$205,0)),"")</f>
        <v/>
      </c>
      <c r="E137">
        <f>IF(D137="","",IFERROR(INDEX(資格マスタ!$B:$B,MATCH(ASC(SUBSTITUTE(SUBSTITUTE(D137," ",""),"　","")),資格マスタ!$D:$D,0)),D137))</f>
        <v/>
      </c>
      <c r="F137">
        <f>IF(E137="","",IF(C137="",DATE(9999,1,1),C137))</f>
        <v/>
      </c>
      <c r="G137">
        <f>IF(E137="","",COUNTIFS($F$129:$F$142,"&lt;"&amp;F137,$F$129:$F$142,"&lt;&gt;")+COUNTIFS($F$129:$F$142,F137,$B$129:$B$142,"&lt;"&amp;B137)+1)</f>
        <v/>
      </c>
      <c r="H137">
        <f>IF(OR(E137="",C137=""),"",IF(C137&gt;=DATE(2019,5,1),"令和"&amp;(YEAR(C137)-2018),IF(C137&gt;=DATE(1989,1,8),"平成"&amp;(YEAR(C137)-1988),"昭和"&amp;(YEAR(C137)-1925)))&amp;"年"&amp;MONTH(C137)&amp;"月")</f>
        <v/>
      </c>
    </row>
    <row r="138">
      <c r="A138" t="n">
        <v>10</v>
      </c>
      <c r="B138" t="n">
        <v>10</v>
      </c>
      <c r="C138">
        <f>IFERROR(INDEX(資格取込!$S$6:$S$205,MATCH(10&amp;"_"&amp;4,資格取込!$Z$6:$Z$205,0)),"")</f>
        <v/>
      </c>
      <c r="D138">
        <f>IFERROR(INDEX(資格取込!$R$6:$R$205,MATCH(10&amp;"_"&amp;4,資格取込!$Z$6:$Z$205,0)),"")</f>
        <v/>
      </c>
      <c r="E138">
        <f>IF(D138="","",IFERROR(INDEX(資格マスタ!$B:$B,MATCH(ASC(SUBSTITUTE(SUBSTITUTE(D138," ",""),"　","")),資格マスタ!$D:$D,0)),D138))</f>
        <v/>
      </c>
      <c r="F138">
        <f>IF(E138="","",IF(C138="",DATE(9999,1,1),C138))</f>
        <v/>
      </c>
      <c r="G138">
        <f>IF(E138="","",COUNTIFS($F$129:$F$142,"&lt;"&amp;F138,$F$129:$F$142,"&lt;&gt;")+COUNTIFS($F$129:$F$142,F138,$B$129:$B$142,"&lt;"&amp;B138)+1)</f>
        <v/>
      </c>
      <c r="H138">
        <f>IF(OR(E138="",C138=""),"",IF(C138&gt;=DATE(2019,5,1),"令和"&amp;(YEAR(C138)-2018),IF(C138&gt;=DATE(1989,1,8),"平成"&amp;(YEAR(C138)-1988),"昭和"&amp;(YEAR(C138)-1925)))&amp;"年"&amp;MONTH(C138)&amp;"月")</f>
        <v/>
      </c>
    </row>
    <row r="139">
      <c r="A139" t="n">
        <v>10</v>
      </c>
      <c r="B139" t="n">
        <v>11</v>
      </c>
      <c r="C139">
        <f>IFERROR(INDEX(資格取込!$S$6:$S$205,MATCH(10&amp;"_"&amp;5,資格取込!$Z$6:$Z$205,0)),"")</f>
        <v/>
      </c>
      <c r="D139">
        <f>IFERROR(INDEX(資格取込!$R$6:$R$205,MATCH(10&amp;"_"&amp;5,資格取込!$Z$6:$Z$205,0)),"")</f>
        <v/>
      </c>
      <c r="E139">
        <f>IF(D139="","",IFERROR(INDEX(資格マスタ!$B:$B,MATCH(ASC(SUBSTITUTE(SUBSTITUTE(D139," ",""),"　","")),資格マスタ!$D:$D,0)),D139))</f>
        <v/>
      </c>
      <c r="F139">
        <f>IF(E139="","",IF(C139="",DATE(9999,1,1),C139))</f>
        <v/>
      </c>
      <c r="G139">
        <f>IF(E139="","",COUNTIFS($F$129:$F$142,"&lt;"&amp;F139,$F$129:$F$142,"&lt;&gt;")+COUNTIFS($F$129:$F$142,F139,$B$129:$B$142,"&lt;"&amp;B139)+1)</f>
        <v/>
      </c>
      <c r="H139">
        <f>IF(OR(E139="",C139=""),"",IF(C139&gt;=DATE(2019,5,1),"令和"&amp;(YEAR(C139)-2018),IF(C139&gt;=DATE(1989,1,8),"平成"&amp;(YEAR(C139)-1988),"昭和"&amp;(YEAR(C139)-1925)))&amp;"年"&amp;MONTH(C139)&amp;"月")</f>
        <v/>
      </c>
    </row>
    <row r="140">
      <c r="A140" t="n">
        <v>10</v>
      </c>
      <c r="B140" t="n">
        <v>12</v>
      </c>
      <c r="C140">
        <f>IFERROR(INDEX(資格取込!$S$6:$S$205,MATCH(10&amp;"_"&amp;6,資格取込!$Z$6:$Z$205,0)),"")</f>
        <v/>
      </c>
      <c r="D140">
        <f>IFERROR(INDEX(資格取込!$R$6:$R$205,MATCH(10&amp;"_"&amp;6,資格取込!$Z$6:$Z$205,0)),"")</f>
        <v/>
      </c>
      <c r="E140">
        <f>IF(D140="","",IFERROR(INDEX(資格マスタ!$B:$B,MATCH(ASC(SUBSTITUTE(SUBSTITUTE(D140," ",""),"　","")),資格マスタ!$D:$D,0)),D140))</f>
        <v/>
      </c>
      <c r="F140">
        <f>IF(E140="","",IF(C140="",DATE(9999,1,1),C140))</f>
        <v/>
      </c>
      <c r="G140">
        <f>IF(E140="","",COUNTIFS($F$129:$F$142,"&lt;"&amp;F140,$F$129:$F$142,"&lt;&gt;")+COUNTIFS($F$129:$F$142,F140,$B$129:$B$142,"&lt;"&amp;B140)+1)</f>
        <v/>
      </c>
      <c r="H140">
        <f>IF(OR(E140="",C140=""),"",IF(C140&gt;=DATE(2019,5,1),"令和"&amp;(YEAR(C140)-2018),IF(C140&gt;=DATE(1989,1,8),"平成"&amp;(YEAR(C140)-1988),"昭和"&amp;(YEAR(C140)-1925)))&amp;"年"&amp;MONTH(C140)&amp;"月")</f>
        <v/>
      </c>
    </row>
    <row r="141">
      <c r="A141" t="n">
        <v>10</v>
      </c>
      <c r="B141" t="n">
        <v>13</v>
      </c>
      <c r="C141">
        <f>IFERROR(INDEX(資格取込!$S$6:$S$205,MATCH(10&amp;"_"&amp;7,資格取込!$Z$6:$Z$205,0)),"")</f>
        <v/>
      </c>
      <c r="D141">
        <f>IFERROR(INDEX(資格取込!$R$6:$R$205,MATCH(10&amp;"_"&amp;7,資格取込!$Z$6:$Z$205,0)),"")</f>
        <v/>
      </c>
      <c r="E141">
        <f>IF(D141="","",IFERROR(INDEX(資格マスタ!$B:$B,MATCH(ASC(SUBSTITUTE(SUBSTITUTE(D141," ",""),"　","")),資格マスタ!$D:$D,0)),D141))</f>
        <v/>
      </c>
      <c r="F141">
        <f>IF(E141="","",IF(C141="",DATE(9999,1,1),C141))</f>
        <v/>
      </c>
      <c r="G141">
        <f>IF(E141="","",COUNTIFS($F$129:$F$142,"&lt;"&amp;F141,$F$129:$F$142,"&lt;&gt;")+COUNTIFS($F$129:$F$142,F141,$B$129:$B$142,"&lt;"&amp;B141)+1)</f>
        <v/>
      </c>
      <c r="H141">
        <f>IF(OR(E141="",C141=""),"",IF(C141&gt;=DATE(2019,5,1),"令和"&amp;(YEAR(C141)-2018),IF(C141&gt;=DATE(1989,1,8),"平成"&amp;(YEAR(C141)-1988),"昭和"&amp;(YEAR(C141)-1925)))&amp;"年"&amp;MONTH(C141)&amp;"月")</f>
        <v/>
      </c>
    </row>
    <row r="142">
      <c r="A142" t="n">
        <v>10</v>
      </c>
      <c r="B142" t="n">
        <v>14</v>
      </c>
      <c r="C142">
        <f>IFERROR(INDEX(資格取込!$S$6:$S$205,MATCH(10&amp;"_"&amp;8,資格取込!$Z$6:$Z$205,0)),"")</f>
        <v/>
      </c>
      <c r="D142">
        <f>IFERROR(INDEX(資格取込!$R$6:$R$205,MATCH(10&amp;"_"&amp;8,資格取込!$Z$6:$Z$205,0)),"")</f>
        <v/>
      </c>
      <c r="E142">
        <f>IF(D142="","",IFERROR(INDEX(資格マスタ!$B:$B,MATCH(ASC(SUBSTITUTE(SUBSTITUTE(D142," ",""),"　","")),資格マスタ!$D:$D,0)),D142))</f>
        <v/>
      </c>
      <c r="F142">
        <f>IF(E142="","",IF(C142="",DATE(9999,1,1),C142))</f>
        <v/>
      </c>
      <c r="G142">
        <f>IF(E142="","",COUNTIFS($F$129:$F$142,"&lt;"&amp;F142,$F$129:$F$142,"&lt;&gt;")+COUNTIFS($F$129:$F$142,F142,$B$129:$B$142,"&lt;"&amp;B142)+1)</f>
        <v/>
      </c>
      <c r="H142">
        <f>IF(OR(E142="",C142=""),"",IF(C142&gt;=DATE(2019,5,1),"令和"&amp;(YEAR(C142)-2018),IF(C142&gt;=DATE(1989,1,8),"平成"&amp;(YEAR(C142)-1988),"昭和"&amp;(YEAR(C142)-1925)))&amp;"年"&amp;MONTH(C142)&amp;"月")</f>
        <v/>
      </c>
    </row>
    <row r="143">
      <c r="A143" t="n">
        <v>11</v>
      </c>
      <c r="B143" t="n">
        <v>1</v>
      </c>
      <c r="C143" s="132">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143">
        <f>IF(入力!N15="","",入力!N15)</f>
        <v/>
      </c>
      <c r="E143">
        <f>IF(D143="","",IFERROR(INDEX(資格マスタ!$B:$B,MATCH(ASC(SUBSTITUTE(SUBSTITUTE(D143," ",""),"　","")),資格マスタ!$D:$D,0)),D143))</f>
        <v/>
      </c>
      <c r="F143">
        <f>IF(E143="","",IF(C143="",DATE(9999,1,1),C143))</f>
        <v/>
      </c>
      <c r="G143">
        <f>IF(E143="","",COUNTIFS($F$143:$F$156,"&lt;"&amp;F143,$F$143:$F$156,"&lt;&gt;")+COUNTIFS($F$143:$F$156,F143,$B$143:$B$156,"&lt;"&amp;B143)+1)</f>
        <v/>
      </c>
      <c r="H143">
        <f>IF(OR(E143="",C143=""),"",IF(C143&gt;=DATE(2019,5,1),"令和"&amp;(YEAR(C143)-2018),IF(C143&gt;=DATE(1989,1,8),"平成"&amp;(YEAR(C143)-1988),"昭和"&amp;(YEAR(C143)-1925)))&amp;"年"&amp;MONTH(C143)&amp;"月")</f>
        <v/>
      </c>
    </row>
    <row r="144">
      <c r="A144" t="n">
        <v>11</v>
      </c>
      <c r="B144" t="n">
        <v>2</v>
      </c>
      <c r="C14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144">
        <f>IF(入力!P15="","",入力!P15)</f>
        <v/>
      </c>
      <c r="E144">
        <f>IF(D144="","",IFERROR(INDEX(資格マスタ!$B:$B,MATCH(ASC(SUBSTITUTE(SUBSTITUTE(D144," ",""),"　","")),資格マスタ!$D:$D,0)),D144))</f>
        <v/>
      </c>
      <c r="F144">
        <f>IF(E144="","",IF(C144="",DATE(9999,1,1),C144))</f>
        <v/>
      </c>
      <c r="G144">
        <f>IF(E144="","",COUNTIFS($F$143:$F$156,"&lt;"&amp;F144,$F$143:$F$156,"&lt;&gt;")+COUNTIFS($F$143:$F$156,F144,$B$143:$B$156,"&lt;"&amp;B144)+1)</f>
        <v/>
      </c>
      <c r="H144">
        <f>IF(OR(E144="",C144=""),"",IF(C144&gt;=DATE(2019,5,1),"令和"&amp;(YEAR(C144)-2018),IF(C144&gt;=DATE(1989,1,8),"平成"&amp;(YEAR(C144)-1988),"昭和"&amp;(YEAR(C144)-1925)))&amp;"年"&amp;MONTH(C144)&amp;"月")</f>
        <v/>
      </c>
    </row>
    <row r="145">
      <c r="A145" t="n">
        <v>11</v>
      </c>
      <c r="B145" t="n">
        <v>3</v>
      </c>
      <c r="C14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145">
        <f>IF(入力!R15="","",入力!R15)</f>
        <v/>
      </c>
      <c r="E145">
        <f>IF(D145="","",IFERROR(INDEX(資格マスタ!$B:$B,MATCH(ASC(SUBSTITUTE(SUBSTITUTE(D145," ",""),"　","")),資格マスタ!$D:$D,0)),D145))</f>
        <v/>
      </c>
      <c r="F145">
        <f>IF(E145="","",IF(C145="",DATE(9999,1,1),C145))</f>
        <v/>
      </c>
      <c r="G145">
        <f>IF(E145="","",COUNTIFS($F$143:$F$156,"&lt;"&amp;F145,$F$143:$F$156,"&lt;&gt;")+COUNTIFS($F$143:$F$156,F145,$B$143:$B$156,"&lt;"&amp;B145)+1)</f>
        <v/>
      </c>
      <c r="H145">
        <f>IF(OR(E145="",C145=""),"",IF(C145&gt;=DATE(2019,5,1),"令和"&amp;(YEAR(C145)-2018),IF(C145&gt;=DATE(1989,1,8),"平成"&amp;(YEAR(C145)-1988),"昭和"&amp;(YEAR(C145)-1925)))&amp;"年"&amp;MONTH(C145)&amp;"月")</f>
        <v/>
      </c>
    </row>
    <row r="146">
      <c r="A146" t="n">
        <v>11</v>
      </c>
      <c r="B146" t="n">
        <v>4</v>
      </c>
      <c r="C14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146">
        <f>IF(入力!T15="","",入力!T15)</f>
        <v/>
      </c>
      <c r="E146">
        <f>IF(D146="","",IFERROR(INDEX(資格マスタ!$B:$B,MATCH(ASC(SUBSTITUTE(SUBSTITUTE(D146," ",""),"　","")),資格マスタ!$D:$D,0)),D146))</f>
        <v/>
      </c>
      <c r="F146">
        <f>IF(E146="","",IF(C146="",DATE(9999,1,1),C146))</f>
        <v/>
      </c>
      <c r="G146">
        <f>IF(E146="","",COUNTIFS($F$143:$F$156,"&lt;"&amp;F146,$F$143:$F$156,"&lt;&gt;")+COUNTIFS($F$143:$F$156,F146,$B$143:$B$156,"&lt;"&amp;B146)+1)</f>
        <v/>
      </c>
      <c r="H146">
        <f>IF(OR(E146="",C146=""),"",IF(C146&gt;=DATE(2019,5,1),"令和"&amp;(YEAR(C146)-2018),IF(C146&gt;=DATE(1989,1,8),"平成"&amp;(YEAR(C146)-1988),"昭和"&amp;(YEAR(C146)-1925)))&amp;"年"&amp;MONTH(C146)&amp;"月")</f>
        <v/>
      </c>
    </row>
    <row r="147">
      <c r="A147" t="n">
        <v>11</v>
      </c>
      <c r="B147" t="n">
        <v>5</v>
      </c>
      <c r="C14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147">
        <f>IF(入力!V15="","",入力!V15)</f>
        <v/>
      </c>
      <c r="E147">
        <f>IF(D147="","",IFERROR(INDEX(資格マスタ!$B:$B,MATCH(ASC(SUBSTITUTE(SUBSTITUTE(D147," ",""),"　","")),資格マスタ!$D:$D,0)),D147))</f>
        <v/>
      </c>
      <c r="F147">
        <f>IF(E147="","",IF(C147="",DATE(9999,1,1),C147))</f>
        <v/>
      </c>
      <c r="G147">
        <f>IF(E147="","",COUNTIFS($F$143:$F$156,"&lt;"&amp;F147,$F$143:$F$156,"&lt;&gt;")+COUNTIFS($F$143:$F$156,F147,$B$143:$B$156,"&lt;"&amp;B147)+1)</f>
        <v/>
      </c>
      <c r="H147">
        <f>IF(OR(E147="",C147=""),"",IF(C147&gt;=DATE(2019,5,1),"令和"&amp;(YEAR(C147)-2018),IF(C147&gt;=DATE(1989,1,8),"平成"&amp;(YEAR(C147)-1988),"昭和"&amp;(YEAR(C147)-1925)))&amp;"年"&amp;MONTH(C147)&amp;"月")</f>
        <v/>
      </c>
    </row>
    <row r="148">
      <c r="A148" t="n">
        <v>11</v>
      </c>
      <c r="B148" t="n">
        <v>6</v>
      </c>
      <c r="C14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148">
        <f>IF(入力!X15="","",入力!X15)</f>
        <v/>
      </c>
      <c r="E148">
        <f>IF(D148="","",IFERROR(INDEX(資格マスタ!$B:$B,MATCH(ASC(SUBSTITUTE(SUBSTITUTE(D148," ",""),"　","")),資格マスタ!$D:$D,0)),D148))</f>
        <v/>
      </c>
      <c r="F148">
        <f>IF(E148="","",IF(C148="",DATE(9999,1,1),C148))</f>
        <v/>
      </c>
      <c r="G148">
        <f>IF(E148="","",COUNTIFS($F$143:$F$156,"&lt;"&amp;F148,$F$143:$F$156,"&lt;&gt;")+COUNTIFS($F$143:$F$156,F148,$B$143:$B$156,"&lt;"&amp;B148)+1)</f>
        <v/>
      </c>
      <c r="H148">
        <f>IF(OR(E148="",C148=""),"",IF(C148&gt;=DATE(2019,5,1),"令和"&amp;(YEAR(C148)-2018),IF(C148&gt;=DATE(1989,1,8),"平成"&amp;(YEAR(C148)-1988),"昭和"&amp;(YEAR(C148)-1925)))&amp;"年"&amp;MONTH(C148)&amp;"月")</f>
        <v/>
      </c>
    </row>
    <row r="149">
      <c r="A149" t="n">
        <v>11</v>
      </c>
      <c r="B149" t="n">
        <v>7</v>
      </c>
      <c r="C149">
        <f>IFERROR(INDEX(資格取込!$S$6:$S$205,MATCH(11&amp;"_"&amp;1,資格取込!$Z$6:$Z$205,0)),"")</f>
        <v/>
      </c>
      <c r="D149">
        <f>IFERROR(INDEX(資格取込!$R$6:$R$205,MATCH(11&amp;"_"&amp;1,資格取込!$Z$6:$Z$205,0)),"")</f>
        <v/>
      </c>
      <c r="E149">
        <f>IF(D149="","",IFERROR(INDEX(資格マスタ!$B:$B,MATCH(ASC(SUBSTITUTE(SUBSTITUTE(D149," ",""),"　","")),資格マスタ!$D:$D,0)),D149))</f>
        <v/>
      </c>
      <c r="F149">
        <f>IF(E149="","",IF(C149="",DATE(9999,1,1),C149))</f>
        <v/>
      </c>
      <c r="G149">
        <f>IF(E149="","",COUNTIFS($F$143:$F$156,"&lt;"&amp;F149,$F$143:$F$156,"&lt;&gt;")+COUNTIFS($F$143:$F$156,F149,$B$143:$B$156,"&lt;"&amp;B149)+1)</f>
        <v/>
      </c>
      <c r="H149">
        <f>IF(OR(E149="",C149=""),"",IF(C149&gt;=DATE(2019,5,1),"令和"&amp;(YEAR(C149)-2018),IF(C149&gt;=DATE(1989,1,8),"平成"&amp;(YEAR(C149)-1988),"昭和"&amp;(YEAR(C149)-1925)))&amp;"年"&amp;MONTH(C149)&amp;"月")</f>
        <v/>
      </c>
    </row>
    <row r="150">
      <c r="A150" t="n">
        <v>11</v>
      </c>
      <c r="B150" t="n">
        <v>8</v>
      </c>
      <c r="C150">
        <f>IFERROR(INDEX(資格取込!$S$6:$S$205,MATCH(11&amp;"_"&amp;2,資格取込!$Z$6:$Z$205,0)),"")</f>
        <v/>
      </c>
      <c r="D150">
        <f>IFERROR(INDEX(資格取込!$R$6:$R$205,MATCH(11&amp;"_"&amp;2,資格取込!$Z$6:$Z$205,0)),"")</f>
        <v/>
      </c>
      <c r="E150">
        <f>IF(D150="","",IFERROR(INDEX(資格マスタ!$B:$B,MATCH(ASC(SUBSTITUTE(SUBSTITUTE(D150," ",""),"　","")),資格マスタ!$D:$D,0)),D150))</f>
        <v/>
      </c>
      <c r="F150">
        <f>IF(E150="","",IF(C150="",DATE(9999,1,1),C150))</f>
        <v/>
      </c>
      <c r="G150">
        <f>IF(E150="","",COUNTIFS($F$143:$F$156,"&lt;"&amp;F150,$F$143:$F$156,"&lt;&gt;")+COUNTIFS($F$143:$F$156,F150,$B$143:$B$156,"&lt;"&amp;B150)+1)</f>
        <v/>
      </c>
      <c r="H150">
        <f>IF(OR(E150="",C150=""),"",IF(C150&gt;=DATE(2019,5,1),"令和"&amp;(YEAR(C150)-2018),IF(C150&gt;=DATE(1989,1,8),"平成"&amp;(YEAR(C150)-1988),"昭和"&amp;(YEAR(C150)-1925)))&amp;"年"&amp;MONTH(C150)&amp;"月")</f>
        <v/>
      </c>
    </row>
    <row r="151">
      <c r="A151" t="n">
        <v>11</v>
      </c>
      <c r="B151" t="n">
        <v>9</v>
      </c>
      <c r="C151">
        <f>IFERROR(INDEX(資格取込!$S$6:$S$205,MATCH(11&amp;"_"&amp;3,資格取込!$Z$6:$Z$205,0)),"")</f>
        <v/>
      </c>
      <c r="D151">
        <f>IFERROR(INDEX(資格取込!$R$6:$R$205,MATCH(11&amp;"_"&amp;3,資格取込!$Z$6:$Z$205,0)),"")</f>
        <v/>
      </c>
      <c r="E151">
        <f>IF(D151="","",IFERROR(INDEX(資格マスタ!$B:$B,MATCH(ASC(SUBSTITUTE(SUBSTITUTE(D151," ",""),"　","")),資格マスタ!$D:$D,0)),D151))</f>
        <v/>
      </c>
      <c r="F151">
        <f>IF(E151="","",IF(C151="",DATE(9999,1,1),C151))</f>
        <v/>
      </c>
      <c r="G151">
        <f>IF(E151="","",COUNTIFS($F$143:$F$156,"&lt;"&amp;F151,$F$143:$F$156,"&lt;&gt;")+COUNTIFS($F$143:$F$156,F151,$B$143:$B$156,"&lt;"&amp;B151)+1)</f>
        <v/>
      </c>
      <c r="H151">
        <f>IF(OR(E151="",C151=""),"",IF(C151&gt;=DATE(2019,5,1),"令和"&amp;(YEAR(C151)-2018),IF(C151&gt;=DATE(1989,1,8),"平成"&amp;(YEAR(C151)-1988),"昭和"&amp;(YEAR(C151)-1925)))&amp;"年"&amp;MONTH(C151)&amp;"月")</f>
        <v/>
      </c>
    </row>
    <row r="152">
      <c r="A152" t="n">
        <v>11</v>
      </c>
      <c r="B152" t="n">
        <v>10</v>
      </c>
      <c r="C152">
        <f>IFERROR(INDEX(資格取込!$S$6:$S$205,MATCH(11&amp;"_"&amp;4,資格取込!$Z$6:$Z$205,0)),"")</f>
        <v/>
      </c>
      <c r="D152">
        <f>IFERROR(INDEX(資格取込!$R$6:$R$205,MATCH(11&amp;"_"&amp;4,資格取込!$Z$6:$Z$205,0)),"")</f>
        <v/>
      </c>
      <c r="E152">
        <f>IF(D152="","",IFERROR(INDEX(資格マスタ!$B:$B,MATCH(ASC(SUBSTITUTE(SUBSTITUTE(D152," ",""),"　","")),資格マスタ!$D:$D,0)),D152))</f>
        <v/>
      </c>
      <c r="F152">
        <f>IF(E152="","",IF(C152="",DATE(9999,1,1),C152))</f>
        <v/>
      </c>
      <c r="G152">
        <f>IF(E152="","",COUNTIFS($F$143:$F$156,"&lt;"&amp;F152,$F$143:$F$156,"&lt;&gt;")+COUNTIFS($F$143:$F$156,F152,$B$143:$B$156,"&lt;"&amp;B152)+1)</f>
        <v/>
      </c>
      <c r="H152">
        <f>IF(OR(E152="",C152=""),"",IF(C152&gt;=DATE(2019,5,1),"令和"&amp;(YEAR(C152)-2018),IF(C152&gt;=DATE(1989,1,8),"平成"&amp;(YEAR(C152)-1988),"昭和"&amp;(YEAR(C152)-1925)))&amp;"年"&amp;MONTH(C152)&amp;"月")</f>
        <v/>
      </c>
    </row>
    <row r="153">
      <c r="A153" t="n">
        <v>11</v>
      </c>
      <c r="B153" t="n">
        <v>11</v>
      </c>
      <c r="C153">
        <f>IFERROR(INDEX(資格取込!$S$6:$S$205,MATCH(11&amp;"_"&amp;5,資格取込!$Z$6:$Z$205,0)),"")</f>
        <v/>
      </c>
      <c r="D153">
        <f>IFERROR(INDEX(資格取込!$R$6:$R$205,MATCH(11&amp;"_"&amp;5,資格取込!$Z$6:$Z$205,0)),"")</f>
        <v/>
      </c>
      <c r="E153">
        <f>IF(D153="","",IFERROR(INDEX(資格マスタ!$B:$B,MATCH(ASC(SUBSTITUTE(SUBSTITUTE(D153," ",""),"　","")),資格マスタ!$D:$D,0)),D153))</f>
        <v/>
      </c>
      <c r="F153">
        <f>IF(E153="","",IF(C153="",DATE(9999,1,1),C153))</f>
        <v/>
      </c>
      <c r="G153">
        <f>IF(E153="","",COUNTIFS($F$143:$F$156,"&lt;"&amp;F153,$F$143:$F$156,"&lt;&gt;")+COUNTIFS($F$143:$F$156,F153,$B$143:$B$156,"&lt;"&amp;B153)+1)</f>
        <v/>
      </c>
      <c r="H153">
        <f>IF(OR(E153="",C153=""),"",IF(C153&gt;=DATE(2019,5,1),"令和"&amp;(YEAR(C153)-2018),IF(C153&gt;=DATE(1989,1,8),"平成"&amp;(YEAR(C153)-1988),"昭和"&amp;(YEAR(C153)-1925)))&amp;"年"&amp;MONTH(C153)&amp;"月")</f>
        <v/>
      </c>
    </row>
    <row r="154">
      <c r="A154" t="n">
        <v>11</v>
      </c>
      <c r="B154" t="n">
        <v>12</v>
      </c>
      <c r="C154">
        <f>IFERROR(INDEX(資格取込!$S$6:$S$205,MATCH(11&amp;"_"&amp;6,資格取込!$Z$6:$Z$205,0)),"")</f>
        <v/>
      </c>
      <c r="D154">
        <f>IFERROR(INDEX(資格取込!$R$6:$R$205,MATCH(11&amp;"_"&amp;6,資格取込!$Z$6:$Z$205,0)),"")</f>
        <v/>
      </c>
      <c r="E154">
        <f>IF(D154="","",IFERROR(INDEX(資格マスタ!$B:$B,MATCH(ASC(SUBSTITUTE(SUBSTITUTE(D154," ",""),"　","")),資格マスタ!$D:$D,0)),D154))</f>
        <v/>
      </c>
      <c r="F154">
        <f>IF(E154="","",IF(C154="",DATE(9999,1,1),C154))</f>
        <v/>
      </c>
      <c r="G154">
        <f>IF(E154="","",COUNTIFS($F$143:$F$156,"&lt;"&amp;F154,$F$143:$F$156,"&lt;&gt;")+COUNTIFS($F$143:$F$156,F154,$B$143:$B$156,"&lt;"&amp;B154)+1)</f>
        <v/>
      </c>
      <c r="H154">
        <f>IF(OR(E154="",C154=""),"",IF(C154&gt;=DATE(2019,5,1),"令和"&amp;(YEAR(C154)-2018),IF(C154&gt;=DATE(1989,1,8),"平成"&amp;(YEAR(C154)-1988),"昭和"&amp;(YEAR(C154)-1925)))&amp;"年"&amp;MONTH(C154)&amp;"月")</f>
        <v/>
      </c>
    </row>
    <row r="155">
      <c r="A155" t="n">
        <v>11</v>
      </c>
      <c r="B155" t="n">
        <v>13</v>
      </c>
      <c r="C155">
        <f>IFERROR(INDEX(資格取込!$S$6:$S$205,MATCH(11&amp;"_"&amp;7,資格取込!$Z$6:$Z$205,0)),"")</f>
        <v/>
      </c>
      <c r="D155">
        <f>IFERROR(INDEX(資格取込!$R$6:$R$205,MATCH(11&amp;"_"&amp;7,資格取込!$Z$6:$Z$205,0)),"")</f>
        <v/>
      </c>
      <c r="E155">
        <f>IF(D155="","",IFERROR(INDEX(資格マスタ!$B:$B,MATCH(ASC(SUBSTITUTE(SUBSTITUTE(D155," ",""),"　","")),資格マスタ!$D:$D,0)),D155))</f>
        <v/>
      </c>
      <c r="F155">
        <f>IF(E155="","",IF(C155="",DATE(9999,1,1),C155))</f>
        <v/>
      </c>
      <c r="G155">
        <f>IF(E155="","",COUNTIFS($F$143:$F$156,"&lt;"&amp;F155,$F$143:$F$156,"&lt;&gt;")+COUNTIFS($F$143:$F$156,F155,$B$143:$B$156,"&lt;"&amp;B155)+1)</f>
        <v/>
      </c>
      <c r="H155">
        <f>IF(OR(E155="",C155=""),"",IF(C155&gt;=DATE(2019,5,1),"令和"&amp;(YEAR(C155)-2018),IF(C155&gt;=DATE(1989,1,8),"平成"&amp;(YEAR(C155)-1988),"昭和"&amp;(YEAR(C155)-1925)))&amp;"年"&amp;MONTH(C155)&amp;"月")</f>
        <v/>
      </c>
    </row>
    <row r="156">
      <c r="A156" t="n">
        <v>11</v>
      </c>
      <c r="B156" t="n">
        <v>14</v>
      </c>
      <c r="C156">
        <f>IFERROR(INDEX(資格取込!$S$6:$S$205,MATCH(11&amp;"_"&amp;8,資格取込!$Z$6:$Z$205,0)),"")</f>
        <v/>
      </c>
      <c r="D156">
        <f>IFERROR(INDEX(資格取込!$R$6:$R$205,MATCH(11&amp;"_"&amp;8,資格取込!$Z$6:$Z$205,0)),"")</f>
        <v/>
      </c>
      <c r="E156">
        <f>IF(D156="","",IFERROR(INDEX(資格マスタ!$B:$B,MATCH(ASC(SUBSTITUTE(SUBSTITUTE(D156," ",""),"　","")),資格マスタ!$D:$D,0)),D156))</f>
        <v/>
      </c>
      <c r="F156">
        <f>IF(E156="","",IF(C156="",DATE(9999,1,1),C156))</f>
        <v/>
      </c>
      <c r="G156">
        <f>IF(E156="","",COUNTIFS($F$143:$F$156,"&lt;"&amp;F156,$F$143:$F$156,"&lt;&gt;")+COUNTIFS($F$143:$F$156,F156,$B$143:$B$156,"&lt;"&amp;B156)+1)</f>
        <v/>
      </c>
      <c r="H156">
        <f>IF(OR(E156="",C156=""),"",IF(C156&gt;=DATE(2019,5,1),"令和"&amp;(YEAR(C156)-2018),IF(C156&gt;=DATE(1989,1,8),"平成"&amp;(YEAR(C156)-1988),"昭和"&amp;(YEAR(C156)-1925)))&amp;"年"&amp;MONTH(C156)&amp;"月")</f>
        <v/>
      </c>
    </row>
    <row r="157">
      <c r="A157" t="n">
        <v>12</v>
      </c>
      <c r="B157" t="n">
        <v>1</v>
      </c>
      <c r="C157" s="132">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157">
        <f>IF(入力!N16="","",入力!N16)</f>
        <v/>
      </c>
      <c r="E157">
        <f>IF(D157="","",IFERROR(INDEX(資格マスタ!$B:$B,MATCH(ASC(SUBSTITUTE(SUBSTITUTE(D157," ",""),"　","")),資格マスタ!$D:$D,0)),D157))</f>
        <v/>
      </c>
      <c r="F157">
        <f>IF(E157="","",IF(C157="",DATE(9999,1,1),C157))</f>
        <v/>
      </c>
      <c r="G157">
        <f>IF(E157="","",COUNTIFS($F$157:$F$170,"&lt;"&amp;F157,$F$157:$F$170,"&lt;&gt;")+COUNTIFS($F$157:$F$170,F157,$B$157:$B$170,"&lt;"&amp;B157)+1)</f>
        <v/>
      </c>
      <c r="H157">
        <f>IF(OR(E157="",C157=""),"",IF(C157&gt;=DATE(2019,5,1),"令和"&amp;(YEAR(C157)-2018),IF(C157&gt;=DATE(1989,1,8),"平成"&amp;(YEAR(C157)-1988),"昭和"&amp;(YEAR(C157)-1925)))&amp;"年"&amp;MONTH(C157)&amp;"月")</f>
        <v/>
      </c>
    </row>
    <row r="158">
      <c r="A158" t="n">
        <v>12</v>
      </c>
      <c r="B158" t="n">
        <v>2</v>
      </c>
      <c r="C158">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158">
        <f>IF(入力!P16="","",入力!P16)</f>
        <v/>
      </c>
      <c r="E158">
        <f>IF(D158="","",IFERROR(INDEX(資格マスタ!$B:$B,MATCH(ASC(SUBSTITUTE(SUBSTITUTE(D158," ",""),"　","")),資格マスタ!$D:$D,0)),D158))</f>
        <v/>
      </c>
      <c r="F158">
        <f>IF(E158="","",IF(C158="",DATE(9999,1,1),C158))</f>
        <v/>
      </c>
      <c r="G158">
        <f>IF(E158="","",COUNTIFS($F$157:$F$170,"&lt;"&amp;F158,$F$157:$F$170,"&lt;&gt;")+COUNTIFS($F$157:$F$170,F158,$B$157:$B$170,"&lt;"&amp;B158)+1)</f>
        <v/>
      </c>
      <c r="H158">
        <f>IF(OR(E158="",C158=""),"",IF(C158&gt;=DATE(2019,5,1),"令和"&amp;(YEAR(C158)-2018),IF(C158&gt;=DATE(1989,1,8),"平成"&amp;(YEAR(C158)-1988),"昭和"&amp;(YEAR(C158)-1925)))&amp;"年"&amp;MONTH(C158)&amp;"月")</f>
        <v/>
      </c>
    </row>
    <row r="159">
      <c r="A159" t="n">
        <v>12</v>
      </c>
      <c r="B159" t="n">
        <v>3</v>
      </c>
      <c r="C159">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159">
        <f>IF(入力!R16="","",入力!R16)</f>
        <v/>
      </c>
      <c r="E159">
        <f>IF(D159="","",IFERROR(INDEX(資格マスタ!$B:$B,MATCH(ASC(SUBSTITUTE(SUBSTITUTE(D159," ",""),"　","")),資格マスタ!$D:$D,0)),D159))</f>
        <v/>
      </c>
      <c r="F159">
        <f>IF(E159="","",IF(C159="",DATE(9999,1,1),C159))</f>
        <v/>
      </c>
      <c r="G159">
        <f>IF(E159="","",COUNTIFS($F$157:$F$170,"&lt;"&amp;F159,$F$157:$F$170,"&lt;&gt;")+COUNTIFS($F$157:$F$170,F159,$B$157:$B$170,"&lt;"&amp;B159)+1)</f>
        <v/>
      </c>
      <c r="H159">
        <f>IF(OR(E159="",C159=""),"",IF(C159&gt;=DATE(2019,5,1),"令和"&amp;(YEAR(C159)-2018),IF(C159&gt;=DATE(1989,1,8),"平成"&amp;(YEAR(C159)-1988),"昭和"&amp;(YEAR(C159)-1925)))&amp;"年"&amp;MONTH(C159)&amp;"月")</f>
        <v/>
      </c>
    </row>
    <row r="160">
      <c r="A160" t="n">
        <v>12</v>
      </c>
      <c r="B160" t="n">
        <v>4</v>
      </c>
      <c r="C160">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160">
        <f>IF(入力!T16="","",入力!T16)</f>
        <v/>
      </c>
      <c r="E160">
        <f>IF(D160="","",IFERROR(INDEX(資格マスタ!$B:$B,MATCH(ASC(SUBSTITUTE(SUBSTITUTE(D160," ",""),"　","")),資格マスタ!$D:$D,0)),D160))</f>
        <v/>
      </c>
      <c r="F160">
        <f>IF(E160="","",IF(C160="",DATE(9999,1,1),C160))</f>
        <v/>
      </c>
      <c r="G160">
        <f>IF(E160="","",COUNTIFS($F$157:$F$170,"&lt;"&amp;F160,$F$157:$F$170,"&lt;&gt;")+COUNTIFS($F$157:$F$170,F160,$B$157:$B$170,"&lt;"&amp;B160)+1)</f>
        <v/>
      </c>
      <c r="H160">
        <f>IF(OR(E160="",C160=""),"",IF(C160&gt;=DATE(2019,5,1),"令和"&amp;(YEAR(C160)-2018),IF(C160&gt;=DATE(1989,1,8),"平成"&amp;(YEAR(C160)-1988),"昭和"&amp;(YEAR(C160)-1925)))&amp;"年"&amp;MONTH(C160)&amp;"月")</f>
        <v/>
      </c>
    </row>
    <row r="161">
      <c r="A161" t="n">
        <v>12</v>
      </c>
      <c r="B161" t="n">
        <v>5</v>
      </c>
      <c r="C161">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161">
        <f>IF(入力!V16="","",入力!V16)</f>
        <v/>
      </c>
      <c r="E161">
        <f>IF(D161="","",IFERROR(INDEX(資格マスタ!$B:$B,MATCH(ASC(SUBSTITUTE(SUBSTITUTE(D161," ",""),"　","")),資格マスタ!$D:$D,0)),D161))</f>
        <v/>
      </c>
      <c r="F161">
        <f>IF(E161="","",IF(C161="",DATE(9999,1,1),C161))</f>
        <v/>
      </c>
      <c r="G161">
        <f>IF(E161="","",COUNTIFS($F$157:$F$170,"&lt;"&amp;F161,$F$157:$F$170,"&lt;&gt;")+COUNTIFS($F$157:$F$170,F161,$B$157:$B$170,"&lt;"&amp;B161)+1)</f>
        <v/>
      </c>
      <c r="H161">
        <f>IF(OR(E161="",C161=""),"",IF(C161&gt;=DATE(2019,5,1),"令和"&amp;(YEAR(C161)-2018),IF(C161&gt;=DATE(1989,1,8),"平成"&amp;(YEAR(C161)-1988),"昭和"&amp;(YEAR(C161)-1925)))&amp;"年"&amp;MONTH(C161)&amp;"月")</f>
        <v/>
      </c>
    </row>
    <row r="162">
      <c r="A162" t="n">
        <v>12</v>
      </c>
      <c r="B162" t="n">
        <v>6</v>
      </c>
      <c r="C162">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162">
        <f>IF(入力!X16="","",入力!X16)</f>
        <v/>
      </c>
      <c r="E162">
        <f>IF(D162="","",IFERROR(INDEX(資格マスタ!$B:$B,MATCH(ASC(SUBSTITUTE(SUBSTITUTE(D162," ",""),"　","")),資格マスタ!$D:$D,0)),D162))</f>
        <v/>
      </c>
      <c r="F162">
        <f>IF(E162="","",IF(C162="",DATE(9999,1,1),C162))</f>
        <v/>
      </c>
      <c r="G162">
        <f>IF(E162="","",COUNTIFS($F$157:$F$170,"&lt;"&amp;F162,$F$157:$F$170,"&lt;&gt;")+COUNTIFS($F$157:$F$170,F162,$B$157:$B$170,"&lt;"&amp;B162)+1)</f>
        <v/>
      </c>
      <c r="H162">
        <f>IF(OR(E162="",C162=""),"",IF(C162&gt;=DATE(2019,5,1),"令和"&amp;(YEAR(C162)-2018),IF(C162&gt;=DATE(1989,1,8),"平成"&amp;(YEAR(C162)-1988),"昭和"&amp;(YEAR(C162)-1925)))&amp;"年"&amp;MONTH(C162)&amp;"月")</f>
        <v/>
      </c>
    </row>
    <row r="163">
      <c r="A163" t="n">
        <v>12</v>
      </c>
      <c r="B163" t="n">
        <v>7</v>
      </c>
      <c r="C163">
        <f>IFERROR(INDEX(資格取込!$S$6:$S$205,MATCH(12&amp;"_"&amp;1,資格取込!$Z$6:$Z$205,0)),"")</f>
        <v/>
      </c>
      <c r="D163">
        <f>IFERROR(INDEX(資格取込!$R$6:$R$205,MATCH(12&amp;"_"&amp;1,資格取込!$Z$6:$Z$205,0)),"")</f>
        <v/>
      </c>
      <c r="E163">
        <f>IF(D163="","",IFERROR(INDEX(資格マスタ!$B:$B,MATCH(ASC(SUBSTITUTE(SUBSTITUTE(D163," ",""),"　","")),資格マスタ!$D:$D,0)),D163))</f>
        <v/>
      </c>
      <c r="F163">
        <f>IF(E163="","",IF(C163="",DATE(9999,1,1),C163))</f>
        <v/>
      </c>
      <c r="G163">
        <f>IF(E163="","",COUNTIFS($F$157:$F$170,"&lt;"&amp;F163,$F$157:$F$170,"&lt;&gt;")+COUNTIFS($F$157:$F$170,F163,$B$157:$B$170,"&lt;"&amp;B163)+1)</f>
        <v/>
      </c>
      <c r="H163">
        <f>IF(OR(E163="",C163=""),"",IF(C163&gt;=DATE(2019,5,1),"令和"&amp;(YEAR(C163)-2018),IF(C163&gt;=DATE(1989,1,8),"平成"&amp;(YEAR(C163)-1988),"昭和"&amp;(YEAR(C163)-1925)))&amp;"年"&amp;MONTH(C163)&amp;"月")</f>
        <v/>
      </c>
    </row>
    <row r="164">
      <c r="A164" t="n">
        <v>12</v>
      </c>
      <c r="B164" t="n">
        <v>8</v>
      </c>
      <c r="C164">
        <f>IFERROR(INDEX(資格取込!$S$6:$S$205,MATCH(12&amp;"_"&amp;2,資格取込!$Z$6:$Z$205,0)),"")</f>
        <v/>
      </c>
      <c r="D164">
        <f>IFERROR(INDEX(資格取込!$R$6:$R$205,MATCH(12&amp;"_"&amp;2,資格取込!$Z$6:$Z$205,0)),"")</f>
        <v/>
      </c>
      <c r="E164">
        <f>IF(D164="","",IFERROR(INDEX(資格マスタ!$B:$B,MATCH(ASC(SUBSTITUTE(SUBSTITUTE(D164," ",""),"　","")),資格マスタ!$D:$D,0)),D164))</f>
        <v/>
      </c>
      <c r="F164">
        <f>IF(E164="","",IF(C164="",DATE(9999,1,1),C164))</f>
        <v/>
      </c>
      <c r="G164">
        <f>IF(E164="","",COUNTIFS($F$157:$F$170,"&lt;"&amp;F164,$F$157:$F$170,"&lt;&gt;")+COUNTIFS($F$157:$F$170,F164,$B$157:$B$170,"&lt;"&amp;B164)+1)</f>
        <v/>
      </c>
      <c r="H164">
        <f>IF(OR(E164="",C164=""),"",IF(C164&gt;=DATE(2019,5,1),"令和"&amp;(YEAR(C164)-2018),IF(C164&gt;=DATE(1989,1,8),"平成"&amp;(YEAR(C164)-1988),"昭和"&amp;(YEAR(C164)-1925)))&amp;"年"&amp;MONTH(C164)&amp;"月")</f>
        <v/>
      </c>
    </row>
    <row r="165">
      <c r="A165" t="n">
        <v>12</v>
      </c>
      <c r="B165" t="n">
        <v>9</v>
      </c>
      <c r="C165">
        <f>IFERROR(INDEX(資格取込!$S$6:$S$205,MATCH(12&amp;"_"&amp;3,資格取込!$Z$6:$Z$205,0)),"")</f>
        <v/>
      </c>
      <c r="D165">
        <f>IFERROR(INDEX(資格取込!$R$6:$R$205,MATCH(12&amp;"_"&amp;3,資格取込!$Z$6:$Z$205,0)),"")</f>
        <v/>
      </c>
      <c r="E165">
        <f>IF(D165="","",IFERROR(INDEX(資格マスタ!$B:$B,MATCH(ASC(SUBSTITUTE(SUBSTITUTE(D165," ",""),"　","")),資格マスタ!$D:$D,0)),D165))</f>
        <v/>
      </c>
      <c r="F165">
        <f>IF(E165="","",IF(C165="",DATE(9999,1,1),C165))</f>
        <v/>
      </c>
      <c r="G165">
        <f>IF(E165="","",COUNTIFS($F$157:$F$170,"&lt;"&amp;F165,$F$157:$F$170,"&lt;&gt;")+COUNTIFS($F$157:$F$170,F165,$B$157:$B$170,"&lt;"&amp;B165)+1)</f>
        <v/>
      </c>
      <c r="H165">
        <f>IF(OR(E165="",C165=""),"",IF(C165&gt;=DATE(2019,5,1),"令和"&amp;(YEAR(C165)-2018),IF(C165&gt;=DATE(1989,1,8),"平成"&amp;(YEAR(C165)-1988),"昭和"&amp;(YEAR(C165)-1925)))&amp;"年"&amp;MONTH(C165)&amp;"月")</f>
        <v/>
      </c>
    </row>
    <row r="166">
      <c r="A166" t="n">
        <v>12</v>
      </c>
      <c r="B166" t="n">
        <v>10</v>
      </c>
      <c r="C166">
        <f>IFERROR(INDEX(資格取込!$S$6:$S$205,MATCH(12&amp;"_"&amp;4,資格取込!$Z$6:$Z$205,0)),"")</f>
        <v/>
      </c>
      <c r="D166">
        <f>IFERROR(INDEX(資格取込!$R$6:$R$205,MATCH(12&amp;"_"&amp;4,資格取込!$Z$6:$Z$205,0)),"")</f>
        <v/>
      </c>
      <c r="E166">
        <f>IF(D166="","",IFERROR(INDEX(資格マスタ!$B:$B,MATCH(ASC(SUBSTITUTE(SUBSTITUTE(D166," ",""),"　","")),資格マスタ!$D:$D,0)),D166))</f>
        <v/>
      </c>
      <c r="F166">
        <f>IF(E166="","",IF(C166="",DATE(9999,1,1),C166))</f>
        <v/>
      </c>
      <c r="G166">
        <f>IF(E166="","",COUNTIFS($F$157:$F$170,"&lt;"&amp;F166,$F$157:$F$170,"&lt;&gt;")+COUNTIFS($F$157:$F$170,F166,$B$157:$B$170,"&lt;"&amp;B166)+1)</f>
        <v/>
      </c>
      <c r="H166">
        <f>IF(OR(E166="",C166=""),"",IF(C166&gt;=DATE(2019,5,1),"令和"&amp;(YEAR(C166)-2018),IF(C166&gt;=DATE(1989,1,8),"平成"&amp;(YEAR(C166)-1988),"昭和"&amp;(YEAR(C166)-1925)))&amp;"年"&amp;MONTH(C166)&amp;"月")</f>
        <v/>
      </c>
    </row>
    <row r="167">
      <c r="A167" t="n">
        <v>12</v>
      </c>
      <c r="B167" t="n">
        <v>11</v>
      </c>
      <c r="C167">
        <f>IFERROR(INDEX(資格取込!$S$6:$S$205,MATCH(12&amp;"_"&amp;5,資格取込!$Z$6:$Z$205,0)),"")</f>
        <v/>
      </c>
      <c r="D167">
        <f>IFERROR(INDEX(資格取込!$R$6:$R$205,MATCH(12&amp;"_"&amp;5,資格取込!$Z$6:$Z$205,0)),"")</f>
        <v/>
      </c>
      <c r="E167">
        <f>IF(D167="","",IFERROR(INDEX(資格マスタ!$B:$B,MATCH(ASC(SUBSTITUTE(SUBSTITUTE(D167," ",""),"　","")),資格マスタ!$D:$D,0)),D167))</f>
        <v/>
      </c>
      <c r="F167">
        <f>IF(E167="","",IF(C167="",DATE(9999,1,1),C167))</f>
        <v/>
      </c>
      <c r="G167">
        <f>IF(E167="","",COUNTIFS($F$157:$F$170,"&lt;"&amp;F167,$F$157:$F$170,"&lt;&gt;")+COUNTIFS($F$157:$F$170,F167,$B$157:$B$170,"&lt;"&amp;B167)+1)</f>
        <v/>
      </c>
      <c r="H167">
        <f>IF(OR(E167="",C167=""),"",IF(C167&gt;=DATE(2019,5,1),"令和"&amp;(YEAR(C167)-2018),IF(C167&gt;=DATE(1989,1,8),"平成"&amp;(YEAR(C167)-1988),"昭和"&amp;(YEAR(C167)-1925)))&amp;"年"&amp;MONTH(C167)&amp;"月")</f>
        <v/>
      </c>
    </row>
    <row r="168">
      <c r="A168" t="n">
        <v>12</v>
      </c>
      <c r="B168" t="n">
        <v>12</v>
      </c>
      <c r="C168">
        <f>IFERROR(INDEX(資格取込!$S$6:$S$205,MATCH(12&amp;"_"&amp;6,資格取込!$Z$6:$Z$205,0)),"")</f>
        <v/>
      </c>
      <c r="D168">
        <f>IFERROR(INDEX(資格取込!$R$6:$R$205,MATCH(12&amp;"_"&amp;6,資格取込!$Z$6:$Z$205,0)),"")</f>
        <v/>
      </c>
      <c r="E168">
        <f>IF(D168="","",IFERROR(INDEX(資格マスタ!$B:$B,MATCH(ASC(SUBSTITUTE(SUBSTITUTE(D168," ",""),"　","")),資格マスタ!$D:$D,0)),D168))</f>
        <v/>
      </c>
      <c r="F168">
        <f>IF(E168="","",IF(C168="",DATE(9999,1,1),C168))</f>
        <v/>
      </c>
      <c r="G168">
        <f>IF(E168="","",COUNTIFS($F$157:$F$170,"&lt;"&amp;F168,$F$157:$F$170,"&lt;&gt;")+COUNTIFS($F$157:$F$170,F168,$B$157:$B$170,"&lt;"&amp;B168)+1)</f>
        <v/>
      </c>
      <c r="H168">
        <f>IF(OR(E168="",C168=""),"",IF(C168&gt;=DATE(2019,5,1),"令和"&amp;(YEAR(C168)-2018),IF(C168&gt;=DATE(1989,1,8),"平成"&amp;(YEAR(C168)-1988),"昭和"&amp;(YEAR(C168)-1925)))&amp;"年"&amp;MONTH(C168)&amp;"月")</f>
        <v/>
      </c>
    </row>
    <row r="169">
      <c r="A169" t="n">
        <v>12</v>
      </c>
      <c r="B169" t="n">
        <v>13</v>
      </c>
      <c r="C169">
        <f>IFERROR(INDEX(資格取込!$S$6:$S$205,MATCH(12&amp;"_"&amp;7,資格取込!$Z$6:$Z$205,0)),"")</f>
        <v/>
      </c>
      <c r="D169">
        <f>IFERROR(INDEX(資格取込!$R$6:$R$205,MATCH(12&amp;"_"&amp;7,資格取込!$Z$6:$Z$205,0)),"")</f>
        <v/>
      </c>
      <c r="E169">
        <f>IF(D169="","",IFERROR(INDEX(資格マスタ!$B:$B,MATCH(ASC(SUBSTITUTE(SUBSTITUTE(D169," ",""),"　","")),資格マスタ!$D:$D,0)),D169))</f>
        <v/>
      </c>
      <c r="F169">
        <f>IF(E169="","",IF(C169="",DATE(9999,1,1),C169))</f>
        <v/>
      </c>
      <c r="G169">
        <f>IF(E169="","",COUNTIFS($F$157:$F$170,"&lt;"&amp;F169,$F$157:$F$170,"&lt;&gt;")+COUNTIFS($F$157:$F$170,F169,$B$157:$B$170,"&lt;"&amp;B169)+1)</f>
        <v/>
      </c>
      <c r="H169">
        <f>IF(OR(E169="",C169=""),"",IF(C169&gt;=DATE(2019,5,1),"令和"&amp;(YEAR(C169)-2018),IF(C169&gt;=DATE(1989,1,8),"平成"&amp;(YEAR(C169)-1988),"昭和"&amp;(YEAR(C169)-1925)))&amp;"年"&amp;MONTH(C169)&amp;"月")</f>
        <v/>
      </c>
    </row>
    <row r="170">
      <c r="A170" t="n">
        <v>12</v>
      </c>
      <c r="B170" t="n">
        <v>14</v>
      </c>
      <c r="C170">
        <f>IFERROR(INDEX(資格取込!$S$6:$S$205,MATCH(12&amp;"_"&amp;8,資格取込!$Z$6:$Z$205,0)),"")</f>
        <v/>
      </c>
      <c r="D170">
        <f>IFERROR(INDEX(資格取込!$R$6:$R$205,MATCH(12&amp;"_"&amp;8,資格取込!$Z$6:$Z$205,0)),"")</f>
        <v/>
      </c>
      <c r="E170">
        <f>IF(D170="","",IFERROR(INDEX(資格マスタ!$B:$B,MATCH(ASC(SUBSTITUTE(SUBSTITUTE(D170," ",""),"　","")),資格マスタ!$D:$D,0)),D170))</f>
        <v/>
      </c>
      <c r="F170">
        <f>IF(E170="","",IF(C170="",DATE(9999,1,1),C170))</f>
        <v/>
      </c>
      <c r="G170">
        <f>IF(E170="","",COUNTIFS($F$157:$F$170,"&lt;"&amp;F170,$F$157:$F$170,"&lt;&gt;")+COUNTIFS($F$157:$F$170,F170,$B$157:$B$170,"&lt;"&amp;B170)+1)</f>
        <v/>
      </c>
      <c r="H170">
        <f>IF(OR(E170="",C170=""),"",IF(C170&gt;=DATE(2019,5,1),"令和"&amp;(YEAR(C170)-2018),IF(C170&gt;=DATE(1989,1,8),"平成"&amp;(YEAR(C170)-1988),"昭和"&amp;(YEAR(C170)-1925)))&amp;"年"&amp;MONTH(C170)&amp;"月")</f>
        <v/>
      </c>
    </row>
    <row r="171">
      <c r="A171" t="n">
        <v>13</v>
      </c>
      <c r="B171" t="n">
        <v>1</v>
      </c>
      <c r="C171" s="132">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171">
        <f>IF(入力!N17="","",入力!N17)</f>
        <v/>
      </c>
      <c r="E171">
        <f>IF(D171="","",IFERROR(INDEX(資格マスタ!$B:$B,MATCH(ASC(SUBSTITUTE(SUBSTITUTE(D171," ",""),"　","")),資格マスタ!$D:$D,0)),D171))</f>
        <v/>
      </c>
      <c r="F171">
        <f>IF(E171="","",IF(C171="",DATE(9999,1,1),C171))</f>
        <v/>
      </c>
      <c r="G171">
        <f>IF(E171="","",COUNTIFS($F$171:$F$184,"&lt;"&amp;F171,$F$171:$F$184,"&lt;&gt;")+COUNTIFS($F$171:$F$184,F171,$B$171:$B$184,"&lt;"&amp;B171)+1)</f>
        <v/>
      </c>
      <c r="H171">
        <f>IF(OR(E171="",C171=""),"",IF(C171&gt;=DATE(2019,5,1),"令和"&amp;(YEAR(C171)-2018),IF(C171&gt;=DATE(1989,1,8),"平成"&amp;(YEAR(C171)-1988),"昭和"&amp;(YEAR(C171)-1925)))&amp;"年"&amp;MONTH(C171)&amp;"月")</f>
        <v/>
      </c>
    </row>
    <row r="172">
      <c r="A172" t="n">
        <v>13</v>
      </c>
      <c r="B172" t="n">
        <v>2</v>
      </c>
      <c r="C172">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172">
        <f>IF(入力!P17="","",入力!P17)</f>
        <v/>
      </c>
      <c r="E172">
        <f>IF(D172="","",IFERROR(INDEX(資格マスタ!$B:$B,MATCH(ASC(SUBSTITUTE(SUBSTITUTE(D172," ",""),"　","")),資格マスタ!$D:$D,0)),D172))</f>
        <v/>
      </c>
      <c r="F172">
        <f>IF(E172="","",IF(C172="",DATE(9999,1,1),C172))</f>
        <v/>
      </c>
      <c r="G172">
        <f>IF(E172="","",COUNTIFS($F$171:$F$184,"&lt;"&amp;F172,$F$171:$F$184,"&lt;&gt;")+COUNTIFS($F$171:$F$184,F172,$B$171:$B$184,"&lt;"&amp;B172)+1)</f>
        <v/>
      </c>
      <c r="H172">
        <f>IF(OR(E172="",C172=""),"",IF(C172&gt;=DATE(2019,5,1),"令和"&amp;(YEAR(C172)-2018),IF(C172&gt;=DATE(1989,1,8),"平成"&amp;(YEAR(C172)-1988),"昭和"&amp;(YEAR(C172)-1925)))&amp;"年"&amp;MONTH(C172)&amp;"月")</f>
        <v/>
      </c>
    </row>
    <row r="173">
      <c r="A173" t="n">
        <v>13</v>
      </c>
      <c r="B173" t="n">
        <v>3</v>
      </c>
      <c r="C173">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173">
        <f>IF(入力!R17="","",入力!R17)</f>
        <v/>
      </c>
      <c r="E173">
        <f>IF(D173="","",IFERROR(INDEX(資格マスタ!$B:$B,MATCH(ASC(SUBSTITUTE(SUBSTITUTE(D173," ",""),"　","")),資格マスタ!$D:$D,0)),D173))</f>
        <v/>
      </c>
      <c r="F173">
        <f>IF(E173="","",IF(C173="",DATE(9999,1,1),C173))</f>
        <v/>
      </c>
      <c r="G173">
        <f>IF(E173="","",COUNTIFS($F$171:$F$184,"&lt;"&amp;F173,$F$171:$F$184,"&lt;&gt;")+COUNTIFS($F$171:$F$184,F173,$B$171:$B$184,"&lt;"&amp;B173)+1)</f>
        <v/>
      </c>
      <c r="H173">
        <f>IF(OR(E173="",C173=""),"",IF(C173&gt;=DATE(2019,5,1),"令和"&amp;(YEAR(C173)-2018),IF(C173&gt;=DATE(1989,1,8),"平成"&amp;(YEAR(C173)-1988),"昭和"&amp;(YEAR(C173)-1925)))&amp;"年"&amp;MONTH(C173)&amp;"月")</f>
        <v/>
      </c>
    </row>
    <row r="174">
      <c r="A174" t="n">
        <v>13</v>
      </c>
      <c r="B174" t="n">
        <v>4</v>
      </c>
      <c r="C174">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174">
        <f>IF(入力!T17="","",入力!T17)</f>
        <v/>
      </c>
      <c r="E174">
        <f>IF(D174="","",IFERROR(INDEX(資格マスタ!$B:$B,MATCH(ASC(SUBSTITUTE(SUBSTITUTE(D174," ",""),"　","")),資格マスタ!$D:$D,0)),D174))</f>
        <v/>
      </c>
      <c r="F174">
        <f>IF(E174="","",IF(C174="",DATE(9999,1,1),C174))</f>
        <v/>
      </c>
      <c r="G174">
        <f>IF(E174="","",COUNTIFS($F$171:$F$184,"&lt;"&amp;F174,$F$171:$F$184,"&lt;&gt;")+COUNTIFS($F$171:$F$184,F174,$B$171:$B$184,"&lt;"&amp;B174)+1)</f>
        <v/>
      </c>
      <c r="H174">
        <f>IF(OR(E174="",C174=""),"",IF(C174&gt;=DATE(2019,5,1),"令和"&amp;(YEAR(C174)-2018),IF(C174&gt;=DATE(1989,1,8),"平成"&amp;(YEAR(C174)-1988),"昭和"&amp;(YEAR(C174)-1925)))&amp;"年"&amp;MONTH(C174)&amp;"月")</f>
        <v/>
      </c>
    </row>
    <row r="175">
      <c r="A175" t="n">
        <v>13</v>
      </c>
      <c r="B175" t="n">
        <v>5</v>
      </c>
      <c r="C175">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175">
        <f>IF(入力!V17="","",入力!V17)</f>
        <v/>
      </c>
      <c r="E175">
        <f>IF(D175="","",IFERROR(INDEX(資格マスタ!$B:$B,MATCH(ASC(SUBSTITUTE(SUBSTITUTE(D175," ",""),"　","")),資格マスタ!$D:$D,0)),D175))</f>
        <v/>
      </c>
      <c r="F175">
        <f>IF(E175="","",IF(C175="",DATE(9999,1,1),C175))</f>
        <v/>
      </c>
      <c r="G175">
        <f>IF(E175="","",COUNTIFS($F$171:$F$184,"&lt;"&amp;F175,$F$171:$F$184,"&lt;&gt;")+COUNTIFS($F$171:$F$184,F175,$B$171:$B$184,"&lt;"&amp;B175)+1)</f>
        <v/>
      </c>
      <c r="H175">
        <f>IF(OR(E175="",C175=""),"",IF(C175&gt;=DATE(2019,5,1),"令和"&amp;(YEAR(C175)-2018),IF(C175&gt;=DATE(1989,1,8),"平成"&amp;(YEAR(C175)-1988),"昭和"&amp;(YEAR(C175)-1925)))&amp;"年"&amp;MONTH(C175)&amp;"月")</f>
        <v/>
      </c>
    </row>
    <row r="176">
      <c r="A176" t="n">
        <v>13</v>
      </c>
      <c r="B176" t="n">
        <v>6</v>
      </c>
      <c r="C176">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176">
        <f>IF(入力!X17="","",入力!X17)</f>
        <v/>
      </c>
      <c r="E176">
        <f>IF(D176="","",IFERROR(INDEX(資格マスタ!$B:$B,MATCH(ASC(SUBSTITUTE(SUBSTITUTE(D176," ",""),"　","")),資格マスタ!$D:$D,0)),D176))</f>
        <v/>
      </c>
      <c r="F176">
        <f>IF(E176="","",IF(C176="",DATE(9999,1,1),C176))</f>
        <v/>
      </c>
      <c r="G176">
        <f>IF(E176="","",COUNTIFS($F$171:$F$184,"&lt;"&amp;F176,$F$171:$F$184,"&lt;&gt;")+COUNTIFS($F$171:$F$184,F176,$B$171:$B$184,"&lt;"&amp;B176)+1)</f>
        <v/>
      </c>
      <c r="H176">
        <f>IF(OR(E176="",C176=""),"",IF(C176&gt;=DATE(2019,5,1),"令和"&amp;(YEAR(C176)-2018),IF(C176&gt;=DATE(1989,1,8),"平成"&amp;(YEAR(C176)-1988),"昭和"&amp;(YEAR(C176)-1925)))&amp;"年"&amp;MONTH(C176)&amp;"月")</f>
        <v/>
      </c>
    </row>
    <row r="177">
      <c r="A177" t="n">
        <v>13</v>
      </c>
      <c r="B177" t="n">
        <v>7</v>
      </c>
      <c r="C177">
        <f>IFERROR(INDEX(資格取込!$S$6:$S$205,MATCH(13&amp;"_"&amp;1,資格取込!$Z$6:$Z$205,0)),"")</f>
        <v/>
      </c>
      <c r="D177">
        <f>IFERROR(INDEX(資格取込!$R$6:$R$205,MATCH(13&amp;"_"&amp;1,資格取込!$Z$6:$Z$205,0)),"")</f>
        <v/>
      </c>
      <c r="E177">
        <f>IF(D177="","",IFERROR(INDEX(資格マスタ!$B:$B,MATCH(ASC(SUBSTITUTE(SUBSTITUTE(D177," ",""),"　","")),資格マスタ!$D:$D,0)),D177))</f>
        <v/>
      </c>
      <c r="F177">
        <f>IF(E177="","",IF(C177="",DATE(9999,1,1),C177))</f>
        <v/>
      </c>
      <c r="G177">
        <f>IF(E177="","",COUNTIFS($F$171:$F$184,"&lt;"&amp;F177,$F$171:$F$184,"&lt;&gt;")+COUNTIFS($F$171:$F$184,F177,$B$171:$B$184,"&lt;"&amp;B177)+1)</f>
        <v/>
      </c>
      <c r="H177">
        <f>IF(OR(E177="",C177=""),"",IF(C177&gt;=DATE(2019,5,1),"令和"&amp;(YEAR(C177)-2018),IF(C177&gt;=DATE(1989,1,8),"平成"&amp;(YEAR(C177)-1988),"昭和"&amp;(YEAR(C177)-1925)))&amp;"年"&amp;MONTH(C177)&amp;"月")</f>
        <v/>
      </c>
    </row>
    <row r="178">
      <c r="A178" t="n">
        <v>13</v>
      </c>
      <c r="B178" t="n">
        <v>8</v>
      </c>
      <c r="C178">
        <f>IFERROR(INDEX(資格取込!$S$6:$S$205,MATCH(13&amp;"_"&amp;2,資格取込!$Z$6:$Z$205,0)),"")</f>
        <v/>
      </c>
      <c r="D178">
        <f>IFERROR(INDEX(資格取込!$R$6:$R$205,MATCH(13&amp;"_"&amp;2,資格取込!$Z$6:$Z$205,0)),"")</f>
        <v/>
      </c>
      <c r="E178">
        <f>IF(D178="","",IFERROR(INDEX(資格マスタ!$B:$B,MATCH(ASC(SUBSTITUTE(SUBSTITUTE(D178," ",""),"　","")),資格マスタ!$D:$D,0)),D178))</f>
        <v/>
      </c>
      <c r="F178">
        <f>IF(E178="","",IF(C178="",DATE(9999,1,1),C178))</f>
        <v/>
      </c>
      <c r="G178">
        <f>IF(E178="","",COUNTIFS($F$171:$F$184,"&lt;"&amp;F178,$F$171:$F$184,"&lt;&gt;")+COUNTIFS($F$171:$F$184,F178,$B$171:$B$184,"&lt;"&amp;B178)+1)</f>
        <v/>
      </c>
      <c r="H178">
        <f>IF(OR(E178="",C178=""),"",IF(C178&gt;=DATE(2019,5,1),"令和"&amp;(YEAR(C178)-2018),IF(C178&gt;=DATE(1989,1,8),"平成"&amp;(YEAR(C178)-1988),"昭和"&amp;(YEAR(C178)-1925)))&amp;"年"&amp;MONTH(C178)&amp;"月")</f>
        <v/>
      </c>
    </row>
    <row r="179">
      <c r="A179" t="n">
        <v>13</v>
      </c>
      <c r="B179" t="n">
        <v>9</v>
      </c>
      <c r="C179">
        <f>IFERROR(INDEX(資格取込!$S$6:$S$205,MATCH(13&amp;"_"&amp;3,資格取込!$Z$6:$Z$205,0)),"")</f>
        <v/>
      </c>
      <c r="D179">
        <f>IFERROR(INDEX(資格取込!$R$6:$R$205,MATCH(13&amp;"_"&amp;3,資格取込!$Z$6:$Z$205,0)),"")</f>
        <v/>
      </c>
      <c r="E179">
        <f>IF(D179="","",IFERROR(INDEX(資格マスタ!$B:$B,MATCH(ASC(SUBSTITUTE(SUBSTITUTE(D179," ",""),"　","")),資格マスタ!$D:$D,0)),D179))</f>
        <v/>
      </c>
      <c r="F179">
        <f>IF(E179="","",IF(C179="",DATE(9999,1,1),C179))</f>
        <v/>
      </c>
      <c r="G179">
        <f>IF(E179="","",COUNTIFS($F$171:$F$184,"&lt;"&amp;F179,$F$171:$F$184,"&lt;&gt;")+COUNTIFS($F$171:$F$184,F179,$B$171:$B$184,"&lt;"&amp;B179)+1)</f>
        <v/>
      </c>
      <c r="H179">
        <f>IF(OR(E179="",C179=""),"",IF(C179&gt;=DATE(2019,5,1),"令和"&amp;(YEAR(C179)-2018),IF(C179&gt;=DATE(1989,1,8),"平成"&amp;(YEAR(C179)-1988),"昭和"&amp;(YEAR(C179)-1925)))&amp;"年"&amp;MONTH(C179)&amp;"月")</f>
        <v/>
      </c>
    </row>
    <row r="180">
      <c r="A180" t="n">
        <v>13</v>
      </c>
      <c r="B180" t="n">
        <v>10</v>
      </c>
      <c r="C180">
        <f>IFERROR(INDEX(資格取込!$S$6:$S$205,MATCH(13&amp;"_"&amp;4,資格取込!$Z$6:$Z$205,0)),"")</f>
        <v/>
      </c>
      <c r="D180">
        <f>IFERROR(INDEX(資格取込!$R$6:$R$205,MATCH(13&amp;"_"&amp;4,資格取込!$Z$6:$Z$205,0)),"")</f>
        <v/>
      </c>
      <c r="E180">
        <f>IF(D180="","",IFERROR(INDEX(資格マスタ!$B:$B,MATCH(ASC(SUBSTITUTE(SUBSTITUTE(D180," ",""),"　","")),資格マスタ!$D:$D,0)),D180))</f>
        <v/>
      </c>
      <c r="F180">
        <f>IF(E180="","",IF(C180="",DATE(9999,1,1),C180))</f>
        <v/>
      </c>
      <c r="G180">
        <f>IF(E180="","",COUNTIFS($F$171:$F$184,"&lt;"&amp;F180,$F$171:$F$184,"&lt;&gt;")+COUNTIFS($F$171:$F$184,F180,$B$171:$B$184,"&lt;"&amp;B180)+1)</f>
        <v/>
      </c>
      <c r="H180">
        <f>IF(OR(E180="",C180=""),"",IF(C180&gt;=DATE(2019,5,1),"令和"&amp;(YEAR(C180)-2018),IF(C180&gt;=DATE(1989,1,8),"平成"&amp;(YEAR(C180)-1988),"昭和"&amp;(YEAR(C180)-1925)))&amp;"年"&amp;MONTH(C180)&amp;"月")</f>
        <v/>
      </c>
    </row>
    <row r="181">
      <c r="A181" t="n">
        <v>13</v>
      </c>
      <c r="B181" t="n">
        <v>11</v>
      </c>
      <c r="C181">
        <f>IFERROR(INDEX(資格取込!$S$6:$S$205,MATCH(13&amp;"_"&amp;5,資格取込!$Z$6:$Z$205,0)),"")</f>
        <v/>
      </c>
      <c r="D181">
        <f>IFERROR(INDEX(資格取込!$R$6:$R$205,MATCH(13&amp;"_"&amp;5,資格取込!$Z$6:$Z$205,0)),"")</f>
        <v/>
      </c>
      <c r="E181">
        <f>IF(D181="","",IFERROR(INDEX(資格マスタ!$B:$B,MATCH(ASC(SUBSTITUTE(SUBSTITUTE(D181," ",""),"　","")),資格マスタ!$D:$D,0)),D181))</f>
        <v/>
      </c>
      <c r="F181">
        <f>IF(E181="","",IF(C181="",DATE(9999,1,1),C181))</f>
        <v/>
      </c>
      <c r="G181">
        <f>IF(E181="","",COUNTIFS($F$171:$F$184,"&lt;"&amp;F181,$F$171:$F$184,"&lt;&gt;")+COUNTIFS($F$171:$F$184,F181,$B$171:$B$184,"&lt;"&amp;B181)+1)</f>
        <v/>
      </c>
      <c r="H181">
        <f>IF(OR(E181="",C181=""),"",IF(C181&gt;=DATE(2019,5,1),"令和"&amp;(YEAR(C181)-2018),IF(C181&gt;=DATE(1989,1,8),"平成"&amp;(YEAR(C181)-1988),"昭和"&amp;(YEAR(C181)-1925)))&amp;"年"&amp;MONTH(C181)&amp;"月")</f>
        <v/>
      </c>
    </row>
    <row r="182">
      <c r="A182" t="n">
        <v>13</v>
      </c>
      <c r="B182" t="n">
        <v>12</v>
      </c>
      <c r="C182">
        <f>IFERROR(INDEX(資格取込!$S$6:$S$205,MATCH(13&amp;"_"&amp;6,資格取込!$Z$6:$Z$205,0)),"")</f>
        <v/>
      </c>
      <c r="D182">
        <f>IFERROR(INDEX(資格取込!$R$6:$R$205,MATCH(13&amp;"_"&amp;6,資格取込!$Z$6:$Z$205,0)),"")</f>
        <v/>
      </c>
      <c r="E182">
        <f>IF(D182="","",IFERROR(INDEX(資格マスタ!$B:$B,MATCH(ASC(SUBSTITUTE(SUBSTITUTE(D182," ",""),"　","")),資格マスタ!$D:$D,0)),D182))</f>
        <v/>
      </c>
      <c r="F182">
        <f>IF(E182="","",IF(C182="",DATE(9999,1,1),C182))</f>
        <v/>
      </c>
      <c r="G182">
        <f>IF(E182="","",COUNTIFS($F$171:$F$184,"&lt;"&amp;F182,$F$171:$F$184,"&lt;&gt;")+COUNTIFS($F$171:$F$184,F182,$B$171:$B$184,"&lt;"&amp;B182)+1)</f>
        <v/>
      </c>
      <c r="H182">
        <f>IF(OR(E182="",C182=""),"",IF(C182&gt;=DATE(2019,5,1),"令和"&amp;(YEAR(C182)-2018),IF(C182&gt;=DATE(1989,1,8),"平成"&amp;(YEAR(C182)-1988),"昭和"&amp;(YEAR(C182)-1925)))&amp;"年"&amp;MONTH(C182)&amp;"月")</f>
        <v/>
      </c>
    </row>
    <row r="183">
      <c r="A183" t="n">
        <v>13</v>
      </c>
      <c r="B183" t="n">
        <v>13</v>
      </c>
      <c r="C183">
        <f>IFERROR(INDEX(資格取込!$S$6:$S$205,MATCH(13&amp;"_"&amp;7,資格取込!$Z$6:$Z$205,0)),"")</f>
        <v/>
      </c>
      <c r="D183">
        <f>IFERROR(INDEX(資格取込!$R$6:$R$205,MATCH(13&amp;"_"&amp;7,資格取込!$Z$6:$Z$205,0)),"")</f>
        <v/>
      </c>
      <c r="E183">
        <f>IF(D183="","",IFERROR(INDEX(資格マスタ!$B:$B,MATCH(ASC(SUBSTITUTE(SUBSTITUTE(D183," ",""),"　","")),資格マスタ!$D:$D,0)),D183))</f>
        <v/>
      </c>
      <c r="F183">
        <f>IF(E183="","",IF(C183="",DATE(9999,1,1),C183))</f>
        <v/>
      </c>
      <c r="G183">
        <f>IF(E183="","",COUNTIFS($F$171:$F$184,"&lt;"&amp;F183,$F$171:$F$184,"&lt;&gt;")+COUNTIFS($F$171:$F$184,F183,$B$171:$B$184,"&lt;"&amp;B183)+1)</f>
        <v/>
      </c>
      <c r="H183">
        <f>IF(OR(E183="",C183=""),"",IF(C183&gt;=DATE(2019,5,1),"令和"&amp;(YEAR(C183)-2018),IF(C183&gt;=DATE(1989,1,8),"平成"&amp;(YEAR(C183)-1988),"昭和"&amp;(YEAR(C183)-1925)))&amp;"年"&amp;MONTH(C183)&amp;"月")</f>
        <v/>
      </c>
    </row>
    <row r="184">
      <c r="A184" t="n">
        <v>13</v>
      </c>
      <c r="B184" t="n">
        <v>14</v>
      </c>
      <c r="C184">
        <f>IFERROR(INDEX(資格取込!$S$6:$S$205,MATCH(13&amp;"_"&amp;8,資格取込!$Z$6:$Z$205,0)),"")</f>
        <v/>
      </c>
      <c r="D184">
        <f>IFERROR(INDEX(資格取込!$R$6:$R$205,MATCH(13&amp;"_"&amp;8,資格取込!$Z$6:$Z$205,0)),"")</f>
        <v/>
      </c>
      <c r="E184">
        <f>IF(D184="","",IFERROR(INDEX(資格マスタ!$B:$B,MATCH(ASC(SUBSTITUTE(SUBSTITUTE(D184," ",""),"　","")),資格マスタ!$D:$D,0)),D184))</f>
        <v/>
      </c>
      <c r="F184">
        <f>IF(E184="","",IF(C184="",DATE(9999,1,1),C184))</f>
        <v/>
      </c>
      <c r="G184">
        <f>IF(E184="","",COUNTIFS($F$171:$F$184,"&lt;"&amp;F184,$F$171:$F$184,"&lt;&gt;")+COUNTIFS($F$171:$F$184,F184,$B$171:$B$184,"&lt;"&amp;B184)+1)</f>
        <v/>
      </c>
      <c r="H184">
        <f>IF(OR(E184="",C184=""),"",IF(C184&gt;=DATE(2019,5,1),"令和"&amp;(YEAR(C184)-2018),IF(C184&gt;=DATE(1989,1,8),"平成"&amp;(YEAR(C184)-1988),"昭和"&amp;(YEAR(C184)-1925)))&amp;"年"&amp;MONTH(C184)&amp;"月")</f>
        <v/>
      </c>
    </row>
    <row r="185">
      <c r="A185" t="n">
        <v>14</v>
      </c>
      <c r="B185" t="n">
        <v>1</v>
      </c>
      <c r="C185" s="132">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185">
        <f>IF(入力!N18="","",入力!N18)</f>
        <v/>
      </c>
      <c r="E185">
        <f>IF(D185="","",IFERROR(INDEX(資格マスタ!$B:$B,MATCH(ASC(SUBSTITUTE(SUBSTITUTE(D185," ",""),"　","")),資格マスタ!$D:$D,0)),D185))</f>
        <v/>
      </c>
      <c r="F185">
        <f>IF(E185="","",IF(C185="",DATE(9999,1,1),C185))</f>
        <v/>
      </c>
      <c r="G185">
        <f>IF(E185="","",COUNTIFS($F$185:$F$198,"&lt;"&amp;F185,$F$185:$F$198,"&lt;&gt;")+COUNTIFS($F$185:$F$198,F185,$B$185:$B$198,"&lt;"&amp;B185)+1)</f>
        <v/>
      </c>
      <c r="H185">
        <f>IF(OR(E185="",C185=""),"",IF(C185&gt;=DATE(2019,5,1),"令和"&amp;(YEAR(C185)-2018),IF(C185&gt;=DATE(1989,1,8),"平成"&amp;(YEAR(C185)-1988),"昭和"&amp;(YEAR(C185)-1925)))&amp;"年"&amp;MONTH(C185)&amp;"月")</f>
        <v/>
      </c>
    </row>
    <row r="186">
      <c r="A186" t="n">
        <v>14</v>
      </c>
      <c r="B186" t="n">
        <v>2</v>
      </c>
      <c r="C186">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186">
        <f>IF(入力!P18="","",入力!P18)</f>
        <v/>
      </c>
      <c r="E186">
        <f>IF(D186="","",IFERROR(INDEX(資格マスタ!$B:$B,MATCH(ASC(SUBSTITUTE(SUBSTITUTE(D186," ",""),"　","")),資格マスタ!$D:$D,0)),D186))</f>
        <v/>
      </c>
      <c r="F186">
        <f>IF(E186="","",IF(C186="",DATE(9999,1,1),C186))</f>
        <v/>
      </c>
      <c r="G186">
        <f>IF(E186="","",COUNTIFS($F$185:$F$198,"&lt;"&amp;F186,$F$185:$F$198,"&lt;&gt;")+COUNTIFS($F$185:$F$198,F186,$B$185:$B$198,"&lt;"&amp;B186)+1)</f>
        <v/>
      </c>
      <c r="H186">
        <f>IF(OR(E186="",C186=""),"",IF(C186&gt;=DATE(2019,5,1),"令和"&amp;(YEAR(C186)-2018),IF(C186&gt;=DATE(1989,1,8),"平成"&amp;(YEAR(C186)-1988),"昭和"&amp;(YEAR(C186)-1925)))&amp;"年"&amp;MONTH(C186)&amp;"月")</f>
        <v/>
      </c>
    </row>
    <row r="187">
      <c r="A187" t="n">
        <v>14</v>
      </c>
      <c r="B187" t="n">
        <v>3</v>
      </c>
      <c r="C187">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187">
        <f>IF(入力!R18="","",入力!R18)</f>
        <v/>
      </c>
      <c r="E187">
        <f>IF(D187="","",IFERROR(INDEX(資格マスタ!$B:$B,MATCH(ASC(SUBSTITUTE(SUBSTITUTE(D187," ",""),"　","")),資格マスタ!$D:$D,0)),D187))</f>
        <v/>
      </c>
      <c r="F187">
        <f>IF(E187="","",IF(C187="",DATE(9999,1,1),C187))</f>
        <v/>
      </c>
      <c r="G187">
        <f>IF(E187="","",COUNTIFS($F$185:$F$198,"&lt;"&amp;F187,$F$185:$F$198,"&lt;&gt;")+COUNTIFS($F$185:$F$198,F187,$B$185:$B$198,"&lt;"&amp;B187)+1)</f>
        <v/>
      </c>
      <c r="H187">
        <f>IF(OR(E187="",C187=""),"",IF(C187&gt;=DATE(2019,5,1),"令和"&amp;(YEAR(C187)-2018),IF(C187&gt;=DATE(1989,1,8),"平成"&amp;(YEAR(C187)-1988),"昭和"&amp;(YEAR(C187)-1925)))&amp;"年"&amp;MONTH(C187)&amp;"月")</f>
        <v/>
      </c>
    </row>
    <row r="188">
      <c r="A188" t="n">
        <v>14</v>
      </c>
      <c r="B188" t="n">
        <v>4</v>
      </c>
      <c r="C188">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188">
        <f>IF(入力!T18="","",入力!T18)</f>
        <v/>
      </c>
      <c r="E188">
        <f>IF(D188="","",IFERROR(INDEX(資格マスタ!$B:$B,MATCH(ASC(SUBSTITUTE(SUBSTITUTE(D188," ",""),"　","")),資格マスタ!$D:$D,0)),D188))</f>
        <v/>
      </c>
      <c r="F188">
        <f>IF(E188="","",IF(C188="",DATE(9999,1,1),C188))</f>
        <v/>
      </c>
      <c r="G188">
        <f>IF(E188="","",COUNTIFS($F$185:$F$198,"&lt;"&amp;F188,$F$185:$F$198,"&lt;&gt;")+COUNTIFS($F$185:$F$198,F188,$B$185:$B$198,"&lt;"&amp;B188)+1)</f>
        <v/>
      </c>
      <c r="H188">
        <f>IF(OR(E188="",C188=""),"",IF(C188&gt;=DATE(2019,5,1),"令和"&amp;(YEAR(C188)-2018),IF(C188&gt;=DATE(1989,1,8),"平成"&amp;(YEAR(C188)-1988),"昭和"&amp;(YEAR(C188)-1925)))&amp;"年"&amp;MONTH(C188)&amp;"月")</f>
        <v/>
      </c>
    </row>
    <row r="189">
      <c r="A189" t="n">
        <v>14</v>
      </c>
      <c r="B189" t="n">
        <v>5</v>
      </c>
      <c r="C189">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189">
        <f>IF(入力!V18="","",入力!V18)</f>
        <v/>
      </c>
      <c r="E189">
        <f>IF(D189="","",IFERROR(INDEX(資格マスタ!$B:$B,MATCH(ASC(SUBSTITUTE(SUBSTITUTE(D189," ",""),"　","")),資格マスタ!$D:$D,0)),D189))</f>
        <v/>
      </c>
      <c r="F189">
        <f>IF(E189="","",IF(C189="",DATE(9999,1,1),C189))</f>
        <v/>
      </c>
      <c r="G189">
        <f>IF(E189="","",COUNTIFS($F$185:$F$198,"&lt;"&amp;F189,$F$185:$F$198,"&lt;&gt;")+COUNTIFS($F$185:$F$198,F189,$B$185:$B$198,"&lt;"&amp;B189)+1)</f>
        <v/>
      </c>
      <c r="H189">
        <f>IF(OR(E189="",C189=""),"",IF(C189&gt;=DATE(2019,5,1),"令和"&amp;(YEAR(C189)-2018),IF(C189&gt;=DATE(1989,1,8),"平成"&amp;(YEAR(C189)-1988),"昭和"&amp;(YEAR(C189)-1925)))&amp;"年"&amp;MONTH(C189)&amp;"月")</f>
        <v/>
      </c>
    </row>
    <row r="190">
      <c r="A190" t="n">
        <v>14</v>
      </c>
      <c r="B190" t="n">
        <v>6</v>
      </c>
      <c r="C190">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190">
        <f>IF(入力!X18="","",入力!X18)</f>
        <v/>
      </c>
      <c r="E190">
        <f>IF(D190="","",IFERROR(INDEX(資格マスタ!$B:$B,MATCH(ASC(SUBSTITUTE(SUBSTITUTE(D190," ",""),"　","")),資格マスタ!$D:$D,0)),D190))</f>
        <v/>
      </c>
      <c r="F190">
        <f>IF(E190="","",IF(C190="",DATE(9999,1,1),C190))</f>
        <v/>
      </c>
      <c r="G190">
        <f>IF(E190="","",COUNTIFS($F$185:$F$198,"&lt;"&amp;F190,$F$185:$F$198,"&lt;&gt;")+COUNTIFS($F$185:$F$198,F190,$B$185:$B$198,"&lt;"&amp;B190)+1)</f>
        <v/>
      </c>
      <c r="H190">
        <f>IF(OR(E190="",C190=""),"",IF(C190&gt;=DATE(2019,5,1),"令和"&amp;(YEAR(C190)-2018),IF(C190&gt;=DATE(1989,1,8),"平成"&amp;(YEAR(C190)-1988),"昭和"&amp;(YEAR(C190)-1925)))&amp;"年"&amp;MONTH(C190)&amp;"月")</f>
        <v/>
      </c>
    </row>
    <row r="191">
      <c r="A191" t="n">
        <v>14</v>
      </c>
      <c r="B191" t="n">
        <v>7</v>
      </c>
      <c r="C191">
        <f>IFERROR(INDEX(資格取込!$S$6:$S$205,MATCH(14&amp;"_"&amp;1,資格取込!$Z$6:$Z$205,0)),"")</f>
        <v/>
      </c>
      <c r="D191">
        <f>IFERROR(INDEX(資格取込!$R$6:$R$205,MATCH(14&amp;"_"&amp;1,資格取込!$Z$6:$Z$205,0)),"")</f>
        <v/>
      </c>
      <c r="E191">
        <f>IF(D191="","",IFERROR(INDEX(資格マスタ!$B:$B,MATCH(ASC(SUBSTITUTE(SUBSTITUTE(D191," ",""),"　","")),資格マスタ!$D:$D,0)),D191))</f>
        <v/>
      </c>
      <c r="F191">
        <f>IF(E191="","",IF(C191="",DATE(9999,1,1),C191))</f>
        <v/>
      </c>
      <c r="G191">
        <f>IF(E191="","",COUNTIFS($F$185:$F$198,"&lt;"&amp;F191,$F$185:$F$198,"&lt;&gt;")+COUNTIFS($F$185:$F$198,F191,$B$185:$B$198,"&lt;"&amp;B191)+1)</f>
        <v/>
      </c>
      <c r="H191">
        <f>IF(OR(E191="",C191=""),"",IF(C191&gt;=DATE(2019,5,1),"令和"&amp;(YEAR(C191)-2018),IF(C191&gt;=DATE(1989,1,8),"平成"&amp;(YEAR(C191)-1988),"昭和"&amp;(YEAR(C191)-1925)))&amp;"年"&amp;MONTH(C191)&amp;"月")</f>
        <v/>
      </c>
    </row>
    <row r="192">
      <c r="A192" t="n">
        <v>14</v>
      </c>
      <c r="B192" t="n">
        <v>8</v>
      </c>
      <c r="C192">
        <f>IFERROR(INDEX(資格取込!$S$6:$S$205,MATCH(14&amp;"_"&amp;2,資格取込!$Z$6:$Z$205,0)),"")</f>
        <v/>
      </c>
      <c r="D192">
        <f>IFERROR(INDEX(資格取込!$R$6:$R$205,MATCH(14&amp;"_"&amp;2,資格取込!$Z$6:$Z$205,0)),"")</f>
        <v/>
      </c>
      <c r="E192">
        <f>IF(D192="","",IFERROR(INDEX(資格マスタ!$B:$B,MATCH(ASC(SUBSTITUTE(SUBSTITUTE(D192," ",""),"　","")),資格マスタ!$D:$D,0)),D192))</f>
        <v/>
      </c>
      <c r="F192">
        <f>IF(E192="","",IF(C192="",DATE(9999,1,1),C192))</f>
        <v/>
      </c>
      <c r="G192">
        <f>IF(E192="","",COUNTIFS($F$185:$F$198,"&lt;"&amp;F192,$F$185:$F$198,"&lt;&gt;")+COUNTIFS($F$185:$F$198,F192,$B$185:$B$198,"&lt;"&amp;B192)+1)</f>
        <v/>
      </c>
      <c r="H192">
        <f>IF(OR(E192="",C192=""),"",IF(C192&gt;=DATE(2019,5,1),"令和"&amp;(YEAR(C192)-2018),IF(C192&gt;=DATE(1989,1,8),"平成"&amp;(YEAR(C192)-1988),"昭和"&amp;(YEAR(C192)-1925)))&amp;"年"&amp;MONTH(C192)&amp;"月")</f>
        <v/>
      </c>
    </row>
    <row r="193">
      <c r="A193" t="n">
        <v>14</v>
      </c>
      <c r="B193" t="n">
        <v>9</v>
      </c>
      <c r="C193">
        <f>IFERROR(INDEX(資格取込!$S$6:$S$205,MATCH(14&amp;"_"&amp;3,資格取込!$Z$6:$Z$205,0)),"")</f>
        <v/>
      </c>
      <c r="D193">
        <f>IFERROR(INDEX(資格取込!$R$6:$R$205,MATCH(14&amp;"_"&amp;3,資格取込!$Z$6:$Z$205,0)),"")</f>
        <v/>
      </c>
      <c r="E193">
        <f>IF(D193="","",IFERROR(INDEX(資格マスタ!$B:$B,MATCH(ASC(SUBSTITUTE(SUBSTITUTE(D193," ",""),"　","")),資格マスタ!$D:$D,0)),D193))</f>
        <v/>
      </c>
      <c r="F193">
        <f>IF(E193="","",IF(C193="",DATE(9999,1,1),C193))</f>
        <v/>
      </c>
      <c r="G193">
        <f>IF(E193="","",COUNTIFS($F$185:$F$198,"&lt;"&amp;F193,$F$185:$F$198,"&lt;&gt;")+COUNTIFS($F$185:$F$198,F193,$B$185:$B$198,"&lt;"&amp;B193)+1)</f>
        <v/>
      </c>
      <c r="H193">
        <f>IF(OR(E193="",C193=""),"",IF(C193&gt;=DATE(2019,5,1),"令和"&amp;(YEAR(C193)-2018),IF(C193&gt;=DATE(1989,1,8),"平成"&amp;(YEAR(C193)-1988),"昭和"&amp;(YEAR(C193)-1925)))&amp;"年"&amp;MONTH(C193)&amp;"月")</f>
        <v/>
      </c>
    </row>
    <row r="194">
      <c r="A194" t="n">
        <v>14</v>
      </c>
      <c r="B194" t="n">
        <v>10</v>
      </c>
      <c r="C194">
        <f>IFERROR(INDEX(資格取込!$S$6:$S$205,MATCH(14&amp;"_"&amp;4,資格取込!$Z$6:$Z$205,0)),"")</f>
        <v/>
      </c>
      <c r="D194">
        <f>IFERROR(INDEX(資格取込!$R$6:$R$205,MATCH(14&amp;"_"&amp;4,資格取込!$Z$6:$Z$205,0)),"")</f>
        <v/>
      </c>
      <c r="E194">
        <f>IF(D194="","",IFERROR(INDEX(資格マスタ!$B:$B,MATCH(ASC(SUBSTITUTE(SUBSTITUTE(D194," ",""),"　","")),資格マスタ!$D:$D,0)),D194))</f>
        <v/>
      </c>
      <c r="F194">
        <f>IF(E194="","",IF(C194="",DATE(9999,1,1),C194))</f>
        <v/>
      </c>
      <c r="G194">
        <f>IF(E194="","",COUNTIFS($F$185:$F$198,"&lt;"&amp;F194,$F$185:$F$198,"&lt;&gt;")+COUNTIFS($F$185:$F$198,F194,$B$185:$B$198,"&lt;"&amp;B194)+1)</f>
        <v/>
      </c>
      <c r="H194">
        <f>IF(OR(E194="",C194=""),"",IF(C194&gt;=DATE(2019,5,1),"令和"&amp;(YEAR(C194)-2018),IF(C194&gt;=DATE(1989,1,8),"平成"&amp;(YEAR(C194)-1988),"昭和"&amp;(YEAR(C194)-1925)))&amp;"年"&amp;MONTH(C194)&amp;"月")</f>
        <v/>
      </c>
    </row>
    <row r="195">
      <c r="A195" t="n">
        <v>14</v>
      </c>
      <c r="B195" t="n">
        <v>11</v>
      </c>
      <c r="C195">
        <f>IFERROR(INDEX(資格取込!$S$6:$S$205,MATCH(14&amp;"_"&amp;5,資格取込!$Z$6:$Z$205,0)),"")</f>
        <v/>
      </c>
      <c r="D195">
        <f>IFERROR(INDEX(資格取込!$R$6:$R$205,MATCH(14&amp;"_"&amp;5,資格取込!$Z$6:$Z$205,0)),"")</f>
        <v/>
      </c>
      <c r="E195">
        <f>IF(D195="","",IFERROR(INDEX(資格マスタ!$B:$B,MATCH(ASC(SUBSTITUTE(SUBSTITUTE(D195," ",""),"　","")),資格マスタ!$D:$D,0)),D195))</f>
        <v/>
      </c>
      <c r="F195">
        <f>IF(E195="","",IF(C195="",DATE(9999,1,1),C195))</f>
        <v/>
      </c>
      <c r="G195">
        <f>IF(E195="","",COUNTIFS($F$185:$F$198,"&lt;"&amp;F195,$F$185:$F$198,"&lt;&gt;")+COUNTIFS($F$185:$F$198,F195,$B$185:$B$198,"&lt;"&amp;B195)+1)</f>
        <v/>
      </c>
      <c r="H195">
        <f>IF(OR(E195="",C195=""),"",IF(C195&gt;=DATE(2019,5,1),"令和"&amp;(YEAR(C195)-2018),IF(C195&gt;=DATE(1989,1,8),"平成"&amp;(YEAR(C195)-1988),"昭和"&amp;(YEAR(C195)-1925)))&amp;"年"&amp;MONTH(C195)&amp;"月")</f>
        <v/>
      </c>
    </row>
    <row r="196">
      <c r="A196" t="n">
        <v>14</v>
      </c>
      <c r="B196" t="n">
        <v>12</v>
      </c>
      <c r="C196">
        <f>IFERROR(INDEX(資格取込!$S$6:$S$205,MATCH(14&amp;"_"&amp;6,資格取込!$Z$6:$Z$205,0)),"")</f>
        <v/>
      </c>
      <c r="D196">
        <f>IFERROR(INDEX(資格取込!$R$6:$R$205,MATCH(14&amp;"_"&amp;6,資格取込!$Z$6:$Z$205,0)),"")</f>
        <v/>
      </c>
      <c r="E196">
        <f>IF(D196="","",IFERROR(INDEX(資格マスタ!$B:$B,MATCH(ASC(SUBSTITUTE(SUBSTITUTE(D196," ",""),"　","")),資格マスタ!$D:$D,0)),D196))</f>
        <v/>
      </c>
      <c r="F196">
        <f>IF(E196="","",IF(C196="",DATE(9999,1,1),C196))</f>
        <v/>
      </c>
      <c r="G196">
        <f>IF(E196="","",COUNTIFS($F$185:$F$198,"&lt;"&amp;F196,$F$185:$F$198,"&lt;&gt;")+COUNTIFS($F$185:$F$198,F196,$B$185:$B$198,"&lt;"&amp;B196)+1)</f>
        <v/>
      </c>
      <c r="H196">
        <f>IF(OR(E196="",C196=""),"",IF(C196&gt;=DATE(2019,5,1),"令和"&amp;(YEAR(C196)-2018),IF(C196&gt;=DATE(1989,1,8),"平成"&amp;(YEAR(C196)-1988),"昭和"&amp;(YEAR(C196)-1925)))&amp;"年"&amp;MONTH(C196)&amp;"月")</f>
        <v/>
      </c>
    </row>
    <row r="197">
      <c r="A197" t="n">
        <v>14</v>
      </c>
      <c r="B197" t="n">
        <v>13</v>
      </c>
      <c r="C197">
        <f>IFERROR(INDEX(資格取込!$S$6:$S$205,MATCH(14&amp;"_"&amp;7,資格取込!$Z$6:$Z$205,0)),"")</f>
        <v/>
      </c>
      <c r="D197">
        <f>IFERROR(INDEX(資格取込!$R$6:$R$205,MATCH(14&amp;"_"&amp;7,資格取込!$Z$6:$Z$205,0)),"")</f>
        <v/>
      </c>
      <c r="E197">
        <f>IF(D197="","",IFERROR(INDEX(資格マスタ!$B:$B,MATCH(ASC(SUBSTITUTE(SUBSTITUTE(D197," ",""),"　","")),資格マスタ!$D:$D,0)),D197))</f>
        <v/>
      </c>
      <c r="F197">
        <f>IF(E197="","",IF(C197="",DATE(9999,1,1),C197))</f>
        <v/>
      </c>
      <c r="G197">
        <f>IF(E197="","",COUNTIFS($F$185:$F$198,"&lt;"&amp;F197,$F$185:$F$198,"&lt;&gt;")+COUNTIFS($F$185:$F$198,F197,$B$185:$B$198,"&lt;"&amp;B197)+1)</f>
        <v/>
      </c>
      <c r="H197">
        <f>IF(OR(E197="",C197=""),"",IF(C197&gt;=DATE(2019,5,1),"令和"&amp;(YEAR(C197)-2018),IF(C197&gt;=DATE(1989,1,8),"平成"&amp;(YEAR(C197)-1988),"昭和"&amp;(YEAR(C197)-1925)))&amp;"年"&amp;MONTH(C197)&amp;"月")</f>
        <v/>
      </c>
    </row>
    <row r="198">
      <c r="A198" t="n">
        <v>14</v>
      </c>
      <c r="B198" t="n">
        <v>14</v>
      </c>
      <c r="C198">
        <f>IFERROR(INDEX(資格取込!$S$6:$S$205,MATCH(14&amp;"_"&amp;8,資格取込!$Z$6:$Z$205,0)),"")</f>
        <v/>
      </c>
      <c r="D198">
        <f>IFERROR(INDEX(資格取込!$R$6:$R$205,MATCH(14&amp;"_"&amp;8,資格取込!$Z$6:$Z$205,0)),"")</f>
        <v/>
      </c>
      <c r="E198">
        <f>IF(D198="","",IFERROR(INDEX(資格マスタ!$B:$B,MATCH(ASC(SUBSTITUTE(SUBSTITUTE(D198," ",""),"　","")),資格マスタ!$D:$D,0)),D198))</f>
        <v/>
      </c>
      <c r="F198">
        <f>IF(E198="","",IF(C198="",DATE(9999,1,1),C198))</f>
        <v/>
      </c>
      <c r="G198">
        <f>IF(E198="","",COUNTIFS($F$185:$F$198,"&lt;"&amp;F198,$F$185:$F$198,"&lt;&gt;")+COUNTIFS($F$185:$F$198,F198,$B$185:$B$198,"&lt;"&amp;B198)+1)</f>
        <v/>
      </c>
      <c r="H198">
        <f>IF(OR(E198="",C198=""),"",IF(C198&gt;=DATE(2019,5,1),"令和"&amp;(YEAR(C198)-2018),IF(C198&gt;=DATE(1989,1,8),"平成"&amp;(YEAR(C198)-1988),"昭和"&amp;(YEAR(C198)-1925)))&amp;"年"&amp;MONTH(C198)&amp;"月")</f>
        <v/>
      </c>
    </row>
    <row r="199">
      <c r="A199" t="n">
        <v>15</v>
      </c>
      <c r="B199" t="n">
        <v>1</v>
      </c>
      <c r="C199" s="132">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199">
        <f>IF(入力!N19="","",入力!N19)</f>
        <v/>
      </c>
      <c r="E199">
        <f>IF(D199="","",IFERROR(INDEX(資格マスタ!$B:$B,MATCH(ASC(SUBSTITUTE(SUBSTITUTE(D199," ",""),"　","")),資格マスタ!$D:$D,0)),D199))</f>
        <v/>
      </c>
      <c r="F199">
        <f>IF(E199="","",IF(C199="",DATE(9999,1,1),C199))</f>
        <v/>
      </c>
      <c r="G199">
        <f>IF(E199="","",COUNTIFS($F$199:$F$212,"&lt;"&amp;F199,$F$199:$F$212,"&lt;&gt;")+COUNTIFS($F$199:$F$212,F199,$B$199:$B$212,"&lt;"&amp;B199)+1)</f>
        <v/>
      </c>
      <c r="H199">
        <f>IF(OR(E199="",C199=""),"",IF(C199&gt;=DATE(2019,5,1),"令和"&amp;(YEAR(C199)-2018),IF(C199&gt;=DATE(1989,1,8),"平成"&amp;(YEAR(C199)-1988),"昭和"&amp;(YEAR(C199)-1925)))&amp;"年"&amp;MONTH(C199)&amp;"月")</f>
        <v/>
      </c>
    </row>
    <row r="200">
      <c r="A200" t="n">
        <v>15</v>
      </c>
      <c r="B200" t="n">
        <v>2</v>
      </c>
      <c r="C200">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200">
        <f>IF(入力!P19="","",入力!P19)</f>
        <v/>
      </c>
      <c r="E200">
        <f>IF(D200="","",IFERROR(INDEX(資格マスタ!$B:$B,MATCH(ASC(SUBSTITUTE(SUBSTITUTE(D200," ",""),"　","")),資格マスタ!$D:$D,0)),D200))</f>
        <v/>
      </c>
      <c r="F200">
        <f>IF(E200="","",IF(C200="",DATE(9999,1,1),C200))</f>
        <v/>
      </c>
      <c r="G200">
        <f>IF(E200="","",COUNTIFS($F$199:$F$212,"&lt;"&amp;F200,$F$199:$F$212,"&lt;&gt;")+COUNTIFS($F$199:$F$212,F200,$B$199:$B$212,"&lt;"&amp;B200)+1)</f>
        <v/>
      </c>
      <c r="H200">
        <f>IF(OR(E200="",C200=""),"",IF(C200&gt;=DATE(2019,5,1),"令和"&amp;(YEAR(C200)-2018),IF(C200&gt;=DATE(1989,1,8),"平成"&amp;(YEAR(C200)-1988),"昭和"&amp;(YEAR(C200)-1925)))&amp;"年"&amp;MONTH(C200)&amp;"月")</f>
        <v/>
      </c>
    </row>
    <row r="201">
      <c r="A201" t="n">
        <v>15</v>
      </c>
      <c r="B201" t="n">
        <v>3</v>
      </c>
      <c r="C201">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201">
        <f>IF(入力!R19="","",入力!R19)</f>
        <v/>
      </c>
      <c r="E201">
        <f>IF(D201="","",IFERROR(INDEX(資格マスタ!$B:$B,MATCH(ASC(SUBSTITUTE(SUBSTITUTE(D201," ",""),"　","")),資格マスタ!$D:$D,0)),D201))</f>
        <v/>
      </c>
      <c r="F201">
        <f>IF(E201="","",IF(C201="",DATE(9999,1,1),C201))</f>
        <v/>
      </c>
      <c r="G201">
        <f>IF(E201="","",COUNTIFS($F$199:$F$212,"&lt;"&amp;F201,$F$199:$F$212,"&lt;&gt;")+COUNTIFS($F$199:$F$212,F201,$B$199:$B$212,"&lt;"&amp;B201)+1)</f>
        <v/>
      </c>
      <c r="H201">
        <f>IF(OR(E201="",C201=""),"",IF(C201&gt;=DATE(2019,5,1),"令和"&amp;(YEAR(C201)-2018),IF(C201&gt;=DATE(1989,1,8),"平成"&amp;(YEAR(C201)-1988),"昭和"&amp;(YEAR(C201)-1925)))&amp;"年"&amp;MONTH(C201)&amp;"月")</f>
        <v/>
      </c>
    </row>
    <row r="202">
      <c r="A202" t="n">
        <v>15</v>
      </c>
      <c r="B202" t="n">
        <v>4</v>
      </c>
      <c r="C202">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202">
        <f>IF(入力!T19="","",入力!T19)</f>
        <v/>
      </c>
      <c r="E202">
        <f>IF(D202="","",IFERROR(INDEX(資格マスタ!$B:$B,MATCH(ASC(SUBSTITUTE(SUBSTITUTE(D202," ",""),"　","")),資格マスタ!$D:$D,0)),D202))</f>
        <v/>
      </c>
      <c r="F202">
        <f>IF(E202="","",IF(C202="",DATE(9999,1,1),C202))</f>
        <v/>
      </c>
      <c r="G202">
        <f>IF(E202="","",COUNTIFS($F$199:$F$212,"&lt;"&amp;F202,$F$199:$F$212,"&lt;&gt;")+COUNTIFS($F$199:$F$212,F202,$B$199:$B$212,"&lt;"&amp;B202)+1)</f>
        <v/>
      </c>
      <c r="H202">
        <f>IF(OR(E202="",C202=""),"",IF(C202&gt;=DATE(2019,5,1),"令和"&amp;(YEAR(C202)-2018),IF(C202&gt;=DATE(1989,1,8),"平成"&amp;(YEAR(C202)-1988),"昭和"&amp;(YEAR(C202)-1925)))&amp;"年"&amp;MONTH(C202)&amp;"月")</f>
        <v/>
      </c>
    </row>
    <row r="203">
      <c r="A203" t="n">
        <v>15</v>
      </c>
      <c r="B203" t="n">
        <v>5</v>
      </c>
      <c r="C203">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203">
        <f>IF(入力!V19="","",入力!V19)</f>
        <v/>
      </c>
      <c r="E203">
        <f>IF(D203="","",IFERROR(INDEX(資格マスタ!$B:$B,MATCH(ASC(SUBSTITUTE(SUBSTITUTE(D203," ",""),"　","")),資格マスタ!$D:$D,0)),D203))</f>
        <v/>
      </c>
      <c r="F203">
        <f>IF(E203="","",IF(C203="",DATE(9999,1,1),C203))</f>
        <v/>
      </c>
      <c r="G203">
        <f>IF(E203="","",COUNTIFS($F$199:$F$212,"&lt;"&amp;F203,$F$199:$F$212,"&lt;&gt;")+COUNTIFS($F$199:$F$212,F203,$B$199:$B$212,"&lt;"&amp;B203)+1)</f>
        <v/>
      </c>
      <c r="H203">
        <f>IF(OR(E203="",C203=""),"",IF(C203&gt;=DATE(2019,5,1),"令和"&amp;(YEAR(C203)-2018),IF(C203&gt;=DATE(1989,1,8),"平成"&amp;(YEAR(C203)-1988),"昭和"&amp;(YEAR(C203)-1925)))&amp;"年"&amp;MONTH(C203)&amp;"月")</f>
        <v/>
      </c>
    </row>
    <row r="204">
      <c r="A204" t="n">
        <v>15</v>
      </c>
      <c r="B204" t="n">
        <v>6</v>
      </c>
      <c r="C204">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204">
        <f>IF(入力!X19="","",入力!X19)</f>
        <v/>
      </c>
      <c r="E204">
        <f>IF(D204="","",IFERROR(INDEX(資格マスタ!$B:$B,MATCH(ASC(SUBSTITUTE(SUBSTITUTE(D204," ",""),"　","")),資格マスタ!$D:$D,0)),D204))</f>
        <v/>
      </c>
      <c r="F204">
        <f>IF(E204="","",IF(C204="",DATE(9999,1,1),C204))</f>
        <v/>
      </c>
      <c r="G204">
        <f>IF(E204="","",COUNTIFS($F$199:$F$212,"&lt;"&amp;F204,$F$199:$F$212,"&lt;&gt;")+COUNTIFS($F$199:$F$212,F204,$B$199:$B$212,"&lt;"&amp;B204)+1)</f>
        <v/>
      </c>
      <c r="H204">
        <f>IF(OR(E204="",C204=""),"",IF(C204&gt;=DATE(2019,5,1),"令和"&amp;(YEAR(C204)-2018),IF(C204&gt;=DATE(1989,1,8),"平成"&amp;(YEAR(C204)-1988),"昭和"&amp;(YEAR(C204)-1925)))&amp;"年"&amp;MONTH(C204)&amp;"月")</f>
        <v/>
      </c>
    </row>
    <row r="205">
      <c r="A205" t="n">
        <v>15</v>
      </c>
      <c r="B205" t="n">
        <v>7</v>
      </c>
      <c r="C205">
        <f>IFERROR(INDEX(資格取込!$S$6:$S$205,MATCH(15&amp;"_"&amp;1,資格取込!$Z$6:$Z$205,0)),"")</f>
        <v/>
      </c>
      <c r="D205">
        <f>IFERROR(INDEX(資格取込!$R$6:$R$205,MATCH(15&amp;"_"&amp;1,資格取込!$Z$6:$Z$205,0)),"")</f>
        <v/>
      </c>
      <c r="E205">
        <f>IF(D205="","",IFERROR(INDEX(資格マスタ!$B:$B,MATCH(ASC(SUBSTITUTE(SUBSTITUTE(D205," ",""),"　","")),資格マスタ!$D:$D,0)),D205))</f>
        <v/>
      </c>
      <c r="F205">
        <f>IF(E205="","",IF(C205="",DATE(9999,1,1),C205))</f>
        <v/>
      </c>
      <c r="G205">
        <f>IF(E205="","",COUNTIFS($F$199:$F$212,"&lt;"&amp;F205,$F$199:$F$212,"&lt;&gt;")+COUNTIFS($F$199:$F$212,F205,$B$199:$B$212,"&lt;"&amp;B205)+1)</f>
        <v/>
      </c>
      <c r="H205">
        <f>IF(OR(E205="",C205=""),"",IF(C205&gt;=DATE(2019,5,1),"令和"&amp;(YEAR(C205)-2018),IF(C205&gt;=DATE(1989,1,8),"平成"&amp;(YEAR(C205)-1988),"昭和"&amp;(YEAR(C205)-1925)))&amp;"年"&amp;MONTH(C205)&amp;"月")</f>
        <v/>
      </c>
    </row>
    <row r="206">
      <c r="A206" t="n">
        <v>15</v>
      </c>
      <c r="B206" t="n">
        <v>8</v>
      </c>
      <c r="C206">
        <f>IFERROR(INDEX(資格取込!$S$6:$S$205,MATCH(15&amp;"_"&amp;2,資格取込!$Z$6:$Z$205,0)),"")</f>
        <v/>
      </c>
      <c r="D206">
        <f>IFERROR(INDEX(資格取込!$R$6:$R$205,MATCH(15&amp;"_"&amp;2,資格取込!$Z$6:$Z$205,0)),"")</f>
        <v/>
      </c>
      <c r="E206">
        <f>IF(D206="","",IFERROR(INDEX(資格マスタ!$B:$B,MATCH(ASC(SUBSTITUTE(SUBSTITUTE(D206," ",""),"　","")),資格マスタ!$D:$D,0)),D206))</f>
        <v/>
      </c>
      <c r="F206">
        <f>IF(E206="","",IF(C206="",DATE(9999,1,1),C206))</f>
        <v/>
      </c>
      <c r="G206">
        <f>IF(E206="","",COUNTIFS($F$199:$F$212,"&lt;"&amp;F206,$F$199:$F$212,"&lt;&gt;")+COUNTIFS($F$199:$F$212,F206,$B$199:$B$212,"&lt;"&amp;B206)+1)</f>
        <v/>
      </c>
      <c r="H206">
        <f>IF(OR(E206="",C206=""),"",IF(C206&gt;=DATE(2019,5,1),"令和"&amp;(YEAR(C206)-2018),IF(C206&gt;=DATE(1989,1,8),"平成"&amp;(YEAR(C206)-1988),"昭和"&amp;(YEAR(C206)-1925)))&amp;"年"&amp;MONTH(C206)&amp;"月")</f>
        <v/>
      </c>
    </row>
    <row r="207">
      <c r="A207" t="n">
        <v>15</v>
      </c>
      <c r="B207" t="n">
        <v>9</v>
      </c>
      <c r="C207">
        <f>IFERROR(INDEX(資格取込!$S$6:$S$205,MATCH(15&amp;"_"&amp;3,資格取込!$Z$6:$Z$205,0)),"")</f>
        <v/>
      </c>
      <c r="D207">
        <f>IFERROR(INDEX(資格取込!$R$6:$R$205,MATCH(15&amp;"_"&amp;3,資格取込!$Z$6:$Z$205,0)),"")</f>
        <v/>
      </c>
      <c r="E207">
        <f>IF(D207="","",IFERROR(INDEX(資格マスタ!$B:$B,MATCH(ASC(SUBSTITUTE(SUBSTITUTE(D207," ",""),"　","")),資格マスタ!$D:$D,0)),D207))</f>
        <v/>
      </c>
      <c r="F207">
        <f>IF(E207="","",IF(C207="",DATE(9999,1,1),C207))</f>
        <v/>
      </c>
      <c r="G207">
        <f>IF(E207="","",COUNTIFS($F$199:$F$212,"&lt;"&amp;F207,$F$199:$F$212,"&lt;&gt;")+COUNTIFS($F$199:$F$212,F207,$B$199:$B$212,"&lt;"&amp;B207)+1)</f>
        <v/>
      </c>
      <c r="H207">
        <f>IF(OR(E207="",C207=""),"",IF(C207&gt;=DATE(2019,5,1),"令和"&amp;(YEAR(C207)-2018),IF(C207&gt;=DATE(1989,1,8),"平成"&amp;(YEAR(C207)-1988),"昭和"&amp;(YEAR(C207)-1925)))&amp;"年"&amp;MONTH(C207)&amp;"月")</f>
        <v/>
      </c>
    </row>
    <row r="208">
      <c r="A208" t="n">
        <v>15</v>
      </c>
      <c r="B208" t="n">
        <v>10</v>
      </c>
      <c r="C208">
        <f>IFERROR(INDEX(資格取込!$S$6:$S$205,MATCH(15&amp;"_"&amp;4,資格取込!$Z$6:$Z$205,0)),"")</f>
        <v/>
      </c>
      <c r="D208">
        <f>IFERROR(INDEX(資格取込!$R$6:$R$205,MATCH(15&amp;"_"&amp;4,資格取込!$Z$6:$Z$205,0)),"")</f>
        <v/>
      </c>
      <c r="E208">
        <f>IF(D208="","",IFERROR(INDEX(資格マスタ!$B:$B,MATCH(ASC(SUBSTITUTE(SUBSTITUTE(D208," ",""),"　","")),資格マスタ!$D:$D,0)),D208))</f>
        <v/>
      </c>
      <c r="F208">
        <f>IF(E208="","",IF(C208="",DATE(9999,1,1),C208))</f>
        <v/>
      </c>
      <c r="G208">
        <f>IF(E208="","",COUNTIFS($F$199:$F$212,"&lt;"&amp;F208,$F$199:$F$212,"&lt;&gt;")+COUNTIFS($F$199:$F$212,F208,$B$199:$B$212,"&lt;"&amp;B208)+1)</f>
        <v/>
      </c>
      <c r="H208">
        <f>IF(OR(E208="",C208=""),"",IF(C208&gt;=DATE(2019,5,1),"令和"&amp;(YEAR(C208)-2018),IF(C208&gt;=DATE(1989,1,8),"平成"&amp;(YEAR(C208)-1988),"昭和"&amp;(YEAR(C208)-1925)))&amp;"年"&amp;MONTH(C208)&amp;"月")</f>
        <v/>
      </c>
    </row>
    <row r="209">
      <c r="A209" t="n">
        <v>15</v>
      </c>
      <c r="B209" t="n">
        <v>11</v>
      </c>
      <c r="C209">
        <f>IFERROR(INDEX(資格取込!$S$6:$S$205,MATCH(15&amp;"_"&amp;5,資格取込!$Z$6:$Z$205,0)),"")</f>
        <v/>
      </c>
      <c r="D209">
        <f>IFERROR(INDEX(資格取込!$R$6:$R$205,MATCH(15&amp;"_"&amp;5,資格取込!$Z$6:$Z$205,0)),"")</f>
        <v/>
      </c>
      <c r="E209">
        <f>IF(D209="","",IFERROR(INDEX(資格マスタ!$B:$B,MATCH(ASC(SUBSTITUTE(SUBSTITUTE(D209," ",""),"　","")),資格マスタ!$D:$D,0)),D209))</f>
        <v/>
      </c>
      <c r="F209">
        <f>IF(E209="","",IF(C209="",DATE(9999,1,1),C209))</f>
        <v/>
      </c>
      <c r="G209">
        <f>IF(E209="","",COUNTIFS($F$199:$F$212,"&lt;"&amp;F209,$F$199:$F$212,"&lt;&gt;")+COUNTIFS($F$199:$F$212,F209,$B$199:$B$212,"&lt;"&amp;B209)+1)</f>
        <v/>
      </c>
      <c r="H209">
        <f>IF(OR(E209="",C209=""),"",IF(C209&gt;=DATE(2019,5,1),"令和"&amp;(YEAR(C209)-2018),IF(C209&gt;=DATE(1989,1,8),"平成"&amp;(YEAR(C209)-1988),"昭和"&amp;(YEAR(C209)-1925)))&amp;"年"&amp;MONTH(C209)&amp;"月")</f>
        <v/>
      </c>
    </row>
    <row r="210">
      <c r="A210" t="n">
        <v>15</v>
      </c>
      <c r="B210" t="n">
        <v>12</v>
      </c>
      <c r="C210">
        <f>IFERROR(INDEX(資格取込!$S$6:$S$205,MATCH(15&amp;"_"&amp;6,資格取込!$Z$6:$Z$205,0)),"")</f>
        <v/>
      </c>
      <c r="D210">
        <f>IFERROR(INDEX(資格取込!$R$6:$R$205,MATCH(15&amp;"_"&amp;6,資格取込!$Z$6:$Z$205,0)),"")</f>
        <v/>
      </c>
      <c r="E210">
        <f>IF(D210="","",IFERROR(INDEX(資格マスタ!$B:$B,MATCH(ASC(SUBSTITUTE(SUBSTITUTE(D210," ",""),"　","")),資格マスタ!$D:$D,0)),D210))</f>
        <v/>
      </c>
      <c r="F210">
        <f>IF(E210="","",IF(C210="",DATE(9999,1,1),C210))</f>
        <v/>
      </c>
      <c r="G210">
        <f>IF(E210="","",COUNTIFS($F$199:$F$212,"&lt;"&amp;F210,$F$199:$F$212,"&lt;&gt;")+COUNTIFS($F$199:$F$212,F210,$B$199:$B$212,"&lt;"&amp;B210)+1)</f>
        <v/>
      </c>
      <c r="H210">
        <f>IF(OR(E210="",C210=""),"",IF(C210&gt;=DATE(2019,5,1),"令和"&amp;(YEAR(C210)-2018),IF(C210&gt;=DATE(1989,1,8),"平成"&amp;(YEAR(C210)-1988),"昭和"&amp;(YEAR(C210)-1925)))&amp;"年"&amp;MONTH(C210)&amp;"月")</f>
        <v/>
      </c>
    </row>
    <row r="211">
      <c r="A211" t="n">
        <v>15</v>
      </c>
      <c r="B211" t="n">
        <v>13</v>
      </c>
      <c r="C211">
        <f>IFERROR(INDEX(資格取込!$S$6:$S$205,MATCH(15&amp;"_"&amp;7,資格取込!$Z$6:$Z$205,0)),"")</f>
        <v/>
      </c>
      <c r="D211">
        <f>IFERROR(INDEX(資格取込!$R$6:$R$205,MATCH(15&amp;"_"&amp;7,資格取込!$Z$6:$Z$205,0)),"")</f>
        <v/>
      </c>
      <c r="E211">
        <f>IF(D211="","",IFERROR(INDEX(資格マスタ!$B:$B,MATCH(ASC(SUBSTITUTE(SUBSTITUTE(D211," ",""),"　","")),資格マスタ!$D:$D,0)),D211))</f>
        <v/>
      </c>
      <c r="F211">
        <f>IF(E211="","",IF(C211="",DATE(9999,1,1),C211))</f>
        <v/>
      </c>
      <c r="G211">
        <f>IF(E211="","",COUNTIFS($F$199:$F$212,"&lt;"&amp;F211,$F$199:$F$212,"&lt;&gt;")+COUNTIFS($F$199:$F$212,F211,$B$199:$B$212,"&lt;"&amp;B211)+1)</f>
        <v/>
      </c>
      <c r="H211">
        <f>IF(OR(E211="",C211=""),"",IF(C211&gt;=DATE(2019,5,1),"令和"&amp;(YEAR(C211)-2018),IF(C211&gt;=DATE(1989,1,8),"平成"&amp;(YEAR(C211)-1988),"昭和"&amp;(YEAR(C211)-1925)))&amp;"年"&amp;MONTH(C211)&amp;"月")</f>
        <v/>
      </c>
    </row>
    <row r="212">
      <c r="A212" t="n">
        <v>15</v>
      </c>
      <c r="B212" t="n">
        <v>14</v>
      </c>
      <c r="C212">
        <f>IFERROR(INDEX(資格取込!$S$6:$S$205,MATCH(15&amp;"_"&amp;8,資格取込!$Z$6:$Z$205,0)),"")</f>
        <v/>
      </c>
      <c r="D212">
        <f>IFERROR(INDEX(資格取込!$R$6:$R$205,MATCH(15&amp;"_"&amp;8,資格取込!$Z$6:$Z$205,0)),"")</f>
        <v/>
      </c>
      <c r="E212">
        <f>IF(D212="","",IFERROR(INDEX(資格マスタ!$B:$B,MATCH(ASC(SUBSTITUTE(SUBSTITUTE(D212," ",""),"　","")),資格マスタ!$D:$D,0)),D212))</f>
        <v/>
      </c>
      <c r="F212">
        <f>IF(E212="","",IF(C212="",DATE(9999,1,1),C212))</f>
        <v/>
      </c>
      <c r="G212">
        <f>IF(E212="","",COUNTIFS($F$199:$F$212,"&lt;"&amp;F212,$F$199:$F$212,"&lt;&gt;")+COUNTIFS($F$199:$F$212,F212,$B$199:$B$212,"&lt;"&amp;B212)+1)</f>
        <v/>
      </c>
      <c r="H212">
        <f>IF(OR(E212="",C212=""),"",IF(C212&gt;=DATE(2019,5,1),"令和"&amp;(YEAR(C212)-2018),IF(C212&gt;=DATE(1989,1,8),"平成"&amp;(YEAR(C212)-1988),"昭和"&amp;(YEAR(C212)-1925)))&amp;"年"&amp;MONTH(C212)&amp;"月")</f>
        <v/>
      </c>
    </row>
    <row r="213">
      <c r="A213" t="n">
        <v>16</v>
      </c>
      <c r="B213" t="n">
        <v>1</v>
      </c>
      <c r="C213" s="132">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213">
        <f>IF(入力!N20="","",入力!N20)</f>
        <v/>
      </c>
      <c r="E213">
        <f>IF(D213="","",IFERROR(INDEX(資格マスタ!$B:$B,MATCH(ASC(SUBSTITUTE(SUBSTITUTE(D213," ",""),"　","")),資格マスタ!$D:$D,0)),D213))</f>
        <v/>
      </c>
      <c r="F213">
        <f>IF(E213="","",IF(C213="",DATE(9999,1,1),C213))</f>
        <v/>
      </c>
      <c r="G213">
        <f>IF(E213="","",COUNTIFS($F$213:$F$226,"&lt;"&amp;F213,$F$213:$F$226,"&lt;&gt;")+COUNTIFS($F$213:$F$226,F213,$B$213:$B$226,"&lt;"&amp;B213)+1)</f>
        <v/>
      </c>
      <c r="H213">
        <f>IF(OR(E213="",C213=""),"",IF(C213&gt;=DATE(2019,5,1),"令和"&amp;(YEAR(C213)-2018),IF(C213&gt;=DATE(1989,1,8),"平成"&amp;(YEAR(C213)-1988),"昭和"&amp;(YEAR(C213)-1925)))&amp;"年"&amp;MONTH(C213)&amp;"月")</f>
        <v/>
      </c>
    </row>
    <row r="214">
      <c r="A214" t="n">
        <v>16</v>
      </c>
      <c r="B214" t="n">
        <v>2</v>
      </c>
      <c r="C21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214">
        <f>IF(入力!P20="","",入力!P20)</f>
        <v/>
      </c>
      <c r="E214">
        <f>IF(D214="","",IFERROR(INDEX(資格マスタ!$B:$B,MATCH(ASC(SUBSTITUTE(SUBSTITUTE(D214," ",""),"　","")),資格マスタ!$D:$D,0)),D214))</f>
        <v/>
      </c>
      <c r="F214">
        <f>IF(E214="","",IF(C214="",DATE(9999,1,1),C214))</f>
        <v/>
      </c>
      <c r="G214">
        <f>IF(E214="","",COUNTIFS($F$213:$F$226,"&lt;"&amp;F214,$F$213:$F$226,"&lt;&gt;")+COUNTIFS($F$213:$F$226,F214,$B$213:$B$226,"&lt;"&amp;B214)+1)</f>
        <v/>
      </c>
      <c r="H214">
        <f>IF(OR(E214="",C214=""),"",IF(C214&gt;=DATE(2019,5,1),"令和"&amp;(YEAR(C214)-2018),IF(C214&gt;=DATE(1989,1,8),"平成"&amp;(YEAR(C214)-1988),"昭和"&amp;(YEAR(C214)-1925)))&amp;"年"&amp;MONTH(C214)&amp;"月")</f>
        <v/>
      </c>
    </row>
    <row r="215">
      <c r="A215" t="n">
        <v>16</v>
      </c>
      <c r="B215" t="n">
        <v>3</v>
      </c>
      <c r="C21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215">
        <f>IF(入力!R20="","",入力!R20)</f>
        <v/>
      </c>
      <c r="E215">
        <f>IF(D215="","",IFERROR(INDEX(資格マスタ!$B:$B,MATCH(ASC(SUBSTITUTE(SUBSTITUTE(D215," ",""),"　","")),資格マスタ!$D:$D,0)),D215))</f>
        <v/>
      </c>
      <c r="F215">
        <f>IF(E215="","",IF(C215="",DATE(9999,1,1),C215))</f>
        <v/>
      </c>
      <c r="G215">
        <f>IF(E215="","",COUNTIFS($F$213:$F$226,"&lt;"&amp;F215,$F$213:$F$226,"&lt;&gt;")+COUNTIFS($F$213:$F$226,F215,$B$213:$B$226,"&lt;"&amp;B215)+1)</f>
        <v/>
      </c>
      <c r="H215">
        <f>IF(OR(E215="",C215=""),"",IF(C215&gt;=DATE(2019,5,1),"令和"&amp;(YEAR(C215)-2018),IF(C215&gt;=DATE(1989,1,8),"平成"&amp;(YEAR(C215)-1988),"昭和"&amp;(YEAR(C215)-1925)))&amp;"年"&amp;MONTH(C215)&amp;"月")</f>
        <v/>
      </c>
    </row>
    <row r="216">
      <c r="A216" t="n">
        <v>16</v>
      </c>
      <c r="B216" t="n">
        <v>4</v>
      </c>
      <c r="C21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216">
        <f>IF(入力!T20="","",入力!T20)</f>
        <v/>
      </c>
      <c r="E216">
        <f>IF(D216="","",IFERROR(INDEX(資格マスタ!$B:$B,MATCH(ASC(SUBSTITUTE(SUBSTITUTE(D216," ",""),"　","")),資格マスタ!$D:$D,0)),D216))</f>
        <v/>
      </c>
      <c r="F216">
        <f>IF(E216="","",IF(C216="",DATE(9999,1,1),C216))</f>
        <v/>
      </c>
      <c r="G216">
        <f>IF(E216="","",COUNTIFS($F$213:$F$226,"&lt;"&amp;F216,$F$213:$F$226,"&lt;&gt;")+COUNTIFS($F$213:$F$226,F216,$B$213:$B$226,"&lt;"&amp;B216)+1)</f>
        <v/>
      </c>
      <c r="H216">
        <f>IF(OR(E216="",C216=""),"",IF(C216&gt;=DATE(2019,5,1),"令和"&amp;(YEAR(C216)-2018),IF(C216&gt;=DATE(1989,1,8),"平成"&amp;(YEAR(C216)-1988),"昭和"&amp;(YEAR(C216)-1925)))&amp;"年"&amp;MONTH(C216)&amp;"月")</f>
        <v/>
      </c>
    </row>
    <row r="217">
      <c r="A217" t="n">
        <v>16</v>
      </c>
      <c r="B217" t="n">
        <v>5</v>
      </c>
      <c r="C21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217">
        <f>IF(入力!V20="","",入力!V20)</f>
        <v/>
      </c>
      <c r="E217">
        <f>IF(D217="","",IFERROR(INDEX(資格マスタ!$B:$B,MATCH(ASC(SUBSTITUTE(SUBSTITUTE(D217," ",""),"　","")),資格マスタ!$D:$D,0)),D217))</f>
        <v/>
      </c>
      <c r="F217">
        <f>IF(E217="","",IF(C217="",DATE(9999,1,1),C217))</f>
        <v/>
      </c>
      <c r="G217">
        <f>IF(E217="","",COUNTIFS($F$213:$F$226,"&lt;"&amp;F217,$F$213:$F$226,"&lt;&gt;")+COUNTIFS($F$213:$F$226,F217,$B$213:$B$226,"&lt;"&amp;B217)+1)</f>
        <v/>
      </c>
      <c r="H217">
        <f>IF(OR(E217="",C217=""),"",IF(C217&gt;=DATE(2019,5,1),"令和"&amp;(YEAR(C217)-2018),IF(C217&gt;=DATE(1989,1,8),"平成"&amp;(YEAR(C217)-1988),"昭和"&amp;(YEAR(C217)-1925)))&amp;"年"&amp;MONTH(C217)&amp;"月")</f>
        <v/>
      </c>
    </row>
    <row r="218">
      <c r="A218" t="n">
        <v>16</v>
      </c>
      <c r="B218" t="n">
        <v>6</v>
      </c>
      <c r="C21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218">
        <f>IF(入力!X20="","",入力!X20)</f>
        <v/>
      </c>
      <c r="E218">
        <f>IF(D218="","",IFERROR(INDEX(資格マスタ!$B:$B,MATCH(ASC(SUBSTITUTE(SUBSTITUTE(D218," ",""),"　","")),資格マスタ!$D:$D,0)),D218))</f>
        <v/>
      </c>
      <c r="F218">
        <f>IF(E218="","",IF(C218="",DATE(9999,1,1),C218))</f>
        <v/>
      </c>
      <c r="G218">
        <f>IF(E218="","",COUNTIFS($F$213:$F$226,"&lt;"&amp;F218,$F$213:$F$226,"&lt;&gt;")+COUNTIFS($F$213:$F$226,F218,$B$213:$B$226,"&lt;"&amp;B218)+1)</f>
        <v/>
      </c>
      <c r="H218">
        <f>IF(OR(E218="",C218=""),"",IF(C218&gt;=DATE(2019,5,1),"令和"&amp;(YEAR(C218)-2018),IF(C218&gt;=DATE(1989,1,8),"平成"&amp;(YEAR(C218)-1988),"昭和"&amp;(YEAR(C218)-1925)))&amp;"年"&amp;MONTH(C218)&amp;"月")</f>
        <v/>
      </c>
    </row>
    <row r="219">
      <c r="A219" t="n">
        <v>16</v>
      </c>
      <c r="B219" t="n">
        <v>7</v>
      </c>
      <c r="C219">
        <f>IFERROR(INDEX(資格取込!$S$6:$S$205,MATCH(16&amp;"_"&amp;1,資格取込!$Z$6:$Z$205,0)),"")</f>
        <v/>
      </c>
      <c r="D219">
        <f>IFERROR(INDEX(資格取込!$R$6:$R$205,MATCH(16&amp;"_"&amp;1,資格取込!$Z$6:$Z$205,0)),"")</f>
        <v/>
      </c>
      <c r="E219">
        <f>IF(D219="","",IFERROR(INDEX(資格マスタ!$B:$B,MATCH(ASC(SUBSTITUTE(SUBSTITUTE(D219," ",""),"　","")),資格マスタ!$D:$D,0)),D219))</f>
        <v/>
      </c>
      <c r="F219">
        <f>IF(E219="","",IF(C219="",DATE(9999,1,1),C219))</f>
        <v/>
      </c>
      <c r="G219">
        <f>IF(E219="","",COUNTIFS($F$213:$F$226,"&lt;"&amp;F219,$F$213:$F$226,"&lt;&gt;")+COUNTIFS($F$213:$F$226,F219,$B$213:$B$226,"&lt;"&amp;B219)+1)</f>
        <v/>
      </c>
      <c r="H219">
        <f>IF(OR(E219="",C219=""),"",IF(C219&gt;=DATE(2019,5,1),"令和"&amp;(YEAR(C219)-2018),IF(C219&gt;=DATE(1989,1,8),"平成"&amp;(YEAR(C219)-1988),"昭和"&amp;(YEAR(C219)-1925)))&amp;"年"&amp;MONTH(C219)&amp;"月")</f>
        <v/>
      </c>
    </row>
    <row r="220">
      <c r="A220" t="n">
        <v>16</v>
      </c>
      <c r="B220" t="n">
        <v>8</v>
      </c>
      <c r="C220">
        <f>IFERROR(INDEX(資格取込!$S$6:$S$205,MATCH(16&amp;"_"&amp;2,資格取込!$Z$6:$Z$205,0)),"")</f>
        <v/>
      </c>
      <c r="D220">
        <f>IFERROR(INDEX(資格取込!$R$6:$R$205,MATCH(16&amp;"_"&amp;2,資格取込!$Z$6:$Z$205,0)),"")</f>
        <v/>
      </c>
      <c r="E220">
        <f>IF(D220="","",IFERROR(INDEX(資格マスタ!$B:$B,MATCH(ASC(SUBSTITUTE(SUBSTITUTE(D220," ",""),"　","")),資格マスタ!$D:$D,0)),D220))</f>
        <v/>
      </c>
      <c r="F220">
        <f>IF(E220="","",IF(C220="",DATE(9999,1,1),C220))</f>
        <v/>
      </c>
      <c r="G220">
        <f>IF(E220="","",COUNTIFS($F$213:$F$226,"&lt;"&amp;F220,$F$213:$F$226,"&lt;&gt;")+COUNTIFS($F$213:$F$226,F220,$B$213:$B$226,"&lt;"&amp;B220)+1)</f>
        <v/>
      </c>
      <c r="H220">
        <f>IF(OR(E220="",C220=""),"",IF(C220&gt;=DATE(2019,5,1),"令和"&amp;(YEAR(C220)-2018),IF(C220&gt;=DATE(1989,1,8),"平成"&amp;(YEAR(C220)-1988),"昭和"&amp;(YEAR(C220)-1925)))&amp;"年"&amp;MONTH(C220)&amp;"月")</f>
        <v/>
      </c>
    </row>
    <row r="221">
      <c r="A221" t="n">
        <v>16</v>
      </c>
      <c r="B221" t="n">
        <v>9</v>
      </c>
      <c r="C221">
        <f>IFERROR(INDEX(資格取込!$S$6:$S$205,MATCH(16&amp;"_"&amp;3,資格取込!$Z$6:$Z$205,0)),"")</f>
        <v/>
      </c>
      <c r="D221">
        <f>IFERROR(INDEX(資格取込!$R$6:$R$205,MATCH(16&amp;"_"&amp;3,資格取込!$Z$6:$Z$205,0)),"")</f>
        <v/>
      </c>
      <c r="E221">
        <f>IF(D221="","",IFERROR(INDEX(資格マスタ!$B:$B,MATCH(ASC(SUBSTITUTE(SUBSTITUTE(D221," ",""),"　","")),資格マスタ!$D:$D,0)),D221))</f>
        <v/>
      </c>
      <c r="F221">
        <f>IF(E221="","",IF(C221="",DATE(9999,1,1),C221))</f>
        <v/>
      </c>
      <c r="G221">
        <f>IF(E221="","",COUNTIFS($F$213:$F$226,"&lt;"&amp;F221,$F$213:$F$226,"&lt;&gt;")+COUNTIFS($F$213:$F$226,F221,$B$213:$B$226,"&lt;"&amp;B221)+1)</f>
        <v/>
      </c>
      <c r="H221">
        <f>IF(OR(E221="",C221=""),"",IF(C221&gt;=DATE(2019,5,1),"令和"&amp;(YEAR(C221)-2018),IF(C221&gt;=DATE(1989,1,8),"平成"&amp;(YEAR(C221)-1988),"昭和"&amp;(YEAR(C221)-1925)))&amp;"年"&amp;MONTH(C221)&amp;"月")</f>
        <v/>
      </c>
    </row>
    <row r="222">
      <c r="A222" t="n">
        <v>16</v>
      </c>
      <c r="B222" t="n">
        <v>10</v>
      </c>
      <c r="C222">
        <f>IFERROR(INDEX(資格取込!$S$6:$S$205,MATCH(16&amp;"_"&amp;4,資格取込!$Z$6:$Z$205,0)),"")</f>
        <v/>
      </c>
      <c r="D222">
        <f>IFERROR(INDEX(資格取込!$R$6:$R$205,MATCH(16&amp;"_"&amp;4,資格取込!$Z$6:$Z$205,0)),"")</f>
        <v/>
      </c>
      <c r="E222">
        <f>IF(D222="","",IFERROR(INDEX(資格マスタ!$B:$B,MATCH(ASC(SUBSTITUTE(SUBSTITUTE(D222," ",""),"　","")),資格マスタ!$D:$D,0)),D222))</f>
        <v/>
      </c>
      <c r="F222">
        <f>IF(E222="","",IF(C222="",DATE(9999,1,1),C222))</f>
        <v/>
      </c>
      <c r="G222">
        <f>IF(E222="","",COUNTIFS($F$213:$F$226,"&lt;"&amp;F222,$F$213:$F$226,"&lt;&gt;")+COUNTIFS($F$213:$F$226,F222,$B$213:$B$226,"&lt;"&amp;B222)+1)</f>
        <v/>
      </c>
      <c r="H222">
        <f>IF(OR(E222="",C222=""),"",IF(C222&gt;=DATE(2019,5,1),"令和"&amp;(YEAR(C222)-2018),IF(C222&gt;=DATE(1989,1,8),"平成"&amp;(YEAR(C222)-1988),"昭和"&amp;(YEAR(C222)-1925)))&amp;"年"&amp;MONTH(C222)&amp;"月")</f>
        <v/>
      </c>
    </row>
    <row r="223">
      <c r="A223" t="n">
        <v>16</v>
      </c>
      <c r="B223" t="n">
        <v>11</v>
      </c>
      <c r="C223">
        <f>IFERROR(INDEX(資格取込!$S$6:$S$205,MATCH(16&amp;"_"&amp;5,資格取込!$Z$6:$Z$205,0)),"")</f>
        <v/>
      </c>
      <c r="D223">
        <f>IFERROR(INDEX(資格取込!$R$6:$R$205,MATCH(16&amp;"_"&amp;5,資格取込!$Z$6:$Z$205,0)),"")</f>
        <v/>
      </c>
      <c r="E223">
        <f>IF(D223="","",IFERROR(INDEX(資格マスタ!$B:$B,MATCH(ASC(SUBSTITUTE(SUBSTITUTE(D223," ",""),"　","")),資格マスタ!$D:$D,0)),D223))</f>
        <v/>
      </c>
      <c r="F223">
        <f>IF(E223="","",IF(C223="",DATE(9999,1,1),C223))</f>
        <v/>
      </c>
      <c r="G223">
        <f>IF(E223="","",COUNTIFS($F$213:$F$226,"&lt;"&amp;F223,$F$213:$F$226,"&lt;&gt;")+COUNTIFS($F$213:$F$226,F223,$B$213:$B$226,"&lt;"&amp;B223)+1)</f>
        <v/>
      </c>
      <c r="H223">
        <f>IF(OR(E223="",C223=""),"",IF(C223&gt;=DATE(2019,5,1),"令和"&amp;(YEAR(C223)-2018),IF(C223&gt;=DATE(1989,1,8),"平成"&amp;(YEAR(C223)-1988),"昭和"&amp;(YEAR(C223)-1925)))&amp;"年"&amp;MONTH(C223)&amp;"月")</f>
        <v/>
      </c>
    </row>
    <row r="224">
      <c r="A224" t="n">
        <v>16</v>
      </c>
      <c r="B224" t="n">
        <v>12</v>
      </c>
      <c r="C224">
        <f>IFERROR(INDEX(資格取込!$S$6:$S$205,MATCH(16&amp;"_"&amp;6,資格取込!$Z$6:$Z$205,0)),"")</f>
        <v/>
      </c>
      <c r="D224">
        <f>IFERROR(INDEX(資格取込!$R$6:$R$205,MATCH(16&amp;"_"&amp;6,資格取込!$Z$6:$Z$205,0)),"")</f>
        <v/>
      </c>
      <c r="E224">
        <f>IF(D224="","",IFERROR(INDEX(資格マスタ!$B:$B,MATCH(ASC(SUBSTITUTE(SUBSTITUTE(D224," ",""),"　","")),資格マスタ!$D:$D,0)),D224))</f>
        <v/>
      </c>
      <c r="F224">
        <f>IF(E224="","",IF(C224="",DATE(9999,1,1),C224))</f>
        <v/>
      </c>
      <c r="G224">
        <f>IF(E224="","",COUNTIFS($F$213:$F$226,"&lt;"&amp;F224,$F$213:$F$226,"&lt;&gt;")+COUNTIFS($F$213:$F$226,F224,$B$213:$B$226,"&lt;"&amp;B224)+1)</f>
        <v/>
      </c>
      <c r="H224">
        <f>IF(OR(E224="",C224=""),"",IF(C224&gt;=DATE(2019,5,1),"令和"&amp;(YEAR(C224)-2018),IF(C224&gt;=DATE(1989,1,8),"平成"&amp;(YEAR(C224)-1988),"昭和"&amp;(YEAR(C224)-1925)))&amp;"年"&amp;MONTH(C224)&amp;"月")</f>
        <v/>
      </c>
    </row>
    <row r="225">
      <c r="A225" t="n">
        <v>16</v>
      </c>
      <c r="B225" t="n">
        <v>13</v>
      </c>
      <c r="C225">
        <f>IFERROR(INDEX(資格取込!$S$6:$S$205,MATCH(16&amp;"_"&amp;7,資格取込!$Z$6:$Z$205,0)),"")</f>
        <v/>
      </c>
      <c r="D225">
        <f>IFERROR(INDEX(資格取込!$R$6:$R$205,MATCH(16&amp;"_"&amp;7,資格取込!$Z$6:$Z$205,0)),"")</f>
        <v/>
      </c>
      <c r="E225">
        <f>IF(D225="","",IFERROR(INDEX(資格マスタ!$B:$B,MATCH(ASC(SUBSTITUTE(SUBSTITUTE(D225," ",""),"　","")),資格マスタ!$D:$D,0)),D225))</f>
        <v/>
      </c>
      <c r="F225">
        <f>IF(E225="","",IF(C225="",DATE(9999,1,1),C225))</f>
        <v/>
      </c>
      <c r="G225">
        <f>IF(E225="","",COUNTIFS($F$213:$F$226,"&lt;"&amp;F225,$F$213:$F$226,"&lt;&gt;")+COUNTIFS($F$213:$F$226,F225,$B$213:$B$226,"&lt;"&amp;B225)+1)</f>
        <v/>
      </c>
      <c r="H225">
        <f>IF(OR(E225="",C225=""),"",IF(C225&gt;=DATE(2019,5,1),"令和"&amp;(YEAR(C225)-2018),IF(C225&gt;=DATE(1989,1,8),"平成"&amp;(YEAR(C225)-1988),"昭和"&amp;(YEAR(C225)-1925)))&amp;"年"&amp;MONTH(C225)&amp;"月")</f>
        <v/>
      </c>
    </row>
    <row r="226">
      <c r="A226" t="n">
        <v>16</v>
      </c>
      <c r="B226" t="n">
        <v>14</v>
      </c>
      <c r="C226">
        <f>IFERROR(INDEX(資格取込!$S$6:$S$205,MATCH(16&amp;"_"&amp;8,資格取込!$Z$6:$Z$205,0)),"")</f>
        <v/>
      </c>
      <c r="D226">
        <f>IFERROR(INDEX(資格取込!$R$6:$R$205,MATCH(16&amp;"_"&amp;8,資格取込!$Z$6:$Z$205,0)),"")</f>
        <v/>
      </c>
      <c r="E226">
        <f>IF(D226="","",IFERROR(INDEX(資格マスタ!$B:$B,MATCH(ASC(SUBSTITUTE(SUBSTITUTE(D226," ",""),"　","")),資格マスタ!$D:$D,0)),D226))</f>
        <v/>
      </c>
      <c r="F226">
        <f>IF(E226="","",IF(C226="",DATE(9999,1,1),C226))</f>
        <v/>
      </c>
      <c r="G226">
        <f>IF(E226="","",COUNTIFS($F$213:$F$226,"&lt;"&amp;F226,$F$213:$F$226,"&lt;&gt;")+COUNTIFS($F$213:$F$226,F226,$B$213:$B$226,"&lt;"&amp;B226)+1)</f>
        <v/>
      </c>
      <c r="H226">
        <f>IF(OR(E226="",C226=""),"",IF(C226&gt;=DATE(2019,5,1),"令和"&amp;(YEAR(C226)-2018),IF(C226&gt;=DATE(1989,1,8),"平成"&amp;(YEAR(C226)-1988),"昭和"&amp;(YEAR(C226)-1925)))&amp;"年"&amp;MONTH(C226)&amp;"月")</f>
        <v/>
      </c>
    </row>
    <row r="227">
      <c r="A227" t="n">
        <v>17</v>
      </c>
      <c r="B227" t="n">
        <v>1</v>
      </c>
      <c r="C227" s="132">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227">
        <f>IF(入力!N21="","",入力!N21)</f>
        <v/>
      </c>
      <c r="E227">
        <f>IF(D227="","",IFERROR(INDEX(資格マスタ!$B:$B,MATCH(ASC(SUBSTITUTE(SUBSTITUTE(D227," ",""),"　","")),資格マスタ!$D:$D,0)),D227))</f>
        <v/>
      </c>
      <c r="F227">
        <f>IF(E227="","",IF(C227="",DATE(9999,1,1),C227))</f>
        <v/>
      </c>
      <c r="G227">
        <f>IF(E227="","",COUNTIFS($F$227:$F$240,"&lt;"&amp;F227,$F$227:$F$240,"&lt;&gt;")+COUNTIFS($F$227:$F$240,F227,$B$227:$B$240,"&lt;"&amp;B227)+1)</f>
        <v/>
      </c>
      <c r="H227">
        <f>IF(OR(E227="",C227=""),"",IF(C227&gt;=DATE(2019,5,1),"令和"&amp;(YEAR(C227)-2018),IF(C227&gt;=DATE(1989,1,8),"平成"&amp;(YEAR(C227)-1988),"昭和"&amp;(YEAR(C227)-1925)))&amp;"年"&amp;MONTH(C227)&amp;"月")</f>
        <v/>
      </c>
    </row>
    <row r="228">
      <c r="A228" t="n">
        <v>17</v>
      </c>
      <c r="B228" t="n">
        <v>2</v>
      </c>
      <c r="C228">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228">
        <f>IF(入力!P21="","",入力!P21)</f>
        <v/>
      </c>
      <c r="E228">
        <f>IF(D228="","",IFERROR(INDEX(資格マスタ!$B:$B,MATCH(ASC(SUBSTITUTE(SUBSTITUTE(D228," ",""),"　","")),資格マスタ!$D:$D,0)),D228))</f>
        <v/>
      </c>
      <c r="F228">
        <f>IF(E228="","",IF(C228="",DATE(9999,1,1),C228))</f>
        <v/>
      </c>
      <c r="G228">
        <f>IF(E228="","",COUNTIFS($F$227:$F$240,"&lt;"&amp;F228,$F$227:$F$240,"&lt;&gt;")+COUNTIFS($F$227:$F$240,F228,$B$227:$B$240,"&lt;"&amp;B228)+1)</f>
        <v/>
      </c>
      <c r="H228">
        <f>IF(OR(E228="",C228=""),"",IF(C228&gt;=DATE(2019,5,1),"令和"&amp;(YEAR(C228)-2018),IF(C228&gt;=DATE(1989,1,8),"平成"&amp;(YEAR(C228)-1988),"昭和"&amp;(YEAR(C228)-1925)))&amp;"年"&amp;MONTH(C228)&amp;"月")</f>
        <v/>
      </c>
    </row>
    <row r="229">
      <c r="A229" t="n">
        <v>17</v>
      </c>
      <c r="B229" t="n">
        <v>3</v>
      </c>
      <c r="C229">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229">
        <f>IF(入力!R21="","",入力!R21)</f>
        <v/>
      </c>
      <c r="E229">
        <f>IF(D229="","",IFERROR(INDEX(資格マスタ!$B:$B,MATCH(ASC(SUBSTITUTE(SUBSTITUTE(D229," ",""),"　","")),資格マスタ!$D:$D,0)),D229))</f>
        <v/>
      </c>
      <c r="F229">
        <f>IF(E229="","",IF(C229="",DATE(9999,1,1),C229))</f>
        <v/>
      </c>
      <c r="G229">
        <f>IF(E229="","",COUNTIFS($F$227:$F$240,"&lt;"&amp;F229,$F$227:$F$240,"&lt;&gt;")+COUNTIFS($F$227:$F$240,F229,$B$227:$B$240,"&lt;"&amp;B229)+1)</f>
        <v/>
      </c>
      <c r="H229">
        <f>IF(OR(E229="",C229=""),"",IF(C229&gt;=DATE(2019,5,1),"令和"&amp;(YEAR(C229)-2018),IF(C229&gt;=DATE(1989,1,8),"平成"&amp;(YEAR(C229)-1988),"昭和"&amp;(YEAR(C229)-1925)))&amp;"年"&amp;MONTH(C229)&amp;"月")</f>
        <v/>
      </c>
    </row>
    <row r="230">
      <c r="A230" t="n">
        <v>17</v>
      </c>
      <c r="B230" t="n">
        <v>4</v>
      </c>
      <c r="C230">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230">
        <f>IF(入力!T21="","",入力!T21)</f>
        <v/>
      </c>
      <c r="E230">
        <f>IF(D230="","",IFERROR(INDEX(資格マスタ!$B:$B,MATCH(ASC(SUBSTITUTE(SUBSTITUTE(D230," ",""),"　","")),資格マスタ!$D:$D,0)),D230))</f>
        <v/>
      </c>
      <c r="F230">
        <f>IF(E230="","",IF(C230="",DATE(9999,1,1),C230))</f>
        <v/>
      </c>
      <c r="G230">
        <f>IF(E230="","",COUNTIFS($F$227:$F$240,"&lt;"&amp;F230,$F$227:$F$240,"&lt;&gt;")+COUNTIFS($F$227:$F$240,F230,$B$227:$B$240,"&lt;"&amp;B230)+1)</f>
        <v/>
      </c>
      <c r="H230">
        <f>IF(OR(E230="",C230=""),"",IF(C230&gt;=DATE(2019,5,1),"令和"&amp;(YEAR(C230)-2018),IF(C230&gt;=DATE(1989,1,8),"平成"&amp;(YEAR(C230)-1988),"昭和"&amp;(YEAR(C230)-1925)))&amp;"年"&amp;MONTH(C230)&amp;"月")</f>
        <v/>
      </c>
    </row>
    <row r="231">
      <c r="A231" t="n">
        <v>17</v>
      </c>
      <c r="B231" t="n">
        <v>5</v>
      </c>
      <c r="C231">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231">
        <f>IF(入力!V21="","",入力!V21)</f>
        <v/>
      </c>
      <c r="E231">
        <f>IF(D231="","",IFERROR(INDEX(資格マスタ!$B:$B,MATCH(ASC(SUBSTITUTE(SUBSTITUTE(D231," ",""),"　","")),資格マスタ!$D:$D,0)),D231))</f>
        <v/>
      </c>
      <c r="F231">
        <f>IF(E231="","",IF(C231="",DATE(9999,1,1),C231))</f>
        <v/>
      </c>
      <c r="G231">
        <f>IF(E231="","",COUNTIFS($F$227:$F$240,"&lt;"&amp;F231,$F$227:$F$240,"&lt;&gt;")+COUNTIFS($F$227:$F$240,F231,$B$227:$B$240,"&lt;"&amp;B231)+1)</f>
        <v/>
      </c>
      <c r="H231">
        <f>IF(OR(E231="",C231=""),"",IF(C231&gt;=DATE(2019,5,1),"令和"&amp;(YEAR(C231)-2018),IF(C231&gt;=DATE(1989,1,8),"平成"&amp;(YEAR(C231)-1988),"昭和"&amp;(YEAR(C231)-1925)))&amp;"年"&amp;MONTH(C231)&amp;"月")</f>
        <v/>
      </c>
    </row>
    <row r="232">
      <c r="A232" t="n">
        <v>17</v>
      </c>
      <c r="B232" t="n">
        <v>6</v>
      </c>
      <c r="C232">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232">
        <f>IF(入力!X21="","",入力!X21)</f>
        <v/>
      </c>
      <c r="E232">
        <f>IF(D232="","",IFERROR(INDEX(資格マスタ!$B:$B,MATCH(ASC(SUBSTITUTE(SUBSTITUTE(D232," ",""),"　","")),資格マスタ!$D:$D,0)),D232))</f>
        <v/>
      </c>
      <c r="F232">
        <f>IF(E232="","",IF(C232="",DATE(9999,1,1),C232))</f>
        <v/>
      </c>
      <c r="G232">
        <f>IF(E232="","",COUNTIFS($F$227:$F$240,"&lt;"&amp;F232,$F$227:$F$240,"&lt;&gt;")+COUNTIFS($F$227:$F$240,F232,$B$227:$B$240,"&lt;"&amp;B232)+1)</f>
        <v/>
      </c>
      <c r="H232">
        <f>IF(OR(E232="",C232=""),"",IF(C232&gt;=DATE(2019,5,1),"令和"&amp;(YEAR(C232)-2018),IF(C232&gt;=DATE(1989,1,8),"平成"&amp;(YEAR(C232)-1988),"昭和"&amp;(YEAR(C232)-1925)))&amp;"年"&amp;MONTH(C232)&amp;"月")</f>
        <v/>
      </c>
    </row>
    <row r="233">
      <c r="A233" t="n">
        <v>17</v>
      </c>
      <c r="B233" t="n">
        <v>7</v>
      </c>
      <c r="C233">
        <f>IFERROR(INDEX(資格取込!$S$6:$S$205,MATCH(17&amp;"_"&amp;1,資格取込!$Z$6:$Z$205,0)),"")</f>
        <v/>
      </c>
      <c r="D233">
        <f>IFERROR(INDEX(資格取込!$R$6:$R$205,MATCH(17&amp;"_"&amp;1,資格取込!$Z$6:$Z$205,0)),"")</f>
        <v/>
      </c>
      <c r="E233">
        <f>IF(D233="","",IFERROR(INDEX(資格マスタ!$B:$B,MATCH(ASC(SUBSTITUTE(SUBSTITUTE(D233," ",""),"　","")),資格マスタ!$D:$D,0)),D233))</f>
        <v/>
      </c>
      <c r="F233">
        <f>IF(E233="","",IF(C233="",DATE(9999,1,1),C233))</f>
        <v/>
      </c>
      <c r="G233">
        <f>IF(E233="","",COUNTIFS($F$227:$F$240,"&lt;"&amp;F233,$F$227:$F$240,"&lt;&gt;")+COUNTIFS($F$227:$F$240,F233,$B$227:$B$240,"&lt;"&amp;B233)+1)</f>
        <v/>
      </c>
      <c r="H233">
        <f>IF(OR(E233="",C233=""),"",IF(C233&gt;=DATE(2019,5,1),"令和"&amp;(YEAR(C233)-2018),IF(C233&gt;=DATE(1989,1,8),"平成"&amp;(YEAR(C233)-1988),"昭和"&amp;(YEAR(C233)-1925)))&amp;"年"&amp;MONTH(C233)&amp;"月")</f>
        <v/>
      </c>
    </row>
    <row r="234">
      <c r="A234" t="n">
        <v>17</v>
      </c>
      <c r="B234" t="n">
        <v>8</v>
      </c>
      <c r="C234">
        <f>IFERROR(INDEX(資格取込!$S$6:$S$205,MATCH(17&amp;"_"&amp;2,資格取込!$Z$6:$Z$205,0)),"")</f>
        <v/>
      </c>
      <c r="D234">
        <f>IFERROR(INDEX(資格取込!$R$6:$R$205,MATCH(17&amp;"_"&amp;2,資格取込!$Z$6:$Z$205,0)),"")</f>
        <v/>
      </c>
      <c r="E234">
        <f>IF(D234="","",IFERROR(INDEX(資格マスタ!$B:$B,MATCH(ASC(SUBSTITUTE(SUBSTITUTE(D234," ",""),"　","")),資格マスタ!$D:$D,0)),D234))</f>
        <v/>
      </c>
      <c r="F234">
        <f>IF(E234="","",IF(C234="",DATE(9999,1,1),C234))</f>
        <v/>
      </c>
      <c r="G234">
        <f>IF(E234="","",COUNTIFS($F$227:$F$240,"&lt;"&amp;F234,$F$227:$F$240,"&lt;&gt;")+COUNTIFS($F$227:$F$240,F234,$B$227:$B$240,"&lt;"&amp;B234)+1)</f>
        <v/>
      </c>
      <c r="H234">
        <f>IF(OR(E234="",C234=""),"",IF(C234&gt;=DATE(2019,5,1),"令和"&amp;(YEAR(C234)-2018),IF(C234&gt;=DATE(1989,1,8),"平成"&amp;(YEAR(C234)-1988),"昭和"&amp;(YEAR(C234)-1925)))&amp;"年"&amp;MONTH(C234)&amp;"月")</f>
        <v/>
      </c>
    </row>
    <row r="235">
      <c r="A235" t="n">
        <v>17</v>
      </c>
      <c r="B235" t="n">
        <v>9</v>
      </c>
      <c r="C235">
        <f>IFERROR(INDEX(資格取込!$S$6:$S$205,MATCH(17&amp;"_"&amp;3,資格取込!$Z$6:$Z$205,0)),"")</f>
        <v/>
      </c>
      <c r="D235">
        <f>IFERROR(INDEX(資格取込!$R$6:$R$205,MATCH(17&amp;"_"&amp;3,資格取込!$Z$6:$Z$205,0)),"")</f>
        <v/>
      </c>
      <c r="E235">
        <f>IF(D235="","",IFERROR(INDEX(資格マスタ!$B:$B,MATCH(ASC(SUBSTITUTE(SUBSTITUTE(D235," ",""),"　","")),資格マスタ!$D:$D,0)),D235))</f>
        <v/>
      </c>
      <c r="F235">
        <f>IF(E235="","",IF(C235="",DATE(9999,1,1),C235))</f>
        <v/>
      </c>
      <c r="G235">
        <f>IF(E235="","",COUNTIFS($F$227:$F$240,"&lt;"&amp;F235,$F$227:$F$240,"&lt;&gt;")+COUNTIFS($F$227:$F$240,F235,$B$227:$B$240,"&lt;"&amp;B235)+1)</f>
        <v/>
      </c>
      <c r="H235">
        <f>IF(OR(E235="",C235=""),"",IF(C235&gt;=DATE(2019,5,1),"令和"&amp;(YEAR(C235)-2018),IF(C235&gt;=DATE(1989,1,8),"平成"&amp;(YEAR(C235)-1988),"昭和"&amp;(YEAR(C235)-1925)))&amp;"年"&amp;MONTH(C235)&amp;"月")</f>
        <v/>
      </c>
    </row>
    <row r="236">
      <c r="A236" t="n">
        <v>17</v>
      </c>
      <c r="B236" t="n">
        <v>10</v>
      </c>
      <c r="C236">
        <f>IFERROR(INDEX(資格取込!$S$6:$S$205,MATCH(17&amp;"_"&amp;4,資格取込!$Z$6:$Z$205,0)),"")</f>
        <v/>
      </c>
      <c r="D236">
        <f>IFERROR(INDEX(資格取込!$R$6:$R$205,MATCH(17&amp;"_"&amp;4,資格取込!$Z$6:$Z$205,0)),"")</f>
        <v/>
      </c>
      <c r="E236">
        <f>IF(D236="","",IFERROR(INDEX(資格マスタ!$B:$B,MATCH(ASC(SUBSTITUTE(SUBSTITUTE(D236," ",""),"　","")),資格マスタ!$D:$D,0)),D236))</f>
        <v/>
      </c>
      <c r="F236">
        <f>IF(E236="","",IF(C236="",DATE(9999,1,1),C236))</f>
        <v/>
      </c>
      <c r="G236">
        <f>IF(E236="","",COUNTIFS($F$227:$F$240,"&lt;"&amp;F236,$F$227:$F$240,"&lt;&gt;")+COUNTIFS($F$227:$F$240,F236,$B$227:$B$240,"&lt;"&amp;B236)+1)</f>
        <v/>
      </c>
      <c r="H236">
        <f>IF(OR(E236="",C236=""),"",IF(C236&gt;=DATE(2019,5,1),"令和"&amp;(YEAR(C236)-2018),IF(C236&gt;=DATE(1989,1,8),"平成"&amp;(YEAR(C236)-1988),"昭和"&amp;(YEAR(C236)-1925)))&amp;"年"&amp;MONTH(C236)&amp;"月")</f>
        <v/>
      </c>
    </row>
    <row r="237">
      <c r="A237" t="n">
        <v>17</v>
      </c>
      <c r="B237" t="n">
        <v>11</v>
      </c>
      <c r="C237">
        <f>IFERROR(INDEX(資格取込!$S$6:$S$205,MATCH(17&amp;"_"&amp;5,資格取込!$Z$6:$Z$205,0)),"")</f>
        <v/>
      </c>
      <c r="D237">
        <f>IFERROR(INDEX(資格取込!$R$6:$R$205,MATCH(17&amp;"_"&amp;5,資格取込!$Z$6:$Z$205,0)),"")</f>
        <v/>
      </c>
      <c r="E237">
        <f>IF(D237="","",IFERROR(INDEX(資格マスタ!$B:$B,MATCH(ASC(SUBSTITUTE(SUBSTITUTE(D237," ",""),"　","")),資格マスタ!$D:$D,0)),D237))</f>
        <v/>
      </c>
      <c r="F237">
        <f>IF(E237="","",IF(C237="",DATE(9999,1,1),C237))</f>
        <v/>
      </c>
      <c r="G237">
        <f>IF(E237="","",COUNTIFS($F$227:$F$240,"&lt;"&amp;F237,$F$227:$F$240,"&lt;&gt;")+COUNTIFS($F$227:$F$240,F237,$B$227:$B$240,"&lt;"&amp;B237)+1)</f>
        <v/>
      </c>
      <c r="H237">
        <f>IF(OR(E237="",C237=""),"",IF(C237&gt;=DATE(2019,5,1),"令和"&amp;(YEAR(C237)-2018),IF(C237&gt;=DATE(1989,1,8),"平成"&amp;(YEAR(C237)-1988),"昭和"&amp;(YEAR(C237)-1925)))&amp;"年"&amp;MONTH(C237)&amp;"月")</f>
        <v/>
      </c>
    </row>
    <row r="238">
      <c r="A238" t="n">
        <v>17</v>
      </c>
      <c r="B238" t="n">
        <v>12</v>
      </c>
      <c r="C238">
        <f>IFERROR(INDEX(資格取込!$S$6:$S$205,MATCH(17&amp;"_"&amp;6,資格取込!$Z$6:$Z$205,0)),"")</f>
        <v/>
      </c>
      <c r="D238">
        <f>IFERROR(INDEX(資格取込!$R$6:$R$205,MATCH(17&amp;"_"&amp;6,資格取込!$Z$6:$Z$205,0)),"")</f>
        <v/>
      </c>
      <c r="E238">
        <f>IF(D238="","",IFERROR(INDEX(資格マスタ!$B:$B,MATCH(ASC(SUBSTITUTE(SUBSTITUTE(D238," ",""),"　","")),資格マスタ!$D:$D,0)),D238))</f>
        <v/>
      </c>
      <c r="F238">
        <f>IF(E238="","",IF(C238="",DATE(9999,1,1),C238))</f>
        <v/>
      </c>
      <c r="G238">
        <f>IF(E238="","",COUNTIFS($F$227:$F$240,"&lt;"&amp;F238,$F$227:$F$240,"&lt;&gt;")+COUNTIFS($F$227:$F$240,F238,$B$227:$B$240,"&lt;"&amp;B238)+1)</f>
        <v/>
      </c>
      <c r="H238">
        <f>IF(OR(E238="",C238=""),"",IF(C238&gt;=DATE(2019,5,1),"令和"&amp;(YEAR(C238)-2018),IF(C238&gt;=DATE(1989,1,8),"平成"&amp;(YEAR(C238)-1988),"昭和"&amp;(YEAR(C238)-1925)))&amp;"年"&amp;MONTH(C238)&amp;"月")</f>
        <v/>
      </c>
    </row>
    <row r="239">
      <c r="A239" t="n">
        <v>17</v>
      </c>
      <c r="B239" t="n">
        <v>13</v>
      </c>
      <c r="C239">
        <f>IFERROR(INDEX(資格取込!$S$6:$S$205,MATCH(17&amp;"_"&amp;7,資格取込!$Z$6:$Z$205,0)),"")</f>
        <v/>
      </c>
      <c r="D239">
        <f>IFERROR(INDEX(資格取込!$R$6:$R$205,MATCH(17&amp;"_"&amp;7,資格取込!$Z$6:$Z$205,0)),"")</f>
        <v/>
      </c>
      <c r="E239">
        <f>IF(D239="","",IFERROR(INDEX(資格マスタ!$B:$B,MATCH(ASC(SUBSTITUTE(SUBSTITUTE(D239," ",""),"　","")),資格マスタ!$D:$D,0)),D239))</f>
        <v/>
      </c>
      <c r="F239">
        <f>IF(E239="","",IF(C239="",DATE(9999,1,1),C239))</f>
        <v/>
      </c>
      <c r="G239">
        <f>IF(E239="","",COUNTIFS($F$227:$F$240,"&lt;"&amp;F239,$F$227:$F$240,"&lt;&gt;")+COUNTIFS($F$227:$F$240,F239,$B$227:$B$240,"&lt;"&amp;B239)+1)</f>
        <v/>
      </c>
      <c r="H239">
        <f>IF(OR(E239="",C239=""),"",IF(C239&gt;=DATE(2019,5,1),"令和"&amp;(YEAR(C239)-2018),IF(C239&gt;=DATE(1989,1,8),"平成"&amp;(YEAR(C239)-1988),"昭和"&amp;(YEAR(C239)-1925)))&amp;"年"&amp;MONTH(C239)&amp;"月")</f>
        <v/>
      </c>
    </row>
    <row r="240">
      <c r="A240" t="n">
        <v>17</v>
      </c>
      <c r="B240" t="n">
        <v>14</v>
      </c>
      <c r="C240">
        <f>IFERROR(INDEX(資格取込!$S$6:$S$205,MATCH(17&amp;"_"&amp;8,資格取込!$Z$6:$Z$205,0)),"")</f>
        <v/>
      </c>
      <c r="D240">
        <f>IFERROR(INDEX(資格取込!$R$6:$R$205,MATCH(17&amp;"_"&amp;8,資格取込!$Z$6:$Z$205,0)),"")</f>
        <v/>
      </c>
      <c r="E240">
        <f>IF(D240="","",IFERROR(INDEX(資格マスタ!$B:$B,MATCH(ASC(SUBSTITUTE(SUBSTITUTE(D240," ",""),"　","")),資格マスタ!$D:$D,0)),D240))</f>
        <v/>
      </c>
      <c r="F240">
        <f>IF(E240="","",IF(C240="",DATE(9999,1,1),C240))</f>
        <v/>
      </c>
      <c r="G240">
        <f>IF(E240="","",COUNTIFS($F$227:$F$240,"&lt;"&amp;F240,$F$227:$F$240,"&lt;&gt;")+COUNTIFS($F$227:$F$240,F240,$B$227:$B$240,"&lt;"&amp;B240)+1)</f>
        <v/>
      </c>
      <c r="H240">
        <f>IF(OR(E240="",C240=""),"",IF(C240&gt;=DATE(2019,5,1),"令和"&amp;(YEAR(C240)-2018),IF(C240&gt;=DATE(1989,1,8),"平成"&amp;(YEAR(C240)-1988),"昭和"&amp;(YEAR(C240)-1925)))&amp;"年"&amp;MONTH(C240)&amp;"月")</f>
        <v/>
      </c>
    </row>
    <row r="241">
      <c r="A241" t="n">
        <v>18</v>
      </c>
      <c r="B241" t="n">
        <v>1</v>
      </c>
      <c r="C241" s="132">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241">
        <f>IF(入力!N22="","",入力!N22)</f>
        <v/>
      </c>
      <c r="E241">
        <f>IF(D241="","",IFERROR(INDEX(資格マスタ!$B:$B,MATCH(ASC(SUBSTITUTE(SUBSTITUTE(D241," ",""),"　","")),資格マスタ!$D:$D,0)),D241))</f>
        <v/>
      </c>
      <c r="F241">
        <f>IF(E241="","",IF(C241="",DATE(9999,1,1),C241))</f>
        <v/>
      </c>
      <c r="G241">
        <f>IF(E241="","",COUNTIFS($F$241:$F$254,"&lt;"&amp;F241,$F$241:$F$254,"&lt;&gt;")+COUNTIFS($F$241:$F$254,F241,$B$241:$B$254,"&lt;"&amp;B241)+1)</f>
        <v/>
      </c>
      <c r="H241">
        <f>IF(OR(E241="",C241=""),"",IF(C241&gt;=DATE(2019,5,1),"令和"&amp;(YEAR(C241)-2018),IF(C241&gt;=DATE(1989,1,8),"平成"&amp;(YEAR(C241)-1988),"昭和"&amp;(YEAR(C241)-1925)))&amp;"年"&amp;MONTH(C241)&amp;"月")</f>
        <v/>
      </c>
    </row>
    <row r="242">
      <c r="A242" t="n">
        <v>18</v>
      </c>
      <c r="B242" t="n">
        <v>2</v>
      </c>
      <c r="C242">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242">
        <f>IF(入力!P22="","",入力!P22)</f>
        <v/>
      </c>
      <c r="E242">
        <f>IF(D242="","",IFERROR(INDEX(資格マスタ!$B:$B,MATCH(ASC(SUBSTITUTE(SUBSTITUTE(D242," ",""),"　","")),資格マスタ!$D:$D,0)),D242))</f>
        <v/>
      </c>
      <c r="F242">
        <f>IF(E242="","",IF(C242="",DATE(9999,1,1),C242))</f>
        <v/>
      </c>
      <c r="G242">
        <f>IF(E242="","",COUNTIFS($F$241:$F$254,"&lt;"&amp;F242,$F$241:$F$254,"&lt;&gt;")+COUNTIFS($F$241:$F$254,F242,$B$241:$B$254,"&lt;"&amp;B242)+1)</f>
        <v/>
      </c>
      <c r="H242">
        <f>IF(OR(E242="",C242=""),"",IF(C242&gt;=DATE(2019,5,1),"令和"&amp;(YEAR(C242)-2018),IF(C242&gt;=DATE(1989,1,8),"平成"&amp;(YEAR(C242)-1988),"昭和"&amp;(YEAR(C242)-1925)))&amp;"年"&amp;MONTH(C242)&amp;"月")</f>
        <v/>
      </c>
    </row>
    <row r="243">
      <c r="A243" t="n">
        <v>18</v>
      </c>
      <c r="B243" t="n">
        <v>3</v>
      </c>
      <c r="C243">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243">
        <f>IF(入力!R22="","",入力!R22)</f>
        <v/>
      </c>
      <c r="E243">
        <f>IF(D243="","",IFERROR(INDEX(資格マスタ!$B:$B,MATCH(ASC(SUBSTITUTE(SUBSTITUTE(D243," ",""),"　","")),資格マスタ!$D:$D,0)),D243))</f>
        <v/>
      </c>
      <c r="F243">
        <f>IF(E243="","",IF(C243="",DATE(9999,1,1),C243))</f>
        <v/>
      </c>
      <c r="G243">
        <f>IF(E243="","",COUNTIFS($F$241:$F$254,"&lt;"&amp;F243,$F$241:$F$254,"&lt;&gt;")+COUNTIFS($F$241:$F$254,F243,$B$241:$B$254,"&lt;"&amp;B243)+1)</f>
        <v/>
      </c>
      <c r="H243">
        <f>IF(OR(E243="",C243=""),"",IF(C243&gt;=DATE(2019,5,1),"令和"&amp;(YEAR(C243)-2018),IF(C243&gt;=DATE(1989,1,8),"平成"&amp;(YEAR(C243)-1988),"昭和"&amp;(YEAR(C243)-1925)))&amp;"年"&amp;MONTH(C243)&amp;"月")</f>
        <v/>
      </c>
    </row>
    <row r="244">
      <c r="A244" t="n">
        <v>18</v>
      </c>
      <c r="B244" t="n">
        <v>4</v>
      </c>
      <c r="C244">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244">
        <f>IF(入力!T22="","",入力!T22)</f>
        <v/>
      </c>
      <c r="E244">
        <f>IF(D244="","",IFERROR(INDEX(資格マスタ!$B:$B,MATCH(ASC(SUBSTITUTE(SUBSTITUTE(D244," ",""),"　","")),資格マスタ!$D:$D,0)),D244))</f>
        <v/>
      </c>
      <c r="F244">
        <f>IF(E244="","",IF(C244="",DATE(9999,1,1),C244))</f>
        <v/>
      </c>
      <c r="G244">
        <f>IF(E244="","",COUNTIFS($F$241:$F$254,"&lt;"&amp;F244,$F$241:$F$254,"&lt;&gt;")+COUNTIFS($F$241:$F$254,F244,$B$241:$B$254,"&lt;"&amp;B244)+1)</f>
        <v/>
      </c>
      <c r="H244">
        <f>IF(OR(E244="",C244=""),"",IF(C244&gt;=DATE(2019,5,1),"令和"&amp;(YEAR(C244)-2018),IF(C244&gt;=DATE(1989,1,8),"平成"&amp;(YEAR(C244)-1988),"昭和"&amp;(YEAR(C244)-1925)))&amp;"年"&amp;MONTH(C244)&amp;"月")</f>
        <v/>
      </c>
    </row>
    <row r="245">
      <c r="A245" t="n">
        <v>18</v>
      </c>
      <c r="B245" t="n">
        <v>5</v>
      </c>
      <c r="C245">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245">
        <f>IF(入力!V22="","",入力!V22)</f>
        <v/>
      </c>
      <c r="E245">
        <f>IF(D245="","",IFERROR(INDEX(資格マスタ!$B:$B,MATCH(ASC(SUBSTITUTE(SUBSTITUTE(D245," ",""),"　","")),資格マスタ!$D:$D,0)),D245))</f>
        <v/>
      </c>
      <c r="F245">
        <f>IF(E245="","",IF(C245="",DATE(9999,1,1),C245))</f>
        <v/>
      </c>
      <c r="G245">
        <f>IF(E245="","",COUNTIFS($F$241:$F$254,"&lt;"&amp;F245,$F$241:$F$254,"&lt;&gt;")+COUNTIFS($F$241:$F$254,F245,$B$241:$B$254,"&lt;"&amp;B245)+1)</f>
        <v/>
      </c>
      <c r="H245">
        <f>IF(OR(E245="",C245=""),"",IF(C245&gt;=DATE(2019,5,1),"令和"&amp;(YEAR(C245)-2018),IF(C245&gt;=DATE(1989,1,8),"平成"&amp;(YEAR(C245)-1988),"昭和"&amp;(YEAR(C245)-1925)))&amp;"年"&amp;MONTH(C245)&amp;"月")</f>
        <v/>
      </c>
    </row>
    <row r="246">
      <c r="A246" t="n">
        <v>18</v>
      </c>
      <c r="B246" t="n">
        <v>6</v>
      </c>
      <c r="C246">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246">
        <f>IF(入力!X22="","",入力!X22)</f>
        <v/>
      </c>
      <c r="E246">
        <f>IF(D246="","",IFERROR(INDEX(資格マスタ!$B:$B,MATCH(ASC(SUBSTITUTE(SUBSTITUTE(D246," ",""),"　","")),資格マスタ!$D:$D,0)),D246))</f>
        <v/>
      </c>
      <c r="F246">
        <f>IF(E246="","",IF(C246="",DATE(9999,1,1),C246))</f>
        <v/>
      </c>
      <c r="G246">
        <f>IF(E246="","",COUNTIFS($F$241:$F$254,"&lt;"&amp;F246,$F$241:$F$254,"&lt;&gt;")+COUNTIFS($F$241:$F$254,F246,$B$241:$B$254,"&lt;"&amp;B246)+1)</f>
        <v/>
      </c>
      <c r="H246">
        <f>IF(OR(E246="",C246=""),"",IF(C246&gt;=DATE(2019,5,1),"令和"&amp;(YEAR(C246)-2018),IF(C246&gt;=DATE(1989,1,8),"平成"&amp;(YEAR(C246)-1988),"昭和"&amp;(YEAR(C246)-1925)))&amp;"年"&amp;MONTH(C246)&amp;"月")</f>
        <v/>
      </c>
    </row>
    <row r="247">
      <c r="A247" t="n">
        <v>18</v>
      </c>
      <c r="B247" t="n">
        <v>7</v>
      </c>
      <c r="C247">
        <f>IFERROR(INDEX(資格取込!$S$6:$S$205,MATCH(18&amp;"_"&amp;1,資格取込!$Z$6:$Z$205,0)),"")</f>
        <v/>
      </c>
      <c r="D247">
        <f>IFERROR(INDEX(資格取込!$R$6:$R$205,MATCH(18&amp;"_"&amp;1,資格取込!$Z$6:$Z$205,0)),"")</f>
        <v/>
      </c>
      <c r="E247">
        <f>IF(D247="","",IFERROR(INDEX(資格マスタ!$B:$B,MATCH(ASC(SUBSTITUTE(SUBSTITUTE(D247," ",""),"　","")),資格マスタ!$D:$D,0)),D247))</f>
        <v/>
      </c>
      <c r="F247">
        <f>IF(E247="","",IF(C247="",DATE(9999,1,1),C247))</f>
        <v/>
      </c>
      <c r="G247">
        <f>IF(E247="","",COUNTIFS($F$241:$F$254,"&lt;"&amp;F247,$F$241:$F$254,"&lt;&gt;")+COUNTIFS($F$241:$F$254,F247,$B$241:$B$254,"&lt;"&amp;B247)+1)</f>
        <v/>
      </c>
      <c r="H247">
        <f>IF(OR(E247="",C247=""),"",IF(C247&gt;=DATE(2019,5,1),"令和"&amp;(YEAR(C247)-2018),IF(C247&gt;=DATE(1989,1,8),"平成"&amp;(YEAR(C247)-1988),"昭和"&amp;(YEAR(C247)-1925)))&amp;"年"&amp;MONTH(C247)&amp;"月")</f>
        <v/>
      </c>
    </row>
    <row r="248">
      <c r="A248" t="n">
        <v>18</v>
      </c>
      <c r="B248" t="n">
        <v>8</v>
      </c>
      <c r="C248">
        <f>IFERROR(INDEX(資格取込!$S$6:$S$205,MATCH(18&amp;"_"&amp;2,資格取込!$Z$6:$Z$205,0)),"")</f>
        <v/>
      </c>
      <c r="D248">
        <f>IFERROR(INDEX(資格取込!$R$6:$R$205,MATCH(18&amp;"_"&amp;2,資格取込!$Z$6:$Z$205,0)),"")</f>
        <v/>
      </c>
      <c r="E248">
        <f>IF(D248="","",IFERROR(INDEX(資格マスタ!$B:$B,MATCH(ASC(SUBSTITUTE(SUBSTITUTE(D248," ",""),"　","")),資格マスタ!$D:$D,0)),D248))</f>
        <v/>
      </c>
      <c r="F248">
        <f>IF(E248="","",IF(C248="",DATE(9999,1,1),C248))</f>
        <v/>
      </c>
      <c r="G248">
        <f>IF(E248="","",COUNTIFS($F$241:$F$254,"&lt;"&amp;F248,$F$241:$F$254,"&lt;&gt;")+COUNTIFS($F$241:$F$254,F248,$B$241:$B$254,"&lt;"&amp;B248)+1)</f>
        <v/>
      </c>
      <c r="H248">
        <f>IF(OR(E248="",C248=""),"",IF(C248&gt;=DATE(2019,5,1),"令和"&amp;(YEAR(C248)-2018),IF(C248&gt;=DATE(1989,1,8),"平成"&amp;(YEAR(C248)-1988),"昭和"&amp;(YEAR(C248)-1925)))&amp;"年"&amp;MONTH(C248)&amp;"月")</f>
        <v/>
      </c>
    </row>
    <row r="249">
      <c r="A249" t="n">
        <v>18</v>
      </c>
      <c r="B249" t="n">
        <v>9</v>
      </c>
      <c r="C249">
        <f>IFERROR(INDEX(資格取込!$S$6:$S$205,MATCH(18&amp;"_"&amp;3,資格取込!$Z$6:$Z$205,0)),"")</f>
        <v/>
      </c>
      <c r="D249">
        <f>IFERROR(INDEX(資格取込!$R$6:$R$205,MATCH(18&amp;"_"&amp;3,資格取込!$Z$6:$Z$205,0)),"")</f>
        <v/>
      </c>
      <c r="E249">
        <f>IF(D249="","",IFERROR(INDEX(資格マスタ!$B:$B,MATCH(ASC(SUBSTITUTE(SUBSTITUTE(D249," ",""),"　","")),資格マスタ!$D:$D,0)),D249))</f>
        <v/>
      </c>
      <c r="F249">
        <f>IF(E249="","",IF(C249="",DATE(9999,1,1),C249))</f>
        <v/>
      </c>
      <c r="G249">
        <f>IF(E249="","",COUNTIFS($F$241:$F$254,"&lt;"&amp;F249,$F$241:$F$254,"&lt;&gt;")+COUNTIFS($F$241:$F$254,F249,$B$241:$B$254,"&lt;"&amp;B249)+1)</f>
        <v/>
      </c>
      <c r="H249">
        <f>IF(OR(E249="",C249=""),"",IF(C249&gt;=DATE(2019,5,1),"令和"&amp;(YEAR(C249)-2018),IF(C249&gt;=DATE(1989,1,8),"平成"&amp;(YEAR(C249)-1988),"昭和"&amp;(YEAR(C249)-1925)))&amp;"年"&amp;MONTH(C249)&amp;"月")</f>
        <v/>
      </c>
    </row>
    <row r="250">
      <c r="A250" t="n">
        <v>18</v>
      </c>
      <c r="B250" t="n">
        <v>10</v>
      </c>
      <c r="C250">
        <f>IFERROR(INDEX(資格取込!$S$6:$S$205,MATCH(18&amp;"_"&amp;4,資格取込!$Z$6:$Z$205,0)),"")</f>
        <v/>
      </c>
      <c r="D250">
        <f>IFERROR(INDEX(資格取込!$R$6:$R$205,MATCH(18&amp;"_"&amp;4,資格取込!$Z$6:$Z$205,0)),"")</f>
        <v/>
      </c>
      <c r="E250">
        <f>IF(D250="","",IFERROR(INDEX(資格マスタ!$B:$B,MATCH(ASC(SUBSTITUTE(SUBSTITUTE(D250," ",""),"　","")),資格マスタ!$D:$D,0)),D250))</f>
        <v/>
      </c>
      <c r="F250">
        <f>IF(E250="","",IF(C250="",DATE(9999,1,1),C250))</f>
        <v/>
      </c>
      <c r="G250">
        <f>IF(E250="","",COUNTIFS($F$241:$F$254,"&lt;"&amp;F250,$F$241:$F$254,"&lt;&gt;")+COUNTIFS($F$241:$F$254,F250,$B$241:$B$254,"&lt;"&amp;B250)+1)</f>
        <v/>
      </c>
      <c r="H250">
        <f>IF(OR(E250="",C250=""),"",IF(C250&gt;=DATE(2019,5,1),"令和"&amp;(YEAR(C250)-2018),IF(C250&gt;=DATE(1989,1,8),"平成"&amp;(YEAR(C250)-1988),"昭和"&amp;(YEAR(C250)-1925)))&amp;"年"&amp;MONTH(C250)&amp;"月")</f>
        <v/>
      </c>
    </row>
    <row r="251">
      <c r="A251" t="n">
        <v>18</v>
      </c>
      <c r="B251" t="n">
        <v>11</v>
      </c>
      <c r="C251">
        <f>IFERROR(INDEX(資格取込!$S$6:$S$205,MATCH(18&amp;"_"&amp;5,資格取込!$Z$6:$Z$205,0)),"")</f>
        <v/>
      </c>
      <c r="D251">
        <f>IFERROR(INDEX(資格取込!$R$6:$R$205,MATCH(18&amp;"_"&amp;5,資格取込!$Z$6:$Z$205,0)),"")</f>
        <v/>
      </c>
      <c r="E251">
        <f>IF(D251="","",IFERROR(INDEX(資格マスタ!$B:$B,MATCH(ASC(SUBSTITUTE(SUBSTITUTE(D251," ",""),"　","")),資格マスタ!$D:$D,0)),D251))</f>
        <v/>
      </c>
      <c r="F251">
        <f>IF(E251="","",IF(C251="",DATE(9999,1,1),C251))</f>
        <v/>
      </c>
      <c r="G251">
        <f>IF(E251="","",COUNTIFS($F$241:$F$254,"&lt;"&amp;F251,$F$241:$F$254,"&lt;&gt;")+COUNTIFS($F$241:$F$254,F251,$B$241:$B$254,"&lt;"&amp;B251)+1)</f>
        <v/>
      </c>
      <c r="H251">
        <f>IF(OR(E251="",C251=""),"",IF(C251&gt;=DATE(2019,5,1),"令和"&amp;(YEAR(C251)-2018),IF(C251&gt;=DATE(1989,1,8),"平成"&amp;(YEAR(C251)-1988),"昭和"&amp;(YEAR(C251)-1925)))&amp;"年"&amp;MONTH(C251)&amp;"月")</f>
        <v/>
      </c>
    </row>
    <row r="252">
      <c r="A252" t="n">
        <v>18</v>
      </c>
      <c r="B252" t="n">
        <v>12</v>
      </c>
      <c r="C252">
        <f>IFERROR(INDEX(資格取込!$S$6:$S$205,MATCH(18&amp;"_"&amp;6,資格取込!$Z$6:$Z$205,0)),"")</f>
        <v/>
      </c>
      <c r="D252">
        <f>IFERROR(INDEX(資格取込!$R$6:$R$205,MATCH(18&amp;"_"&amp;6,資格取込!$Z$6:$Z$205,0)),"")</f>
        <v/>
      </c>
      <c r="E252">
        <f>IF(D252="","",IFERROR(INDEX(資格マスタ!$B:$B,MATCH(ASC(SUBSTITUTE(SUBSTITUTE(D252," ",""),"　","")),資格マスタ!$D:$D,0)),D252))</f>
        <v/>
      </c>
      <c r="F252">
        <f>IF(E252="","",IF(C252="",DATE(9999,1,1),C252))</f>
        <v/>
      </c>
      <c r="G252">
        <f>IF(E252="","",COUNTIFS($F$241:$F$254,"&lt;"&amp;F252,$F$241:$F$254,"&lt;&gt;")+COUNTIFS($F$241:$F$254,F252,$B$241:$B$254,"&lt;"&amp;B252)+1)</f>
        <v/>
      </c>
      <c r="H252">
        <f>IF(OR(E252="",C252=""),"",IF(C252&gt;=DATE(2019,5,1),"令和"&amp;(YEAR(C252)-2018),IF(C252&gt;=DATE(1989,1,8),"平成"&amp;(YEAR(C252)-1988),"昭和"&amp;(YEAR(C252)-1925)))&amp;"年"&amp;MONTH(C252)&amp;"月")</f>
        <v/>
      </c>
    </row>
    <row r="253">
      <c r="A253" t="n">
        <v>18</v>
      </c>
      <c r="B253" t="n">
        <v>13</v>
      </c>
      <c r="C253">
        <f>IFERROR(INDEX(資格取込!$S$6:$S$205,MATCH(18&amp;"_"&amp;7,資格取込!$Z$6:$Z$205,0)),"")</f>
        <v/>
      </c>
      <c r="D253">
        <f>IFERROR(INDEX(資格取込!$R$6:$R$205,MATCH(18&amp;"_"&amp;7,資格取込!$Z$6:$Z$205,0)),"")</f>
        <v/>
      </c>
      <c r="E253">
        <f>IF(D253="","",IFERROR(INDEX(資格マスタ!$B:$B,MATCH(ASC(SUBSTITUTE(SUBSTITUTE(D253," ",""),"　","")),資格マスタ!$D:$D,0)),D253))</f>
        <v/>
      </c>
      <c r="F253">
        <f>IF(E253="","",IF(C253="",DATE(9999,1,1),C253))</f>
        <v/>
      </c>
      <c r="G253">
        <f>IF(E253="","",COUNTIFS($F$241:$F$254,"&lt;"&amp;F253,$F$241:$F$254,"&lt;&gt;")+COUNTIFS($F$241:$F$254,F253,$B$241:$B$254,"&lt;"&amp;B253)+1)</f>
        <v/>
      </c>
      <c r="H253">
        <f>IF(OR(E253="",C253=""),"",IF(C253&gt;=DATE(2019,5,1),"令和"&amp;(YEAR(C253)-2018),IF(C253&gt;=DATE(1989,1,8),"平成"&amp;(YEAR(C253)-1988),"昭和"&amp;(YEAR(C253)-1925)))&amp;"年"&amp;MONTH(C253)&amp;"月")</f>
        <v/>
      </c>
    </row>
    <row r="254">
      <c r="A254" t="n">
        <v>18</v>
      </c>
      <c r="B254" t="n">
        <v>14</v>
      </c>
      <c r="C254">
        <f>IFERROR(INDEX(資格取込!$S$6:$S$205,MATCH(18&amp;"_"&amp;8,資格取込!$Z$6:$Z$205,0)),"")</f>
        <v/>
      </c>
      <c r="D254">
        <f>IFERROR(INDEX(資格取込!$R$6:$R$205,MATCH(18&amp;"_"&amp;8,資格取込!$Z$6:$Z$205,0)),"")</f>
        <v/>
      </c>
      <c r="E254">
        <f>IF(D254="","",IFERROR(INDEX(資格マスタ!$B:$B,MATCH(ASC(SUBSTITUTE(SUBSTITUTE(D254," ",""),"　","")),資格マスタ!$D:$D,0)),D254))</f>
        <v/>
      </c>
      <c r="F254">
        <f>IF(E254="","",IF(C254="",DATE(9999,1,1),C254))</f>
        <v/>
      </c>
      <c r="G254">
        <f>IF(E254="","",COUNTIFS($F$241:$F$254,"&lt;"&amp;F254,$F$241:$F$254,"&lt;&gt;")+COUNTIFS($F$241:$F$254,F254,$B$241:$B$254,"&lt;"&amp;B254)+1)</f>
        <v/>
      </c>
      <c r="H254">
        <f>IF(OR(E254="",C254=""),"",IF(C254&gt;=DATE(2019,5,1),"令和"&amp;(YEAR(C254)-2018),IF(C254&gt;=DATE(1989,1,8),"平成"&amp;(YEAR(C254)-1988),"昭和"&amp;(YEAR(C254)-1925)))&amp;"年"&amp;MONTH(C254)&amp;"月")</f>
        <v/>
      </c>
    </row>
    <row r="255">
      <c r="A255" t="n">
        <v>19</v>
      </c>
      <c r="B255" t="n">
        <v>1</v>
      </c>
      <c r="C255" s="132">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255">
        <f>IF(入力!N23="","",入力!N23)</f>
        <v/>
      </c>
      <c r="E255">
        <f>IF(D255="","",IFERROR(INDEX(資格マスタ!$B:$B,MATCH(ASC(SUBSTITUTE(SUBSTITUTE(D255," ",""),"　","")),資格マスタ!$D:$D,0)),D255))</f>
        <v/>
      </c>
      <c r="F255">
        <f>IF(E255="","",IF(C255="",DATE(9999,1,1),C255))</f>
        <v/>
      </c>
      <c r="G255">
        <f>IF(E255="","",COUNTIFS($F$255:$F$268,"&lt;"&amp;F255,$F$255:$F$268,"&lt;&gt;")+COUNTIFS($F$255:$F$268,F255,$B$255:$B$268,"&lt;"&amp;B255)+1)</f>
        <v/>
      </c>
      <c r="H255">
        <f>IF(OR(E255="",C255=""),"",IF(C255&gt;=DATE(2019,5,1),"令和"&amp;(YEAR(C255)-2018),IF(C255&gt;=DATE(1989,1,8),"平成"&amp;(YEAR(C255)-1988),"昭和"&amp;(YEAR(C255)-1925)))&amp;"年"&amp;MONTH(C255)&amp;"月")</f>
        <v/>
      </c>
    </row>
    <row r="256">
      <c r="A256" t="n">
        <v>19</v>
      </c>
      <c r="B256" t="n">
        <v>2</v>
      </c>
      <c r="C256">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256">
        <f>IF(入力!P23="","",入力!P23)</f>
        <v/>
      </c>
      <c r="E256">
        <f>IF(D256="","",IFERROR(INDEX(資格マスタ!$B:$B,MATCH(ASC(SUBSTITUTE(SUBSTITUTE(D256," ",""),"　","")),資格マスタ!$D:$D,0)),D256))</f>
        <v/>
      </c>
      <c r="F256">
        <f>IF(E256="","",IF(C256="",DATE(9999,1,1),C256))</f>
        <v/>
      </c>
      <c r="G256">
        <f>IF(E256="","",COUNTIFS($F$255:$F$268,"&lt;"&amp;F256,$F$255:$F$268,"&lt;&gt;")+COUNTIFS($F$255:$F$268,F256,$B$255:$B$268,"&lt;"&amp;B256)+1)</f>
        <v/>
      </c>
      <c r="H256">
        <f>IF(OR(E256="",C256=""),"",IF(C256&gt;=DATE(2019,5,1),"令和"&amp;(YEAR(C256)-2018),IF(C256&gt;=DATE(1989,1,8),"平成"&amp;(YEAR(C256)-1988),"昭和"&amp;(YEAR(C256)-1925)))&amp;"年"&amp;MONTH(C256)&amp;"月")</f>
        <v/>
      </c>
    </row>
    <row r="257">
      <c r="A257" t="n">
        <v>19</v>
      </c>
      <c r="B257" t="n">
        <v>3</v>
      </c>
      <c r="C257">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257">
        <f>IF(入力!R23="","",入力!R23)</f>
        <v/>
      </c>
      <c r="E257">
        <f>IF(D257="","",IFERROR(INDEX(資格マスタ!$B:$B,MATCH(ASC(SUBSTITUTE(SUBSTITUTE(D257," ",""),"　","")),資格マスタ!$D:$D,0)),D257))</f>
        <v/>
      </c>
      <c r="F257">
        <f>IF(E257="","",IF(C257="",DATE(9999,1,1),C257))</f>
        <v/>
      </c>
      <c r="G257">
        <f>IF(E257="","",COUNTIFS($F$255:$F$268,"&lt;"&amp;F257,$F$255:$F$268,"&lt;&gt;")+COUNTIFS($F$255:$F$268,F257,$B$255:$B$268,"&lt;"&amp;B257)+1)</f>
        <v/>
      </c>
      <c r="H257">
        <f>IF(OR(E257="",C257=""),"",IF(C257&gt;=DATE(2019,5,1),"令和"&amp;(YEAR(C257)-2018),IF(C257&gt;=DATE(1989,1,8),"平成"&amp;(YEAR(C257)-1988),"昭和"&amp;(YEAR(C257)-1925)))&amp;"年"&amp;MONTH(C257)&amp;"月")</f>
        <v/>
      </c>
    </row>
    <row r="258">
      <c r="A258" t="n">
        <v>19</v>
      </c>
      <c r="B258" t="n">
        <v>4</v>
      </c>
      <c r="C258">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258">
        <f>IF(入力!T23="","",入力!T23)</f>
        <v/>
      </c>
      <c r="E258">
        <f>IF(D258="","",IFERROR(INDEX(資格マスタ!$B:$B,MATCH(ASC(SUBSTITUTE(SUBSTITUTE(D258," ",""),"　","")),資格マスタ!$D:$D,0)),D258))</f>
        <v/>
      </c>
      <c r="F258">
        <f>IF(E258="","",IF(C258="",DATE(9999,1,1),C258))</f>
        <v/>
      </c>
      <c r="G258">
        <f>IF(E258="","",COUNTIFS($F$255:$F$268,"&lt;"&amp;F258,$F$255:$F$268,"&lt;&gt;")+COUNTIFS($F$255:$F$268,F258,$B$255:$B$268,"&lt;"&amp;B258)+1)</f>
        <v/>
      </c>
      <c r="H258">
        <f>IF(OR(E258="",C258=""),"",IF(C258&gt;=DATE(2019,5,1),"令和"&amp;(YEAR(C258)-2018),IF(C258&gt;=DATE(1989,1,8),"平成"&amp;(YEAR(C258)-1988),"昭和"&amp;(YEAR(C258)-1925)))&amp;"年"&amp;MONTH(C258)&amp;"月")</f>
        <v/>
      </c>
    </row>
    <row r="259">
      <c r="A259" t="n">
        <v>19</v>
      </c>
      <c r="B259" t="n">
        <v>5</v>
      </c>
      <c r="C259">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259">
        <f>IF(入力!V23="","",入力!V23)</f>
        <v/>
      </c>
      <c r="E259">
        <f>IF(D259="","",IFERROR(INDEX(資格マスタ!$B:$B,MATCH(ASC(SUBSTITUTE(SUBSTITUTE(D259," ",""),"　","")),資格マスタ!$D:$D,0)),D259))</f>
        <v/>
      </c>
      <c r="F259">
        <f>IF(E259="","",IF(C259="",DATE(9999,1,1),C259))</f>
        <v/>
      </c>
      <c r="G259">
        <f>IF(E259="","",COUNTIFS($F$255:$F$268,"&lt;"&amp;F259,$F$255:$F$268,"&lt;&gt;")+COUNTIFS($F$255:$F$268,F259,$B$255:$B$268,"&lt;"&amp;B259)+1)</f>
        <v/>
      </c>
      <c r="H259">
        <f>IF(OR(E259="",C259=""),"",IF(C259&gt;=DATE(2019,5,1),"令和"&amp;(YEAR(C259)-2018),IF(C259&gt;=DATE(1989,1,8),"平成"&amp;(YEAR(C259)-1988),"昭和"&amp;(YEAR(C259)-1925)))&amp;"年"&amp;MONTH(C259)&amp;"月")</f>
        <v/>
      </c>
    </row>
    <row r="260">
      <c r="A260" t="n">
        <v>19</v>
      </c>
      <c r="B260" t="n">
        <v>6</v>
      </c>
      <c r="C260">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260">
        <f>IF(入力!X23="","",入力!X23)</f>
        <v/>
      </c>
      <c r="E260">
        <f>IF(D260="","",IFERROR(INDEX(資格マスタ!$B:$B,MATCH(ASC(SUBSTITUTE(SUBSTITUTE(D260," ",""),"　","")),資格マスタ!$D:$D,0)),D260))</f>
        <v/>
      </c>
      <c r="F260">
        <f>IF(E260="","",IF(C260="",DATE(9999,1,1),C260))</f>
        <v/>
      </c>
      <c r="G260">
        <f>IF(E260="","",COUNTIFS($F$255:$F$268,"&lt;"&amp;F260,$F$255:$F$268,"&lt;&gt;")+COUNTIFS($F$255:$F$268,F260,$B$255:$B$268,"&lt;"&amp;B260)+1)</f>
        <v/>
      </c>
      <c r="H260">
        <f>IF(OR(E260="",C260=""),"",IF(C260&gt;=DATE(2019,5,1),"令和"&amp;(YEAR(C260)-2018),IF(C260&gt;=DATE(1989,1,8),"平成"&amp;(YEAR(C260)-1988),"昭和"&amp;(YEAR(C260)-1925)))&amp;"年"&amp;MONTH(C260)&amp;"月")</f>
        <v/>
      </c>
    </row>
    <row r="261">
      <c r="A261" t="n">
        <v>19</v>
      </c>
      <c r="B261" t="n">
        <v>7</v>
      </c>
      <c r="C261">
        <f>IFERROR(INDEX(資格取込!$S$6:$S$205,MATCH(19&amp;"_"&amp;1,資格取込!$Z$6:$Z$205,0)),"")</f>
        <v/>
      </c>
      <c r="D261">
        <f>IFERROR(INDEX(資格取込!$R$6:$R$205,MATCH(19&amp;"_"&amp;1,資格取込!$Z$6:$Z$205,0)),"")</f>
        <v/>
      </c>
      <c r="E261">
        <f>IF(D261="","",IFERROR(INDEX(資格マスタ!$B:$B,MATCH(ASC(SUBSTITUTE(SUBSTITUTE(D261," ",""),"　","")),資格マスタ!$D:$D,0)),D261))</f>
        <v/>
      </c>
      <c r="F261">
        <f>IF(E261="","",IF(C261="",DATE(9999,1,1),C261))</f>
        <v/>
      </c>
      <c r="G261">
        <f>IF(E261="","",COUNTIFS($F$255:$F$268,"&lt;"&amp;F261,$F$255:$F$268,"&lt;&gt;")+COUNTIFS($F$255:$F$268,F261,$B$255:$B$268,"&lt;"&amp;B261)+1)</f>
        <v/>
      </c>
      <c r="H261">
        <f>IF(OR(E261="",C261=""),"",IF(C261&gt;=DATE(2019,5,1),"令和"&amp;(YEAR(C261)-2018),IF(C261&gt;=DATE(1989,1,8),"平成"&amp;(YEAR(C261)-1988),"昭和"&amp;(YEAR(C261)-1925)))&amp;"年"&amp;MONTH(C261)&amp;"月")</f>
        <v/>
      </c>
    </row>
    <row r="262">
      <c r="A262" t="n">
        <v>19</v>
      </c>
      <c r="B262" t="n">
        <v>8</v>
      </c>
      <c r="C262">
        <f>IFERROR(INDEX(資格取込!$S$6:$S$205,MATCH(19&amp;"_"&amp;2,資格取込!$Z$6:$Z$205,0)),"")</f>
        <v/>
      </c>
      <c r="D262">
        <f>IFERROR(INDEX(資格取込!$R$6:$R$205,MATCH(19&amp;"_"&amp;2,資格取込!$Z$6:$Z$205,0)),"")</f>
        <v/>
      </c>
      <c r="E262">
        <f>IF(D262="","",IFERROR(INDEX(資格マスタ!$B:$B,MATCH(ASC(SUBSTITUTE(SUBSTITUTE(D262," ",""),"　","")),資格マスタ!$D:$D,0)),D262))</f>
        <v/>
      </c>
      <c r="F262">
        <f>IF(E262="","",IF(C262="",DATE(9999,1,1),C262))</f>
        <v/>
      </c>
      <c r="G262">
        <f>IF(E262="","",COUNTIFS($F$255:$F$268,"&lt;"&amp;F262,$F$255:$F$268,"&lt;&gt;")+COUNTIFS($F$255:$F$268,F262,$B$255:$B$268,"&lt;"&amp;B262)+1)</f>
        <v/>
      </c>
      <c r="H262">
        <f>IF(OR(E262="",C262=""),"",IF(C262&gt;=DATE(2019,5,1),"令和"&amp;(YEAR(C262)-2018),IF(C262&gt;=DATE(1989,1,8),"平成"&amp;(YEAR(C262)-1988),"昭和"&amp;(YEAR(C262)-1925)))&amp;"年"&amp;MONTH(C262)&amp;"月")</f>
        <v/>
      </c>
    </row>
    <row r="263">
      <c r="A263" t="n">
        <v>19</v>
      </c>
      <c r="B263" t="n">
        <v>9</v>
      </c>
      <c r="C263">
        <f>IFERROR(INDEX(資格取込!$S$6:$S$205,MATCH(19&amp;"_"&amp;3,資格取込!$Z$6:$Z$205,0)),"")</f>
        <v/>
      </c>
      <c r="D263">
        <f>IFERROR(INDEX(資格取込!$R$6:$R$205,MATCH(19&amp;"_"&amp;3,資格取込!$Z$6:$Z$205,0)),"")</f>
        <v/>
      </c>
      <c r="E263">
        <f>IF(D263="","",IFERROR(INDEX(資格マスタ!$B:$B,MATCH(ASC(SUBSTITUTE(SUBSTITUTE(D263," ",""),"　","")),資格マスタ!$D:$D,0)),D263))</f>
        <v/>
      </c>
      <c r="F263">
        <f>IF(E263="","",IF(C263="",DATE(9999,1,1),C263))</f>
        <v/>
      </c>
      <c r="G263">
        <f>IF(E263="","",COUNTIFS($F$255:$F$268,"&lt;"&amp;F263,$F$255:$F$268,"&lt;&gt;")+COUNTIFS($F$255:$F$268,F263,$B$255:$B$268,"&lt;"&amp;B263)+1)</f>
        <v/>
      </c>
      <c r="H263">
        <f>IF(OR(E263="",C263=""),"",IF(C263&gt;=DATE(2019,5,1),"令和"&amp;(YEAR(C263)-2018),IF(C263&gt;=DATE(1989,1,8),"平成"&amp;(YEAR(C263)-1988),"昭和"&amp;(YEAR(C263)-1925)))&amp;"年"&amp;MONTH(C263)&amp;"月")</f>
        <v/>
      </c>
    </row>
    <row r="264">
      <c r="A264" t="n">
        <v>19</v>
      </c>
      <c r="B264" t="n">
        <v>10</v>
      </c>
      <c r="C264">
        <f>IFERROR(INDEX(資格取込!$S$6:$S$205,MATCH(19&amp;"_"&amp;4,資格取込!$Z$6:$Z$205,0)),"")</f>
        <v/>
      </c>
      <c r="D264">
        <f>IFERROR(INDEX(資格取込!$R$6:$R$205,MATCH(19&amp;"_"&amp;4,資格取込!$Z$6:$Z$205,0)),"")</f>
        <v/>
      </c>
      <c r="E264">
        <f>IF(D264="","",IFERROR(INDEX(資格マスタ!$B:$B,MATCH(ASC(SUBSTITUTE(SUBSTITUTE(D264," ",""),"　","")),資格マスタ!$D:$D,0)),D264))</f>
        <v/>
      </c>
      <c r="F264">
        <f>IF(E264="","",IF(C264="",DATE(9999,1,1),C264))</f>
        <v/>
      </c>
      <c r="G264">
        <f>IF(E264="","",COUNTIFS($F$255:$F$268,"&lt;"&amp;F264,$F$255:$F$268,"&lt;&gt;")+COUNTIFS($F$255:$F$268,F264,$B$255:$B$268,"&lt;"&amp;B264)+1)</f>
        <v/>
      </c>
      <c r="H264">
        <f>IF(OR(E264="",C264=""),"",IF(C264&gt;=DATE(2019,5,1),"令和"&amp;(YEAR(C264)-2018),IF(C264&gt;=DATE(1989,1,8),"平成"&amp;(YEAR(C264)-1988),"昭和"&amp;(YEAR(C264)-1925)))&amp;"年"&amp;MONTH(C264)&amp;"月")</f>
        <v/>
      </c>
    </row>
    <row r="265">
      <c r="A265" t="n">
        <v>19</v>
      </c>
      <c r="B265" t="n">
        <v>11</v>
      </c>
      <c r="C265">
        <f>IFERROR(INDEX(資格取込!$S$6:$S$205,MATCH(19&amp;"_"&amp;5,資格取込!$Z$6:$Z$205,0)),"")</f>
        <v/>
      </c>
      <c r="D265">
        <f>IFERROR(INDEX(資格取込!$R$6:$R$205,MATCH(19&amp;"_"&amp;5,資格取込!$Z$6:$Z$205,0)),"")</f>
        <v/>
      </c>
      <c r="E265">
        <f>IF(D265="","",IFERROR(INDEX(資格マスタ!$B:$B,MATCH(ASC(SUBSTITUTE(SUBSTITUTE(D265," ",""),"　","")),資格マスタ!$D:$D,0)),D265))</f>
        <v/>
      </c>
      <c r="F265">
        <f>IF(E265="","",IF(C265="",DATE(9999,1,1),C265))</f>
        <v/>
      </c>
      <c r="G265">
        <f>IF(E265="","",COUNTIFS($F$255:$F$268,"&lt;"&amp;F265,$F$255:$F$268,"&lt;&gt;")+COUNTIFS($F$255:$F$268,F265,$B$255:$B$268,"&lt;"&amp;B265)+1)</f>
        <v/>
      </c>
      <c r="H265">
        <f>IF(OR(E265="",C265=""),"",IF(C265&gt;=DATE(2019,5,1),"令和"&amp;(YEAR(C265)-2018),IF(C265&gt;=DATE(1989,1,8),"平成"&amp;(YEAR(C265)-1988),"昭和"&amp;(YEAR(C265)-1925)))&amp;"年"&amp;MONTH(C265)&amp;"月")</f>
        <v/>
      </c>
    </row>
    <row r="266">
      <c r="A266" t="n">
        <v>19</v>
      </c>
      <c r="B266" t="n">
        <v>12</v>
      </c>
      <c r="C266">
        <f>IFERROR(INDEX(資格取込!$S$6:$S$205,MATCH(19&amp;"_"&amp;6,資格取込!$Z$6:$Z$205,0)),"")</f>
        <v/>
      </c>
      <c r="D266">
        <f>IFERROR(INDEX(資格取込!$R$6:$R$205,MATCH(19&amp;"_"&amp;6,資格取込!$Z$6:$Z$205,0)),"")</f>
        <v/>
      </c>
      <c r="E266">
        <f>IF(D266="","",IFERROR(INDEX(資格マスタ!$B:$B,MATCH(ASC(SUBSTITUTE(SUBSTITUTE(D266," ",""),"　","")),資格マスタ!$D:$D,0)),D266))</f>
        <v/>
      </c>
      <c r="F266">
        <f>IF(E266="","",IF(C266="",DATE(9999,1,1),C266))</f>
        <v/>
      </c>
      <c r="G266">
        <f>IF(E266="","",COUNTIFS($F$255:$F$268,"&lt;"&amp;F266,$F$255:$F$268,"&lt;&gt;")+COUNTIFS($F$255:$F$268,F266,$B$255:$B$268,"&lt;"&amp;B266)+1)</f>
        <v/>
      </c>
      <c r="H266">
        <f>IF(OR(E266="",C266=""),"",IF(C266&gt;=DATE(2019,5,1),"令和"&amp;(YEAR(C266)-2018),IF(C266&gt;=DATE(1989,1,8),"平成"&amp;(YEAR(C266)-1988),"昭和"&amp;(YEAR(C266)-1925)))&amp;"年"&amp;MONTH(C266)&amp;"月")</f>
        <v/>
      </c>
    </row>
    <row r="267">
      <c r="A267" t="n">
        <v>19</v>
      </c>
      <c r="B267" t="n">
        <v>13</v>
      </c>
      <c r="C267">
        <f>IFERROR(INDEX(資格取込!$S$6:$S$205,MATCH(19&amp;"_"&amp;7,資格取込!$Z$6:$Z$205,0)),"")</f>
        <v/>
      </c>
      <c r="D267">
        <f>IFERROR(INDEX(資格取込!$R$6:$R$205,MATCH(19&amp;"_"&amp;7,資格取込!$Z$6:$Z$205,0)),"")</f>
        <v/>
      </c>
      <c r="E267">
        <f>IF(D267="","",IFERROR(INDEX(資格マスタ!$B:$B,MATCH(ASC(SUBSTITUTE(SUBSTITUTE(D267," ",""),"　","")),資格マスタ!$D:$D,0)),D267))</f>
        <v/>
      </c>
      <c r="F267">
        <f>IF(E267="","",IF(C267="",DATE(9999,1,1),C267))</f>
        <v/>
      </c>
      <c r="G267">
        <f>IF(E267="","",COUNTIFS($F$255:$F$268,"&lt;"&amp;F267,$F$255:$F$268,"&lt;&gt;")+COUNTIFS($F$255:$F$268,F267,$B$255:$B$268,"&lt;"&amp;B267)+1)</f>
        <v/>
      </c>
      <c r="H267">
        <f>IF(OR(E267="",C267=""),"",IF(C267&gt;=DATE(2019,5,1),"令和"&amp;(YEAR(C267)-2018),IF(C267&gt;=DATE(1989,1,8),"平成"&amp;(YEAR(C267)-1988),"昭和"&amp;(YEAR(C267)-1925)))&amp;"年"&amp;MONTH(C267)&amp;"月")</f>
        <v/>
      </c>
    </row>
    <row r="268">
      <c r="A268" t="n">
        <v>19</v>
      </c>
      <c r="B268" t="n">
        <v>14</v>
      </c>
      <c r="C268">
        <f>IFERROR(INDEX(資格取込!$S$6:$S$205,MATCH(19&amp;"_"&amp;8,資格取込!$Z$6:$Z$205,0)),"")</f>
        <v/>
      </c>
      <c r="D268">
        <f>IFERROR(INDEX(資格取込!$R$6:$R$205,MATCH(19&amp;"_"&amp;8,資格取込!$Z$6:$Z$205,0)),"")</f>
        <v/>
      </c>
      <c r="E268">
        <f>IF(D268="","",IFERROR(INDEX(資格マスタ!$B:$B,MATCH(ASC(SUBSTITUTE(SUBSTITUTE(D268," ",""),"　","")),資格マスタ!$D:$D,0)),D268))</f>
        <v/>
      </c>
      <c r="F268">
        <f>IF(E268="","",IF(C268="",DATE(9999,1,1),C268))</f>
        <v/>
      </c>
      <c r="G268">
        <f>IF(E268="","",COUNTIFS($F$255:$F$268,"&lt;"&amp;F268,$F$255:$F$268,"&lt;&gt;")+COUNTIFS($F$255:$F$268,F268,$B$255:$B$268,"&lt;"&amp;B268)+1)</f>
        <v/>
      </c>
      <c r="H268">
        <f>IF(OR(E268="",C268=""),"",IF(C268&gt;=DATE(2019,5,1),"令和"&amp;(YEAR(C268)-2018),IF(C268&gt;=DATE(1989,1,8),"平成"&amp;(YEAR(C268)-1988),"昭和"&amp;(YEAR(C268)-1925)))&amp;"年"&amp;MONTH(C268)&amp;"月")</f>
        <v/>
      </c>
    </row>
    <row r="269">
      <c r="A269" t="n">
        <v>20</v>
      </c>
      <c r="B269" t="n">
        <v>1</v>
      </c>
      <c r="C269" s="132">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269">
        <f>IF(入力!N24="","",入力!N24)</f>
        <v/>
      </c>
      <c r="E269">
        <f>IF(D269="","",IFERROR(INDEX(資格マスタ!$B:$B,MATCH(ASC(SUBSTITUTE(SUBSTITUTE(D269," ",""),"　","")),資格マスタ!$D:$D,0)),D269))</f>
        <v/>
      </c>
      <c r="F269">
        <f>IF(E269="","",IF(C269="",DATE(9999,1,1),C269))</f>
        <v/>
      </c>
      <c r="G269">
        <f>IF(E269="","",COUNTIFS($F$269:$F$282,"&lt;"&amp;F269,$F$269:$F$282,"&lt;&gt;")+COUNTIFS($F$269:$F$282,F269,$B$269:$B$282,"&lt;"&amp;B269)+1)</f>
        <v/>
      </c>
      <c r="H269">
        <f>IF(OR(E269="",C269=""),"",IF(C269&gt;=DATE(2019,5,1),"令和"&amp;(YEAR(C269)-2018),IF(C269&gt;=DATE(1989,1,8),"平成"&amp;(YEAR(C269)-1988),"昭和"&amp;(YEAR(C269)-1925)))&amp;"年"&amp;MONTH(C269)&amp;"月")</f>
        <v/>
      </c>
    </row>
    <row r="270">
      <c r="A270" t="n">
        <v>20</v>
      </c>
      <c r="B270" t="n">
        <v>2</v>
      </c>
      <c r="C270">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270">
        <f>IF(入力!P24="","",入力!P24)</f>
        <v/>
      </c>
      <c r="E270">
        <f>IF(D270="","",IFERROR(INDEX(資格マスタ!$B:$B,MATCH(ASC(SUBSTITUTE(SUBSTITUTE(D270," ",""),"　","")),資格マスタ!$D:$D,0)),D270))</f>
        <v/>
      </c>
      <c r="F270">
        <f>IF(E270="","",IF(C270="",DATE(9999,1,1),C270))</f>
        <v/>
      </c>
      <c r="G270">
        <f>IF(E270="","",COUNTIFS($F$269:$F$282,"&lt;"&amp;F270,$F$269:$F$282,"&lt;&gt;")+COUNTIFS($F$269:$F$282,F270,$B$269:$B$282,"&lt;"&amp;B270)+1)</f>
        <v/>
      </c>
      <c r="H270">
        <f>IF(OR(E270="",C270=""),"",IF(C270&gt;=DATE(2019,5,1),"令和"&amp;(YEAR(C270)-2018),IF(C270&gt;=DATE(1989,1,8),"平成"&amp;(YEAR(C270)-1988),"昭和"&amp;(YEAR(C270)-1925)))&amp;"年"&amp;MONTH(C270)&amp;"月")</f>
        <v/>
      </c>
    </row>
    <row r="271">
      <c r="A271" t="n">
        <v>20</v>
      </c>
      <c r="B271" t="n">
        <v>3</v>
      </c>
      <c r="C271">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271">
        <f>IF(入力!R24="","",入力!R24)</f>
        <v/>
      </c>
      <c r="E271">
        <f>IF(D271="","",IFERROR(INDEX(資格マスタ!$B:$B,MATCH(ASC(SUBSTITUTE(SUBSTITUTE(D271," ",""),"　","")),資格マスタ!$D:$D,0)),D271))</f>
        <v/>
      </c>
      <c r="F271">
        <f>IF(E271="","",IF(C271="",DATE(9999,1,1),C271))</f>
        <v/>
      </c>
      <c r="G271">
        <f>IF(E271="","",COUNTIFS($F$269:$F$282,"&lt;"&amp;F271,$F$269:$F$282,"&lt;&gt;")+COUNTIFS($F$269:$F$282,F271,$B$269:$B$282,"&lt;"&amp;B271)+1)</f>
        <v/>
      </c>
      <c r="H271">
        <f>IF(OR(E271="",C271=""),"",IF(C271&gt;=DATE(2019,5,1),"令和"&amp;(YEAR(C271)-2018),IF(C271&gt;=DATE(1989,1,8),"平成"&amp;(YEAR(C271)-1988),"昭和"&amp;(YEAR(C271)-1925)))&amp;"年"&amp;MONTH(C271)&amp;"月")</f>
        <v/>
      </c>
    </row>
    <row r="272">
      <c r="A272" t="n">
        <v>20</v>
      </c>
      <c r="B272" t="n">
        <v>4</v>
      </c>
      <c r="C272">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272">
        <f>IF(入力!T24="","",入力!T24)</f>
        <v/>
      </c>
      <c r="E272">
        <f>IF(D272="","",IFERROR(INDEX(資格マスタ!$B:$B,MATCH(ASC(SUBSTITUTE(SUBSTITUTE(D272," ",""),"　","")),資格マスタ!$D:$D,0)),D272))</f>
        <v/>
      </c>
      <c r="F272">
        <f>IF(E272="","",IF(C272="",DATE(9999,1,1),C272))</f>
        <v/>
      </c>
      <c r="G272">
        <f>IF(E272="","",COUNTIFS($F$269:$F$282,"&lt;"&amp;F272,$F$269:$F$282,"&lt;&gt;")+COUNTIFS($F$269:$F$282,F272,$B$269:$B$282,"&lt;"&amp;B272)+1)</f>
        <v/>
      </c>
      <c r="H272">
        <f>IF(OR(E272="",C272=""),"",IF(C272&gt;=DATE(2019,5,1),"令和"&amp;(YEAR(C272)-2018),IF(C272&gt;=DATE(1989,1,8),"平成"&amp;(YEAR(C272)-1988),"昭和"&amp;(YEAR(C272)-1925)))&amp;"年"&amp;MONTH(C272)&amp;"月")</f>
        <v/>
      </c>
    </row>
    <row r="273">
      <c r="A273" t="n">
        <v>20</v>
      </c>
      <c r="B273" t="n">
        <v>5</v>
      </c>
      <c r="C273">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273">
        <f>IF(入力!V24="","",入力!V24)</f>
        <v/>
      </c>
      <c r="E273">
        <f>IF(D273="","",IFERROR(INDEX(資格マスタ!$B:$B,MATCH(ASC(SUBSTITUTE(SUBSTITUTE(D273," ",""),"　","")),資格マスタ!$D:$D,0)),D273))</f>
        <v/>
      </c>
      <c r="F273">
        <f>IF(E273="","",IF(C273="",DATE(9999,1,1),C273))</f>
        <v/>
      </c>
      <c r="G273">
        <f>IF(E273="","",COUNTIFS($F$269:$F$282,"&lt;"&amp;F273,$F$269:$F$282,"&lt;&gt;")+COUNTIFS($F$269:$F$282,F273,$B$269:$B$282,"&lt;"&amp;B273)+1)</f>
        <v/>
      </c>
      <c r="H273">
        <f>IF(OR(E273="",C273=""),"",IF(C273&gt;=DATE(2019,5,1),"令和"&amp;(YEAR(C273)-2018),IF(C273&gt;=DATE(1989,1,8),"平成"&amp;(YEAR(C273)-1988),"昭和"&amp;(YEAR(C273)-1925)))&amp;"年"&amp;MONTH(C273)&amp;"月")</f>
        <v/>
      </c>
    </row>
    <row r="274">
      <c r="A274" t="n">
        <v>20</v>
      </c>
      <c r="B274" t="n">
        <v>6</v>
      </c>
      <c r="C274">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274">
        <f>IF(入力!X24="","",入力!X24)</f>
        <v/>
      </c>
      <c r="E274">
        <f>IF(D274="","",IFERROR(INDEX(資格マスタ!$B:$B,MATCH(ASC(SUBSTITUTE(SUBSTITUTE(D274," ",""),"　","")),資格マスタ!$D:$D,0)),D274))</f>
        <v/>
      </c>
      <c r="F274">
        <f>IF(E274="","",IF(C274="",DATE(9999,1,1),C274))</f>
        <v/>
      </c>
      <c r="G274">
        <f>IF(E274="","",COUNTIFS($F$269:$F$282,"&lt;"&amp;F274,$F$269:$F$282,"&lt;&gt;")+COUNTIFS($F$269:$F$282,F274,$B$269:$B$282,"&lt;"&amp;B274)+1)</f>
        <v/>
      </c>
      <c r="H274">
        <f>IF(OR(E274="",C274=""),"",IF(C274&gt;=DATE(2019,5,1),"令和"&amp;(YEAR(C274)-2018),IF(C274&gt;=DATE(1989,1,8),"平成"&amp;(YEAR(C274)-1988),"昭和"&amp;(YEAR(C274)-1925)))&amp;"年"&amp;MONTH(C274)&amp;"月")</f>
        <v/>
      </c>
    </row>
    <row r="275">
      <c r="A275" t="n">
        <v>20</v>
      </c>
      <c r="B275" t="n">
        <v>7</v>
      </c>
      <c r="C275">
        <f>IFERROR(INDEX(資格取込!$S$6:$S$205,MATCH(20&amp;"_"&amp;1,資格取込!$Z$6:$Z$205,0)),"")</f>
        <v/>
      </c>
      <c r="D275">
        <f>IFERROR(INDEX(資格取込!$R$6:$R$205,MATCH(20&amp;"_"&amp;1,資格取込!$Z$6:$Z$205,0)),"")</f>
        <v/>
      </c>
      <c r="E275">
        <f>IF(D275="","",IFERROR(INDEX(資格マスタ!$B:$B,MATCH(ASC(SUBSTITUTE(SUBSTITUTE(D275," ",""),"　","")),資格マスタ!$D:$D,0)),D275))</f>
        <v/>
      </c>
      <c r="F275">
        <f>IF(E275="","",IF(C275="",DATE(9999,1,1),C275))</f>
        <v/>
      </c>
      <c r="G275">
        <f>IF(E275="","",COUNTIFS($F$269:$F$282,"&lt;"&amp;F275,$F$269:$F$282,"&lt;&gt;")+COUNTIFS($F$269:$F$282,F275,$B$269:$B$282,"&lt;"&amp;B275)+1)</f>
        <v/>
      </c>
      <c r="H275">
        <f>IF(OR(E275="",C275=""),"",IF(C275&gt;=DATE(2019,5,1),"令和"&amp;(YEAR(C275)-2018),IF(C275&gt;=DATE(1989,1,8),"平成"&amp;(YEAR(C275)-1988),"昭和"&amp;(YEAR(C275)-1925)))&amp;"年"&amp;MONTH(C275)&amp;"月")</f>
        <v/>
      </c>
    </row>
    <row r="276">
      <c r="A276" t="n">
        <v>20</v>
      </c>
      <c r="B276" t="n">
        <v>8</v>
      </c>
      <c r="C276">
        <f>IFERROR(INDEX(資格取込!$S$6:$S$205,MATCH(20&amp;"_"&amp;2,資格取込!$Z$6:$Z$205,0)),"")</f>
        <v/>
      </c>
      <c r="D276">
        <f>IFERROR(INDEX(資格取込!$R$6:$R$205,MATCH(20&amp;"_"&amp;2,資格取込!$Z$6:$Z$205,0)),"")</f>
        <v/>
      </c>
      <c r="E276">
        <f>IF(D276="","",IFERROR(INDEX(資格マスタ!$B:$B,MATCH(ASC(SUBSTITUTE(SUBSTITUTE(D276," ",""),"　","")),資格マスタ!$D:$D,0)),D276))</f>
        <v/>
      </c>
      <c r="F276">
        <f>IF(E276="","",IF(C276="",DATE(9999,1,1),C276))</f>
        <v/>
      </c>
      <c r="G276">
        <f>IF(E276="","",COUNTIFS($F$269:$F$282,"&lt;"&amp;F276,$F$269:$F$282,"&lt;&gt;")+COUNTIFS($F$269:$F$282,F276,$B$269:$B$282,"&lt;"&amp;B276)+1)</f>
        <v/>
      </c>
      <c r="H276">
        <f>IF(OR(E276="",C276=""),"",IF(C276&gt;=DATE(2019,5,1),"令和"&amp;(YEAR(C276)-2018),IF(C276&gt;=DATE(1989,1,8),"平成"&amp;(YEAR(C276)-1988),"昭和"&amp;(YEAR(C276)-1925)))&amp;"年"&amp;MONTH(C276)&amp;"月")</f>
        <v/>
      </c>
    </row>
    <row r="277">
      <c r="A277" t="n">
        <v>20</v>
      </c>
      <c r="B277" t="n">
        <v>9</v>
      </c>
      <c r="C277">
        <f>IFERROR(INDEX(資格取込!$S$6:$S$205,MATCH(20&amp;"_"&amp;3,資格取込!$Z$6:$Z$205,0)),"")</f>
        <v/>
      </c>
      <c r="D277">
        <f>IFERROR(INDEX(資格取込!$R$6:$R$205,MATCH(20&amp;"_"&amp;3,資格取込!$Z$6:$Z$205,0)),"")</f>
        <v/>
      </c>
      <c r="E277">
        <f>IF(D277="","",IFERROR(INDEX(資格マスタ!$B:$B,MATCH(ASC(SUBSTITUTE(SUBSTITUTE(D277," ",""),"　","")),資格マスタ!$D:$D,0)),D277))</f>
        <v/>
      </c>
      <c r="F277">
        <f>IF(E277="","",IF(C277="",DATE(9999,1,1),C277))</f>
        <v/>
      </c>
      <c r="G277">
        <f>IF(E277="","",COUNTIFS($F$269:$F$282,"&lt;"&amp;F277,$F$269:$F$282,"&lt;&gt;")+COUNTIFS($F$269:$F$282,F277,$B$269:$B$282,"&lt;"&amp;B277)+1)</f>
        <v/>
      </c>
      <c r="H277">
        <f>IF(OR(E277="",C277=""),"",IF(C277&gt;=DATE(2019,5,1),"令和"&amp;(YEAR(C277)-2018),IF(C277&gt;=DATE(1989,1,8),"平成"&amp;(YEAR(C277)-1988),"昭和"&amp;(YEAR(C277)-1925)))&amp;"年"&amp;MONTH(C277)&amp;"月")</f>
        <v/>
      </c>
    </row>
    <row r="278">
      <c r="A278" t="n">
        <v>20</v>
      </c>
      <c r="B278" t="n">
        <v>10</v>
      </c>
      <c r="C278">
        <f>IFERROR(INDEX(資格取込!$S$6:$S$205,MATCH(20&amp;"_"&amp;4,資格取込!$Z$6:$Z$205,0)),"")</f>
        <v/>
      </c>
      <c r="D278">
        <f>IFERROR(INDEX(資格取込!$R$6:$R$205,MATCH(20&amp;"_"&amp;4,資格取込!$Z$6:$Z$205,0)),"")</f>
        <v/>
      </c>
      <c r="E278">
        <f>IF(D278="","",IFERROR(INDEX(資格マスタ!$B:$B,MATCH(ASC(SUBSTITUTE(SUBSTITUTE(D278," ",""),"　","")),資格マスタ!$D:$D,0)),D278))</f>
        <v/>
      </c>
      <c r="F278">
        <f>IF(E278="","",IF(C278="",DATE(9999,1,1),C278))</f>
        <v/>
      </c>
      <c r="G278">
        <f>IF(E278="","",COUNTIFS($F$269:$F$282,"&lt;"&amp;F278,$F$269:$F$282,"&lt;&gt;")+COUNTIFS($F$269:$F$282,F278,$B$269:$B$282,"&lt;"&amp;B278)+1)</f>
        <v/>
      </c>
      <c r="H278">
        <f>IF(OR(E278="",C278=""),"",IF(C278&gt;=DATE(2019,5,1),"令和"&amp;(YEAR(C278)-2018),IF(C278&gt;=DATE(1989,1,8),"平成"&amp;(YEAR(C278)-1988),"昭和"&amp;(YEAR(C278)-1925)))&amp;"年"&amp;MONTH(C278)&amp;"月")</f>
        <v/>
      </c>
    </row>
    <row r="279">
      <c r="A279" t="n">
        <v>20</v>
      </c>
      <c r="B279" t="n">
        <v>11</v>
      </c>
      <c r="C279">
        <f>IFERROR(INDEX(資格取込!$S$6:$S$205,MATCH(20&amp;"_"&amp;5,資格取込!$Z$6:$Z$205,0)),"")</f>
        <v/>
      </c>
      <c r="D279">
        <f>IFERROR(INDEX(資格取込!$R$6:$R$205,MATCH(20&amp;"_"&amp;5,資格取込!$Z$6:$Z$205,0)),"")</f>
        <v/>
      </c>
      <c r="E279">
        <f>IF(D279="","",IFERROR(INDEX(資格マスタ!$B:$B,MATCH(ASC(SUBSTITUTE(SUBSTITUTE(D279," ",""),"　","")),資格マスタ!$D:$D,0)),D279))</f>
        <v/>
      </c>
      <c r="F279">
        <f>IF(E279="","",IF(C279="",DATE(9999,1,1),C279))</f>
        <v/>
      </c>
      <c r="G279">
        <f>IF(E279="","",COUNTIFS($F$269:$F$282,"&lt;"&amp;F279,$F$269:$F$282,"&lt;&gt;")+COUNTIFS($F$269:$F$282,F279,$B$269:$B$282,"&lt;"&amp;B279)+1)</f>
        <v/>
      </c>
      <c r="H279">
        <f>IF(OR(E279="",C279=""),"",IF(C279&gt;=DATE(2019,5,1),"令和"&amp;(YEAR(C279)-2018),IF(C279&gt;=DATE(1989,1,8),"平成"&amp;(YEAR(C279)-1988),"昭和"&amp;(YEAR(C279)-1925)))&amp;"年"&amp;MONTH(C279)&amp;"月")</f>
        <v/>
      </c>
    </row>
    <row r="280">
      <c r="A280" t="n">
        <v>20</v>
      </c>
      <c r="B280" t="n">
        <v>12</v>
      </c>
      <c r="C280">
        <f>IFERROR(INDEX(資格取込!$S$6:$S$205,MATCH(20&amp;"_"&amp;6,資格取込!$Z$6:$Z$205,0)),"")</f>
        <v/>
      </c>
      <c r="D280">
        <f>IFERROR(INDEX(資格取込!$R$6:$R$205,MATCH(20&amp;"_"&amp;6,資格取込!$Z$6:$Z$205,0)),"")</f>
        <v/>
      </c>
      <c r="E280">
        <f>IF(D280="","",IFERROR(INDEX(資格マスタ!$B:$B,MATCH(ASC(SUBSTITUTE(SUBSTITUTE(D280," ",""),"　","")),資格マスタ!$D:$D,0)),D280))</f>
        <v/>
      </c>
      <c r="F280">
        <f>IF(E280="","",IF(C280="",DATE(9999,1,1),C280))</f>
        <v/>
      </c>
      <c r="G280">
        <f>IF(E280="","",COUNTIFS($F$269:$F$282,"&lt;"&amp;F280,$F$269:$F$282,"&lt;&gt;")+COUNTIFS($F$269:$F$282,F280,$B$269:$B$282,"&lt;"&amp;B280)+1)</f>
        <v/>
      </c>
      <c r="H280">
        <f>IF(OR(E280="",C280=""),"",IF(C280&gt;=DATE(2019,5,1),"令和"&amp;(YEAR(C280)-2018),IF(C280&gt;=DATE(1989,1,8),"平成"&amp;(YEAR(C280)-1988),"昭和"&amp;(YEAR(C280)-1925)))&amp;"年"&amp;MONTH(C280)&amp;"月")</f>
        <v/>
      </c>
    </row>
    <row r="281">
      <c r="A281" t="n">
        <v>20</v>
      </c>
      <c r="B281" t="n">
        <v>13</v>
      </c>
      <c r="C281">
        <f>IFERROR(INDEX(資格取込!$S$6:$S$205,MATCH(20&amp;"_"&amp;7,資格取込!$Z$6:$Z$205,0)),"")</f>
        <v/>
      </c>
      <c r="D281">
        <f>IFERROR(INDEX(資格取込!$R$6:$R$205,MATCH(20&amp;"_"&amp;7,資格取込!$Z$6:$Z$205,0)),"")</f>
        <v/>
      </c>
      <c r="E281">
        <f>IF(D281="","",IFERROR(INDEX(資格マスタ!$B:$B,MATCH(ASC(SUBSTITUTE(SUBSTITUTE(D281," ",""),"　","")),資格マスタ!$D:$D,0)),D281))</f>
        <v/>
      </c>
      <c r="F281">
        <f>IF(E281="","",IF(C281="",DATE(9999,1,1),C281))</f>
        <v/>
      </c>
      <c r="G281">
        <f>IF(E281="","",COUNTIFS($F$269:$F$282,"&lt;"&amp;F281,$F$269:$F$282,"&lt;&gt;")+COUNTIFS($F$269:$F$282,F281,$B$269:$B$282,"&lt;"&amp;B281)+1)</f>
        <v/>
      </c>
      <c r="H281">
        <f>IF(OR(E281="",C281=""),"",IF(C281&gt;=DATE(2019,5,1),"令和"&amp;(YEAR(C281)-2018),IF(C281&gt;=DATE(1989,1,8),"平成"&amp;(YEAR(C281)-1988),"昭和"&amp;(YEAR(C281)-1925)))&amp;"年"&amp;MONTH(C281)&amp;"月")</f>
        <v/>
      </c>
    </row>
    <row r="282">
      <c r="A282" t="n">
        <v>20</v>
      </c>
      <c r="B282" t="n">
        <v>14</v>
      </c>
      <c r="C282">
        <f>IFERROR(INDEX(資格取込!$S$6:$S$205,MATCH(20&amp;"_"&amp;8,資格取込!$Z$6:$Z$205,0)),"")</f>
        <v/>
      </c>
      <c r="D282">
        <f>IFERROR(INDEX(資格取込!$R$6:$R$205,MATCH(20&amp;"_"&amp;8,資格取込!$Z$6:$Z$205,0)),"")</f>
        <v/>
      </c>
      <c r="E282">
        <f>IF(D282="","",IFERROR(INDEX(資格マスタ!$B:$B,MATCH(ASC(SUBSTITUTE(SUBSTITUTE(D282," ",""),"　","")),資格マスタ!$D:$D,0)),D282))</f>
        <v/>
      </c>
      <c r="F282">
        <f>IF(E282="","",IF(C282="",DATE(9999,1,1),C282))</f>
        <v/>
      </c>
      <c r="G282">
        <f>IF(E282="","",COUNTIFS($F$269:$F$282,"&lt;"&amp;F282,$F$269:$F$282,"&lt;&gt;")+COUNTIFS($F$269:$F$282,F282,$B$269:$B$282,"&lt;"&amp;B282)+1)</f>
        <v/>
      </c>
      <c r="H282">
        <f>IF(OR(E282="",C282=""),"",IF(C282&gt;=DATE(2019,5,1),"令和"&amp;(YEAR(C282)-2018),IF(C282&gt;=DATE(1989,1,8),"平成"&amp;(YEAR(C282)-1988),"昭和"&amp;(YEAR(C282)-1925)))&amp;"年"&amp;MONTH(C282)&amp;"月")</f>
        <v/>
      </c>
    </row>
    <row r="283">
      <c r="A283" t="n">
        <v>21</v>
      </c>
      <c r="B283" t="n">
        <v>1</v>
      </c>
      <c r="C283" s="132">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283">
        <f>IF(入力!N25="","",入力!N25)</f>
        <v/>
      </c>
      <c r="E283">
        <f>IF(D283="","",IFERROR(INDEX(資格マスタ!$B:$B,MATCH(ASC(SUBSTITUTE(SUBSTITUTE(D283," ",""),"　","")),資格マスタ!$D:$D,0)),D283))</f>
        <v/>
      </c>
      <c r="F283">
        <f>IF(E283="","",IF(C283="",DATE(9999,1,1),C283))</f>
        <v/>
      </c>
      <c r="G283">
        <f>IF(E283="","",COUNTIFS($F$283:$F$296,"&lt;"&amp;F283,$F$283:$F$296,"&lt;&gt;")+COUNTIFS($F$283:$F$296,F283,$B$283:$B$296,"&lt;"&amp;B283)+1)</f>
        <v/>
      </c>
      <c r="H283">
        <f>IF(OR(E283="",C283=""),"",IF(C283&gt;=DATE(2019,5,1),"令和"&amp;(YEAR(C283)-2018),IF(C283&gt;=DATE(1989,1,8),"平成"&amp;(YEAR(C283)-1988),"昭和"&amp;(YEAR(C283)-1925)))&amp;"年"&amp;MONTH(C283)&amp;"月")</f>
        <v/>
      </c>
    </row>
    <row r="284">
      <c r="A284" t="n">
        <v>21</v>
      </c>
      <c r="B284" t="n">
        <v>2</v>
      </c>
      <c r="C28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284">
        <f>IF(入力!P25="","",入力!P25)</f>
        <v/>
      </c>
      <c r="E284">
        <f>IF(D284="","",IFERROR(INDEX(資格マスタ!$B:$B,MATCH(ASC(SUBSTITUTE(SUBSTITUTE(D284," ",""),"　","")),資格マスタ!$D:$D,0)),D284))</f>
        <v/>
      </c>
      <c r="F284">
        <f>IF(E284="","",IF(C284="",DATE(9999,1,1),C284))</f>
        <v/>
      </c>
      <c r="G284">
        <f>IF(E284="","",COUNTIFS($F$283:$F$296,"&lt;"&amp;F284,$F$283:$F$296,"&lt;&gt;")+COUNTIFS($F$283:$F$296,F284,$B$283:$B$296,"&lt;"&amp;B284)+1)</f>
        <v/>
      </c>
      <c r="H284">
        <f>IF(OR(E284="",C284=""),"",IF(C284&gt;=DATE(2019,5,1),"令和"&amp;(YEAR(C284)-2018),IF(C284&gt;=DATE(1989,1,8),"平成"&amp;(YEAR(C284)-1988),"昭和"&amp;(YEAR(C284)-1925)))&amp;"年"&amp;MONTH(C284)&amp;"月")</f>
        <v/>
      </c>
    </row>
    <row r="285">
      <c r="A285" t="n">
        <v>21</v>
      </c>
      <c r="B285" t="n">
        <v>3</v>
      </c>
      <c r="C28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285">
        <f>IF(入力!R25="","",入力!R25)</f>
        <v/>
      </c>
      <c r="E285">
        <f>IF(D285="","",IFERROR(INDEX(資格マスタ!$B:$B,MATCH(ASC(SUBSTITUTE(SUBSTITUTE(D285," ",""),"　","")),資格マスタ!$D:$D,0)),D285))</f>
        <v/>
      </c>
      <c r="F285">
        <f>IF(E285="","",IF(C285="",DATE(9999,1,1),C285))</f>
        <v/>
      </c>
      <c r="G285">
        <f>IF(E285="","",COUNTIFS($F$283:$F$296,"&lt;"&amp;F285,$F$283:$F$296,"&lt;&gt;")+COUNTIFS($F$283:$F$296,F285,$B$283:$B$296,"&lt;"&amp;B285)+1)</f>
        <v/>
      </c>
      <c r="H285">
        <f>IF(OR(E285="",C285=""),"",IF(C285&gt;=DATE(2019,5,1),"令和"&amp;(YEAR(C285)-2018),IF(C285&gt;=DATE(1989,1,8),"平成"&amp;(YEAR(C285)-1988),"昭和"&amp;(YEAR(C285)-1925)))&amp;"年"&amp;MONTH(C285)&amp;"月")</f>
        <v/>
      </c>
    </row>
    <row r="286">
      <c r="A286" t="n">
        <v>21</v>
      </c>
      <c r="B286" t="n">
        <v>4</v>
      </c>
      <c r="C28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286">
        <f>IF(入力!T25="","",入力!T25)</f>
        <v/>
      </c>
      <c r="E286">
        <f>IF(D286="","",IFERROR(INDEX(資格マスタ!$B:$B,MATCH(ASC(SUBSTITUTE(SUBSTITUTE(D286," ",""),"　","")),資格マスタ!$D:$D,0)),D286))</f>
        <v/>
      </c>
      <c r="F286">
        <f>IF(E286="","",IF(C286="",DATE(9999,1,1),C286))</f>
        <v/>
      </c>
      <c r="G286">
        <f>IF(E286="","",COUNTIFS($F$283:$F$296,"&lt;"&amp;F286,$F$283:$F$296,"&lt;&gt;")+COUNTIFS($F$283:$F$296,F286,$B$283:$B$296,"&lt;"&amp;B286)+1)</f>
        <v/>
      </c>
      <c r="H286">
        <f>IF(OR(E286="",C286=""),"",IF(C286&gt;=DATE(2019,5,1),"令和"&amp;(YEAR(C286)-2018),IF(C286&gt;=DATE(1989,1,8),"平成"&amp;(YEAR(C286)-1988),"昭和"&amp;(YEAR(C286)-1925)))&amp;"年"&amp;MONTH(C286)&amp;"月")</f>
        <v/>
      </c>
    </row>
    <row r="287">
      <c r="A287" t="n">
        <v>21</v>
      </c>
      <c r="B287" t="n">
        <v>5</v>
      </c>
      <c r="C28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287">
        <f>IF(入力!V25="","",入力!V25)</f>
        <v/>
      </c>
      <c r="E287">
        <f>IF(D287="","",IFERROR(INDEX(資格マスタ!$B:$B,MATCH(ASC(SUBSTITUTE(SUBSTITUTE(D287," ",""),"　","")),資格マスタ!$D:$D,0)),D287))</f>
        <v/>
      </c>
      <c r="F287">
        <f>IF(E287="","",IF(C287="",DATE(9999,1,1),C287))</f>
        <v/>
      </c>
      <c r="G287">
        <f>IF(E287="","",COUNTIFS($F$283:$F$296,"&lt;"&amp;F287,$F$283:$F$296,"&lt;&gt;")+COUNTIFS($F$283:$F$296,F287,$B$283:$B$296,"&lt;"&amp;B287)+1)</f>
        <v/>
      </c>
      <c r="H287">
        <f>IF(OR(E287="",C287=""),"",IF(C287&gt;=DATE(2019,5,1),"令和"&amp;(YEAR(C287)-2018),IF(C287&gt;=DATE(1989,1,8),"平成"&amp;(YEAR(C287)-1988),"昭和"&amp;(YEAR(C287)-1925)))&amp;"年"&amp;MONTH(C287)&amp;"月")</f>
        <v/>
      </c>
    </row>
    <row r="288">
      <c r="A288" t="n">
        <v>21</v>
      </c>
      <c r="B288" t="n">
        <v>6</v>
      </c>
      <c r="C28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288">
        <f>IF(入力!X25="","",入力!X25)</f>
        <v/>
      </c>
      <c r="E288">
        <f>IF(D288="","",IFERROR(INDEX(資格マスタ!$B:$B,MATCH(ASC(SUBSTITUTE(SUBSTITUTE(D288," ",""),"　","")),資格マスタ!$D:$D,0)),D288))</f>
        <v/>
      </c>
      <c r="F288">
        <f>IF(E288="","",IF(C288="",DATE(9999,1,1),C288))</f>
        <v/>
      </c>
      <c r="G288">
        <f>IF(E288="","",COUNTIFS($F$283:$F$296,"&lt;"&amp;F288,$F$283:$F$296,"&lt;&gt;")+COUNTIFS($F$283:$F$296,F288,$B$283:$B$296,"&lt;"&amp;B288)+1)</f>
        <v/>
      </c>
      <c r="H288">
        <f>IF(OR(E288="",C288=""),"",IF(C288&gt;=DATE(2019,5,1),"令和"&amp;(YEAR(C288)-2018),IF(C288&gt;=DATE(1989,1,8),"平成"&amp;(YEAR(C288)-1988),"昭和"&amp;(YEAR(C288)-1925)))&amp;"年"&amp;MONTH(C288)&amp;"月")</f>
        <v/>
      </c>
    </row>
    <row r="289">
      <c r="A289" t="n">
        <v>21</v>
      </c>
      <c r="B289" t="n">
        <v>7</v>
      </c>
      <c r="C289">
        <f>IFERROR(INDEX(資格取込!$S$6:$S$205,MATCH(21&amp;"_"&amp;1,資格取込!$Z$6:$Z$205,0)),"")</f>
        <v/>
      </c>
      <c r="D289">
        <f>IFERROR(INDEX(資格取込!$R$6:$R$205,MATCH(21&amp;"_"&amp;1,資格取込!$Z$6:$Z$205,0)),"")</f>
        <v/>
      </c>
      <c r="E289">
        <f>IF(D289="","",IFERROR(INDEX(資格マスタ!$B:$B,MATCH(ASC(SUBSTITUTE(SUBSTITUTE(D289," ",""),"　","")),資格マスタ!$D:$D,0)),D289))</f>
        <v/>
      </c>
      <c r="F289">
        <f>IF(E289="","",IF(C289="",DATE(9999,1,1),C289))</f>
        <v/>
      </c>
      <c r="G289">
        <f>IF(E289="","",COUNTIFS($F$283:$F$296,"&lt;"&amp;F289,$F$283:$F$296,"&lt;&gt;")+COUNTIFS($F$283:$F$296,F289,$B$283:$B$296,"&lt;"&amp;B289)+1)</f>
        <v/>
      </c>
      <c r="H289">
        <f>IF(OR(E289="",C289=""),"",IF(C289&gt;=DATE(2019,5,1),"令和"&amp;(YEAR(C289)-2018),IF(C289&gt;=DATE(1989,1,8),"平成"&amp;(YEAR(C289)-1988),"昭和"&amp;(YEAR(C289)-1925)))&amp;"年"&amp;MONTH(C289)&amp;"月")</f>
        <v/>
      </c>
    </row>
    <row r="290">
      <c r="A290" t="n">
        <v>21</v>
      </c>
      <c r="B290" t="n">
        <v>8</v>
      </c>
      <c r="C290">
        <f>IFERROR(INDEX(資格取込!$S$6:$S$205,MATCH(21&amp;"_"&amp;2,資格取込!$Z$6:$Z$205,0)),"")</f>
        <v/>
      </c>
      <c r="D290">
        <f>IFERROR(INDEX(資格取込!$R$6:$R$205,MATCH(21&amp;"_"&amp;2,資格取込!$Z$6:$Z$205,0)),"")</f>
        <v/>
      </c>
      <c r="E290">
        <f>IF(D290="","",IFERROR(INDEX(資格マスタ!$B:$B,MATCH(ASC(SUBSTITUTE(SUBSTITUTE(D290," ",""),"　","")),資格マスタ!$D:$D,0)),D290))</f>
        <v/>
      </c>
      <c r="F290">
        <f>IF(E290="","",IF(C290="",DATE(9999,1,1),C290))</f>
        <v/>
      </c>
      <c r="G290">
        <f>IF(E290="","",COUNTIFS($F$283:$F$296,"&lt;"&amp;F290,$F$283:$F$296,"&lt;&gt;")+COUNTIFS($F$283:$F$296,F290,$B$283:$B$296,"&lt;"&amp;B290)+1)</f>
        <v/>
      </c>
      <c r="H290">
        <f>IF(OR(E290="",C290=""),"",IF(C290&gt;=DATE(2019,5,1),"令和"&amp;(YEAR(C290)-2018),IF(C290&gt;=DATE(1989,1,8),"平成"&amp;(YEAR(C290)-1988),"昭和"&amp;(YEAR(C290)-1925)))&amp;"年"&amp;MONTH(C290)&amp;"月")</f>
        <v/>
      </c>
    </row>
    <row r="291">
      <c r="A291" t="n">
        <v>21</v>
      </c>
      <c r="B291" t="n">
        <v>9</v>
      </c>
      <c r="C291">
        <f>IFERROR(INDEX(資格取込!$S$6:$S$205,MATCH(21&amp;"_"&amp;3,資格取込!$Z$6:$Z$205,0)),"")</f>
        <v/>
      </c>
      <c r="D291">
        <f>IFERROR(INDEX(資格取込!$R$6:$R$205,MATCH(21&amp;"_"&amp;3,資格取込!$Z$6:$Z$205,0)),"")</f>
        <v/>
      </c>
      <c r="E291">
        <f>IF(D291="","",IFERROR(INDEX(資格マスタ!$B:$B,MATCH(ASC(SUBSTITUTE(SUBSTITUTE(D291," ",""),"　","")),資格マスタ!$D:$D,0)),D291))</f>
        <v/>
      </c>
      <c r="F291">
        <f>IF(E291="","",IF(C291="",DATE(9999,1,1),C291))</f>
        <v/>
      </c>
      <c r="G291">
        <f>IF(E291="","",COUNTIFS($F$283:$F$296,"&lt;"&amp;F291,$F$283:$F$296,"&lt;&gt;")+COUNTIFS($F$283:$F$296,F291,$B$283:$B$296,"&lt;"&amp;B291)+1)</f>
        <v/>
      </c>
      <c r="H291">
        <f>IF(OR(E291="",C291=""),"",IF(C291&gt;=DATE(2019,5,1),"令和"&amp;(YEAR(C291)-2018),IF(C291&gt;=DATE(1989,1,8),"平成"&amp;(YEAR(C291)-1988),"昭和"&amp;(YEAR(C291)-1925)))&amp;"年"&amp;MONTH(C291)&amp;"月")</f>
        <v/>
      </c>
    </row>
    <row r="292">
      <c r="A292" t="n">
        <v>21</v>
      </c>
      <c r="B292" t="n">
        <v>10</v>
      </c>
      <c r="C292">
        <f>IFERROR(INDEX(資格取込!$S$6:$S$205,MATCH(21&amp;"_"&amp;4,資格取込!$Z$6:$Z$205,0)),"")</f>
        <v/>
      </c>
      <c r="D292">
        <f>IFERROR(INDEX(資格取込!$R$6:$R$205,MATCH(21&amp;"_"&amp;4,資格取込!$Z$6:$Z$205,0)),"")</f>
        <v/>
      </c>
      <c r="E292">
        <f>IF(D292="","",IFERROR(INDEX(資格マスタ!$B:$B,MATCH(ASC(SUBSTITUTE(SUBSTITUTE(D292," ",""),"　","")),資格マスタ!$D:$D,0)),D292))</f>
        <v/>
      </c>
      <c r="F292">
        <f>IF(E292="","",IF(C292="",DATE(9999,1,1),C292))</f>
        <v/>
      </c>
      <c r="G292">
        <f>IF(E292="","",COUNTIFS($F$283:$F$296,"&lt;"&amp;F292,$F$283:$F$296,"&lt;&gt;")+COUNTIFS($F$283:$F$296,F292,$B$283:$B$296,"&lt;"&amp;B292)+1)</f>
        <v/>
      </c>
      <c r="H292">
        <f>IF(OR(E292="",C292=""),"",IF(C292&gt;=DATE(2019,5,1),"令和"&amp;(YEAR(C292)-2018),IF(C292&gt;=DATE(1989,1,8),"平成"&amp;(YEAR(C292)-1988),"昭和"&amp;(YEAR(C292)-1925)))&amp;"年"&amp;MONTH(C292)&amp;"月")</f>
        <v/>
      </c>
    </row>
    <row r="293">
      <c r="A293" t="n">
        <v>21</v>
      </c>
      <c r="B293" t="n">
        <v>11</v>
      </c>
      <c r="C293">
        <f>IFERROR(INDEX(資格取込!$S$6:$S$205,MATCH(21&amp;"_"&amp;5,資格取込!$Z$6:$Z$205,0)),"")</f>
        <v/>
      </c>
      <c r="D293">
        <f>IFERROR(INDEX(資格取込!$R$6:$R$205,MATCH(21&amp;"_"&amp;5,資格取込!$Z$6:$Z$205,0)),"")</f>
        <v/>
      </c>
      <c r="E293">
        <f>IF(D293="","",IFERROR(INDEX(資格マスタ!$B:$B,MATCH(ASC(SUBSTITUTE(SUBSTITUTE(D293," ",""),"　","")),資格マスタ!$D:$D,0)),D293))</f>
        <v/>
      </c>
      <c r="F293">
        <f>IF(E293="","",IF(C293="",DATE(9999,1,1),C293))</f>
        <v/>
      </c>
      <c r="G293">
        <f>IF(E293="","",COUNTIFS($F$283:$F$296,"&lt;"&amp;F293,$F$283:$F$296,"&lt;&gt;")+COUNTIFS($F$283:$F$296,F293,$B$283:$B$296,"&lt;"&amp;B293)+1)</f>
        <v/>
      </c>
      <c r="H293">
        <f>IF(OR(E293="",C293=""),"",IF(C293&gt;=DATE(2019,5,1),"令和"&amp;(YEAR(C293)-2018),IF(C293&gt;=DATE(1989,1,8),"平成"&amp;(YEAR(C293)-1988),"昭和"&amp;(YEAR(C293)-1925)))&amp;"年"&amp;MONTH(C293)&amp;"月")</f>
        <v/>
      </c>
    </row>
    <row r="294">
      <c r="A294" t="n">
        <v>21</v>
      </c>
      <c r="B294" t="n">
        <v>12</v>
      </c>
      <c r="C294">
        <f>IFERROR(INDEX(資格取込!$S$6:$S$205,MATCH(21&amp;"_"&amp;6,資格取込!$Z$6:$Z$205,0)),"")</f>
        <v/>
      </c>
      <c r="D294">
        <f>IFERROR(INDEX(資格取込!$R$6:$R$205,MATCH(21&amp;"_"&amp;6,資格取込!$Z$6:$Z$205,0)),"")</f>
        <v/>
      </c>
      <c r="E294">
        <f>IF(D294="","",IFERROR(INDEX(資格マスタ!$B:$B,MATCH(ASC(SUBSTITUTE(SUBSTITUTE(D294," ",""),"　","")),資格マスタ!$D:$D,0)),D294))</f>
        <v/>
      </c>
      <c r="F294">
        <f>IF(E294="","",IF(C294="",DATE(9999,1,1),C294))</f>
        <v/>
      </c>
      <c r="G294">
        <f>IF(E294="","",COUNTIFS($F$283:$F$296,"&lt;"&amp;F294,$F$283:$F$296,"&lt;&gt;")+COUNTIFS($F$283:$F$296,F294,$B$283:$B$296,"&lt;"&amp;B294)+1)</f>
        <v/>
      </c>
      <c r="H294">
        <f>IF(OR(E294="",C294=""),"",IF(C294&gt;=DATE(2019,5,1),"令和"&amp;(YEAR(C294)-2018),IF(C294&gt;=DATE(1989,1,8),"平成"&amp;(YEAR(C294)-1988),"昭和"&amp;(YEAR(C294)-1925)))&amp;"年"&amp;MONTH(C294)&amp;"月")</f>
        <v/>
      </c>
    </row>
    <row r="295">
      <c r="A295" t="n">
        <v>21</v>
      </c>
      <c r="B295" t="n">
        <v>13</v>
      </c>
      <c r="C295">
        <f>IFERROR(INDEX(資格取込!$S$6:$S$205,MATCH(21&amp;"_"&amp;7,資格取込!$Z$6:$Z$205,0)),"")</f>
        <v/>
      </c>
      <c r="D295">
        <f>IFERROR(INDEX(資格取込!$R$6:$R$205,MATCH(21&amp;"_"&amp;7,資格取込!$Z$6:$Z$205,0)),"")</f>
        <v/>
      </c>
      <c r="E295">
        <f>IF(D295="","",IFERROR(INDEX(資格マスタ!$B:$B,MATCH(ASC(SUBSTITUTE(SUBSTITUTE(D295," ",""),"　","")),資格マスタ!$D:$D,0)),D295))</f>
        <v/>
      </c>
      <c r="F295">
        <f>IF(E295="","",IF(C295="",DATE(9999,1,1),C295))</f>
        <v/>
      </c>
      <c r="G295">
        <f>IF(E295="","",COUNTIFS($F$283:$F$296,"&lt;"&amp;F295,$F$283:$F$296,"&lt;&gt;")+COUNTIFS($F$283:$F$296,F295,$B$283:$B$296,"&lt;"&amp;B295)+1)</f>
        <v/>
      </c>
      <c r="H295">
        <f>IF(OR(E295="",C295=""),"",IF(C295&gt;=DATE(2019,5,1),"令和"&amp;(YEAR(C295)-2018),IF(C295&gt;=DATE(1989,1,8),"平成"&amp;(YEAR(C295)-1988),"昭和"&amp;(YEAR(C295)-1925)))&amp;"年"&amp;MONTH(C295)&amp;"月")</f>
        <v/>
      </c>
    </row>
    <row r="296">
      <c r="A296" t="n">
        <v>21</v>
      </c>
      <c r="B296" t="n">
        <v>14</v>
      </c>
      <c r="C296">
        <f>IFERROR(INDEX(資格取込!$S$6:$S$205,MATCH(21&amp;"_"&amp;8,資格取込!$Z$6:$Z$205,0)),"")</f>
        <v/>
      </c>
      <c r="D296">
        <f>IFERROR(INDEX(資格取込!$R$6:$R$205,MATCH(21&amp;"_"&amp;8,資格取込!$Z$6:$Z$205,0)),"")</f>
        <v/>
      </c>
      <c r="E296">
        <f>IF(D296="","",IFERROR(INDEX(資格マスタ!$B:$B,MATCH(ASC(SUBSTITUTE(SUBSTITUTE(D296," ",""),"　","")),資格マスタ!$D:$D,0)),D296))</f>
        <v/>
      </c>
      <c r="F296">
        <f>IF(E296="","",IF(C296="",DATE(9999,1,1),C296))</f>
        <v/>
      </c>
      <c r="G296">
        <f>IF(E296="","",COUNTIFS($F$283:$F$296,"&lt;"&amp;F296,$F$283:$F$296,"&lt;&gt;")+COUNTIFS($F$283:$F$296,F296,$B$283:$B$296,"&lt;"&amp;B296)+1)</f>
        <v/>
      </c>
      <c r="H296">
        <f>IF(OR(E296="",C296=""),"",IF(C296&gt;=DATE(2019,5,1),"令和"&amp;(YEAR(C296)-2018),IF(C296&gt;=DATE(1989,1,8),"平成"&amp;(YEAR(C296)-1988),"昭和"&amp;(YEAR(C296)-1925)))&amp;"年"&amp;MONTH(C296)&amp;"月")</f>
        <v/>
      </c>
    </row>
    <row r="297">
      <c r="A297" t="n">
        <v>22</v>
      </c>
      <c r="B297" t="n">
        <v>1</v>
      </c>
      <c r="C297" s="132">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297">
        <f>IF(入力!N26="","",入力!N26)</f>
        <v/>
      </c>
      <c r="E297">
        <f>IF(D297="","",IFERROR(INDEX(資格マスタ!$B:$B,MATCH(ASC(SUBSTITUTE(SUBSTITUTE(D297," ",""),"　","")),資格マスタ!$D:$D,0)),D297))</f>
        <v/>
      </c>
      <c r="F297">
        <f>IF(E297="","",IF(C297="",DATE(9999,1,1),C297))</f>
        <v/>
      </c>
      <c r="G297">
        <f>IF(E297="","",COUNTIFS($F$297:$F$310,"&lt;"&amp;F297,$F$297:$F$310,"&lt;&gt;")+COUNTIFS($F$297:$F$310,F297,$B$297:$B$310,"&lt;"&amp;B297)+1)</f>
        <v/>
      </c>
      <c r="H297">
        <f>IF(OR(E297="",C297=""),"",IF(C297&gt;=DATE(2019,5,1),"令和"&amp;(YEAR(C297)-2018),IF(C297&gt;=DATE(1989,1,8),"平成"&amp;(YEAR(C297)-1988),"昭和"&amp;(YEAR(C297)-1925)))&amp;"年"&amp;MONTH(C297)&amp;"月")</f>
        <v/>
      </c>
    </row>
    <row r="298">
      <c r="A298" t="n">
        <v>22</v>
      </c>
      <c r="B298" t="n">
        <v>2</v>
      </c>
      <c r="C298">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298">
        <f>IF(入力!P26="","",入力!P26)</f>
        <v/>
      </c>
      <c r="E298">
        <f>IF(D298="","",IFERROR(INDEX(資格マスタ!$B:$B,MATCH(ASC(SUBSTITUTE(SUBSTITUTE(D298," ",""),"　","")),資格マスタ!$D:$D,0)),D298))</f>
        <v/>
      </c>
      <c r="F298">
        <f>IF(E298="","",IF(C298="",DATE(9999,1,1),C298))</f>
        <v/>
      </c>
      <c r="G298">
        <f>IF(E298="","",COUNTIFS($F$297:$F$310,"&lt;"&amp;F298,$F$297:$F$310,"&lt;&gt;")+COUNTIFS($F$297:$F$310,F298,$B$297:$B$310,"&lt;"&amp;B298)+1)</f>
        <v/>
      </c>
      <c r="H298">
        <f>IF(OR(E298="",C298=""),"",IF(C298&gt;=DATE(2019,5,1),"令和"&amp;(YEAR(C298)-2018),IF(C298&gt;=DATE(1989,1,8),"平成"&amp;(YEAR(C298)-1988),"昭和"&amp;(YEAR(C298)-1925)))&amp;"年"&amp;MONTH(C298)&amp;"月")</f>
        <v/>
      </c>
    </row>
    <row r="299">
      <c r="A299" t="n">
        <v>22</v>
      </c>
      <c r="B299" t="n">
        <v>3</v>
      </c>
      <c r="C299">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299">
        <f>IF(入力!R26="","",入力!R26)</f>
        <v/>
      </c>
      <c r="E299">
        <f>IF(D299="","",IFERROR(INDEX(資格マスタ!$B:$B,MATCH(ASC(SUBSTITUTE(SUBSTITUTE(D299," ",""),"　","")),資格マスタ!$D:$D,0)),D299))</f>
        <v/>
      </c>
      <c r="F299">
        <f>IF(E299="","",IF(C299="",DATE(9999,1,1),C299))</f>
        <v/>
      </c>
      <c r="G299">
        <f>IF(E299="","",COUNTIFS($F$297:$F$310,"&lt;"&amp;F299,$F$297:$F$310,"&lt;&gt;")+COUNTIFS($F$297:$F$310,F299,$B$297:$B$310,"&lt;"&amp;B299)+1)</f>
        <v/>
      </c>
      <c r="H299">
        <f>IF(OR(E299="",C299=""),"",IF(C299&gt;=DATE(2019,5,1),"令和"&amp;(YEAR(C299)-2018),IF(C299&gt;=DATE(1989,1,8),"平成"&amp;(YEAR(C299)-1988),"昭和"&amp;(YEAR(C299)-1925)))&amp;"年"&amp;MONTH(C299)&amp;"月")</f>
        <v/>
      </c>
    </row>
    <row r="300">
      <c r="A300" t="n">
        <v>22</v>
      </c>
      <c r="B300" t="n">
        <v>4</v>
      </c>
      <c r="C300">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300">
        <f>IF(入力!T26="","",入力!T26)</f>
        <v/>
      </c>
      <c r="E300">
        <f>IF(D300="","",IFERROR(INDEX(資格マスタ!$B:$B,MATCH(ASC(SUBSTITUTE(SUBSTITUTE(D300," ",""),"　","")),資格マスタ!$D:$D,0)),D300))</f>
        <v/>
      </c>
      <c r="F300">
        <f>IF(E300="","",IF(C300="",DATE(9999,1,1),C300))</f>
        <v/>
      </c>
      <c r="G300">
        <f>IF(E300="","",COUNTIFS($F$297:$F$310,"&lt;"&amp;F300,$F$297:$F$310,"&lt;&gt;")+COUNTIFS($F$297:$F$310,F300,$B$297:$B$310,"&lt;"&amp;B300)+1)</f>
        <v/>
      </c>
      <c r="H300">
        <f>IF(OR(E300="",C300=""),"",IF(C300&gt;=DATE(2019,5,1),"令和"&amp;(YEAR(C300)-2018),IF(C300&gt;=DATE(1989,1,8),"平成"&amp;(YEAR(C300)-1988),"昭和"&amp;(YEAR(C300)-1925)))&amp;"年"&amp;MONTH(C300)&amp;"月")</f>
        <v/>
      </c>
    </row>
    <row r="301">
      <c r="A301" t="n">
        <v>22</v>
      </c>
      <c r="B301" t="n">
        <v>5</v>
      </c>
      <c r="C301">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301">
        <f>IF(入力!V26="","",入力!V26)</f>
        <v/>
      </c>
      <c r="E301">
        <f>IF(D301="","",IFERROR(INDEX(資格マスタ!$B:$B,MATCH(ASC(SUBSTITUTE(SUBSTITUTE(D301," ",""),"　","")),資格マスタ!$D:$D,0)),D301))</f>
        <v/>
      </c>
      <c r="F301">
        <f>IF(E301="","",IF(C301="",DATE(9999,1,1),C301))</f>
        <v/>
      </c>
      <c r="G301">
        <f>IF(E301="","",COUNTIFS($F$297:$F$310,"&lt;"&amp;F301,$F$297:$F$310,"&lt;&gt;")+COUNTIFS($F$297:$F$310,F301,$B$297:$B$310,"&lt;"&amp;B301)+1)</f>
        <v/>
      </c>
      <c r="H301">
        <f>IF(OR(E301="",C301=""),"",IF(C301&gt;=DATE(2019,5,1),"令和"&amp;(YEAR(C301)-2018),IF(C301&gt;=DATE(1989,1,8),"平成"&amp;(YEAR(C301)-1988),"昭和"&amp;(YEAR(C301)-1925)))&amp;"年"&amp;MONTH(C301)&amp;"月")</f>
        <v/>
      </c>
    </row>
    <row r="302">
      <c r="A302" t="n">
        <v>22</v>
      </c>
      <c r="B302" t="n">
        <v>6</v>
      </c>
      <c r="C302">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302">
        <f>IF(入力!X26="","",入力!X26)</f>
        <v/>
      </c>
      <c r="E302">
        <f>IF(D302="","",IFERROR(INDEX(資格マスタ!$B:$B,MATCH(ASC(SUBSTITUTE(SUBSTITUTE(D302," ",""),"　","")),資格マスタ!$D:$D,0)),D302))</f>
        <v/>
      </c>
      <c r="F302">
        <f>IF(E302="","",IF(C302="",DATE(9999,1,1),C302))</f>
        <v/>
      </c>
      <c r="G302">
        <f>IF(E302="","",COUNTIFS($F$297:$F$310,"&lt;"&amp;F302,$F$297:$F$310,"&lt;&gt;")+COUNTIFS($F$297:$F$310,F302,$B$297:$B$310,"&lt;"&amp;B302)+1)</f>
        <v/>
      </c>
      <c r="H302">
        <f>IF(OR(E302="",C302=""),"",IF(C302&gt;=DATE(2019,5,1),"令和"&amp;(YEAR(C302)-2018),IF(C302&gt;=DATE(1989,1,8),"平成"&amp;(YEAR(C302)-1988),"昭和"&amp;(YEAR(C302)-1925)))&amp;"年"&amp;MONTH(C302)&amp;"月")</f>
        <v/>
      </c>
    </row>
    <row r="303">
      <c r="A303" t="n">
        <v>22</v>
      </c>
      <c r="B303" t="n">
        <v>7</v>
      </c>
      <c r="C303">
        <f>IFERROR(INDEX(資格取込!$S$6:$S$205,MATCH(22&amp;"_"&amp;1,資格取込!$Z$6:$Z$205,0)),"")</f>
        <v/>
      </c>
      <c r="D303">
        <f>IFERROR(INDEX(資格取込!$R$6:$R$205,MATCH(22&amp;"_"&amp;1,資格取込!$Z$6:$Z$205,0)),"")</f>
        <v/>
      </c>
      <c r="E303">
        <f>IF(D303="","",IFERROR(INDEX(資格マスタ!$B:$B,MATCH(ASC(SUBSTITUTE(SUBSTITUTE(D303," ",""),"　","")),資格マスタ!$D:$D,0)),D303))</f>
        <v/>
      </c>
      <c r="F303">
        <f>IF(E303="","",IF(C303="",DATE(9999,1,1),C303))</f>
        <v/>
      </c>
      <c r="G303">
        <f>IF(E303="","",COUNTIFS($F$297:$F$310,"&lt;"&amp;F303,$F$297:$F$310,"&lt;&gt;")+COUNTIFS($F$297:$F$310,F303,$B$297:$B$310,"&lt;"&amp;B303)+1)</f>
        <v/>
      </c>
      <c r="H303">
        <f>IF(OR(E303="",C303=""),"",IF(C303&gt;=DATE(2019,5,1),"令和"&amp;(YEAR(C303)-2018),IF(C303&gt;=DATE(1989,1,8),"平成"&amp;(YEAR(C303)-1988),"昭和"&amp;(YEAR(C303)-1925)))&amp;"年"&amp;MONTH(C303)&amp;"月")</f>
        <v/>
      </c>
    </row>
    <row r="304">
      <c r="A304" t="n">
        <v>22</v>
      </c>
      <c r="B304" t="n">
        <v>8</v>
      </c>
      <c r="C304">
        <f>IFERROR(INDEX(資格取込!$S$6:$S$205,MATCH(22&amp;"_"&amp;2,資格取込!$Z$6:$Z$205,0)),"")</f>
        <v/>
      </c>
      <c r="D304">
        <f>IFERROR(INDEX(資格取込!$R$6:$R$205,MATCH(22&amp;"_"&amp;2,資格取込!$Z$6:$Z$205,0)),"")</f>
        <v/>
      </c>
      <c r="E304">
        <f>IF(D304="","",IFERROR(INDEX(資格マスタ!$B:$B,MATCH(ASC(SUBSTITUTE(SUBSTITUTE(D304," ",""),"　","")),資格マスタ!$D:$D,0)),D304))</f>
        <v/>
      </c>
      <c r="F304">
        <f>IF(E304="","",IF(C304="",DATE(9999,1,1),C304))</f>
        <v/>
      </c>
      <c r="G304">
        <f>IF(E304="","",COUNTIFS($F$297:$F$310,"&lt;"&amp;F304,$F$297:$F$310,"&lt;&gt;")+COUNTIFS($F$297:$F$310,F304,$B$297:$B$310,"&lt;"&amp;B304)+1)</f>
        <v/>
      </c>
      <c r="H304">
        <f>IF(OR(E304="",C304=""),"",IF(C304&gt;=DATE(2019,5,1),"令和"&amp;(YEAR(C304)-2018),IF(C304&gt;=DATE(1989,1,8),"平成"&amp;(YEAR(C304)-1988),"昭和"&amp;(YEAR(C304)-1925)))&amp;"年"&amp;MONTH(C304)&amp;"月")</f>
        <v/>
      </c>
    </row>
    <row r="305">
      <c r="A305" t="n">
        <v>22</v>
      </c>
      <c r="B305" t="n">
        <v>9</v>
      </c>
      <c r="C305">
        <f>IFERROR(INDEX(資格取込!$S$6:$S$205,MATCH(22&amp;"_"&amp;3,資格取込!$Z$6:$Z$205,0)),"")</f>
        <v/>
      </c>
      <c r="D305">
        <f>IFERROR(INDEX(資格取込!$R$6:$R$205,MATCH(22&amp;"_"&amp;3,資格取込!$Z$6:$Z$205,0)),"")</f>
        <v/>
      </c>
      <c r="E305">
        <f>IF(D305="","",IFERROR(INDEX(資格マスタ!$B:$B,MATCH(ASC(SUBSTITUTE(SUBSTITUTE(D305," ",""),"　","")),資格マスタ!$D:$D,0)),D305))</f>
        <v/>
      </c>
      <c r="F305">
        <f>IF(E305="","",IF(C305="",DATE(9999,1,1),C305))</f>
        <v/>
      </c>
      <c r="G305">
        <f>IF(E305="","",COUNTIFS($F$297:$F$310,"&lt;"&amp;F305,$F$297:$F$310,"&lt;&gt;")+COUNTIFS($F$297:$F$310,F305,$B$297:$B$310,"&lt;"&amp;B305)+1)</f>
        <v/>
      </c>
      <c r="H305">
        <f>IF(OR(E305="",C305=""),"",IF(C305&gt;=DATE(2019,5,1),"令和"&amp;(YEAR(C305)-2018),IF(C305&gt;=DATE(1989,1,8),"平成"&amp;(YEAR(C305)-1988),"昭和"&amp;(YEAR(C305)-1925)))&amp;"年"&amp;MONTH(C305)&amp;"月")</f>
        <v/>
      </c>
    </row>
    <row r="306">
      <c r="A306" t="n">
        <v>22</v>
      </c>
      <c r="B306" t="n">
        <v>10</v>
      </c>
      <c r="C306">
        <f>IFERROR(INDEX(資格取込!$S$6:$S$205,MATCH(22&amp;"_"&amp;4,資格取込!$Z$6:$Z$205,0)),"")</f>
        <v/>
      </c>
      <c r="D306">
        <f>IFERROR(INDEX(資格取込!$R$6:$R$205,MATCH(22&amp;"_"&amp;4,資格取込!$Z$6:$Z$205,0)),"")</f>
        <v/>
      </c>
      <c r="E306">
        <f>IF(D306="","",IFERROR(INDEX(資格マスタ!$B:$B,MATCH(ASC(SUBSTITUTE(SUBSTITUTE(D306," ",""),"　","")),資格マスタ!$D:$D,0)),D306))</f>
        <v/>
      </c>
      <c r="F306">
        <f>IF(E306="","",IF(C306="",DATE(9999,1,1),C306))</f>
        <v/>
      </c>
      <c r="G306">
        <f>IF(E306="","",COUNTIFS($F$297:$F$310,"&lt;"&amp;F306,$F$297:$F$310,"&lt;&gt;")+COUNTIFS($F$297:$F$310,F306,$B$297:$B$310,"&lt;"&amp;B306)+1)</f>
        <v/>
      </c>
      <c r="H306">
        <f>IF(OR(E306="",C306=""),"",IF(C306&gt;=DATE(2019,5,1),"令和"&amp;(YEAR(C306)-2018),IF(C306&gt;=DATE(1989,1,8),"平成"&amp;(YEAR(C306)-1988),"昭和"&amp;(YEAR(C306)-1925)))&amp;"年"&amp;MONTH(C306)&amp;"月")</f>
        <v/>
      </c>
    </row>
    <row r="307">
      <c r="A307" t="n">
        <v>22</v>
      </c>
      <c r="B307" t="n">
        <v>11</v>
      </c>
      <c r="C307">
        <f>IFERROR(INDEX(資格取込!$S$6:$S$205,MATCH(22&amp;"_"&amp;5,資格取込!$Z$6:$Z$205,0)),"")</f>
        <v/>
      </c>
      <c r="D307">
        <f>IFERROR(INDEX(資格取込!$R$6:$R$205,MATCH(22&amp;"_"&amp;5,資格取込!$Z$6:$Z$205,0)),"")</f>
        <v/>
      </c>
      <c r="E307">
        <f>IF(D307="","",IFERROR(INDEX(資格マスタ!$B:$B,MATCH(ASC(SUBSTITUTE(SUBSTITUTE(D307," ",""),"　","")),資格マスタ!$D:$D,0)),D307))</f>
        <v/>
      </c>
      <c r="F307">
        <f>IF(E307="","",IF(C307="",DATE(9999,1,1),C307))</f>
        <v/>
      </c>
      <c r="G307">
        <f>IF(E307="","",COUNTIFS($F$297:$F$310,"&lt;"&amp;F307,$F$297:$F$310,"&lt;&gt;")+COUNTIFS($F$297:$F$310,F307,$B$297:$B$310,"&lt;"&amp;B307)+1)</f>
        <v/>
      </c>
      <c r="H307">
        <f>IF(OR(E307="",C307=""),"",IF(C307&gt;=DATE(2019,5,1),"令和"&amp;(YEAR(C307)-2018),IF(C307&gt;=DATE(1989,1,8),"平成"&amp;(YEAR(C307)-1988),"昭和"&amp;(YEAR(C307)-1925)))&amp;"年"&amp;MONTH(C307)&amp;"月")</f>
        <v/>
      </c>
    </row>
    <row r="308">
      <c r="A308" t="n">
        <v>22</v>
      </c>
      <c r="B308" t="n">
        <v>12</v>
      </c>
      <c r="C308">
        <f>IFERROR(INDEX(資格取込!$S$6:$S$205,MATCH(22&amp;"_"&amp;6,資格取込!$Z$6:$Z$205,0)),"")</f>
        <v/>
      </c>
      <c r="D308">
        <f>IFERROR(INDEX(資格取込!$R$6:$R$205,MATCH(22&amp;"_"&amp;6,資格取込!$Z$6:$Z$205,0)),"")</f>
        <v/>
      </c>
      <c r="E308">
        <f>IF(D308="","",IFERROR(INDEX(資格マスタ!$B:$B,MATCH(ASC(SUBSTITUTE(SUBSTITUTE(D308," ",""),"　","")),資格マスタ!$D:$D,0)),D308))</f>
        <v/>
      </c>
      <c r="F308">
        <f>IF(E308="","",IF(C308="",DATE(9999,1,1),C308))</f>
        <v/>
      </c>
      <c r="G308">
        <f>IF(E308="","",COUNTIFS($F$297:$F$310,"&lt;"&amp;F308,$F$297:$F$310,"&lt;&gt;")+COUNTIFS($F$297:$F$310,F308,$B$297:$B$310,"&lt;"&amp;B308)+1)</f>
        <v/>
      </c>
      <c r="H308">
        <f>IF(OR(E308="",C308=""),"",IF(C308&gt;=DATE(2019,5,1),"令和"&amp;(YEAR(C308)-2018),IF(C308&gt;=DATE(1989,1,8),"平成"&amp;(YEAR(C308)-1988),"昭和"&amp;(YEAR(C308)-1925)))&amp;"年"&amp;MONTH(C308)&amp;"月")</f>
        <v/>
      </c>
    </row>
    <row r="309">
      <c r="A309" t="n">
        <v>22</v>
      </c>
      <c r="B309" t="n">
        <v>13</v>
      </c>
      <c r="C309">
        <f>IFERROR(INDEX(資格取込!$S$6:$S$205,MATCH(22&amp;"_"&amp;7,資格取込!$Z$6:$Z$205,0)),"")</f>
        <v/>
      </c>
      <c r="D309">
        <f>IFERROR(INDEX(資格取込!$R$6:$R$205,MATCH(22&amp;"_"&amp;7,資格取込!$Z$6:$Z$205,0)),"")</f>
        <v/>
      </c>
      <c r="E309">
        <f>IF(D309="","",IFERROR(INDEX(資格マスタ!$B:$B,MATCH(ASC(SUBSTITUTE(SUBSTITUTE(D309," ",""),"　","")),資格マスタ!$D:$D,0)),D309))</f>
        <v/>
      </c>
      <c r="F309">
        <f>IF(E309="","",IF(C309="",DATE(9999,1,1),C309))</f>
        <v/>
      </c>
      <c r="G309">
        <f>IF(E309="","",COUNTIFS($F$297:$F$310,"&lt;"&amp;F309,$F$297:$F$310,"&lt;&gt;")+COUNTIFS($F$297:$F$310,F309,$B$297:$B$310,"&lt;"&amp;B309)+1)</f>
        <v/>
      </c>
      <c r="H309">
        <f>IF(OR(E309="",C309=""),"",IF(C309&gt;=DATE(2019,5,1),"令和"&amp;(YEAR(C309)-2018),IF(C309&gt;=DATE(1989,1,8),"平成"&amp;(YEAR(C309)-1988),"昭和"&amp;(YEAR(C309)-1925)))&amp;"年"&amp;MONTH(C309)&amp;"月")</f>
        <v/>
      </c>
    </row>
    <row r="310">
      <c r="A310" t="n">
        <v>22</v>
      </c>
      <c r="B310" t="n">
        <v>14</v>
      </c>
      <c r="C310">
        <f>IFERROR(INDEX(資格取込!$S$6:$S$205,MATCH(22&amp;"_"&amp;8,資格取込!$Z$6:$Z$205,0)),"")</f>
        <v/>
      </c>
      <c r="D310">
        <f>IFERROR(INDEX(資格取込!$R$6:$R$205,MATCH(22&amp;"_"&amp;8,資格取込!$Z$6:$Z$205,0)),"")</f>
        <v/>
      </c>
      <c r="E310">
        <f>IF(D310="","",IFERROR(INDEX(資格マスタ!$B:$B,MATCH(ASC(SUBSTITUTE(SUBSTITUTE(D310," ",""),"　","")),資格マスタ!$D:$D,0)),D310))</f>
        <v/>
      </c>
      <c r="F310">
        <f>IF(E310="","",IF(C310="",DATE(9999,1,1),C310))</f>
        <v/>
      </c>
      <c r="G310">
        <f>IF(E310="","",COUNTIFS($F$297:$F$310,"&lt;"&amp;F310,$F$297:$F$310,"&lt;&gt;")+COUNTIFS($F$297:$F$310,F310,$B$297:$B$310,"&lt;"&amp;B310)+1)</f>
        <v/>
      </c>
      <c r="H310">
        <f>IF(OR(E310="",C310=""),"",IF(C310&gt;=DATE(2019,5,1),"令和"&amp;(YEAR(C310)-2018),IF(C310&gt;=DATE(1989,1,8),"平成"&amp;(YEAR(C310)-1988),"昭和"&amp;(YEAR(C310)-1925)))&amp;"年"&amp;MONTH(C310)&amp;"月")</f>
        <v/>
      </c>
    </row>
    <row r="311">
      <c r="A311" t="n">
        <v>23</v>
      </c>
      <c r="B311" t="n">
        <v>1</v>
      </c>
      <c r="C311" s="132">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311">
        <f>IF(入力!N27="","",入力!N27)</f>
        <v/>
      </c>
      <c r="E311">
        <f>IF(D311="","",IFERROR(INDEX(資格マスタ!$B:$B,MATCH(ASC(SUBSTITUTE(SUBSTITUTE(D311," ",""),"　","")),資格マスタ!$D:$D,0)),D311))</f>
        <v/>
      </c>
      <c r="F311">
        <f>IF(E311="","",IF(C311="",DATE(9999,1,1),C311))</f>
        <v/>
      </c>
      <c r="G311">
        <f>IF(E311="","",COUNTIFS($F$311:$F$324,"&lt;"&amp;F311,$F$311:$F$324,"&lt;&gt;")+COUNTIFS($F$311:$F$324,F311,$B$311:$B$324,"&lt;"&amp;B311)+1)</f>
        <v/>
      </c>
      <c r="H311">
        <f>IF(OR(E311="",C311=""),"",IF(C311&gt;=DATE(2019,5,1),"令和"&amp;(YEAR(C311)-2018),IF(C311&gt;=DATE(1989,1,8),"平成"&amp;(YEAR(C311)-1988),"昭和"&amp;(YEAR(C311)-1925)))&amp;"年"&amp;MONTH(C311)&amp;"月")</f>
        <v/>
      </c>
    </row>
    <row r="312">
      <c r="A312" t="n">
        <v>23</v>
      </c>
      <c r="B312" t="n">
        <v>2</v>
      </c>
      <c r="C312">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312">
        <f>IF(入力!P27="","",入力!P27)</f>
        <v/>
      </c>
      <c r="E312">
        <f>IF(D312="","",IFERROR(INDEX(資格マスタ!$B:$B,MATCH(ASC(SUBSTITUTE(SUBSTITUTE(D312," ",""),"　","")),資格マスタ!$D:$D,0)),D312))</f>
        <v/>
      </c>
      <c r="F312">
        <f>IF(E312="","",IF(C312="",DATE(9999,1,1),C312))</f>
        <v/>
      </c>
      <c r="G312">
        <f>IF(E312="","",COUNTIFS($F$311:$F$324,"&lt;"&amp;F312,$F$311:$F$324,"&lt;&gt;")+COUNTIFS($F$311:$F$324,F312,$B$311:$B$324,"&lt;"&amp;B312)+1)</f>
        <v/>
      </c>
      <c r="H312">
        <f>IF(OR(E312="",C312=""),"",IF(C312&gt;=DATE(2019,5,1),"令和"&amp;(YEAR(C312)-2018),IF(C312&gt;=DATE(1989,1,8),"平成"&amp;(YEAR(C312)-1988),"昭和"&amp;(YEAR(C312)-1925)))&amp;"年"&amp;MONTH(C312)&amp;"月")</f>
        <v/>
      </c>
    </row>
    <row r="313">
      <c r="A313" t="n">
        <v>23</v>
      </c>
      <c r="B313" t="n">
        <v>3</v>
      </c>
      <c r="C313">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313">
        <f>IF(入力!R27="","",入力!R27)</f>
        <v/>
      </c>
      <c r="E313">
        <f>IF(D313="","",IFERROR(INDEX(資格マスタ!$B:$B,MATCH(ASC(SUBSTITUTE(SUBSTITUTE(D313," ",""),"　","")),資格マスタ!$D:$D,0)),D313))</f>
        <v/>
      </c>
      <c r="F313">
        <f>IF(E313="","",IF(C313="",DATE(9999,1,1),C313))</f>
        <v/>
      </c>
      <c r="G313">
        <f>IF(E313="","",COUNTIFS($F$311:$F$324,"&lt;"&amp;F313,$F$311:$F$324,"&lt;&gt;")+COUNTIFS($F$311:$F$324,F313,$B$311:$B$324,"&lt;"&amp;B313)+1)</f>
        <v/>
      </c>
      <c r="H313">
        <f>IF(OR(E313="",C313=""),"",IF(C313&gt;=DATE(2019,5,1),"令和"&amp;(YEAR(C313)-2018),IF(C313&gt;=DATE(1989,1,8),"平成"&amp;(YEAR(C313)-1988),"昭和"&amp;(YEAR(C313)-1925)))&amp;"年"&amp;MONTH(C313)&amp;"月")</f>
        <v/>
      </c>
    </row>
    <row r="314">
      <c r="A314" t="n">
        <v>23</v>
      </c>
      <c r="B314" t="n">
        <v>4</v>
      </c>
      <c r="C314">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314">
        <f>IF(入力!T27="","",入力!T27)</f>
        <v/>
      </c>
      <c r="E314">
        <f>IF(D314="","",IFERROR(INDEX(資格マスタ!$B:$B,MATCH(ASC(SUBSTITUTE(SUBSTITUTE(D314," ",""),"　","")),資格マスタ!$D:$D,0)),D314))</f>
        <v/>
      </c>
      <c r="F314">
        <f>IF(E314="","",IF(C314="",DATE(9999,1,1),C314))</f>
        <v/>
      </c>
      <c r="G314">
        <f>IF(E314="","",COUNTIFS($F$311:$F$324,"&lt;"&amp;F314,$F$311:$F$324,"&lt;&gt;")+COUNTIFS($F$311:$F$324,F314,$B$311:$B$324,"&lt;"&amp;B314)+1)</f>
        <v/>
      </c>
      <c r="H314">
        <f>IF(OR(E314="",C314=""),"",IF(C314&gt;=DATE(2019,5,1),"令和"&amp;(YEAR(C314)-2018),IF(C314&gt;=DATE(1989,1,8),"平成"&amp;(YEAR(C314)-1988),"昭和"&amp;(YEAR(C314)-1925)))&amp;"年"&amp;MONTH(C314)&amp;"月")</f>
        <v/>
      </c>
    </row>
    <row r="315">
      <c r="A315" t="n">
        <v>23</v>
      </c>
      <c r="B315" t="n">
        <v>5</v>
      </c>
      <c r="C315">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315">
        <f>IF(入力!V27="","",入力!V27)</f>
        <v/>
      </c>
      <c r="E315">
        <f>IF(D315="","",IFERROR(INDEX(資格マスタ!$B:$B,MATCH(ASC(SUBSTITUTE(SUBSTITUTE(D315," ",""),"　","")),資格マスタ!$D:$D,0)),D315))</f>
        <v/>
      </c>
      <c r="F315">
        <f>IF(E315="","",IF(C315="",DATE(9999,1,1),C315))</f>
        <v/>
      </c>
      <c r="G315">
        <f>IF(E315="","",COUNTIFS($F$311:$F$324,"&lt;"&amp;F315,$F$311:$F$324,"&lt;&gt;")+COUNTIFS($F$311:$F$324,F315,$B$311:$B$324,"&lt;"&amp;B315)+1)</f>
        <v/>
      </c>
      <c r="H315">
        <f>IF(OR(E315="",C315=""),"",IF(C315&gt;=DATE(2019,5,1),"令和"&amp;(YEAR(C315)-2018),IF(C315&gt;=DATE(1989,1,8),"平成"&amp;(YEAR(C315)-1988),"昭和"&amp;(YEAR(C315)-1925)))&amp;"年"&amp;MONTH(C315)&amp;"月")</f>
        <v/>
      </c>
    </row>
    <row r="316">
      <c r="A316" t="n">
        <v>23</v>
      </c>
      <c r="B316" t="n">
        <v>6</v>
      </c>
      <c r="C316">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316">
        <f>IF(入力!X27="","",入力!X27)</f>
        <v/>
      </c>
      <c r="E316">
        <f>IF(D316="","",IFERROR(INDEX(資格マスタ!$B:$B,MATCH(ASC(SUBSTITUTE(SUBSTITUTE(D316," ",""),"　","")),資格マスタ!$D:$D,0)),D316))</f>
        <v/>
      </c>
      <c r="F316">
        <f>IF(E316="","",IF(C316="",DATE(9999,1,1),C316))</f>
        <v/>
      </c>
      <c r="G316">
        <f>IF(E316="","",COUNTIFS($F$311:$F$324,"&lt;"&amp;F316,$F$311:$F$324,"&lt;&gt;")+COUNTIFS($F$311:$F$324,F316,$B$311:$B$324,"&lt;"&amp;B316)+1)</f>
        <v/>
      </c>
      <c r="H316">
        <f>IF(OR(E316="",C316=""),"",IF(C316&gt;=DATE(2019,5,1),"令和"&amp;(YEAR(C316)-2018),IF(C316&gt;=DATE(1989,1,8),"平成"&amp;(YEAR(C316)-1988),"昭和"&amp;(YEAR(C316)-1925)))&amp;"年"&amp;MONTH(C316)&amp;"月")</f>
        <v/>
      </c>
    </row>
    <row r="317">
      <c r="A317" t="n">
        <v>23</v>
      </c>
      <c r="B317" t="n">
        <v>7</v>
      </c>
      <c r="C317">
        <f>IFERROR(INDEX(資格取込!$S$6:$S$205,MATCH(23&amp;"_"&amp;1,資格取込!$Z$6:$Z$205,0)),"")</f>
        <v/>
      </c>
      <c r="D317">
        <f>IFERROR(INDEX(資格取込!$R$6:$R$205,MATCH(23&amp;"_"&amp;1,資格取込!$Z$6:$Z$205,0)),"")</f>
        <v/>
      </c>
      <c r="E317">
        <f>IF(D317="","",IFERROR(INDEX(資格マスタ!$B:$B,MATCH(ASC(SUBSTITUTE(SUBSTITUTE(D317," ",""),"　","")),資格マスタ!$D:$D,0)),D317))</f>
        <v/>
      </c>
      <c r="F317">
        <f>IF(E317="","",IF(C317="",DATE(9999,1,1),C317))</f>
        <v/>
      </c>
      <c r="G317">
        <f>IF(E317="","",COUNTIFS($F$311:$F$324,"&lt;"&amp;F317,$F$311:$F$324,"&lt;&gt;")+COUNTIFS($F$311:$F$324,F317,$B$311:$B$324,"&lt;"&amp;B317)+1)</f>
        <v/>
      </c>
      <c r="H317">
        <f>IF(OR(E317="",C317=""),"",IF(C317&gt;=DATE(2019,5,1),"令和"&amp;(YEAR(C317)-2018),IF(C317&gt;=DATE(1989,1,8),"平成"&amp;(YEAR(C317)-1988),"昭和"&amp;(YEAR(C317)-1925)))&amp;"年"&amp;MONTH(C317)&amp;"月")</f>
        <v/>
      </c>
    </row>
    <row r="318">
      <c r="A318" t="n">
        <v>23</v>
      </c>
      <c r="B318" t="n">
        <v>8</v>
      </c>
      <c r="C318">
        <f>IFERROR(INDEX(資格取込!$S$6:$S$205,MATCH(23&amp;"_"&amp;2,資格取込!$Z$6:$Z$205,0)),"")</f>
        <v/>
      </c>
      <c r="D318">
        <f>IFERROR(INDEX(資格取込!$R$6:$R$205,MATCH(23&amp;"_"&amp;2,資格取込!$Z$6:$Z$205,0)),"")</f>
        <v/>
      </c>
      <c r="E318">
        <f>IF(D318="","",IFERROR(INDEX(資格マスタ!$B:$B,MATCH(ASC(SUBSTITUTE(SUBSTITUTE(D318," ",""),"　","")),資格マスタ!$D:$D,0)),D318))</f>
        <v/>
      </c>
      <c r="F318">
        <f>IF(E318="","",IF(C318="",DATE(9999,1,1),C318))</f>
        <v/>
      </c>
      <c r="G318">
        <f>IF(E318="","",COUNTIFS($F$311:$F$324,"&lt;"&amp;F318,$F$311:$F$324,"&lt;&gt;")+COUNTIFS($F$311:$F$324,F318,$B$311:$B$324,"&lt;"&amp;B318)+1)</f>
        <v/>
      </c>
      <c r="H318">
        <f>IF(OR(E318="",C318=""),"",IF(C318&gt;=DATE(2019,5,1),"令和"&amp;(YEAR(C318)-2018),IF(C318&gt;=DATE(1989,1,8),"平成"&amp;(YEAR(C318)-1988),"昭和"&amp;(YEAR(C318)-1925)))&amp;"年"&amp;MONTH(C318)&amp;"月")</f>
        <v/>
      </c>
    </row>
    <row r="319">
      <c r="A319" t="n">
        <v>23</v>
      </c>
      <c r="B319" t="n">
        <v>9</v>
      </c>
      <c r="C319">
        <f>IFERROR(INDEX(資格取込!$S$6:$S$205,MATCH(23&amp;"_"&amp;3,資格取込!$Z$6:$Z$205,0)),"")</f>
        <v/>
      </c>
      <c r="D319">
        <f>IFERROR(INDEX(資格取込!$R$6:$R$205,MATCH(23&amp;"_"&amp;3,資格取込!$Z$6:$Z$205,0)),"")</f>
        <v/>
      </c>
      <c r="E319">
        <f>IF(D319="","",IFERROR(INDEX(資格マスタ!$B:$B,MATCH(ASC(SUBSTITUTE(SUBSTITUTE(D319," ",""),"　","")),資格マスタ!$D:$D,0)),D319))</f>
        <v/>
      </c>
      <c r="F319">
        <f>IF(E319="","",IF(C319="",DATE(9999,1,1),C319))</f>
        <v/>
      </c>
      <c r="G319">
        <f>IF(E319="","",COUNTIFS($F$311:$F$324,"&lt;"&amp;F319,$F$311:$F$324,"&lt;&gt;")+COUNTIFS($F$311:$F$324,F319,$B$311:$B$324,"&lt;"&amp;B319)+1)</f>
        <v/>
      </c>
      <c r="H319">
        <f>IF(OR(E319="",C319=""),"",IF(C319&gt;=DATE(2019,5,1),"令和"&amp;(YEAR(C319)-2018),IF(C319&gt;=DATE(1989,1,8),"平成"&amp;(YEAR(C319)-1988),"昭和"&amp;(YEAR(C319)-1925)))&amp;"年"&amp;MONTH(C319)&amp;"月")</f>
        <v/>
      </c>
    </row>
    <row r="320">
      <c r="A320" t="n">
        <v>23</v>
      </c>
      <c r="B320" t="n">
        <v>10</v>
      </c>
      <c r="C320">
        <f>IFERROR(INDEX(資格取込!$S$6:$S$205,MATCH(23&amp;"_"&amp;4,資格取込!$Z$6:$Z$205,0)),"")</f>
        <v/>
      </c>
      <c r="D320">
        <f>IFERROR(INDEX(資格取込!$R$6:$R$205,MATCH(23&amp;"_"&amp;4,資格取込!$Z$6:$Z$205,0)),"")</f>
        <v/>
      </c>
      <c r="E320">
        <f>IF(D320="","",IFERROR(INDEX(資格マスタ!$B:$B,MATCH(ASC(SUBSTITUTE(SUBSTITUTE(D320," ",""),"　","")),資格マスタ!$D:$D,0)),D320))</f>
        <v/>
      </c>
      <c r="F320">
        <f>IF(E320="","",IF(C320="",DATE(9999,1,1),C320))</f>
        <v/>
      </c>
      <c r="G320">
        <f>IF(E320="","",COUNTIFS($F$311:$F$324,"&lt;"&amp;F320,$F$311:$F$324,"&lt;&gt;")+COUNTIFS($F$311:$F$324,F320,$B$311:$B$324,"&lt;"&amp;B320)+1)</f>
        <v/>
      </c>
      <c r="H320">
        <f>IF(OR(E320="",C320=""),"",IF(C320&gt;=DATE(2019,5,1),"令和"&amp;(YEAR(C320)-2018),IF(C320&gt;=DATE(1989,1,8),"平成"&amp;(YEAR(C320)-1988),"昭和"&amp;(YEAR(C320)-1925)))&amp;"年"&amp;MONTH(C320)&amp;"月")</f>
        <v/>
      </c>
    </row>
    <row r="321">
      <c r="A321" t="n">
        <v>23</v>
      </c>
      <c r="B321" t="n">
        <v>11</v>
      </c>
      <c r="C321">
        <f>IFERROR(INDEX(資格取込!$S$6:$S$205,MATCH(23&amp;"_"&amp;5,資格取込!$Z$6:$Z$205,0)),"")</f>
        <v/>
      </c>
      <c r="D321">
        <f>IFERROR(INDEX(資格取込!$R$6:$R$205,MATCH(23&amp;"_"&amp;5,資格取込!$Z$6:$Z$205,0)),"")</f>
        <v/>
      </c>
      <c r="E321">
        <f>IF(D321="","",IFERROR(INDEX(資格マスタ!$B:$B,MATCH(ASC(SUBSTITUTE(SUBSTITUTE(D321," ",""),"　","")),資格マスタ!$D:$D,0)),D321))</f>
        <v/>
      </c>
      <c r="F321">
        <f>IF(E321="","",IF(C321="",DATE(9999,1,1),C321))</f>
        <v/>
      </c>
      <c r="G321">
        <f>IF(E321="","",COUNTIFS($F$311:$F$324,"&lt;"&amp;F321,$F$311:$F$324,"&lt;&gt;")+COUNTIFS($F$311:$F$324,F321,$B$311:$B$324,"&lt;"&amp;B321)+1)</f>
        <v/>
      </c>
      <c r="H321">
        <f>IF(OR(E321="",C321=""),"",IF(C321&gt;=DATE(2019,5,1),"令和"&amp;(YEAR(C321)-2018),IF(C321&gt;=DATE(1989,1,8),"平成"&amp;(YEAR(C321)-1988),"昭和"&amp;(YEAR(C321)-1925)))&amp;"年"&amp;MONTH(C321)&amp;"月")</f>
        <v/>
      </c>
    </row>
    <row r="322">
      <c r="A322" t="n">
        <v>23</v>
      </c>
      <c r="B322" t="n">
        <v>12</v>
      </c>
      <c r="C322">
        <f>IFERROR(INDEX(資格取込!$S$6:$S$205,MATCH(23&amp;"_"&amp;6,資格取込!$Z$6:$Z$205,0)),"")</f>
        <v/>
      </c>
      <c r="D322">
        <f>IFERROR(INDEX(資格取込!$R$6:$R$205,MATCH(23&amp;"_"&amp;6,資格取込!$Z$6:$Z$205,0)),"")</f>
        <v/>
      </c>
      <c r="E322">
        <f>IF(D322="","",IFERROR(INDEX(資格マスタ!$B:$B,MATCH(ASC(SUBSTITUTE(SUBSTITUTE(D322," ",""),"　","")),資格マスタ!$D:$D,0)),D322))</f>
        <v/>
      </c>
      <c r="F322">
        <f>IF(E322="","",IF(C322="",DATE(9999,1,1),C322))</f>
        <v/>
      </c>
      <c r="G322">
        <f>IF(E322="","",COUNTIFS($F$311:$F$324,"&lt;"&amp;F322,$F$311:$F$324,"&lt;&gt;")+COUNTIFS($F$311:$F$324,F322,$B$311:$B$324,"&lt;"&amp;B322)+1)</f>
        <v/>
      </c>
      <c r="H322">
        <f>IF(OR(E322="",C322=""),"",IF(C322&gt;=DATE(2019,5,1),"令和"&amp;(YEAR(C322)-2018),IF(C322&gt;=DATE(1989,1,8),"平成"&amp;(YEAR(C322)-1988),"昭和"&amp;(YEAR(C322)-1925)))&amp;"年"&amp;MONTH(C322)&amp;"月")</f>
        <v/>
      </c>
    </row>
    <row r="323">
      <c r="A323" t="n">
        <v>23</v>
      </c>
      <c r="B323" t="n">
        <v>13</v>
      </c>
      <c r="C323">
        <f>IFERROR(INDEX(資格取込!$S$6:$S$205,MATCH(23&amp;"_"&amp;7,資格取込!$Z$6:$Z$205,0)),"")</f>
        <v/>
      </c>
      <c r="D323">
        <f>IFERROR(INDEX(資格取込!$R$6:$R$205,MATCH(23&amp;"_"&amp;7,資格取込!$Z$6:$Z$205,0)),"")</f>
        <v/>
      </c>
      <c r="E323">
        <f>IF(D323="","",IFERROR(INDEX(資格マスタ!$B:$B,MATCH(ASC(SUBSTITUTE(SUBSTITUTE(D323," ",""),"　","")),資格マスタ!$D:$D,0)),D323))</f>
        <v/>
      </c>
      <c r="F323">
        <f>IF(E323="","",IF(C323="",DATE(9999,1,1),C323))</f>
        <v/>
      </c>
      <c r="G323">
        <f>IF(E323="","",COUNTIFS($F$311:$F$324,"&lt;"&amp;F323,$F$311:$F$324,"&lt;&gt;")+COUNTIFS($F$311:$F$324,F323,$B$311:$B$324,"&lt;"&amp;B323)+1)</f>
        <v/>
      </c>
      <c r="H323">
        <f>IF(OR(E323="",C323=""),"",IF(C323&gt;=DATE(2019,5,1),"令和"&amp;(YEAR(C323)-2018),IF(C323&gt;=DATE(1989,1,8),"平成"&amp;(YEAR(C323)-1988),"昭和"&amp;(YEAR(C323)-1925)))&amp;"年"&amp;MONTH(C323)&amp;"月")</f>
        <v/>
      </c>
    </row>
    <row r="324">
      <c r="A324" t="n">
        <v>23</v>
      </c>
      <c r="B324" t="n">
        <v>14</v>
      </c>
      <c r="C324">
        <f>IFERROR(INDEX(資格取込!$S$6:$S$205,MATCH(23&amp;"_"&amp;8,資格取込!$Z$6:$Z$205,0)),"")</f>
        <v/>
      </c>
      <c r="D324">
        <f>IFERROR(INDEX(資格取込!$R$6:$R$205,MATCH(23&amp;"_"&amp;8,資格取込!$Z$6:$Z$205,0)),"")</f>
        <v/>
      </c>
      <c r="E324">
        <f>IF(D324="","",IFERROR(INDEX(資格マスタ!$B:$B,MATCH(ASC(SUBSTITUTE(SUBSTITUTE(D324," ",""),"　","")),資格マスタ!$D:$D,0)),D324))</f>
        <v/>
      </c>
      <c r="F324">
        <f>IF(E324="","",IF(C324="",DATE(9999,1,1),C324))</f>
        <v/>
      </c>
      <c r="G324">
        <f>IF(E324="","",COUNTIFS($F$311:$F$324,"&lt;"&amp;F324,$F$311:$F$324,"&lt;&gt;")+COUNTIFS($F$311:$F$324,F324,$B$311:$B$324,"&lt;"&amp;B324)+1)</f>
        <v/>
      </c>
      <c r="H324">
        <f>IF(OR(E324="",C324=""),"",IF(C324&gt;=DATE(2019,5,1),"令和"&amp;(YEAR(C324)-2018),IF(C324&gt;=DATE(1989,1,8),"平成"&amp;(YEAR(C324)-1988),"昭和"&amp;(YEAR(C324)-1925)))&amp;"年"&amp;MONTH(C324)&amp;"月")</f>
        <v/>
      </c>
    </row>
    <row r="325">
      <c r="A325" t="n">
        <v>24</v>
      </c>
      <c r="B325" t="n">
        <v>1</v>
      </c>
      <c r="C325" s="132">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325">
        <f>IF(入力!N28="","",入力!N28)</f>
        <v/>
      </c>
      <c r="E325">
        <f>IF(D325="","",IFERROR(INDEX(資格マスタ!$B:$B,MATCH(ASC(SUBSTITUTE(SUBSTITUTE(D325," ",""),"　","")),資格マスタ!$D:$D,0)),D325))</f>
        <v/>
      </c>
      <c r="F325">
        <f>IF(E325="","",IF(C325="",DATE(9999,1,1),C325))</f>
        <v/>
      </c>
      <c r="G325">
        <f>IF(E325="","",COUNTIFS($F$325:$F$338,"&lt;"&amp;F325,$F$325:$F$338,"&lt;&gt;")+COUNTIFS($F$325:$F$338,F325,$B$325:$B$338,"&lt;"&amp;B325)+1)</f>
        <v/>
      </c>
      <c r="H325">
        <f>IF(OR(E325="",C325=""),"",IF(C325&gt;=DATE(2019,5,1),"令和"&amp;(YEAR(C325)-2018),IF(C325&gt;=DATE(1989,1,8),"平成"&amp;(YEAR(C325)-1988),"昭和"&amp;(YEAR(C325)-1925)))&amp;"年"&amp;MONTH(C325)&amp;"月")</f>
        <v/>
      </c>
    </row>
    <row r="326">
      <c r="A326" t="n">
        <v>24</v>
      </c>
      <c r="B326" t="n">
        <v>2</v>
      </c>
      <c r="C326">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326">
        <f>IF(入力!P28="","",入力!P28)</f>
        <v/>
      </c>
      <c r="E326">
        <f>IF(D326="","",IFERROR(INDEX(資格マスタ!$B:$B,MATCH(ASC(SUBSTITUTE(SUBSTITUTE(D326," ",""),"　","")),資格マスタ!$D:$D,0)),D326))</f>
        <v/>
      </c>
      <c r="F326">
        <f>IF(E326="","",IF(C326="",DATE(9999,1,1),C326))</f>
        <v/>
      </c>
      <c r="G326">
        <f>IF(E326="","",COUNTIFS($F$325:$F$338,"&lt;"&amp;F326,$F$325:$F$338,"&lt;&gt;")+COUNTIFS($F$325:$F$338,F326,$B$325:$B$338,"&lt;"&amp;B326)+1)</f>
        <v/>
      </c>
      <c r="H326">
        <f>IF(OR(E326="",C326=""),"",IF(C326&gt;=DATE(2019,5,1),"令和"&amp;(YEAR(C326)-2018),IF(C326&gt;=DATE(1989,1,8),"平成"&amp;(YEAR(C326)-1988),"昭和"&amp;(YEAR(C326)-1925)))&amp;"年"&amp;MONTH(C326)&amp;"月")</f>
        <v/>
      </c>
    </row>
    <row r="327">
      <c r="A327" t="n">
        <v>24</v>
      </c>
      <c r="B327" t="n">
        <v>3</v>
      </c>
      <c r="C327">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327">
        <f>IF(入力!R28="","",入力!R28)</f>
        <v/>
      </c>
      <c r="E327">
        <f>IF(D327="","",IFERROR(INDEX(資格マスタ!$B:$B,MATCH(ASC(SUBSTITUTE(SUBSTITUTE(D327," ",""),"　","")),資格マスタ!$D:$D,0)),D327))</f>
        <v/>
      </c>
      <c r="F327">
        <f>IF(E327="","",IF(C327="",DATE(9999,1,1),C327))</f>
        <v/>
      </c>
      <c r="G327">
        <f>IF(E327="","",COUNTIFS($F$325:$F$338,"&lt;"&amp;F327,$F$325:$F$338,"&lt;&gt;")+COUNTIFS($F$325:$F$338,F327,$B$325:$B$338,"&lt;"&amp;B327)+1)</f>
        <v/>
      </c>
      <c r="H327">
        <f>IF(OR(E327="",C327=""),"",IF(C327&gt;=DATE(2019,5,1),"令和"&amp;(YEAR(C327)-2018),IF(C327&gt;=DATE(1989,1,8),"平成"&amp;(YEAR(C327)-1988),"昭和"&amp;(YEAR(C327)-1925)))&amp;"年"&amp;MONTH(C327)&amp;"月")</f>
        <v/>
      </c>
    </row>
    <row r="328">
      <c r="A328" t="n">
        <v>24</v>
      </c>
      <c r="B328" t="n">
        <v>4</v>
      </c>
      <c r="C328">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328">
        <f>IF(入力!T28="","",入力!T28)</f>
        <v/>
      </c>
      <c r="E328">
        <f>IF(D328="","",IFERROR(INDEX(資格マスタ!$B:$B,MATCH(ASC(SUBSTITUTE(SUBSTITUTE(D328," ",""),"　","")),資格マスタ!$D:$D,0)),D328))</f>
        <v/>
      </c>
      <c r="F328">
        <f>IF(E328="","",IF(C328="",DATE(9999,1,1),C328))</f>
        <v/>
      </c>
      <c r="G328">
        <f>IF(E328="","",COUNTIFS($F$325:$F$338,"&lt;"&amp;F328,$F$325:$F$338,"&lt;&gt;")+COUNTIFS($F$325:$F$338,F328,$B$325:$B$338,"&lt;"&amp;B328)+1)</f>
        <v/>
      </c>
      <c r="H328">
        <f>IF(OR(E328="",C328=""),"",IF(C328&gt;=DATE(2019,5,1),"令和"&amp;(YEAR(C328)-2018),IF(C328&gt;=DATE(1989,1,8),"平成"&amp;(YEAR(C328)-1988),"昭和"&amp;(YEAR(C328)-1925)))&amp;"年"&amp;MONTH(C328)&amp;"月")</f>
        <v/>
      </c>
    </row>
    <row r="329">
      <c r="A329" t="n">
        <v>24</v>
      </c>
      <c r="B329" t="n">
        <v>5</v>
      </c>
      <c r="C329">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329">
        <f>IF(入力!V28="","",入力!V28)</f>
        <v/>
      </c>
      <c r="E329">
        <f>IF(D329="","",IFERROR(INDEX(資格マスタ!$B:$B,MATCH(ASC(SUBSTITUTE(SUBSTITUTE(D329," ",""),"　","")),資格マスタ!$D:$D,0)),D329))</f>
        <v/>
      </c>
      <c r="F329">
        <f>IF(E329="","",IF(C329="",DATE(9999,1,1),C329))</f>
        <v/>
      </c>
      <c r="G329">
        <f>IF(E329="","",COUNTIFS($F$325:$F$338,"&lt;"&amp;F329,$F$325:$F$338,"&lt;&gt;")+COUNTIFS($F$325:$F$338,F329,$B$325:$B$338,"&lt;"&amp;B329)+1)</f>
        <v/>
      </c>
      <c r="H329">
        <f>IF(OR(E329="",C329=""),"",IF(C329&gt;=DATE(2019,5,1),"令和"&amp;(YEAR(C329)-2018),IF(C329&gt;=DATE(1989,1,8),"平成"&amp;(YEAR(C329)-1988),"昭和"&amp;(YEAR(C329)-1925)))&amp;"年"&amp;MONTH(C329)&amp;"月")</f>
        <v/>
      </c>
    </row>
    <row r="330">
      <c r="A330" t="n">
        <v>24</v>
      </c>
      <c r="B330" t="n">
        <v>6</v>
      </c>
      <c r="C330">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330">
        <f>IF(入力!X28="","",入力!X28)</f>
        <v/>
      </c>
      <c r="E330">
        <f>IF(D330="","",IFERROR(INDEX(資格マスタ!$B:$B,MATCH(ASC(SUBSTITUTE(SUBSTITUTE(D330," ",""),"　","")),資格マスタ!$D:$D,0)),D330))</f>
        <v/>
      </c>
      <c r="F330">
        <f>IF(E330="","",IF(C330="",DATE(9999,1,1),C330))</f>
        <v/>
      </c>
      <c r="G330">
        <f>IF(E330="","",COUNTIFS($F$325:$F$338,"&lt;"&amp;F330,$F$325:$F$338,"&lt;&gt;")+COUNTIFS($F$325:$F$338,F330,$B$325:$B$338,"&lt;"&amp;B330)+1)</f>
        <v/>
      </c>
      <c r="H330">
        <f>IF(OR(E330="",C330=""),"",IF(C330&gt;=DATE(2019,5,1),"令和"&amp;(YEAR(C330)-2018),IF(C330&gt;=DATE(1989,1,8),"平成"&amp;(YEAR(C330)-1988),"昭和"&amp;(YEAR(C330)-1925)))&amp;"年"&amp;MONTH(C330)&amp;"月")</f>
        <v/>
      </c>
    </row>
    <row r="331">
      <c r="A331" t="n">
        <v>24</v>
      </c>
      <c r="B331" t="n">
        <v>7</v>
      </c>
      <c r="C331">
        <f>IFERROR(INDEX(資格取込!$S$6:$S$205,MATCH(24&amp;"_"&amp;1,資格取込!$Z$6:$Z$205,0)),"")</f>
        <v/>
      </c>
      <c r="D331">
        <f>IFERROR(INDEX(資格取込!$R$6:$R$205,MATCH(24&amp;"_"&amp;1,資格取込!$Z$6:$Z$205,0)),"")</f>
        <v/>
      </c>
      <c r="E331">
        <f>IF(D331="","",IFERROR(INDEX(資格マスタ!$B:$B,MATCH(ASC(SUBSTITUTE(SUBSTITUTE(D331," ",""),"　","")),資格マスタ!$D:$D,0)),D331))</f>
        <v/>
      </c>
      <c r="F331">
        <f>IF(E331="","",IF(C331="",DATE(9999,1,1),C331))</f>
        <v/>
      </c>
      <c r="G331">
        <f>IF(E331="","",COUNTIFS($F$325:$F$338,"&lt;"&amp;F331,$F$325:$F$338,"&lt;&gt;")+COUNTIFS($F$325:$F$338,F331,$B$325:$B$338,"&lt;"&amp;B331)+1)</f>
        <v/>
      </c>
      <c r="H331">
        <f>IF(OR(E331="",C331=""),"",IF(C331&gt;=DATE(2019,5,1),"令和"&amp;(YEAR(C331)-2018),IF(C331&gt;=DATE(1989,1,8),"平成"&amp;(YEAR(C331)-1988),"昭和"&amp;(YEAR(C331)-1925)))&amp;"年"&amp;MONTH(C331)&amp;"月")</f>
        <v/>
      </c>
    </row>
    <row r="332">
      <c r="A332" t="n">
        <v>24</v>
      </c>
      <c r="B332" t="n">
        <v>8</v>
      </c>
      <c r="C332">
        <f>IFERROR(INDEX(資格取込!$S$6:$S$205,MATCH(24&amp;"_"&amp;2,資格取込!$Z$6:$Z$205,0)),"")</f>
        <v/>
      </c>
      <c r="D332">
        <f>IFERROR(INDEX(資格取込!$R$6:$R$205,MATCH(24&amp;"_"&amp;2,資格取込!$Z$6:$Z$205,0)),"")</f>
        <v/>
      </c>
      <c r="E332">
        <f>IF(D332="","",IFERROR(INDEX(資格マスタ!$B:$B,MATCH(ASC(SUBSTITUTE(SUBSTITUTE(D332," ",""),"　","")),資格マスタ!$D:$D,0)),D332))</f>
        <v/>
      </c>
      <c r="F332">
        <f>IF(E332="","",IF(C332="",DATE(9999,1,1),C332))</f>
        <v/>
      </c>
      <c r="G332">
        <f>IF(E332="","",COUNTIFS($F$325:$F$338,"&lt;"&amp;F332,$F$325:$F$338,"&lt;&gt;")+COUNTIFS($F$325:$F$338,F332,$B$325:$B$338,"&lt;"&amp;B332)+1)</f>
        <v/>
      </c>
      <c r="H332">
        <f>IF(OR(E332="",C332=""),"",IF(C332&gt;=DATE(2019,5,1),"令和"&amp;(YEAR(C332)-2018),IF(C332&gt;=DATE(1989,1,8),"平成"&amp;(YEAR(C332)-1988),"昭和"&amp;(YEAR(C332)-1925)))&amp;"年"&amp;MONTH(C332)&amp;"月")</f>
        <v/>
      </c>
    </row>
    <row r="333">
      <c r="A333" t="n">
        <v>24</v>
      </c>
      <c r="B333" t="n">
        <v>9</v>
      </c>
      <c r="C333">
        <f>IFERROR(INDEX(資格取込!$S$6:$S$205,MATCH(24&amp;"_"&amp;3,資格取込!$Z$6:$Z$205,0)),"")</f>
        <v/>
      </c>
      <c r="D333">
        <f>IFERROR(INDEX(資格取込!$R$6:$R$205,MATCH(24&amp;"_"&amp;3,資格取込!$Z$6:$Z$205,0)),"")</f>
        <v/>
      </c>
      <c r="E333">
        <f>IF(D333="","",IFERROR(INDEX(資格マスタ!$B:$B,MATCH(ASC(SUBSTITUTE(SUBSTITUTE(D333," ",""),"　","")),資格マスタ!$D:$D,0)),D333))</f>
        <v/>
      </c>
      <c r="F333">
        <f>IF(E333="","",IF(C333="",DATE(9999,1,1),C333))</f>
        <v/>
      </c>
      <c r="G333">
        <f>IF(E333="","",COUNTIFS($F$325:$F$338,"&lt;"&amp;F333,$F$325:$F$338,"&lt;&gt;")+COUNTIFS($F$325:$F$338,F333,$B$325:$B$338,"&lt;"&amp;B333)+1)</f>
        <v/>
      </c>
      <c r="H333">
        <f>IF(OR(E333="",C333=""),"",IF(C333&gt;=DATE(2019,5,1),"令和"&amp;(YEAR(C333)-2018),IF(C333&gt;=DATE(1989,1,8),"平成"&amp;(YEAR(C333)-1988),"昭和"&amp;(YEAR(C333)-1925)))&amp;"年"&amp;MONTH(C333)&amp;"月")</f>
        <v/>
      </c>
    </row>
    <row r="334">
      <c r="A334" t="n">
        <v>24</v>
      </c>
      <c r="B334" t="n">
        <v>10</v>
      </c>
      <c r="C334">
        <f>IFERROR(INDEX(資格取込!$S$6:$S$205,MATCH(24&amp;"_"&amp;4,資格取込!$Z$6:$Z$205,0)),"")</f>
        <v/>
      </c>
      <c r="D334">
        <f>IFERROR(INDEX(資格取込!$R$6:$R$205,MATCH(24&amp;"_"&amp;4,資格取込!$Z$6:$Z$205,0)),"")</f>
        <v/>
      </c>
      <c r="E334">
        <f>IF(D334="","",IFERROR(INDEX(資格マスタ!$B:$B,MATCH(ASC(SUBSTITUTE(SUBSTITUTE(D334," ",""),"　","")),資格マスタ!$D:$D,0)),D334))</f>
        <v/>
      </c>
      <c r="F334">
        <f>IF(E334="","",IF(C334="",DATE(9999,1,1),C334))</f>
        <v/>
      </c>
      <c r="G334">
        <f>IF(E334="","",COUNTIFS($F$325:$F$338,"&lt;"&amp;F334,$F$325:$F$338,"&lt;&gt;")+COUNTIFS($F$325:$F$338,F334,$B$325:$B$338,"&lt;"&amp;B334)+1)</f>
        <v/>
      </c>
      <c r="H334">
        <f>IF(OR(E334="",C334=""),"",IF(C334&gt;=DATE(2019,5,1),"令和"&amp;(YEAR(C334)-2018),IF(C334&gt;=DATE(1989,1,8),"平成"&amp;(YEAR(C334)-1988),"昭和"&amp;(YEAR(C334)-1925)))&amp;"年"&amp;MONTH(C334)&amp;"月")</f>
        <v/>
      </c>
    </row>
    <row r="335">
      <c r="A335" t="n">
        <v>24</v>
      </c>
      <c r="B335" t="n">
        <v>11</v>
      </c>
      <c r="C335">
        <f>IFERROR(INDEX(資格取込!$S$6:$S$205,MATCH(24&amp;"_"&amp;5,資格取込!$Z$6:$Z$205,0)),"")</f>
        <v/>
      </c>
      <c r="D335">
        <f>IFERROR(INDEX(資格取込!$R$6:$R$205,MATCH(24&amp;"_"&amp;5,資格取込!$Z$6:$Z$205,0)),"")</f>
        <v/>
      </c>
      <c r="E335">
        <f>IF(D335="","",IFERROR(INDEX(資格マスタ!$B:$B,MATCH(ASC(SUBSTITUTE(SUBSTITUTE(D335," ",""),"　","")),資格マスタ!$D:$D,0)),D335))</f>
        <v/>
      </c>
      <c r="F335">
        <f>IF(E335="","",IF(C335="",DATE(9999,1,1),C335))</f>
        <v/>
      </c>
      <c r="G335">
        <f>IF(E335="","",COUNTIFS($F$325:$F$338,"&lt;"&amp;F335,$F$325:$F$338,"&lt;&gt;")+COUNTIFS($F$325:$F$338,F335,$B$325:$B$338,"&lt;"&amp;B335)+1)</f>
        <v/>
      </c>
      <c r="H335">
        <f>IF(OR(E335="",C335=""),"",IF(C335&gt;=DATE(2019,5,1),"令和"&amp;(YEAR(C335)-2018),IF(C335&gt;=DATE(1989,1,8),"平成"&amp;(YEAR(C335)-1988),"昭和"&amp;(YEAR(C335)-1925)))&amp;"年"&amp;MONTH(C335)&amp;"月")</f>
        <v/>
      </c>
    </row>
    <row r="336">
      <c r="A336" t="n">
        <v>24</v>
      </c>
      <c r="B336" t="n">
        <v>12</v>
      </c>
      <c r="C336">
        <f>IFERROR(INDEX(資格取込!$S$6:$S$205,MATCH(24&amp;"_"&amp;6,資格取込!$Z$6:$Z$205,0)),"")</f>
        <v/>
      </c>
      <c r="D336">
        <f>IFERROR(INDEX(資格取込!$R$6:$R$205,MATCH(24&amp;"_"&amp;6,資格取込!$Z$6:$Z$205,0)),"")</f>
        <v/>
      </c>
      <c r="E336">
        <f>IF(D336="","",IFERROR(INDEX(資格マスタ!$B:$B,MATCH(ASC(SUBSTITUTE(SUBSTITUTE(D336," ",""),"　","")),資格マスタ!$D:$D,0)),D336))</f>
        <v/>
      </c>
      <c r="F336">
        <f>IF(E336="","",IF(C336="",DATE(9999,1,1),C336))</f>
        <v/>
      </c>
      <c r="G336">
        <f>IF(E336="","",COUNTIFS($F$325:$F$338,"&lt;"&amp;F336,$F$325:$F$338,"&lt;&gt;")+COUNTIFS($F$325:$F$338,F336,$B$325:$B$338,"&lt;"&amp;B336)+1)</f>
        <v/>
      </c>
      <c r="H336">
        <f>IF(OR(E336="",C336=""),"",IF(C336&gt;=DATE(2019,5,1),"令和"&amp;(YEAR(C336)-2018),IF(C336&gt;=DATE(1989,1,8),"平成"&amp;(YEAR(C336)-1988),"昭和"&amp;(YEAR(C336)-1925)))&amp;"年"&amp;MONTH(C336)&amp;"月")</f>
        <v/>
      </c>
    </row>
    <row r="337">
      <c r="A337" t="n">
        <v>24</v>
      </c>
      <c r="B337" t="n">
        <v>13</v>
      </c>
      <c r="C337">
        <f>IFERROR(INDEX(資格取込!$S$6:$S$205,MATCH(24&amp;"_"&amp;7,資格取込!$Z$6:$Z$205,0)),"")</f>
        <v/>
      </c>
      <c r="D337">
        <f>IFERROR(INDEX(資格取込!$R$6:$R$205,MATCH(24&amp;"_"&amp;7,資格取込!$Z$6:$Z$205,0)),"")</f>
        <v/>
      </c>
      <c r="E337">
        <f>IF(D337="","",IFERROR(INDEX(資格マスタ!$B:$B,MATCH(ASC(SUBSTITUTE(SUBSTITUTE(D337," ",""),"　","")),資格マスタ!$D:$D,0)),D337))</f>
        <v/>
      </c>
      <c r="F337">
        <f>IF(E337="","",IF(C337="",DATE(9999,1,1),C337))</f>
        <v/>
      </c>
      <c r="G337">
        <f>IF(E337="","",COUNTIFS($F$325:$F$338,"&lt;"&amp;F337,$F$325:$F$338,"&lt;&gt;")+COUNTIFS($F$325:$F$338,F337,$B$325:$B$338,"&lt;"&amp;B337)+1)</f>
        <v/>
      </c>
      <c r="H337">
        <f>IF(OR(E337="",C337=""),"",IF(C337&gt;=DATE(2019,5,1),"令和"&amp;(YEAR(C337)-2018),IF(C337&gt;=DATE(1989,1,8),"平成"&amp;(YEAR(C337)-1988),"昭和"&amp;(YEAR(C337)-1925)))&amp;"年"&amp;MONTH(C337)&amp;"月")</f>
        <v/>
      </c>
    </row>
    <row r="338">
      <c r="A338" t="n">
        <v>24</v>
      </c>
      <c r="B338" t="n">
        <v>14</v>
      </c>
      <c r="C338">
        <f>IFERROR(INDEX(資格取込!$S$6:$S$205,MATCH(24&amp;"_"&amp;8,資格取込!$Z$6:$Z$205,0)),"")</f>
        <v/>
      </c>
      <c r="D338">
        <f>IFERROR(INDEX(資格取込!$R$6:$R$205,MATCH(24&amp;"_"&amp;8,資格取込!$Z$6:$Z$205,0)),"")</f>
        <v/>
      </c>
      <c r="E338">
        <f>IF(D338="","",IFERROR(INDEX(資格マスタ!$B:$B,MATCH(ASC(SUBSTITUTE(SUBSTITUTE(D338," ",""),"　","")),資格マスタ!$D:$D,0)),D338))</f>
        <v/>
      </c>
      <c r="F338">
        <f>IF(E338="","",IF(C338="",DATE(9999,1,1),C338))</f>
        <v/>
      </c>
      <c r="G338">
        <f>IF(E338="","",COUNTIFS($F$325:$F$338,"&lt;"&amp;F338,$F$325:$F$338,"&lt;&gt;")+COUNTIFS($F$325:$F$338,F338,$B$325:$B$338,"&lt;"&amp;B338)+1)</f>
        <v/>
      </c>
      <c r="H338">
        <f>IF(OR(E338="",C338=""),"",IF(C338&gt;=DATE(2019,5,1),"令和"&amp;(YEAR(C338)-2018),IF(C338&gt;=DATE(1989,1,8),"平成"&amp;(YEAR(C338)-1988),"昭和"&amp;(YEAR(C338)-1925)))&amp;"年"&amp;MONTH(C338)&amp;"月")</f>
        <v/>
      </c>
    </row>
    <row r="339">
      <c r="A339" t="n">
        <v>25</v>
      </c>
      <c r="B339" t="n">
        <v>1</v>
      </c>
      <c r="C339" s="132">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339">
        <f>IF(入力!N29="","",入力!N29)</f>
        <v/>
      </c>
      <c r="E339">
        <f>IF(D339="","",IFERROR(INDEX(資格マスタ!$B:$B,MATCH(ASC(SUBSTITUTE(SUBSTITUTE(D339," ",""),"　","")),資格マスタ!$D:$D,0)),D339))</f>
        <v/>
      </c>
      <c r="F339">
        <f>IF(E339="","",IF(C339="",DATE(9999,1,1),C339))</f>
        <v/>
      </c>
      <c r="G339">
        <f>IF(E339="","",COUNTIFS($F$339:$F$352,"&lt;"&amp;F339,$F$339:$F$352,"&lt;&gt;")+COUNTIFS($F$339:$F$352,F339,$B$339:$B$352,"&lt;"&amp;B339)+1)</f>
        <v/>
      </c>
      <c r="H339">
        <f>IF(OR(E339="",C339=""),"",IF(C339&gt;=DATE(2019,5,1),"令和"&amp;(YEAR(C339)-2018),IF(C339&gt;=DATE(1989,1,8),"平成"&amp;(YEAR(C339)-1988),"昭和"&amp;(YEAR(C339)-1925)))&amp;"年"&amp;MONTH(C339)&amp;"月")</f>
        <v/>
      </c>
    </row>
    <row r="340">
      <c r="A340" t="n">
        <v>25</v>
      </c>
      <c r="B340" t="n">
        <v>2</v>
      </c>
      <c r="C340">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340">
        <f>IF(入力!P29="","",入力!P29)</f>
        <v/>
      </c>
      <c r="E340">
        <f>IF(D340="","",IFERROR(INDEX(資格マスタ!$B:$B,MATCH(ASC(SUBSTITUTE(SUBSTITUTE(D340," ",""),"　","")),資格マスタ!$D:$D,0)),D340))</f>
        <v/>
      </c>
      <c r="F340">
        <f>IF(E340="","",IF(C340="",DATE(9999,1,1),C340))</f>
        <v/>
      </c>
      <c r="G340">
        <f>IF(E340="","",COUNTIFS($F$339:$F$352,"&lt;"&amp;F340,$F$339:$F$352,"&lt;&gt;")+COUNTIFS($F$339:$F$352,F340,$B$339:$B$352,"&lt;"&amp;B340)+1)</f>
        <v/>
      </c>
      <c r="H340">
        <f>IF(OR(E340="",C340=""),"",IF(C340&gt;=DATE(2019,5,1),"令和"&amp;(YEAR(C340)-2018),IF(C340&gt;=DATE(1989,1,8),"平成"&amp;(YEAR(C340)-1988),"昭和"&amp;(YEAR(C340)-1925)))&amp;"年"&amp;MONTH(C340)&amp;"月")</f>
        <v/>
      </c>
    </row>
    <row r="341">
      <c r="A341" t="n">
        <v>25</v>
      </c>
      <c r="B341" t="n">
        <v>3</v>
      </c>
      <c r="C341">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341">
        <f>IF(入力!R29="","",入力!R29)</f>
        <v/>
      </c>
      <c r="E341">
        <f>IF(D341="","",IFERROR(INDEX(資格マスタ!$B:$B,MATCH(ASC(SUBSTITUTE(SUBSTITUTE(D341," ",""),"　","")),資格マスタ!$D:$D,0)),D341))</f>
        <v/>
      </c>
      <c r="F341">
        <f>IF(E341="","",IF(C341="",DATE(9999,1,1),C341))</f>
        <v/>
      </c>
      <c r="G341">
        <f>IF(E341="","",COUNTIFS($F$339:$F$352,"&lt;"&amp;F341,$F$339:$F$352,"&lt;&gt;")+COUNTIFS($F$339:$F$352,F341,$B$339:$B$352,"&lt;"&amp;B341)+1)</f>
        <v/>
      </c>
      <c r="H341">
        <f>IF(OR(E341="",C341=""),"",IF(C341&gt;=DATE(2019,5,1),"令和"&amp;(YEAR(C341)-2018),IF(C341&gt;=DATE(1989,1,8),"平成"&amp;(YEAR(C341)-1988),"昭和"&amp;(YEAR(C341)-1925)))&amp;"年"&amp;MONTH(C341)&amp;"月")</f>
        <v/>
      </c>
    </row>
    <row r="342">
      <c r="A342" t="n">
        <v>25</v>
      </c>
      <c r="B342" t="n">
        <v>4</v>
      </c>
      <c r="C342">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342">
        <f>IF(入力!T29="","",入力!T29)</f>
        <v/>
      </c>
      <c r="E342">
        <f>IF(D342="","",IFERROR(INDEX(資格マスタ!$B:$B,MATCH(ASC(SUBSTITUTE(SUBSTITUTE(D342," ",""),"　","")),資格マスタ!$D:$D,0)),D342))</f>
        <v/>
      </c>
      <c r="F342">
        <f>IF(E342="","",IF(C342="",DATE(9999,1,1),C342))</f>
        <v/>
      </c>
      <c r="G342">
        <f>IF(E342="","",COUNTIFS($F$339:$F$352,"&lt;"&amp;F342,$F$339:$F$352,"&lt;&gt;")+COUNTIFS($F$339:$F$352,F342,$B$339:$B$352,"&lt;"&amp;B342)+1)</f>
        <v/>
      </c>
      <c r="H342">
        <f>IF(OR(E342="",C342=""),"",IF(C342&gt;=DATE(2019,5,1),"令和"&amp;(YEAR(C342)-2018),IF(C342&gt;=DATE(1989,1,8),"平成"&amp;(YEAR(C342)-1988),"昭和"&amp;(YEAR(C342)-1925)))&amp;"年"&amp;MONTH(C342)&amp;"月")</f>
        <v/>
      </c>
    </row>
    <row r="343">
      <c r="A343" t="n">
        <v>25</v>
      </c>
      <c r="B343" t="n">
        <v>5</v>
      </c>
      <c r="C343">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343">
        <f>IF(入力!V29="","",入力!V29)</f>
        <v/>
      </c>
      <c r="E343">
        <f>IF(D343="","",IFERROR(INDEX(資格マスタ!$B:$B,MATCH(ASC(SUBSTITUTE(SUBSTITUTE(D343," ",""),"　","")),資格マスタ!$D:$D,0)),D343))</f>
        <v/>
      </c>
      <c r="F343">
        <f>IF(E343="","",IF(C343="",DATE(9999,1,1),C343))</f>
        <v/>
      </c>
      <c r="G343">
        <f>IF(E343="","",COUNTIFS($F$339:$F$352,"&lt;"&amp;F343,$F$339:$F$352,"&lt;&gt;")+COUNTIFS($F$339:$F$352,F343,$B$339:$B$352,"&lt;"&amp;B343)+1)</f>
        <v/>
      </c>
      <c r="H343">
        <f>IF(OR(E343="",C343=""),"",IF(C343&gt;=DATE(2019,5,1),"令和"&amp;(YEAR(C343)-2018),IF(C343&gt;=DATE(1989,1,8),"平成"&amp;(YEAR(C343)-1988),"昭和"&amp;(YEAR(C343)-1925)))&amp;"年"&amp;MONTH(C343)&amp;"月")</f>
        <v/>
      </c>
    </row>
    <row r="344">
      <c r="A344" t="n">
        <v>25</v>
      </c>
      <c r="B344" t="n">
        <v>6</v>
      </c>
      <c r="C344">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344">
        <f>IF(入力!X29="","",入力!X29)</f>
        <v/>
      </c>
      <c r="E344">
        <f>IF(D344="","",IFERROR(INDEX(資格マスタ!$B:$B,MATCH(ASC(SUBSTITUTE(SUBSTITUTE(D344," ",""),"　","")),資格マスタ!$D:$D,0)),D344))</f>
        <v/>
      </c>
      <c r="F344">
        <f>IF(E344="","",IF(C344="",DATE(9999,1,1),C344))</f>
        <v/>
      </c>
      <c r="G344">
        <f>IF(E344="","",COUNTIFS($F$339:$F$352,"&lt;"&amp;F344,$F$339:$F$352,"&lt;&gt;")+COUNTIFS($F$339:$F$352,F344,$B$339:$B$352,"&lt;"&amp;B344)+1)</f>
        <v/>
      </c>
      <c r="H344">
        <f>IF(OR(E344="",C344=""),"",IF(C344&gt;=DATE(2019,5,1),"令和"&amp;(YEAR(C344)-2018),IF(C344&gt;=DATE(1989,1,8),"平成"&amp;(YEAR(C344)-1988),"昭和"&amp;(YEAR(C344)-1925)))&amp;"年"&amp;MONTH(C344)&amp;"月")</f>
        <v/>
      </c>
    </row>
    <row r="345">
      <c r="A345" t="n">
        <v>25</v>
      </c>
      <c r="B345" t="n">
        <v>7</v>
      </c>
      <c r="C345">
        <f>IFERROR(INDEX(資格取込!$S$6:$S$205,MATCH(25&amp;"_"&amp;1,資格取込!$Z$6:$Z$205,0)),"")</f>
        <v/>
      </c>
      <c r="D345">
        <f>IFERROR(INDEX(資格取込!$R$6:$R$205,MATCH(25&amp;"_"&amp;1,資格取込!$Z$6:$Z$205,0)),"")</f>
        <v/>
      </c>
      <c r="E345">
        <f>IF(D345="","",IFERROR(INDEX(資格マスタ!$B:$B,MATCH(ASC(SUBSTITUTE(SUBSTITUTE(D345," ",""),"　","")),資格マスタ!$D:$D,0)),D345))</f>
        <v/>
      </c>
      <c r="F345">
        <f>IF(E345="","",IF(C345="",DATE(9999,1,1),C345))</f>
        <v/>
      </c>
      <c r="G345">
        <f>IF(E345="","",COUNTIFS($F$339:$F$352,"&lt;"&amp;F345,$F$339:$F$352,"&lt;&gt;")+COUNTIFS($F$339:$F$352,F345,$B$339:$B$352,"&lt;"&amp;B345)+1)</f>
        <v/>
      </c>
      <c r="H345">
        <f>IF(OR(E345="",C345=""),"",IF(C345&gt;=DATE(2019,5,1),"令和"&amp;(YEAR(C345)-2018),IF(C345&gt;=DATE(1989,1,8),"平成"&amp;(YEAR(C345)-1988),"昭和"&amp;(YEAR(C345)-1925)))&amp;"年"&amp;MONTH(C345)&amp;"月")</f>
        <v/>
      </c>
    </row>
    <row r="346">
      <c r="A346" t="n">
        <v>25</v>
      </c>
      <c r="B346" t="n">
        <v>8</v>
      </c>
      <c r="C346">
        <f>IFERROR(INDEX(資格取込!$S$6:$S$205,MATCH(25&amp;"_"&amp;2,資格取込!$Z$6:$Z$205,0)),"")</f>
        <v/>
      </c>
      <c r="D346">
        <f>IFERROR(INDEX(資格取込!$R$6:$R$205,MATCH(25&amp;"_"&amp;2,資格取込!$Z$6:$Z$205,0)),"")</f>
        <v/>
      </c>
      <c r="E346">
        <f>IF(D346="","",IFERROR(INDEX(資格マスタ!$B:$B,MATCH(ASC(SUBSTITUTE(SUBSTITUTE(D346," ",""),"　","")),資格マスタ!$D:$D,0)),D346))</f>
        <v/>
      </c>
      <c r="F346">
        <f>IF(E346="","",IF(C346="",DATE(9999,1,1),C346))</f>
        <v/>
      </c>
      <c r="G346">
        <f>IF(E346="","",COUNTIFS($F$339:$F$352,"&lt;"&amp;F346,$F$339:$F$352,"&lt;&gt;")+COUNTIFS($F$339:$F$352,F346,$B$339:$B$352,"&lt;"&amp;B346)+1)</f>
        <v/>
      </c>
      <c r="H346">
        <f>IF(OR(E346="",C346=""),"",IF(C346&gt;=DATE(2019,5,1),"令和"&amp;(YEAR(C346)-2018),IF(C346&gt;=DATE(1989,1,8),"平成"&amp;(YEAR(C346)-1988),"昭和"&amp;(YEAR(C346)-1925)))&amp;"年"&amp;MONTH(C346)&amp;"月")</f>
        <v/>
      </c>
    </row>
    <row r="347">
      <c r="A347" t="n">
        <v>25</v>
      </c>
      <c r="B347" t="n">
        <v>9</v>
      </c>
      <c r="C347">
        <f>IFERROR(INDEX(資格取込!$S$6:$S$205,MATCH(25&amp;"_"&amp;3,資格取込!$Z$6:$Z$205,0)),"")</f>
        <v/>
      </c>
      <c r="D347">
        <f>IFERROR(INDEX(資格取込!$R$6:$R$205,MATCH(25&amp;"_"&amp;3,資格取込!$Z$6:$Z$205,0)),"")</f>
        <v/>
      </c>
      <c r="E347">
        <f>IF(D347="","",IFERROR(INDEX(資格マスタ!$B:$B,MATCH(ASC(SUBSTITUTE(SUBSTITUTE(D347," ",""),"　","")),資格マスタ!$D:$D,0)),D347))</f>
        <v/>
      </c>
      <c r="F347">
        <f>IF(E347="","",IF(C347="",DATE(9999,1,1),C347))</f>
        <v/>
      </c>
      <c r="G347">
        <f>IF(E347="","",COUNTIFS($F$339:$F$352,"&lt;"&amp;F347,$F$339:$F$352,"&lt;&gt;")+COUNTIFS($F$339:$F$352,F347,$B$339:$B$352,"&lt;"&amp;B347)+1)</f>
        <v/>
      </c>
      <c r="H347">
        <f>IF(OR(E347="",C347=""),"",IF(C347&gt;=DATE(2019,5,1),"令和"&amp;(YEAR(C347)-2018),IF(C347&gt;=DATE(1989,1,8),"平成"&amp;(YEAR(C347)-1988),"昭和"&amp;(YEAR(C347)-1925)))&amp;"年"&amp;MONTH(C347)&amp;"月")</f>
        <v/>
      </c>
    </row>
    <row r="348">
      <c r="A348" t="n">
        <v>25</v>
      </c>
      <c r="B348" t="n">
        <v>10</v>
      </c>
      <c r="C348">
        <f>IFERROR(INDEX(資格取込!$S$6:$S$205,MATCH(25&amp;"_"&amp;4,資格取込!$Z$6:$Z$205,0)),"")</f>
        <v/>
      </c>
      <c r="D348">
        <f>IFERROR(INDEX(資格取込!$R$6:$R$205,MATCH(25&amp;"_"&amp;4,資格取込!$Z$6:$Z$205,0)),"")</f>
        <v/>
      </c>
      <c r="E348">
        <f>IF(D348="","",IFERROR(INDEX(資格マスタ!$B:$B,MATCH(ASC(SUBSTITUTE(SUBSTITUTE(D348," ",""),"　","")),資格マスタ!$D:$D,0)),D348))</f>
        <v/>
      </c>
      <c r="F348">
        <f>IF(E348="","",IF(C348="",DATE(9999,1,1),C348))</f>
        <v/>
      </c>
      <c r="G348">
        <f>IF(E348="","",COUNTIFS($F$339:$F$352,"&lt;"&amp;F348,$F$339:$F$352,"&lt;&gt;")+COUNTIFS($F$339:$F$352,F348,$B$339:$B$352,"&lt;"&amp;B348)+1)</f>
        <v/>
      </c>
      <c r="H348">
        <f>IF(OR(E348="",C348=""),"",IF(C348&gt;=DATE(2019,5,1),"令和"&amp;(YEAR(C348)-2018),IF(C348&gt;=DATE(1989,1,8),"平成"&amp;(YEAR(C348)-1988),"昭和"&amp;(YEAR(C348)-1925)))&amp;"年"&amp;MONTH(C348)&amp;"月")</f>
        <v/>
      </c>
    </row>
    <row r="349">
      <c r="A349" t="n">
        <v>25</v>
      </c>
      <c r="B349" t="n">
        <v>11</v>
      </c>
      <c r="C349">
        <f>IFERROR(INDEX(資格取込!$S$6:$S$205,MATCH(25&amp;"_"&amp;5,資格取込!$Z$6:$Z$205,0)),"")</f>
        <v/>
      </c>
      <c r="D349">
        <f>IFERROR(INDEX(資格取込!$R$6:$R$205,MATCH(25&amp;"_"&amp;5,資格取込!$Z$6:$Z$205,0)),"")</f>
        <v/>
      </c>
      <c r="E349">
        <f>IF(D349="","",IFERROR(INDEX(資格マスタ!$B:$B,MATCH(ASC(SUBSTITUTE(SUBSTITUTE(D349," ",""),"　","")),資格マスタ!$D:$D,0)),D349))</f>
        <v/>
      </c>
      <c r="F349">
        <f>IF(E349="","",IF(C349="",DATE(9999,1,1),C349))</f>
        <v/>
      </c>
      <c r="G349">
        <f>IF(E349="","",COUNTIFS($F$339:$F$352,"&lt;"&amp;F349,$F$339:$F$352,"&lt;&gt;")+COUNTIFS($F$339:$F$352,F349,$B$339:$B$352,"&lt;"&amp;B349)+1)</f>
        <v/>
      </c>
      <c r="H349">
        <f>IF(OR(E349="",C349=""),"",IF(C349&gt;=DATE(2019,5,1),"令和"&amp;(YEAR(C349)-2018),IF(C349&gt;=DATE(1989,1,8),"平成"&amp;(YEAR(C349)-1988),"昭和"&amp;(YEAR(C349)-1925)))&amp;"年"&amp;MONTH(C349)&amp;"月")</f>
        <v/>
      </c>
    </row>
    <row r="350">
      <c r="A350" t="n">
        <v>25</v>
      </c>
      <c r="B350" t="n">
        <v>12</v>
      </c>
      <c r="C350">
        <f>IFERROR(INDEX(資格取込!$S$6:$S$205,MATCH(25&amp;"_"&amp;6,資格取込!$Z$6:$Z$205,0)),"")</f>
        <v/>
      </c>
      <c r="D350">
        <f>IFERROR(INDEX(資格取込!$R$6:$R$205,MATCH(25&amp;"_"&amp;6,資格取込!$Z$6:$Z$205,0)),"")</f>
        <v/>
      </c>
      <c r="E350">
        <f>IF(D350="","",IFERROR(INDEX(資格マスタ!$B:$B,MATCH(ASC(SUBSTITUTE(SUBSTITUTE(D350," ",""),"　","")),資格マスタ!$D:$D,0)),D350))</f>
        <v/>
      </c>
      <c r="F350">
        <f>IF(E350="","",IF(C350="",DATE(9999,1,1),C350))</f>
        <v/>
      </c>
      <c r="G350">
        <f>IF(E350="","",COUNTIFS($F$339:$F$352,"&lt;"&amp;F350,$F$339:$F$352,"&lt;&gt;")+COUNTIFS($F$339:$F$352,F350,$B$339:$B$352,"&lt;"&amp;B350)+1)</f>
        <v/>
      </c>
      <c r="H350">
        <f>IF(OR(E350="",C350=""),"",IF(C350&gt;=DATE(2019,5,1),"令和"&amp;(YEAR(C350)-2018),IF(C350&gt;=DATE(1989,1,8),"平成"&amp;(YEAR(C350)-1988),"昭和"&amp;(YEAR(C350)-1925)))&amp;"年"&amp;MONTH(C350)&amp;"月")</f>
        <v/>
      </c>
    </row>
    <row r="351">
      <c r="A351" t="n">
        <v>25</v>
      </c>
      <c r="B351" t="n">
        <v>13</v>
      </c>
      <c r="C351">
        <f>IFERROR(INDEX(資格取込!$S$6:$S$205,MATCH(25&amp;"_"&amp;7,資格取込!$Z$6:$Z$205,0)),"")</f>
        <v/>
      </c>
      <c r="D351">
        <f>IFERROR(INDEX(資格取込!$R$6:$R$205,MATCH(25&amp;"_"&amp;7,資格取込!$Z$6:$Z$205,0)),"")</f>
        <v/>
      </c>
      <c r="E351">
        <f>IF(D351="","",IFERROR(INDEX(資格マスタ!$B:$B,MATCH(ASC(SUBSTITUTE(SUBSTITUTE(D351," ",""),"　","")),資格マスタ!$D:$D,0)),D351))</f>
        <v/>
      </c>
      <c r="F351">
        <f>IF(E351="","",IF(C351="",DATE(9999,1,1),C351))</f>
        <v/>
      </c>
      <c r="G351">
        <f>IF(E351="","",COUNTIFS($F$339:$F$352,"&lt;"&amp;F351,$F$339:$F$352,"&lt;&gt;")+COUNTIFS($F$339:$F$352,F351,$B$339:$B$352,"&lt;"&amp;B351)+1)</f>
        <v/>
      </c>
      <c r="H351">
        <f>IF(OR(E351="",C351=""),"",IF(C351&gt;=DATE(2019,5,1),"令和"&amp;(YEAR(C351)-2018),IF(C351&gt;=DATE(1989,1,8),"平成"&amp;(YEAR(C351)-1988),"昭和"&amp;(YEAR(C351)-1925)))&amp;"年"&amp;MONTH(C351)&amp;"月")</f>
        <v/>
      </c>
    </row>
    <row r="352">
      <c r="A352" t="n">
        <v>25</v>
      </c>
      <c r="B352" t="n">
        <v>14</v>
      </c>
      <c r="C352">
        <f>IFERROR(INDEX(資格取込!$S$6:$S$205,MATCH(25&amp;"_"&amp;8,資格取込!$Z$6:$Z$205,0)),"")</f>
        <v/>
      </c>
      <c r="D352">
        <f>IFERROR(INDEX(資格取込!$R$6:$R$205,MATCH(25&amp;"_"&amp;8,資格取込!$Z$6:$Z$205,0)),"")</f>
        <v/>
      </c>
      <c r="E352">
        <f>IF(D352="","",IFERROR(INDEX(資格マスタ!$B:$B,MATCH(ASC(SUBSTITUTE(SUBSTITUTE(D352," ",""),"　","")),資格マスタ!$D:$D,0)),D352))</f>
        <v/>
      </c>
      <c r="F352">
        <f>IF(E352="","",IF(C352="",DATE(9999,1,1),C352))</f>
        <v/>
      </c>
      <c r="G352">
        <f>IF(E352="","",COUNTIFS($F$339:$F$352,"&lt;"&amp;F352,$F$339:$F$352,"&lt;&gt;")+COUNTIFS($F$339:$F$352,F352,$B$339:$B$352,"&lt;"&amp;B352)+1)</f>
        <v/>
      </c>
      <c r="H352">
        <f>IF(OR(E352="",C352=""),"",IF(C352&gt;=DATE(2019,5,1),"令和"&amp;(YEAR(C352)-2018),IF(C352&gt;=DATE(1989,1,8),"平成"&amp;(YEAR(C352)-1988),"昭和"&amp;(YEAR(C352)-1925)))&amp;"年"&amp;MONTH(C352)&amp;"月")</f>
        <v/>
      </c>
    </row>
    <row r="353">
      <c r="A353" t="n">
        <v>26</v>
      </c>
      <c r="B353" t="n">
        <v>1</v>
      </c>
      <c r="C353" s="132">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353">
        <f>IF(入力!N30="","",入力!N30)</f>
        <v/>
      </c>
      <c r="E353">
        <f>IF(D353="","",IFERROR(INDEX(資格マスタ!$B:$B,MATCH(ASC(SUBSTITUTE(SUBSTITUTE(D353," ",""),"　","")),資格マスタ!$D:$D,0)),D353))</f>
        <v/>
      </c>
      <c r="F353">
        <f>IF(E353="","",IF(C353="",DATE(9999,1,1),C353))</f>
        <v/>
      </c>
      <c r="G353">
        <f>IF(E353="","",COUNTIFS($F$353:$F$366,"&lt;"&amp;F353,$F$353:$F$366,"&lt;&gt;")+COUNTIFS($F$353:$F$366,F353,$B$353:$B$366,"&lt;"&amp;B353)+1)</f>
        <v/>
      </c>
      <c r="H353">
        <f>IF(OR(E353="",C353=""),"",IF(C353&gt;=DATE(2019,5,1),"令和"&amp;(YEAR(C353)-2018),IF(C353&gt;=DATE(1989,1,8),"平成"&amp;(YEAR(C353)-1988),"昭和"&amp;(YEAR(C353)-1925)))&amp;"年"&amp;MONTH(C353)&amp;"月")</f>
        <v/>
      </c>
    </row>
    <row r="354">
      <c r="A354" t="n">
        <v>26</v>
      </c>
      <c r="B354" t="n">
        <v>2</v>
      </c>
      <c r="C3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354">
        <f>IF(入力!P30="","",入力!P30)</f>
        <v/>
      </c>
      <c r="E354">
        <f>IF(D354="","",IFERROR(INDEX(資格マスタ!$B:$B,MATCH(ASC(SUBSTITUTE(SUBSTITUTE(D354," ",""),"　","")),資格マスタ!$D:$D,0)),D354))</f>
        <v/>
      </c>
      <c r="F354">
        <f>IF(E354="","",IF(C354="",DATE(9999,1,1),C354))</f>
        <v/>
      </c>
      <c r="G354">
        <f>IF(E354="","",COUNTIFS($F$353:$F$366,"&lt;"&amp;F354,$F$353:$F$366,"&lt;&gt;")+COUNTIFS($F$353:$F$366,F354,$B$353:$B$366,"&lt;"&amp;B354)+1)</f>
        <v/>
      </c>
      <c r="H354">
        <f>IF(OR(E354="",C354=""),"",IF(C354&gt;=DATE(2019,5,1),"令和"&amp;(YEAR(C354)-2018),IF(C354&gt;=DATE(1989,1,8),"平成"&amp;(YEAR(C354)-1988),"昭和"&amp;(YEAR(C354)-1925)))&amp;"年"&amp;MONTH(C354)&amp;"月")</f>
        <v/>
      </c>
    </row>
    <row r="355">
      <c r="A355" t="n">
        <v>26</v>
      </c>
      <c r="B355" t="n">
        <v>3</v>
      </c>
      <c r="C3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355">
        <f>IF(入力!R30="","",入力!R30)</f>
        <v/>
      </c>
      <c r="E355">
        <f>IF(D355="","",IFERROR(INDEX(資格マスタ!$B:$B,MATCH(ASC(SUBSTITUTE(SUBSTITUTE(D355," ",""),"　","")),資格マスタ!$D:$D,0)),D355))</f>
        <v/>
      </c>
      <c r="F355">
        <f>IF(E355="","",IF(C355="",DATE(9999,1,1),C355))</f>
        <v/>
      </c>
      <c r="G355">
        <f>IF(E355="","",COUNTIFS($F$353:$F$366,"&lt;"&amp;F355,$F$353:$F$366,"&lt;&gt;")+COUNTIFS($F$353:$F$366,F355,$B$353:$B$366,"&lt;"&amp;B355)+1)</f>
        <v/>
      </c>
      <c r="H355">
        <f>IF(OR(E355="",C355=""),"",IF(C355&gt;=DATE(2019,5,1),"令和"&amp;(YEAR(C355)-2018),IF(C355&gt;=DATE(1989,1,8),"平成"&amp;(YEAR(C355)-1988),"昭和"&amp;(YEAR(C355)-1925)))&amp;"年"&amp;MONTH(C355)&amp;"月")</f>
        <v/>
      </c>
    </row>
    <row r="356">
      <c r="A356" t="n">
        <v>26</v>
      </c>
      <c r="B356" t="n">
        <v>4</v>
      </c>
      <c r="C3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356">
        <f>IF(入力!T30="","",入力!T30)</f>
        <v/>
      </c>
      <c r="E356">
        <f>IF(D356="","",IFERROR(INDEX(資格マスタ!$B:$B,MATCH(ASC(SUBSTITUTE(SUBSTITUTE(D356," ",""),"　","")),資格マスタ!$D:$D,0)),D356))</f>
        <v/>
      </c>
      <c r="F356">
        <f>IF(E356="","",IF(C356="",DATE(9999,1,1),C356))</f>
        <v/>
      </c>
      <c r="G356">
        <f>IF(E356="","",COUNTIFS($F$353:$F$366,"&lt;"&amp;F356,$F$353:$F$366,"&lt;&gt;")+COUNTIFS($F$353:$F$366,F356,$B$353:$B$366,"&lt;"&amp;B356)+1)</f>
        <v/>
      </c>
      <c r="H356">
        <f>IF(OR(E356="",C356=""),"",IF(C356&gt;=DATE(2019,5,1),"令和"&amp;(YEAR(C356)-2018),IF(C356&gt;=DATE(1989,1,8),"平成"&amp;(YEAR(C356)-1988),"昭和"&amp;(YEAR(C356)-1925)))&amp;"年"&amp;MONTH(C356)&amp;"月")</f>
        <v/>
      </c>
    </row>
    <row r="357">
      <c r="A357" t="n">
        <v>26</v>
      </c>
      <c r="B357" t="n">
        <v>5</v>
      </c>
      <c r="C3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357">
        <f>IF(入力!V30="","",入力!V30)</f>
        <v/>
      </c>
      <c r="E357">
        <f>IF(D357="","",IFERROR(INDEX(資格マスタ!$B:$B,MATCH(ASC(SUBSTITUTE(SUBSTITUTE(D357," ",""),"　","")),資格マスタ!$D:$D,0)),D357))</f>
        <v/>
      </c>
      <c r="F357">
        <f>IF(E357="","",IF(C357="",DATE(9999,1,1),C357))</f>
        <v/>
      </c>
      <c r="G357">
        <f>IF(E357="","",COUNTIFS($F$353:$F$366,"&lt;"&amp;F357,$F$353:$F$366,"&lt;&gt;")+COUNTIFS($F$353:$F$366,F357,$B$353:$B$366,"&lt;"&amp;B357)+1)</f>
        <v/>
      </c>
      <c r="H357">
        <f>IF(OR(E357="",C357=""),"",IF(C357&gt;=DATE(2019,5,1),"令和"&amp;(YEAR(C357)-2018),IF(C357&gt;=DATE(1989,1,8),"平成"&amp;(YEAR(C357)-1988),"昭和"&amp;(YEAR(C357)-1925)))&amp;"年"&amp;MONTH(C357)&amp;"月")</f>
        <v/>
      </c>
    </row>
    <row r="358">
      <c r="A358" t="n">
        <v>26</v>
      </c>
      <c r="B358" t="n">
        <v>6</v>
      </c>
      <c r="C3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358">
        <f>IF(入力!X30="","",入力!X30)</f>
        <v/>
      </c>
      <c r="E358">
        <f>IF(D358="","",IFERROR(INDEX(資格マスタ!$B:$B,MATCH(ASC(SUBSTITUTE(SUBSTITUTE(D358," ",""),"　","")),資格マスタ!$D:$D,0)),D358))</f>
        <v/>
      </c>
      <c r="F358">
        <f>IF(E358="","",IF(C358="",DATE(9999,1,1),C358))</f>
        <v/>
      </c>
      <c r="G358">
        <f>IF(E358="","",COUNTIFS($F$353:$F$366,"&lt;"&amp;F358,$F$353:$F$366,"&lt;&gt;")+COUNTIFS($F$353:$F$366,F358,$B$353:$B$366,"&lt;"&amp;B358)+1)</f>
        <v/>
      </c>
      <c r="H358">
        <f>IF(OR(E358="",C358=""),"",IF(C358&gt;=DATE(2019,5,1),"令和"&amp;(YEAR(C358)-2018),IF(C358&gt;=DATE(1989,1,8),"平成"&amp;(YEAR(C358)-1988),"昭和"&amp;(YEAR(C358)-1925)))&amp;"年"&amp;MONTH(C358)&amp;"月")</f>
        <v/>
      </c>
    </row>
    <row r="359">
      <c r="A359" t="n">
        <v>26</v>
      </c>
      <c r="B359" t="n">
        <v>7</v>
      </c>
      <c r="C359">
        <f>IFERROR(INDEX(資格取込!$S$6:$S$205,MATCH(26&amp;"_"&amp;1,資格取込!$Z$6:$Z$205,0)),"")</f>
        <v/>
      </c>
      <c r="D359">
        <f>IFERROR(INDEX(資格取込!$R$6:$R$205,MATCH(26&amp;"_"&amp;1,資格取込!$Z$6:$Z$205,0)),"")</f>
        <v/>
      </c>
      <c r="E359">
        <f>IF(D359="","",IFERROR(INDEX(資格マスタ!$B:$B,MATCH(ASC(SUBSTITUTE(SUBSTITUTE(D359," ",""),"　","")),資格マスタ!$D:$D,0)),D359))</f>
        <v/>
      </c>
      <c r="F359">
        <f>IF(E359="","",IF(C359="",DATE(9999,1,1),C359))</f>
        <v/>
      </c>
      <c r="G359">
        <f>IF(E359="","",COUNTIFS($F$353:$F$366,"&lt;"&amp;F359,$F$353:$F$366,"&lt;&gt;")+COUNTIFS($F$353:$F$366,F359,$B$353:$B$366,"&lt;"&amp;B359)+1)</f>
        <v/>
      </c>
      <c r="H359">
        <f>IF(OR(E359="",C359=""),"",IF(C359&gt;=DATE(2019,5,1),"令和"&amp;(YEAR(C359)-2018),IF(C359&gt;=DATE(1989,1,8),"平成"&amp;(YEAR(C359)-1988),"昭和"&amp;(YEAR(C359)-1925)))&amp;"年"&amp;MONTH(C359)&amp;"月")</f>
        <v/>
      </c>
    </row>
    <row r="360">
      <c r="A360" t="n">
        <v>26</v>
      </c>
      <c r="B360" t="n">
        <v>8</v>
      </c>
      <c r="C360">
        <f>IFERROR(INDEX(資格取込!$S$6:$S$205,MATCH(26&amp;"_"&amp;2,資格取込!$Z$6:$Z$205,0)),"")</f>
        <v/>
      </c>
      <c r="D360">
        <f>IFERROR(INDEX(資格取込!$R$6:$R$205,MATCH(26&amp;"_"&amp;2,資格取込!$Z$6:$Z$205,0)),"")</f>
        <v/>
      </c>
      <c r="E360">
        <f>IF(D360="","",IFERROR(INDEX(資格マスタ!$B:$B,MATCH(ASC(SUBSTITUTE(SUBSTITUTE(D360," ",""),"　","")),資格マスタ!$D:$D,0)),D360))</f>
        <v/>
      </c>
      <c r="F360">
        <f>IF(E360="","",IF(C360="",DATE(9999,1,1),C360))</f>
        <v/>
      </c>
      <c r="G360">
        <f>IF(E360="","",COUNTIFS($F$353:$F$366,"&lt;"&amp;F360,$F$353:$F$366,"&lt;&gt;")+COUNTIFS($F$353:$F$366,F360,$B$353:$B$366,"&lt;"&amp;B360)+1)</f>
        <v/>
      </c>
      <c r="H360">
        <f>IF(OR(E360="",C360=""),"",IF(C360&gt;=DATE(2019,5,1),"令和"&amp;(YEAR(C360)-2018),IF(C360&gt;=DATE(1989,1,8),"平成"&amp;(YEAR(C360)-1988),"昭和"&amp;(YEAR(C360)-1925)))&amp;"年"&amp;MONTH(C360)&amp;"月")</f>
        <v/>
      </c>
    </row>
    <row r="361">
      <c r="A361" t="n">
        <v>26</v>
      </c>
      <c r="B361" t="n">
        <v>9</v>
      </c>
      <c r="C361">
        <f>IFERROR(INDEX(資格取込!$S$6:$S$205,MATCH(26&amp;"_"&amp;3,資格取込!$Z$6:$Z$205,0)),"")</f>
        <v/>
      </c>
      <c r="D361">
        <f>IFERROR(INDEX(資格取込!$R$6:$R$205,MATCH(26&amp;"_"&amp;3,資格取込!$Z$6:$Z$205,0)),"")</f>
        <v/>
      </c>
      <c r="E361">
        <f>IF(D361="","",IFERROR(INDEX(資格マスタ!$B:$B,MATCH(ASC(SUBSTITUTE(SUBSTITUTE(D361," ",""),"　","")),資格マスタ!$D:$D,0)),D361))</f>
        <v/>
      </c>
      <c r="F361">
        <f>IF(E361="","",IF(C361="",DATE(9999,1,1),C361))</f>
        <v/>
      </c>
      <c r="G361">
        <f>IF(E361="","",COUNTIFS($F$353:$F$366,"&lt;"&amp;F361,$F$353:$F$366,"&lt;&gt;")+COUNTIFS($F$353:$F$366,F361,$B$353:$B$366,"&lt;"&amp;B361)+1)</f>
        <v/>
      </c>
      <c r="H361">
        <f>IF(OR(E361="",C361=""),"",IF(C361&gt;=DATE(2019,5,1),"令和"&amp;(YEAR(C361)-2018),IF(C361&gt;=DATE(1989,1,8),"平成"&amp;(YEAR(C361)-1988),"昭和"&amp;(YEAR(C361)-1925)))&amp;"年"&amp;MONTH(C361)&amp;"月")</f>
        <v/>
      </c>
    </row>
    <row r="362">
      <c r="A362" t="n">
        <v>26</v>
      </c>
      <c r="B362" t="n">
        <v>10</v>
      </c>
      <c r="C362">
        <f>IFERROR(INDEX(資格取込!$S$6:$S$205,MATCH(26&amp;"_"&amp;4,資格取込!$Z$6:$Z$205,0)),"")</f>
        <v/>
      </c>
      <c r="D362">
        <f>IFERROR(INDEX(資格取込!$R$6:$R$205,MATCH(26&amp;"_"&amp;4,資格取込!$Z$6:$Z$205,0)),"")</f>
        <v/>
      </c>
      <c r="E362">
        <f>IF(D362="","",IFERROR(INDEX(資格マスタ!$B:$B,MATCH(ASC(SUBSTITUTE(SUBSTITUTE(D362," ",""),"　","")),資格マスタ!$D:$D,0)),D362))</f>
        <v/>
      </c>
      <c r="F362">
        <f>IF(E362="","",IF(C362="",DATE(9999,1,1),C362))</f>
        <v/>
      </c>
      <c r="G362">
        <f>IF(E362="","",COUNTIFS($F$353:$F$366,"&lt;"&amp;F362,$F$353:$F$366,"&lt;&gt;")+COUNTIFS($F$353:$F$366,F362,$B$353:$B$366,"&lt;"&amp;B362)+1)</f>
        <v/>
      </c>
      <c r="H362">
        <f>IF(OR(E362="",C362=""),"",IF(C362&gt;=DATE(2019,5,1),"令和"&amp;(YEAR(C362)-2018),IF(C362&gt;=DATE(1989,1,8),"平成"&amp;(YEAR(C362)-1988),"昭和"&amp;(YEAR(C362)-1925)))&amp;"年"&amp;MONTH(C362)&amp;"月")</f>
        <v/>
      </c>
    </row>
    <row r="363">
      <c r="A363" t="n">
        <v>26</v>
      </c>
      <c r="B363" t="n">
        <v>11</v>
      </c>
      <c r="C363">
        <f>IFERROR(INDEX(資格取込!$S$6:$S$205,MATCH(26&amp;"_"&amp;5,資格取込!$Z$6:$Z$205,0)),"")</f>
        <v/>
      </c>
      <c r="D363">
        <f>IFERROR(INDEX(資格取込!$R$6:$R$205,MATCH(26&amp;"_"&amp;5,資格取込!$Z$6:$Z$205,0)),"")</f>
        <v/>
      </c>
      <c r="E363">
        <f>IF(D363="","",IFERROR(INDEX(資格マスタ!$B:$B,MATCH(ASC(SUBSTITUTE(SUBSTITUTE(D363," ",""),"　","")),資格マスタ!$D:$D,0)),D363))</f>
        <v/>
      </c>
      <c r="F363">
        <f>IF(E363="","",IF(C363="",DATE(9999,1,1),C363))</f>
        <v/>
      </c>
      <c r="G363">
        <f>IF(E363="","",COUNTIFS($F$353:$F$366,"&lt;"&amp;F363,$F$353:$F$366,"&lt;&gt;")+COUNTIFS($F$353:$F$366,F363,$B$353:$B$366,"&lt;"&amp;B363)+1)</f>
        <v/>
      </c>
      <c r="H363">
        <f>IF(OR(E363="",C363=""),"",IF(C363&gt;=DATE(2019,5,1),"令和"&amp;(YEAR(C363)-2018),IF(C363&gt;=DATE(1989,1,8),"平成"&amp;(YEAR(C363)-1988),"昭和"&amp;(YEAR(C363)-1925)))&amp;"年"&amp;MONTH(C363)&amp;"月")</f>
        <v/>
      </c>
    </row>
    <row r="364">
      <c r="A364" t="n">
        <v>26</v>
      </c>
      <c r="B364" t="n">
        <v>12</v>
      </c>
      <c r="C364">
        <f>IFERROR(INDEX(資格取込!$S$6:$S$205,MATCH(26&amp;"_"&amp;6,資格取込!$Z$6:$Z$205,0)),"")</f>
        <v/>
      </c>
      <c r="D364">
        <f>IFERROR(INDEX(資格取込!$R$6:$R$205,MATCH(26&amp;"_"&amp;6,資格取込!$Z$6:$Z$205,0)),"")</f>
        <v/>
      </c>
      <c r="E364">
        <f>IF(D364="","",IFERROR(INDEX(資格マスタ!$B:$B,MATCH(ASC(SUBSTITUTE(SUBSTITUTE(D364," ",""),"　","")),資格マスタ!$D:$D,0)),D364))</f>
        <v/>
      </c>
      <c r="F364">
        <f>IF(E364="","",IF(C364="",DATE(9999,1,1),C364))</f>
        <v/>
      </c>
      <c r="G364">
        <f>IF(E364="","",COUNTIFS($F$353:$F$366,"&lt;"&amp;F364,$F$353:$F$366,"&lt;&gt;")+COUNTIFS($F$353:$F$366,F364,$B$353:$B$366,"&lt;"&amp;B364)+1)</f>
        <v/>
      </c>
      <c r="H364">
        <f>IF(OR(E364="",C364=""),"",IF(C364&gt;=DATE(2019,5,1),"令和"&amp;(YEAR(C364)-2018),IF(C364&gt;=DATE(1989,1,8),"平成"&amp;(YEAR(C364)-1988),"昭和"&amp;(YEAR(C364)-1925)))&amp;"年"&amp;MONTH(C364)&amp;"月")</f>
        <v/>
      </c>
    </row>
    <row r="365">
      <c r="A365" t="n">
        <v>26</v>
      </c>
      <c r="B365" t="n">
        <v>13</v>
      </c>
      <c r="C365">
        <f>IFERROR(INDEX(資格取込!$S$6:$S$205,MATCH(26&amp;"_"&amp;7,資格取込!$Z$6:$Z$205,0)),"")</f>
        <v/>
      </c>
      <c r="D365">
        <f>IFERROR(INDEX(資格取込!$R$6:$R$205,MATCH(26&amp;"_"&amp;7,資格取込!$Z$6:$Z$205,0)),"")</f>
        <v/>
      </c>
      <c r="E365">
        <f>IF(D365="","",IFERROR(INDEX(資格マスタ!$B:$B,MATCH(ASC(SUBSTITUTE(SUBSTITUTE(D365," ",""),"　","")),資格マスタ!$D:$D,0)),D365))</f>
        <v/>
      </c>
      <c r="F365">
        <f>IF(E365="","",IF(C365="",DATE(9999,1,1),C365))</f>
        <v/>
      </c>
      <c r="G365">
        <f>IF(E365="","",COUNTIFS($F$353:$F$366,"&lt;"&amp;F365,$F$353:$F$366,"&lt;&gt;")+COUNTIFS($F$353:$F$366,F365,$B$353:$B$366,"&lt;"&amp;B365)+1)</f>
        <v/>
      </c>
      <c r="H365">
        <f>IF(OR(E365="",C365=""),"",IF(C365&gt;=DATE(2019,5,1),"令和"&amp;(YEAR(C365)-2018),IF(C365&gt;=DATE(1989,1,8),"平成"&amp;(YEAR(C365)-1988),"昭和"&amp;(YEAR(C365)-1925)))&amp;"年"&amp;MONTH(C365)&amp;"月")</f>
        <v/>
      </c>
    </row>
    <row r="366">
      <c r="A366" t="n">
        <v>26</v>
      </c>
      <c r="B366" t="n">
        <v>14</v>
      </c>
      <c r="C366">
        <f>IFERROR(INDEX(資格取込!$S$6:$S$205,MATCH(26&amp;"_"&amp;8,資格取込!$Z$6:$Z$205,0)),"")</f>
        <v/>
      </c>
      <c r="D366">
        <f>IFERROR(INDEX(資格取込!$R$6:$R$205,MATCH(26&amp;"_"&amp;8,資格取込!$Z$6:$Z$205,0)),"")</f>
        <v/>
      </c>
      <c r="E366">
        <f>IF(D366="","",IFERROR(INDEX(資格マスタ!$B:$B,MATCH(ASC(SUBSTITUTE(SUBSTITUTE(D366," ",""),"　","")),資格マスタ!$D:$D,0)),D366))</f>
        <v/>
      </c>
      <c r="F366">
        <f>IF(E366="","",IF(C366="",DATE(9999,1,1),C366))</f>
        <v/>
      </c>
      <c r="G366">
        <f>IF(E366="","",COUNTIFS($F$353:$F$366,"&lt;"&amp;F366,$F$353:$F$366,"&lt;&gt;")+COUNTIFS($F$353:$F$366,F366,$B$353:$B$366,"&lt;"&amp;B366)+1)</f>
        <v/>
      </c>
      <c r="H366">
        <f>IF(OR(E366="",C366=""),"",IF(C366&gt;=DATE(2019,5,1),"令和"&amp;(YEAR(C366)-2018),IF(C366&gt;=DATE(1989,1,8),"平成"&amp;(YEAR(C366)-1988),"昭和"&amp;(YEAR(C366)-1925)))&amp;"年"&amp;MONTH(C366)&amp;"月")</f>
        <v/>
      </c>
    </row>
    <row r="367">
      <c r="A367" t="n">
        <v>27</v>
      </c>
      <c r="B367" t="n">
        <v>1</v>
      </c>
      <c r="C367" s="132">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367">
        <f>IF(入力!N31="","",入力!N31)</f>
        <v/>
      </c>
      <c r="E367">
        <f>IF(D367="","",IFERROR(INDEX(資格マスタ!$B:$B,MATCH(ASC(SUBSTITUTE(SUBSTITUTE(D367," ",""),"　","")),資格マスタ!$D:$D,0)),D367))</f>
        <v/>
      </c>
      <c r="F367">
        <f>IF(E367="","",IF(C367="",DATE(9999,1,1),C367))</f>
        <v/>
      </c>
      <c r="G367">
        <f>IF(E367="","",COUNTIFS($F$367:$F$380,"&lt;"&amp;F367,$F$367:$F$380,"&lt;&gt;")+COUNTIFS($F$367:$F$380,F367,$B$367:$B$380,"&lt;"&amp;B367)+1)</f>
        <v/>
      </c>
      <c r="H367">
        <f>IF(OR(E367="",C367=""),"",IF(C367&gt;=DATE(2019,5,1),"令和"&amp;(YEAR(C367)-2018),IF(C367&gt;=DATE(1989,1,8),"平成"&amp;(YEAR(C367)-1988),"昭和"&amp;(YEAR(C367)-1925)))&amp;"年"&amp;MONTH(C367)&amp;"月")</f>
        <v/>
      </c>
    </row>
    <row r="368">
      <c r="A368" t="n">
        <v>27</v>
      </c>
      <c r="B368" t="n">
        <v>2</v>
      </c>
      <c r="C368">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368">
        <f>IF(入力!P31="","",入力!P31)</f>
        <v/>
      </c>
      <c r="E368">
        <f>IF(D368="","",IFERROR(INDEX(資格マスタ!$B:$B,MATCH(ASC(SUBSTITUTE(SUBSTITUTE(D368," ",""),"　","")),資格マスタ!$D:$D,0)),D368))</f>
        <v/>
      </c>
      <c r="F368">
        <f>IF(E368="","",IF(C368="",DATE(9999,1,1),C368))</f>
        <v/>
      </c>
      <c r="G368">
        <f>IF(E368="","",COUNTIFS($F$367:$F$380,"&lt;"&amp;F368,$F$367:$F$380,"&lt;&gt;")+COUNTIFS($F$367:$F$380,F368,$B$367:$B$380,"&lt;"&amp;B368)+1)</f>
        <v/>
      </c>
      <c r="H368">
        <f>IF(OR(E368="",C368=""),"",IF(C368&gt;=DATE(2019,5,1),"令和"&amp;(YEAR(C368)-2018),IF(C368&gt;=DATE(1989,1,8),"平成"&amp;(YEAR(C368)-1988),"昭和"&amp;(YEAR(C368)-1925)))&amp;"年"&amp;MONTH(C368)&amp;"月")</f>
        <v/>
      </c>
    </row>
    <row r="369">
      <c r="A369" t="n">
        <v>27</v>
      </c>
      <c r="B369" t="n">
        <v>3</v>
      </c>
      <c r="C369">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369">
        <f>IF(入力!R31="","",入力!R31)</f>
        <v/>
      </c>
      <c r="E369">
        <f>IF(D369="","",IFERROR(INDEX(資格マスタ!$B:$B,MATCH(ASC(SUBSTITUTE(SUBSTITUTE(D369," ",""),"　","")),資格マスタ!$D:$D,0)),D369))</f>
        <v/>
      </c>
      <c r="F369">
        <f>IF(E369="","",IF(C369="",DATE(9999,1,1),C369))</f>
        <v/>
      </c>
      <c r="G369">
        <f>IF(E369="","",COUNTIFS($F$367:$F$380,"&lt;"&amp;F369,$F$367:$F$380,"&lt;&gt;")+COUNTIFS($F$367:$F$380,F369,$B$367:$B$380,"&lt;"&amp;B369)+1)</f>
        <v/>
      </c>
      <c r="H369">
        <f>IF(OR(E369="",C369=""),"",IF(C369&gt;=DATE(2019,5,1),"令和"&amp;(YEAR(C369)-2018),IF(C369&gt;=DATE(1989,1,8),"平成"&amp;(YEAR(C369)-1988),"昭和"&amp;(YEAR(C369)-1925)))&amp;"年"&amp;MONTH(C369)&amp;"月")</f>
        <v/>
      </c>
    </row>
    <row r="370">
      <c r="A370" t="n">
        <v>27</v>
      </c>
      <c r="B370" t="n">
        <v>4</v>
      </c>
      <c r="C370">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370">
        <f>IF(入力!T31="","",入力!T31)</f>
        <v/>
      </c>
      <c r="E370">
        <f>IF(D370="","",IFERROR(INDEX(資格マスタ!$B:$B,MATCH(ASC(SUBSTITUTE(SUBSTITUTE(D370," ",""),"　","")),資格マスタ!$D:$D,0)),D370))</f>
        <v/>
      </c>
      <c r="F370">
        <f>IF(E370="","",IF(C370="",DATE(9999,1,1),C370))</f>
        <v/>
      </c>
      <c r="G370">
        <f>IF(E370="","",COUNTIFS($F$367:$F$380,"&lt;"&amp;F370,$F$367:$F$380,"&lt;&gt;")+COUNTIFS($F$367:$F$380,F370,$B$367:$B$380,"&lt;"&amp;B370)+1)</f>
        <v/>
      </c>
      <c r="H370">
        <f>IF(OR(E370="",C370=""),"",IF(C370&gt;=DATE(2019,5,1),"令和"&amp;(YEAR(C370)-2018),IF(C370&gt;=DATE(1989,1,8),"平成"&amp;(YEAR(C370)-1988),"昭和"&amp;(YEAR(C370)-1925)))&amp;"年"&amp;MONTH(C370)&amp;"月")</f>
        <v/>
      </c>
    </row>
    <row r="371">
      <c r="A371" t="n">
        <v>27</v>
      </c>
      <c r="B371" t="n">
        <v>5</v>
      </c>
      <c r="C371">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371">
        <f>IF(入力!V31="","",入力!V31)</f>
        <v/>
      </c>
      <c r="E371">
        <f>IF(D371="","",IFERROR(INDEX(資格マスタ!$B:$B,MATCH(ASC(SUBSTITUTE(SUBSTITUTE(D371," ",""),"　","")),資格マスタ!$D:$D,0)),D371))</f>
        <v/>
      </c>
      <c r="F371">
        <f>IF(E371="","",IF(C371="",DATE(9999,1,1),C371))</f>
        <v/>
      </c>
      <c r="G371">
        <f>IF(E371="","",COUNTIFS($F$367:$F$380,"&lt;"&amp;F371,$F$367:$F$380,"&lt;&gt;")+COUNTIFS($F$367:$F$380,F371,$B$367:$B$380,"&lt;"&amp;B371)+1)</f>
        <v/>
      </c>
      <c r="H371">
        <f>IF(OR(E371="",C371=""),"",IF(C371&gt;=DATE(2019,5,1),"令和"&amp;(YEAR(C371)-2018),IF(C371&gt;=DATE(1989,1,8),"平成"&amp;(YEAR(C371)-1988),"昭和"&amp;(YEAR(C371)-1925)))&amp;"年"&amp;MONTH(C371)&amp;"月")</f>
        <v/>
      </c>
    </row>
    <row r="372">
      <c r="A372" t="n">
        <v>27</v>
      </c>
      <c r="B372" t="n">
        <v>6</v>
      </c>
      <c r="C372">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372">
        <f>IF(入力!X31="","",入力!X31)</f>
        <v/>
      </c>
      <c r="E372">
        <f>IF(D372="","",IFERROR(INDEX(資格マスタ!$B:$B,MATCH(ASC(SUBSTITUTE(SUBSTITUTE(D372," ",""),"　","")),資格マスタ!$D:$D,0)),D372))</f>
        <v/>
      </c>
      <c r="F372">
        <f>IF(E372="","",IF(C372="",DATE(9999,1,1),C372))</f>
        <v/>
      </c>
      <c r="G372">
        <f>IF(E372="","",COUNTIFS($F$367:$F$380,"&lt;"&amp;F372,$F$367:$F$380,"&lt;&gt;")+COUNTIFS($F$367:$F$380,F372,$B$367:$B$380,"&lt;"&amp;B372)+1)</f>
        <v/>
      </c>
      <c r="H372">
        <f>IF(OR(E372="",C372=""),"",IF(C372&gt;=DATE(2019,5,1),"令和"&amp;(YEAR(C372)-2018),IF(C372&gt;=DATE(1989,1,8),"平成"&amp;(YEAR(C372)-1988),"昭和"&amp;(YEAR(C372)-1925)))&amp;"年"&amp;MONTH(C372)&amp;"月")</f>
        <v/>
      </c>
    </row>
    <row r="373">
      <c r="A373" t="n">
        <v>27</v>
      </c>
      <c r="B373" t="n">
        <v>7</v>
      </c>
      <c r="C373">
        <f>IFERROR(INDEX(資格取込!$S$6:$S$205,MATCH(27&amp;"_"&amp;1,資格取込!$Z$6:$Z$205,0)),"")</f>
        <v/>
      </c>
      <c r="D373">
        <f>IFERROR(INDEX(資格取込!$R$6:$R$205,MATCH(27&amp;"_"&amp;1,資格取込!$Z$6:$Z$205,0)),"")</f>
        <v/>
      </c>
      <c r="E373">
        <f>IF(D373="","",IFERROR(INDEX(資格マスタ!$B:$B,MATCH(ASC(SUBSTITUTE(SUBSTITUTE(D373," ",""),"　","")),資格マスタ!$D:$D,0)),D373))</f>
        <v/>
      </c>
      <c r="F373">
        <f>IF(E373="","",IF(C373="",DATE(9999,1,1),C373))</f>
        <v/>
      </c>
      <c r="G373">
        <f>IF(E373="","",COUNTIFS($F$367:$F$380,"&lt;"&amp;F373,$F$367:$F$380,"&lt;&gt;")+COUNTIFS($F$367:$F$380,F373,$B$367:$B$380,"&lt;"&amp;B373)+1)</f>
        <v/>
      </c>
      <c r="H373">
        <f>IF(OR(E373="",C373=""),"",IF(C373&gt;=DATE(2019,5,1),"令和"&amp;(YEAR(C373)-2018),IF(C373&gt;=DATE(1989,1,8),"平成"&amp;(YEAR(C373)-1988),"昭和"&amp;(YEAR(C373)-1925)))&amp;"年"&amp;MONTH(C373)&amp;"月")</f>
        <v/>
      </c>
    </row>
    <row r="374">
      <c r="A374" t="n">
        <v>27</v>
      </c>
      <c r="B374" t="n">
        <v>8</v>
      </c>
      <c r="C374">
        <f>IFERROR(INDEX(資格取込!$S$6:$S$205,MATCH(27&amp;"_"&amp;2,資格取込!$Z$6:$Z$205,0)),"")</f>
        <v/>
      </c>
      <c r="D374">
        <f>IFERROR(INDEX(資格取込!$R$6:$R$205,MATCH(27&amp;"_"&amp;2,資格取込!$Z$6:$Z$205,0)),"")</f>
        <v/>
      </c>
      <c r="E374">
        <f>IF(D374="","",IFERROR(INDEX(資格マスタ!$B:$B,MATCH(ASC(SUBSTITUTE(SUBSTITUTE(D374," ",""),"　","")),資格マスタ!$D:$D,0)),D374))</f>
        <v/>
      </c>
      <c r="F374">
        <f>IF(E374="","",IF(C374="",DATE(9999,1,1),C374))</f>
        <v/>
      </c>
      <c r="G374">
        <f>IF(E374="","",COUNTIFS($F$367:$F$380,"&lt;"&amp;F374,$F$367:$F$380,"&lt;&gt;")+COUNTIFS($F$367:$F$380,F374,$B$367:$B$380,"&lt;"&amp;B374)+1)</f>
        <v/>
      </c>
      <c r="H374">
        <f>IF(OR(E374="",C374=""),"",IF(C374&gt;=DATE(2019,5,1),"令和"&amp;(YEAR(C374)-2018),IF(C374&gt;=DATE(1989,1,8),"平成"&amp;(YEAR(C374)-1988),"昭和"&amp;(YEAR(C374)-1925)))&amp;"年"&amp;MONTH(C374)&amp;"月")</f>
        <v/>
      </c>
    </row>
    <row r="375">
      <c r="A375" t="n">
        <v>27</v>
      </c>
      <c r="B375" t="n">
        <v>9</v>
      </c>
      <c r="C375">
        <f>IFERROR(INDEX(資格取込!$S$6:$S$205,MATCH(27&amp;"_"&amp;3,資格取込!$Z$6:$Z$205,0)),"")</f>
        <v/>
      </c>
      <c r="D375">
        <f>IFERROR(INDEX(資格取込!$R$6:$R$205,MATCH(27&amp;"_"&amp;3,資格取込!$Z$6:$Z$205,0)),"")</f>
        <v/>
      </c>
      <c r="E375">
        <f>IF(D375="","",IFERROR(INDEX(資格マスタ!$B:$B,MATCH(ASC(SUBSTITUTE(SUBSTITUTE(D375," ",""),"　","")),資格マスタ!$D:$D,0)),D375))</f>
        <v/>
      </c>
      <c r="F375">
        <f>IF(E375="","",IF(C375="",DATE(9999,1,1),C375))</f>
        <v/>
      </c>
      <c r="G375">
        <f>IF(E375="","",COUNTIFS($F$367:$F$380,"&lt;"&amp;F375,$F$367:$F$380,"&lt;&gt;")+COUNTIFS($F$367:$F$380,F375,$B$367:$B$380,"&lt;"&amp;B375)+1)</f>
        <v/>
      </c>
      <c r="H375">
        <f>IF(OR(E375="",C375=""),"",IF(C375&gt;=DATE(2019,5,1),"令和"&amp;(YEAR(C375)-2018),IF(C375&gt;=DATE(1989,1,8),"平成"&amp;(YEAR(C375)-1988),"昭和"&amp;(YEAR(C375)-1925)))&amp;"年"&amp;MONTH(C375)&amp;"月")</f>
        <v/>
      </c>
    </row>
    <row r="376">
      <c r="A376" t="n">
        <v>27</v>
      </c>
      <c r="B376" t="n">
        <v>10</v>
      </c>
      <c r="C376">
        <f>IFERROR(INDEX(資格取込!$S$6:$S$205,MATCH(27&amp;"_"&amp;4,資格取込!$Z$6:$Z$205,0)),"")</f>
        <v/>
      </c>
      <c r="D376">
        <f>IFERROR(INDEX(資格取込!$R$6:$R$205,MATCH(27&amp;"_"&amp;4,資格取込!$Z$6:$Z$205,0)),"")</f>
        <v/>
      </c>
      <c r="E376">
        <f>IF(D376="","",IFERROR(INDEX(資格マスタ!$B:$B,MATCH(ASC(SUBSTITUTE(SUBSTITUTE(D376," ",""),"　","")),資格マスタ!$D:$D,0)),D376))</f>
        <v/>
      </c>
      <c r="F376">
        <f>IF(E376="","",IF(C376="",DATE(9999,1,1),C376))</f>
        <v/>
      </c>
      <c r="G376">
        <f>IF(E376="","",COUNTIFS($F$367:$F$380,"&lt;"&amp;F376,$F$367:$F$380,"&lt;&gt;")+COUNTIFS($F$367:$F$380,F376,$B$367:$B$380,"&lt;"&amp;B376)+1)</f>
        <v/>
      </c>
      <c r="H376">
        <f>IF(OR(E376="",C376=""),"",IF(C376&gt;=DATE(2019,5,1),"令和"&amp;(YEAR(C376)-2018),IF(C376&gt;=DATE(1989,1,8),"平成"&amp;(YEAR(C376)-1988),"昭和"&amp;(YEAR(C376)-1925)))&amp;"年"&amp;MONTH(C376)&amp;"月")</f>
        <v/>
      </c>
    </row>
    <row r="377">
      <c r="A377" t="n">
        <v>27</v>
      </c>
      <c r="B377" t="n">
        <v>11</v>
      </c>
      <c r="C377">
        <f>IFERROR(INDEX(資格取込!$S$6:$S$205,MATCH(27&amp;"_"&amp;5,資格取込!$Z$6:$Z$205,0)),"")</f>
        <v/>
      </c>
      <c r="D377">
        <f>IFERROR(INDEX(資格取込!$R$6:$R$205,MATCH(27&amp;"_"&amp;5,資格取込!$Z$6:$Z$205,0)),"")</f>
        <v/>
      </c>
      <c r="E377">
        <f>IF(D377="","",IFERROR(INDEX(資格マスタ!$B:$B,MATCH(ASC(SUBSTITUTE(SUBSTITUTE(D377," ",""),"　","")),資格マスタ!$D:$D,0)),D377))</f>
        <v/>
      </c>
      <c r="F377">
        <f>IF(E377="","",IF(C377="",DATE(9999,1,1),C377))</f>
        <v/>
      </c>
      <c r="G377">
        <f>IF(E377="","",COUNTIFS($F$367:$F$380,"&lt;"&amp;F377,$F$367:$F$380,"&lt;&gt;")+COUNTIFS($F$367:$F$380,F377,$B$367:$B$380,"&lt;"&amp;B377)+1)</f>
        <v/>
      </c>
      <c r="H377">
        <f>IF(OR(E377="",C377=""),"",IF(C377&gt;=DATE(2019,5,1),"令和"&amp;(YEAR(C377)-2018),IF(C377&gt;=DATE(1989,1,8),"平成"&amp;(YEAR(C377)-1988),"昭和"&amp;(YEAR(C377)-1925)))&amp;"年"&amp;MONTH(C377)&amp;"月")</f>
        <v/>
      </c>
    </row>
    <row r="378">
      <c r="A378" t="n">
        <v>27</v>
      </c>
      <c r="B378" t="n">
        <v>12</v>
      </c>
      <c r="C378">
        <f>IFERROR(INDEX(資格取込!$S$6:$S$205,MATCH(27&amp;"_"&amp;6,資格取込!$Z$6:$Z$205,0)),"")</f>
        <v/>
      </c>
      <c r="D378">
        <f>IFERROR(INDEX(資格取込!$R$6:$R$205,MATCH(27&amp;"_"&amp;6,資格取込!$Z$6:$Z$205,0)),"")</f>
        <v/>
      </c>
      <c r="E378">
        <f>IF(D378="","",IFERROR(INDEX(資格マスタ!$B:$B,MATCH(ASC(SUBSTITUTE(SUBSTITUTE(D378," ",""),"　","")),資格マスタ!$D:$D,0)),D378))</f>
        <v/>
      </c>
      <c r="F378">
        <f>IF(E378="","",IF(C378="",DATE(9999,1,1),C378))</f>
        <v/>
      </c>
      <c r="G378">
        <f>IF(E378="","",COUNTIFS($F$367:$F$380,"&lt;"&amp;F378,$F$367:$F$380,"&lt;&gt;")+COUNTIFS($F$367:$F$380,F378,$B$367:$B$380,"&lt;"&amp;B378)+1)</f>
        <v/>
      </c>
      <c r="H378">
        <f>IF(OR(E378="",C378=""),"",IF(C378&gt;=DATE(2019,5,1),"令和"&amp;(YEAR(C378)-2018),IF(C378&gt;=DATE(1989,1,8),"平成"&amp;(YEAR(C378)-1988),"昭和"&amp;(YEAR(C378)-1925)))&amp;"年"&amp;MONTH(C378)&amp;"月")</f>
        <v/>
      </c>
    </row>
    <row r="379">
      <c r="A379" t="n">
        <v>27</v>
      </c>
      <c r="B379" t="n">
        <v>13</v>
      </c>
      <c r="C379">
        <f>IFERROR(INDEX(資格取込!$S$6:$S$205,MATCH(27&amp;"_"&amp;7,資格取込!$Z$6:$Z$205,0)),"")</f>
        <v/>
      </c>
      <c r="D379">
        <f>IFERROR(INDEX(資格取込!$R$6:$R$205,MATCH(27&amp;"_"&amp;7,資格取込!$Z$6:$Z$205,0)),"")</f>
        <v/>
      </c>
      <c r="E379">
        <f>IF(D379="","",IFERROR(INDEX(資格マスタ!$B:$B,MATCH(ASC(SUBSTITUTE(SUBSTITUTE(D379," ",""),"　","")),資格マスタ!$D:$D,0)),D379))</f>
        <v/>
      </c>
      <c r="F379">
        <f>IF(E379="","",IF(C379="",DATE(9999,1,1),C379))</f>
        <v/>
      </c>
      <c r="G379">
        <f>IF(E379="","",COUNTIFS($F$367:$F$380,"&lt;"&amp;F379,$F$367:$F$380,"&lt;&gt;")+COUNTIFS($F$367:$F$380,F379,$B$367:$B$380,"&lt;"&amp;B379)+1)</f>
        <v/>
      </c>
      <c r="H379">
        <f>IF(OR(E379="",C379=""),"",IF(C379&gt;=DATE(2019,5,1),"令和"&amp;(YEAR(C379)-2018),IF(C379&gt;=DATE(1989,1,8),"平成"&amp;(YEAR(C379)-1988),"昭和"&amp;(YEAR(C379)-1925)))&amp;"年"&amp;MONTH(C379)&amp;"月")</f>
        <v/>
      </c>
    </row>
    <row r="380">
      <c r="A380" t="n">
        <v>27</v>
      </c>
      <c r="B380" t="n">
        <v>14</v>
      </c>
      <c r="C380">
        <f>IFERROR(INDEX(資格取込!$S$6:$S$205,MATCH(27&amp;"_"&amp;8,資格取込!$Z$6:$Z$205,0)),"")</f>
        <v/>
      </c>
      <c r="D380">
        <f>IFERROR(INDEX(資格取込!$R$6:$R$205,MATCH(27&amp;"_"&amp;8,資格取込!$Z$6:$Z$205,0)),"")</f>
        <v/>
      </c>
      <c r="E380">
        <f>IF(D380="","",IFERROR(INDEX(資格マスタ!$B:$B,MATCH(ASC(SUBSTITUTE(SUBSTITUTE(D380," ",""),"　","")),資格マスタ!$D:$D,0)),D380))</f>
        <v/>
      </c>
      <c r="F380">
        <f>IF(E380="","",IF(C380="",DATE(9999,1,1),C380))</f>
        <v/>
      </c>
      <c r="G380">
        <f>IF(E380="","",COUNTIFS($F$367:$F$380,"&lt;"&amp;F380,$F$367:$F$380,"&lt;&gt;")+COUNTIFS($F$367:$F$380,F380,$B$367:$B$380,"&lt;"&amp;B380)+1)</f>
        <v/>
      </c>
      <c r="H380">
        <f>IF(OR(E380="",C380=""),"",IF(C380&gt;=DATE(2019,5,1),"令和"&amp;(YEAR(C380)-2018),IF(C380&gt;=DATE(1989,1,8),"平成"&amp;(YEAR(C380)-1988),"昭和"&amp;(YEAR(C380)-1925)))&amp;"年"&amp;MONTH(C380)&amp;"月")</f>
        <v/>
      </c>
    </row>
    <row r="381">
      <c r="A381" t="n">
        <v>28</v>
      </c>
      <c r="B381" t="n">
        <v>1</v>
      </c>
      <c r="C381" s="132">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381">
        <f>IF(入力!N32="","",入力!N32)</f>
        <v/>
      </c>
      <c r="E381">
        <f>IF(D381="","",IFERROR(INDEX(資格マスタ!$B:$B,MATCH(ASC(SUBSTITUTE(SUBSTITUTE(D381," ",""),"　","")),資格マスタ!$D:$D,0)),D381))</f>
        <v/>
      </c>
      <c r="F381">
        <f>IF(E381="","",IF(C381="",DATE(9999,1,1),C381))</f>
        <v/>
      </c>
      <c r="G381">
        <f>IF(E381="","",COUNTIFS($F$381:$F$394,"&lt;"&amp;F381,$F$381:$F$394,"&lt;&gt;")+COUNTIFS($F$381:$F$394,F381,$B$381:$B$394,"&lt;"&amp;B381)+1)</f>
        <v/>
      </c>
      <c r="H381">
        <f>IF(OR(E381="",C381=""),"",IF(C381&gt;=DATE(2019,5,1),"令和"&amp;(YEAR(C381)-2018),IF(C381&gt;=DATE(1989,1,8),"平成"&amp;(YEAR(C381)-1988),"昭和"&amp;(YEAR(C381)-1925)))&amp;"年"&amp;MONTH(C381)&amp;"月")</f>
        <v/>
      </c>
    </row>
    <row r="382">
      <c r="A382" t="n">
        <v>28</v>
      </c>
      <c r="B382" t="n">
        <v>2</v>
      </c>
      <c r="C382">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382">
        <f>IF(入力!P32="","",入力!P32)</f>
        <v/>
      </c>
      <c r="E382">
        <f>IF(D382="","",IFERROR(INDEX(資格マスタ!$B:$B,MATCH(ASC(SUBSTITUTE(SUBSTITUTE(D382," ",""),"　","")),資格マスタ!$D:$D,0)),D382))</f>
        <v/>
      </c>
      <c r="F382">
        <f>IF(E382="","",IF(C382="",DATE(9999,1,1),C382))</f>
        <v/>
      </c>
      <c r="G382">
        <f>IF(E382="","",COUNTIFS($F$381:$F$394,"&lt;"&amp;F382,$F$381:$F$394,"&lt;&gt;")+COUNTIFS($F$381:$F$394,F382,$B$381:$B$394,"&lt;"&amp;B382)+1)</f>
        <v/>
      </c>
      <c r="H382">
        <f>IF(OR(E382="",C382=""),"",IF(C382&gt;=DATE(2019,5,1),"令和"&amp;(YEAR(C382)-2018),IF(C382&gt;=DATE(1989,1,8),"平成"&amp;(YEAR(C382)-1988),"昭和"&amp;(YEAR(C382)-1925)))&amp;"年"&amp;MONTH(C382)&amp;"月")</f>
        <v/>
      </c>
    </row>
    <row r="383">
      <c r="A383" t="n">
        <v>28</v>
      </c>
      <c r="B383" t="n">
        <v>3</v>
      </c>
      <c r="C383">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383">
        <f>IF(入力!R32="","",入力!R32)</f>
        <v/>
      </c>
      <c r="E383">
        <f>IF(D383="","",IFERROR(INDEX(資格マスタ!$B:$B,MATCH(ASC(SUBSTITUTE(SUBSTITUTE(D383," ",""),"　","")),資格マスタ!$D:$D,0)),D383))</f>
        <v/>
      </c>
      <c r="F383">
        <f>IF(E383="","",IF(C383="",DATE(9999,1,1),C383))</f>
        <v/>
      </c>
      <c r="G383">
        <f>IF(E383="","",COUNTIFS($F$381:$F$394,"&lt;"&amp;F383,$F$381:$F$394,"&lt;&gt;")+COUNTIFS($F$381:$F$394,F383,$B$381:$B$394,"&lt;"&amp;B383)+1)</f>
        <v/>
      </c>
      <c r="H383">
        <f>IF(OR(E383="",C383=""),"",IF(C383&gt;=DATE(2019,5,1),"令和"&amp;(YEAR(C383)-2018),IF(C383&gt;=DATE(1989,1,8),"平成"&amp;(YEAR(C383)-1988),"昭和"&amp;(YEAR(C383)-1925)))&amp;"年"&amp;MONTH(C383)&amp;"月")</f>
        <v/>
      </c>
    </row>
    <row r="384">
      <c r="A384" t="n">
        <v>28</v>
      </c>
      <c r="B384" t="n">
        <v>4</v>
      </c>
      <c r="C384">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384">
        <f>IF(入力!T32="","",入力!T32)</f>
        <v/>
      </c>
      <c r="E384">
        <f>IF(D384="","",IFERROR(INDEX(資格マスタ!$B:$B,MATCH(ASC(SUBSTITUTE(SUBSTITUTE(D384," ",""),"　","")),資格マスタ!$D:$D,0)),D384))</f>
        <v/>
      </c>
      <c r="F384">
        <f>IF(E384="","",IF(C384="",DATE(9999,1,1),C384))</f>
        <v/>
      </c>
      <c r="G384">
        <f>IF(E384="","",COUNTIFS($F$381:$F$394,"&lt;"&amp;F384,$F$381:$F$394,"&lt;&gt;")+COUNTIFS($F$381:$F$394,F384,$B$381:$B$394,"&lt;"&amp;B384)+1)</f>
        <v/>
      </c>
      <c r="H384">
        <f>IF(OR(E384="",C384=""),"",IF(C384&gt;=DATE(2019,5,1),"令和"&amp;(YEAR(C384)-2018),IF(C384&gt;=DATE(1989,1,8),"平成"&amp;(YEAR(C384)-1988),"昭和"&amp;(YEAR(C384)-1925)))&amp;"年"&amp;MONTH(C384)&amp;"月")</f>
        <v/>
      </c>
    </row>
    <row r="385">
      <c r="A385" t="n">
        <v>28</v>
      </c>
      <c r="B385" t="n">
        <v>5</v>
      </c>
      <c r="C385">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385">
        <f>IF(入力!V32="","",入力!V32)</f>
        <v/>
      </c>
      <c r="E385">
        <f>IF(D385="","",IFERROR(INDEX(資格マスタ!$B:$B,MATCH(ASC(SUBSTITUTE(SUBSTITUTE(D385," ",""),"　","")),資格マスタ!$D:$D,0)),D385))</f>
        <v/>
      </c>
      <c r="F385">
        <f>IF(E385="","",IF(C385="",DATE(9999,1,1),C385))</f>
        <v/>
      </c>
      <c r="G385">
        <f>IF(E385="","",COUNTIFS($F$381:$F$394,"&lt;"&amp;F385,$F$381:$F$394,"&lt;&gt;")+COUNTIFS($F$381:$F$394,F385,$B$381:$B$394,"&lt;"&amp;B385)+1)</f>
        <v/>
      </c>
      <c r="H385">
        <f>IF(OR(E385="",C385=""),"",IF(C385&gt;=DATE(2019,5,1),"令和"&amp;(YEAR(C385)-2018),IF(C385&gt;=DATE(1989,1,8),"平成"&amp;(YEAR(C385)-1988),"昭和"&amp;(YEAR(C385)-1925)))&amp;"年"&amp;MONTH(C385)&amp;"月")</f>
        <v/>
      </c>
    </row>
    <row r="386">
      <c r="A386" t="n">
        <v>28</v>
      </c>
      <c r="B386" t="n">
        <v>6</v>
      </c>
      <c r="C386">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386">
        <f>IF(入力!X32="","",入力!X32)</f>
        <v/>
      </c>
      <c r="E386">
        <f>IF(D386="","",IFERROR(INDEX(資格マスタ!$B:$B,MATCH(ASC(SUBSTITUTE(SUBSTITUTE(D386," ",""),"　","")),資格マスタ!$D:$D,0)),D386))</f>
        <v/>
      </c>
      <c r="F386">
        <f>IF(E386="","",IF(C386="",DATE(9999,1,1),C386))</f>
        <v/>
      </c>
      <c r="G386">
        <f>IF(E386="","",COUNTIFS($F$381:$F$394,"&lt;"&amp;F386,$F$381:$F$394,"&lt;&gt;")+COUNTIFS($F$381:$F$394,F386,$B$381:$B$394,"&lt;"&amp;B386)+1)</f>
        <v/>
      </c>
      <c r="H386">
        <f>IF(OR(E386="",C386=""),"",IF(C386&gt;=DATE(2019,5,1),"令和"&amp;(YEAR(C386)-2018),IF(C386&gt;=DATE(1989,1,8),"平成"&amp;(YEAR(C386)-1988),"昭和"&amp;(YEAR(C386)-1925)))&amp;"年"&amp;MONTH(C386)&amp;"月")</f>
        <v/>
      </c>
    </row>
    <row r="387">
      <c r="A387" t="n">
        <v>28</v>
      </c>
      <c r="B387" t="n">
        <v>7</v>
      </c>
      <c r="C387">
        <f>IFERROR(INDEX(資格取込!$S$6:$S$205,MATCH(28&amp;"_"&amp;1,資格取込!$Z$6:$Z$205,0)),"")</f>
        <v/>
      </c>
      <c r="D387">
        <f>IFERROR(INDEX(資格取込!$R$6:$R$205,MATCH(28&amp;"_"&amp;1,資格取込!$Z$6:$Z$205,0)),"")</f>
        <v/>
      </c>
      <c r="E387">
        <f>IF(D387="","",IFERROR(INDEX(資格マスタ!$B:$B,MATCH(ASC(SUBSTITUTE(SUBSTITUTE(D387," ",""),"　","")),資格マスタ!$D:$D,0)),D387))</f>
        <v/>
      </c>
      <c r="F387">
        <f>IF(E387="","",IF(C387="",DATE(9999,1,1),C387))</f>
        <v/>
      </c>
      <c r="G387">
        <f>IF(E387="","",COUNTIFS($F$381:$F$394,"&lt;"&amp;F387,$F$381:$F$394,"&lt;&gt;")+COUNTIFS($F$381:$F$394,F387,$B$381:$B$394,"&lt;"&amp;B387)+1)</f>
        <v/>
      </c>
      <c r="H387">
        <f>IF(OR(E387="",C387=""),"",IF(C387&gt;=DATE(2019,5,1),"令和"&amp;(YEAR(C387)-2018),IF(C387&gt;=DATE(1989,1,8),"平成"&amp;(YEAR(C387)-1988),"昭和"&amp;(YEAR(C387)-1925)))&amp;"年"&amp;MONTH(C387)&amp;"月")</f>
        <v/>
      </c>
    </row>
    <row r="388">
      <c r="A388" t="n">
        <v>28</v>
      </c>
      <c r="B388" t="n">
        <v>8</v>
      </c>
      <c r="C388">
        <f>IFERROR(INDEX(資格取込!$S$6:$S$205,MATCH(28&amp;"_"&amp;2,資格取込!$Z$6:$Z$205,0)),"")</f>
        <v/>
      </c>
      <c r="D388">
        <f>IFERROR(INDEX(資格取込!$R$6:$R$205,MATCH(28&amp;"_"&amp;2,資格取込!$Z$6:$Z$205,0)),"")</f>
        <v/>
      </c>
      <c r="E388">
        <f>IF(D388="","",IFERROR(INDEX(資格マスタ!$B:$B,MATCH(ASC(SUBSTITUTE(SUBSTITUTE(D388," ",""),"　","")),資格マスタ!$D:$D,0)),D388))</f>
        <v/>
      </c>
      <c r="F388">
        <f>IF(E388="","",IF(C388="",DATE(9999,1,1),C388))</f>
        <v/>
      </c>
      <c r="G388">
        <f>IF(E388="","",COUNTIFS($F$381:$F$394,"&lt;"&amp;F388,$F$381:$F$394,"&lt;&gt;")+COUNTIFS($F$381:$F$394,F388,$B$381:$B$394,"&lt;"&amp;B388)+1)</f>
        <v/>
      </c>
      <c r="H388">
        <f>IF(OR(E388="",C388=""),"",IF(C388&gt;=DATE(2019,5,1),"令和"&amp;(YEAR(C388)-2018),IF(C388&gt;=DATE(1989,1,8),"平成"&amp;(YEAR(C388)-1988),"昭和"&amp;(YEAR(C388)-1925)))&amp;"年"&amp;MONTH(C388)&amp;"月")</f>
        <v/>
      </c>
    </row>
    <row r="389">
      <c r="A389" t="n">
        <v>28</v>
      </c>
      <c r="B389" t="n">
        <v>9</v>
      </c>
      <c r="C389">
        <f>IFERROR(INDEX(資格取込!$S$6:$S$205,MATCH(28&amp;"_"&amp;3,資格取込!$Z$6:$Z$205,0)),"")</f>
        <v/>
      </c>
      <c r="D389">
        <f>IFERROR(INDEX(資格取込!$R$6:$R$205,MATCH(28&amp;"_"&amp;3,資格取込!$Z$6:$Z$205,0)),"")</f>
        <v/>
      </c>
      <c r="E389">
        <f>IF(D389="","",IFERROR(INDEX(資格マスタ!$B:$B,MATCH(ASC(SUBSTITUTE(SUBSTITUTE(D389," ",""),"　","")),資格マスタ!$D:$D,0)),D389))</f>
        <v/>
      </c>
      <c r="F389">
        <f>IF(E389="","",IF(C389="",DATE(9999,1,1),C389))</f>
        <v/>
      </c>
      <c r="G389">
        <f>IF(E389="","",COUNTIFS($F$381:$F$394,"&lt;"&amp;F389,$F$381:$F$394,"&lt;&gt;")+COUNTIFS($F$381:$F$394,F389,$B$381:$B$394,"&lt;"&amp;B389)+1)</f>
        <v/>
      </c>
      <c r="H389">
        <f>IF(OR(E389="",C389=""),"",IF(C389&gt;=DATE(2019,5,1),"令和"&amp;(YEAR(C389)-2018),IF(C389&gt;=DATE(1989,1,8),"平成"&amp;(YEAR(C389)-1988),"昭和"&amp;(YEAR(C389)-1925)))&amp;"年"&amp;MONTH(C389)&amp;"月")</f>
        <v/>
      </c>
    </row>
    <row r="390">
      <c r="A390" t="n">
        <v>28</v>
      </c>
      <c r="B390" t="n">
        <v>10</v>
      </c>
      <c r="C390">
        <f>IFERROR(INDEX(資格取込!$S$6:$S$205,MATCH(28&amp;"_"&amp;4,資格取込!$Z$6:$Z$205,0)),"")</f>
        <v/>
      </c>
      <c r="D390">
        <f>IFERROR(INDEX(資格取込!$R$6:$R$205,MATCH(28&amp;"_"&amp;4,資格取込!$Z$6:$Z$205,0)),"")</f>
        <v/>
      </c>
      <c r="E390">
        <f>IF(D390="","",IFERROR(INDEX(資格マスタ!$B:$B,MATCH(ASC(SUBSTITUTE(SUBSTITUTE(D390," ",""),"　","")),資格マスタ!$D:$D,0)),D390))</f>
        <v/>
      </c>
      <c r="F390">
        <f>IF(E390="","",IF(C390="",DATE(9999,1,1),C390))</f>
        <v/>
      </c>
      <c r="G390">
        <f>IF(E390="","",COUNTIFS($F$381:$F$394,"&lt;"&amp;F390,$F$381:$F$394,"&lt;&gt;")+COUNTIFS($F$381:$F$394,F390,$B$381:$B$394,"&lt;"&amp;B390)+1)</f>
        <v/>
      </c>
      <c r="H390">
        <f>IF(OR(E390="",C390=""),"",IF(C390&gt;=DATE(2019,5,1),"令和"&amp;(YEAR(C390)-2018),IF(C390&gt;=DATE(1989,1,8),"平成"&amp;(YEAR(C390)-1988),"昭和"&amp;(YEAR(C390)-1925)))&amp;"年"&amp;MONTH(C390)&amp;"月")</f>
        <v/>
      </c>
    </row>
    <row r="391">
      <c r="A391" t="n">
        <v>28</v>
      </c>
      <c r="B391" t="n">
        <v>11</v>
      </c>
      <c r="C391">
        <f>IFERROR(INDEX(資格取込!$S$6:$S$205,MATCH(28&amp;"_"&amp;5,資格取込!$Z$6:$Z$205,0)),"")</f>
        <v/>
      </c>
      <c r="D391">
        <f>IFERROR(INDEX(資格取込!$R$6:$R$205,MATCH(28&amp;"_"&amp;5,資格取込!$Z$6:$Z$205,0)),"")</f>
        <v/>
      </c>
      <c r="E391">
        <f>IF(D391="","",IFERROR(INDEX(資格マスタ!$B:$B,MATCH(ASC(SUBSTITUTE(SUBSTITUTE(D391," ",""),"　","")),資格マスタ!$D:$D,0)),D391))</f>
        <v/>
      </c>
      <c r="F391">
        <f>IF(E391="","",IF(C391="",DATE(9999,1,1),C391))</f>
        <v/>
      </c>
      <c r="G391">
        <f>IF(E391="","",COUNTIFS($F$381:$F$394,"&lt;"&amp;F391,$F$381:$F$394,"&lt;&gt;")+COUNTIFS($F$381:$F$394,F391,$B$381:$B$394,"&lt;"&amp;B391)+1)</f>
        <v/>
      </c>
      <c r="H391">
        <f>IF(OR(E391="",C391=""),"",IF(C391&gt;=DATE(2019,5,1),"令和"&amp;(YEAR(C391)-2018),IF(C391&gt;=DATE(1989,1,8),"平成"&amp;(YEAR(C391)-1988),"昭和"&amp;(YEAR(C391)-1925)))&amp;"年"&amp;MONTH(C391)&amp;"月")</f>
        <v/>
      </c>
    </row>
    <row r="392">
      <c r="A392" t="n">
        <v>28</v>
      </c>
      <c r="B392" t="n">
        <v>12</v>
      </c>
      <c r="C392">
        <f>IFERROR(INDEX(資格取込!$S$6:$S$205,MATCH(28&amp;"_"&amp;6,資格取込!$Z$6:$Z$205,0)),"")</f>
        <v/>
      </c>
      <c r="D392">
        <f>IFERROR(INDEX(資格取込!$R$6:$R$205,MATCH(28&amp;"_"&amp;6,資格取込!$Z$6:$Z$205,0)),"")</f>
        <v/>
      </c>
      <c r="E392">
        <f>IF(D392="","",IFERROR(INDEX(資格マスタ!$B:$B,MATCH(ASC(SUBSTITUTE(SUBSTITUTE(D392," ",""),"　","")),資格マスタ!$D:$D,0)),D392))</f>
        <v/>
      </c>
      <c r="F392">
        <f>IF(E392="","",IF(C392="",DATE(9999,1,1),C392))</f>
        <v/>
      </c>
      <c r="G392">
        <f>IF(E392="","",COUNTIFS($F$381:$F$394,"&lt;"&amp;F392,$F$381:$F$394,"&lt;&gt;")+COUNTIFS($F$381:$F$394,F392,$B$381:$B$394,"&lt;"&amp;B392)+1)</f>
        <v/>
      </c>
      <c r="H392">
        <f>IF(OR(E392="",C392=""),"",IF(C392&gt;=DATE(2019,5,1),"令和"&amp;(YEAR(C392)-2018),IF(C392&gt;=DATE(1989,1,8),"平成"&amp;(YEAR(C392)-1988),"昭和"&amp;(YEAR(C392)-1925)))&amp;"年"&amp;MONTH(C392)&amp;"月")</f>
        <v/>
      </c>
    </row>
    <row r="393">
      <c r="A393" t="n">
        <v>28</v>
      </c>
      <c r="B393" t="n">
        <v>13</v>
      </c>
      <c r="C393">
        <f>IFERROR(INDEX(資格取込!$S$6:$S$205,MATCH(28&amp;"_"&amp;7,資格取込!$Z$6:$Z$205,0)),"")</f>
        <v/>
      </c>
      <c r="D393">
        <f>IFERROR(INDEX(資格取込!$R$6:$R$205,MATCH(28&amp;"_"&amp;7,資格取込!$Z$6:$Z$205,0)),"")</f>
        <v/>
      </c>
      <c r="E393">
        <f>IF(D393="","",IFERROR(INDEX(資格マスタ!$B:$B,MATCH(ASC(SUBSTITUTE(SUBSTITUTE(D393," ",""),"　","")),資格マスタ!$D:$D,0)),D393))</f>
        <v/>
      </c>
      <c r="F393">
        <f>IF(E393="","",IF(C393="",DATE(9999,1,1),C393))</f>
        <v/>
      </c>
      <c r="G393">
        <f>IF(E393="","",COUNTIFS($F$381:$F$394,"&lt;"&amp;F393,$F$381:$F$394,"&lt;&gt;")+COUNTIFS($F$381:$F$394,F393,$B$381:$B$394,"&lt;"&amp;B393)+1)</f>
        <v/>
      </c>
      <c r="H393">
        <f>IF(OR(E393="",C393=""),"",IF(C393&gt;=DATE(2019,5,1),"令和"&amp;(YEAR(C393)-2018),IF(C393&gt;=DATE(1989,1,8),"平成"&amp;(YEAR(C393)-1988),"昭和"&amp;(YEAR(C393)-1925)))&amp;"年"&amp;MONTH(C393)&amp;"月")</f>
        <v/>
      </c>
    </row>
    <row r="394">
      <c r="A394" t="n">
        <v>28</v>
      </c>
      <c r="B394" t="n">
        <v>14</v>
      </c>
      <c r="C394">
        <f>IFERROR(INDEX(資格取込!$S$6:$S$205,MATCH(28&amp;"_"&amp;8,資格取込!$Z$6:$Z$205,0)),"")</f>
        <v/>
      </c>
      <c r="D394">
        <f>IFERROR(INDEX(資格取込!$R$6:$R$205,MATCH(28&amp;"_"&amp;8,資格取込!$Z$6:$Z$205,0)),"")</f>
        <v/>
      </c>
      <c r="E394">
        <f>IF(D394="","",IFERROR(INDEX(資格マスタ!$B:$B,MATCH(ASC(SUBSTITUTE(SUBSTITUTE(D394," ",""),"　","")),資格マスタ!$D:$D,0)),D394))</f>
        <v/>
      </c>
      <c r="F394">
        <f>IF(E394="","",IF(C394="",DATE(9999,1,1),C394))</f>
        <v/>
      </c>
      <c r="G394">
        <f>IF(E394="","",COUNTIFS($F$381:$F$394,"&lt;"&amp;F394,$F$381:$F$394,"&lt;&gt;")+COUNTIFS($F$381:$F$394,F394,$B$381:$B$394,"&lt;"&amp;B394)+1)</f>
        <v/>
      </c>
      <c r="H394">
        <f>IF(OR(E394="",C394=""),"",IF(C394&gt;=DATE(2019,5,1),"令和"&amp;(YEAR(C394)-2018),IF(C394&gt;=DATE(1989,1,8),"平成"&amp;(YEAR(C394)-1988),"昭和"&amp;(YEAR(C394)-1925)))&amp;"年"&amp;MONTH(C394)&amp;"月")</f>
        <v/>
      </c>
    </row>
    <row r="395">
      <c r="A395" t="n">
        <v>29</v>
      </c>
      <c r="B395" t="n">
        <v>1</v>
      </c>
      <c r="C395" s="132">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395">
        <f>IF(入力!N33="","",入力!N33)</f>
        <v/>
      </c>
      <c r="E395">
        <f>IF(D395="","",IFERROR(INDEX(資格マスタ!$B:$B,MATCH(ASC(SUBSTITUTE(SUBSTITUTE(D395," ",""),"　","")),資格マスタ!$D:$D,0)),D395))</f>
        <v/>
      </c>
      <c r="F395">
        <f>IF(E395="","",IF(C395="",DATE(9999,1,1),C395))</f>
        <v/>
      </c>
      <c r="G395">
        <f>IF(E395="","",COUNTIFS($F$395:$F$408,"&lt;"&amp;F395,$F$395:$F$408,"&lt;&gt;")+COUNTIFS($F$395:$F$408,F395,$B$395:$B$408,"&lt;"&amp;B395)+1)</f>
        <v/>
      </c>
      <c r="H395">
        <f>IF(OR(E395="",C395=""),"",IF(C395&gt;=DATE(2019,5,1),"令和"&amp;(YEAR(C395)-2018),IF(C395&gt;=DATE(1989,1,8),"平成"&amp;(YEAR(C395)-1988),"昭和"&amp;(YEAR(C395)-1925)))&amp;"年"&amp;MONTH(C395)&amp;"月")</f>
        <v/>
      </c>
    </row>
    <row r="396">
      <c r="A396" t="n">
        <v>29</v>
      </c>
      <c r="B396" t="n">
        <v>2</v>
      </c>
      <c r="C396">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396">
        <f>IF(入力!P33="","",入力!P33)</f>
        <v/>
      </c>
      <c r="E396">
        <f>IF(D396="","",IFERROR(INDEX(資格マスタ!$B:$B,MATCH(ASC(SUBSTITUTE(SUBSTITUTE(D396," ",""),"　","")),資格マスタ!$D:$D,0)),D396))</f>
        <v/>
      </c>
      <c r="F396">
        <f>IF(E396="","",IF(C396="",DATE(9999,1,1),C396))</f>
        <v/>
      </c>
      <c r="G396">
        <f>IF(E396="","",COUNTIFS($F$395:$F$408,"&lt;"&amp;F396,$F$395:$F$408,"&lt;&gt;")+COUNTIFS($F$395:$F$408,F396,$B$395:$B$408,"&lt;"&amp;B396)+1)</f>
        <v/>
      </c>
      <c r="H396">
        <f>IF(OR(E396="",C396=""),"",IF(C396&gt;=DATE(2019,5,1),"令和"&amp;(YEAR(C396)-2018),IF(C396&gt;=DATE(1989,1,8),"平成"&amp;(YEAR(C396)-1988),"昭和"&amp;(YEAR(C396)-1925)))&amp;"年"&amp;MONTH(C396)&amp;"月")</f>
        <v/>
      </c>
    </row>
    <row r="397">
      <c r="A397" t="n">
        <v>29</v>
      </c>
      <c r="B397" t="n">
        <v>3</v>
      </c>
      <c r="C397">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397">
        <f>IF(入力!R33="","",入力!R33)</f>
        <v/>
      </c>
      <c r="E397">
        <f>IF(D397="","",IFERROR(INDEX(資格マスタ!$B:$B,MATCH(ASC(SUBSTITUTE(SUBSTITUTE(D397," ",""),"　","")),資格マスタ!$D:$D,0)),D397))</f>
        <v/>
      </c>
      <c r="F397">
        <f>IF(E397="","",IF(C397="",DATE(9999,1,1),C397))</f>
        <v/>
      </c>
      <c r="G397">
        <f>IF(E397="","",COUNTIFS($F$395:$F$408,"&lt;"&amp;F397,$F$395:$F$408,"&lt;&gt;")+COUNTIFS($F$395:$F$408,F397,$B$395:$B$408,"&lt;"&amp;B397)+1)</f>
        <v/>
      </c>
      <c r="H397">
        <f>IF(OR(E397="",C397=""),"",IF(C397&gt;=DATE(2019,5,1),"令和"&amp;(YEAR(C397)-2018),IF(C397&gt;=DATE(1989,1,8),"平成"&amp;(YEAR(C397)-1988),"昭和"&amp;(YEAR(C397)-1925)))&amp;"年"&amp;MONTH(C397)&amp;"月")</f>
        <v/>
      </c>
    </row>
    <row r="398">
      <c r="A398" t="n">
        <v>29</v>
      </c>
      <c r="B398" t="n">
        <v>4</v>
      </c>
      <c r="C398">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398">
        <f>IF(入力!T33="","",入力!T33)</f>
        <v/>
      </c>
      <c r="E398">
        <f>IF(D398="","",IFERROR(INDEX(資格マスタ!$B:$B,MATCH(ASC(SUBSTITUTE(SUBSTITUTE(D398," ",""),"　","")),資格マスタ!$D:$D,0)),D398))</f>
        <v/>
      </c>
      <c r="F398">
        <f>IF(E398="","",IF(C398="",DATE(9999,1,1),C398))</f>
        <v/>
      </c>
      <c r="G398">
        <f>IF(E398="","",COUNTIFS($F$395:$F$408,"&lt;"&amp;F398,$F$395:$F$408,"&lt;&gt;")+COUNTIFS($F$395:$F$408,F398,$B$395:$B$408,"&lt;"&amp;B398)+1)</f>
        <v/>
      </c>
      <c r="H398">
        <f>IF(OR(E398="",C398=""),"",IF(C398&gt;=DATE(2019,5,1),"令和"&amp;(YEAR(C398)-2018),IF(C398&gt;=DATE(1989,1,8),"平成"&amp;(YEAR(C398)-1988),"昭和"&amp;(YEAR(C398)-1925)))&amp;"年"&amp;MONTH(C398)&amp;"月")</f>
        <v/>
      </c>
    </row>
    <row r="399">
      <c r="A399" t="n">
        <v>29</v>
      </c>
      <c r="B399" t="n">
        <v>5</v>
      </c>
      <c r="C399">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399">
        <f>IF(入力!V33="","",入力!V33)</f>
        <v/>
      </c>
      <c r="E399">
        <f>IF(D399="","",IFERROR(INDEX(資格マスタ!$B:$B,MATCH(ASC(SUBSTITUTE(SUBSTITUTE(D399," ",""),"　","")),資格マスタ!$D:$D,0)),D399))</f>
        <v/>
      </c>
      <c r="F399">
        <f>IF(E399="","",IF(C399="",DATE(9999,1,1),C399))</f>
        <v/>
      </c>
      <c r="G399">
        <f>IF(E399="","",COUNTIFS($F$395:$F$408,"&lt;"&amp;F399,$F$395:$F$408,"&lt;&gt;")+COUNTIFS($F$395:$F$408,F399,$B$395:$B$408,"&lt;"&amp;B399)+1)</f>
        <v/>
      </c>
      <c r="H399">
        <f>IF(OR(E399="",C399=""),"",IF(C399&gt;=DATE(2019,5,1),"令和"&amp;(YEAR(C399)-2018),IF(C399&gt;=DATE(1989,1,8),"平成"&amp;(YEAR(C399)-1988),"昭和"&amp;(YEAR(C399)-1925)))&amp;"年"&amp;MONTH(C399)&amp;"月")</f>
        <v/>
      </c>
    </row>
    <row r="400">
      <c r="A400" t="n">
        <v>29</v>
      </c>
      <c r="B400" t="n">
        <v>6</v>
      </c>
      <c r="C400">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400">
        <f>IF(入力!X33="","",入力!X33)</f>
        <v/>
      </c>
      <c r="E400">
        <f>IF(D400="","",IFERROR(INDEX(資格マスタ!$B:$B,MATCH(ASC(SUBSTITUTE(SUBSTITUTE(D400," ",""),"　","")),資格マスタ!$D:$D,0)),D400))</f>
        <v/>
      </c>
      <c r="F400">
        <f>IF(E400="","",IF(C400="",DATE(9999,1,1),C400))</f>
        <v/>
      </c>
      <c r="G400">
        <f>IF(E400="","",COUNTIFS($F$395:$F$408,"&lt;"&amp;F400,$F$395:$F$408,"&lt;&gt;")+COUNTIFS($F$395:$F$408,F400,$B$395:$B$408,"&lt;"&amp;B400)+1)</f>
        <v/>
      </c>
      <c r="H400">
        <f>IF(OR(E400="",C400=""),"",IF(C400&gt;=DATE(2019,5,1),"令和"&amp;(YEAR(C400)-2018),IF(C400&gt;=DATE(1989,1,8),"平成"&amp;(YEAR(C400)-1988),"昭和"&amp;(YEAR(C400)-1925)))&amp;"年"&amp;MONTH(C400)&amp;"月")</f>
        <v/>
      </c>
    </row>
    <row r="401">
      <c r="A401" t="n">
        <v>29</v>
      </c>
      <c r="B401" t="n">
        <v>7</v>
      </c>
      <c r="C401">
        <f>IFERROR(INDEX(資格取込!$S$6:$S$205,MATCH(29&amp;"_"&amp;1,資格取込!$Z$6:$Z$205,0)),"")</f>
        <v/>
      </c>
      <c r="D401">
        <f>IFERROR(INDEX(資格取込!$R$6:$R$205,MATCH(29&amp;"_"&amp;1,資格取込!$Z$6:$Z$205,0)),"")</f>
        <v/>
      </c>
      <c r="E401">
        <f>IF(D401="","",IFERROR(INDEX(資格マスタ!$B:$B,MATCH(ASC(SUBSTITUTE(SUBSTITUTE(D401," ",""),"　","")),資格マスタ!$D:$D,0)),D401))</f>
        <v/>
      </c>
      <c r="F401">
        <f>IF(E401="","",IF(C401="",DATE(9999,1,1),C401))</f>
        <v/>
      </c>
      <c r="G401">
        <f>IF(E401="","",COUNTIFS($F$395:$F$408,"&lt;"&amp;F401,$F$395:$F$408,"&lt;&gt;")+COUNTIFS($F$395:$F$408,F401,$B$395:$B$408,"&lt;"&amp;B401)+1)</f>
        <v/>
      </c>
      <c r="H401">
        <f>IF(OR(E401="",C401=""),"",IF(C401&gt;=DATE(2019,5,1),"令和"&amp;(YEAR(C401)-2018),IF(C401&gt;=DATE(1989,1,8),"平成"&amp;(YEAR(C401)-1988),"昭和"&amp;(YEAR(C401)-1925)))&amp;"年"&amp;MONTH(C401)&amp;"月")</f>
        <v/>
      </c>
    </row>
    <row r="402">
      <c r="A402" t="n">
        <v>29</v>
      </c>
      <c r="B402" t="n">
        <v>8</v>
      </c>
      <c r="C402">
        <f>IFERROR(INDEX(資格取込!$S$6:$S$205,MATCH(29&amp;"_"&amp;2,資格取込!$Z$6:$Z$205,0)),"")</f>
        <v/>
      </c>
      <c r="D402">
        <f>IFERROR(INDEX(資格取込!$R$6:$R$205,MATCH(29&amp;"_"&amp;2,資格取込!$Z$6:$Z$205,0)),"")</f>
        <v/>
      </c>
      <c r="E402">
        <f>IF(D402="","",IFERROR(INDEX(資格マスタ!$B:$B,MATCH(ASC(SUBSTITUTE(SUBSTITUTE(D402," ",""),"　","")),資格マスタ!$D:$D,0)),D402))</f>
        <v/>
      </c>
      <c r="F402">
        <f>IF(E402="","",IF(C402="",DATE(9999,1,1),C402))</f>
        <v/>
      </c>
      <c r="G402">
        <f>IF(E402="","",COUNTIFS($F$395:$F$408,"&lt;"&amp;F402,$F$395:$F$408,"&lt;&gt;")+COUNTIFS($F$395:$F$408,F402,$B$395:$B$408,"&lt;"&amp;B402)+1)</f>
        <v/>
      </c>
      <c r="H402">
        <f>IF(OR(E402="",C402=""),"",IF(C402&gt;=DATE(2019,5,1),"令和"&amp;(YEAR(C402)-2018),IF(C402&gt;=DATE(1989,1,8),"平成"&amp;(YEAR(C402)-1988),"昭和"&amp;(YEAR(C402)-1925)))&amp;"年"&amp;MONTH(C402)&amp;"月")</f>
        <v/>
      </c>
    </row>
    <row r="403">
      <c r="A403" t="n">
        <v>29</v>
      </c>
      <c r="B403" t="n">
        <v>9</v>
      </c>
      <c r="C403">
        <f>IFERROR(INDEX(資格取込!$S$6:$S$205,MATCH(29&amp;"_"&amp;3,資格取込!$Z$6:$Z$205,0)),"")</f>
        <v/>
      </c>
      <c r="D403">
        <f>IFERROR(INDEX(資格取込!$R$6:$R$205,MATCH(29&amp;"_"&amp;3,資格取込!$Z$6:$Z$205,0)),"")</f>
        <v/>
      </c>
      <c r="E403">
        <f>IF(D403="","",IFERROR(INDEX(資格マスタ!$B:$B,MATCH(ASC(SUBSTITUTE(SUBSTITUTE(D403," ",""),"　","")),資格マスタ!$D:$D,0)),D403))</f>
        <v/>
      </c>
      <c r="F403">
        <f>IF(E403="","",IF(C403="",DATE(9999,1,1),C403))</f>
        <v/>
      </c>
      <c r="G403">
        <f>IF(E403="","",COUNTIFS($F$395:$F$408,"&lt;"&amp;F403,$F$395:$F$408,"&lt;&gt;")+COUNTIFS($F$395:$F$408,F403,$B$395:$B$408,"&lt;"&amp;B403)+1)</f>
        <v/>
      </c>
      <c r="H403">
        <f>IF(OR(E403="",C403=""),"",IF(C403&gt;=DATE(2019,5,1),"令和"&amp;(YEAR(C403)-2018),IF(C403&gt;=DATE(1989,1,8),"平成"&amp;(YEAR(C403)-1988),"昭和"&amp;(YEAR(C403)-1925)))&amp;"年"&amp;MONTH(C403)&amp;"月")</f>
        <v/>
      </c>
    </row>
    <row r="404">
      <c r="A404" t="n">
        <v>29</v>
      </c>
      <c r="B404" t="n">
        <v>10</v>
      </c>
      <c r="C404">
        <f>IFERROR(INDEX(資格取込!$S$6:$S$205,MATCH(29&amp;"_"&amp;4,資格取込!$Z$6:$Z$205,0)),"")</f>
        <v/>
      </c>
      <c r="D404">
        <f>IFERROR(INDEX(資格取込!$R$6:$R$205,MATCH(29&amp;"_"&amp;4,資格取込!$Z$6:$Z$205,0)),"")</f>
        <v/>
      </c>
      <c r="E404">
        <f>IF(D404="","",IFERROR(INDEX(資格マスタ!$B:$B,MATCH(ASC(SUBSTITUTE(SUBSTITUTE(D404," ",""),"　","")),資格マスタ!$D:$D,0)),D404))</f>
        <v/>
      </c>
      <c r="F404">
        <f>IF(E404="","",IF(C404="",DATE(9999,1,1),C404))</f>
        <v/>
      </c>
      <c r="G404">
        <f>IF(E404="","",COUNTIFS($F$395:$F$408,"&lt;"&amp;F404,$F$395:$F$408,"&lt;&gt;")+COUNTIFS($F$395:$F$408,F404,$B$395:$B$408,"&lt;"&amp;B404)+1)</f>
        <v/>
      </c>
      <c r="H404">
        <f>IF(OR(E404="",C404=""),"",IF(C404&gt;=DATE(2019,5,1),"令和"&amp;(YEAR(C404)-2018),IF(C404&gt;=DATE(1989,1,8),"平成"&amp;(YEAR(C404)-1988),"昭和"&amp;(YEAR(C404)-1925)))&amp;"年"&amp;MONTH(C404)&amp;"月")</f>
        <v/>
      </c>
    </row>
    <row r="405">
      <c r="A405" t="n">
        <v>29</v>
      </c>
      <c r="B405" t="n">
        <v>11</v>
      </c>
      <c r="C405">
        <f>IFERROR(INDEX(資格取込!$S$6:$S$205,MATCH(29&amp;"_"&amp;5,資格取込!$Z$6:$Z$205,0)),"")</f>
        <v/>
      </c>
      <c r="D405">
        <f>IFERROR(INDEX(資格取込!$R$6:$R$205,MATCH(29&amp;"_"&amp;5,資格取込!$Z$6:$Z$205,0)),"")</f>
        <v/>
      </c>
      <c r="E405">
        <f>IF(D405="","",IFERROR(INDEX(資格マスタ!$B:$B,MATCH(ASC(SUBSTITUTE(SUBSTITUTE(D405," ",""),"　","")),資格マスタ!$D:$D,0)),D405))</f>
        <v/>
      </c>
      <c r="F405">
        <f>IF(E405="","",IF(C405="",DATE(9999,1,1),C405))</f>
        <v/>
      </c>
      <c r="G405">
        <f>IF(E405="","",COUNTIFS($F$395:$F$408,"&lt;"&amp;F405,$F$395:$F$408,"&lt;&gt;")+COUNTIFS($F$395:$F$408,F405,$B$395:$B$408,"&lt;"&amp;B405)+1)</f>
        <v/>
      </c>
      <c r="H405">
        <f>IF(OR(E405="",C405=""),"",IF(C405&gt;=DATE(2019,5,1),"令和"&amp;(YEAR(C405)-2018),IF(C405&gt;=DATE(1989,1,8),"平成"&amp;(YEAR(C405)-1988),"昭和"&amp;(YEAR(C405)-1925)))&amp;"年"&amp;MONTH(C405)&amp;"月")</f>
        <v/>
      </c>
    </row>
    <row r="406">
      <c r="A406" t="n">
        <v>29</v>
      </c>
      <c r="B406" t="n">
        <v>12</v>
      </c>
      <c r="C406">
        <f>IFERROR(INDEX(資格取込!$S$6:$S$205,MATCH(29&amp;"_"&amp;6,資格取込!$Z$6:$Z$205,0)),"")</f>
        <v/>
      </c>
      <c r="D406">
        <f>IFERROR(INDEX(資格取込!$R$6:$R$205,MATCH(29&amp;"_"&amp;6,資格取込!$Z$6:$Z$205,0)),"")</f>
        <v/>
      </c>
      <c r="E406">
        <f>IF(D406="","",IFERROR(INDEX(資格マスタ!$B:$B,MATCH(ASC(SUBSTITUTE(SUBSTITUTE(D406," ",""),"　","")),資格マスタ!$D:$D,0)),D406))</f>
        <v/>
      </c>
      <c r="F406">
        <f>IF(E406="","",IF(C406="",DATE(9999,1,1),C406))</f>
        <v/>
      </c>
      <c r="G406">
        <f>IF(E406="","",COUNTIFS($F$395:$F$408,"&lt;"&amp;F406,$F$395:$F$408,"&lt;&gt;")+COUNTIFS($F$395:$F$408,F406,$B$395:$B$408,"&lt;"&amp;B406)+1)</f>
        <v/>
      </c>
      <c r="H406">
        <f>IF(OR(E406="",C406=""),"",IF(C406&gt;=DATE(2019,5,1),"令和"&amp;(YEAR(C406)-2018),IF(C406&gt;=DATE(1989,1,8),"平成"&amp;(YEAR(C406)-1988),"昭和"&amp;(YEAR(C406)-1925)))&amp;"年"&amp;MONTH(C406)&amp;"月")</f>
        <v/>
      </c>
    </row>
    <row r="407">
      <c r="A407" t="n">
        <v>29</v>
      </c>
      <c r="B407" t="n">
        <v>13</v>
      </c>
      <c r="C407">
        <f>IFERROR(INDEX(資格取込!$S$6:$S$205,MATCH(29&amp;"_"&amp;7,資格取込!$Z$6:$Z$205,0)),"")</f>
        <v/>
      </c>
      <c r="D407">
        <f>IFERROR(INDEX(資格取込!$R$6:$R$205,MATCH(29&amp;"_"&amp;7,資格取込!$Z$6:$Z$205,0)),"")</f>
        <v/>
      </c>
      <c r="E407">
        <f>IF(D407="","",IFERROR(INDEX(資格マスタ!$B:$B,MATCH(ASC(SUBSTITUTE(SUBSTITUTE(D407," ",""),"　","")),資格マスタ!$D:$D,0)),D407))</f>
        <v/>
      </c>
      <c r="F407">
        <f>IF(E407="","",IF(C407="",DATE(9999,1,1),C407))</f>
        <v/>
      </c>
      <c r="G407">
        <f>IF(E407="","",COUNTIFS($F$395:$F$408,"&lt;"&amp;F407,$F$395:$F$408,"&lt;&gt;")+COUNTIFS($F$395:$F$408,F407,$B$395:$B$408,"&lt;"&amp;B407)+1)</f>
        <v/>
      </c>
      <c r="H407">
        <f>IF(OR(E407="",C407=""),"",IF(C407&gt;=DATE(2019,5,1),"令和"&amp;(YEAR(C407)-2018),IF(C407&gt;=DATE(1989,1,8),"平成"&amp;(YEAR(C407)-1988),"昭和"&amp;(YEAR(C407)-1925)))&amp;"年"&amp;MONTH(C407)&amp;"月")</f>
        <v/>
      </c>
    </row>
    <row r="408">
      <c r="A408" t="n">
        <v>29</v>
      </c>
      <c r="B408" t="n">
        <v>14</v>
      </c>
      <c r="C408">
        <f>IFERROR(INDEX(資格取込!$S$6:$S$205,MATCH(29&amp;"_"&amp;8,資格取込!$Z$6:$Z$205,0)),"")</f>
        <v/>
      </c>
      <c r="D408">
        <f>IFERROR(INDEX(資格取込!$R$6:$R$205,MATCH(29&amp;"_"&amp;8,資格取込!$Z$6:$Z$205,0)),"")</f>
        <v/>
      </c>
      <c r="E408">
        <f>IF(D408="","",IFERROR(INDEX(資格マスタ!$B:$B,MATCH(ASC(SUBSTITUTE(SUBSTITUTE(D408," ",""),"　","")),資格マスタ!$D:$D,0)),D408))</f>
        <v/>
      </c>
      <c r="F408">
        <f>IF(E408="","",IF(C408="",DATE(9999,1,1),C408))</f>
        <v/>
      </c>
      <c r="G408">
        <f>IF(E408="","",COUNTIFS($F$395:$F$408,"&lt;"&amp;F408,$F$395:$F$408,"&lt;&gt;")+COUNTIFS($F$395:$F$408,F408,$B$395:$B$408,"&lt;"&amp;B408)+1)</f>
        <v/>
      </c>
      <c r="H408">
        <f>IF(OR(E408="",C408=""),"",IF(C408&gt;=DATE(2019,5,1),"令和"&amp;(YEAR(C408)-2018),IF(C408&gt;=DATE(1989,1,8),"平成"&amp;(YEAR(C408)-1988),"昭和"&amp;(YEAR(C408)-1925)))&amp;"年"&amp;MONTH(C408)&amp;"月")</f>
        <v/>
      </c>
    </row>
    <row r="409">
      <c r="A409" t="n">
        <v>30</v>
      </c>
      <c r="B409" t="n">
        <v>1</v>
      </c>
      <c r="C409" s="132">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409">
        <f>IF(入力!N34="","",入力!N34)</f>
        <v/>
      </c>
      <c r="E409">
        <f>IF(D409="","",IFERROR(INDEX(資格マスタ!$B:$B,MATCH(ASC(SUBSTITUTE(SUBSTITUTE(D409," ",""),"　","")),資格マスタ!$D:$D,0)),D409))</f>
        <v/>
      </c>
      <c r="F409">
        <f>IF(E409="","",IF(C409="",DATE(9999,1,1),C409))</f>
        <v/>
      </c>
      <c r="G409">
        <f>IF(E409="","",COUNTIFS($F$409:$F$422,"&lt;"&amp;F409,$F$409:$F$422,"&lt;&gt;")+COUNTIFS($F$409:$F$422,F409,$B$409:$B$422,"&lt;"&amp;B409)+1)</f>
        <v/>
      </c>
      <c r="H409">
        <f>IF(OR(E409="",C409=""),"",IF(C409&gt;=DATE(2019,5,1),"令和"&amp;(YEAR(C409)-2018),IF(C409&gt;=DATE(1989,1,8),"平成"&amp;(YEAR(C409)-1988),"昭和"&amp;(YEAR(C409)-1925)))&amp;"年"&amp;MONTH(C409)&amp;"月")</f>
        <v/>
      </c>
    </row>
    <row r="410">
      <c r="A410" t="n">
        <v>30</v>
      </c>
      <c r="B410" t="n">
        <v>2</v>
      </c>
      <c r="C410">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410">
        <f>IF(入力!P34="","",入力!P34)</f>
        <v/>
      </c>
      <c r="E410">
        <f>IF(D410="","",IFERROR(INDEX(資格マスタ!$B:$B,MATCH(ASC(SUBSTITUTE(SUBSTITUTE(D410," ",""),"　","")),資格マスタ!$D:$D,0)),D410))</f>
        <v/>
      </c>
      <c r="F410">
        <f>IF(E410="","",IF(C410="",DATE(9999,1,1),C410))</f>
        <v/>
      </c>
      <c r="G410">
        <f>IF(E410="","",COUNTIFS($F$409:$F$422,"&lt;"&amp;F410,$F$409:$F$422,"&lt;&gt;")+COUNTIFS($F$409:$F$422,F410,$B$409:$B$422,"&lt;"&amp;B410)+1)</f>
        <v/>
      </c>
      <c r="H410">
        <f>IF(OR(E410="",C410=""),"",IF(C410&gt;=DATE(2019,5,1),"令和"&amp;(YEAR(C410)-2018),IF(C410&gt;=DATE(1989,1,8),"平成"&amp;(YEAR(C410)-1988),"昭和"&amp;(YEAR(C410)-1925)))&amp;"年"&amp;MONTH(C410)&amp;"月")</f>
        <v/>
      </c>
    </row>
    <row r="411">
      <c r="A411" t="n">
        <v>30</v>
      </c>
      <c r="B411" t="n">
        <v>3</v>
      </c>
      <c r="C411">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411">
        <f>IF(入力!R34="","",入力!R34)</f>
        <v/>
      </c>
      <c r="E411">
        <f>IF(D411="","",IFERROR(INDEX(資格マスタ!$B:$B,MATCH(ASC(SUBSTITUTE(SUBSTITUTE(D411," ",""),"　","")),資格マスタ!$D:$D,0)),D411))</f>
        <v/>
      </c>
      <c r="F411">
        <f>IF(E411="","",IF(C411="",DATE(9999,1,1),C411))</f>
        <v/>
      </c>
      <c r="G411">
        <f>IF(E411="","",COUNTIFS($F$409:$F$422,"&lt;"&amp;F411,$F$409:$F$422,"&lt;&gt;")+COUNTIFS($F$409:$F$422,F411,$B$409:$B$422,"&lt;"&amp;B411)+1)</f>
        <v/>
      </c>
      <c r="H411">
        <f>IF(OR(E411="",C411=""),"",IF(C411&gt;=DATE(2019,5,1),"令和"&amp;(YEAR(C411)-2018),IF(C411&gt;=DATE(1989,1,8),"平成"&amp;(YEAR(C411)-1988),"昭和"&amp;(YEAR(C411)-1925)))&amp;"年"&amp;MONTH(C411)&amp;"月")</f>
        <v/>
      </c>
    </row>
    <row r="412">
      <c r="A412" t="n">
        <v>30</v>
      </c>
      <c r="B412" t="n">
        <v>4</v>
      </c>
      <c r="C412">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412">
        <f>IF(入力!T34="","",入力!T34)</f>
        <v/>
      </c>
      <c r="E412">
        <f>IF(D412="","",IFERROR(INDEX(資格マスタ!$B:$B,MATCH(ASC(SUBSTITUTE(SUBSTITUTE(D412," ",""),"　","")),資格マスタ!$D:$D,0)),D412))</f>
        <v/>
      </c>
      <c r="F412">
        <f>IF(E412="","",IF(C412="",DATE(9999,1,1),C412))</f>
        <v/>
      </c>
      <c r="G412">
        <f>IF(E412="","",COUNTIFS($F$409:$F$422,"&lt;"&amp;F412,$F$409:$F$422,"&lt;&gt;")+COUNTIFS($F$409:$F$422,F412,$B$409:$B$422,"&lt;"&amp;B412)+1)</f>
        <v/>
      </c>
      <c r="H412">
        <f>IF(OR(E412="",C412=""),"",IF(C412&gt;=DATE(2019,5,1),"令和"&amp;(YEAR(C412)-2018),IF(C412&gt;=DATE(1989,1,8),"平成"&amp;(YEAR(C412)-1988),"昭和"&amp;(YEAR(C412)-1925)))&amp;"年"&amp;MONTH(C412)&amp;"月")</f>
        <v/>
      </c>
    </row>
    <row r="413">
      <c r="A413" t="n">
        <v>30</v>
      </c>
      <c r="B413" t="n">
        <v>5</v>
      </c>
      <c r="C413">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413">
        <f>IF(入力!V34="","",入力!V34)</f>
        <v/>
      </c>
      <c r="E413">
        <f>IF(D413="","",IFERROR(INDEX(資格マスタ!$B:$B,MATCH(ASC(SUBSTITUTE(SUBSTITUTE(D413," ",""),"　","")),資格マスタ!$D:$D,0)),D413))</f>
        <v/>
      </c>
      <c r="F413">
        <f>IF(E413="","",IF(C413="",DATE(9999,1,1),C413))</f>
        <v/>
      </c>
      <c r="G413">
        <f>IF(E413="","",COUNTIFS($F$409:$F$422,"&lt;"&amp;F413,$F$409:$F$422,"&lt;&gt;")+COUNTIFS($F$409:$F$422,F413,$B$409:$B$422,"&lt;"&amp;B413)+1)</f>
        <v/>
      </c>
      <c r="H413">
        <f>IF(OR(E413="",C413=""),"",IF(C413&gt;=DATE(2019,5,1),"令和"&amp;(YEAR(C413)-2018),IF(C413&gt;=DATE(1989,1,8),"平成"&amp;(YEAR(C413)-1988),"昭和"&amp;(YEAR(C413)-1925)))&amp;"年"&amp;MONTH(C413)&amp;"月")</f>
        <v/>
      </c>
    </row>
    <row r="414">
      <c r="A414" t="n">
        <v>30</v>
      </c>
      <c r="B414" t="n">
        <v>6</v>
      </c>
      <c r="C414">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414">
        <f>IF(入力!X34="","",入力!X34)</f>
        <v/>
      </c>
      <c r="E414">
        <f>IF(D414="","",IFERROR(INDEX(資格マスタ!$B:$B,MATCH(ASC(SUBSTITUTE(SUBSTITUTE(D414," ",""),"　","")),資格マスタ!$D:$D,0)),D414))</f>
        <v/>
      </c>
      <c r="F414">
        <f>IF(E414="","",IF(C414="",DATE(9999,1,1),C414))</f>
        <v/>
      </c>
      <c r="G414">
        <f>IF(E414="","",COUNTIFS($F$409:$F$422,"&lt;"&amp;F414,$F$409:$F$422,"&lt;&gt;")+COUNTIFS($F$409:$F$422,F414,$B$409:$B$422,"&lt;"&amp;B414)+1)</f>
        <v/>
      </c>
      <c r="H414">
        <f>IF(OR(E414="",C414=""),"",IF(C414&gt;=DATE(2019,5,1),"令和"&amp;(YEAR(C414)-2018),IF(C414&gt;=DATE(1989,1,8),"平成"&amp;(YEAR(C414)-1988),"昭和"&amp;(YEAR(C414)-1925)))&amp;"年"&amp;MONTH(C414)&amp;"月")</f>
        <v/>
      </c>
    </row>
    <row r="415">
      <c r="A415" t="n">
        <v>30</v>
      </c>
      <c r="B415" t="n">
        <v>7</v>
      </c>
      <c r="C415">
        <f>IFERROR(INDEX(資格取込!$S$6:$S$205,MATCH(30&amp;"_"&amp;1,資格取込!$Z$6:$Z$205,0)),"")</f>
        <v/>
      </c>
      <c r="D415">
        <f>IFERROR(INDEX(資格取込!$R$6:$R$205,MATCH(30&amp;"_"&amp;1,資格取込!$Z$6:$Z$205,0)),"")</f>
        <v/>
      </c>
      <c r="E415">
        <f>IF(D415="","",IFERROR(INDEX(資格マスタ!$B:$B,MATCH(ASC(SUBSTITUTE(SUBSTITUTE(D415," ",""),"　","")),資格マスタ!$D:$D,0)),D415))</f>
        <v/>
      </c>
      <c r="F415">
        <f>IF(E415="","",IF(C415="",DATE(9999,1,1),C415))</f>
        <v/>
      </c>
      <c r="G415">
        <f>IF(E415="","",COUNTIFS($F$409:$F$422,"&lt;"&amp;F415,$F$409:$F$422,"&lt;&gt;")+COUNTIFS($F$409:$F$422,F415,$B$409:$B$422,"&lt;"&amp;B415)+1)</f>
        <v/>
      </c>
      <c r="H415">
        <f>IF(OR(E415="",C415=""),"",IF(C415&gt;=DATE(2019,5,1),"令和"&amp;(YEAR(C415)-2018),IF(C415&gt;=DATE(1989,1,8),"平成"&amp;(YEAR(C415)-1988),"昭和"&amp;(YEAR(C415)-1925)))&amp;"年"&amp;MONTH(C415)&amp;"月")</f>
        <v/>
      </c>
    </row>
    <row r="416">
      <c r="A416" t="n">
        <v>30</v>
      </c>
      <c r="B416" t="n">
        <v>8</v>
      </c>
      <c r="C416">
        <f>IFERROR(INDEX(資格取込!$S$6:$S$205,MATCH(30&amp;"_"&amp;2,資格取込!$Z$6:$Z$205,0)),"")</f>
        <v/>
      </c>
      <c r="D416">
        <f>IFERROR(INDEX(資格取込!$R$6:$R$205,MATCH(30&amp;"_"&amp;2,資格取込!$Z$6:$Z$205,0)),"")</f>
        <v/>
      </c>
      <c r="E416">
        <f>IF(D416="","",IFERROR(INDEX(資格マスタ!$B:$B,MATCH(ASC(SUBSTITUTE(SUBSTITUTE(D416," ",""),"　","")),資格マスタ!$D:$D,0)),D416))</f>
        <v/>
      </c>
      <c r="F416">
        <f>IF(E416="","",IF(C416="",DATE(9999,1,1),C416))</f>
        <v/>
      </c>
      <c r="G416">
        <f>IF(E416="","",COUNTIFS($F$409:$F$422,"&lt;"&amp;F416,$F$409:$F$422,"&lt;&gt;")+COUNTIFS($F$409:$F$422,F416,$B$409:$B$422,"&lt;"&amp;B416)+1)</f>
        <v/>
      </c>
      <c r="H416">
        <f>IF(OR(E416="",C416=""),"",IF(C416&gt;=DATE(2019,5,1),"令和"&amp;(YEAR(C416)-2018),IF(C416&gt;=DATE(1989,1,8),"平成"&amp;(YEAR(C416)-1988),"昭和"&amp;(YEAR(C416)-1925)))&amp;"年"&amp;MONTH(C416)&amp;"月")</f>
        <v/>
      </c>
    </row>
    <row r="417">
      <c r="A417" t="n">
        <v>30</v>
      </c>
      <c r="B417" t="n">
        <v>9</v>
      </c>
      <c r="C417">
        <f>IFERROR(INDEX(資格取込!$S$6:$S$205,MATCH(30&amp;"_"&amp;3,資格取込!$Z$6:$Z$205,0)),"")</f>
        <v/>
      </c>
      <c r="D417">
        <f>IFERROR(INDEX(資格取込!$R$6:$R$205,MATCH(30&amp;"_"&amp;3,資格取込!$Z$6:$Z$205,0)),"")</f>
        <v/>
      </c>
      <c r="E417">
        <f>IF(D417="","",IFERROR(INDEX(資格マスタ!$B:$B,MATCH(ASC(SUBSTITUTE(SUBSTITUTE(D417," ",""),"　","")),資格マスタ!$D:$D,0)),D417))</f>
        <v/>
      </c>
      <c r="F417">
        <f>IF(E417="","",IF(C417="",DATE(9999,1,1),C417))</f>
        <v/>
      </c>
      <c r="G417">
        <f>IF(E417="","",COUNTIFS($F$409:$F$422,"&lt;"&amp;F417,$F$409:$F$422,"&lt;&gt;")+COUNTIFS($F$409:$F$422,F417,$B$409:$B$422,"&lt;"&amp;B417)+1)</f>
        <v/>
      </c>
      <c r="H417">
        <f>IF(OR(E417="",C417=""),"",IF(C417&gt;=DATE(2019,5,1),"令和"&amp;(YEAR(C417)-2018),IF(C417&gt;=DATE(1989,1,8),"平成"&amp;(YEAR(C417)-1988),"昭和"&amp;(YEAR(C417)-1925)))&amp;"年"&amp;MONTH(C417)&amp;"月")</f>
        <v/>
      </c>
    </row>
    <row r="418">
      <c r="A418" t="n">
        <v>30</v>
      </c>
      <c r="B418" t="n">
        <v>10</v>
      </c>
      <c r="C418">
        <f>IFERROR(INDEX(資格取込!$S$6:$S$205,MATCH(30&amp;"_"&amp;4,資格取込!$Z$6:$Z$205,0)),"")</f>
        <v/>
      </c>
      <c r="D418">
        <f>IFERROR(INDEX(資格取込!$R$6:$R$205,MATCH(30&amp;"_"&amp;4,資格取込!$Z$6:$Z$205,0)),"")</f>
        <v/>
      </c>
      <c r="E418">
        <f>IF(D418="","",IFERROR(INDEX(資格マスタ!$B:$B,MATCH(ASC(SUBSTITUTE(SUBSTITUTE(D418," ",""),"　","")),資格マスタ!$D:$D,0)),D418))</f>
        <v/>
      </c>
      <c r="F418">
        <f>IF(E418="","",IF(C418="",DATE(9999,1,1),C418))</f>
        <v/>
      </c>
      <c r="G418">
        <f>IF(E418="","",COUNTIFS($F$409:$F$422,"&lt;"&amp;F418,$F$409:$F$422,"&lt;&gt;")+COUNTIFS($F$409:$F$422,F418,$B$409:$B$422,"&lt;"&amp;B418)+1)</f>
        <v/>
      </c>
      <c r="H418">
        <f>IF(OR(E418="",C418=""),"",IF(C418&gt;=DATE(2019,5,1),"令和"&amp;(YEAR(C418)-2018),IF(C418&gt;=DATE(1989,1,8),"平成"&amp;(YEAR(C418)-1988),"昭和"&amp;(YEAR(C418)-1925)))&amp;"年"&amp;MONTH(C418)&amp;"月")</f>
        <v/>
      </c>
    </row>
    <row r="419">
      <c r="A419" t="n">
        <v>30</v>
      </c>
      <c r="B419" t="n">
        <v>11</v>
      </c>
      <c r="C419">
        <f>IFERROR(INDEX(資格取込!$S$6:$S$205,MATCH(30&amp;"_"&amp;5,資格取込!$Z$6:$Z$205,0)),"")</f>
        <v/>
      </c>
      <c r="D419">
        <f>IFERROR(INDEX(資格取込!$R$6:$R$205,MATCH(30&amp;"_"&amp;5,資格取込!$Z$6:$Z$205,0)),"")</f>
        <v/>
      </c>
      <c r="E419">
        <f>IF(D419="","",IFERROR(INDEX(資格マスタ!$B:$B,MATCH(ASC(SUBSTITUTE(SUBSTITUTE(D419," ",""),"　","")),資格マスタ!$D:$D,0)),D419))</f>
        <v/>
      </c>
      <c r="F419">
        <f>IF(E419="","",IF(C419="",DATE(9999,1,1),C419))</f>
        <v/>
      </c>
      <c r="G419">
        <f>IF(E419="","",COUNTIFS($F$409:$F$422,"&lt;"&amp;F419,$F$409:$F$422,"&lt;&gt;")+COUNTIFS($F$409:$F$422,F419,$B$409:$B$422,"&lt;"&amp;B419)+1)</f>
        <v/>
      </c>
      <c r="H419">
        <f>IF(OR(E419="",C419=""),"",IF(C419&gt;=DATE(2019,5,1),"令和"&amp;(YEAR(C419)-2018),IF(C419&gt;=DATE(1989,1,8),"平成"&amp;(YEAR(C419)-1988),"昭和"&amp;(YEAR(C419)-1925)))&amp;"年"&amp;MONTH(C419)&amp;"月")</f>
        <v/>
      </c>
    </row>
    <row r="420">
      <c r="A420" t="n">
        <v>30</v>
      </c>
      <c r="B420" t="n">
        <v>12</v>
      </c>
      <c r="C420">
        <f>IFERROR(INDEX(資格取込!$S$6:$S$205,MATCH(30&amp;"_"&amp;6,資格取込!$Z$6:$Z$205,0)),"")</f>
        <v/>
      </c>
      <c r="D420">
        <f>IFERROR(INDEX(資格取込!$R$6:$R$205,MATCH(30&amp;"_"&amp;6,資格取込!$Z$6:$Z$205,0)),"")</f>
        <v/>
      </c>
      <c r="E420">
        <f>IF(D420="","",IFERROR(INDEX(資格マスタ!$B:$B,MATCH(ASC(SUBSTITUTE(SUBSTITUTE(D420," ",""),"　","")),資格マスタ!$D:$D,0)),D420))</f>
        <v/>
      </c>
      <c r="F420">
        <f>IF(E420="","",IF(C420="",DATE(9999,1,1),C420))</f>
        <v/>
      </c>
      <c r="G420">
        <f>IF(E420="","",COUNTIFS($F$409:$F$422,"&lt;"&amp;F420,$F$409:$F$422,"&lt;&gt;")+COUNTIFS($F$409:$F$422,F420,$B$409:$B$422,"&lt;"&amp;B420)+1)</f>
        <v/>
      </c>
      <c r="H420">
        <f>IF(OR(E420="",C420=""),"",IF(C420&gt;=DATE(2019,5,1),"令和"&amp;(YEAR(C420)-2018),IF(C420&gt;=DATE(1989,1,8),"平成"&amp;(YEAR(C420)-1988),"昭和"&amp;(YEAR(C420)-1925)))&amp;"年"&amp;MONTH(C420)&amp;"月")</f>
        <v/>
      </c>
    </row>
    <row r="421">
      <c r="A421" t="n">
        <v>30</v>
      </c>
      <c r="B421" t="n">
        <v>13</v>
      </c>
      <c r="C421">
        <f>IFERROR(INDEX(資格取込!$S$6:$S$205,MATCH(30&amp;"_"&amp;7,資格取込!$Z$6:$Z$205,0)),"")</f>
        <v/>
      </c>
      <c r="D421">
        <f>IFERROR(INDEX(資格取込!$R$6:$R$205,MATCH(30&amp;"_"&amp;7,資格取込!$Z$6:$Z$205,0)),"")</f>
        <v/>
      </c>
      <c r="E421">
        <f>IF(D421="","",IFERROR(INDEX(資格マスタ!$B:$B,MATCH(ASC(SUBSTITUTE(SUBSTITUTE(D421," ",""),"　","")),資格マスタ!$D:$D,0)),D421))</f>
        <v/>
      </c>
      <c r="F421">
        <f>IF(E421="","",IF(C421="",DATE(9999,1,1),C421))</f>
        <v/>
      </c>
      <c r="G421">
        <f>IF(E421="","",COUNTIFS($F$409:$F$422,"&lt;"&amp;F421,$F$409:$F$422,"&lt;&gt;")+COUNTIFS($F$409:$F$422,F421,$B$409:$B$422,"&lt;"&amp;B421)+1)</f>
        <v/>
      </c>
      <c r="H421">
        <f>IF(OR(E421="",C421=""),"",IF(C421&gt;=DATE(2019,5,1),"令和"&amp;(YEAR(C421)-2018),IF(C421&gt;=DATE(1989,1,8),"平成"&amp;(YEAR(C421)-1988),"昭和"&amp;(YEAR(C421)-1925)))&amp;"年"&amp;MONTH(C421)&amp;"月")</f>
        <v/>
      </c>
    </row>
    <row r="422">
      <c r="A422" t="n">
        <v>30</v>
      </c>
      <c r="B422" t="n">
        <v>14</v>
      </c>
      <c r="C422">
        <f>IFERROR(INDEX(資格取込!$S$6:$S$205,MATCH(30&amp;"_"&amp;8,資格取込!$Z$6:$Z$205,0)),"")</f>
        <v/>
      </c>
      <c r="D422">
        <f>IFERROR(INDEX(資格取込!$R$6:$R$205,MATCH(30&amp;"_"&amp;8,資格取込!$Z$6:$Z$205,0)),"")</f>
        <v/>
      </c>
      <c r="E422">
        <f>IF(D422="","",IFERROR(INDEX(資格マスタ!$B:$B,MATCH(ASC(SUBSTITUTE(SUBSTITUTE(D422," ",""),"　","")),資格マスタ!$D:$D,0)),D422))</f>
        <v/>
      </c>
      <c r="F422">
        <f>IF(E422="","",IF(C422="",DATE(9999,1,1),C422))</f>
        <v/>
      </c>
      <c r="G422">
        <f>IF(E422="","",COUNTIFS($F$409:$F$422,"&lt;"&amp;F422,$F$409:$F$422,"&lt;&gt;")+COUNTIFS($F$409:$F$422,F422,$B$409:$B$422,"&lt;"&amp;B422)+1)</f>
        <v/>
      </c>
      <c r="H422">
        <f>IF(OR(E422="",C422=""),"",IF(C422&gt;=DATE(2019,5,1),"令和"&amp;(YEAR(C422)-2018),IF(C422&gt;=DATE(1989,1,8),"平成"&amp;(YEAR(C422)-1988),"昭和"&amp;(YEAR(C422)-1925)))&amp;"年"&amp;MONTH(C422)&amp;"月")</f>
        <v/>
      </c>
    </row>
    <row r="423">
      <c r="A423" t="n">
        <v>31</v>
      </c>
      <c r="B423" t="n">
        <v>1</v>
      </c>
      <c r="C423" s="132">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423">
        <f>IF(入力!N35="","",入力!N35)</f>
        <v/>
      </c>
      <c r="E423">
        <f>IF(D423="","",IFERROR(INDEX(資格マスタ!$B:$B,MATCH(ASC(SUBSTITUTE(SUBSTITUTE(D423," ",""),"　","")),資格マスタ!$D:$D,0)),D423))</f>
        <v/>
      </c>
      <c r="F423">
        <f>IF(E423="","",IF(C423="",DATE(9999,1,1),C423))</f>
        <v/>
      </c>
      <c r="G423">
        <f>IF(E423="","",COUNTIFS($F$423:$F$436,"&lt;"&amp;F423,$F$423:$F$436,"&lt;&gt;")+COUNTIFS($F$423:$F$436,F423,$B$423:$B$436,"&lt;"&amp;B423)+1)</f>
        <v/>
      </c>
      <c r="H423">
        <f>IF(OR(E423="",C423=""),"",IF(C423&gt;=DATE(2019,5,1),"令和"&amp;(YEAR(C423)-2018),IF(C423&gt;=DATE(1989,1,8),"平成"&amp;(YEAR(C423)-1988),"昭和"&amp;(YEAR(C423)-1925)))&amp;"年"&amp;MONTH(C423)&amp;"月")</f>
        <v/>
      </c>
    </row>
    <row r="424">
      <c r="A424" t="n">
        <v>31</v>
      </c>
      <c r="B424" t="n">
        <v>2</v>
      </c>
      <c r="C42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424">
        <f>IF(入力!P35="","",入力!P35)</f>
        <v/>
      </c>
      <c r="E424">
        <f>IF(D424="","",IFERROR(INDEX(資格マスタ!$B:$B,MATCH(ASC(SUBSTITUTE(SUBSTITUTE(D424," ",""),"　","")),資格マスタ!$D:$D,0)),D424))</f>
        <v/>
      </c>
      <c r="F424">
        <f>IF(E424="","",IF(C424="",DATE(9999,1,1),C424))</f>
        <v/>
      </c>
      <c r="G424">
        <f>IF(E424="","",COUNTIFS($F$423:$F$436,"&lt;"&amp;F424,$F$423:$F$436,"&lt;&gt;")+COUNTIFS($F$423:$F$436,F424,$B$423:$B$436,"&lt;"&amp;B424)+1)</f>
        <v/>
      </c>
      <c r="H424">
        <f>IF(OR(E424="",C424=""),"",IF(C424&gt;=DATE(2019,5,1),"令和"&amp;(YEAR(C424)-2018),IF(C424&gt;=DATE(1989,1,8),"平成"&amp;(YEAR(C424)-1988),"昭和"&amp;(YEAR(C424)-1925)))&amp;"年"&amp;MONTH(C424)&amp;"月")</f>
        <v/>
      </c>
    </row>
    <row r="425">
      <c r="A425" t="n">
        <v>31</v>
      </c>
      <c r="B425" t="n">
        <v>3</v>
      </c>
      <c r="C42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425">
        <f>IF(入力!R35="","",入力!R35)</f>
        <v/>
      </c>
      <c r="E425">
        <f>IF(D425="","",IFERROR(INDEX(資格マスタ!$B:$B,MATCH(ASC(SUBSTITUTE(SUBSTITUTE(D425," ",""),"　","")),資格マスタ!$D:$D,0)),D425))</f>
        <v/>
      </c>
      <c r="F425">
        <f>IF(E425="","",IF(C425="",DATE(9999,1,1),C425))</f>
        <v/>
      </c>
      <c r="G425">
        <f>IF(E425="","",COUNTIFS($F$423:$F$436,"&lt;"&amp;F425,$F$423:$F$436,"&lt;&gt;")+COUNTIFS($F$423:$F$436,F425,$B$423:$B$436,"&lt;"&amp;B425)+1)</f>
        <v/>
      </c>
      <c r="H425">
        <f>IF(OR(E425="",C425=""),"",IF(C425&gt;=DATE(2019,5,1),"令和"&amp;(YEAR(C425)-2018),IF(C425&gt;=DATE(1989,1,8),"平成"&amp;(YEAR(C425)-1988),"昭和"&amp;(YEAR(C425)-1925)))&amp;"年"&amp;MONTH(C425)&amp;"月")</f>
        <v/>
      </c>
    </row>
    <row r="426">
      <c r="A426" t="n">
        <v>31</v>
      </c>
      <c r="B426" t="n">
        <v>4</v>
      </c>
      <c r="C42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426">
        <f>IF(入力!T35="","",入力!T35)</f>
        <v/>
      </c>
      <c r="E426">
        <f>IF(D426="","",IFERROR(INDEX(資格マスタ!$B:$B,MATCH(ASC(SUBSTITUTE(SUBSTITUTE(D426," ",""),"　","")),資格マスタ!$D:$D,0)),D426))</f>
        <v/>
      </c>
      <c r="F426">
        <f>IF(E426="","",IF(C426="",DATE(9999,1,1),C426))</f>
        <v/>
      </c>
      <c r="G426">
        <f>IF(E426="","",COUNTIFS($F$423:$F$436,"&lt;"&amp;F426,$F$423:$F$436,"&lt;&gt;")+COUNTIFS($F$423:$F$436,F426,$B$423:$B$436,"&lt;"&amp;B426)+1)</f>
        <v/>
      </c>
      <c r="H426">
        <f>IF(OR(E426="",C426=""),"",IF(C426&gt;=DATE(2019,5,1),"令和"&amp;(YEAR(C426)-2018),IF(C426&gt;=DATE(1989,1,8),"平成"&amp;(YEAR(C426)-1988),"昭和"&amp;(YEAR(C426)-1925)))&amp;"年"&amp;MONTH(C426)&amp;"月")</f>
        <v/>
      </c>
    </row>
    <row r="427">
      <c r="A427" t="n">
        <v>31</v>
      </c>
      <c r="B427" t="n">
        <v>5</v>
      </c>
      <c r="C42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427">
        <f>IF(入力!V35="","",入力!V35)</f>
        <v/>
      </c>
      <c r="E427">
        <f>IF(D427="","",IFERROR(INDEX(資格マスタ!$B:$B,MATCH(ASC(SUBSTITUTE(SUBSTITUTE(D427," ",""),"　","")),資格マスタ!$D:$D,0)),D427))</f>
        <v/>
      </c>
      <c r="F427">
        <f>IF(E427="","",IF(C427="",DATE(9999,1,1),C427))</f>
        <v/>
      </c>
      <c r="G427">
        <f>IF(E427="","",COUNTIFS($F$423:$F$436,"&lt;"&amp;F427,$F$423:$F$436,"&lt;&gt;")+COUNTIFS($F$423:$F$436,F427,$B$423:$B$436,"&lt;"&amp;B427)+1)</f>
        <v/>
      </c>
      <c r="H427">
        <f>IF(OR(E427="",C427=""),"",IF(C427&gt;=DATE(2019,5,1),"令和"&amp;(YEAR(C427)-2018),IF(C427&gt;=DATE(1989,1,8),"平成"&amp;(YEAR(C427)-1988),"昭和"&amp;(YEAR(C427)-1925)))&amp;"年"&amp;MONTH(C427)&amp;"月")</f>
        <v/>
      </c>
    </row>
    <row r="428">
      <c r="A428" t="n">
        <v>31</v>
      </c>
      <c r="B428" t="n">
        <v>6</v>
      </c>
      <c r="C42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428">
        <f>IF(入力!X35="","",入力!X35)</f>
        <v/>
      </c>
      <c r="E428">
        <f>IF(D428="","",IFERROR(INDEX(資格マスタ!$B:$B,MATCH(ASC(SUBSTITUTE(SUBSTITUTE(D428," ",""),"　","")),資格マスタ!$D:$D,0)),D428))</f>
        <v/>
      </c>
      <c r="F428">
        <f>IF(E428="","",IF(C428="",DATE(9999,1,1),C428))</f>
        <v/>
      </c>
      <c r="G428">
        <f>IF(E428="","",COUNTIFS($F$423:$F$436,"&lt;"&amp;F428,$F$423:$F$436,"&lt;&gt;")+COUNTIFS($F$423:$F$436,F428,$B$423:$B$436,"&lt;"&amp;B428)+1)</f>
        <v/>
      </c>
      <c r="H428">
        <f>IF(OR(E428="",C428=""),"",IF(C428&gt;=DATE(2019,5,1),"令和"&amp;(YEAR(C428)-2018),IF(C428&gt;=DATE(1989,1,8),"平成"&amp;(YEAR(C428)-1988),"昭和"&amp;(YEAR(C428)-1925)))&amp;"年"&amp;MONTH(C428)&amp;"月")</f>
        <v/>
      </c>
    </row>
    <row r="429">
      <c r="A429" t="n">
        <v>31</v>
      </c>
      <c r="B429" t="n">
        <v>7</v>
      </c>
      <c r="C429">
        <f>IFERROR(INDEX(資格取込!$S$6:$S$205,MATCH(31&amp;"_"&amp;1,資格取込!$Z$6:$Z$205,0)),"")</f>
        <v/>
      </c>
      <c r="D429">
        <f>IFERROR(INDEX(資格取込!$R$6:$R$205,MATCH(31&amp;"_"&amp;1,資格取込!$Z$6:$Z$205,0)),"")</f>
        <v/>
      </c>
      <c r="E429">
        <f>IF(D429="","",IFERROR(INDEX(資格マスタ!$B:$B,MATCH(ASC(SUBSTITUTE(SUBSTITUTE(D429," ",""),"　","")),資格マスタ!$D:$D,0)),D429))</f>
        <v/>
      </c>
      <c r="F429">
        <f>IF(E429="","",IF(C429="",DATE(9999,1,1),C429))</f>
        <v/>
      </c>
      <c r="G429">
        <f>IF(E429="","",COUNTIFS($F$423:$F$436,"&lt;"&amp;F429,$F$423:$F$436,"&lt;&gt;")+COUNTIFS($F$423:$F$436,F429,$B$423:$B$436,"&lt;"&amp;B429)+1)</f>
        <v/>
      </c>
      <c r="H429">
        <f>IF(OR(E429="",C429=""),"",IF(C429&gt;=DATE(2019,5,1),"令和"&amp;(YEAR(C429)-2018),IF(C429&gt;=DATE(1989,1,8),"平成"&amp;(YEAR(C429)-1988),"昭和"&amp;(YEAR(C429)-1925)))&amp;"年"&amp;MONTH(C429)&amp;"月")</f>
        <v/>
      </c>
    </row>
    <row r="430">
      <c r="A430" t="n">
        <v>31</v>
      </c>
      <c r="B430" t="n">
        <v>8</v>
      </c>
      <c r="C430">
        <f>IFERROR(INDEX(資格取込!$S$6:$S$205,MATCH(31&amp;"_"&amp;2,資格取込!$Z$6:$Z$205,0)),"")</f>
        <v/>
      </c>
      <c r="D430">
        <f>IFERROR(INDEX(資格取込!$R$6:$R$205,MATCH(31&amp;"_"&amp;2,資格取込!$Z$6:$Z$205,0)),"")</f>
        <v/>
      </c>
      <c r="E430">
        <f>IF(D430="","",IFERROR(INDEX(資格マスタ!$B:$B,MATCH(ASC(SUBSTITUTE(SUBSTITUTE(D430," ",""),"　","")),資格マスタ!$D:$D,0)),D430))</f>
        <v/>
      </c>
      <c r="F430">
        <f>IF(E430="","",IF(C430="",DATE(9999,1,1),C430))</f>
        <v/>
      </c>
      <c r="G430">
        <f>IF(E430="","",COUNTIFS($F$423:$F$436,"&lt;"&amp;F430,$F$423:$F$436,"&lt;&gt;")+COUNTIFS($F$423:$F$436,F430,$B$423:$B$436,"&lt;"&amp;B430)+1)</f>
        <v/>
      </c>
      <c r="H430">
        <f>IF(OR(E430="",C430=""),"",IF(C430&gt;=DATE(2019,5,1),"令和"&amp;(YEAR(C430)-2018),IF(C430&gt;=DATE(1989,1,8),"平成"&amp;(YEAR(C430)-1988),"昭和"&amp;(YEAR(C430)-1925)))&amp;"年"&amp;MONTH(C430)&amp;"月")</f>
        <v/>
      </c>
    </row>
    <row r="431">
      <c r="A431" t="n">
        <v>31</v>
      </c>
      <c r="B431" t="n">
        <v>9</v>
      </c>
      <c r="C431">
        <f>IFERROR(INDEX(資格取込!$S$6:$S$205,MATCH(31&amp;"_"&amp;3,資格取込!$Z$6:$Z$205,0)),"")</f>
        <v/>
      </c>
      <c r="D431">
        <f>IFERROR(INDEX(資格取込!$R$6:$R$205,MATCH(31&amp;"_"&amp;3,資格取込!$Z$6:$Z$205,0)),"")</f>
        <v/>
      </c>
      <c r="E431">
        <f>IF(D431="","",IFERROR(INDEX(資格マスタ!$B:$B,MATCH(ASC(SUBSTITUTE(SUBSTITUTE(D431," ",""),"　","")),資格マスタ!$D:$D,0)),D431))</f>
        <v/>
      </c>
      <c r="F431">
        <f>IF(E431="","",IF(C431="",DATE(9999,1,1),C431))</f>
        <v/>
      </c>
      <c r="G431">
        <f>IF(E431="","",COUNTIFS($F$423:$F$436,"&lt;"&amp;F431,$F$423:$F$436,"&lt;&gt;")+COUNTIFS($F$423:$F$436,F431,$B$423:$B$436,"&lt;"&amp;B431)+1)</f>
        <v/>
      </c>
      <c r="H431">
        <f>IF(OR(E431="",C431=""),"",IF(C431&gt;=DATE(2019,5,1),"令和"&amp;(YEAR(C431)-2018),IF(C431&gt;=DATE(1989,1,8),"平成"&amp;(YEAR(C431)-1988),"昭和"&amp;(YEAR(C431)-1925)))&amp;"年"&amp;MONTH(C431)&amp;"月")</f>
        <v/>
      </c>
    </row>
    <row r="432">
      <c r="A432" t="n">
        <v>31</v>
      </c>
      <c r="B432" t="n">
        <v>10</v>
      </c>
      <c r="C432">
        <f>IFERROR(INDEX(資格取込!$S$6:$S$205,MATCH(31&amp;"_"&amp;4,資格取込!$Z$6:$Z$205,0)),"")</f>
        <v/>
      </c>
      <c r="D432">
        <f>IFERROR(INDEX(資格取込!$R$6:$R$205,MATCH(31&amp;"_"&amp;4,資格取込!$Z$6:$Z$205,0)),"")</f>
        <v/>
      </c>
      <c r="E432">
        <f>IF(D432="","",IFERROR(INDEX(資格マスタ!$B:$B,MATCH(ASC(SUBSTITUTE(SUBSTITUTE(D432," ",""),"　","")),資格マスタ!$D:$D,0)),D432))</f>
        <v/>
      </c>
      <c r="F432">
        <f>IF(E432="","",IF(C432="",DATE(9999,1,1),C432))</f>
        <v/>
      </c>
      <c r="G432">
        <f>IF(E432="","",COUNTIFS($F$423:$F$436,"&lt;"&amp;F432,$F$423:$F$436,"&lt;&gt;")+COUNTIFS($F$423:$F$436,F432,$B$423:$B$436,"&lt;"&amp;B432)+1)</f>
        <v/>
      </c>
      <c r="H432">
        <f>IF(OR(E432="",C432=""),"",IF(C432&gt;=DATE(2019,5,1),"令和"&amp;(YEAR(C432)-2018),IF(C432&gt;=DATE(1989,1,8),"平成"&amp;(YEAR(C432)-1988),"昭和"&amp;(YEAR(C432)-1925)))&amp;"年"&amp;MONTH(C432)&amp;"月")</f>
        <v/>
      </c>
    </row>
    <row r="433">
      <c r="A433" t="n">
        <v>31</v>
      </c>
      <c r="B433" t="n">
        <v>11</v>
      </c>
      <c r="C433">
        <f>IFERROR(INDEX(資格取込!$S$6:$S$205,MATCH(31&amp;"_"&amp;5,資格取込!$Z$6:$Z$205,0)),"")</f>
        <v/>
      </c>
      <c r="D433">
        <f>IFERROR(INDEX(資格取込!$R$6:$R$205,MATCH(31&amp;"_"&amp;5,資格取込!$Z$6:$Z$205,0)),"")</f>
        <v/>
      </c>
      <c r="E433">
        <f>IF(D433="","",IFERROR(INDEX(資格マスタ!$B:$B,MATCH(ASC(SUBSTITUTE(SUBSTITUTE(D433," ",""),"　","")),資格マスタ!$D:$D,0)),D433))</f>
        <v/>
      </c>
      <c r="F433">
        <f>IF(E433="","",IF(C433="",DATE(9999,1,1),C433))</f>
        <v/>
      </c>
      <c r="G433">
        <f>IF(E433="","",COUNTIFS($F$423:$F$436,"&lt;"&amp;F433,$F$423:$F$436,"&lt;&gt;")+COUNTIFS($F$423:$F$436,F433,$B$423:$B$436,"&lt;"&amp;B433)+1)</f>
        <v/>
      </c>
      <c r="H433">
        <f>IF(OR(E433="",C433=""),"",IF(C433&gt;=DATE(2019,5,1),"令和"&amp;(YEAR(C433)-2018),IF(C433&gt;=DATE(1989,1,8),"平成"&amp;(YEAR(C433)-1988),"昭和"&amp;(YEAR(C433)-1925)))&amp;"年"&amp;MONTH(C433)&amp;"月")</f>
        <v/>
      </c>
    </row>
    <row r="434">
      <c r="A434" t="n">
        <v>31</v>
      </c>
      <c r="B434" t="n">
        <v>12</v>
      </c>
      <c r="C434">
        <f>IFERROR(INDEX(資格取込!$S$6:$S$205,MATCH(31&amp;"_"&amp;6,資格取込!$Z$6:$Z$205,0)),"")</f>
        <v/>
      </c>
      <c r="D434">
        <f>IFERROR(INDEX(資格取込!$R$6:$R$205,MATCH(31&amp;"_"&amp;6,資格取込!$Z$6:$Z$205,0)),"")</f>
        <v/>
      </c>
      <c r="E434">
        <f>IF(D434="","",IFERROR(INDEX(資格マスタ!$B:$B,MATCH(ASC(SUBSTITUTE(SUBSTITUTE(D434," ",""),"　","")),資格マスタ!$D:$D,0)),D434))</f>
        <v/>
      </c>
      <c r="F434">
        <f>IF(E434="","",IF(C434="",DATE(9999,1,1),C434))</f>
        <v/>
      </c>
      <c r="G434">
        <f>IF(E434="","",COUNTIFS($F$423:$F$436,"&lt;"&amp;F434,$F$423:$F$436,"&lt;&gt;")+COUNTIFS($F$423:$F$436,F434,$B$423:$B$436,"&lt;"&amp;B434)+1)</f>
        <v/>
      </c>
      <c r="H434">
        <f>IF(OR(E434="",C434=""),"",IF(C434&gt;=DATE(2019,5,1),"令和"&amp;(YEAR(C434)-2018),IF(C434&gt;=DATE(1989,1,8),"平成"&amp;(YEAR(C434)-1988),"昭和"&amp;(YEAR(C434)-1925)))&amp;"年"&amp;MONTH(C434)&amp;"月")</f>
        <v/>
      </c>
    </row>
    <row r="435">
      <c r="A435" t="n">
        <v>31</v>
      </c>
      <c r="B435" t="n">
        <v>13</v>
      </c>
      <c r="C435">
        <f>IFERROR(INDEX(資格取込!$S$6:$S$205,MATCH(31&amp;"_"&amp;7,資格取込!$Z$6:$Z$205,0)),"")</f>
        <v/>
      </c>
      <c r="D435">
        <f>IFERROR(INDEX(資格取込!$R$6:$R$205,MATCH(31&amp;"_"&amp;7,資格取込!$Z$6:$Z$205,0)),"")</f>
        <v/>
      </c>
      <c r="E435">
        <f>IF(D435="","",IFERROR(INDEX(資格マスタ!$B:$B,MATCH(ASC(SUBSTITUTE(SUBSTITUTE(D435," ",""),"　","")),資格マスタ!$D:$D,0)),D435))</f>
        <v/>
      </c>
      <c r="F435">
        <f>IF(E435="","",IF(C435="",DATE(9999,1,1),C435))</f>
        <v/>
      </c>
      <c r="G435">
        <f>IF(E435="","",COUNTIFS($F$423:$F$436,"&lt;"&amp;F435,$F$423:$F$436,"&lt;&gt;")+COUNTIFS($F$423:$F$436,F435,$B$423:$B$436,"&lt;"&amp;B435)+1)</f>
        <v/>
      </c>
      <c r="H435">
        <f>IF(OR(E435="",C435=""),"",IF(C435&gt;=DATE(2019,5,1),"令和"&amp;(YEAR(C435)-2018),IF(C435&gt;=DATE(1989,1,8),"平成"&amp;(YEAR(C435)-1988),"昭和"&amp;(YEAR(C435)-1925)))&amp;"年"&amp;MONTH(C435)&amp;"月")</f>
        <v/>
      </c>
    </row>
    <row r="436">
      <c r="A436" t="n">
        <v>31</v>
      </c>
      <c r="B436" t="n">
        <v>14</v>
      </c>
      <c r="C436">
        <f>IFERROR(INDEX(資格取込!$S$6:$S$205,MATCH(31&amp;"_"&amp;8,資格取込!$Z$6:$Z$205,0)),"")</f>
        <v/>
      </c>
      <c r="D436">
        <f>IFERROR(INDEX(資格取込!$R$6:$R$205,MATCH(31&amp;"_"&amp;8,資格取込!$Z$6:$Z$205,0)),"")</f>
        <v/>
      </c>
      <c r="E436">
        <f>IF(D436="","",IFERROR(INDEX(資格マスタ!$B:$B,MATCH(ASC(SUBSTITUTE(SUBSTITUTE(D436," ",""),"　","")),資格マスタ!$D:$D,0)),D436))</f>
        <v/>
      </c>
      <c r="F436">
        <f>IF(E436="","",IF(C436="",DATE(9999,1,1),C436))</f>
        <v/>
      </c>
      <c r="G436">
        <f>IF(E436="","",COUNTIFS($F$423:$F$436,"&lt;"&amp;F436,$F$423:$F$436,"&lt;&gt;")+COUNTIFS($F$423:$F$436,F436,$B$423:$B$436,"&lt;"&amp;B436)+1)</f>
        <v/>
      </c>
      <c r="H436">
        <f>IF(OR(E436="",C436=""),"",IF(C436&gt;=DATE(2019,5,1),"令和"&amp;(YEAR(C436)-2018),IF(C436&gt;=DATE(1989,1,8),"平成"&amp;(YEAR(C436)-1988),"昭和"&amp;(YEAR(C436)-1925)))&amp;"年"&amp;MONTH(C436)&amp;"月")</f>
        <v/>
      </c>
    </row>
    <row r="437">
      <c r="A437" t="n">
        <v>32</v>
      </c>
      <c r="B437" t="n">
        <v>1</v>
      </c>
      <c r="C437" s="132">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437">
        <f>IF(入力!N36="","",入力!N36)</f>
        <v/>
      </c>
      <c r="E437">
        <f>IF(D437="","",IFERROR(INDEX(資格マスタ!$B:$B,MATCH(ASC(SUBSTITUTE(SUBSTITUTE(D437," ",""),"　","")),資格マスタ!$D:$D,0)),D437))</f>
        <v/>
      </c>
      <c r="F437">
        <f>IF(E437="","",IF(C437="",DATE(9999,1,1),C437))</f>
        <v/>
      </c>
      <c r="G437">
        <f>IF(E437="","",COUNTIFS($F$437:$F$450,"&lt;"&amp;F437,$F$437:$F$450,"&lt;&gt;")+COUNTIFS($F$437:$F$450,F437,$B$437:$B$450,"&lt;"&amp;B437)+1)</f>
        <v/>
      </c>
      <c r="H437">
        <f>IF(OR(E437="",C437=""),"",IF(C437&gt;=DATE(2019,5,1),"令和"&amp;(YEAR(C437)-2018),IF(C437&gt;=DATE(1989,1,8),"平成"&amp;(YEAR(C437)-1988),"昭和"&amp;(YEAR(C437)-1925)))&amp;"年"&amp;MONTH(C437)&amp;"月")</f>
        <v/>
      </c>
    </row>
    <row r="438">
      <c r="A438" t="n">
        <v>32</v>
      </c>
      <c r="B438" t="n">
        <v>2</v>
      </c>
      <c r="C438">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438">
        <f>IF(入力!P36="","",入力!P36)</f>
        <v/>
      </c>
      <c r="E438">
        <f>IF(D438="","",IFERROR(INDEX(資格マスタ!$B:$B,MATCH(ASC(SUBSTITUTE(SUBSTITUTE(D438," ",""),"　","")),資格マスタ!$D:$D,0)),D438))</f>
        <v/>
      </c>
      <c r="F438">
        <f>IF(E438="","",IF(C438="",DATE(9999,1,1),C438))</f>
        <v/>
      </c>
      <c r="G438">
        <f>IF(E438="","",COUNTIFS($F$437:$F$450,"&lt;"&amp;F438,$F$437:$F$450,"&lt;&gt;")+COUNTIFS($F$437:$F$450,F438,$B$437:$B$450,"&lt;"&amp;B438)+1)</f>
        <v/>
      </c>
      <c r="H438">
        <f>IF(OR(E438="",C438=""),"",IF(C438&gt;=DATE(2019,5,1),"令和"&amp;(YEAR(C438)-2018),IF(C438&gt;=DATE(1989,1,8),"平成"&amp;(YEAR(C438)-1988),"昭和"&amp;(YEAR(C438)-1925)))&amp;"年"&amp;MONTH(C438)&amp;"月")</f>
        <v/>
      </c>
    </row>
    <row r="439">
      <c r="A439" t="n">
        <v>32</v>
      </c>
      <c r="B439" t="n">
        <v>3</v>
      </c>
      <c r="C439">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439">
        <f>IF(入力!R36="","",入力!R36)</f>
        <v/>
      </c>
      <c r="E439">
        <f>IF(D439="","",IFERROR(INDEX(資格マスタ!$B:$B,MATCH(ASC(SUBSTITUTE(SUBSTITUTE(D439," ",""),"　","")),資格マスタ!$D:$D,0)),D439))</f>
        <v/>
      </c>
      <c r="F439">
        <f>IF(E439="","",IF(C439="",DATE(9999,1,1),C439))</f>
        <v/>
      </c>
      <c r="G439">
        <f>IF(E439="","",COUNTIFS($F$437:$F$450,"&lt;"&amp;F439,$F$437:$F$450,"&lt;&gt;")+COUNTIFS($F$437:$F$450,F439,$B$437:$B$450,"&lt;"&amp;B439)+1)</f>
        <v/>
      </c>
      <c r="H439">
        <f>IF(OR(E439="",C439=""),"",IF(C439&gt;=DATE(2019,5,1),"令和"&amp;(YEAR(C439)-2018),IF(C439&gt;=DATE(1989,1,8),"平成"&amp;(YEAR(C439)-1988),"昭和"&amp;(YEAR(C439)-1925)))&amp;"年"&amp;MONTH(C439)&amp;"月")</f>
        <v/>
      </c>
    </row>
    <row r="440">
      <c r="A440" t="n">
        <v>32</v>
      </c>
      <c r="B440" t="n">
        <v>4</v>
      </c>
      <c r="C440">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440">
        <f>IF(入力!T36="","",入力!T36)</f>
        <v/>
      </c>
      <c r="E440">
        <f>IF(D440="","",IFERROR(INDEX(資格マスタ!$B:$B,MATCH(ASC(SUBSTITUTE(SUBSTITUTE(D440," ",""),"　","")),資格マスタ!$D:$D,0)),D440))</f>
        <v/>
      </c>
      <c r="F440">
        <f>IF(E440="","",IF(C440="",DATE(9999,1,1),C440))</f>
        <v/>
      </c>
      <c r="G440">
        <f>IF(E440="","",COUNTIFS($F$437:$F$450,"&lt;"&amp;F440,$F$437:$F$450,"&lt;&gt;")+COUNTIFS($F$437:$F$450,F440,$B$437:$B$450,"&lt;"&amp;B440)+1)</f>
        <v/>
      </c>
      <c r="H440">
        <f>IF(OR(E440="",C440=""),"",IF(C440&gt;=DATE(2019,5,1),"令和"&amp;(YEAR(C440)-2018),IF(C440&gt;=DATE(1989,1,8),"平成"&amp;(YEAR(C440)-1988),"昭和"&amp;(YEAR(C440)-1925)))&amp;"年"&amp;MONTH(C440)&amp;"月")</f>
        <v/>
      </c>
    </row>
    <row r="441">
      <c r="A441" t="n">
        <v>32</v>
      </c>
      <c r="B441" t="n">
        <v>5</v>
      </c>
      <c r="C441">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441">
        <f>IF(入力!V36="","",入力!V36)</f>
        <v/>
      </c>
      <c r="E441">
        <f>IF(D441="","",IFERROR(INDEX(資格マスタ!$B:$B,MATCH(ASC(SUBSTITUTE(SUBSTITUTE(D441," ",""),"　","")),資格マスタ!$D:$D,0)),D441))</f>
        <v/>
      </c>
      <c r="F441">
        <f>IF(E441="","",IF(C441="",DATE(9999,1,1),C441))</f>
        <v/>
      </c>
      <c r="G441">
        <f>IF(E441="","",COUNTIFS($F$437:$F$450,"&lt;"&amp;F441,$F$437:$F$450,"&lt;&gt;")+COUNTIFS($F$437:$F$450,F441,$B$437:$B$450,"&lt;"&amp;B441)+1)</f>
        <v/>
      </c>
      <c r="H441">
        <f>IF(OR(E441="",C441=""),"",IF(C441&gt;=DATE(2019,5,1),"令和"&amp;(YEAR(C441)-2018),IF(C441&gt;=DATE(1989,1,8),"平成"&amp;(YEAR(C441)-1988),"昭和"&amp;(YEAR(C441)-1925)))&amp;"年"&amp;MONTH(C441)&amp;"月")</f>
        <v/>
      </c>
    </row>
    <row r="442">
      <c r="A442" t="n">
        <v>32</v>
      </c>
      <c r="B442" t="n">
        <v>6</v>
      </c>
      <c r="C442">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442">
        <f>IF(入力!X36="","",入力!X36)</f>
        <v/>
      </c>
      <c r="E442">
        <f>IF(D442="","",IFERROR(INDEX(資格マスタ!$B:$B,MATCH(ASC(SUBSTITUTE(SUBSTITUTE(D442," ",""),"　","")),資格マスタ!$D:$D,0)),D442))</f>
        <v/>
      </c>
      <c r="F442">
        <f>IF(E442="","",IF(C442="",DATE(9999,1,1),C442))</f>
        <v/>
      </c>
      <c r="G442">
        <f>IF(E442="","",COUNTIFS($F$437:$F$450,"&lt;"&amp;F442,$F$437:$F$450,"&lt;&gt;")+COUNTIFS($F$437:$F$450,F442,$B$437:$B$450,"&lt;"&amp;B442)+1)</f>
        <v/>
      </c>
      <c r="H442">
        <f>IF(OR(E442="",C442=""),"",IF(C442&gt;=DATE(2019,5,1),"令和"&amp;(YEAR(C442)-2018),IF(C442&gt;=DATE(1989,1,8),"平成"&amp;(YEAR(C442)-1988),"昭和"&amp;(YEAR(C442)-1925)))&amp;"年"&amp;MONTH(C442)&amp;"月")</f>
        <v/>
      </c>
    </row>
    <row r="443">
      <c r="A443" t="n">
        <v>32</v>
      </c>
      <c r="B443" t="n">
        <v>7</v>
      </c>
      <c r="C443">
        <f>IFERROR(INDEX(資格取込!$S$6:$S$205,MATCH(32&amp;"_"&amp;1,資格取込!$Z$6:$Z$205,0)),"")</f>
        <v/>
      </c>
      <c r="D443">
        <f>IFERROR(INDEX(資格取込!$R$6:$R$205,MATCH(32&amp;"_"&amp;1,資格取込!$Z$6:$Z$205,0)),"")</f>
        <v/>
      </c>
      <c r="E443">
        <f>IF(D443="","",IFERROR(INDEX(資格マスタ!$B:$B,MATCH(ASC(SUBSTITUTE(SUBSTITUTE(D443," ",""),"　","")),資格マスタ!$D:$D,0)),D443))</f>
        <v/>
      </c>
      <c r="F443">
        <f>IF(E443="","",IF(C443="",DATE(9999,1,1),C443))</f>
        <v/>
      </c>
      <c r="G443">
        <f>IF(E443="","",COUNTIFS($F$437:$F$450,"&lt;"&amp;F443,$F$437:$F$450,"&lt;&gt;")+COUNTIFS($F$437:$F$450,F443,$B$437:$B$450,"&lt;"&amp;B443)+1)</f>
        <v/>
      </c>
      <c r="H443">
        <f>IF(OR(E443="",C443=""),"",IF(C443&gt;=DATE(2019,5,1),"令和"&amp;(YEAR(C443)-2018),IF(C443&gt;=DATE(1989,1,8),"平成"&amp;(YEAR(C443)-1988),"昭和"&amp;(YEAR(C443)-1925)))&amp;"年"&amp;MONTH(C443)&amp;"月")</f>
        <v/>
      </c>
    </row>
    <row r="444">
      <c r="A444" t="n">
        <v>32</v>
      </c>
      <c r="B444" t="n">
        <v>8</v>
      </c>
      <c r="C444">
        <f>IFERROR(INDEX(資格取込!$S$6:$S$205,MATCH(32&amp;"_"&amp;2,資格取込!$Z$6:$Z$205,0)),"")</f>
        <v/>
      </c>
      <c r="D444">
        <f>IFERROR(INDEX(資格取込!$R$6:$R$205,MATCH(32&amp;"_"&amp;2,資格取込!$Z$6:$Z$205,0)),"")</f>
        <v/>
      </c>
      <c r="E444">
        <f>IF(D444="","",IFERROR(INDEX(資格マスタ!$B:$B,MATCH(ASC(SUBSTITUTE(SUBSTITUTE(D444," ",""),"　","")),資格マスタ!$D:$D,0)),D444))</f>
        <v/>
      </c>
      <c r="F444">
        <f>IF(E444="","",IF(C444="",DATE(9999,1,1),C444))</f>
        <v/>
      </c>
      <c r="G444">
        <f>IF(E444="","",COUNTIFS($F$437:$F$450,"&lt;"&amp;F444,$F$437:$F$450,"&lt;&gt;")+COUNTIFS($F$437:$F$450,F444,$B$437:$B$450,"&lt;"&amp;B444)+1)</f>
        <v/>
      </c>
      <c r="H444">
        <f>IF(OR(E444="",C444=""),"",IF(C444&gt;=DATE(2019,5,1),"令和"&amp;(YEAR(C444)-2018),IF(C444&gt;=DATE(1989,1,8),"平成"&amp;(YEAR(C444)-1988),"昭和"&amp;(YEAR(C444)-1925)))&amp;"年"&amp;MONTH(C444)&amp;"月")</f>
        <v/>
      </c>
    </row>
    <row r="445">
      <c r="A445" t="n">
        <v>32</v>
      </c>
      <c r="B445" t="n">
        <v>9</v>
      </c>
      <c r="C445">
        <f>IFERROR(INDEX(資格取込!$S$6:$S$205,MATCH(32&amp;"_"&amp;3,資格取込!$Z$6:$Z$205,0)),"")</f>
        <v/>
      </c>
      <c r="D445">
        <f>IFERROR(INDEX(資格取込!$R$6:$R$205,MATCH(32&amp;"_"&amp;3,資格取込!$Z$6:$Z$205,0)),"")</f>
        <v/>
      </c>
      <c r="E445">
        <f>IF(D445="","",IFERROR(INDEX(資格マスタ!$B:$B,MATCH(ASC(SUBSTITUTE(SUBSTITUTE(D445," ",""),"　","")),資格マスタ!$D:$D,0)),D445))</f>
        <v/>
      </c>
      <c r="F445">
        <f>IF(E445="","",IF(C445="",DATE(9999,1,1),C445))</f>
        <v/>
      </c>
      <c r="G445">
        <f>IF(E445="","",COUNTIFS($F$437:$F$450,"&lt;"&amp;F445,$F$437:$F$450,"&lt;&gt;")+COUNTIFS($F$437:$F$450,F445,$B$437:$B$450,"&lt;"&amp;B445)+1)</f>
        <v/>
      </c>
      <c r="H445">
        <f>IF(OR(E445="",C445=""),"",IF(C445&gt;=DATE(2019,5,1),"令和"&amp;(YEAR(C445)-2018),IF(C445&gt;=DATE(1989,1,8),"平成"&amp;(YEAR(C445)-1988),"昭和"&amp;(YEAR(C445)-1925)))&amp;"年"&amp;MONTH(C445)&amp;"月")</f>
        <v/>
      </c>
    </row>
    <row r="446">
      <c r="A446" t="n">
        <v>32</v>
      </c>
      <c r="B446" t="n">
        <v>10</v>
      </c>
      <c r="C446">
        <f>IFERROR(INDEX(資格取込!$S$6:$S$205,MATCH(32&amp;"_"&amp;4,資格取込!$Z$6:$Z$205,0)),"")</f>
        <v/>
      </c>
      <c r="D446">
        <f>IFERROR(INDEX(資格取込!$R$6:$R$205,MATCH(32&amp;"_"&amp;4,資格取込!$Z$6:$Z$205,0)),"")</f>
        <v/>
      </c>
      <c r="E446">
        <f>IF(D446="","",IFERROR(INDEX(資格マスタ!$B:$B,MATCH(ASC(SUBSTITUTE(SUBSTITUTE(D446," ",""),"　","")),資格マスタ!$D:$D,0)),D446))</f>
        <v/>
      </c>
      <c r="F446">
        <f>IF(E446="","",IF(C446="",DATE(9999,1,1),C446))</f>
        <v/>
      </c>
      <c r="G446">
        <f>IF(E446="","",COUNTIFS($F$437:$F$450,"&lt;"&amp;F446,$F$437:$F$450,"&lt;&gt;")+COUNTIFS($F$437:$F$450,F446,$B$437:$B$450,"&lt;"&amp;B446)+1)</f>
        <v/>
      </c>
      <c r="H446">
        <f>IF(OR(E446="",C446=""),"",IF(C446&gt;=DATE(2019,5,1),"令和"&amp;(YEAR(C446)-2018),IF(C446&gt;=DATE(1989,1,8),"平成"&amp;(YEAR(C446)-1988),"昭和"&amp;(YEAR(C446)-1925)))&amp;"年"&amp;MONTH(C446)&amp;"月")</f>
        <v/>
      </c>
    </row>
    <row r="447">
      <c r="A447" t="n">
        <v>32</v>
      </c>
      <c r="B447" t="n">
        <v>11</v>
      </c>
      <c r="C447">
        <f>IFERROR(INDEX(資格取込!$S$6:$S$205,MATCH(32&amp;"_"&amp;5,資格取込!$Z$6:$Z$205,0)),"")</f>
        <v/>
      </c>
      <c r="D447">
        <f>IFERROR(INDEX(資格取込!$R$6:$R$205,MATCH(32&amp;"_"&amp;5,資格取込!$Z$6:$Z$205,0)),"")</f>
        <v/>
      </c>
      <c r="E447">
        <f>IF(D447="","",IFERROR(INDEX(資格マスタ!$B:$B,MATCH(ASC(SUBSTITUTE(SUBSTITUTE(D447," ",""),"　","")),資格マスタ!$D:$D,0)),D447))</f>
        <v/>
      </c>
      <c r="F447">
        <f>IF(E447="","",IF(C447="",DATE(9999,1,1),C447))</f>
        <v/>
      </c>
      <c r="G447">
        <f>IF(E447="","",COUNTIFS($F$437:$F$450,"&lt;"&amp;F447,$F$437:$F$450,"&lt;&gt;")+COUNTIFS($F$437:$F$450,F447,$B$437:$B$450,"&lt;"&amp;B447)+1)</f>
        <v/>
      </c>
      <c r="H447">
        <f>IF(OR(E447="",C447=""),"",IF(C447&gt;=DATE(2019,5,1),"令和"&amp;(YEAR(C447)-2018),IF(C447&gt;=DATE(1989,1,8),"平成"&amp;(YEAR(C447)-1988),"昭和"&amp;(YEAR(C447)-1925)))&amp;"年"&amp;MONTH(C447)&amp;"月")</f>
        <v/>
      </c>
    </row>
    <row r="448">
      <c r="A448" t="n">
        <v>32</v>
      </c>
      <c r="B448" t="n">
        <v>12</v>
      </c>
      <c r="C448">
        <f>IFERROR(INDEX(資格取込!$S$6:$S$205,MATCH(32&amp;"_"&amp;6,資格取込!$Z$6:$Z$205,0)),"")</f>
        <v/>
      </c>
      <c r="D448">
        <f>IFERROR(INDEX(資格取込!$R$6:$R$205,MATCH(32&amp;"_"&amp;6,資格取込!$Z$6:$Z$205,0)),"")</f>
        <v/>
      </c>
      <c r="E448">
        <f>IF(D448="","",IFERROR(INDEX(資格マスタ!$B:$B,MATCH(ASC(SUBSTITUTE(SUBSTITUTE(D448," ",""),"　","")),資格マスタ!$D:$D,0)),D448))</f>
        <v/>
      </c>
      <c r="F448">
        <f>IF(E448="","",IF(C448="",DATE(9999,1,1),C448))</f>
        <v/>
      </c>
      <c r="G448">
        <f>IF(E448="","",COUNTIFS($F$437:$F$450,"&lt;"&amp;F448,$F$437:$F$450,"&lt;&gt;")+COUNTIFS($F$437:$F$450,F448,$B$437:$B$450,"&lt;"&amp;B448)+1)</f>
        <v/>
      </c>
      <c r="H448">
        <f>IF(OR(E448="",C448=""),"",IF(C448&gt;=DATE(2019,5,1),"令和"&amp;(YEAR(C448)-2018),IF(C448&gt;=DATE(1989,1,8),"平成"&amp;(YEAR(C448)-1988),"昭和"&amp;(YEAR(C448)-1925)))&amp;"年"&amp;MONTH(C448)&amp;"月")</f>
        <v/>
      </c>
    </row>
    <row r="449">
      <c r="A449" t="n">
        <v>32</v>
      </c>
      <c r="B449" t="n">
        <v>13</v>
      </c>
      <c r="C449">
        <f>IFERROR(INDEX(資格取込!$S$6:$S$205,MATCH(32&amp;"_"&amp;7,資格取込!$Z$6:$Z$205,0)),"")</f>
        <v/>
      </c>
      <c r="D449">
        <f>IFERROR(INDEX(資格取込!$R$6:$R$205,MATCH(32&amp;"_"&amp;7,資格取込!$Z$6:$Z$205,0)),"")</f>
        <v/>
      </c>
      <c r="E449">
        <f>IF(D449="","",IFERROR(INDEX(資格マスタ!$B:$B,MATCH(ASC(SUBSTITUTE(SUBSTITUTE(D449," ",""),"　","")),資格マスタ!$D:$D,0)),D449))</f>
        <v/>
      </c>
      <c r="F449">
        <f>IF(E449="","",IF(C449="",DATE(9999,1,1),C449))</f>
        <v/>
      </c>
      <c r="G449">
        <f>IF(E449="","",COUNTIFS($F$437:$F$450,"&lt;"&amp;F449,$F$437:$F$450,"&lt;&gt;")+COUNTIFS($F$437:$F$450,F449,$B$437:$B$450,"&lt;"&amp;B449)+1)</f>
        <v/>
      </c>
      <c r="H449">
        <f>IF(OR(E449="",C449=""),"",IF(C449&gt;=DATE(2019,5,1),"令和"&amp;(YEAR(C449)-2018),IF(C449&gt;=DATE(1989,1,8),"平成"&amp;(YEAR(C449)-1988),"昭和"&amp;(YEAR(C449)-1925)))&amp;"年"&amp;MONTH(C449)&amp;"月")</f>
        <v/>
      </c>
    </row>
    <row r="450">
      <c r="A450" t="n">
        <v>32</v>
      </c>
      <c r="B450" t="n">
        <v>14</v>
      </c>
      <c r="C450">
        <f>IFERROR(INDEX(資格取込!$S$6:$S$205,MATCH(32&amp;"_"&amp;8,資格取込!$Z$6:$Z$205,0)),"")</f>
        <v/>
      </c>
      <c r="D450">
        <f>IFERROR(INDEX(資格取込!$R$6:$R$205,MATCH(32&amp;"_"&amp;8,資格取込!$Z$6:$Z$205,0)),"")</f>
        <v/>
      </c>
      <c r="E450">
        <f>IF(D450="","",IFERROR(INDEX(資格マスタ!$B:$B,MATCH(ASC(SUBSTITUTE(SUBSTITUTE(D450," ",""),"　","")),資格マスタ!$D:$D,0)),D450))</f>
        <v/>
      </c>
      <c r="F450">
        <f>IF(E450="","",IF(C450="",DATE(9999,1,1),C450))</f>
        <v/>
      </c>
      <c r="G450">
        <f>IF(E450="","",COUNTIFS($F$437:$F$450,"&lt;"&amp;F450,$F$437:$F$450,"&lt;&gt;")+COUNTIFS($F$437:$F$450,F450,$B$437:$B$450,"&lt;"&amp;B450)+1)</f>
        <v/>
      </c>
      <c r="H450">
        <f>IF(OR(E450="",C450=""),"",IF(C450&gt;=DATE(2019,5,1),"令和"&amp;(YEAR(C450)-2018),IF(C450&gt;=DATE(1989,1,8),"平成"&amp;(YEAR(C450)-1988),"昭和"&amp;(YEAR(C450)-1925)))&amp;"年"&amp;MONTH(C450)&amp;"月")</f>
        <v/>
      </c>
    </row>
    <row r="451">
      <c r="A451" t="n">
        <v>33</v>
      </c>
      <c r="B451" t="n">
        <v>1</v>
      </c>
      <c r="C451" s="132">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451">
        <f>IF(入力!N37="","",入力!N37)</f>
        <v/>
      </c>
      <c r="E451">
        <f>IF(D451="","",IFERROR(INDEX(資格マスタ!$B:$B,MATCH(ASC(SUBSTITUTE(SUBSTITUTE(D451," ",""),"　","")),資格マスタ!$D:$D,0)),D451))</f>
        <v/>
      </c>
      <c r="F451">
        <f>IF(E451="","",IF(C451="",DATE(9999,1,1),C451))</f>
        <v/>
      </c>
      <c r="G451">
        <f>IF(E451="","",COUNTIFS($F$451:$F$464,"&lt;"&amp;F451,$F$451:$F$464,"&lt;&gt;")+COUNTIFS($F$451:$F$464,F451,$B$451:$B$464,"&lt;"&amp;B451)+1)</f>
        <v/>
      </c>
      <c r="H451">
        <f>IF(OR(E451="",C451=""),"",IF(C451&gt;=DATE(2019,5,1),"令和"&amp;(YEAR(C451)-2018),IF(C451&gt;=DATE(1989,1,8),"平成"&amp;(YEAR(C451)-1988),"昭和"&amp;(YEAR(C451)-1925)))&amp;"年"&amp;MONTH(C451)&amp;"月")</f>
        <v/>
      </c>
    </row>
    <row r="452">
      <c r="A452" t="n">
        <v>33</v>
      </c>
      <c r="B452" t="n">
        <v>2</v>
      </c>
      <c r="C452">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452">
        <f>IF(入力!P37="","",入力!P37)</f>
        <v/>
      </c>
      <c r="E452">
        <f>IF(D452="","",IFERROR(INDEX(資格マスタ!$B:$B,MATCH(ASC(SUBSTITUTE(SUBSTITUTE(D452," ",""),"　","")),資格マスタ!$D:$D,0)),D452))</f>
        <v/>
      </c>
      <c r="F452">
        <f>IF(E452="","",IF(C452="",DATE(9999,1,1),C452))</f>
        <v/>
      </c>
      <c r="G452">
        <f>IF(E452="","",COUNTIFS($F$451:$F$464,"&lt;"&amp;F452,$F$451:$F$464,"&lt;&gt;")+COUNTIFS($F$451:$F$464,F452,$B$451:$B$464,"&lt;"&amp;B452)+1)</f>
        <v/>
      </c>
      <c r="H452">
        <f>IF(OR(E452="",C452=""),"",IF(C452&gt;=DATE(2019,5,1),"令和"&amp;(YEAR(C452)-2018),IF(C452&gt;=DATE(1989,1,8),"平成"&amp;(YEAR(C452)-1988),"昭和"&amp;(YEAR(C452)-1925)))&amp;"年"&amp;MONTH(C452)&amp;"月")</f>
        <v/>
      </c>
    </row>
    <row r="453">
      <c r="A453" t="n">
        <v>33</v>
      </c>
      <c r="B453" t="n">
        <v>3</v>
      </c>
      <c r="C453">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453">
        <f>IF(入力!R37="","",入力!R37)</f>
        <v/>
      </c>
      <c r="E453">
        <f>IF(D453="","",IFERROR(INDEX(資格マスタ!$B:$B,MATCH(ASC(SUBSTITUTE(SUBSTITUTE(D453," ",""),"　","")),資格マスタ!$D:$D,0)),D453))</f>
        <v/>
      </c>
      <c r="F453">
        <f>IF(E453="","",IF(C453="",DATE(9999,1,1),C453))</f>
        <v/>
      </c>
      <c r="G453">
        <f>IF(E453="","",COUNTIFS($F$451:$F$464,"&lt;"&amp;F453,$F$451:$F$464,"&lt;&gt;")+COUNTIFS($F$451:$F$464,F453,$B$451:$B$464,"&lt;"&amp;B453)+1)</f>
        <v/>
      </c>
      <c r="H453">
        <f>IF(OR(E453="",C453=""),"",IF(C453&gt;=DATE(2019,5,1),"令和"&amp;(YEAR(C453)-2018),IF(C453&gt;=DATE(1989,1,8),"平成"&amp;(YEAR(C453)-1988),"昭和"&amp;(YEAR(C453)-1925)))&amp;"年"&amp;MONTH(C453)&amp;"月")</f>
        <v/>
      </c>
    </row>
    <row r="454">
      <c r="A454" t="n">
        <v>33</v>
      </c>
      <c r="B454" t="n">
        <v>4</v>
      </c>
      <c r="C454">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454">
        <f>IF(入力!T37="","",入力!T37)</f>
        <v/>
      </c>
      <c r="E454">
        <f>IF(D454="","",IFERROR(INDEX(資格マスタ!$B:$B,MATCH(ASC(SUBSTITUTE(SUBSTITUTE(D454," ",""),"　","")),資格マスタ!$D:$D,0)),D454))</f>
        <v/>
      </c>
      <c r="F454">
        <f>IF(E454="","",IF(C454="",DATE(9999,1,1),C454))</f>
        <v/>
      </c>
      <c r="G454">
        <f>IF(E454="","",COUNTIFS($F$451:$F$464,"&lt;"&amp;F454,$F$451:$F$464,"&lt;&gt;")+COUNTIFS($F$451:$F$464,F454,$B$451:$B$464,"&lt;"&amp;B454)+1)</f>
        <v/>
      </c>
      <c r="H454">
        <f>IF(OR(E454="",C454=""),"",IF(C454&gt;=DATE(2019,5,1),"令和"&amp;(YEAR(C454)-2018),IF(C454&gt;=DATE(1989,1,8),"平成"&amp;(YEAR(C454)-1988),"昭和"&amp;(YEAR(C454)-1925)))&amp;"年"&amp;MONTH(C454)&amp;"月")</f>
        <v/>
      </c>
    </row>
    <row r="455">
      <c r="A455" t="n">
        <v>33</v>
      </c>
      <c r="B455" t="n">
        <v>5</v>
      </c>
      <c r="C455">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455">
        <f>IF(入力!V37="","",入力!V37)</f>
        <v/>
      </c>
      <c r="E455">
        <f>IF(D455="","",IFERROR(INDEX(資格マスタ!$B:$B,MATCH(ASC(SUBSTITUTE(SUBSTITUTE(D455," ",""),"　","")),資格マスタ!$D:$D,0)),D455))</f>
        <v/>
      </c>
      <c r="F455">
        <f>IF(E455="","",IF(C455="",DATE(9999,1,1),C455))</f>
        <v/>
      </c>
      <c r="G455">
        <f>IF(E455="","",COUNTIFS($F$451:$F$464,"&lt;"&amp;F455,$F$451:$F$464,"&lt;&gt;")+COUNTIFS($F$451:$F$464,F455,$B$451:$B$464,"&lt;"&amp;B455)+1)</f>
        <v/>
      </c>
      <c r="H455">
        <f>IF(OR(E455="",C455=""),"",IF(C455&gt;=DATE(2019,5,1),"令和"&amp;(YEAR(C455)-2018),IF(C455&gt;=DATE(1989,1,8),"平成"&amp;(YEAR(C455)-1988),"昭和"&amp;(YEAR(C455)-1925)))&amp;"年"&amp;MONTH(C455)&amp;"月")</f>
        <v/>
      </c>
    </row>
    <row r="456">
      <c r="A456" t="n">
        <v>33</v>
      </c>
      <c r="B456" t="n">
        <v>6</v>
      </c>
      <c r="C456">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456">
        <f>IF(入力!X37="","",入力!X37)</f>
        <v/>
      </c>
      <c r="E456">
        <f>IF(D456="","",IFERROR(INDEX(資格マスタ!$B:$B,MATCH(ASC(SUBSTITUTE(SUBSTITUTE(D456," ",""),"　","")),資格マスタ!$D:$D,0)),D456))</f>
        <v/>
      </c>
      <c r="F456">
        <f>IF(E456="","",IF(C456="",DATE(9999,1,1),C456))</f>
        <v/>
      </c>
      <c r="G456">
        <f>IF(E456="","",COUNTIFS($F$451:$F$464,"&lt;"&amp;F456,$F$451:$F$464,"&lt;&gt;")+COUNTIFS($F$451:$F$464,F456,$B$451:$B$464,"&lt;"&amp;B456)+1)</f>
        <v/>
      </c>
      <c r="H456">
        <f>IF(OR(E456="",C456=""),"",IF(C456&gt;=DATE(2019,5,1),"令和"&amp;(YEAR(C456)-2018),IF(C456&gt;=DATE(1989,1,8),"平成"&amp;(YEAR(C456)-1988),"昭和"&amp;(YEAR(C456)-1925)))&amp;"年"&amp;MONTH(C456)&amp;"月")</f>
        <v/>
      </c>
    </row>
    <row r="457">
      <c r="A457" t="n">
        <v>33</v>
      </c>
      <c r="B457" t="n">
        <v>7</v>
      </c>
      <c r="C457">
        <f>IFERROR(INDEX(資格取込!$S$6:$S$205,MATCH(33&amp;"_"&amp;1,資格取込!$Z$6:$Z$205,0)),"")</f>
        <v/>
      </c>
      <c r="D457">
        <f>IFERROR(INDEX(資格取込!$R$6:$R$205,MATCH(33&amp;"_"&amp;1,資格取込!$Z$6:$Z$205,0)),"")</f>
        <v/>
      </c>
      <c r="E457">
        <f>IF(D457="","",IFERROR(INDEX(資格マスタ!$B:$B,MATCH(ASC(SUBSTITUTE(SUBSTITUTE(D457," ",""),"　","")),資格マスタ!$D:$D,0)),D457))</f>
        <v/>
      </c>
      <c r="F457">
        <f>IF(E457="","",IF(C457="",DATE(9999,1,1),C457))</f>
        <v/>
      </c>
      <c r="G457">
        <f>IF(E457="","",COUNTIFS($F$451:$F$464,"&lt;"&amp;F457,$F$451:$F$464,"&lt;&gt;")+COUNTIFS($F$451:$F$464,F457,$B$451:$B$464,"&lt;"&amp;B457)+1)</f>
        <v/>
      </c>
      <c r="H457">
        <f>IF(OR(E457="",C457=""),"",IF(C457&gt;=DATE(2019,5,1),"令和"&amp;(YEAR(C457)-2018),IF(C457&gt;=DATE(1989,1,8),"平成"&amp;(YEAR(C457)-1988),"昭和"&amp;(YEAR(C457)-1925)))&amp;"年"&amp;MONTH(C457)&amp;"月")</f>
        <v/>
      </c>
    </row>
    <row r="458">
      <c r="A458" t="n">
        <v>33</v>
      </c>
      <c r="B458" t="n">
        <v>8</v>
      </c>
      <c r="C458">
        <f>IFERROR(INDEX(資格取込!$S$6:$S$205,MATCH(33&amp;"_"&amp;2,資格取込!$Z$6:$Z$205,0)),"")</f>
        <v/>
      </c>
      <c r="D458">
        <f>IFERROR(INDEX(資格取込!$R$6:$R$205,MATCH(33&amp;"_"&amp;2,資格取込!$Z$6:$Z$205,0)),"")</f>
        <v/>
      </c>
      <c r="E458">
        <f>IF(D458="","",IFERROR(INDEX(資格マスタ!$B:$B,MATCH(ASC(SUBSTITUTE(SUBSTITUTE(D458," ",""),"　","")),資格マスタ!$D:$D,0)),D458))</f>
        <v/>
      </c>
      <c r="F458">
        <f>IF(E458="","",IF(C458="",DATE(9999,1,1),C458))</f>
        <v/>
      </c>
      <c r="G458">
        <f>IF(E458="","",COUNTIFS($F$451:$F$464,"&lt;"&amp;F458,$F$451:$F$464,"&lt;&gt;")+COUNTIFS($F$451:$F$464,F458,$B$451:$B$464,"&lt;"&amp;B458)+1)</f>
        <v/>
      </c>
      <c r="H458">
        <f>IF(OR(E458="",C458=""),"",IF(C458&gt;=DATE(2019,5,1),"令和"&amp;(YEAR(C458)-2018),IF(C458&gt;=DATE(1989,1,8),"平成"&amp;(YEAR(C458)-1988),"昭和"&amp;(YEAR(C458)-1925)))&amp;"年"&amp;MONTH(C458)&amp;"月")</f>
        <v/>
      </c>
    </row>
    <row r="459">
      <c r="A459" t="n">
        <v>33</v>
      </c>
      <c r="B459" t="n">
        <v>9</v>
      </c>
      <c r="C459">
        <f>IFERROR(INDEX(資格取込!$S$6:$S$205,MATCH(33&amp;"_"&amp;3,資格取込!$Z$6:$Z$205,0)),"")</f>
        <v/>
      </c>
      <c r="D459">
        <f>IFERROR(INDEX(資格取込!$R$6:$R$205,MATCH(33&amp;"_"&amp;3,資格取込!$Z$6:$Z$205,0)),"")</f>
        <v/>
      </c>
      <c r="E459">
        <f>IF(D459="","",IFERROR(INDEX(資格マスタ!$B:$B,MATCH(ASC(SUBSTITUTE(SUBSTITUTE(D459," ",""),"　","")),資格マスタ!$D:$D,0)),D459))</f>
        <v/>
      </c>
      <c r="F459">
        <f>IF(E459="","",IF(C459="",DATE(9999,1,1),C459))</f>
        <v/>
      </c>
      <c r="G459">
        <f>IF(E459="","",COUNTIFS($F$451:$F$464,"&lt;"&amp;F459,$F$451:$F$464,"&lt;&gt;")+COUNTIFS($F$451:$F$464,F459,$B$451:$B$464,"&lt;"&amp;B459)+1)</f>
        <v/>
      </c>
      <c r="H459">
        <f>IF(OR(E459="",C459=""),"",IF(C459&gt;=DATE(2019,5,1),"令和"&amp;(YEAR(C459)-2018),IF(C459&gt;=DATE(1989,1,8),"平成"&amp;(YEAR(C459)-1988),"昭和"&amp;(YEAR(C459)-1925)))&amp;"年"&amp;MONTH(C459)&amp;"月")</f>
        <v/>
      </c>
    </row>
    <row r="460">
      <c r="A460" t="n">
        <v>33</v>
      </c>
      <c r="B460" t="n">
        <v>10</v>
      </c>
      <c r="C460">
        <f>IFERROR(INDEX(資格取込!$S$6:$S$205,MATCH(33&amp;"_"&amp;4,資格取込!$Z$6:$Z$205,0)),"")</f>
        <v/>
      </c>
      <c r="D460">
        <f>IFERROR(INDEX(資格取込!$R$6:$R$205,MATCH(33&amp;"_"&amp;4,資格取込!$Z$6:$Z$205,0)),"")</f>
        <v/>
      </c>
      <c r="E460">
        <f>IF(D460="","",IFERROR(INDEX(資格マスタ!$B:$B,MATCH(ASC(SUBSTITUTE(SUBSTITUTE(D460," ",""),"　","")),資格マスタ!$D:$D,0)),D460))</f>
        <v/>
      </c>
      <c r="F460">
        <f>IF(E460="","",IF(C460="",DATE(9999,1,1),C460))</f>
        <v/>
      </c>
      <c r="G460">
        <f>IF(E460="","",COUNTIFS($F$451:$F$464,"&lt;"&amp;F460,$F$451:$F$464,"&lt;&gt;")+COUNTIFS($F$451:$F$464,F460,$B$451:$B$464,"&lt;"&amp;B460)+1)</f>
        <v/>
      </c>
      <c r="H460">
        <f>IF(OR(E460="",C460=""),"",IF(C460&gt;=DATE(2019,5,1),"令和"&amp;(YEAR(C460)-2018),IF(C460&gt;=DATE(1989,1,8),"平成"&amp;(YEAR(C460)-1988),"昭和"&amp;(YEAR(C460)-1925)))&amp;"年"&amp;MONTH(C460)&amp;"月")</f>
        <v/>
      </c>
    </row>
    <row r="461">
      <c r="A461" t="n">
        <v>33</v>
      </c>
      <c r="B461" t="n">
        <v>11</v>
      </c>
      <c r="C461">
        <f>IFERROR(INDEX(資格取込!$S$6:$S$205,MATCH(33&amp;"_"&amp;5,資格取込!$Z$6:$Z$205,0)),"")</f>
        <v/>
      </c>
      <c r="D461">
        <f>IFERROR(INDEX(資格取込!$R$6:$R$205,MATCH(33&amp;"_"&amp;5,資格取込!$Z$6:$Z$205,0)),"")</f>
        <v/>
      </c>
      <c r="E461">
        <f>IF(D461="","",IFERROR(INDEX(資格マスタ!$B:$B,MATCH(ASC(SUBSTITUTE(SUBSTITUTE(D461," ",""),"　","")),資格マスタ!$D:$D,0)),D461))</f>
        <v/>
      </c>
      <c r="F461">
        <f>IF(E461="","",IF(C461="",DATE(9999,1,1),C461))</f>
        <v/>
      </c>
      <c r="G461">
        <f>IF(E461="","",COUNTIFS($F$451:$F$464,"&lt;"&amp;F461,$F$451:$F$464,"&lt;&gt;")+COUNTIFS($F$451:$F$464,F461,$B$451:$B$464,"&lt;"&amp;B461)+1)</f>
        <v/>
      </c>
      <c r="H461">
        <f>IF(OR(E461="",C461=""),"",IF(C461&gt;=DATE(2019,5,1),"令和"&amp;(YEAR(C461)-2018),IF(C461&gt;=DATE(1989,1,8),"平成"&amp;(YEAR(C461)-1988),"昭和"&amp;(YEAR(C461)-1925)))&amp;"年"&amp;MONTH(C461)&amp;"月")</f>
        <v/>
      </c>
    </row>
    <row r="462">
      <c r="A462" t="n">
        <v>33</v>
      </c>
      <c r="B462" t="n">
        <v>12</v>
      </c>
      <c r="C462">
        <f>IFERROR(INDEX(資格取込!$S$6:$S$205,MATCH(33&amp;"_"&amp;6,資格取込!$Z$6:$Z$205,0)),"")</f>
        <v/>
      </c>
      <c r="D462">
        <f>IFERROR(INDEX(資格取込!$R$6:$R$205,MATCH(33&amp;"_"&amp;6,資格取込!$Z$6:$Z$205,0)),"")</f>
        <v/>
      </c>
      <c r="E462">
        <f>IF(D462="","",IFERROR(INDEX(資格マスタ!$B:$B,MATCH(ASC(SUBSTITUTE(SUBSTITUTE(D462," ",""),"　","")),資格マスタ!$D:$D,0)),D462))</f>
        <v/>
      </c>
      <c r="F462">
        <f>IF(E462="","",IF(C462="",DATE(9999,1,1),C462))</f>
        <v/>
      </c>
      <c r="G462">
        <f>IF(E462="","",COUNTIFS($F$451:$F$464,"&lt;"&amp;F462,$F$451:$F$464,"&lt;&gt;")+COUNTIFS($F$451:$F$464,F462,$B$451:$B$464,"&lt;"&amp;B462)+1)</f>
        <v/>
      </c>
      <c r="H462">
        <f>IF(OR(E462="",C462=""),"",IF(C462&gt;=DATE(2019,5,1),"令和"&amp;(YEAR(C462)-2018),IF(C462&gt;=DATE(1989,1,8),"平成"&amp;(YEAR(C462)-1988),"昭和"&amp;(YEAR(C462)-1925)))&amp;"年"&amp;MONTH(C462)&amp;"月")</f>
        <v/>
      </c>
    </row>
    <row r="463">
      <c r="A463" t="n">
        <v>33</v>
      </c>
      <c r="B463" t="n">
        <v>13</v>
      </c>
      <c r="C463">
        <f>IFERROR(INDEX(資格取込!$S$6:$S$205,MATCH(33&amp;"_"&amp;7,資格取込!$Z$6:$Z$205,0)),"")</f>
        <v/>
      </c>
      <c r="D463">
        <f>IFERROR(INDEX(資格取込!$R$6:$R$205,MATCH(33&amp;"_"&amp;7,資格取込!$Z$6:$Z$205,0)),"")</f>
        <v/>
      </c>
      <c r="E463">
        <f>IF(D463="","",IFERROR(INDEX(資格マスタ!$B:$B,MATCH(ASC(SUBSTITUTE(SUBSTITUTE(D463," ",""),"　","")),資格マスタ!$D:$D,0)),D463))</f>
        <v/>
      </c>
      <c r="F463">
        <f>IF(E463="","",IF(C463="",DATE(9999,1,1),C463))</f>
        <v/>
      </c>
      <c r="G463">
        <f>IF(E463="","",COUNTIFS($F$451:$F$464,"&lt;"&amp;F463,$F$451:$F$464,"&lt;&gt;")+COUNTIFS($F$451:$F$464,F463,$B$451:$B$464,"&lt;"&amp;B463)+1)</f>
        <v/>
      </c>
      <c r="H463">
        <f>IF(OR(E463="",C463=""),"",IF(C463&gt;=DATE(2019,5,1),"令和"&amp;(YEAR(C463)-2018),IF(C463&gt;=DATE(1989,1,8),"平成"&amp;(YEAR(C463)-1988),"昭和"&amp;(YEAR(C463)-1925)))&amp;"年"&amp;MONTH(C463)&amp;"月")</f>
        <v/>
      </c>
    </row>
    <row r="464">
      <c r="A464" t="n">
        <v>33</v>
      </c>
      <c r="B464" t="n">
        <v>14</v>
      </c>
      <c r="C464">
        <f>IFERROR(INDEX(資格取込!$S$6:$S$205,MATCH(33&amp;"_"&amp;8,資格取込!$Z$6:$Z$205,0)),"")</f>
        <v/>
      </c>
      <c r="D464">
        <f>IFERROR(INDEX(資格取込!$R$6:$R$205,MATCH(33&amp;"_"&amp;8,資格取込!$Z$6:$Z$205,0)),"")</f>
        <v/>
      </c>
      <c r="E464">
        <f>IF(D464="","",IFERROR(INDEX(資格マスタ!$B:$B,MATCH(ASC(SUBSTITUTE(SUBSTITUTE(D464," ",""),"　","")),資格マスタ!$D:$D,0)),D464))</f>
        <v/>
      </c>
      <c r="F464">
        <f>IF(E464="","",IF(C464="",DATE(9999,1,1),C464))</f>
        <v/>
      </c>
      <c r="G464">
        <f>IF(E464="","",COUNTIFS($F$451:$F$464,"&lt;"&amp;F464,$F$451:$F$464,"&lt;&gt;")+COUNTIFS($F$451:$F$464,F464,$B$451:$B$464,"&lt;"&amp;B464)+1)</f>
        <v/>
      </c>
      <c r="H464">
        <f>IF(OR(E464="",C464=""),"",IF(C464&gt;=DATE(2019,5,1),"令和"&amp;(YEAR(C464)-2018),IF(C464&gt;=DATE(1989,1,8),"平成"&amp;(YEAR(C464)-1988),"昭和"&amp;(YEAR(C464)-1925)))&amp;"年"&amp;MONTH(C464)&amp;"月")</f>
        <v/>
      </c>
    </row>
    <row r="465">
      <c r="A465" t="n">
        <v>34</v>
      </c>
      <c r="B465" t="n">
        <v>1</v>
      </c>
      <c r="C465" s="132">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465">
        <f>IF(入力!N38="","",入力!N38)</f>
        <v/>
      </c>
      <c r="E465">
        <f>IF(D465="","",IFERROR(INDEX(資格マスタ!$B:$B,MATCH(ASC(SUBSTITUTE(SUBSTITUTE(D465," ",""),"　","")),資格マスタ!$D:$D,0)),D465))</f>
        <v/>
      </c>
      <c r="F465">
        <f>IF(E465="","",IF(C465="",DATE(9999,1,1),C465))</f>
        <v/>
      </c>
      <c r="G465">
        <f>IF(E465="","",COUNTIFS($F$465:$F$478,"&lt;"&amp;F465,$F$465:$F$478,"&lt;&gt;")+COUNTIFS($F$465:$F$478,F465,$B$465:$B$478,"&lt;"&amp;B465)+1)</f>
        <v/>
      </c>
      <c r="H465">
        <f>IF(OR(E465="",C465=""),"",IF(C465&gt;=DATE(2019,5,1),"令和"&amp;(YEAR(C465)-2018),IF(C465&gt;=DATE(1989,1,8),"平成"&amp;(YEAR(C465)-1988),"昭和"&amp;(YEAR(C465)-1925)))&amp;"年"&amp;MONTH(C465)&amp;"月")</f>
        <v/>
      </c>
    </row>
    <row r="466">
      <c r="A466" t="n">
        <v>34</v>
      </c>
      <c r="B466" t="n">
        <v>2</v>
      </c>
      <c r="C466">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466">
        <f>IF(入力!P38="","",入力!P38)</f>
        <v/>
      </c>
      <c r="E466">
        <f>IF(D466="","",IFERROR(INDEX(資格マスタ!$B:$B,MATCH(ASC(SUBSTITUTE(SUBSTITUTE(D466," ",""),"　","")),資格マスタ!$D:$D,0)),D466))</f>
        <v/>
      </c>
      <c r="F466">
        <f>IF(E466="","",IF(C466="",DATE(9999,1,1),C466))</f>
        <v/>
      </c>
      <c r="G466">
        <f>IF(E466="","",COUNTIFS($F$465:$F$478,"&lt;"&amp;F466,$F$465:$F$478,"&lt;&gt;")+COUNTIFS($F$465:$F$478,F466,$B$465:$B$478,"&lt;"&amp;B466)+1)</f>
        <v/>
      </c>
      <c r="H466">
        <f>IF(OR(E466="",C466=""),"",IF(C466&gt;=DATE(2019,5,1),"令和"&amp;(YEAR(C466)-2018),IF(C466&gt;=DATE(1989,1,8),"平成"&amp;(YEAR(C466)-1988),"昭和"&amp;(YEAR(C466)-1925)))&amp;"年"&amp;MONTH(C466)&amp;"月")</f>
        <v/>
      </c>
    </row>
    <row r="467">
      <c r="A467" t="n">
        <v>34</v>
      </c>
      <c r="B467" t="n">
        <v>3</v>
      </c>
      <c r="C467">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467">
        <f>IF(入力!R38="","",入力!R38)</f>
        <v/>
      </c>
      <c r="E467">
        <f>IF(D467="","",IFERROR(INDEX(資格マスタ!$B:$B,MATCH(ASC(SUBSTITUTE(SUBSTITUTE(D467," ",""),"　","")),資格マスタ!$D:$D,0)),D467))</f>
        <v/>
      </c>
      <c r="F467">
        <f>IF(E467="","",IF(C467="",DATE(9999,1,1),C467))</f>
        <v/>
      </c>
      <c r="G467">
        <f>IF(E467="","",COUNTIFS($F$465:$F$478,"&lt;"&amp;F467,$F$465:$F$478,"&lt;&gt;")+COUNTIFS($F$465:$F$478,F467,$B$465:$B$478,"&lt;"&amp;B467)+1)</f>
        <v/>
      </c>
      <c r="H467">
        <f>IF(OR(E467="",C467=""),"",IF(C467&gt;=DATE(2019,5,1),"令和"&amp;(YEAR(C467)-2018),IF(C467&gt;=DATE(1989,1,8),"平成"&amp;(YEAR(C467)-1988),"昭和"&amp;(YEAR(C467)-1925)))&amp;"年"&amp;MONTH(C467)&amp;"月")</f>
        <v/>
      </c>
    </row>
    <row r="468">
      <c r="A468" t="n">
        <v>34</v>
      </c>
      <c r="B468" t="n">
        <v>4</v>
      </c>
      <c r="C468">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468">
        <f>IF(入力!T38="","",入力!T38)</f>
        <v/>
      </c>
      <c r="E468">
        <f>IF(D468="","",IFERROR(INDEX(資格マスタ!$B:$B,MATCH(ASC(SUBSTITUTE(SUBSTITUTE(D468," ",""),"　","")),資格マスタ!$D:$D,0)),D468))</f>
        <v/>
      </c>
      <c r="F468">
        <f>IF(E468="","",IF(C468="",DATE(9999,1,1),C468))</f>
        <v/>
      </c>
      <c r="G468">
        <f>IF(E468="","",COUNTIFS($F$465:$F$478,"&lt;"&amp;F468,$F$465:$F$478,"&lt;&gt;")+COUNTIFS($F$465:$F$478,F468,$B$465:$B$478,"&lt;"&amp;B468)+1)</f>
        <v/>
      </c>
      <c r="H468">
        <f>IF(OR(E468="",C468=""),"",IF(C468&gt;=DATE(2019,5,1),"令和"&amp;(YEAR(C468)-2018),IF(C468&gt;=DATE(1989,1,8),"平成"&amp;(YEAR(C468)-1988),"昭和"&amp;(YEAR(C468)-1925)))&amp;"年"&amp;MONTH(C468)&amp;"月")</f>
        <v/>
      </c>
    </row>
    <row r="469">
      <c r="A469" t="n">
        <v>34</v>
      </c>
      <c r="B469" t="n">
        <v>5</v>
      </c>
      <c r="C469">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469">
        <f>IF(入力!V38="","",入力!V38)</f>
        <v/>
      </c>
      <c r="E469">
        <f>IF(D469="","",IFERROR(INDEX(資格マスタ!$B:$B,MATCH(ASC(SUBSTITUTE(SUBSTITUTE(D469," ",""),"　","")),資格マスタ!$D:$D,0)),D469))</f>
        <v/>
      </c>
      <c r="F469">
        <f>IF(E469="","",IF(C469="",DATE(9999,1,1),C469))</f>
        <v/>
      </c>
      <c r="G469">
        <f>IF(E469="","",COUNTIFS($F$465:$F$478,"&lt;"&amp;F469,$F$465:$F$478,"&lt;&gt;")+COUNTIFS($F$465:$F$478,F469,$B$465:$B$478,"&lt;"&amp;B469)+1)</f>
        <v/>
      </c>
      <c r="H469">
        <f>IF(OR(E469="",C469=""),"",IF(C469&gt;=DATE(2019,5,1),"令和"&amp;(YEAR(C469)-2018),IF(C469&gt;=DATE(1989,1,8),"平成"&amp;(YEAR(C469)-1988),"昭和"&amp;(YEAR(C469)-1925)))&amp;"年"&amp;MONTH(C469)&amp;"月")</f>
        <v/>
      </c>
    </row>
    <row r="470">
      <c r="A470" t="n">
        <v>34</v>
      </c>
      <c r="B470" t="n">
        <v>6</v>
      </c>
      <c r="C470">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470">
        <f>IF(入力!X38="","",入力!X38)</f>
        <v/>
      </c>
      <c r="E470">
        <f>IF(D470="","",IFERROR(INDEX(資格マスタ!$B:$B,MATCH(ASC(SUBSTITUTE(SUBSTITUTE(D470," ",""),"　","")),資格マスタ!$D:$D,0)),D470))</f>
        <v/>
      </c>
      <c r="F470">
        <f>IF(E470="","",IF(C470="",DATE(9999,1,1),C470))</f>
        <v/>
      </c>
      <c r="G470">
        <f>IF(E470="","",COUNTIFS($F$465:$F$478,"&lt;"&amp;F470,$F$465:$F$478,"&lt;&gt;")+COUNTIFS($F$465:$F$478,F470,$B$465:$B$478,"&lt;"&amp;B470)+1)</f>
        <v/>
      </c>
      <c r="H470">
        <f>IF(OR(E470="",C470=""),"",IF(C470&gt;=DATE(2019,5,1),"令和"&amp;(YEAR(C470)-2018),IF(C470&gt;=DATE(1989,1,8),"平成"&amp;(YEAR(C470)-1988),"昭和"&amp;(YEAR(C470)-1925)))&amp;"年"&amp;MONTH(C470)&amp;"月")</f>
        <v/>
      </c>
    </row>
    <row r="471">
      <c r="A471" t="n">
        <v>34</v>
      </c>
      <c r="B471" t="n">
        <v>7</v>
      </c>
      <c r="C471">
        <f>IFERROR(INDEX(資格取込!$S$6:$S$205,MATCH(34&amp;"_"&amp;1,資格取込!$Z$6:$Z$205,0)),"")</f>
        <v/>
      </c>
      <c r="D471">
        <f>IFERROR(INDEX(資格取込!$R$6:$R$205,MATCH(34&amp;"_"&amp;1,資格取込!$Z$6:$Z$205,0)),"")</f>
        <v/>
      </c>
      <c r="E471">
        <f>IF(D471="","",IFERROR(INDEX(資格マスタ!$B:$B,MATCH(ASC(SUBSTITUTE(SUBSTITUTE(D471," ",""),"　","")),資格マスタ!$D:$D,0)),D471))</f>
        <v/>
      </c>
      <c r="F471">
        <f>IF(E471="","",IF(C471="",DATE(9999,1,1),C471))</f>
        <v/>
      </c>
      <c r="G471">
        <f>IF(E471="","",COUNTIFS($F$465:$F$478,"&lt;"&amp;F471,$F$465:$F$478,"&lt;&gt;")+COUNTIFS($F$465:$F$478,F471,$B$465:$B$478,"&lt;"&amp;B471)+1)</f>
        <v/>
      </c>
      <c r="H471">
        <f>IF(OR(E471="",C471=""),"",IF(C471&gt;=DATE(2019,5,1),"令和"&amp;(YEAR(C471)-2018),IF(C471&gt;=DATE(1989,1,8),"平成"&amp;(YEAR(C471)-1988),"昭和"&amp;(YEAR(C471)-1925)))&amp;"年"&amp;MONTH(C471)&amp;"月")</f>
        <v/>
      </c>
    </row>
    <row r="472">
      <c r="A472" t="n">
        <v>34</v>
      </c>
      <c r="B472" t="n">
        <v>8</v>
      </c>
      <c r="C472">
        <f>IFERROR(INDEX(資格取込!$S$6:$S$205,MATCH(34&amp;"_"&amp;2,資格取込!$Z$6:$Z$205,0)),"")</f>
        <v/>
      </c>
      <c r="D472">
        <f>IFERROR(INDEX(資格取込!$R$6:$R$205,MATCH(34&amp;"_"&amp;2,資格取込!$Z$6:$Z$205,0)),"")</f>
        <v/>
      </c>
      <c r="E472">
        <f>IF(D472="","",IFERROR(INDEX(資格マスタ!$B:$B,MATCH(ASC(SUBSTITUTE(SUBSTITUTE(D472," ",""),"　","")),資格マスタ!$D:$D,0)),D472))</f>
        <v/>
      </c>
      <c r="F472">
        <f>IF(E472="","",IF(C472="",DATE(9999,1,1),C472))</f>
        <v/>
      </c>
      <c r="G472">
        <f>IF(E472="","",COUNTIFS($F$465:$F$478,"&lt;"&amp;F472,$F$465:$F$478,"&lt;&gt;")+COUNTIFS($F$465:$F$478,F472,$B$465:$B$478,"&lt;"&amp;B472)+1)</f>
        <v/>
      </c>
      <c r="H472">
        <f>IF(OR(E472="",C472=""),"",IF(C472&gt;=DATE(2019,5,1),"令和"&amp;(YEAR(C472)-2018),IF(C472&gt;=DATE(1989,1,8),"平成"&amp;(YEAR(C472)-1988),"昭和"&amp;(YEAR(C472)-1925)))&amp;"年"&amp;MONTH(C472)&amp;"月")</f>
        <v/>
      </c>
    </row>
    <row r="473">
      <c r="A473" t="n">
        <v>34</v>
      </c>
      <c r="B473" t="n">
        <v>9</v>
      </c>
      <c r="C473">
        <f>IFERROR(INDEX(資格取込!$S$6:$S$205,MATCH(34&amp;"_"&amp;3,資格取込!$Z$6:$Z$205,0)),"")</f>
        <v/>
      </c>
      <c r="D473">
        <f>IFERROR(INDEX(資格取込!$R$6:$R$205,MATCH(34&amp;"_"&amp;3,資格取込!$Z$6:$Z$205,0)),"")</f>
        <v/>
      </c>
      <c r="E473">
        <f>IF(D473="","",IFERROR(INDEX(資格マスタ!$B:$B,MATCH(ASC(SUBSTITUTE(SUBSTITUTE(D473," ",""),"　","")),資格マスタ!$D:$D,0)),D473))</f>
        <v/>
      </c>
      <c r="F473">
        <f>IF(E473="","",IF(C473="",DATE(9999,1,1),C473))</f>
        <v/>
      </c>
      <c r="G473">
        <f>IF(E473="","",COUNTIFS($F$465:$F$478,"&lt;"&amp;F473,$F$465:$F$478,"&lt;&gt;")+COUNTIFS($F$465:$F$478,F473,$B$465:$B$478,"&lt;"&amp;B473)+1)</f>
        <v/>
      </c>
      <c r="H473">
        <f>IF(OR(E473="",C473=""),"",IF(C473&gt;=DATE(2019,5,1),"令和"&amp;(YEAR(C473)-2018),IF(C473&gt;=DATE(1989,1,8),"平成"&amp;(YEAR(C473)-1988),"昭和"&amp;(YEAR(C473)-1925)))&amp;"年"&amp;MONTH(C473)&amp;"月")</f>
        <v/>
      </c>
    </row>
    <row r="474">
      <c r="A474" t="n">
        <v>34</v>
      </c>
      <c r="B474" t="n">
        <v>10</v>
      </c>
      <c r="C474">
        <f>IFERROR(INDEX(資格取込!$S$6:$S$205,MATCH(34&amp;"_"&amp;4,資格取込!$Z$6:$Z$205,0)),"")</f>
        <v/>
      </c>
      <c r="D474">
        <f>IFERROR(INDEX(資格取込!$R$6:$R$205,MATCH(34&amp;"_"&amp;4,資格取込!$Z$6:$Z$205,0)),"")</f>
        <v/>
      </c>
      <c r="E474">
        <f>IF(D474="","",IFERROR(INDEX(資格マスタ!$B:$B,MATCH(ASC(SUBSTITUTE(SUBSTITUTE(D474," ",""),"　","")),資格マスタ!$D:$D,0)),D474))</f>
        <v/>
      </c>
      <c r="F474">
        <f>IF(E474="","",IF(C474="",DATE(9999,1,1),C474))</f>
        <v/>
      </c>
      <c r="G474">
        <f>IF(E474="","",COUNTIFS($F$465:$F$478,"&lt;"&amp;F474,$F$465:$F$478,"&lt;&gt;")+COUNTIFS($F$465:$F$478,F474,$B$465:$B$478,"&lt;"&amp;B474)+1)</f>
        <v/>
      </c>
      <c r="H474">
        <f>IF(OR(E474="",C474=""),"",IF(C474&gt;=DATE(2019,5,1),"令和"&amp;(YEAR(C474)-2018),IF(C474&gt;=DATE(1989,1,8),"平成"&amp;(YEAR(C474)-1988),"昭和"&amp;(YEAR(C474)-1925)))&amp;"年"&amp;MONTH(C474)&amp;"月")</f>
        <v/>
      </c>
    </row>
    <row r="475">
      <c r="A475" t="n">
        <v>34</v>
      </c>
      <c r="B475" t="n">
        <v>11</v>
      </c>
      <c r="C475">
        <f>IFERROR(INDEX(資格取込!$S$6:$S$205,MATCH(34&amp;"_"&amp;5,資格取込!$Z$6:$Z$205,0)),"")</f>
        <v/>
      </c>
      <c r="D475">
        <f>IFERROR(INDEX(資格取込!$R$6:$R$205,MATCH(34&amp;"_"&amp;5,資格取込!$Z$6:$Z$205,0)),"")</f>
        <v/>
      </c>
      <c r="E475">
        <f>IF(D475="","",IFERROR(INDEX(資格マスタ!$B:$B,MATCH(ASC(SUBSTITUTE(SUBSTITUTE(D475," ",""),"　","")),資格マスタ!$D:$D,0)),D475))</f>
        <v/>
      </c>
      <c r="F475">
        <f>IF(E475="","",IF(C475="",DATE(9999,1,1),C475))</f>
        <v/>
      </c>
      <c r="G475">
        <f>IF(E475="","",COUNTIFS($F$465:$F$478,"&lt;"&amp;F475,$F$465:$F$478,"&lt;&gt;")+COUNTIFS($F$465:$F$478,F475,$B$465:$B$478,"&lt;"&amp;B475)+1)</f>
        <v/>
      </c>
      <c r="H475">
        <f>IF(OR(E475="",C475=""),"",IF(C475&gt;=DATE(2019,5,1),"令和"&amp;(YEAR(C475)-2018),IF(C475&gt;=DATE(1989,1,8),"平成"&amp;(YEAR(C475)-1988),"昭和"&amp;(YEAR(C475)-1925)))&amp;"年"&amp;MONTH(C475)&amp;"月")</f>
        <v/>
      </c>
    </row>
    <row r="476">
      <c r="A476" t="n">
        <v>34</v>
      </c>
      <c r="B476" t="n">
        <v>12</v>
      </c>
      <c r="C476">
        <f>IFERROR(INDEX(資格取込!$S$6:$S$205,MATCH(34&amp;"_"&amp;6,資格取込!$Z$6:$Z$205,0)),"")</f>
        <v/>
      </c>
      <c r="D476">
        <f>IFERROR(INDEX(資格取込!$R$6:$R$205,MATCH(34&amp;"_"&amp;6,資格取込!$Z$6:$Z$205,0)),"")</f>
        <v/>
      </c>
      <c r="E476">
        <f>IF(D476="","",IFERROR(INDEX(資格マスタ!$B:$B,MATCH(ASC(SUBSTITUTE(SUBSTITUTE(D476," ",""),"　","")),資格マスタ!$D:$D,0)),D476))</f>
        <v/>
      </c>
      <c r="F476">
        <f>IF(E476="","",IF(C476="",DATE(9999,1,1),C476))</f>
        <v/>
      </c>
      <c r="G476">
        <f>IF(E476="","",COUNTIFS($F$465:$F$478,"&lt;"&amp;F476,$F$465:$F$478,"&lt;&gt;")+COUNTIFS($F$465:$F$478,F476,$B$465:$B$478,"&lt;"&amp;B476)+1)</f>
        <v/>
      </c>
      <c r="H476">
        <f>IF(OR(E476="",C476=""),"",IF(C476&gt;=DATE(2019,5,1),"令和"&amp;(YEAR(C476)-2018),IF(C476&gt;=DATE(1989,1,8),"平成"&amp;(YEAR(C476)-1988),"昭和"&amp;(YEAR(C476)-1925)))&amp;"年"&amp;MONTH(C476)&amp;"月")</f>
        <v/>
      </c>
    </row>
    <row r="477">
      <c r="A477" t="n">
        <v>34</v>
      </c>
      <c r="B477" t="n">
        <v>13</v>
      </c>
      <c r="C477">
        <f>IFERROR(INDEX(資格取込!$S$6:$S$205,MATCH(34&amp;"_"&amp;7,資格取込!$Z$6:$Z$205,0)),"")</f>
        <v/>
      </c>
      <c r="D477">
        <f>IFERROR(INDEX(資格取込!$R$6:$R$205,MATCH(34&amp;"_"&amp;7,資格取込!$Z$6:$Z$205,0)),"")</f>
        <v/>
      </c>
      <c r="E477">
        <f>IF(D477="","",IFERROR(INDEX(資格マスタ!$B:$B,MATCH(ASC(SUBSTITUTE(SUBSTITUTE(D477," ",""),"　","")),資格マスタ!$D:$D,0)),D477))</f>
        <v/>
      </c>
      <c r="F477">
        <f>IF(E477="","",IF(C477="",DATE(9999,1,1),C477))</f>
        <v/>
      </c>
      <c r="G477">
        <f>IF(E477="","",COUNTIFS($F$465:$F$478,"&lt;"&amp;F477,$F$465:$F$478,"&lt;&gt;")+COUNTIFS($F$465:$F$478,F477,$B$465:$B$478,"&lt;"&amp;B477)+1)</f>
        <v/>
      </c>
      <c r="H477">
        <f>IF(OR(E477="",C477=""),"",IF(C477&gt;=DATE(2019,5,1),"令和"&amp;(YEAR(C477)-2018),IF(C477&gt;=DATE(1989,1,8),"平成"&amp;(YEAR(C477)-1988),"昭和"&amp;(YEAR(C477)-1925)))&amp;"年"&amp;MONTH(C477)&amp;"月")</f>
        <v/>
      </c>
    </row>
    <row r="478">
      <c r="A478" t="n">
        <v>34</v>
      </c>
      <c r="B478" t="n">
        <v>14</v>
      </c>
      <c r="C478">
        <f>IFERROR(INDEX(資格取込!$S$6:$S$205,MATCH(34&amp;"_"&amp;8,資格取込!$Z$6:$Z$205,0)),"")</f>
        <v/>
      </c>
      <c r="D478">
        <f>IFERROR(INDEX(資格取込!$R$6:$R$205,MATCH(34&amp;"_"&amp;8,資格取込!$Z$6:$Z$205,0)),"")</f>
        <v/>
      </c>
      <c r="E478">
        <f>IF(D478="","",IFERROR(INDEX(資格マスタ!$B:$B,MATCH(ASC(SUBSTITUTE(SUBSTITUTE(D478," ",""),"　","")),資格マスタ!$D:$D,0)),D478))</f>
        <v/>
      </c>
      <c r="F478">
        <f>IF(E478="","",IF(C478="",DATE(9999,1,1),C478))</f>
        <v/>
      </c>
      <c r="G478">
        <f>IF(E478="","",COUNTIFS($F$465:$F$478,"&lt;"&amp;F478,$F$465:$F$478,"&lt;&gt;")+COUNTIFS($F$465:$F$478,F478,$B$465:$B$478,"&lt;"&amp;B478)+1)</f>
        <v/>
      </c>
      <c r="H478">
        <f>IF(OR(E478="",C478=""),"",IF(C478&gt;=DATE(2019,5,1),"令和"&amp;(YEAR(C478)-2018),IF(C478&gt;=DATE(1989,1,8),"平成"&amp;(YEAR(C478)-1988),"昭和"&amp;(YEAR(C478)-1925)))&amp;"年"&amp;MONTH(C478)&amp;"月")</f>
        <v/>
      </c>
    </row>
    <row r="479">
      <c r="A479" t="n">
        <v>35</v>
      </c>
      <c r="B479" t="n">
        <v>1</v>
      </c>
      <c r="C479" s="132">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479">
        <f>IF(入力!N39="","",入力!N39)</f>
        <v/>
      </c>
      <c r="E479">
        <f>IF(D479="","",IFERROR(INDEX(資格マスタ!$B:$B,MATCH(ASC(SUBSTITUTE(SUBSTITUTE(D479," ",""),"　","")),資格マスタ!$D:$D,0)),D479))</f>
        <v/>
      </c>
      <c r="F479">
        <f>IF(E479="","",IF(C479="",DATE(9999,1,1),C479))</f>
        <v/>
      </c>
      <c r="G479">
        <f>IF(E479="","",COUNTIFS($F$479:$F$492,"&lt;"&amp;F479,$F$479:$F$492,"&lt;&gt;")+COUNTIFS($F$479:$F$492,F479,$B$479:$B$492,"&lt;"&amp;B479)+1)</f>
        <v/>
      </c>
      <c r="H479">
        <f>IF(OR(E479="",C479=""),"",IF(C479&gt;=DATE(2019,5,1),"令和"&amp;(YEAR(C479)-2018),IF(C479&gt;=DATE(1989,1,8),"平成"&amp;(YEAR(C479)-1988),"昭和"&amp;(YEAR(C479)-1925)))&amp;"年"&amp;MONTH(C479)&amp;"月")</f>
        <v/>
      </c>
    </row>
    <row r="480">
      <c r="A480" t="n">
        <v>35</v>
      </c>
      <c r="B480" t="n">
        <v>2</v>
      </c>
      <c r="C480">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480">
        <f>IF(入力!P39="","",入力!P39)</f>
        <v/>
      </c>
      <c r="E480">
        <f>IF(D480="","",IFERROR(INDEX(資格マスタ!$B:$B,MATCH(ASC(SUBSTITUTE(SUBSTITUTE(D480," ",""),"　","")),資格マスタ!$D:$D,0)),D480))</f>
        <v/>
      </c>
      <c r="F480">
        <f>IF(E480="","",IF(C480="",DATE(9999,1,1),C480))</f>
        <v/>
      </c>
      <c r="G480">
        <f>IF(E480="","",COUNTIFS($F$479:$F$492,"&lt;"&amp;F480,$F$479:$F$492,"&lt;&gt;")+COUNTIFS($F$479:$F$492,F480,$B$479:$B$492,"&lt;"&amp;B480)+1)</f>
        <v/>
      </c>
      <c r="H480">
        <f>IF(OR(E480="",C480=""),"",IF(C480&gt;=DATE(2019,5,1),"令和"&amp;(YEAR(C480)-2018),IF(C480&gt;=DATE(1989,1,8),"平成"&amp;(YEAR(C480)-1988),"昭和"&amp;(YEAR(C480)-1925)))&amp;"年"&amp;MONTH(C480)&amp;"月")</f>
        <v/>
      </c>
    </row>
    <row r="481">
      <c r="A481" t="n">
        <v>35</v>
      </c>
      <c r="B481" t="n">
        <v>3</v>
      </c>
      <c r="C481">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481">
        <f>IF(入力!R39="","",入力!R39)</f>
        <v/>
      </c>
      <c r="E481">
        <f>IF(D481="","",IFERROR(INDEX(資格マスタ!$B:$B,MATCH(ASC(SUBSTITUTE(SUBSTITUTE(D481," ",""),"　","")),資格マスタ!$D:$D,0)),D481))</f>
        <v/>
      </c>
      <c r="F481">
        <f>IF(E481="","",IF(C481="",DATE(9999,1,1),C481))</f>
        <v/>
      </c>
      <c r="G481">
        <f>IF(E481="","",COUNTIFS($F$479:$F$492,"&lt;"&amp;F481,$F$479:$F$492,"&lt;&gt;")+COUNTIFS($F$479:$F$492,F481,$B$479:$B$492,"&lt;"&amp;B481)+1)</f>
        <v/>
      </c>
      <c r="H481">
        <f>IF(OR(E481="",C481=""),"",IF(C481&gt;=DATE(2019,5,1),"令和"&amp;(YEAR(C481)-2018),IF(C481&gt;=DATE(1989,1,8),"平成"&amp;(YEAR(C481)-1988),"昭和"&amp;(YEAR(C481)-1925)))&amp;"年"&amp;MONTH(C481)&amp;"月")</f>
        <v/>
      </c>
    </row>
    <row r="482">
      <c r="A482" t="n">
        <v>35</v>
      </c>
      <c r="B482" t="n">
        <v>4</v>
      </c>
      <c r="C482">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482">
        <f>IF(入力!T39="","",入力!T39)</f>
        <v/>
      </c>
      <c r="E482">
        <f>IF(D482="","",IFERROR(INDEX(資格マスタ!$B:$B,MATCH(ASC(SUBSTITUTE(SUBSTITUTE(D482," ",""),"　","")),資格マスタ!$D:$D,0)),D482))</f>
        <v/>
      </c>
      <c r="F482">
        <f>IF(E482="","",IF(C482="",DATE(9999,1,1),C482))</f>
        <v/>
      </c>
      <c r="G482">
        <f>IF(E482="","",COUNTIFS($F$479:$F$492,"&lt;"&amp;F482,$F$479:$F$492,"&lt;&gt;")+COUNTIFS($F$479:$F$492,F482,$B$479:$B$492,"&lt;"&amp;B482)+1)</f>
        <v/>
      </c>
      <c r="H482">
        <f>IF(OR(E482="",C482=""),"",IF(C482&gt;=DATE(2019,5,1),"令和"&amp;(YEAR(C482)-2018),IF(C482&gt;=DATE(1989,1,8),"平成"&amp;(YEAR(C482)-1988),"昭和"&amp;(YEAR(C482)-1925)))&amp;"年"&amp;MONTH(C482)&amp;"月")</f>
        <v/>
      </c>
    </row>
    <row r="483">
      <c r="A483" t="n">
        <v>35</v>
      </c>
      <c r="B483" t="n">
        <v>5</v>
      </c>
      <c r="C483">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483">
        <f>IF(入力!V39="","",入力!V39)</f>
        <v/>
      </c>
      <c r="E483">
        <f>IF(D483="","",IFERROR(INDEX(資格マスタ!$B:$B,MATCH(ASC(SUBSTITUTE(SUBSTITUTE(D483," ",""),"　","")),資格マスタ!$D:$D,0)),D483))</f>
        <v/>
      </c>
      <c r="F483">
        <f>IF(E483="","",IF(C483="",DATE(9999,1,1),C483))</f>
        <v/>
      </c>
      <c r="G483">
        <f>IF(E483="","",COUNTIFS($F$479:$F$492,"&lt;"&amp;F483,$F$479:$F$492,"&lt;&gt;")+COUNTIFS($F$479:$F$492,F483,$B$479:$B$492,"&lt;"&amp;B483)+1)</f>
        <v/>
      </c>
      <c r="H483">
        <f>IF(OR(E483="",C483=""),"",IF(C483&gt;=DATE(2019,5,1),"令和"&amp;(YEAR(C483)-2018),IF(C483&gt;=DATE(1989,1,8),"平成"&amp;(YEAR(C483)-1988),"昭和"&amp;(YEAR(C483)-1925)))&amp;"年"&amp;MONTH(C483)&amp;"月")</f>
        <v/>
      </c>
    </row>
    <row r="484">
      <c r="A484" t="n">
        <v>35</v>
      </c>
      <c r="B484" t="n">
        <v>6</v>
      </c>
      <c r="C484">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484">
        <f>IF(入力!X39="","",入力!X39)</f>
        <v/>
      </c>
      <c r="E484">
        <f>IF(D484="","",IFERROR(INDEX(資格マスタ!$B:$B,MATCH(ASC(SUBSTITUTE(SUBSTITUTE(D484," ",""),"　","")),資格マスタ!$D:$D,0)),D484))</f>
        <v/>
      </c>
      <c r="F484">
        <f>IF(E484="","",IF(C484="",DATE(9999,1,1),C484))</f>
        <v/>
      </c>
      <c r="G484">
        <f>IF(E484="","",COUNTIFS($F$479:$F$492,"&lt;"&amp;F484,$F$479:$F$492,"&lt;&gt;")+COUNTIFS($F$479:$F$492,F484,$B$479:$B$492,"&lt;"&amp;B484)+1)</f>
        <v/>
      </c>
      <c r="H484">
        <f>IF(OR(E484="",C484=""),"",IF(C484&gt;=DATE(2019,5,1),"令和"&amp;(YEAR(C484)-2018),IF(C484&gt;=DATE(1989,1,8),"平成"&amp;(YEAR(C484)-1988),"昭和"&amp;(YEAR(C484)-1925)))&amp;"年"&amp;MONTH(C484)&amp;"月")</f>
        <v/>
      </c>
    </row>
    <row r="485">
      <c r="A485" t="n">
        <v>35</v>
      </c>
      <c r="B485" t="n">
        <v>7</v>
      </c>
      <c r="C485">
        <f>IFERROR(INDEX(資格取込!$S$6:$S$205,MATCH(35&amp;"_"&amp;1,資格取込!$Z$6:$Z$205,0)),"")</f>
        <v/>
      </c>
      <c r="D485">
        <f>IFERROR(INDEX(資格取込!$R$6:$R$205,MATCH(35&amp;"_"&amp;1,資格取込!$Z$6:$Z$205,0)),"")</f>
        <v/>
      </c>
      <c r="E485">
        <f>IF(D485="","",IFERROR(INDEX(資格マスタ!$B:$B,MATCH(ASC(SUBSTITUTE(SUBSTITUTE(D485," ",""),"　","")),資格マスタ!$D:$D,0)),D485))</f>
        <v/>
      </c>
      <c r="F485">
        <f>IF(E485="","",IF(C485="",DATE(9999,1,1),C485))</f>
        <v/>
      </c>
      <c r="G485">
        <f>IF(E485="","",COUNTIFS($F$479:$F$492,"&lt;"&amp;F485,$F$479:$F$492,"&lt;&gt;")+COUNTIFS($F$479:$F$492,F485,$B$479:$B$492,"&lt;"&amp;B485)+1)</f>
        <v/>
      </c>
      <c r="H485">
        <f>IF(OR(E485="",C485=""),"",IF(C485&gt;=DATE(2019,5,1),"令和"&amp;(YEAR(C485)-2018),IF(C485&gt;=DATE(1989,1,8),"平成"&amp;(YEAR(C485)-1988),"昭和"&amp;(YEAR(C485)-1925)))&amp;"年"&amp;MONTH(C485)&amp;"月")</f>
        <v/>
      </c>
    </row>
    <row r="486">
      <c r="A486" t="n">
        <v>35</v>
      </c>
      <c r="B486" t="n">
        <v>8</v>
      </c>
      <c r="C486">
        <f>IFERROR(INDEX(資格取込!$S$6:$S$205,MATCH(35&amp;"_"&amp;2,資格取込!$Z$6:$Z$205,0)),"")</f>
        <v/>
      </c>
      <c r="D486">
        <f>IFERROR(INDEX(資格取込!$R$6:$R$205,MATCH(35&amp;"_"&amp;2,資格取込!$Z$6:$Z$205,0)),"")</f>
        <v/>
      </c>
      <c r="E486">
        <f>IF(D486="","",IFERROR(INDEX(資格マスタ!$B:$B,MATCH(ASC(SUBSTITUTE(SUBSTITUTE(D486," ",""),"　","")),資格マスタ!$D:$D,0)),D486))</f>
        <v/>
      </c>
      <c r="F486">
        <f>IF(E486="","",IF(C486="",DATE(9999,1,1),C486))</f>
        <v/>
      </c>
      <c r="G486">
        <f>IF(E486="","",COUNTIFS($F$479:$F$492,"&lt;"&amp;F486,$F$479:$F$492,"&lt;&gt;")+COUNTIFS($F$479:$F$492,F486,$B$479:$B$492,"&lt;"&amp;B486)+1)</f>
        <v/>
      </c>
      <c r="H486">
        <f>IF(OR(E486="",C486=""),"",IF(C486&gt;=DATE(2019,5,1),"令和"&amp;(YEAR(C486)-2018),IF(C486&gt;=DATE(1989,1,8),"平成"&amp;(YEAR(C486)-1988),"昭和"&amp;(YEAR(C486)-1925)))&amp;"年"&amp;MONTH(C486)&amp;"月")</f>
        <v/>
      </c>
    </row>
    <row r="487">
      <c r="A487" t="n">
        <v>35</v>
      </c>
      <c r="B487" t="n">
        <v>9</v>
      </c>
      <c r="C487">
        <f>IFERROR(INDEX(資格取込!$S$6:$S$205,MATCH(35&amp;"_"&amp;3,資格取込!$Z$6:$Z$205,0)),"")</f>
        <v/>
      </c>
      <c r="D487">
        <f>IFERROR(INDEX(資格取込!$R$6:$R$205,MATCH(35&amp;"_"&amp;3,資格取込!$Z$6:$Z$205,0)),"")</f>
        <v/>
      </c>
      <c r="E487">
        <f>IF(D487="","",IFERROR(INDEX(資格マスタ!$B:$B,MATCH(ASC(SUBSTITUTE(SUBSTITUTE(D487," ",""),"　","")),資格マスタ!$D:$D,0)),D487))</f>
        <v/>
      </c>
      <c r="F487">
        <f>IF(E487="","",IF(C487="",DATE(9999,1,1),C487))</f>
        <v/>
      </c>
      <c r="G487">
        <f>IF(E487="","",COUNTIFS($F$479:$F$492,"&lt;"&amp;F487,$F$479:$F$492,"&lt;&gt;")+COUNTIFS($F$479:$F$492,F487,$B$479:$B$492,"&lt;"&amp;B487)+1)</f>
        <v/>
      </c>
      <c r="H487">
        <f>IF(OR(E487="",C487=""),"",IF(C487&gt;=DATE(2019,5,1),"令和"&amp;(YEAR(C487)-2018),IF(C487&gt;=DATE(1989,1,8),"平成"&amp;(YEAR(C487)-1988),"昭和"&amp;(YEAR(C487)-1925)))&amp;"年"&amp;MONTH(C487)&amp;"月")</f>
        <v/>
      </c>
    </row>
    <row r="488">
      <c r="A488" t="n">
        <v>35</v>
      </c>
      <c r="B488" t="n">
        <v>10</v>
      </c>
      <c r="C488">
        <f>IFERROR(INDEX(資格取込!$S$6:$S$205,MATCH(35&amp;"_"&amp;4,資格取込!$Z$6:$Z$205,0)),"")</f>
        <v/>
      </c>
      <c r="D488">
        <f>IFERROR(INDEX(資格取込!$R$6:$R$205,MATCH(35&amp;"_"&amp;4,資格取込!$Z$6:$Z$205,0)),"")</f>
        <v/>
      </c>
      <c r="E488">
        <f>IF(D488="","",IFERROR(INDEX(資格マスタ!$B:$B,MATCH(ASC(SUBSTITUTE(SUBSTITUTE(D488," ",""),"　","")),資格マスタ!$D:$D,0)),D488))</f>
        <v/>
      </c>
      <c r="F488">
        <f>IF(E488="","",IF(C488="",DATE(9999,1,1),C488))</f>
        <v/>
      </c>
      <c r="G488">
        <f>IF(E488="","",COUNTIFS($F$479:$F$492,"&lt;"&amp;F488,$F$479:$F$492,"&lt;&gt;")+COUNTIFS($F$479:$F$492,F488,$B$479:$B$492,"&lt;"&amp;B488)+1)</f>
        <v/>
      </c>
      <c r="H488">
        <f>IF(OR(E488="",C488=""),"",IF(C488&gt;=DATE(2019,5,1),"令和"&amp;(YEAR(C488)-2018),IF(C488&gt;=DATE(1989,1,8),"平成"&amp;(YEAR(C488)-1988),"昭和"&amp;(YEAR(C488)-1925)))&amp;"年"&amp;MONTH(C488)&amp;"月")</f>
        <v/>
      </c>
    </row>
    <row r="489">
      <c r="A489" t="n">
        <v>35</v>
      </c>
      <c r="B489" t="n">
        <v>11</v>
      </c>
      <c r="C489">
        <f>IFERROR(INDEX(資格取込!$S$6:$S$205,MATCH(35&amp;"_"&amp;5,資格取込!$Z$6:$Z$205,0)),"")</f>
        <v/>
      </c>
      <c r="D489">
        <f>IFERROR(INDEX(資格取込!$R$6:$R$205,MATCH(35&amp;"_"&amp;5,資格取込!$Z$6:$Z$205,0)),"")</f>
        <v/>
      </c>
      <c r="E489">
        <f>IF(D489="","",IFERROR(INDEX(資格マスタ!$B:$B,MATCH(ASC(SUBSTITUTE(SUBSTITUTE(D489," ",""),"　","")),資格マスタ!$D:$D,0)),D489))</f>
        <v/>
      </c>
      <c r="F489">
        <f>IF(E489="","",IF(C489="",DATE(9999,1,1),C489))</f>
        <v/>
      </c>
      <c r="G489">
        <f>IF(E489="","",COUNTIFS($F$479:$F$492,"&lt;"&amp;F489,$F$479:$F$492,"&lt;&gt;")+COUNTIFS($F$479:$F$492,F489,$B$479:$B$492,"&lt;"&amp;B489)+1)</f>
        <v/>
      </c>
      <c r="H489">
        <f>IF(OR(E489="",C489=""),"",IF(C489&gt;=DATE(2019,5,1),"令和"&amp;(YEAR(C489)-2018),IF(C489&gt;=DATE(1989,1,8),"平成"&amp;(YEAR(C489)-1988),"昭和"&amp;(YEAR(C489)-1925)))&amp;"年"&amp;MONTH(C489)&amp;"月")</f>
        <v/>
      </c>
    </row>
    <row r="490">
      <c r="A490" t="n">
        <v>35</v>
      </c>
      <c r="B490" t="n">
        <v>12</v>
      </c>
      <c r="C490">
        <f>IFERROR(INDEX(資格取込!$S$6:$S$205,MATCH(35&amp;"_"&amp;6,資格取込!$Z$6:$Z$205,0)),"")</f>
        <v/>
      </c>
      <c r="D490">
        <f>IFERROR(INDEX(資格取込!$R$6:$R$205,MATCH(35&amp;"_"&amp;6,資格取込!$Z$6:$Z$205,0)),"")</f>
        <v/>
      </c>
      <c r="E490">
        <f>IF(D490="","",IFERROR(INDEX(資格マスタ!$B:$B,MATCH(ASC(SUBSTITUTE(SUBSTITUTE(D490," ",""),"　","")),資格マスタ!$D:$D,0)),D490))</f>
        <v/>
      </c>
      <c r="F490">
        <f>IF(E490="","",IF(C490="",DATE(9999,1,1),C490))</f>
        <v/>
      </c>
      <c r="G490">
        <f>IF(E490="","",COUNTIFS($F$479:$F$492,"&lt;"&amp;F490,$F$479:$F$492,"&lt;&gt;")+COUNTIFS($F$479:$F$492,F490,$B$479:$B$492,"&lt;"&amp;B490)+1)</f>
        <v/>
      </c>
      <c r="H490">
        <f>IF(OR(E490="",C490=""),"",IF(C490&gt;=DATE(2019,5,1),"令和"&amp;(YEAR(C490)-2018),IF(C490&gt;=DATE(1989,1,8),"平成"&amp;(YEAR(C490)-1988),"昭和"&amp;(YEAR(C490)-1925)))&amp;"年"&amp;MONTH(C490)&amp;"月")</f>
        <v/>
      </c>
    </row>
    <row r="491">
      <c r="A491" t="n">
        <v>35</v>
      </c>
      <c r="B491" t="n">
        <v>13</v>
      </c>
      <c r="C491">
        <f>IFERROR(INDEX(資格取込!$S$6:$S$205,MATCH(35&amp;"_"&amp;7,資格取込!$Z$6:$Z$205,0)),"")</f>
        <v/>
      </c>
      <c r="D491">
        <f>IFERROR(INDEX(資格取込!$R$6:$R$205,MATCH(35&amp;"_"&amp;7,資格取込!$Z$6:$Z$205,0)),"")</f>
        <v/>
      </c>
      <c r="E491">
        <f>IF(D491="","",IFERROR(INDEX(資格マスタ!$B:$B,MATCH(ASC(SUBSTITUTE(SUBSTITUTE(D491," ",""),"　","")),資格マスタ!$D:$D,0)),D491))</f>
        <v/>
      </c>
      <c r="F491">
        <f>IF(E491="","",IF(C491="",DATE(9999,1,1),C491))</f>
        <v/>
      </c>
      <c r="G491">
        <f>IF(E491="","",COUNTIFS($F$479:$F$492,"&lt;"&amp;F491,$F$479:$F$492,"&lt;&gt;")+COUNTIFS($F$479:$F$492,F491,$B$479:$B$492,"&lt;"&amp;B491)+1)</f>
        <v/>
      </c>
      <c r="H491">
        <f>IF(OR(E491="",C491=""),"",IF(C491&gt;=DATE(2019,5,1),"令和"&amp;(YEAR(C491)-2018),IF(C491&gt;=DATE(1989,1,8),"平成"&amp;(YEAR(C491)-1988),"昭和"&amp;(YEAR(C491)-1925)))&amp;"年"&amp;MONTH(C491)&amp;"月")</f>
        <v/>
      </c>
    </row>
    <row r="492">
      <c r="A492" t="n">
        <v>35</v>
      </c>
      <c r="B492" t="n">
        <v>14</v>
      </c>
      <c r="C492">
        <f>IFERROR(INDEX(資格取込!$S$6:$S$205,MATCH(35&amp;"_"&amp;8,資格取込!$Z$6:$Z$205,0)),"")</f>
        <v/>
      </c>
      <c r="D492">
        <f>IFERROR(INDEX(資格取込!$R$6:$R$205,MATCH(35&amp;"_"&amp;8,資格取込!$Z$6:$Z$205,0)),"")</f>
        <v/>
      </c>
      <c r="E492">
        <f>IF(D492="","",IFERROR(INDEX(資格マスタ!$B:$B,MATCH(ASC(SUBSTITUTE(SUBSTITUTE(D492," ",""),"　","")),資格マスタ!$D:$D,0)),D492))</f>
        <v/>
      </c>
      <c r="F492">
        <f>IF(E492="","",IF(C492="",DATE(9999,1,1),C492))</f>
        <v/>
      </c>
      <c r="G492">
        <f>IF(E492="","",COUNTIFS($F$479:$F$492,"&lt;"&amp;F492,$F$479:$F$492,"&lt;&gt;")+COUNTIFS($F$479:$F$492,F492,$B$479:$B$492,"&lt;"&amp;B492)+1)</f>
        <v/>
      </c>
      <c r="H492">
        <f>IF(OR(E492="",C492=""),"",IF(C492&gt;=DATE(2019,5,1),"令和"&amp;(YEAR(C492)-2018),IF(C492&gt;=DATE(1989,1,8),"平成"&amp;(YEAR(C492)-1988),"昭和"&amp;(YEAR(C492)-1925)))&amp;"年"&amp;MONTH(C492)&amp;"月")</f>
        <v/>
      </c>
    </row>
    <row r="493">
      <c r="A493" t="n">
        <v>36</v>
      </c>
      <c r="B493" t="n">
        <v>1</v>
      </c>
      <c r="C493" s="132">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493">
        <f>IF(入力!N40="","",入力!N40)</f>
        <v/>
      </c>
      <c r="E493">
        <f>IF(D493="","",IFERROR(INDEX(資格マスタ!$B:$B,MATCH(ASC(SUBSTITUTE(SUBSTITUTE(D493," ",""),"　","")),資格マスタ!$D:$D,0)),D493))</f>
        <v/>
      </c>
      <c r="F493">
        <f>IF(E493="","",IF(C493="",DATE(9999,1,1),C493))</f>
        <v/>
      </c>
      <c r="G493">
        <f>IF(E493="","",COUNTIFS($F$493:$F$506,"&lt;"&amp;F493,$F$493:$F$506,"&lt;&gt;")+COUNTIFS($F$493:$F$506,F493,$B$493:$B$506,"&lt;"&amp;B493)+1)</f>
        <v/>
      </c>
      <c r="H493">
        <f>IF(OR(E493="",C493=""),"",IF(C493&gt;=DATE(2019,5,1),"令和"&amp;(YEAR(C493)-2018),IF(C493&gt;=DATE(1989,1,8),"平成"&amp;(YEAR(C493)-1988),"昭和"&amp;(YEAR(C493)-1925)))&amp;"年"&amp;MONTH(C493)&amp;"月")</f>
        <v/>
      </c>
    </row>
    <row r="494">
      <c r="A494" t="n">
        <v>36</v>
      </c>
      <c r="B494" t="n">
        <v>2</v>
      </c>
      <c r="C49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494">
        <f>IF(入力!P40="","",入力!P40)</f>
        <v/>
      </c>
      <c r="E494">
        <f>IF(D494="","",IFERROR(INDEX(資格マスタ!$B:$B,MATCH(ASC(SUBSTITUTE(SUBSTITUTE(D494," ",""),"　","")),資格マスタ!$D:$D,0)),D494))</f>
        <v/>
      </c>
      <c r="F494">
        <f>IF(E494="","",IF(C494="",DATE(9999,1,1),C494))</f>
        <v/>
      </c>
      <c r="G494">
        <f>IF(E494="","",COUNTIFS($F$493:$F$506,"&lt;"&amp;F494,$F$493:$F$506,"&lt;&gt;")+COUNTIFS($F$493:$F$506,F494,$B$493:$B$506,"&lt;"&amp;B494)+1)</f>
        <v/>
      </c>
      <c r="H494">
        <f>IF(OR(E494="",C494=""),"",IF(C494&gt;=DATE(2019,5,1),"令和"&amp;(YEAR(C494)-2018),IF(C494&gt;=DATE(1989,1,8),"平成"&amp;(YEAR(C494)-1988),"昭和"&amp;(YEAR(C494)-1925)))&amp;"年"&amp;MONTH(C494)&amp;"月")</f>
        <v/>
      </c>
    </row>
    <row r="495">
      <c r="A495" t="n">
        <v>36</v>
      </c>
      <c r="B495" t="n">
        <v>3</v>
      </c>
      <c r="C49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495">
        <f>IF(入力!R40="","",入力!R40)</f>
        <v/>
      </c>
      <c r="E495">
        <f>IF(D495="","",IFERROR(INDEX(資格マスタ!$B:$B,MATCH(ASC(SUBSTITUTE(SUBSTITUTE(D495," ",""),"　","")),資格マスタ!$D:$D,0)),D495))</f>
        <v/>
      </c>
      <c r="F495">
        <f>IF(E495="","",IF(C495="",DATE(9999,1,1),C495))</f>
        <v/>
      </c>
      <c r="G495">
        <f>IF(E495="","",COUNTIFS($F$493:$F$506,"&lt;"&amp;F495,$F$493:$F$506,"&lt;&gt;")+COUNTIFS($F$493:$F$506,F495,$B$493:$B$506,"&lt;"&amp;B495)+1)</f>
        <v/>
      </c>
      <c r="H495">
        <f>IF(OR(E495="",C495=""),"",IF(C495&gt;=DATE(2019,5,1),"令和"&amp;(YEAR(C495)-2018),IF(C495&gt;=DATE(1989,1,8),"平成"&amp;(YEAR(C495)-1988),"昭和"&amp;(YEAR(C495)-1925)))&amp;"年"&amp;MONTH(C495)&amp;"月")</f>
        <v/>
      </c>
    </row>
    <row r="496">
      <c r="A496" t="n">
        <v>36</v>
      </c>
      <c r="B496" t="n">
        <v>4</v>
      </c>
      <c r="C49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496">
        <f>IF(入力!T40="","",入力!T40)</f>
        <v/>
      </c>
      <c r="E496">
        <f>IF(D496="","",IFERROR(INDEX(資格マスタ!$B:$B,MATCH(ASC(SUBSTITUTE(SUBSTITUTE(D496," ",""),"　","")),資格マスタ!$D:$D,0)),D496))</f>
        <v/>
      </c>
      <c r="F496">
        <f>IF(E496="","",IF(C496="",DATE(9999,1,1),C496))</f>
        <v/>
      </c>
      <c r="G496">
        <f>IF(E496="","",COUNTIFS($F$493:$F$506,"&lt;"&amp;F496,$F$493:$F$506,"&lt;&gt;")+COUNTIFS($F$493:$F$506,F496,$B$493:$B$506,"&lt;"&amp;B496)+1)</f>
        <v/>
      </c>
      <c r="H496">
        <f>IF(OR(E496="",C496=""),"",IF(C496&gt;=DATE(2019,5,1),"令和"&amp;(YEAR(C496)-2018),IF(C496&gt;=DATE(1989,1,8),"平成"&amp;(YEAR(C496)-1988),"昭和"&amp;(YEAR(C496)-1925)))&amp;"年"&amp;MONTH(C496)&amp;"月")</f>
        <v/>
      </c>
    </row>
    <row r="497">
      <c r="A497" t="n">
        <v>36</v>
      </c>
      <c r="B497" t="n">
        <v>5</v>
      </c>
      <c r="C49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497">
        <f>IF(入力!V40="","",入力!V40)</f>
        <v/>
      </c>
      <c r="E497">
        <f>IF(D497="","",IFERROR(INDEX(資格マスタ!$B:$B,MATCH(ASC(SUBSTITUTE(SUBSTITUTE(D497," ",""),"　","")),資格マスタ!$D:$D,0)),D497))</f>
        <v/>
      </c>
      <c r="F497">
        <f>IF(E497="","",IF(C497="",DATE(9999,1,1),C497))</f>
        <v/>
      </c>
      <c r="G497">
        <f>IF(E497="","",COUNTIFS($F$493:$F$506,"&lt;"&amp;F497,$F$493:$F$506,"&lt;&gt;")+COUNTIFS($F$493:$F$506,F497,$B$493:$B$506,"&lt;"&amp;B497)+1)</f>
        <v/>
      </c>
      <c r="H497">
        <f>IF(OR(E497="",C497=""),"",IF(C497&gt;=DATE(2019,5,1),"令和"&amp;(YEAR(C497)-2018),IF(C497&gt;=DATE(1989,1,8),"平成"&amp;(YEAR(C497)-1988),"昭和"&amp;(YEAR(C497)-1925)))&amp;"年"&amp;MONTH(C497)&amp;"月")</f>
        <v/>
      </c>
    </row>
    <row r="498">
      <c r="A498" t="n">
        <v>36</v>
      </c>
      <c r="B498" t="n">
        <v>6</v>
      </c>
      <c r="C49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498">
        <f>IF(入力!X40="","",入力!X40)</f>
        <v/>
      </c>
      <c r="E498">
        <f>IF(D498="","",IFERROR(INDEX(資格マスタ!$B:$B,MATCH(ASC(SUBSTITUTE(SUBSTITUTE(D498," ",""),"　","")),資格マスタ!$D:$D,0)),D498))</f>
        <v/>
      </c>
      <c r="F498">
        <f>IF(E498="","",IF(C498="",DATE(9999,1,1),C498))</f>
        <v/>
      </c>
      <c r="G498">
        <f>IF(E498="","",COUNTIFS($F$493:$F$506,"&lt;"&amp;F498,$F$493:$F$506,"&lt;&gt;")+COUNTIFS($F$493:$F$506,F498,$B$493:$B$506,"&lt;"&amp;B498)+1)</f>
        <v/>
      </c>
      <c r="H498">
        <f>IF(OR(E498="",C498=""),"",IF(C498&gt;=DATE(2019,5,1),"令和"&amp;(YEAR(C498)-2018),IF(C498&gt;=DATE(1989,1,8),"平成"&amp;(YEAR(C498)-1988),"昭和"&amp;(YEAR(C498)-1925)))&amp;"年"&amp;MONTH(C498)&amp;"月")</f>
        <v/>
      </c>
    </row>
    <row r="499">
      <c r="A499" t="n">
        <v>36</v>
      </c>
      <c r="B499" t="n">
        <v>7</v>
      </c>
      <c r="C499">
        <f>IFERROR(INDEX(資格取込!$S$6:$S$205,MATCH(36&amp;"_"&amp;1,資格取込!$Z$6:$Z$205,0)),"")</f>
        <v/>
      </c>
      <c r="D499">
        <f>IFERROR(INDEX(資格取込!$R$6:$R$205,MATCH(36&amp;"_"&amp;1,資格取込!$Z$6:$Z$205,0)),"")</f>
        <v/>
      </c>
      <c r="E499">
        <f>IF(D499="","",IFERROR(INDEX(資格マスタ!$B:$B,MATCH(ASC(SUBSTITUTE(SUBSTITUTE(D499," ",""),"　","")),資格マスタ!$D:$D,0)),D499))</f>
        <v/>
      </c>
      <c r="F499">
        <f>IF(E499="","",IF(C499="",DATE(9999,1,1),C499))</f>
        <v/>
      </c>
      <c r="G499">
        <f>IF(E499="","",COUNTIFS($F$493:$F$506,"&lt;"&amp;F499,$F$493:$F$506,"&lt;&gt;")+COUNTIFS($F$493:$F$506,F499,$B$493:$B$506,"&lt;"&amp;B499)+1)</f>
        <v/>
      </c>
      <c r="H499">
        <f>IF(OR(E499="",C499=""),"",IF(C499&gt;=DATE(2019,5,1),"令和"&amp;(YEAR(C499)-2018),IF(C499&gt;=DATE(1989,1,8),"平成"&amp;(YEAR(C499)-1988),"昭和"&amp;(YEAR(C499)-1925)))&amp;"年"&amp;MONTH(C499)&amp;"月")</f>
        <v/>
      </c>
    </row>
    <row r="500">
      <c r="A500" t="n">
        <v>36</v>
      </c>
      <c r="B500" t="n">
        <v>8</v>
      </c>
      <c r="C500">
        <f>IFERROR(INDEX(資格取込!$S$6:$S$205,MATCH(36&amp;"_"&amp;2,資格取込!$Z$6:$Z$205,0)),"")</f>
        <v/>
      </c>
      <c r="D500">
        <f>IFERROR(INDEX(資格取込!$R$6:$R$205,MATCH(36&amp;"_"&amp;2,資格取込!$Z$6:$Z$205,0)),"")</f>
        <v/>
      </c>
      <c r="E500">
        <f>IF(D500="","",IFERROR(INDEX(資格マスタ!$B:$B,MATCH(ASC(SUBSTITUTE(SUBSTITUTE(D500," ",""),"　","")),資格マスタ!$D:$D,0)),D500))</f>
        <v/>
      </c>
      <c r="F500">
        <f>IF(E500="","",IF(C500="",DATE(9999,1,1),C500))</f>
        <v/>
      </c>
      <c r="G500">
        <f>IF(E500="","",COUNTIFS($F$493:$F$506,"&lt;"&amp;F500,$F$493:$F$506,"&lt;&gt;")+COUNTIFS($F$493:$F$506,F500,$B$493:$B$506,"&lt;"&amp;B500)+1)</f>
        <v/>
      </c>
      <c r="H500">
        <f>IF(OR(E500="",C500=""),"",IF(C500&gt;=DATE(2019,5,1),"令和"&amp;(YEAR(C500)-2018),IF(C500&gt;=DATE(1989,1,8),"平成"&amp;(YEAR(C500)-1988),"昭和"&amp;(YEAR(C500)-1925)))&amp;"年"&amp;MONTH(C500)&amp;"月")</f>
        <v/>
      </c>
    </row>
    <row r="501">
      <c r="A501" t="n">
        <v>36</v>
      </c>
      <c r="B501" t="n">
        <v>9</v>
      </c>
      <c r="C501">
        <f>IFERROR(INDEX(資格取込!$S$6:$S$205,MATCH(36&amp;"_"&amp;3,資格取込!$Z$6:$Z$205,0)),"")</f>
        <v/>
      </c>
      <c r="D501">
        <f>IFERROR(INDEX(資格取込!$R$6:$R$205,MATCH(36&amp;"_"&amp;3,資格取込!$Z$6:$Z$205,0)),"")</f>
        <v/>
      </c>
      <c r="E501">
        <f>IF(D501="","",IFERROR(INDEX(資格マスタ!$B:$B,MATCH(ASC(SUBSTITUTE(SUBSTITUTE(D501," ",""),"　","")),資格マスタ!$D:$D,0)),D501))</f>
        <v/>
      </c>
      <c r="F501">
        <f>IF(E501="","",IF(C501="",DATE(9999,1,1),C501))</f>
        <v/>
      </c>
      <c r="G501">
        <f>IF(E501="","",COUNTIFS($F$493:$F$506,"&lt;"&amp;F501,$F$493:$F$506,"&lt;&gt;")+COUNTIFS($F$493:$F$506,F501,$B$493:$B$506,"&lt;"&amp;B501)+1)</f>
        <v/>
      </c>
      <c r="H501">
        <f>IF(OR(E501="",C501=""),"",IF(C501&gt;=DATE(2019,5,1),"令和"&amp;(YEAR(C501)-2018),IF(C501&gt;=DATE(1989,1,8),"平成"&amp;(YEAR(C501)-1988),"昭和"&amp;(YEAR(C501)-1925)))&amp;"年"&amp;MONTH(C501)&amp;"月")</f>
        <v/>
      </c>
    </row>
    <row r="502">
      <c r="A502" t="n">
        <v>36</v>
      </c>
      <c r="B502" t="n">
        <v>10</v>
      </c>
      <c r="C502">
        <f>IFERROR(INDEX(資格取込!$S$6:$S$205,MATCH(36&amp;"_"&amp;4,資格取込!$Z$6:$Z$205,0)),"")</f>
        <v/>
      </c>
      <c r="D502">
        <f>IFERROR(INDEX(資格取込!$R$6:$R$205,MATCH(36&amp;"_"&amp;4,資格取込!$Z$6:$Z$205,0)),"")</f>
        <v/>
      </c>
      <c r="E502">
        <f>IF(D502="","",IFERROR(INDEX(資格マスタ!$B:$B,MATCH(ASC(SUBSTITUTE(SUBSTITUTE(D502," ",""),"　","")),資格マスタ!$D:$D,0)),D502))</f>
        <v/>
      </c>
      <c r="F502">
        <f>IF(E502="","",IF(C502="",DATE(9999,1,1),C502))</f>
        <v/>
      </c>
      <c r="G502">
        <f>IF(E502="","",COUNTIFS($F$493:$F$506,"&lt;"&amp;F502,$F$493:$F$506,"&lt;&gt;")+COUNTIFS($F$493:$F$506,F502,$B$493:$B$506,"&lt;"&amp;B502)+1)</f>
        <v/>
      </c>
      <c r="H502">
        <f>IF(OR(E502="",C502=""),"",IF(C502&gt;=DATE(2019,5,1),"令和"&amp;(YEAR(C502)-2018),IF(C502&gt;=DATE(1989,1,8),"平成"&amp;(YEAR(C502)-1988),"昭和"&amp;(YEAR(C502)-1925)))&amp;"年"&amp;MONTH(C502)&amp;"月")</f>
        <v/>
      </c>
    </row>
    <row r="503">
      <c r="A503" t="n">
        <v>36</v>
      </c>
      <c r="B503" t="n">
        <v>11</v>
      </c>
      <c r="C503">
        <f>IFERROR(INDEX(資格取込!$S$6:$S$205,MATCH(36&amp;"_"&amp;5,資格取込!$Z$6:$Z$205,0)),"")</f>
        <v/>
      </c>
      <c r="D503">
        <f>IFERROR(INDEX(資格取込!$R$6:$R$205,MATCH(36&amp;"_"&amp;5,資格取込!$Z$6:$Z$205,0)),"")</f>
        <v/>
      </c>
      <c r="E503">
        <f>IF(D503="","",IFERROR(INDEX(資格マスタ!$B:$B,MATCH(ASC(SUBSTITUTE(SUBSTITUTE(D503," ",""),"　","")),資格マスタ!$D:$D,0)),D503))</f>
        <v/>
      </c>
      <c r="F503">
        <f>IF(E503="","",IF(C503="",DATE(9999,1,1),C503))</f>
        <v/>
      </c>
      <c r="G503">
        <f>IF(E503="","",COUNTIFS($F$493:$F$506,"&lt;"&amp;F503,$F$493:$F$506,"&lt;&gt;")+COUNTIFS($F$493:$F$506,F503,$B$493:$B$506,"&lt;"&amp;B503)+1)</f>
        <v/>
      </c>
      <c r="H503">
        <f>IF(OR(E503="",C503=""),"",IF(C503&gt;=DATE(2019,5,1),"令和"&amp;(YEAR(C503)-2018),IF(C503&gt;=DATE(1989,1,8),"平成"&amp;(YEAR(C503)-1988),"昭和"&amp;(YEAR(C503)-1925)))&amp;"年"&amp;MONTH(C503)&amp;"月")</f>
        <v/>
      </c>
    </row>
    <row r="504">
      <c r="A504" t="n">
        <v>36</v>
      </c>
      <c r="B504" t="n">
        <v>12</v>
      </c>
      <c r="C504">
        <f>IFERROR(INDEX(資格取込!$S$6:$S$205,MATCH(36&amp;"_"&amp;6,資格取込!$Z$6:$Z$205,0)),"")</f>
        <v/>
      </c>
      <c r="D504">
        <f>IFERROR(INDEX(資格取込!$R$6:$R$205,MATCH(36&amp;"_"&amp;6,資格取込!$Z$6:$Z$205,0)),"")</f>
        <v/>
      </c>
      <c r="E504">
        <f>IF(D504="","",IFERROR(INDEX(資格マスタ!$B:$B,MATCH(ASC(SUBSTITUTE(SUBSTITUTE(D504," ",""),"　","")),資格マスタ!$D:$D,0)),D504))</f>
        <v/>
      </c>
      <c r="F504">
        <f>IF(E504="","",IF(C504="",DATE(9999,1,1),C504))</f>
        <v/>
      </c>
      <c r="G504">
        <f>IF(E504="","",COUNTIFS($F$493:$F$506,"&lt;"&amp;F504,$F$493:$F$506,"&lt;&gt;")+COUNTIFS($F$493:$F$506,F504,$B$493:$B$506,"&lt;"&amp;B504)+1)</f>
        <v/>
      </c>
      <c r="H504">
        <f>IF(OR(E504="",C504=""),"",IF(C504&gt;=DATE(2019,5,1),"令和"&amp;(YEAR(C504)-2018),IF(C504&gt;=DATE(1989,1,8),"平成"&amp;(YEAR(C504)-1988),"昭和"&amp;(YEAR(C504)-1925)))&amp;"年"&amp;MONTH(C504)&amp;"月")</f>
        <v/>
      </c>
    </row>
    <row r="505">
      <c r="A505" t="n">
        <v>36</v>
      </c>
      <c r="B505" t="n">
        <v>13</v>
      </c>
      <c r="C505">
        <f>IFERROR(INDEX(資格取込!$S$6:$S$205,MATCH(36&amp;"_"&amp;7,資格取込!$Z$6:$Z$205,0)),"")</f>
        <v/>
      </c>
      <c r="D505">
        <f>IFERROR(INDEX(資格取込!$R$6:$R$205,MATCH(36&amp;"_"&amp;7,資格取込!$Z$6:$Z$205,0)),"")</f>
        <v/>
      </c>
      <c r="E505">
        <f>IF(D505="","",IFERROR(INDEX(資格マスタ!$B:$B,MATCH(ASC(SUBSTITUTE(SUBSTITUTE(D505," ",""),"　","")),資格マスタ!$D:$D,0)),D505))</f>
        <v/>
      </c>
      <c r="F505">
        <f>IF(E505="","",IF(C505="",DATE(9999,1,1),C505))</f>
        <v/>
      </c>
      <c r="G505">
        <f>IF(E505="","",COUNTIFS($F$493:$F$506,"&lt;"&amp;F505,$F$493:$F$506,"&lt;&gt;")+COUNTIFS($F$493:$F$506,F505,$B$493:$B$506,"&lt;"&amp;B505)+1)</f>
        <v/>
      </c>
      <c r="H505">
        <f>IF(OR(E505="",C505=""),"",IF(C505&gt;=DATE(2019,5,1),"令和"&amp;(YEAR(C505)-2018),IF(C505&gt;=DATE(1989,1,8),"平成"&amp;(YEAR(C505)-1988),"昭和"&amp;(YEAR(C505)-1925)))&amp;"年"&amp;MONTH(C505)&amp;"月")</f>
        <v/>
      </c>
    </row>
    <row r="506">
      <c r="A506" t="n">
        <v>36</v>
      </c>
      <c r="B506" t="n">
        <v>14</v>
      </c>
      <c r="C506">
        <f>IFERROR(INDEX(資格取込!$S$6:$S$205,MATCH(36&amp;"_"&amp;8,資格取込!$Z$6:$Z$205,0)),"")</f>
        <v/>
      </c>
      <c r="D506">
        <f>IFERROR(INDEX(資格取込!$R$6:$R$205,MATCH(36&amp;"_"&amp;8,資格取込!$Z$6:$Z$205,0)),"")</f>
        <v/>
      </c>
      <c r="E506">
        <f>IF(D506="","",IFERROR(INDEX(資格マスタ!$B:$B,MATCH(ASC(SUBSTITUTE(SUBSTITUTE(D506," ",""),"　","")),資格マスタ!$D:$D,0)),D506))</f>
        <v/>
      </c>
      <c r="F506">
        <f>IF(E506="","",IF(C506="",DATE(9999,1,1),C506))</f>
        <v/>
      </c>
      <c r="G506">
        <f>IF(E506="","",COUNTIFS($F$493:$F$506,"&lt;"&amp;F506,$F$493:$F$506,"&lt;&gt;")+COUNTIFS($F$493:$F$506,F506,$B$493:$B$506,"&lt;"&amp;B506)+1)</f>
        <v/>
      </c>
      <c r="H506">
        <f>IF(OR(E506="",C506=""),"",IF(C506&gt;=DATE(2019,5,1),"令和"&amp;(YEAR(C506)-2018),IF(C506&gt;=DATE(1989,1,8),"平成"&amp;(YEAR(C506)-1988),"昭和"&amp;(YEAR(C506)-1925)))&amp;"年"&amp;MONTH(C506)&amp;"月")</f>
        <v/>
      </c>
    </row>
    <row r="507">
      <c r="A507" t="n">
        <v>37</v>
      </c>
      <c r="B507" t="n">
        <v>1</v>
      </c>
      <c r="C507" s="132">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507">
        <f>IF(入力!N41="","",入力!N41)</f>
        <v/>
      </c>
      <c r="E507">
        <f>IF(D507="","",IFERROR(INDEX(資格マスタ!$B:$B,MATCH(ASC(SUBSTITUTE(SUBSTITUTE(D507," ",""),"　","")),資格マスタ!$D:$D,0)),D507))</f>
        <v/>
      </c>
      <c r="F507">
        <f>IF(E507="","",IF(C507="",DATE(9999,1,1),C507))</f>
        <v/>
      </c>
      <c r="G507">
        <f>IF(E507="","",COUNTIFS($F$507:$F$520,"&lt;"&amp;F507,$F$507:$F$520,"&lt;&gt;")+COUNTIFS($F$507:$F$520,F507,$B$507:$B$520,"&lt;"&amp;B507)+1)</f>
        <v/>
      </c>
      <c r="H507">
        <f>IF(OR(E507="",C507=""),"",IF(C507&gt;=DATE(2019,5,1),"令和"&amp;(YEAR(C507)-2018),IF(C507&gt;=DATE(1989,1,8),"平成"&amp;(YEAR(C507)-1988),"昭和"&amp;(YEAR(C507)-1925)))&amp;"年"&amp;MONTH(C507)&amp;"月")</f>
        <v/>
      </c>
    </row>
    <row r="508">
      <c r="A508" t="n">
        <v>37</v>
      </c>
      <c r="B508" t="n">
        <v>2</v>
      </c>
      <c r="C508">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508">
        <f>IF(入力!P41="","",入力!P41)</f>
        <v/>
      </c>
      <c r="E508">
        <f>IF(D508="","",IFERROR(INDEX(資格マスタ!$B:$B,MATCH(ASC(SUBSTITUTE(SUBSTITUTE(D508," ",""),"　","")),資格マスタ!$D:$D,0)),D508))</f>
        <v/>
      </c>
      <c r="F508">
        <f>IF(E508="","",IF(C508="",DATE(9999,1,1),C508))</f>
        <v/>
      </c>
      <c r="G508">
        <f>IF(E508="","",COUNTIFS($F$507:$F$520,"&lt;"&amp;F508,$F$507:$F$520,"&lt;&gt;")+COUNTIFS($F$507:$F$520,F508,$B$507:$B$520,"&lt;"&amp;B508)+1)</f>
        <v/>
      </c>
      <c r="H508">
        <f>IF(OR(E508="",C508=""),"",IF(C508&gt;=DATE(2019,5,1),"令和"&amp;(YEAR(C508)-2018),IF(C508&gt;=DATE(1989,1,8),"平成"&amp;(YEAR(C508)-1988),"昭和"&amp;(YEAR(C508)-1925)))&amp;"年"&amp;MONTH(C508)&amp;"月")</f>
        <v/>
      </c>
    </row>
    <row r="509">
      <c r="A509" t="n">
        <v>37</v>
      </c>
      <c r="B509" t="n">
        <v>3</v>
      </c>
      <c r="C509">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509">
        <f>IF(入力!R41="","",入力!R41)</f>
        <v/>
      </c>
      <c r="E509">
        <f>IF(D509="","",IFERROR(INDEX(資格マスタ!$B:$B,MATCH(ASC(SUBSTITUTE(SUBSTITUTE(D509," ",""),"　","")),資格マスタ!$D:$D,0)),D509))</f>
        <v/>
      </c>
      <c r="F509">
        <f>IF(E509="","",IF(C509="",DATE(9999,1,1),C509))</f>
        <v/>
      </c>
      <c r="G509">
        <f>IF(E509="","",COUNTIFS($F$507:$F$520,"&lt;"&amp;F509,$F$507:$F$520,"&lt;&gt;")+COUNTIFS($F$507:$F$520,F509,$B$507:$B$520,"&lt;"&amp;B509)+1)</f>
        <v/>
      </c>
      <c r="H509">
        <f>IF(OR(E509="",C509=""),"",IF(C509&gt;=DATE(2019,5,1),"令和"&amp;(YEAR(C509)-2018),IF(C509&gt;=DATE(1989,1,8),"平成"&amp;(YEAR(C509)-1988),"昭和"&amp;(YEAR(C509)-1925)))&amp;"年"&amp;MONTH(C509)&amp;"月")</f>
        <v/>
      </c>
    </row>
    <row r="510">
      <c r="A510" t="n">
        <v>37</v>
      </c>
      <c r="B510" t="n">
        <v>4</v>
      </c>
      <c r="C510">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510">
        <f>IF(入力!T41="","",入力!T41)</f>
        <v/>
      </c>
      <c r="E510">
        <f>IF(D510="","",IFERROR(INDEX(資格マスタ!$B:$B,MATCH(ASC(SUBSTITUTE(SUBSTITUTE(D510," ",""),"　","")),資格マスタ!$D:$D,0)),D510))</f>
        <v/>
      </c>
      <c r="F510">
        <f>IF(E510="","",IF(C510="",DATE(9999,1,1),C510))</f>
        <v/>
      </c>
      <c r="G510">
        <f>IF(E510="","",COUNTIFS($F$507:$F$520,"&lt;"&amp;F510,$F$507:$F$520,"&lt;&gt;")+COUNTIFS($F$507:$F$520,F510,$B$507:$B$520,"&lt;"&amp;B510)+1)</f>
        <v/>
      </c>
      <c r="H510">
        <f>IF(OR(E510="",C510=""),"",IF(C510&gt;=DATE(2019,5,1),"令和"&amp;(YEAR(C510)-2018),IF(C510&gt;=DATE(1989,1,8),"平成"&amp;(YEAR(C510)-1988),"昭和"&amp;(YEAR(C510)-1925)))&amp;"年"&amp;MONTH(C510)&amp;"月")</f>
        <v/>
      </c>
    </row>
    <row r="511">
      <c r="A511" t="n">
        <v>37</v>
      </c>
      <c r="B511" t="n">
        <v>5</v>
      </c>
      <c r="C511">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511">
        <f>IF(入力!V41="","",入力!V41)</f>
        <v/>
      </c>
      <c r="E511">
        <f>IF(D511="","",IFERROR(INDEX(資格マスタ!$B:$B,MATCH(ASC(SUBSTITUTE(SUBSTITUTE(D511," ",""),"　","")),資格マスタ!$D:$D,0)),D511))</f>
        <v/>
      </c>
      <c r="F511">
        <f>IF(E511="","",IF(C511="",DATE(9999,1,1),C511))</f>
        <v/>
      </c>
      <c r="G511">
        <f>IF(E511="","",COUNTIFS($F$507:$F$520,"&lt;"&amp;F511,$F$507:$F$520,"&lt;&gt;")+COUNTIFS($F$507:$F$520,F511,$B$507:$B$520,"&lt;"&amp;B511)+1)</f>
        <v/>
      </c>
      <c r="H511">
        <f>IF(OR(E511="",C511=""),"",IF(C511&gt;=DATE(2019,5,1),"令和"&amp;(YEAR(C511)-2018),IF(C511&gt;=DATE(1989,1,8),"平成"&amp;(YEAR(C511)-1988),"昭和"&amp;(YEAR(C511)-1925)))&amp;"年"&amp;MONTH(C511)&amp;"月")</f>
        <v/>
      </c>
    </row>
    <row r="512">
      <c r="A512" t="n">
        <v>37</v>
      </c>
      <c r="B512" t="n">
        <v>6</v>
      </c>
      <c r="C512">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512">
        <f>IF(入力!X41="","",入力!X41)</f>
        <v/>
      </c>
      <c r="E512">
        <f>IF(D512="","",IFERROR(INDEX(資格マスタ!$B:$B,MATCH(ASC(SUBSTITUTE(SUBSTITUTE(D512," ",""),"　","")),資格マスタ!$D:$D,0)),D512))</f>
        <v/>
      </c>
      <c r="F512">
        <f>IF(E512="","",IF(C512="",DATE(9999,1,1),C512))</f>
        <v/>
      </c>
      <c r="G512">
        <f>IF(E512="","",COUNTIFS($F$507:$F$520,"&lt;"&amp;F512,$F$507:$F$520,"&lt;&gt;")+COUNTIFS($F$507:$F$520,F512,$B$507:$B$520,"&lt;"&amp;B512)+1)</f>
        <v/>
      </c>
      <c r="H512">
        <f>IF(OR(E512="",C512=""),"",IF(C512&gt;=DATE(2019,5,1),"令和"&amp;(YEAR(C512)-2018),IF(C512&gt;=DATE(1989,1,8),"平成"&amp;(YEAR(C512)-1988),"昭和"&amp;(YEAR(C512)-1925)))&amp;"年"&amp;MONTH(C512)&amp;"月")</f>
        <v/>
      </c>
    </row>
    <row r="513">
      <c r="A513" t="n">
        <v>37</v>
      </c>
      <c r="B513" t="n">
        <v>7</v>
      </c>
      <c r="C513">
        <f>IFERROR(INDEX(資格取込!$S$6:$S$205,MATCH(37&amp;"_"&amp;1,資格取込!$Z$6:$Z$205,0)),"")</f>
        <v/>
      </c>
      <c r="D513">
        <f>IFERROR(INDEX(資格取込!$R$6:$R$205,MATCH(37&amp;"_"&amp;1,資格取込!$Z$6:$Z$205,0)),"")</f>
        <v/>
      </c>
      <c r="E513">
        <f>IF(D513="","",IFERROR(INDEX(資格マスタ!$B:$B,MATCH(ASC(SUBSTITUTE(SUBSTITUTE(D513," ",""),"　","")),資格マスタ!$D:$D,0)),D513))</f>
        <v/>
      </c>
      <c r="F513">
        <f>IF(E513="","",IF(C513="",DATE(9999,1,1),C513))</f>
        <v/>
      </c>
      <c r="G513">
        <f>IF(E513="","",COUNTIFS($F$507:$F$520,"&lt;"&amp;F513,$F$507:$F$520,"&lt;&gt;")+COUNTIFS($F$507:$F$520,F513,$B$507:$B$520,"&lt;"&amp;B513)+1)</f>
        <v/>
      </c>
      <c r="H513">
        <f>IF(OR(E513="",C513=""),"",IF(C513&gt;=DATE(2019,5,1),"令和"&amp;(YEAR(C513)-2018),IF(C513&gt;=DATE(1989,1,8),"平成"&amp;(YEAR(C513)-1988),"昭和"&amp;(YEAR(C513)-1925)))&amp;"年"&amp;MONTH(C513)&amp;"月")</f>
        <v/>
      </c>
    </row>
    <row r="514">
      <c r="A514" t="n">
        <v>37</v>
      </c>
      <c r="B514" t="n">
        <v>8</v>
      </c>
      <c r="C514">
        <f>IFERROR(INDEX(資格取込!$S$6:$S$205,MATCH(37&amp;"_"&amp;2,資格取込!$Z$6:$Z$205,0)),"")</f>
        <v/>
      </c>
      <c r="D514">
        <f>IFERROR(INDEX(資格取込!$R$6:$R$205,MATCH(37&amp;"_"&amp;2,資格取込!$Z$6:$Z$205,0)),"")</f>
        <v/>
      </c>
      <c r="E514">
        <f>IF(D514="","",IFERROR(INDEX(資格マスタ!$B:$B,MATCH(ASC(SUBSTITUTE(SUBSTITUTE(D514," ",""),"　","")),資格マスタ!$D:$D,0)),D514))</f>
        <v/>
      </c>
      <c r="F514">
        <f>IF(E514="","",IF(C514="",DATE(9999,1,1),C514))</f>
        <v/>
      </c>
      <c r="G514">
        <f>IF(E514="","",COUNTIFS($F$507:$F$520,"&lt;"&amp;F514,$F$507:$F$520,"&lt;&gt;")+COUNTIFS($F$507:$F$520,F514,$B$507:$B$520,"&lt;"&amp;B514)+1)</f>
        <v/>
      </c>
      <c r="H514">
        <f>IF(OR(E514="",C514=""),"",IF(C514&gt;=DATE(2019,5,1),"令和"&amp;(YEAR(C514)-2018),IF(C514&gt;=DATE(1989,1,8),"平成"&amp;(YEAR(C514)-1988),"昭和"&amp;(YEAR(C514)-1925)))&amp;"年"&amp;MONTH(C514)&amp;"月")</f>
        <v/>
      </c>
    </row>
    <row r="515">
      <c r="A515" t="n">
        <v>37</v>
      </c>
      <c r="B515" t="n">
        <v>9</v>
      </c>
      <c r="C515">
        <f>IFERROR(INDEX(資格取込!$S$6:$S$205,MATCH(37&amp;"_"&amp;3,資格取込!$Z$6:$Z$205,0)),"")</f>
        <v/>
      </c>
      <c r="D515">
        <f>IFERROR(INDEX(資格取込!$R$6:$R$205,MATCH(37&amp;"_"&amp;3,資格取込!$Z$6:$Z$205,0)),"")</f>
        <v/>
      </c>
      <c r="E515">
        <f>IF(D515="","",IFERROR(INDEX(資格マスタ!$B:$B,MATCH(ASC(SUBSTITUTE(SUBSTITUTE(D515," ",""),"　","")),資格マスタ!$D:$D,0)),D515))</f>
        <v/>
      </c>
      <c r="F515">
        <f>IF(E515="","",IF(C515="",DATE(9999,1,1),C515))</f>
        <v/>
      </c>
      <c r="G515">
        <f>IF(E515="","",COUNTIFS($F$507:$F$520,"&lt;"&amp;F515,$F$507:$F$520,"&lt;&gt;")+COUNTIFS($F$507:$F$520,F515,$B$507:$B$520,"&lt;"&amp;B515)+1)</f>
        <v/>
      </c>
      <c r="H515">
        <f>IF(OR(E515="",C515=""),"",IF(C515&gt;=DATE(2019,5,1),"令和"&amp;(YEAR(C515)-2018),IF(C515&gt;=DATE(1989,1,8),"平成"&amp;(YEAR(C515)-1988),"昭和"&amp;(YEAR(C515)-1925)))&amp;"年"&amp;MONTH(C515)&amp;"月")</f>
        <v/>
      </c>
    </row>
    <row r="516">
      <c r="A516" t="n">
        <v>37</v>
      </c>
      <c r="B516" t="n">
        <v>10</v>
      </c>
      <c r="C516">
        <f>IFERROR(INDEX(資格取込!$S$6:$S$205,MATCH(37&amp;"_"&amp;4,資格取込!$Z$6:$Z$205,0)),"")</f>
        <v/>
      </c>
      <c r="D516">
        <f>IFERROR(INDEX(資格取込!$R$6:$R$205,MATCH(37&amp;"_"&amp;4,資格取込!$Z$6:$Z$205,0)),"")</f>
        <v/>
      </c>
      <c r="E516">
        <f>IF(D516="","",IFERROR(INDEX(資格マスタ!$B:$B,MATCH(ASC(SUBSTITUTE(SUBSTITUTE(D516," ",""),"　","")),資格マスタ!$D:$D,0)),D516))</f>
        <v/>
      </c>
      <c r="F516">
        <f>IF(E516="","",IF(C516="",DATE(9999,1,1),C516))</f>
        <v/>
      </c>
      <c r="G516">
        <f>IF(E516="","",COUNTIFS($F$507:$F$520,"&lt;"&amp;F516,$F$507:$F$520,"&lt;&gt;")+COUNTIFS($F$507:$F$520,F516,$B$507:$B$520,"&lt;"&amp;B516)+1)</f>
        <v/>
      </c>
      <c r="H516">
        <f>IF(OR(E516="",C516=""),"",IF(C516&gt;=DATE(2019,5,1),"令和"&amp;(YEAR(C516)-2018),IF(C516&gt;=DATE(1989,1,8),"平成"&amp;(YEAR(C516)-1988),"昭和"&amp;(YEAR(C516)-1925)))&amp;"年"&amp;MONTH(C516)&amp;"月")</f>
        <v/>
      </c>
    </row>
    <row r="517">
      <c r="A517" t="n">
        <v>37</v>
      </c>
      <c r="B517" t="n">
        <v>11</v>
      </c>
      <c r="C517">
        <f>IFERROR(INDEX(資格取込!$S$6:$S$205,MATCH(37&amp;"_"&amp;5,資格取込!$Z$6:$Z$205,0)),"")</f>
        <v/>
      </c>
      <c r="D517">
        <f>IFERROR(INDEX(資格取込!$R$6:$R$205,MATCH(37&amp;"_"&amp;5,資格取込!$Z$6:$Z$205,0)),"")</f>
        <v/>
      </c>
      <c r="E517">
        <f>IF(D517="","",IFERROR(INDEX(資格マスタ!$B:$B,MATCH(ASC(SUBSTITUTE(SUBSTITUTE(D517," ",""),"　","")),資格マスタ!$D:$D,0)),D517))</f>
        <v/>
      </c>
      <c r="F517">
        <f>IF(E517="","",IF(C517="",DATE(9999,1,1),C517))</f>
        <v/>
      </c>
      <c r="G517">
        <f>IF(E517="","",COUNTIFS($F$507:$F$520,"&lt;"&amp;F517,$F$507:$F$520,"&lt;&gt;")+COUNTIFS($F$507:$F$520,F517,$B$507:$B$520,"&lt;"&amp;B517)+1)</f>
        <v/>
      </c>
      <c r="H517">
        <f>IF(OR(E517="",C517=""),"",IF(C517&gt;=DATE(2019,5,1),"令和"&amp;(YEAR(C517)-2018),IF(C517&gt;=DATE(1989,1,8),"平成"&amp;(YEAR(C517)-1988),"昭和"&amp;(YEAR(C517)-1925)))&amp;"年"&amp;MONTH(C517)&amp;"月")</f>
        <v/>
      </c>
    </row>
    <row r="518">
      <c r="A518" t="n">
        <v>37</v>
      </c>
      <c r="B518" t="n">
        <v>12</v>
      </c>
      <c r="C518">
        <f>IFERROR(INDEX(資格取込!$S$6:$S$205,MATCH(37&amp;"_"&amp;6,資格取込!$Z$6:$Z$205,0)),"")</f>
        <v/>
      </c>
      <c r="D518">
        <f>IFERROR(INDEX(資格取込!$R$6:$R$205,MATCH(37&amp;"_"&amp;6,資格取込!$Z$6:$Z$205,0)),"")</f>
        <v/>
      </c>
      <c r="E518">
        <f>IF(D518="","",IFERROR(INDEX(資格マスタ!$B:$B,MATCH(ASC(SUBSTITUTE(SUBSTITUTE(D518," ",""),"　","")),資格マスタ!$D:$D,0)),D518))</f>
        <v/>
      </c>
      <c r="F518">
        <f>IF(E518="","",IF(C518="",DATE(9999,1,1),C518))</f>
        <v/>
      </c>
      <c r="G518">
        <f>IF(E518="","",COUNTIFS($F$507:$F$520,"&lt;"&amp;F518,$F$507:$F$520,"&lt;&gt;")+COUNTIFS($F$507:$F$520,F518,$B$507:$B$520,"&lt;"&amp;B518)+1)</f>
        <v/>
      </c>
      <c r="H518">
        <f>IF(OR(E518="",C518=""),"",IF(C518&gt;=DATE(2019,5,1),"令和"&amp;(YEAR(C518)-2018),IF(C518&gt;=DATE(1989,1,8),"平成"&amp;(YEAR(C518)-1988),"昭和"&amp;(YEAR(C518)-1925)))&amp;"年"&amp;MONTH(C518)&amp;"月")</f>
        <v/>
      </c>
    </row>
    <row r="519">
      <c r="A519" t="n">
        <v>37</v>
      </c>
      <c r="B519" t="n">
        <v>13</v>
      </c>
      <c r="C519">
        <f>IFERROR(INDEX(資格取込!$S$6:$S$205,MATCH(37&amp;"_"&amp;7,資格取込!$Z$6:$Z$205,0)),"")</f>
        <v/>
      </c>
      <c r="D519">
        <f>IFERROR(INDEX(資格取込!$R$6:$R$205,MATCH(37&amp;"_"&amp;7,資格取込!$Z$6:$Z$205,0)),"")</f>
        <v/>
      </c>
      <c r="E519">
        <f>IF(D519="","",IFERROR(INDEX(資格マスタ!$B:$B,MATCH(ASC(SUBSTITUTE(SUBSTITUTE(D519," ",""),"　","")),資格マスタ!$D:$D,0)),D519))</f>
        <v/>
      </c>
      <c r="F519">
        <f>IF(E519="","",IF(C519="",DATE(9999,1,1),C519))</f>
        <v/>
      </c>
      <c r="G519">
        <f>IF(E519="","",COUNTIFS($F$507:$F$520,"&lt;"&amp;F519,$F$507:$F$520,"&lt;&gt;")+COUNTIFS($F$507:$F$520,F519,$B$507:$B$520,"&lt;"&amp;B519)+1)</f>
        <v/>
      </c>
      <c r="H519">
        <f>IF(OR(E519="",C519=""),"",IF(C519&gt;=DATE(2019,5,1),"令和"&amp;(YEAR(C519)-2018),IF(C519&gt;=DATE(1989,1,8),"平成"&amp;(YEAR(C519)-1988),"昭和"&amp;(YEAR(C519)-1925)))&amp;"年"&amp;MONTH(C519)&amp;"月")</f>
        <v/>
      </c>
    </row>
    <row r="520">
      <c r="A520" t="n">
        <v>37</v>
      </c>
      <c r="B520" t="n">
        <v>14</v>
      </c>
      <c r="C520">
        <f>IFERROR(INDEX(資格取込!$S$6:$S$205,MATCH(37&amp;"_"&amp;8,資格取込!$Z$6:$Z$205,0)),"")</f>
        <v/>
      </c>
      <c r="D520">
        <f>IFERROR(INDEX(資格取込!$R$6:$R$205,MATCH(37&amp;"_"&amp;8,資格取込!$Z$6:$Z$205,0)),"")</f>
        <v/>
      </c>
      <c r="E520">
        <f>IF(D520="","",IFERROR(INDEX(資格マスタ!$B:$B,MATCH(ASC(SUBSTITUTE(SUBSTITUTE(D520," ",""),"　","")),資格マスタ!$D:$D,0)),D520))</f>
        <v/>
      </c>
      <c r="F520">
        <f>IF(E520="","",IF(C520="",DATE(9999,1,1),C520))</f>
        <v/>
      </c>
      <c r="G520">
        <f>IF(E520="","",COUNTIFS($F$507:$F$520,"&lt;"&amp;F520,$F$507:$F$520,"&lt;&gt;")+COUNTIFS($F$507:$F$520,F520,$B$507:$B$520,"&lt;"&amp;B520)+1)</f>
        <v/>
      </c>
      <c r="H520">
        <f>IF(OR(E520="",C520=""),"",IF(C520&gt;=DATE(2019,5,1),"令和"&amp;(YEAR(C520)-2018),IF(C520&gt;=DATE(1989,1,8),"平成"&amp;(YEAR(C520)-1988),"昭和"&amp;(YEAR(C520)-1925)))&amp;"年"&amp;MONTH(C520)&amp;"月")</f>
        <v/>
      </c>
    </row>
    <row r="521">
      <c r="A521" t="n">
        <v>38</v>
      </c>
      <c r="B521" t="n">
        <v>1</v>
      </c>
      <c r="C521" s="132">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521">
        <f>IF(入力!N42="","",入力!N42)</f>
        <v/>
      </c>
      <c r="E521">
        <f>IF(D521="","",IFERROR(INDEX(資格マスタ!$B:$B,MATCH(ASC(SUBSTITUTE(SUBSTITUTE(D521," ",""),"　","")),資格マスタ!$D:$D,0)),D521))</f>
        <v/>
      </c>
      <c r="F521">
        <f>IF(E521="","",IF(C521="",DATE(9999,1,1),C521))</f>
        <v/>
      </c>
      <c r="G521">
        <f>IF(E521="","",COUNTIFS($F$521:$F$534,"&lt;"&amp;F521,$F$521:$F$534,"&lt;&gt;")+COUNTIFS($F$521:$F$534,F521,$B$521:$B$534,"&lt;"&amp;B521)+1)</f>
        <v/>
      </c>
      <c r="H521">
        <f>IF(OR(E521="",C521=""),"",IF(C521&gt;=DATE(2019,5,1),"令和"&amp;(YEAR(C521)-2018),IF(C521&gt;=DATE(1989,1,8),"平成"&amp;(YEAR(C521)-1988),"昭和"&amp;(YEAR(C521)-1925)))&amp;"年"&amp;MONTH(C521)&amp;"月")</f>
        <v/>
      </c>
    </row>
    <row r="522">
      <c r="A522" t="n">
        <v>38</v>
      </c>
      <c r="B522" t="n">
        <v>2</v>
      </c>
      <c r="C522">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522">
        <f>IF(入力!P42="","",入力!P42)</f>
        <v/>
      </c>
      <c r="E522">
        <f>IF(D522="","",IFERROR(INDEX(資格マスタ!$B:$B,MATCH(ASC(SUBSTITUTE(SUBSTITUTE(D522," ",""),"　","")),資格マスタ!$D:$D,0)),D522))</f>
        <v/>
      </c>
      <c r="F522">
        <f>IF(E522="","",IF(C522="",DATE(9999,1,1),C522))</f>
        <v/>
      </c>
      <c r="G522">
        <f>IF(E522="","",COUNTIFS($F$521:$F$534,"&lt;"&amp;F522,$F$521:$F$534,"&lt;&gt;")+COUNTIFS($F$521:$F$534,F522,$B$521:$B$534,"&lt;"&amp;B522)+1)</f>
        <v/>
      </c>
      <c r="H522">
        <f>IF(OR(E522="",C522=""),"",IF(C522&gt;=DATE(2019,5,1),"令和"&amp;(YEAR(C522)-2018),IF(C522&gt;=DATE(1989,1,8),"平成"&amp;(YEAR(C522)-1988),"昭和"&amp;(YEAR(C522)-1925)))&amp;"年"&amp;MONTH(C522)&amp;"月")</f>
        <v/>
      </c>
    </row>
    <row r="523">
      <c r="A523" t="n">
        <v>38</v>
      </c>
      <c r="B523" t="n">
        <v>3</v>
      </c>
      <c r="C523">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523">
        <f>IF(入力!R42="","",入力!R42)</f>
        <v/>
      </c>
      <c r="E523">
        <f>IF(D523="","",IFERROR(INDEX(資格マスタ!$B:$B,MATCH(ASC(SUBSTITUTE(SUBSTITUTE(D523," ",""),"　","")),資格マスタ!$D:$D,0)),D523))</f>
        <v/>
      </c>
      <c r="F523">
        <f>IF(E523="","",IF(C523="",DATE(9999,1,1),C523))</f>
        <v/>
      </c>
      <c r="G523">
        <f>IF(E523="","",COUNTIFS($F$521:$F$534,"&lt;"&amp;F523,$F$521:$F$534,"&lt;&gt;")+COUNTIFS($F$521:$F$534,F523,$B$521:$B$534,"&lt;"&amp;B523)+1)</f>
        <v/>
      </c>
      <c r="H523">
        <f>IF(OR(E523="",C523=""),"",IF(C523&gt;=DATE(2019,5,1),"令和"&amp;(YEAR(C523)-2018),IF(C523&gt;=DATE(1989,1,8),"平成"&amp;(YEAR(C523)-1988),"昭和"&amp;(YEAR(C523)-1925)))&amp;"年"&amp;MONTH(C523)&amp;"月")</f>
        <v/>
      </c>
    </row>
    <row r="524">
      <c r="A524" t="n">
        <v>38</v>
      </c>
      <c r="B524" t="n">
        <v>4</v>
      </c>
      <c r="C524">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524">
        <f>IF(入力!T42="","",入力!T42)</f>
        <v/>
      </c>
      <c r="E524">
        <f>IF(D524="","",IFERROR(INDEX(資格マスタ!$B:$B,MATCH(ASC(SUBSTITUTE(SUBSTITUTE(D524," ",""),"　","")),資格マスタ!$D:$D,0)),D524))</f>
        <v/>
      </c>
      <c r="F524">
        <f>IF(E524="","",IF(C524="",DATE(9999,1,1),C524))</f>
        <v/>
      </c>
      <c r="G524">
        <f>IF(E524="","",COUNTIFS($F$521:$F$534,"&lt;"&amp;F524,$F$521:$F$534,"&lt;&gt;")+COUNTIFS($F$521:$F$534,F524,$B$521:$B$534,"&lt;"&amp;B524)+1)</f>
        <v/>
      </c>
      <c r="H524">
        <f>IF(OR(E524="",C524=""),"",IF(C524&gt;=DATE(2019,5,1),"令和"&amp;(YEAR(C524)-2018),IF(C524&gt;=DATE(1989,1,8),"平成"&amp;(YEAR(C524)-1988),"昭和"&amp;(YEAR(C524)-1925)))&amp;"年"&amp;MONTH(C524)&amp;"月")</f>
        <v/>
      </c>
    </row>
    <row r="525">
      <c r="A525" t="n">
        <v>38</v>
      </c>
      <c r="B525" t="n">
        <v>5</v>
      </c>
      <c r="C525">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525">
        <f>IF(入力!V42="","",入力!V42)</f>
        <v/>
      </c>
      <c r="E525">
        <f>IF(D525="","",IFERROR(INDEX(資格マスタ!$B:$B,MATCH(ASC(SUBSTITUTE(SUBSTITUTE(D525," ",""),"　","")),資格マスタ!$D:$D,0)),D525))</f>
        <v/>
      </c>
      <c r="F525">
        <f>IF(E525="","",IF(C525="",DATE(9999,1,1),C525))</f>
        <v/>
      </c>
      <c r="G525">
        <f>IF(E525="","",COUNTIFS($F$521:$F$534,"&lt;"&amp;F525,$F$521:$F$534,"&lt;&gt;")+COUNTIFS($F$521:$F$534,F525,$B$521:$B$534,"&lt;"&amp;B525)+1)</f>
        <v/>
      </c>
      <c r="H525">
        <f>IF(OR(E525="",C525=""),"",IF(C525&gt;=DATE(2019,5,1),"令和"&amp;(YEAR(C525)-2018),IF(C525&gt;=DATE(1989,1,8),"平成"&amp;(YEAR(C525)-1988),"昭和"&amp;(YEAR(C525)-1925)))&amp;"年"&amp;MONTH(C525)&amp;"月")</f>
        <v/>
      </c>
    </row>
    <row r="526">
      <c r="A526" t="n">
        <v>38</v>
      </c>
      <c r="B526" t="n">
        <v>6</v>
      </c>
      <c r="C526">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526">
        <f>IF(入力!X42="","",入力!X42)</f>
        <v/>
      </c>
      <c r="E526">
        <f>IF(D526="","",IFERROR(INDEX(資格マスタ!$B:$B,MATCH(ASC(SUBSTITUTE(SUBSTITUTE(D526," ",""),"　","")),資格マスタ!$D:$D,0)),D526))</f>
        <v/>
      </c>
      <c r="F526">
        <f>IF(E526="","",IF(C526="",DATE(9999,1,1),C526))</f>
        <v/>
      </c>
      <c r="G526">
        <f>IF(E526="","",COUNTIFS($F$521:$F$534,"&lt;"&amp;F526,$F$521:$F$534,"&lt;&gt;")+COUNTIFS($F$521:$F$534,F526,$B$521:$B$534,"&lt;"&amp;B526)+1)</f>
        <v/>
      </c>
      <c r="H526">
        <f>IF(OR(E526="",C526=""),"",IF(C526&gt;=DATE(2019,5,1),"令和"&amp;(YEAR(C526)-2018),IF(C526&gt;=DATE(1989,1,8),"平成"&amp;(YEAR(C526)-1988),"昭和"&amp;(YEAR(C526)-1925)))&amp;"年"&amp;MONTH(C526)&amp;"月")</f>
        <v/>
      </c>
    </row>
    <row r="527">
      <c r="A527" t="n">
        <v>38</v>
      </c>
      <c r="B527" t="n">
        <v>7</v>
      </c>
      <c r="C527">
        <f>IFERROR(INDEX(資格取込!$S$6:$S$205,MATCH(38&amp;"_"&amp;1,資格取込!$Z$6:$Z$205,0)),"")</f>
        <v/>
      </c>
      <c r="D527">
        <f>IFERROR(INDEX(資格取込!$R$6:$R$205,MATCH(38&amp;"_"&amp;1,資格取込!$Z$6:$Z$205,0)),"")</f>
        <v/>
      </c>
      <c r="E527">
        <f>IF(D527="","",IFERROR(INDEX(資格マスタ!$B:$B,MATCH(ASC(SUBSTITUTE(SUBSTITUTE(D527," ",""),"　","")),資格マスタ!$D:$D,0)),D527))</f>
        <v/>
      </c>
      <c r="F527">
        <f>IF(E527="","",IF(C527="",DATE(9999,1,1),C527))</f>
        <v/>
      </c>
      <c r="G527">
        <f>IF(E527="","",COUNTIFS($F$521:$F$534,"&lt;"&amp;F527,$F$521:$F$534,"&lt;&gt;")+COUNTIFS($F$521:$F$534,F527,$B$521:$B$534,"&lt;"&amp;B527)+1)</f>
        <v/>
      </c>
      <c r="H527">
        <f>IF(OR(E527="",C527=""),"",IF(C527&gt;=DATE(2019,5,1),"令和"&amp;(YEAR(C527)-2018),IF(C527&gt;=DATE(1989,1,8),"平成"&amp;(YEAR(C527)-1988),"昭和"&amp;(YEAR(C527)-1925)))&amp;"年"&amp;MONTH(C527)&amp;"月")</f>
        <v/>
      </c>
    </row>
    <row r="528">
      <c r="A528" t="n">
        <v>38</v>
      </c>
      <c r="B528" t="n">
        <v>8</v>
      </c>
      <c r="C528">
        <f>IFERROR(INDEX(資格取込!$S$6:$S$205,MATCH(38&amp;"_"&amp;2,資格取込!$Z$6:$Z$205,0)),"")</f>
        <v/>
      </c>
      <c r="D528">
        <f>IFERROR(INDEX(資格取込!$R$6:$R$205,MATCH(38&amp;"_"&amp;2,資格取込!$Z$6:$Z$205,0)),"")</f>
        <v/>
      </c>
      <c r="E528">
        <f>IF(D528="","",IFERROR(INDEX(資格マスタ!$B:$B,MATCH(ASC(SUBSTITUTE(SUBSTITUTE(D528," ",""),"　","")),資格マスタ!$D:$D,0)),D528))</f>
        <v/>
      </c>
      <c r="F528">
        <f>IF(E528="","",IF(C528="",DATE(9999,1,1),C528))</f>
        <v/>
      </c>
      <c r="G528">
        <f>IF(E528="","",COUNTIFS($F$521:$F$534,"&lt;"&amp;F528,$F$521:$F$534,"&lt;&gt;")+COUNTIFS($F$521:$F$534,F528,$B$521:$B$534,"&lt;"&amp;B528)+1)</f>
        <v/>
      </c>
      <c r="H528">
        <f>IF(OR(E528="",C528=""),"",IF(C528&gt;=DATE(2019,5,1),"令和"&amp;(YEAR(C528)-2018),IF(C528&gt;=DATE(1989,1,8),"平成"&amp;(YEAR(C528)-1988),"昭和"&amp;(YEAR(C528)-1925)))&amp;"年"&amp;MONTH(C528)&amp;"月")</f>
        <v/>
      </c>
    </row>
    <row r="529">
      <c r="A529" t="n">
        <v>38</v>
      </c>
      <c r="B529" t="n">
        <v>9</v>
      </c>
      <c r="C529">
        <f>IFERROR(INDEX(資格取込!$S$6:$S$205,MATCH(38&amp;"_"&amp;3,資格取込!$Z$6:$Z$205,0)),"")</f>
        <v/>
      </c>
      <c r="D529">
        <f>IFERROR(INDEX(資格取込!$R$6:$R$205,MATCH(38&amp;"_"&amp;3,資格取込!$Z$6:$Z$205,0)),"")</f>
        <v/>
      </c>
      <c r="E529">
        <f>IF(D529="","",IFERROR(INDEX(資格マスタ!$B:$B,MATCH(ASC(SUBSTITUTE(SUBSTITUTE(D529," ",""),"　","")),資格マスタ!$D:$D,0)),D529))</f>
        <v/>
      </c>
      <c r="F529">
        <f>IF(E529="","",IF(C529="",DATE(9999,1,1),C529))</f>
        <v/>
      </c>
      <c r="G529">
        <f>IF(E529="","",COUNTIFS($F$521:$F$534,"&lt;"&amp;F529,$F$521:$F$534,"&lt;&gt;")+COUNTIFS($F$521:$F$534,F529,$B$521:$B$534,"&lt;"&amp;B529)+1)</f>
        <v/>
      </c>
      <c r="H529">
        <f>IF(OR(E529="",C529=""),"",IF(C529&gt;=DATE(2019,5,1),"令和"&amp;(YEAR(C529)-2018),IF(C529&gt;=DATE(1989,1,8),"平成"&amp;(YEAR(C529)-1988),"昭和"&amp;(YEAR(C529)-1925)))&amp;"年"&amp;MONTH(C529)&amp;"月")</f>
        <v/>
      </c>
    </row>
    <row r="530">
      <c r="A530" t="n">
        <v>38</v>
      </c>
      <c r="B530" t="n">
        <v>10</v>
      </c>
      <c r="C530">
        <f>IFERROR(INDEX(資格取込!$S$6:$S$205,MATCH(38&amp;"_"&amp;4,資格取込!$Z$6:$Z$205,0)),"")</f>
        <v/>
      </c>
      <c r="D530">
        <f>IFERROR(INDEX(資格取込!$R$6:$R$205,MATCH(38&amp;"_"&amp;4,資格取込!$Z$6:$Z$205,0)),"")</f>
        <v/>
      </c>
      <c r="E530">
        <f>IF(D530="","",IFERROR(INDEX(資格マスタ!$B:$B,MATCH(ASC(SUBSTITUTE(SUBSTITUTE(D530," ",""),"　","")),資格マスタ!$D:$D,0)),D530))</f>
        <v/>
      </c>
      <c r="F530">
        <f>IF(E530="","",IF(C530="",DATE(9999,1,1),C530))</f>
        <v/>
      </c>
      <c r="G530">
        <f>IF(E530="","",COUNTIFS($F$521:$F$534,"&lt;"&amp;F530,$F$521:$F$534,"&lt;&gt;")+COUNTIFS($F$521:$F$534,F530,$B$521:$B$534,"&lt;"&amp;B530)+1)</f>
        <v/>
      </c>
      <c r="H530">
        <f>IF(OR(E530="",C530=""),"",IF(C530&gt;=DATE(2019,5,1),"令和"&amp;(YEAR(C530)-2018),IF(C530&gt;=DATE(1989,1,8),"平成"&amp;(YEAR(C530)-1988),"昭和"&amp;(YEAR(C530)-1925)))&amp;"年"&amp;MONTH(C530)&amp;"月")</f>
        <v/>
      </c>
    </row>
    <row r="531">
      <c r="A531" t="n">
        <v>38</v>
      </c>
      <c r="B531" t="n">
        <v>11</v>
      </c>
      <c r="C531">
        <f>IFERROR(INDEX(資格取込!$S$6:$S$205,MATCH(38&amp;"_"&amp;5,資格取込!$Z$6:$Z$205,0)),"")</f>
        <v/>
      </c>
      <c r="D531">
        <f>IFERROR(INDEX(資格取込!$R$6:$R$205,MATCH(38&amp;"_"&amp;5,資格取込!$Z$6:$Z$205,0)),"")</f>
        <v/>
      </c>
      <c r="E531">
        <f>IF(D531="","",IFERROR(INDEX(資格マスタ!$B:$B,MATCH(ASC(SUBSTITUTE(SUBSTITUTE(D531," ",""),"　","")),資格マスタ!$D:$D,0)),D531))</f>
        <v/>
      </c>
      <c r="F531">
        <f>IF(E531="","",IF(C531="",DATE(9999,1,1),C531))</f>
        <v/>
      </c>
      <c r="G531">
        <f>IF(E531="","",COUNTIFS($F$521:$F$534,"&lt;"&amp;F531,$F$521:$F$534,"&lt;&gt;")+COUNTIFS($F$521:$F$534,F531,$B$521:$B$534,"&lt;"&amp;B531)+1)</f>
        <v/>
      </c>
      <c r="H531">
        <f>IF(OR(E531="",C531=""),"",IF(C531&gt;=DATE(2019,5,1),"令和"&amp;(YEAR(C531)-2018),IF(C531&gt;=DATE(1989,1,8),"平成"&amp;(YEAR(C531)-1988),"昭和"&amp;(YEAR(C531)-1925)))&amp;"年"&amp;MONTH(C531)&amp;"月")</f>
        <v/>
      </c>
    </row>
    <row r="532">
      <c r="A532" t="n">
        <v>38</v>
      </c>
      <c r="B532" t="n">
        <v>12</v>
      </c>
      <c r="C532">
        <f>IFERROR(INDEX(資格取込!$S$6:$S$205,MATCH(38&amp;"_"&amp;6,資格取込!$Z$6:$Z$205,0)),"")</f>
        <v/>
      </c>
      <c r="D532">
        <f>IFERROR(INDEX(資格取込!$R$6:$R$205,MATCH(38&amp;"_"&amp;6,資格取込!$Z$6:$Z$205,0)),"")</f>
        <v/>
      </c>
      <c r="E532">
        <f>IF(D532="","",IFERROR(INDEX(資格マスタ!$B:$B,MATCH(ASC(SUBSTITUTE(SUBSTITUTE(D532," ",""),"　","")),資格マスタ!$D:$D,0)),D532))</f>
        <v/>
      </c>
      <c r="F532">
        <f>IF(E532="","",IF(C532="",DATE(9999,1,1),C532))</f>
        <v/>
      </c>
      <c r="G532">
        <f>IF(E532="","",COUNTIFS($F$521:$F$534,"&lt;"&amp;F532,$F$521:$F$534,"&lt;&gt;")+COUNTIFS($F$521:$F$534,F532,$B$521:$B$534,"&lt;"&amp;B532)+1)</f>
        <v/>
      </c>
      <c r="H532">
        <f>IF(OR(E532="",C532=""),"",IF(C532&gt;=DATE(2019,5,1),"令和"&amp;(YEAR(C532)-2018),IF(C532&gt;=DATE(1989,1,8),"平成"&amp;(YEAR(C532)-1988),"昭和"&amp;(YEAR(C532)-1925)))&amp;"年"&amp;MONTH(C532)&amp;"月")</f>
        <v/>
      </c>
    </row>
    <row r="533">
      <c r="A533" t="n">
        <v>38</v>
      </c>
      <c r="B533" t="n">
        <v>13</v>
      </c>
      <c r="C533">
        <f>IFERROR(INDEX(資格取込!$S$6:$S$205,MATCH(38&amp;"_"&amp;7,資格取込!$Z$6:$Z$205,0)),"")</f>
        <v/>
      </c>
      <c r="D533">
        <f>IFERROR(INDEX(資格取込!$R$6:$R$205,MATCH(38&amp;"_"&amp;7,資格取込!$Z$6:$Z$205,0)),"")</f>
        <v/>
      </c>
      <c r="E533">
        <f>IF(D533="","",IFERROR(INDEX(資格マスタ!$B:$B,MATCH(ASC(SUBSTITUTE(SUBSTITUTE(D533," ",""),"　","")),資格マスタ!$D:$D,0)),D533))</f>
        <v/>
      </c>
      <c r="F533">
        <f>IF(E533="","",IF(C533="",DATE(9999,1,1),C533))</f>
        <v/>
      </c>
      <c r="G533">
        <f>IF(E533="","",COUNTIFS($F$521:$F$534,"&lt;"&amp;F533,$F$521:$F$534,"&lt;&gt;")+COUNTIFS($F$521:$F$534,F533,$B$521:$B$534,"&lt;"&amp;B533)+1)</f>
        <v/>
      </c>
      <c r="H533">
        <f>IF(OR(E533="",C533=""),"",IF(C533&gt;=DATE(2019,5,1),"令和"&amp;(YEAR(C533)-2018),IF(C533&gt;=DATE(1989,1,8),"平成"&amp;(YEAR(C533)-1988),"昭和"&amp;(YEAR(C533)-1925)))&amp;"年"&amp;MONTH(C533)&amp;"月")</f>
        <v/>
      </c>
    </row>
    <row r="534">
      <c r="A534" t="n">
        <v>38</v>
      </c>
      <c r="B534" t="n">
        <v>14</v>
      </c>
      <c r="C534">
        <f>IFERROR(INDEX(資格取込!$S$6:$S$205,MATCH(38&amp;"_"&amp;8,資格取込!$Z$6:$Z$205,0)),"")</f>
        <v/>
      </c>
      <c r="D534">
        <f>IFERROR(INDEX(資格取込!$R$6:$R$205,MATCH(38&amp;"_"&amp;8,資格取込!$Z$6:$Z$205,0)),"")</f>
        <v/>
      </c>
      <c r="E534">
        <f>IF(D534="","",IFERROR(INDEX(資格マスタ!$B:$B,MATCH(ASC(SUBSTITUTE(SUBSTITUTE(D534," ",""),"　","")),資格マスタ!$D:$D,0)),D534))</f>
        <v/>
      </c>
      <c r="F534">
        <f>IF(E534="","",IF(C534="",DATE(9999,1,1),C534))</f>
        <v/>
      </c>
      <c r="G534">
        <f>IF(E534="","",COUNTIFS($F$521:$F$534,"&lt;"&amp;F534,$F$521:$F$534,"&lt;&gt;")+COUNTIFS($F$521:$F$534,F534,$B$521:$B$534,"&lt;"&amp;B534)+1)</f>
        <v/>
      </c>
      <c r="H534">
        <f>IF(OR(E534="",C534=""),"",IF(C534&gt;=DATE(2019,5,1),"令和"&amp;(YEAR(C534)-2018),IF(C534&gt;=DATE(1989,1,8),"平成"&amp;(YEAR(C534)-1988),"昭和"&amp;(YEAR(C534)-1925)))&amp;"年"&amp;MONTH(C534)&amp;"月")</f>
        <v/>
      </c>
    </row>
    <row r="535">
      <c r="A535" t="n">
        <v>39</v>
      </c>
      <c r="B535" t="n">
        <v>1</v>
      </c>
      <c r="C535" s="132">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535">
        <f>IF(入力!N43="","",入力!N43)</f>
        <v/>
      </c>
      <c r="E535">
        <f>IF(D535="","",IFERROR(INDEX(資格マスタ!$B:$B,MATCH(ASC(SUBSTITUTE(SUBSTITUTE(D535," ",""),"　","")),資格マスタ!$D:$D,0)),D535))</f>
        <v/>
      </c>
      <c r="F535">
        <f>IF(E535="","",IF(C535="",DATE(9999,1,1),C535))</f>
        <v/>
      </c>
      <c r="G535">
        <f>IF(E535="","",COUNTIFS($F$535:$F$548,"&lt;"&amp;F535,$F$535:$F$548,"&lt;&gt;")+COUNTIFS($F$535:$F$548,F535,$B$535:$B$548,"&lt;"&amp;B535)+1)</f>
        <v/>
      </c>
      <c r="H535">
        <f>IF(OR(E535="",C535=""),"",IF(C535&gt;=DATE(2019,5,1),"令和"&amp;(YEAR(C535)-2018),IF(C535&gt;=DATE(1989,1,8),"平成"&amp;(YEAR(C535)-1988),"昭和"&amp;(YEAR(C535)-1925)))&amp;"年"&amp;MONTH(C535)&amp;"月")</f>
        <v/>
      </c>
    </row>
    <row r="536">
      <c r="A536" t="n">
        <v>39</v>
      </c>
      <c r="B536" t="n">
        <v>2</v>
      </c>
      <c r="C536">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536">
        <f>IF(入力!P43="","",入力!P43)</f>
        <v/>
      </c>
      <c r="E536">
        <f>IF(D536="","",IFERROR(INDEX(資格マスタ!$B:$B,MATCH(ASC(SUBSTITUTE(SUBSTITUTE(D536," ",""),"　","")),資格マスタ!$D:$D,0)),D536))</f>
        <v/>
      </c>
      <c r="F536">
        <f>IF(E536="","",IF(C536="",DATE(9999,1,1),C536))</f>
        <v/>
      </c>
      <c r="G536">
        <f>IF(E536="","",COUNTIFS($F$535:$F$548,"&lt;"&amp;F536,$F$535:$F$548,"&lt;&gt;")+COUNTIFS($F$535:$F$548,F536,$B$535:$B$548,"&lt;"&amp;B536)+1)</f>
        <v/>
      </c>
      <c r="H536">
        <f>IF(OR(E536="",C536=""),"",IF(C536&gt;=DATE(2019,5,1),"令和"&amp;(YEAR(C536)-2018),IF(C536&gt;=DATE(1989,1,8),"平成"&amp;(YEAR(C536)-1988),"昭和"&amp;(YEAR(C536)-1925)))&amp;"年"&amp;MONTH(C536)&amp;"月")</f>
        <v/>
      </c>
    </row>
    <row r="537">
      <c r="A537" t="n">
        <v>39</v>
      </c>
      <c r="B537" t="n">
        <v>3</v>
      </c>
      <c r="C537">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537">
        <f>IF(入力!R43="","",入力!R43)</f>
        <v/>
      </c>
      <c r="E537">
        <f>IF(D537="","",IFERROR(INDEX(資格マスタ!$B:$B,MATCH(ASC(SUBSTITUTE(SUBSTITUTE(D537," ",""),"　","")),資格マスタ!$D:$D,0)),D537))</f>
        <v/>
      </c>
      <c r="F537">
        <f>IF(E537="","",IF(C537="",DATE(9999,1,1),C537))</f>
        <v/>
      </c>
      <c r="G537">
        <f>IF(E537="","",COUNTIFS($F$535:$F$548,"&lt;"&amp;F537,$F$535:$F$548,"&lt;&gt;")+COUNTIFS($F$535:$F$548,F537,$B$535:$B$548,"&lt;"&amp;B537)+1)</f>
        <v/>
      </c>
      <c r="H537">
        <f>IF(OR(E537="",C537=""),"",IF(C537&gt;=DATE(2019,5,1),"令和"&amp;(YEAR(C537)-2018),IF(C537&gt;=DATE(1989,1,8),"平成"&amp;(YEAR(C537)-1988),"昭和"&amp;(YEAR(C537)-1925)))&amp;"年"&amp;MONTH(C537)&amp;"月")</f>
        <v/>
      </c>
    </row>
    <row r="538">
      <c r="A538" t="n">
        <v>39</v>
      </c>
      <c r="B538" t="n">
        <v>4</v>
      </c>
      <c r="C538">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538">
        <f>IF(入力!T43="","",入力!T43)</f>
        <v/>
      </c>
      <c r="E538">
        <f>IF(D538="","",IFERROR(INDEX(資格マスタ!$B:$B,MATCH(ASC(SUBSTITUTE(SUBSTITUTE(D538," ",""),"　","")),資格マスタ!$D:$D,0)),D538))</f>
        <v/>
      </c>
      <c r="F538">
        <f>IF(E538="","",IF(C538="",DATE(9999,1,1),C538))</f>
        <v/>
      </c>
      <c r="G538">
        <f>IF(E538="","",COUNTIFS($F$535:$F$548,"&lt;"&amp;F538,$F$535:$F$548,"&lt;&gt;")+COUNTIFS($F$535:$F$548,F538,$B$535:$B$548,"&lt;"&amp;B538)+1)</f>
        <v/>
      </c>
      <c r="H538">
        <f>IF(OR(E538="",C538=""),"",IF(C538&gt;=DATE(2019,5,1),"令和"&amp;(YEAR(C538)-2018),IF(C538&gt;=DATE(1989,1,8),"平成"&amp;(YEAR(C538)-1988),"昭和"&amp;(YEAR(C538)-1925)))&amp;"年"&amp;MONTH(C538)&amp;"月")</f>
        <v/>
      </c>
    </row>
    <row r="539">
      <c r="A539" t="n">
        <v>39</v>
      </c>
      <c r="B539" t="n">
        <v>5</v>
      </c>
      <c r="C539">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539">
        <f>IF(入力!V43="","",入力!V43)</f>
        <v/>
      </c>
      <c r="E539">
        <f>IF(D539="","",IFERROR(INDEX(資格マスタ!$B:$B,MATCH(ASC(SUBSTITUTE(SUBSTITUTE(D539," ",""),"　","")),資格マスタ!$D:$D,0)),D539))</f>
        <v/>
      </c>
      <c r="F539">
        <f>IF(E539="","",IF(C539="",DATE(9999,1,1),C539))</f>
        <v/>
      </c>
      <c r="G539">
        <f>IF(E539="","",COUNTIFS($F$535:$F$548,"&lt;"&amp;F539,$F$535:$F$548,"&lt;&gt;")+COUNTIFS($F$535:$F$548,F539,$B$535:$B$548,"&lt;"&amp;B539)+1)</f>
        <v/>
      </c>
      <c r="H539">
        <f>IF(OR(E539="",C539=""),"",IF(C539&gt;=DATE(2019,5,1),"令和"&amp;(YEAR(C539)-2018),IF(C539&gt;=DATE(1989,1,8),"平成"&amp;(YEAR(C539)-1988),"昭和"&amp;(YEAR(C539)-1925)))&amp;"年"&amp;MONTH(C539)&amp;"月")</f>
        <v/>
      </c>
    </row>
    <row r="540">
      <c r="A540" t="n">
        <v>39</v>
      </c>
      <c r="B540" t="n">
        <v>6</v>
      </c>
      <c r="C540">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540">
        <f>IF(入力!X43="","",入力!X43)</f>
        <v/>
      </c>
      <c r="E540">
        <f>IF(D540="","",IFERROR(INDEX(資格マスタ!$B:$B,MATCH(ASC(SUBSTITUTE(SUBSTITUTE(D540," ",""),"　","")),資格マスタ!$D:$D,0)),D540))</f>
        <v/>
      </c>
      <c r="F540">
        <f>IF(E540="","",IF(C540="",DATE(9999,1,1),C540))</f>
        <v/>
      </c>
      <c r="G540">
        <f>IF(E540="","",COUNTIFS($F$535:$F$548,"&lt;"&amp;F540,$F$535:$F$548,"&lt;&gt;")+COUNTIFS($F$535:$F$548,F540,$B$535:$B$548,"&lt;"&amp;B540)+1)</f>
        <v/>
      </c>
      <c r="H540">
        <f>IF(OR(E540="",C540=""),"",IF(C540&gt;=DATE(2019,5,1),"令和"&amp;(YEAR(C540)-2018),IF(C540&gt;=DATE(1989,1,8),"平成"&amp;(YEAR(C540)-1988),"昭和"&amp;(YEAR(C540)-1925)))&amp;"年"&amp;MONTH(C540)&amp;"月")</f>
        <v/>
      </c>
    </row>
    <row r="541">
      <c r="A541" t="n">
        <v>39</v>
      </c>
      <c r="B541" t="n">
        <v>7</v>
      </c>
      <c r="C541">
        <f>IFERROR(INDEX(資格取込!$S$6:$S$205,MATCH(39&amp;"_"&amp;1,資格取込!$Z$6:$Z$205,0)),"")</f>
        <v/>
      </c>
      <c r="D541">
        <f>IFERROR(INDEX(資格取込!$R$6:$R$205,MATCH(39&amp;"_"&amp;1,資格取込!$Z$6:$Z$205,0)),"")</f>
        <v/>
      </c>
      <c r="E541">
        <f>IF(D541="","",IFERROR(INDEX(資格マスタ!$B:$B,MATCH(ASC(SUBSTITUTE(SUBSTITUTE(D541," ",""),"　","")),資格マスタ!$D:$D,0)),D541))</f>
        <v/>
      </c>
      <c r="F541">
        <f>IF(E541="","",IF(C541="",DATE(9999,1,1),C541))</f>
        <v/>
      </c>
      <c r="G541">
        <f>IF(E541="","",COUNTIFS($F$535:$F$548,"&lt;"&amp;F541,$F$535:$F$548,"&lt;&gt;")+COUNTIFS($F$535:$F$548,F541,$B$535:$B$548,"&lt;"&amp;B541)+1)</f>
        <v/>
      </c>
      <c r="H541">
        <f>IF(OR(E541="",C541=""),"",IF(C541&gt;=DATE(2019,5,1),"令和"&amp;(YEAR(C541)-2018),IF(C541&gt;=DATE(1989,1,8),"平成"&amp;(YEAR(C541)-1988),"昭和"&amp;(YEAR(C541)-1925)))&amp;"年"&amp;MONTH(C541)&amp;"月")</f>
        <v/>
      </c>
    </row>
    <row r="542">
      <c r="A542" t="n">
        <v>39</v>
      </c>
      <c r="B542" t="n">
        <v>8</v>
      </c>
      <c r="C542">
        <f>IFERROR(INDEX(資格取込!$S$6:$S$205,MATCH(39&amp;"_"&amp;2,資格取込!$Z$6:$Z$205,0)),"")</f>
        <v/>
      </c>
      <c r="D542">
        <f>IFERROR(INDEX(資格取込!$R$6:$R$205,MATCH(39&amp;"_"&amp;2,資格取込!$Z$6:$Z$205,0)),"")</f>
        <v/>
      </c>
      <c r="E542">
        <f>IF(D542="","",IFERROR(INDEX(資格マスタ!$B:$B,MATCH(ASC(SUBSTITUTE(SUBSTITUTE(D542," ",""),"　","")),資格マスタ!$D:$D,0)),D542))</f>
        <v/>
      </c>
      <c r="F542">
        <f>IF(E542="","",IF(C542="",DATE(9999,1,1),C542))</f>
        <v/>
      </c>
      <c r="G542">
        <f>IF(E542="","",COUNTIFS($F$535:$F$548,"&lt;"&amp;F542,$F$535:$F$548,"&lt;&gt;")+COUNTIFS($F$535:$F$548,F542,$B$535:$B$548,"&lt;"&amp;B542)+1)</f>
        <v/>
      </c>
      <c r="H542">
        <f>IF(OR(E542="",C542=""),"",IF(C542&gt;=DATE(2019,5,1),"令和"&amp;(YEAR(C542)-2018),IF(C542&gt;=DATE(1989,1,8),"平成"&amp;(YEAR(C542)-1988),"昭和"&amp;(YEAR(C542)-1925)))&amp;"年"&amp;MONTH(C542)&amp;"月")</f>
        <v/>
      </c>
    </row>
    <row r="543">
      <c r="A543" t="n">
        <v>39</v>
      </c>
      <c r="B543" t="n">
        <v>9</v>
      </c>
      <c r="C543">
        <f>IFERROR(INDEX(資格取込!$S$6:$S$205,MATCH(39&amp;"_"&amp;3,資格取込!$Z$6:$Z$205,0)),"")</f>
        <v/>
      </c>
      <c r="D543">
        <f>IFERROR(INDEX(資格取込!$R$6:$R$205,MATCH(39&amp;"_"&amp;3,資格取込!$Z$6:$Z$205,0)),"")</f>
        <v/>
      </c>
      <c r="E543">
        <f>IF(D543="","",IFERROR(INDEX(資格マスタ!$B:$B,MATCH(ASC(SUBSTITUTE(SUBSTITUTE(D543," ",""),"　","")),資格マスタ!$D:$D,0)),D543))</f>
        <v/>
      </c>
      <c r="F543">
        <f>IF(E543="","",IF(C543="",DATE(9999,1,1),C543))</f>
        <v/>
      </c>
      <c r="G543">
        <f>IF(E543="","",COUNTIFS($F$535:$F$548,"&lt;"&amp;F543,$F$535:$F$548,"&lt;&gt;")+COUNTIFS($F$535:$F$548,F543,$B$535:$B$548,"&lt;"&amp;B543)+1)</f>
        <v/>
      </c>
      <c r="H543">
        <f>IF(OR(E543="",C543=""),"",IF(C543&gt;=DATE(2019,5,1),"令和"&amp;(YEAR(C543)-2018),IF(C543&gt;=DATE(1989,1,8),"平成"&amp;(YEAR(C543)-1988),"昭和"&amp;(YEAR(C543)-1925)))&amp;"年"&amp;MONTH(C543)&amp;"月")</f>
        <v/>
      </c>
    </row>
    <row r="544">
      <c r="A544" t="n">
        <v>39</v>
      </c>
      <c r="B544" t="n">
        <v>10</v>
      </c>
      <c r="C544">
        <f>IFERROR(INDEX(資格取込!$S$6:$S$205,MATCH(39&amp;"_"&amp;4,資格取込!$Z$6:$Z$205,0)),"")</f>
        <v/>
      </c>
      <c r="D544">
        <f>IFERROR(INDEX(資格取込!$R$6:$R$205,MATCH(39&amp;"_"&amp;4,資格取込!$Z$6:$Z$205,0)),"")</f>
        <v/>
      </c>
      <c r="E544">
        <f>IF(D544="","",IFERROR(INDEX(資格マスタ!$B:$B,MATCH(ASC(SUBSTITUTE(SUBSTITUTE(D544," ",""),"　","")),資格マスタ!$D:$D,0)),D544))</f>
        <v/>
      </c>
      <c r="F544">
        <f>IF(E544="","",IF(C544="",DATE(9999,1,1),C544))</f>
        <v/>
      </c>
      <c r="G544">
        <f>IF(E544="","",COUNTIFS($F$535:$F$548,"&lt;"&amp;F544,$F$535:$F$548,"&lt;&gt;")+COUNTIFS($F$535:$F$548,F544,$B$535:$B$548,"&lt;"&amp;B544)+1)</f>
        <v/>
      </c>
      <c r="H544">
        <f>IF(OR(E544="",C544=""),"",IF(C544&gt;=DATE(2019,5,1),"令和"&amp;(YEAR(C544)-2018),IF(C544&gt;=DATE(1989,1,8),"平成"&amp;(YEAR(C544)-1988),"昭和"&amp;(YEAR(C544)-1925)))&amp;"年"&amp;MONTH(C544)&amp;"月")</f>
        <v/>
      </c>
    </row>
    <row r="545">
      <c r="A545" t="n">
        <v>39</v>
      </c>
      <c r="B545" t="n">
        <v>11</v>
      </c>
      <c r="C545">
        <f>IFERROR(INDEX(資格取込!$S$6:$S$205,MATCH(39&amp;"_"&amp;5,資格取込!$Z$6:$Z$205,0)),"")</f>
        <v/>
      </c>
      <c r="D545">
        <f>IFERROR(INDEX(資格取込!$R$6:$R$205,MATCH(39&amp;"_"&amp;5,資格取込!$Z$6:$Z$205,0)),"")</f>
        <v/>
      </c>
      <c r="E545">
        <f>IF(D545="","",IFERROR(INDEX(資格マスタ!$B:$B,MATCH(ASC(SUBSTITUTE(SUBSTITUTE(D545," ",""),"　","")),資格マスタ!$D:$D,0)),D545))</f>
        <v/>
      </c>
      <c r="F545">
        <f>IF(E545="","",IF(C545="",DATE(9999,1,1),C545))</f>
        <v/>
      </c>
      <c r="G545">
        <f>IF(E545="","",COUNTIFS($F$535:$F$548,"&lt;"&amp;F545,$F$535:$F$548,"&lt;&gt;")+COUNTIFS($F$535:$F$548,F545,$B$535:$B$548,"&lt;"&amp;B545)+1)</f>
        <v/>
      </c>
      <c r="H545">
        <f>IF(OR(E545="",C545=""),"",IF(C545&gt;=DATE(2019,5,1),"令和"&amp;(YEAR(C545)-2018),IF(C545&gt;=DATE(1989,1,8),"平成"&amp;(YEAR(C545)-1988),"昭和"&amp;(YEAR(C545)-1925)))&amp;"年"&amp;MONTH(C545)&amp;"月")</f>
        <v/>
      </c>
    </row>
    <row r="546">
      <c r="A546" t="n">
        <v>39</v>
      </c>
      <c r="B546" t="n">
        <v>12</v>
      </c>
      <c r="C546">
        <f>IFERROR(INDEX(資格取込!$S$6:$S$205,MATCH(39&amp;"_"&amp;6,資格取込!$Z$6:$Z$205,0)),"")</f>
        <v/>
      </c>
      <c r="D546">
        <f>IFERROR(INDEX(資格取込!$R$6:$R$205,MATCH(39&amp;"_"&amp;6,資格取込!$Z$6:$Z$205,0)),"")</f>
        <v/>
      </c>
      <c r="E546">
        <f>IF(D546="","",IFERROR(INDEX(資格マスタ!$B:$B,MATCH(ASC(SUBSTITUTE(SUBSTITUTE(D546," ",""),"　","")),資格マスタ!$D:$D,0)),D546))</f>
        <v/>
      </c>
      <c r="F546">
        <f>IF(E546="","",IF(C546="",DATE(9999,1,1),C546))</f>
        <v/>
      </c>
      <c r="G546">
        <f>IF(E546="","",COUNTIFS($F$535:$F$548,"&lt;"&amp;F546,$F$535:$F$548,"&lt;&gt;")+COUNTIFS($F$535:$F$548,F546,$B$535:$B$548,"&lt;"&amp;B546)+1)</f>
        <v/>
      </c>
      <c r="H546">
        <f>IF(OR(E546="",C546=""),"",IF(C546&gt;=DATE(2019,5,1),"令和"&amp;(YEAR(C546)-2018),IF(C546&gt;=DATE(1989,1,8),"平成"&amp;(YEAR(C546)-1988),"昭和"&amp;(YEAR(C546)-1925)))&amp;"年"&amp;MONTH(C546)&amp;"月")</f>
        <v/>
      </c>
    </row>
    <row r="547">
      <c r="A547" t="n">
        <v>39</v>
      </c>
      <c r="B547" t="n">
        <v>13</v>
      </c>
      <c r="C547">
        <f>IFERROR(INDEX(資格取込!$S$6:$S$205,MATCH(39&amp;"_"&amp;7,資格取込!$Z$6:$Z$205,0)),"")</f>
        <v/>
      </c>
      <c r="D547">
        <f>IFERROR(INDEX(資格取込!$R$6:$R$205,MATCH(39&amp;"_"&amp;7,資格取込!$Z$6:$Z$205,0)),"")</f>
        <v/>
      </c>
      <c r="E547">
        <f>IF(D547="","",IFERROR(INDEX(資格マスタ!$B:$B,MATCH(ASC(SUBSTITUTE(SUBSTITUTE(D547," ",""),"　","")),資格マスタ!$D:$D,0)),D547))</f>
        <v/>
      </c>
      <c r="F547">
        <f>IF(E547="","",IF(C547="",DATE(9999,1,1),C547))</f>
        <v/>
      </c>
      <c r="G547">
        <f>IF(E547="","",COUNTIFS($F$535:$F$548,"&lt;"&amp;F547,$F$535:$F$548,"&lt;&gt;")+COUNTIFS($F$535:$F$548,F547,$B$535:$B$548,"&lt;"&amp;B547)+1)</f>
        <v/>
      </c>
      <c r="H547">
        <f>IF(OR(E547="",C547=""),"",IF(C547&gt;=DATE(2019,5,1),"令和"&amp;(YEAR(C547)-2018),IF(C547&gt;=DATE(1989,1,8),"平成"&amp;(YEAR(C547)-1988),"昭和"&amp;(YEAR(C547)-1925)))&amp;"年"&amp;MONTH(C547)&amp;"月")</f>
        <v/>
      </c>
    </row>
    <row r="548">
      <c r="A548" t="n">
        <v>39</v>
      </c>
      <c r="B548" t="n">
        <v>14</v>
      </c>
      <c r="C548">
        <f>IFERROR(INDEX(資格取込!$S$6:$S$205,MATCH(39&amp;"_"&amp;8,資格取込!$Z$6:$Z$205,0)),"")</f>
        <v/>
      </c>
      <c r="D548">
        <f>IFERROR(INDEX(資格取込!$R$6:$R$205,MATCH(39&amp;"_"&amp;8,資格取込!$Z$6:$Z$205,0)),"")</f>
        <v/>
      </c>
      <c r="E548">
        <f>IF(D548="","",IFERROR(INDEX(資格マスタ!$B:$B,MATCH(ASC(SUBSTITUTE(SUBSTITUTE(D548," ",""),"　","")),資格マスタ!$D:$D,0)),D548))</f>
        <v/>
      </c>
      <c r="F548">
        <f>IF(E548="","",IF(C548="",DATE(9999,1,1),C548))</f>
        <v/>
      </c>
      <c r="G548">
        <f>IF(E548="","",COUNTIFS($F$535:$F$548,"&lt;"&amp;F548,$F$535:$F$548,"&lt;&gt;")+COUNTIFS($F$535:$F$548,F548,$B$535:$B$548,"&lt;"&amp;B548)+1)</f>
        <v/>
      </c>
      <c r="H548">
        <f>IF(OR(E548="",C548=""),"",IF(C548&gt;=DATE(2019,5,1),"令和"&amp;(YEAR(C548)-2018),IF(C548&gt;=DATE(1989,1,8),"平成"&amp;(YEAR(C548)-1988),"昭和"&amp;(YEAR(C548)-1925)))&amp;"年"&amp;MONTH(C548)&amp;"月")</f>
        <v/>
      </c>
    </row>
    <row r="549">
      <c r="A549" t="n">
        <v>40</v>
      </c>
      <c r="B549" t="n">
        <v>1</v>
      </c>
      <c r="C549" s="132">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549">
        <f>IF(入力!N44="","",入力!N44)</f>
        <v/>
      </c>
      <c r="E549">
        <f>IF(D549="","",IFERROR(INDEX(資格マスタ!$B:$B,MATCH(ASC(SUBSTITUTE(SUBSTITUTE(D549," ",""),"　","")),資格マスタ!$D:$D,0)),D549))</f>
        <v/>
      </c>
      <c r="F549">
        <f>IF(E549="","",IF(C549="",DATE(9999,1,1),C549))</f>
        <v/>
      </c>
      <c r="G549">
        <f>IF(E549="","",COUNTIFS($F$549:$F$562,"&lt;"&amp;F549,$F$549:$F$562,"&lt;&gt;")+COUNTIFS($F$549:$F$562,F549,$B$549:$B$562,"&lt;"&amp;B549)+1)</f>
        <v/>
      </c>
      <c r="H549">
        <f>IF(OR(E549="",C549=""),"",IF(C549&gt;=DATE(2019,5,1),"令和"&amp;(YEAR(C549)-2018),IF(C549&gt;=DATE(1989,1,8),"平成"&amp;(YEAR(C549)-1988),"昭和"&amp;(YEAR(C549)-1925)))&amp;"年"&amp;MONTH(C549)&amp;"月")</f>
        <v/>
      </c>
    </row>
    <row r="550">
      <c r="A550" t="n">
        <v>40</v>
      </c>
      <c r="B550" t="n">
        <v>2</v>
      </c>
      <c r="C550">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550">
        <f>IF(入力!P44="","",入力!P44)</f>
        <v/>
      </c>
      <c r="E550">
        <f>IF(D550="","",IFERROR(INDEX(資格マスタ!$B:$B,MATCH(ASC(SUBSTITUTE(SUBSTITUTE(D550," ",""),"　","")),資格マスタ!$D:$D,0)),D550))</f>
        <v/>
      </c>
      <c r="F550">
        <f>IF(E550="","",IF(C550="",DATE(9999,1,1),C550))</f>
        <v/>
      </c>
      <c r="G550">
        <f>IF(E550="","",COUNTIFS($F$549:$F$562,"&lt;"&amp;F550,$F$549:$F$562,"&lt;&gt;")+COUNTIFS($F$549:$F$562,F550,$B$549:$B$562,"&lt;"&amp;B550)+1)</f>
        <v/>
      </c>
      <c r="H550">
        <f>IF(OR(E550="",C550=""),"",IF(C550&gt;=DATE(2019,5,1),"令和"&amp;(YEAR(C550)-2018),IF(C550&gt;=DATE(1989,1,8),"平成"&amp;(YEAR(C550)-1988),"昭和"&amp;(YEAR(C550)-1925)))&amp;"年"&amp;MONTH(C550)&amp;"月")</f>
        <v/>
      </c>
    </row>
    <row r="551">
      <c r="A551" t="n">
        <v>40</v>
      </c>
      <c r="B551" t="n">
        <v>3</v>
      </c>
      <c r="C551">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551">
        <f>IF(入力!R44="","",入力!R44)</f>
        <v/>
      </c>
      <c r="E551">
        <f>IF(D551="","",IFERROR(INDEX(資格マスタ!$B:$B,MATCH(ASC(SUBSTITUTE(SUBSTITUTE(D551," ",""),"　","")),資格マスタ!$D:$D,0)),D551))</f>
        <v/>
      </c>
      <c r="F551">
        <f>IF(E551="","",IF(C551="",DATE(9999,1,1),C551))</f>
        <v/>
      </c>
      <c r="G551">
        <f>IF(E551="","",COUNTIFS($F$549:$F$562,"&lt;"&amp;F551,$F$549:$F$562,"&lt;&gt;")+COUNTIFS($F$549:$F$562,F551,$B$549:$B$562,"&lt;"&amp;B551)+1)</f>
        <v/>
      </c>
      <c r="H551">
        <f>IF(OR(E551="",C551=""),"",IF(C551&gt;=DATE(2019,5,1),"令和"&amp;(YEAR(C551)-2018),IF(C551&gt;=DATE(1989,1,8),"平成"&amp;(YEAR(C551)-1988),"昭和"&amp;(YEAR(C551)-1925)))&amp;"年"&amp;MONTH(C551)&amp;"月")</f>
        <v/>
      </c>
    </row>
    <row r="552">
      <c r="A552" t="n">
        <v>40</v>
      </c>
      <c r="B552" t="n">
        <v>4</v>
      </c>
      <c r="C552">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552">
        <f>IF(入力!T44="","",入力!T44)</f>
        <v/>
      </c>
      <c r="E552">
        <f>IF(D552="","",IFERROR(INDEX(資格マスタ!$B:$B,MATCH(ASC(SUBSTITUTE(SUBSTITUTE(D552," ",""),"　","")),資格マスタ!$D:$D,0)),D552))</f>
        <v/>
      </c>
      <c r="F552">
        <f>IF(E552="","",IF(C552="",DATE(9999,1,1),C552))</f>
        <v/>
      </c>
      <c r="G552">
        <f>IF(E552="","",COUNTIFS($F$549:$F$562,"&lt;"&amp;F552,$F$549:$F$562,"&lt;&gt;")+COUNTIFS($F$549:$F$562,F552,$B$549:$B$562,"&lt;"&amp;B552)+1)</f>
        <v/>
      </c>
      <c r="H552">
        <f>IF(OR(E552="",C552=""),"",IF(C552&gt;=DATE(2019,5,1),"令和"&amp;(YEAR(C552)-2018),IF(C552&gt;=DATE(1989,1,8),"平成"&amp;(YEAR(C552)-1988),"昭和"&amp;(YEAR(C552)-1925)))&amp;"年"&amp;MONTH(C552)&amp;"月")</f>
        <v/>
      </c>
    </row>
    <row r="553">
      <c r="A553" t="n">
        <v>40</v>
      </c>
      <c r="B553" t="n">
        <v>5</v>
      </c>
      <c r="C553">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553">
        <f>IF(入力!V44="","",入力!V44)</f>
        <v/>
      </c>
      <c r="E553">
        <f>IF(D553="","",IFERROR(INDEX(資格マスタ!$B:$B,MATCH(ASC(SUBSTITUTE(SUBSTITUTE(D553," ",""),"　","")),資格マスタ!$D:$D,0)),D553))</f>
        <v/>
      </c>
      <c r="F553">
        <f>IF(E553="","",IF(C553="",DATE(9999,1,1),C553))</f>
        <v/>
      </c>
      <c r="G553">
        <f>IF(E553="","",COUNTIFS($F$549:$F$562,"&lt;"&amp;F553,$F$549:$F$562,"&lt;&gt;")+COUNTIFS($F$549:$F$562,F553,$B$549:$B$562,"&lt;"&amp;B553)+1)</f>
        <v/>
      </c>
      <c r="H553">
        <f>IF(OR(E553="",C553=""),"",IF(C553&gt;=DATE(2019,5,1),"令和"&amp;(YEAR(C553)-2018),IF(C553&gt;=DATE(1989,1,8),"平成"&amp;(YEAR(C553)-1988),"昭和"&amp;(YEAR(C553)-1925)))&amp;"年"&amp;MONTH(C553)&amp;"月")</f>
        <v/>
      </c>
    </row>
    <row r="554">
      <c r="A554" t="n">
        <v>40</v>
      </c>
      <c r="B554" t="n">
        <v>6</v>
      </c>
      <c r="C554">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554">
        <f>IF(入力!X44="","",入力!X44)</f>
        <v/>
      </c>
      <c r="E554">
        <f>IF(D554="","",IFERROR(INDEX(資格マスタ!$B:$B,MATCH(ASC(SUBSTITUTE(SUBSTITUTE(D554," ",""),"　","")),資格マスタ!$D:$D,0)),D554))</f>
        <v/>
      </c>
      <c r="F554">
        <f>IF(E554="","",IF(C554="",DATE(9999,1,1),C554))</f>
        <v/>
      </c>
      <c r="G554">
        <f>IF(E554="","",COUNTIFS($F$549:$F$562,"&lt;"&amp;F554,$F$549:$F$562,"&lt;&gt;")+COUNTIFS($F$549:$F$562,F554,$B$549:$B$562,"&lt;"&amp;B554)+1)</f>
        <v/>
      </c>
      <c r="H554">
        <f>IF(OR(E554="",C554=""),"",IF(C554&gt;=DATE(2019,5,1),"令和"&amp;(YEAR(C554)-2018),IF(C554&gt;=DATE(1989,1,8),"平成"&amp;(YEAR(C554)-1988),"昭和"&amp;(YEAR(C554)-1925)))&amp;"年"&amp;MONTH(C554)&amp;"月")</f>
        <v/>
      </c>
    </row>
    <row r="555">
      <c r="A555" t="n">
        <v>40</v>
      </c>
      <c r="B555" t="n">
        <v>7</v>
      </c>
      <c r="C555">
        <f>IFERROR(INDEX(資格取込!$S$6:$S$205,MATCH(40&amp;"_"&amp;1,資格取込!$Z$6:$Z$205,0)),"")</f>
        <v/>
      </c>
      <c r="D555">
        <f>IFERROR(INDEX(資格取込!$R$6:$R$205,MATCH(40&amp;"_"&amp;1,資格取込!$Z$6:$Z$205,0)),"")</f>
        <v/>
      </c>
      <c r="E555">
        <f>IF(D555="","",IFERROR(INDEX(資格マスタ!$B:$B,MATCH(ASC(SUBSTITUTE(SUBSTITUTE(D555," ",""),"　","")),資格マスタ!$D:$D,0)),D555))</f>
        <v/>
      </c>
      <c r="F555">
        <f>IF(E555="","",IF(C555="",DATE(9999,1,1),C555))</f>
        <v/>
      </c>
      <c r="G555">
        <f>IF(E555="","",COUNTIFS($F$549:$F$562,"&lt;"&amp;F555,$F$549:$F$562,"&lt;&gt;")+COUNTIFS($F$549:$F$562,F555,$B$549:$B$562,"&lt;"&amp;B555)+1)</f>
        <v/>
      </c>
      <c r="H555">
        <f>IF(OR(E555="",C555=""),"",IF(C555&gt;=DATE(2019,5,1),"令和"&amp;(YEAR(C555)-2018),IF(C555&gt;=DATE(1989,1,8),"平成"&amp;(YEAR(C555)-1988),"昭和"&amp;(YEAR(C555)-1925)))&amp;"年"&amp;MONTH(C555)&amp;"月")</f>
        <v/>
      </c>
    </row>
    <row r="556">
      <c r="A556" t="n">
        <v>40</v>
      </c>
      <c r="B556" t="n">
        <v>8</v>
      </c>
      <c r="C556">
        <f>IFERROR(INDEX(資格取込!$S$6:$S$205,MATCH(40&amp;"_"&amp;2,資格取込!$Z$6:$Z$205,0)),"")</f>
        <v/>
      </c>
      <c r="D556">
        <f>IFERROR(INDEX(資格取込!$R$6:$R$205,MATCH(40&amp;"_"&amp;2,資格取込!$Z$6:$Z$205,0)),"")</f>
        <v/>
      </c>
      <c r="E556">
        <f>IF(D556="","",IFERROR(INDEX(資格マスタ!$B:$B,MATCH(ASC(SUBSTITUTE(SUBSTITUTE(D556," ",""),"　","")),資格マスタ!$D:$D,0)),D556))</f>
        <v/>
      </c>
      <c r="F556">
        <f>IF(E556="","",IF(C556="",DATE(9999,1,1),C556))</f>
        <v/>
      </c>
      <c r="G556">
        <f>IF(E556="","",COUNTIFS($F$549:$F$562,"&lt;"&amp;F556,$F$549:$F$562,"&lt;&gt;")+COUNTIFS($F$549:$F$562,F556,$B$549:$B$562,"&lt;"&amp;B556)+1)</f>
        <v/>
      </c>
      <c r="H556">
        <f>IF(OR(E556="",C556=""),"",IF(C556&gt;=DATE(2019,5,1),"令和"&amp;(YEAR(C556)-2018),IF(C556&gt;=DATE(1989,1,8),"平成"&amp;(YEAR(C556)-1988),"昭和"&amp;(YEAR(C556)-1925)))&amp;"年"&amp;MONTH(C556)&amp;"月")</f>
        <v/>
      </c>
    </row>
    <row r="557">
      <c r="A557" t="n">
        <v>40</v>
      </c>
      <c r="B557" t="n">
        <v>9</v>
      </c>
      <c r="C557">
        <f>IFERROR(INDEX(資格取込!$S$6:$S$205,MATCH(40&amp;"_"&amp;3,資格取込!$Z$6:$Z$205,0)),"")</f>
        <v/>
      </c>
      <c r="D557">
        <f>IFERROR(INDEX(資格取込!$R$6:$R$205,MATCH(40&amp;"_"&amp;3,資格取込!$Z$6:$Z$205,0)),"")</f>
        <v/>
      </c>
      <c r="E557">
        <f>IF(D557="","",IFERROR(INDEX(資格マスタ!$B:$B,MATCH(ASC(SUBSTITUTE(SUBSTITUTE(D557," ",""),"　","")),資格マスタ!$D:$D,0)),D557))</f>
        <v/>
      </c>
      <c r="F557">
        <f>IF(E557="","",IF(C557="",DATE(9999,1,1),C557))</f>
        <v/>
      </c>
      <c r="G557">
        <f>IF(E557="","",COUNTIFS($F$549:$F$562,"&lt;"&amp;F557,$F$549:$F$562,"&lt;&gt;")+COUNTIFS($F$549:$F$562,F557,$B$549:$B$562,"&lt;"&amp;B557)+1)</f>
        <v/>
      </c>
      <c r="H557">
        <f>IF(OR(E557="",C557=""),"",IF(C557&gt;=DATE(2019,5,1),"令和"&amp;(YEAR(C557)-2018),IF(C557&gt;=DATE(1989,1,8),"平成"&amp;(YEAR(C557)-1988),"昭和"&amp;(YEAR(C557)-1925)))&amp;"年"&amp;MONTH(C557)&amp;"月")</f>
        <v/>
      </c>
    </row>
    <row r="558">
      <c r="A558" t="n">
        <v>40</v>
      </c>
      <c r="B558" t="n">
        <v>10</v>
      </c>
      <c r="C558">
        <f>IFERROR(INDEX(資格取込!$S$6:$S$205,MATCH(40&amp;"_"&amp;4,資格取込!$Z$6:$Z$205,0)),"")</f>
        <v/>
      </c>
      <c r="D558">
        <f>IFERROR(INDEX(資格取込!$R$6:$R$205,MATCH(40&amp;"_"&amp;4,資格取込!$Z$6:$Z$205,0)),"")</f>
        <v/>
      </c>
      <c r="E558">
        <f>IF(D558="","",IFERROR(INDEX(資格マスタ!$B:$B,MATCH(ASC(SUBSTITUTE(SUBSTITUTE(D558," ",""),"　","")),資格マスタ!$D:$D,0)),D558))</f>
        <v/>
      </c>
      <c r="F558">
        <f>IF(E558="","",IF(C558="",DATE(9999,1,1),C558))</f>
        <v/>
      </c>
      <c r="G558">
        <f>IF(E558="","",COUNTIFS($F$549:$F$562,"&lt;"&amp;F558,$F$549:$F$562,"&lt;&gt;")+COUNTIFS($F$549:$F$562,F558,$B$549:$B$562,"&lt;"&amp;B558)+1)</f>
        <v/>
      </c>
      <c r="H558">
        <f>IF(OR(E558="",C558=""),"",IF(C558&gt;=DATE(2019,5,1),"令和"&amp;(YEAR(C558)-2018),IF(C558&gt;=DATE(1989,1,8),"平成"&amp;(YEAR(C558)-1988),"昭和"&amp;(YEAR(C558)-1925)))&amp;"年"&amp;MONTH(C558)&amp;"月")</f>
        <v/>
      </c>
    </row>
    <row r="559">
      <c r="A559" t="n">
        <v>40</v>
      </c>
      <c r="B559" t="n">
        <v>11</v>
      </c>
      <c r="C559">
        <f>IFERROR(INDEX(資格取込!$S$6:$S$205,MATCH(40&amp;"_"&amp;5,資格取込!$Z$6:$Z$205,0)),"")</f>
        <v/>
      </c>
      <c r="D559">
        <f>IFERROR(INDEX(資格取込!$R$6:$R$205,MATCH(40&amp;"_"&amp;5,資格取込!$Z$6:$Z$205,0)),"")</f>
        <v/>
      </c>
      <c r="E559">
        <f>IF(D559="","",IFERROR(INDEX(資格マスタ!$B:$B,MATCH(ASC(SUBSTITUTE(SUBSTITUTE(D559," ",""),"　","")),資格マスタ!$D:$D,0)),D559))</f>
        <v/>
      </c>
      <c r="F559">
        <f>IF(E559="","",IF(C559="",DATE(9999,1,1),C559))</f>
        <v/>
      </c>
      <c r="G559">
        <f>IF(E559="","",COUNTIFS($F$549:$F$562,"&lt;"&amp;F559,$F$549:$F$562,"&lt;&gt;")+COUNTIFS($F$549:$F$562,F559,$B$549:$B$562,"&lt;"&amp;B559)+1)</f>
        <v/>
      </c>
      <c r="H559">
        <f>IF(OR(E559="",C559=""),"",IF(C559&gt;=DATE(2019,5,1),"令和"&amp;(YEAR(C559)-2018),IF(C559&gt;=DATE(1989,1,8),"平成"&amp;(YEAR(C559)-1988),"昭和"&amp;(YEAR(C559)-1925)))&amp;"年"&amp;MONTH(C559)&amp;"月")</f>
        <v/>
      </c>
    </row>
    <row r="560">
      <c r="A560" t="n">
        <v>40</v>
      </c>
      <c r="B560" t="n">
        <v>12</v>
      </c>
      <c r="C560">
        <f>IFERROR(INDEX(資格取込!$S$6:$S$205,MATCH(40&amp;"_"&amp;6,資格取込!$Z$6:$Z$205,0)),"")</f>
        <v/>
      </c>
      <c r="D560">
        <f>IFERROR(INDEX(資格取込!$R$6:$R$205,MATCH(40&amp;"_"&amp;6,資格取込!$Z$6:$Z$205,0)),"")</f>
        <v/>
      </c>
      <c r="E560">
        <f>IF(D560="","",IFERROR(INDEX(資格マスタ!$B:$B,MATCH(ASC(SUBSTITUTE(SUBSTITUTE(D560," ",""),"　","")),資格マスタ!$D:$D,0)),D560))</f>
        <v/>
      </c>
      <c r="F560">
        <f>IF(E560="","",IF(C560="",DATE(9999,1,1),C560))</f>
        <v/>
      </c>
      <c r="G560">
        <f>IF(E560="","",COUNTIFS($F$549:$F$562,"&lt;"&amp;F560,$F$549:$F$562,"&lt;&gt;")+COUNTIFS($F$549:$F$562,F560,$B$549:$B$562,"&lt;"&amp;B560)+1)</f>
        <v/>
      </c>
      <c r="H560">
        <f>IF(OR(E560="",C560=""),"",IF(C560&gt;=DATE(2019,5,1),"令和"&amp;(YEAR(C560)-2018),IF(C560&gt;=DATE(1989,1,8),"平成"&amp;(YEAR(C560)-1988),"昭和"&amp;(YEAR(C560)-1925)))&amp;"年"&amp;MONTH(C560)&amp;"月")</f>
        <v/>
      </c>
    </row>
    <row r="561">
      <c r="A561" t="n">
        <v>40</v>
      </c>
      <c r="B561" t="n">
        <v>13</v>
      </c>
      <c r="C561">
        <f>IFERROR(INDEX(資格取込!$S$6:$S$205,MATCH(40&amp;"_"&amp;7,資格取込!$Z$6:$Z$205,0)),"")</f>
        <v/>
      </c>
      <c r="D561">
        <f>IFERROR(INDEX(資格取込!$R$6:$R$205,MATCH(40&amp;"_"&amp;7,資格取込!$Z$6:$Z$205,0)),"")</f>
        <v/>
      </c>
      <c r="E561">
        <f>IF(D561="","",IFERROR(INDEX(資格マスタ!$B:$B,MATCH(ASC(SUBSTITUTE(SUBSTITUTE(D561," ",""),"　","")),資格マスタ!$D:$D,0)),D561))</f>
        <v/>
      </c>
      <c r="F561">
        <f>IF(E561="","",IF(C561="",DATE(9999,1,1),C561))</f>
        <v/>
      </c>
      <c r="G561">
        <f>IF(E561="","",COUNTIFS($F$549:$F$562,"&lt;"&amp;F561,$F$549:$F$562,"&lt;&gt;")+COUNTIFS($F$549:$F$562,F561,$B$549:$B$562,"&lt;"&amp;B561)+1)</f>
        <v/>
      </c>
      <c r="H561">
        <f>IF(OR(E561="",C561=""),"",IF(C561&gt;=DATE(2019,5,1),"令和"&amp;(YEAR(C561)-2018),IF(C561&gt;=DATE(1989,1,8),"平成"&amp;(YEAR(C561)-1988),"昭和"&amp;(YEAR(C561)-1925)))&amp;"年"&amp;MONTH(C561)&amp;"月")</f>
        <v/>
      </c>
    </row>
    <row r="562">
      <c r="A562" t="n">
        <v>40</v>
      </c>
      <c r="B562" t="n">
        <v>14</v>
      </c>
      <c r="C562">
        <f>IFERROR(INDEX(資格取込!$S$6:$S$205,MATCH(40&amp;"_"&amp;8,資格取込!$Z$6:$Z$205,0)),"")</f>
        <v/>
      </c>
      <c r="D562">
        <f>IFERROR(INDEX(資格取込!$R$6:$R$205,MATCH(40&amp;"_"&amp;8,資格取込!$Z$6:$Z$205,0)),"")</f>
        <v/>
      </c>
      <c r="E562">
        <f>IF(D562="","",IFERROR(INDEX(資格マスタ!$B:$B,MATCH(ASC(SUBSTITUTE(SUBSTITUTE(D562," ",""),"　","")),資格マスタ!$D:$D,0)),D562))</f>
        <v/>
      </c>
      <c r="F562">
        <f>IF(E562="","",IF(C562="",DATE(9999,1,1),C562))</f>
        <v/>
      </c>
      <c r="G562">
        <f>IF(E562="","",COUNTIFS($F$549:$F$562,"&lt;"&amp;F562,$F$549:$F$562,"&lt;&gt;")+COUNTIFS($F$549:$F$562,F562,$B$549:$B$562,"&lt;"&amp;B562)+1)</f>
        <v/>
      </c>
      <c r="H562">
        <f>IF(OR(E562="",C562=""),"",IF(C562&gt;=DATE(2019,5,1),"令和"&amp;(YEAR(C562)-2018),IF(C562&gt;=DATE(1989,1,8),"平成"&amp;(YEAR(C562)-1988),"昭和"&amp;(YEAR(C562)-1925)))&amp;"年"&amp;MONTH(C562)&amp;"月")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F42"/>
  <sheetViews>
    <sheetView workbookViewId="0">
      <selection activeCell="A1" sqref="A1"/>
    </sheetView>
  </sheetViews>
  <sheetFormatPr baseColWidth="8" defaultRowHeight="15"/>
  <cols>
    <col hidden="1" width="13" customWidth="1" style="118" min="53" max="53"/>
    <col hidden="1" width="13" customWidth="1" style="118" min="54" max="54"/>
    <col hidden="1" width="13" customWidth="1" style="118" min="55" max="55"/>
  </cols>
  <sheetData>
    <row r="1">
      <c r="A1" s="129" t="inlineStr">
        <is>
          <t>計算（自動・さわらないでください）</t>
        </is>
      </c>
    </row>
    <row r="2">
      <c r="A2" s="185" t="inlineStr">
        <is>
          <t>No</t>
        </is>
      </c>
      <c r="B2" s="185" t="inlineStr">
        <is>
          <t>氏名</t>
        </is>
      </c>
      <c r="C2" s="185" t="inlineStr">
        <is>
          <t>ふりがな</t>
        </is>
      </c>
      <c r="D2" s="185" t="inlineStr">
        <is>
          <t>生年(和暦)</t>
        </is>
      </c>
      <c r="E2" s="185" t="inlineStr">
        <is>
          <t>生月</t>
        </is>
      </c>
      <c r="F2" s="185" t="inlineStr">
        <is>
          <t>生日</t>
        </is>
      </c>
      <c r="G2" s="185" t="inlineStr">
        <is>
          <t>満年齢</t>
        </is>
      </c>
      <c r="H2" s="185" t="inlineStr">
        <is>
          <t>郵便番号</t>
        </is>
      </c>
      <c r="I2" s="185" t="inlineStr">
        <is>
          <t>住所</t>
        </is>
      </c>
      <c r="J2" s="185" t="inlineStr">
        <is>
          <t>住所ふりがな</t>
        </is>
      </c>
      <c r="K2" s="185" t="inlineStr">
        <is>
          <t>連絡先〒</t>
        </is>
      </c>
      <c r="L2" s="185" t="inlineStr">
        <is>
          <t>連絡先</t>
        </is>
      </c>
      <c r="M2" s="185" t="inlineStr">
        <is>
          <t>連絡先ふりがな</t>
        </is>
      </c>
      <c r="N2" s="185" t="inlineStr">
        <is>
          <t>在籍校</t>
        </is>
      </c>
      <c r="O2" s="185" t="inlineStr">
        <is>
          <t>資格1年月</t>
        </is>
      </c>
      <c r="P2" s="185" t="inlineStr">
        <is>
          <t>資格1名称</t>
        </is>
      </c>
      <c r="Q2" s="185" t="inlineStr">
        <is>
          <t>資格2年月</t>
        </is>
      </c>
      <c r="R2" s="185" t="inlineStr">
        <is>
          <t>資格2名称</t>
        </is>
      </c>
      <c r="S2" s="185" t="inlineStr">
        <is>
          <t>資格3年月</t>
        </is>
      </c>
      <c r="T2" s="185" t="inlineStr">
        <is>
          <t>資格3名称</t>
        </is>
      </c>
      <c r="U2" s="185" t="inlineStr">
        <is>
          <t>資格4年月</t>
        </is>
      </c>
      <c r="V2" s="185" t="inlineStr">
        <is>
          <t>資格4名称</t>
        </is>
      </c>
      <c r="W2" s="185" t="inlineStr">
        <is>
          <t>資格5年月</t>
        </is>
      </c>
      <c r="X2" s="185" t="inlineStr">
        <is>
          <t>資格5名称</t>
        </is>
      </c>
      <c r="Y2" s="185" t="inlineStr">
        <is>
          <t>資格6年月</t>
        </is>
      </c>
      <c r="Z2" s="185" t="inlineStr">
        <is>
          <t>資格6名称</t>
        </is>
      </c>
      <c r="AA2" s="185" t="inlineStr">
        <is>
          <t>資格7年月</t>
        </is>
      </c>
      <c r="AB2" s="185" t="inlineStr">
        <is>
          <t>資格7名称</t>
        </is>
      </c>
      <c r="AC2" s="185" t="inlineStr">
        <is>
          <t>資格8年月</t>
        </is>
      </c>
      <c r="AD2" s="185" t="inlineStr">
        <is>
          <t>資格8名称</t>
        </is>
      </c>
      <c r="AE2" s="185" t="inlineStr">
        <is>
          <t>資格9年月</t>
        </is>
      </c>
      <c r="AF2" s="185" t="inlineStr">
        <is>
          <t>資格9名称</t>
        </is>
      </c>
      <c r="AG2" s="185" t="inlineStr">
        <is>
          <t>資格10年月</t>
        </is>
      </c>
      <c r="AH2" s="185" t="inlineStr">
        <is>
          <t>資格10名称</t>
        </is>
      </c>
      <c r="AI2" s="185" t="inlineStr">
        <is>
          <t>資格11年月</t>
        </is>
      </c>
      <c r="AJ2" s="185" t="inlineStr">
        <is>
          <t>資格11名称</t>
        </is>
      </c>
      <c r="AK2" s="185" t="inlineStr">
        <is>
          <t>資格12年月</t>
        </is>
      </c>
      <c r="AL2" s="185" t="inlineStr">
        <is>
          <t>資格12名称</t>
        </is>
      </c>
      <c r="AM2" s="185" t="inlineStr">
        <is>
          <t>資格13年月</t>
        </is>
      </c>
      <c r="AN2" s="185" t="inlineStr">
        <is>
          <t>資格13名称</t>
        </is>
      </c>
      <c r="AO2" s="185" t="inlineStr">
        <is>
          <t>資格14年月</t>
        </is>
      </c>
      <c r="AP2" s="185" t="inlineStr">
        <is>
          <t>資格14名称</t>
        </is>
      </c>
      <c r="AQ2" s="185" t="inlineStr">
        <is>
          <t>諸活動</t>
        </is>
      </c>
      <c r="AR2" s="185" t="inlineStr">
        <is>
          <t>志望の動機など</t>
        </is>
      </c>
      <c r="AS2" s="185" t="inlineStr">
        <is>
          <t>備考</t>
        </is>
      </c>
      <c r="AT2" s="185" t="inlineStr">
        <is>
          <t>職歴1年</t>
        </is>
      </c>
      <c r="AU2" s="185" t="inlineStr">
        <is>
          <t>職歴1月</t>
        </is>
      </c>
      <c r="AV2" s="185" t="inlineStr">
        <is>
          <t>職歴1内容</t>
        </is>
      </c>
      <c r="AW2" s="185" t="inlineStr">
        <is>
          <t>職歴2年</t>
        </is>
      </c>
      <c r="AX2" s="185" t="inlineStr">
        <is>
          <t>職歴2月</t>
        </is>
      </c>
      <c r="AY2" s="185" t="inlineStr">
        <is>
          <t>職歴2内容</t>
        </is>
      </c>
      <c r="BD2" s="185" t="inlineStr">
        <is>
          <t>資格一覧(年月)</t>
        </is>
      </c>
      <c r="BE2" s="185" t="inlineStr">
        <is>
          <t>資格一覧(名称)</t>
        </is>
      </c>
      <c r="BF2" s="185" t="inlineStr">
        <is>
          <t>資格件数</t>
        </is>
      </c>
    </row>
    <row r="3">
      <c r="A3" t="n">
        <v>1</v>
      </c>
      <c r="B3">
        <f>IF(入力!$D$5="","",IF(OR(反映項目!$B$4="×",入力!$D$5=""),"",入力!$D$5))</f>
        <v/>
      </c>
      <c r="C3">
        <f>IF(入力!$D$5="","",IF(OR(反映項目!$B$5="×",入力!$E$5=""),"",入力!$E$5))</f>
        <v/>
      </c>
      <c r="D3">
        <f>IF(入力!$D$5="","",IF(OR(反映項目!$B$6="×",N($BA$3)=0),"",YEAR($BA$3)-IF($BA$3&gt;=DATE(2019,5,1),2018,IF($BA$3&gt;=DATE(1989,1,8),1988,1925))))&amp;""</f>
        <v/>
      </c>
      <c r="E3">
        <f>IF(入力!$D$5="","",IF(OR(反映項目!$B$6="×",N($BA$3)=0),"",MONTH($BA$3)))&amp;""</f>
        <v/>
      </c>
      <c r="F3">
        <f>IF(入力!$D$5="","",IF(OR(反映項目!$B$6="×",N($BA$3)=0),"",DAY($BA$3)))&amp;""</f>
        <v/>
      </c>
      <c r="G3">
        <f>IF(入力!$D$5="","",IF(OR(反映項目!$B$6="×",OR(N($BA$3)=0,N(設定!$B$3)=0)),"",DATEDIF($BA$3,設定!$B$3,"Y")))&amp;""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IF(入力!$D$5="","",IF(反映項目!$B$10="×","",IF(AND(入力!$J$5="",入力!$K$5=""),"同上",IF(入力!$K$5="","",入力!$K$5))))</f>
        <v/>
      </c>
      <c r="M3">
        <f>IF(入力!$D$5="","",IF(OR(反映項目!$B$10="×",入力!$L$5="",AND(入力!$J$5="",入力!$K$5="")),"",入力!$L$5))</f>
        <v/>
      </c>
      <c r="N3">
        <f>IF(入力!$D$5="","",設定!$B$4&amp;CHAR(10)&amp;IF(入力!$M$5="",設定!$B$5,入力!$M$5))</f>
        <v/>
      </c>
      <c r="O3">
        <f>IF(入力!$D$5="","",IF(反映項目!$B$11="×","",IFERROR(INDEX(資格集約!$H$3:$H$16,MATCH(1,資格集約!$G$3:$G$16,0)),"")))</f>
        <v/>
      </c>
      <c r="P3">
        <f>IF(入力!$D$5="","",IF(反映項目!$B$11="×","",IFERROR(INDEX(資格集約!$E$3:$E$16,MATCH(1,資格集約!$G$3:$G$16,0)),"")))</f>
        <v/>
      </c>
      <c r="Q3">
        <f>IF(入力!$D$5="","",IF(反映項目!$B$11="×","",IFERROR(INDEX(資格集約!$H$3:$H$16,MATCH(2,資格集約!$G$3:$G$16,0)),"")))</f>
        <v/>
      </c>
      <c r="R3">
        <f>IF(入力!$D$5="","",IF(反映項目!$B$11="×","",IFERROR(INDEX(資格集約!$E$3:$E$16,MATCH(2,資格集約!$G$3:$G$16,0)),"")))</f>
        <v/>
      </c>
      <c r="S3">
        <f>IF(入力!$D$5="","",IF(反映項目!$B$11="×","",IFERROR(INDEX(資格集約!$H$3:$H$16,MATCH(3,資格集約!$G$3:$G$16,0)),"")))</f>
        <v/>
      </c>
      <c r="T3">
        <f>IF(入力!$D$5="","",IF(反映項目!$B$11="×","",IFERROR(INDEX(資格集約!$E$3:$E$16,MATCH(3,資格集約!$G$3:$G$16,0)),"")))</f>
        <v/>
      </c>
      <c r="U3">
        <f>IF(入力!$D$5="","",IF(反映項目!$B$11="×","",IFERROR(INDEX(資格集約!$H$3:$H$16,MATCH(4,資格集約!$G$3:$G$16,0)),"")))</f>
        <v/>
      </c>
      <c r="V3">
        <f>IF(入力!$D$5="","",IF(反映項目!$B$11="×","",IFERROR(INDEX(資格集約!$E$3:$E$16,MATCH(4,資格集約!$G$3:$G$16,0)),"")))</f>
        <v/>
      </c>
      <c r="W3">
        <f>IF(入力!$D$5="","",IF(反映項目!$B$11="×","",IFERROR(INDEX(資格集約!$H$3:$H$16,MATCH(5,資格集約!$G$3:$G$16,0)),"")))</f>
        <v/>
      </c>
      <c r="X3">
        <f>IF(入力!$D$5="","",IF(反映項目!$B$11="×","",IFERROR(INDEX(資格集約!$E$3:$E$16,MATCH(5,資格集約!$G$3:$G$16,0)),"")))</f>
        <v/>
      </c>
      <c r="Y3">
        <f>IF(入力!$D$5="","",IF(反映項目!$B$11="×","",IFERROR(INDEX(資格集約!$H$3:$H$16,MATCH(6,資格集約!$G$3:$G$16,0)),"")))</f>
        <v/>
      </c>
      <c r="Z3">
        <f>IF(入力!$D$5="","",IF(反映項目!$B$11="×","",IFERROR(INDEX(資格集約!$E$3:$E$16,MATCH(6,資格集約!$G$3:$G$16,0)),"")))</f>
        <v/>
      </c>
      <c r="AA3">
        <f>IF(入力!$D$5="","",IF(反映項目!$B$11="×","",IFERROR(INDEX(資格集約!$H$3:$H$16,MATCH(7,資格集約!$G$3:$G$16,0)),"")))</f>
        <v/>
      </c>
      <c r="AB3">
        <f>IF(入力!$D$5="","",IF(反映項目!$B$11="×","",IFERROR(INDEX(資格集約!$E$3:$E$16,MATCH(7,資格集約!$G$3:$G$16,0)),"")))</f>
        <v/>
      </c>
      <c r="AC3">
        <f>IF(入力!$D$5="","",IF(反映項目!$B$11="×","",IFERROR(INDEX(資格集約!$H$3:$H$16,MATCH(8,資格集約!$G$3:$G$16,0)),"")))</f>
        <v/>
      </c>
      <c r="AD3">
        <f>IF(入力!$D$5="","",IF(反映項目!$B$11="×","",IFERROR(INDEX(資格集約!$E$3:$E$16,MATCH(8,資格集約!$G$3:$G$16,0)),"")))</f>
        <v/>
      </c>
      <c r="AE3">
        <f>IF(入力!$D$5="","",IF(反映項目!$B$11="×","",IFERROR(INDEX(資格集約!$H$3:$H$16,MATCH(9,資格集約!$G$3:$G$16,0)),"")))</f>
        <v/>
      </c>
      <c r="AF3">
        <f>IF(入力!$D$5="","",IF(反映項目!$B$11="×","",IFERROR(INDEX(資格集約!$E$3:$E$16,MATCH(9,資格集約!$G$3:$G$16,0)),"")))</f>
        <v/>
      </c>
      <c r="AG3">
        <f>IF(入力!$D$5="","",IF(反映項目!$B$11="×","",IFERROR(INDEX(資格集約!$H$3:$H$16,MATCH(10,資格集約!$G$3:$G$16,0)),"")))</f>
        <v/>
      </c>
      <c r="AH3">
        <f>IF(入力!$D$5="","",IF(反映項目!$B$11="×","",IFERROR(INDEX(資格集約!$E$3:$E$16,MATCH(10,資格集約!$G$3:$G$16,0)),"")))</f>
        <v/>
      </c>
      <c r="AI3">
        <f>IF(入力!$D$5="","",IF(反映項目!$B$11="×","",IFERROR(INDEX(資格集約!$H$3:$H$16,MATCH(11,資格集約!$G$3:$G$16,0)),"")))</f>
        <v/>
      </c>
      <c r="AJ3">
        <f>IF(入力!$D$5="","",IF(反映項目!$B$11="×","",IFERROR(INDEX(資格集約!$E$3:$E$16,MATCH(11,資格集約!$G$3:$G$16,0)),"")))</f>
        <v/>
      </c>
      <c r="AK3">
        <f>IF(入力!$D$5="","",IF(反映項目!$B$11="×","",IFERROR(INDEX(資格集約!$H$3:$H$16,MATCH(12,資格集約!$G$3:$G$16,0)),"")))</f>
        <v/>
      </c>
      <c r="AL3">
        <f>IF(入力!$D$5="","",IF(反映項目!$B$11="×","",IFERROR(INDEX(資格集約!$E$3:$E$16,MATCH(12,資格集約!$G$3:$G$16,0)),"")))</f>
        <v/>
      </c>
      <c r="AM3">
        <f>IF(入力!$D$5="","",IF(反映項目!$B$11="×","",IFERROR(INDEX(資格集約!$H$3:$H$16,MATCH(13,資格集約!$G$3:$G$16,0)),"")))</f>
        <v/>
      </c>
      <c r="AN3">
        <f>IF(入力!$D$5="","",IF(反映項目!$B$11="×","",IFERROR(INDEX(資格集約!$E$3:$E$16,MATCH(13,資格集約!$G$3:$G$16,0)),"")))</f>
        <v/>
      </c>
      <c r="AO3">
        <f>IF(入力!$D$5="","",IF(反映項目!$B$11="×","",IFERROR(INDEX(資格集約!$H$3:$H$16,MATCH(14,資格集約!$G$3:$G$16,0)),"")))</f>
        <v/>
      </c>
      <c r="AP3">
        <f>IF(入力!$D$5="","",IF(反映項目!$B$11="×","",IFERROR(INDEX(資格集約!$E$3:$E$16,MATCH(14,資格集約!$G$3:$G$16,0)),"")))</f>
        <v/>
      </c>
      <c r="AQ3">
        <f>IF(入力!$D$5="","",IF(OR(反映項目!$B$12="×",入力!$Z$5=""),"",入力!$Z$5))</f>
        <v/>
      </c>
      <c r="AR3">
        <f>IF(入力!$D$5="","",IF(反映項目!$B$13="×","",IF(入力!$AA$5="","",入力!$AA$5&amp;CHAR(10)))&amp;IF(反映項目!$B$14="×","",IF(入力!$AB$5="","",入力!$AB$5&amp;CHAR(10)))&amp;IF(反映項目!$B$15="×","",IF(入力!$AC$5="","",入力!$AC$5)))</f>
        <v/>
      </c>
      <c r="AS3">
        <f>IF(入力!$D$5="","",IF(OR(反映項目!$B$17="×",入力!$AH$5=""),"",入力!$AH$5))</f>
        <v/>
      </c>
      <c r="AT3">
        <f>IF(入力!$D$5="","",IF(OR(反映項目!$B$16="×",N($BB$3)=0),"",YEAR($BB$3)-IF($BB$3&gt;=DATE(2019,5,1),2018,1988)))&amp;""</f>
        <v/>
      </c>
      <c r="AU3">
        <f>IF(入力!$D$5="","",IF(OR(反映項目!$B$16="×",N($BB$3)=0),"",MONTH($BB$3)))&amp;""</f>
        <v/>
      </c>
      <c r="AV3">
        <f>IF(入力!$D$5="","",IF(OR(反映項目!$B$16="×",入力!$AE$5=""),"",入力!$AE$5))</f>
        <v/>
      </c>
      <c r="AW3">
        <f>IF(入力!$D$5="","",IF(OR(反映項目!$B$16="×",N($BC$3)=0),"",YEAR($BC$3)-IF($BC$3&gt;=DATE(2019,5,1),2018,1988)))&amp;""</f>
        <v/>
      </c>
      <c r="AX3">
        <f>IF(入力!$D$5="","",IF(OR(反映項目!$B$16="×",N($BC$3)=0),"",MONTH($BC$3)))&amp;""</f>
        <v/>
      </c>
      <c r="AY3">
        <f>IF(入力!$D$5="","",IF(OR(反映項目!$B$16="×",入力!$AG$5=""),"",入力!$AG$5))</f>
        <v/>
      </c>
      <c r="BA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B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BC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IFERROR(VALUE(SUBSTITUTE(MID(入力!$AF$5,FIND("月",入力!$AF$5)+1,10),"日","")),1)),DATE(VALUE(TRIM(MID(SUBSTITUTE(SUBSTITUTE(SUBSTITUTE(SUBSTITUTE(SUBSTITUTE(SUBSTITUTE(入力!$AF$5,"年","/"),"月","/"),"日",""),"-","/"),".","/"),"/",REPT(" ",50)),1,50))),VALUE(TRIM(MID(SUBSTITUTE(SUBSTITUTE(SUBSTITUTE(SUBSTITUTE(SUBSTITUTE(SUBSTITUTE(入力!$AF$5,"年","/"),"月","/"),"日",""),"-","/"),".","/"),"/",REPT(" ",50)),51,50))),IFERROR(VALUE(TRIM(MID(SUBSTITUTE(SUBSTITUTE(SUBSTITUTE(SUBSTITUTE(SUBSTITUTE(SUBSTITUTE(入力!$AF$5,"年","/"),"月","/"),"日",""),"-","/"),".","/"),"/",REPT(" ",50)),101,50))),1))),IFERROR(DATEVALUE(入力!$AF$5),"")))))</f>
        <v/>
      </c>
      <c r="BD3">
        <f>IF(入力!$D$5="","",$O3&amp;IF($R3="","",CHAR(10)&amp;$Q3)&amp;IF($T3="","",CHAR(10)&amp;$S3)&amp;IF($V3="","",CHAR(10)&amp;$U3)&amp;IF($X3="","",CHAR(10)&amp;$W3)&amp;IF($Z3="","",CHAR(10)&amp;$Y3)&amp;IF($AB3="","",CHAR(10)&amp;$AA3)&amp;IF($AD3="","",CHAR(10)&amp;$AC3)&amp;IF($AF3="","",CHAR(10)&amp;$AE3)&amp;IF($AH3="","",CHAR(10)&amp;$AG3)&amp;IF($AJ3="","",CHAR(10)&amp;$AI3)&amp;IF($AL3="","",CHAR(10)&amp;$AK3)&amp;IF($AN3="","",CHAR(10)&amp;$AM3)&amp;IF($AP3="","",CHAR(10)&amp;$AO3))</f>
        <v/>
      </c>
      <c r="BE3">
        <f>IF(入力!$D$5="","",$P3&amp;IF($R3="","",CHAR(10)&amp;$R3)&amp;IF($T3="","",CHAR(10)&amp;$T3)&amp;IF($V3="","",CHAR(10)&amp;$V3)&amp;IF($X3="","",CHAR(10)&amp;$X3)&amp;IF($Z3="","",CHAR(10)&amp;$Z3)&amp;IF($AB3="","",CHAR(10)&amp;$AB3)&amp;IF($AD3="","",CHAR(10)&amp;$AD3)&amp;IF($AF3="","",CHAR(10)&amp;$AF3)&amp;IF($AH3="","",CHAR(10)&amp;$AH3)&amp;IF($AJ3="","",CHAR(10)&amp;$AJ3)&amp;IF($AL3="","",CHAR(10)&amp;$AL3)&amp;IF($AN3="","",CHAR(10)&amp;$AN3)&amp;IF($AP3="","",CHAR(10)&amp;$AP3))</f>
        <v/>
      </c>
      <c r="BF3">
        <f>IF(入力!$D$5="","",IF($P3="",0,1)+IF($R3="",0,1)+IF($T3="",0,1)+IF($V3="",0,1)+IF($X3="",0,1)+IF($Z3="",0,1)+IF($AB3="",0,1)+IF($AD3="",0,1)+IF($AF3="",0,1)+IF($AH3="",0,1)+IF($AJ3="",0,1)+IF($AL3="",0,1)+IF($AN3="",0,1)+IF($AP3="",0,1))</f>
        <v/>
      </c>
    </row>
    <row r="4">
      <c r="A4" t="n">
        <v>2</v>
      </c>
      <c r="B4">
        <f>IF(入力!$D$6="","",IF(OR(反映項目!$B$4="×",入力!$D$6=""),"",入力!$D$6))</f>
        <v/>
      </c>
      <c r="C4">
        <f>IF(入力!$D$6="","",IF(OR(反映項目!$B$5="×",入力!$E$6=""),"",入力!$E$6))</f>
        <v/>
      </c>
      <c r="D4">
        <f>IF(入力!$D$6="","",IF(OR(反映項目!$B$6="×",N($BA$4)=0),"",YEAR($BA$4)-IF($BA$4&gt;=DATE(2019,5,1),2018,IF($BA$4&gt;=DATE(1989,1,8),1988,1925))))&amp;""</f>
        <v/>
      </c>
      <c r="E4">
        <f>IF(入力!$D$6="","",IF(OR(反映項目!$B$6="×",N($BA$4)=0),"",MONTH($BA$4)))&amp;""</f>
        <v/>
      </c>
      <c r="F4">
        <f>IF(入力!$D$6="","",IF(OR(反映項目!$B$6="×",N($BA$4)=0),"",DAY($BA$4)))&amp;""</f>
        <v/>
      </c>
      <c r="G4">
        <f>IF(入力!$D$6="","",IF(OR(反映項目!$B$6="×",OR(N($BA$4)=0,N(設定!$B$3)=0)),"",DATEDIF($BA$4,設定!$B$3,"Y")))&amp;""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IF(入力!$D$6="","",IF(反映項目!$B$10="×","",IF(AND(入力!$J$6="",入力!$K$6=""),"同上",IF(入力!$K$6="","",入力!$K$6))))</f>
        <v/>
      </c>
      <c r="M4">
        <f>IF(入力!$D$6="","",IF(OR(反映項目!$B$10="×",入力!$L$6="",AND(入力!$J$6="",入力!$K$6="")),"",入力!$L$6))</f>
        <v/>
      </c>
      <c r="N4">
        <f>IF(入力!$D$6="","",設定!$B$4&amp;CHAR(10)&amp;IF(入力!$M$6="",設定!$B$5,入力!$M$6))</f>
        <v/>
      </c>
      <c r="O4">
        <f>IF(入力!$D$6="","",IF(反映項目!$B$11="×","",IFERROR(INDEX(資格集約!$H$17:$H$30,MATCH(1,資格集約!$G$17:$G$30,0)),"")))</f>
        <v/>
      </c>
      <c r="P4">
        <f>IF(入力!$D$6="","",IF(反映項目!$B$11="×","",IFERROR(INDEX(資格集約!$E$17:$E$30,MATCH(1,資格集約!$G$17:$G$30,0)),"")))</f>
        <v/>
      </c>
      <c r="Q4">
        <f>IF(入力!$D$6="","",IF(反映項目!$B$11="×","",IFERROR(INDEX(資格集約!$H$17:$H$30,MATCH(2,資格集約!$G$17:$G$30,0)),"")))</f>
        <v/>
      </c>
      <c r="R4">
        <f>IF(入力!$D$6="","",IF(反映項目!$B$11="×","",IFERROR(INDEX(資格集約!$E$17:$E$30,MATCH(2,資格集約!$G$17:$G$30,0)),"")))</f>
        <v/>
      </c>
      <c r="S4">
        <f>IF(入力!$D$6="","",IF(反映項目!$B$11="×","",IFERROR(INDEX(資格集約!$H$17:$H$30,MATCH(3,資格集約!$G$17:$G$30,0)),"")))</f>
        <v/>
      </c>
      <c r="T4">
        <f>IF(入力!$D$6="","",IF(反映項目!$B$11="×","",IFERROR(INDEX(資格集約!$E$17:$E$30,MATCH(3,資格集約!$G$17:$G$30,0)),"")))</f>
        <v/>
      </c>
      <c r="U4">
        <f>IF(入力!$D$6="","",IF(反映項目!$B$11="×","",IFERROR(INDEX(資格集約!$H$17:$H$30,MATCH(4,資格集約!$G$17:$G$30,0)),"")))</f>
        <v/>
      </c>
      <c r="V4">
        <f>IF(入力!$D$6="","",IF(反映項目!$B$11="×","",IFERROR(INDEX(資格集約!$E$17:$E$30,MATCH(4,資格集約!$G$17:$G$30,0)),"")))</f>
        <v/>
      </c>
      <c r="W4">
        <f>IF(入力!$D$6="","",IF(反映項目!$B$11="×","",IFERROR(INDEX(資格集約!$H$17:$H$30,MATCH(5,資格集約!$G$17:$G$30,0)),"")))</f>
        <v/>
      </c>
      <c r="X4">
        <f>IF(入力!$D$6="","",IF(反映項目!$B$11="×","",IFERROR(INDEX(資格集約!$E$17:$E$30,MATCH(5,資格集約!$G$17:$G$30,0)),"")))</f>
        <v/>
      </c>
      <c r="Y4">
        <f>IF(入力!$D$6="","",IF(反映項目!$B$11="×","",IFERROR(INDEX(資格集約!$H$17:$H$30,MATCH(6,資格集約!$G$17:$G$30,0)),"")))</f>
        <v/>
      </c>
      <c r="Z4">
        <f>IF(入力!$D$6="","",IF(反映項目!$B$11="×","",IFERROR(INDEX(資格集約!$E$17:$E$30,MATCH(6,資格集約!$G$17:$G$30,0)),"")))</f>
        <v/>
      </c>
      <c r="AA4">
        <f>IF(入力!$D$6="","",IF(反映項目!$B$11="×","",IFERROR(INDEX(資格集約!$H$17:$H$30,MATCH(7,資格集約!$G$17:$G$30,0)),"")))</f>
        <v/>
      </c>
      <c r="AB4">
        <f>IF(入力!$D$6="","",IF(反映項目!$B$11="×","",IFERROR(INDEX(資格集約!$E$17:$E$30,MATCH(7,資格集約!$G$17:$G$30,0)),"")))</f>
        <v/>
      </c>
      <c r="AC4">
        <f>IF(入力!$D$6="","",IF(反映項目!$B$11="×","",IFERROR(INDEX(資格集約!$H$17:$H$30,MATCH(8,資格集約!$G$17:$G$30,0)),"")))</f>
        <v/>
      </c>
      <c r="AD4">
        <f>IF(入力!$D$6="","",IF(反映項目!$B$11="×","",IFERROR(INDEX(資格集約!$E$17:$E$30,MATCH(8,資格集約!$G$17:$G$30,0)),"")))</f>
        <v/>
      </c>
      <c r="AE4">
        <f>IF(入力!$D$6="","",IF(反映項目!$B$11="×","",IFERROR(INDEX(資格集約!$H$17:$H$30,MATCH(9,資格集約!$G$17:$G$30,0)),"")))</f>
        <v/>
      </c>
      <c r="AF4">
        <f>IF(入力!$D$6="","",IF(反映項目!$B$11="×","",IFERROR(INDEX(資格集約!$E$17:$E$30,MATCH(9,資格集約!$G$17:$G$30,0)),"")))</f>
        <v/>
      </c>
      <c r="AG4">
        <f>IF(入力!$D$6="","",IF(反映項目!$B$11="×","",IFERROR(INDEX(資格集約!$H$17:$H$30,MATCH(10,資格集約!$G$17:$G$30,0)),"")))</f>
        <v/>
      </c>
      <c r="AH4">
        <f>IF(入力!$D$6="","",IF(反映項目!$B$11="×","",IFERROR(INDEX(資格集約!$E$17:$E$30,MATCH(10,資格集約!$G$17:$G$30,0)),"")))</f>
        <v/>
      </c>
      <c r="AI4">
        <f>IF(入力!$D$6="","",IF(反映項目!$B$11="×","",IFERROR(INDEX(資格集約!$H$17:$H$30,MATCH(11,資格集約!$G$17:$G$30,0)),"")))</f>
        <v/>
      </c>
      <c r="AJ4">
        <f>IF(入力!$D$6="","",IF(反映項目!$B$11="×","",IFERROR(INDEX(資格集約!$E$17:$E$30,MATCH(11,資格集約!$G$17:$G$30,0)),"")))</f>
        <v/>
      </c>
      <c r="AK4">
        <f>IF(入力!$D$6="","",IF(反映項目!$B$11="×","",IFERROR(INDEX(資格集約!$H$17:$H$30,MATCH(12,資格集約!$G$17:$G$30,0)),"")))</f>
        <v/>
      </c>
      <c r="AL4">
        <f>IF(入力!$D$6="","",IF(反映項目!$B$11="×","",IFERROR(INDEX(資格集約!$E$17:$E$30,MATCH(12,資格集約!$G$17:$G$30,0)),"")))</f>
        <v/>
      </c>
      <c r="AM4">
        <f>IF(入力!$D$6="","",IF(反映項目!$B$11="×","",IFERROR(INDEX(資格集約!$H$17:$H$30,MATCH(13,資格集約!$G$17:$G$30,0)),"")))</f>
        <v/>
      </c>
      <c r="AN4">
        <f>IF(入力!$D$6="","",IF(反映項目!$B$11="×","",IFERROR(INDEX(資格集約!$E$17:$E$30,MATCH(13,資格集約!$G$17:$G$30,0)),"")))</f>
        <v/>
      </c>
      <c r="AO4">
        <f>IF(入力!$D$6="","",IF(反映項目!$B$11="×","",IFERROR(INDEX(資格集約!$H$17:$H$30,MATCH(14,資格集約!$G$17:$G$30,0)),"")))</f>
        <v/>
      </c>
      <c r="AP4">
        <f>IF(入力!$D$6="","",IF(反映項目!$B$11="×","",IFERROR(INDEX(資格集約!$E$17:$E$30,MATCH(14,資格集約!$G$17:$G$30,0)),"")))</f>
        <v/>
      </c>
      <c r="AQ4">
        <f>IF(入力!$D$6="","",IF(OR(反映項目!$B$12="×",入力!$Z$6=""),"",入力!$Z$6))</f>
        <v/>
      </c>
      <c r="AR4">
        <f>IF(入力!$D$6="","",IF(反映項目!$B$13="×","",IF(入力!$AA$6="","",入力!$AA$6&amp;CHAR(10)))&amp;IF(反映項目!$B$14="×","",IF(入力!$AB$6="","",入力!$AB$6&amp;CHAR(10)))&amp;IF(反映項目!$B$15="×","",IF(入力!$AC$6="","",入力!$AC$6)))</f>
        <v/>
      </c>
      <c r="AS4">
        <f>IF(入力!$D$6="","",IF(OR(反映項目!$B$17="×",入力!$AH$6=""),"",入力!$AH$6))</f>
        <v/>
      </c>
      <c r="AT4">
        <f>IF(入力!$D$6="","",IF(OR(反映項目!$B$16="×",N($BB$4)=0),"",YEAR($BB$4)-IF($BB$4&gt;=DATE(2019,5,1),2018,1988)))&amp;""</f>
        <v/>
      </c>
      <c r="AU4">
        <f>IF(入力!$D$6="","",IF(OR(反映項目!$B$16="×",N($BB$4)=0),"",MONTH($BB$4)))&amp;""</f>
        <v/>
      </c>
      <c r="AV4">
        <f>IF(入力!$D$6="","",IF(OR(反映項目!$B$16="×",入力!$AE$6=""),"",入力!$AE$6))</f>
        <v/>
      </c>
      <c r="AW4">
        <f>IF(入力!$D$6="","",IF(OR(反映項目!$B$16="×",N($BC$4)=0),"",YEAR($BC$4)-IF($BC$4&gt;=DATE(2019,5,1),2018,1988)))&amp;""</f>
        <v/>
      </c>
      <c r="AX4">
        <f>IF(入力!$D$6="","",IF(OR(反映項目!$B$16="×",N($BC$4)=0),"",MONTH($BC$4)))&amp;""</f>
        <v/>
      </c>
      <c r="AY4">
        <f>IF(入力!$D$6="","",IF(OR(反映項目!$B$16="×",入力!$AG$6=""),"",入力!$AG$6))</f>
        <v/>
      </c>
      <c r="BA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B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BC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IFERROR(VALUE(SUBSTITUTE(MID(入力!$AF$6,FIND("月",入力!$AF$6)+1,10),"日","")),1)),DATE(VALUE(TRIM(MID(SUBSTITUTE(SUBSTITUTE(SUBSTITUTE(SUBSTITUTE(SUBSTITUTE(SUBSTITUTE(入力!$AF$6,"年","/"),"月","/"),"日",""),"-","/"),".","/"),"/",REPT(" ",50)),1,50))),VALUE(TRIM(MID(SUBSTITUTE(SUBSTITUTE(SUBSTITUTE(SUBSTITUTE(SUBSTITUTE(SUBSTITUTE(入力!$AF$6,"年","/"),"月","/"),"日",""),"-","/"),".","/"),"/",REPT(" ",50)),51,50))),IFERROR(VALUE(TRIM(MID(SUBSTITUTE(SUBSTITUTE(SUBSTITUTE(SUBSTITUTE(SUBSTITUTE(SUBSTITUTE(入力!$AF$6,"年","/"),"月","/"),"日",""),"-","/"),".","/"),"/",REPT(" ",50)),101,50))),1))),IFERROR(DATEVALUE(入力!$AF$6),"")))))</f>
        <v/>
      </c>
      <c r="BD4">
        <f>IF(入力!$D$6="","",$O4&amp;IF($R4="","",CHAR(10)&amp;$Q4)&amp;IF($T4="","",CHAR(10)&amp;$S4)&amp;IF($V4="","",CHAR(10)&amp;$U4)&amp;IF($X4="","",CHAR(10)&amp;$W4)&amp;IF($Z4="","",CHAR(10)&amp;$Y4)&amp;IF($AB4="","",CHAR(10)&amp;$AA4)&amp;IF($AD4="","",CHAR(10)&amp;$AC4)&amp;IF($AF4="","",CHAR(10)&amp;$AE4)&amp;IF($AH4="","",CHAR(10)&amp;$AG4)&amp;IF($AJ4="","",CHAR(10)&amp;$AI4)&amp;IF($AL4="","",CHAR(10)&amp;$AK4)&amp;IF($AN4="","",CHAR(10)&amp;$AM4)&amp;IF($AP4="","",CHAR(10)&amp;$AO4))</f>
        <v/>
      </c>
      <c r="BE4">
        <f>IF(入力!$D$6="","",$P4&amp;IF($R4="","",CHAR(10)&amp;$R4)&amp;IF($T4="","",CHAR(10)&amp;$T4)&amp;IF($V4="","",CHAR(10)&amp;$V4)&amp;IF($X4="","",CHAR(10)&amp;$X4)&amp;IF($Z4="","",CHAR(10)&amp;$Z4)&amp;IF($AB4="","",CHAR(10)&amp;$AB4)&amp;IF($AD4="","",CHAR(10)&amp;$AD4)&amp;IF($AF4="","",CHAR(10)&amp;$AF4)&amp;IF($AH4="","",CHAR(10)&amp;$AH4)&amp;IF($AJ4="","",CHAR(10)&amp;$AJ4)&amp;IF($AL4="","",CHAR(10)&amp;$AL4)&amp;IF($AN4="","",CHAR(10)&amp;$AN4)&amp;IF($AP4="","",CHAR(10)&amp;$AP4))</f>
        <v/>
      </c>
      <c r="BF4">
        <f>IF(入力!$D$6="","",IF($P4="",0,1)+IF($R4="",0,1)+IF($T4="",0,1)+IF($V4="",0,1)+IF($X4="",0,1)+IF($Z4="",0,1)+IF($AB4="",0,1)+IF($AD4="",0,1)+IF($AF4="",0,1)+IF($AH4="",0,1)+IF($AJ4="",0,1)+IF($AL4="",0,1)+IF($AN4="",0,1)+IF($AP4="",0,1))</f>
        <v/>
      </c>
    </row>
    <row r="5">
      <c r="A5" t="n">
        <v>3</v>
      </c>
      <c r="B5">
        <f>IF(入力!$D$7="","",IF(OR(反映項目!$B$4="×",入力!$D$7=""),"",入力!$D$7))</f>
        <v/>
      </c>
      <c r="C5">
        <f>IF(入力!$D$7="","",IF(OR(反映項目!$B$5="×",入力!$E$7=""),"",入力!$E$7))</f>
        <v/>
      </c>
      <c r="D5">
        <f>IF(入力!$D$7="","",IF(OR(反映項目!$B$6="×",N($BA$5)=0),"",YEAR($BA$5)-IF($BA$5&gt;=DATE(2019,5,1),2018,IF($BA$5&gt;=DATE(1989,1,8),1988,1925))))&amp;""</f>
        <v/>
      </c>
      <c r="E5">
        <f>IF(入力!$D$7="","",IF(OR(反映項目!$B$6="×",N($BA$5)=0),"",MONTH($BA$5)))&amp;""</f>
        <v/>
      </c>
      <c r="F5">
        <f>IF(入力!$D$7="","",IF(OR(反映項目!$B$6="×",N($BA$5)=0),"",DAY($BA$5)))&amp;""</f>
        <v/>
      </c>
      <c r="G5">
        <f>IF(入力!$D$7="","",IF(OR(反映項目!$B$6="×",OR(N($BA$5)=0,N(設定!$B$3)=0)),"",DATEDIF($BA$5,設定!$B$3,"Y")))&amp;""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IF(入力!$D$7="","",IF(反映項目!$B$10="×","",IF(AND(入力!$J$7="",入力!$K$7=""),"同上",IF(入力!$K$7="","",入力!$K$7))))</f>
        <v/>
      </c>
      <c r="M5">
        <f>IF(入力!$D$7="","",IF(OR(反映項目!$B$10="×",入力!$L$7="",AND(入力!$J$7="",入力!$K$7="")),"",入力!$L$7))</f>
        <v/>
      </c>
      <c r="N5">
        <f>IF(入力!$D$7="","",設定!$B$4&amp;CHAR(10)&amp;IF(入力!$M$7="",設定!$B$5,入力!$M$7))</f>
        <v/>
      </c>
      <c r="O5">
        <f>IF(入力!$D$7="","",IF(反映項目!$B$11="×","",IFERROR(INDEX(資格集約!$H$31:$H$44,MATCH(1,資格集約!$G$31:$G$44,0)),"")))</f>
        <v/>
      </c>
      <c r="P5">
        <f>IF(入力!$D$7="","",IF(反映項目!$B$11="×","",IFERROR(INDEX(資格集約!$E$31:$E$44,MATCH(1,資格集約!$G$31:$G$44,0)),"")))</f>
        <v/>
      </c>
      <c r="Q5">
        <f>IF(入力!$D$7="","",IF(反映項目!$B$11="×","",IFERROR(INDEX(資格集約!$H$31:$H$44,MATCH(2,資格集約!$G$31:$G$44,0)),"")))</f>
        <v/>
      </c>
      <c r="R5">
        <f>IF(入力!$D$7="","",IF(反映項目!$B$11="×","",IFERROR(INDEX(資格集約!$E$31:$E$44,MATCH(2,資格集約!$G$31:$G$44,0)),"")))</f>
        <v/>
      </c>
      <c r="S5">
        <f>IF(入力!$D$7="","",IF(反映項目!$B$11="×","",IFERROR(INDEX(資格集約!$H$31:$H$44,MATCH(3,資格集約!$G$31:$G$44,0)),"")))</f>
        <v/>
      </c>
      <c r="T5">
        <f>IF(入力!$D$7="","",IF(反映項目!$B$11="×","",IFERROR(INDEX(資格集約!$E$31:$E$44,MATCH(3,資格集約!$G$31:$G$44,0)),"")))</f>
        <v/>
      </c>
      <c r="U5">
        <f>IF(入力!$D$7="","",IF(反映項目!$B$11="×","",IFERROR(INDEX(資格集約!$H$31:$H$44,MATCH(4,資格集約!$G$31:$G$44,0)),"")))</f>
        <v/>
      </c>
      <c r="V5">
        <f>IF(入力!$D$7="","",IF(反映項目!$B$11="×","",IFERROR(INDEX(資格集約!$E$31:$E$44,MATCH(4,資格集約!$G$31:$G$44,0)),"")))</f>
        <v/>
      </c>
      <c r="W5">
        <f>IF(入力!$D$7="","",IF(反映項目!$B$11="×","",IFERROR(INDEX(資格集約!$H$31:$H$44,MATCH(5,資格集約!$G$31:$G$44,0)),"")))</f>
        <v/>
      </c>
      <c r="X5">
        <f>IF(入力!$D$7="","",IF(反映項目!$B$11="×","",IFERROR(INDEX(資格集約!$E$31:$E$44,MATCH(5,資格集約!$G$31:$G$44,0)),"")))</f>
        <v/>
      </c>
      <c r="Y5">
        <f>IF(入力!$D$7="","",IF(反映項目!$B$11="×","",IFERROR(INDEX(資格集約!$H$31:$H$44,MATCH(6,資格集約!$G$31:$G$44,0)),"")))</f>
        <v/>
      </c>
      <c r="Z5">
        <f>IF(入力!$D$7="","",IF(反映項目!$B$11="×","",IFERROR(INDEX(資格集約!$E$31:$E$44,MATCH(6,資格集約!$G$31:$G$44,0)),"")))</f>
        <v/>
      </c>
      <c r="AA5">
        <f>IF(入力!$D$7="","",IF(反映項目!$B$11="×","",IFERROR(INDEX(資格集約!$H$31:$H$44,MATCH(7,資格集約!$G$31:$G$44,0)),"")))</f>
        <v/>
      </c>
      <c r="AB5">
        <f>IF(入力!$D$7="","",IF(反映項目!$B$11="×","",IFERROR(INDEX(資格集約!$E$31:$E$44,MATCH(7,資格集約!$G$31:$G$44,0)),"")))</f>
        <v/>
      </c>
      <c r="AC5">
        <f>IF(入力!$D$7="","",IF(反映項目!$B$11="×","",IFERROR(INDEX(資格集約!$H$31:$H$44,MATCH(8,資格集約!$G$31:$G$44,0)),"")))</f>
        <v/>
      </c>
      <c r="AD5">
        <f>IF(入力!$D$7="","",IF(反映項目!$B$11="×","",IFERROR(INDEX(資格集約!$E$31:$E$44,MATCH(8,資格集約!$G$31:$G$44,0)),"")))</f>
        <v/>
      </c>
      <c r="AE5">
        <f>IF(入力!$D$7="","",IF(反映項目!$B$11="×","",IFERROR(INDEX(資格集約!$H$31:$H$44,MATCH(9,資格集約!$G$31:$G$44,0)),"")))</f>
        <v/>
      </c>
      <c r="AF5">
        <f>IF(入力!$D$7="","",IF(反映項目!$B$11="×","",IFERROR(INDEX(資格集約!$E$31:$E$44,MATCH(9,資格集約!$G$31:$G$44,0)),"")))</f>
        <v/>
      </c>
      <c r="AG5">
        <f>IF(入力!$D$7="","",IF(反映項目!$B$11="×","",IFERROR(INDEX(資格集約!$H$31:$H$44,MATCH(10,資格集約!$G$31:$G$44,0)),"")))</f>
        <v/>
      </c>
      <c r="AH5">
        <f>IF(入力!$D$7="","",IF(反映項目!$B$11="×","",IFERROR(INDEX(資格集約!$E$31:$E$44,MATCH(10,資格集約!$G$31:$G$44,0)),"")))</f>
        <v/>
      </c>
      <c r="AI5">
        <f>IF(入力!$D$7="","",IF(反映項目!$B$11="×","",IFERROR(INDEX(資格集約!$H$31:$H$44,MATCH(11,資格集約!$G$31:$G$44,0)),"")))</f>
        <v/>
      </c>
      <c r="AJ5">
        <f>IF(入力!$D$7="","",IF(反映項目!$B$11="×","",IFERROR(INDEX(資格集約!$E$31:$E$44,MATCH(11,資格集約!$G$31:$G$44,0)),"")))</f>
        <v/>
      </c>
      <c r="AK5">
        <f>IF(入力!$D$7="","",IF(反映項目!$B$11="×","",IFERROR(INDEX(資格集約!$H$31:$H$44,MATCH(12,資格集約!$G$31:$G$44,0)),"")))</f>
        <v/>
      </c>
      <c r="AL5">
        <f>IF(入力!$D$7="","",IF(反映項目!$B$11="×","",IFERROR(INDEX(資格集約!$E$31:$E$44,MATCH(12,資格集約!$G$31:$G$44,0)),"")))</f>
        <v/>
      </c>
      <c r="AM5">
        <f>IF(入力!$D$7="","",IF(反映項目!$B$11="×","",IFERROR(INDEX(資格集約!$H$31:$H$44,MATCH(13,資格集約!$G$31:$G$44,0)),"")))</f>
        <v/>
      </c>
      <c r="AN5">
        <f>IF(入力!$D$7="","",IF(反映項目!$B$11="×","",IFERROR(INDEX(資格集約!$E$31:$E$44,MATCH(13,資格集約!$G$31:$G$44,0)),"")))</f>
        <v/>
      </c>
      <c r="AO5">
        <f>IF(入力!$D$7="","",IF(反映項目!$B$11="×","",IFERROR(INDEX(資格集約!$H$31:$H$44,MATCH(14,資格集約!$G$31:$G$44,0)),"")))</f>
        <v/>
      </c>
      <c r="AP5">
        <f>IF(入力!$D$7="","",IF(反映項目!$B$11="×","",IFERROR(INDEX(資格集約!$E$31:$E$44,MATCH(14,資格集約!$G$31:$G$44,0)),"")))</f>
        <v/>
      </c>
      <c r="AQ5">
        <f>IF(入力!$D$7="","",IF(OR(反映項目!$B$12="×",入力!$Z$7=""),"",入力!$Z$7))</f>
        <v/>
      </c>
      <c r="AR5">
        <f>IF(入力!$D$7="","",IF(反映項目!$B$13="×","",IF(入力!$AA$7="","",入力!$AA$7&amp;CHAR(10)))&amp;IF(反映項目!$B$14="×","",IF(入力!$AB$7="","",入力!$AB$7&amp;CHAR(10)))&amp;IF(反映項目!$B$15="×","",IF(入力!$AC$7="","",入力!$AC$7)))</f>
        <v/>
      </c>
      <c r="AS5">
        <f>IF(入力!$D$7="","",IF(OR(反映項目!$B$17="×",入力!$AH$7=""),"",入力!$AH$7))</f>
        <v/>
      </c>
      <c r="AT5">
        <f>IF(入力!$D$7="","",IF(OR(反映項目!$B$16="×",N($BB$5)=0),"",YEAR($BB$5)-IF($BB$5&gt;=DATE(2019,5,1),2018,1988)))&amp;""</f>
        <v/>
      </c>
      <c r="AU5">
        <f>IF(入力!$D$7="","",IF(OR(反映項目!$B$16="×",N($BB$5)=0),"",MONTH($BB$5)))&amp;""</f>
        <v/>
      </c>
      <c r="AV5">
        <f>IF(入力!$D$7="","",IF(OR(反映項目!$B$16="×",入力!$AE$7=""),"",入力!$AE$7))</f>
        <v/>
      </c>
      <c r="AW5">
        <f>IF(入力!$D$7="","",IF(OR(反映項目!$B$16="×",N($BC$5)=0),"",YEAR($BC$5)-IF($BC$5&gt;=DATE(2019,5,1),2018,1988)))&amp;""</f>
        <v/>
      </c>
      <c r="AX5">
        <f>IF(入力!$D$7="","",IF(OR(反映項目!$B$16="×",N($BC$5)=0),"",MONTH($BC$5)))&amp;""</f>
        <v/>
      </c>
      <c r="AY5">
        <f>IF(入力!$D$7="","",IF(OR(反映項目!$B$16="×",入力!$AG$7=""),"",入力!$AG$7))</f>
        <v/>
      </c>
      <c r="BA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B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BC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IFERROR(VALUE(SUBSTITUTE(MID(入力!$AF$7,FIND("月",入力!$AF$7)+1,10),"日","")),1)),DATE(VALUE(TRIM(MID(SUBSTITUTE(SUBSTITUTE(SUBSTITUTE(SUBSTITUTE(SUBSTITUTE(SUBSTITUTE(入力!$AF$7,"年","/"),"月","/"),"日",""),"-","/"),".","/"),"/",REPT(" ",50)),1,50))),VALUE(TRIM(MID(SUBSTITUTE(SUBSTITUTE(SUBSTITUTE(SUBSTITUTE(SUBSTITUTE(SUBSTITUTE(入力!$AF$7,"年","/"),"月","/"),"日",""),"-","/"),".","/"),"/",REPT(" ",50)),51,50))),IFERROR(VALUE(TRIM(MID(SUBSTITUTE(SUBSTITUTE(SUBSTITUTE(SUBSTITUTE(SUBSTITUTE(SUBSTITUTE(入力!$AF$7,"年","/"),"月","/"),"日",""),"-","/"),".","/"),"/",REPT(" ",50)),101,50))),1))),IFERROR(DATEVALUE(入力!$AF$7),"")))))</f>
        <v/>
      </c>
      <c r="BD5">
        <f>IF(入力!$D$7="","",$O5&amp;IF($R5="","",CHAR(10)&amp;$Q5)&amp;IF($T5="","",CHAR(10)&amp;$S5)&amp;IF($V5="","",CHAR(10)&amp;$U5)&amp;IF($X5="","",CHAR(10)&amp;$W5)&amp;IF($Z5="","",CHAR(10)&amp;$Y5)&amp;IF($AB5="","",CHAR(10)&amp;$AA5)&amp;IF($AD5="","",CHAR(10)&amp;$AC5)&amp;IF($AF5="","",CHAR(10)&amp;$AE5)&amp;IF($AH5="","",CHAR(10)&amp;$AG5)&amp;IF($AJ5="","",CHAR(10)&amp;$AI5)&amp;IF($AL5="","",CHAR(10)&amp;$AK5)&amp;IF($AN5="","",CHAR(10)&amp;$AM5)&amp;IF($AP5="","",CHAR(10)&amp;$AO5))</f>
        <v/>
      </c>
      <c r="BE5">
        <f>IF(入力!$D$7="","",$P5&amp;IF($R5="","",CHAR(10)&amp;$R5)&amp;IF($T5="","",CHAR(10)&amp;$T5)&amp;IF($V5="","",CHAR(10)&amp;$V5)&amp;IF($X5="","",CHAR(10)&amp;$X5)&amp;IF($Z5="","",CHAR(10)&amp;$Z5)&amp;IF($AB5="","",CHAR(10)&amp;$AB5)&amp;IF($AD5="","",CHAR(10)&amp;$AD5)&amp;IF($AF5="","",CHAR(10)&amp;$AF5)&amp;IF($AH5="","",CHAR(10)&amp;$AH5)&amp;IF($AJ5="","",CHAR(10)&amp;$AJ5)&amp;IF($AL5="","",CHAR(10)&amp;$AL5)&amp;IF($AN5="","",CHAR(10)&amp;$AN5)&amp;IF($AP5="","",CHAR(10)&amp;$AP5))</f>
        <v/>
      </c>
      <c r="BF5">
        <f>IF(入力!$D$7="","",IF($P5="",0,1)+IF($R5="",0,1)+IF($T5="",0,1)+IF($V5="",0,1)+IF($X5="",0,1)+IF($Z5="",0,1)+IF($AB5="",0,1)+IF($AD5="",0,1)+IF($AF5="",0,1)+IF($AH5="",0,1)+IF($AJ5="",0,1)+IF($AL5="",0,1)+IF($AN5="",0,1)+IF($AP5="",0,1))</f>
        <v/>
      </c>
    </row>
    <row r="6">
      <c r="A6" t="n">
        <v>4</v>
      </c>
      <c r="B6">
        <f>IF(入力!$D$8="","",IF(OR(反映項目!$B$4="×",入力!$D$8=""),"",入力!$D$8))</f>
        <v/>
      </c>
      <c r="C6">
        <f>IF(入力!$D$8="","",IF(OR(反映項目!$B$5="×",入力!$E$8=""),"",入力!$E$8))</f>
        <v/>
      </c>
      <c r="D6">
        <f>IF(入力!$D$8="","",IF(OR(反映項目!$B$6="×",N($BA$6)=0),"",YEAR($BA$6)-IF($BA$6&gt;=DATE(2019,5,1),2018,IF($BA$6&gt;=DATE(1989,1,8),1988,1925))))&amp;""</f>
        <v/>
      </c>
      <c r="E6">
        <f>IF(入力!$D$8="","",IF(OR(反映項目!$B$6="×",N($BA$6)=0),"",MONTH($BA$6)))&amp;""</f>
        <v/>
      </c>
      <c r="F6">
        <f>IF(入力!$D$8="","",IF(OR(反映項目!$B$6="×",N($BA$6)=0),"",DAY($BA$6)))&amp;""</f>
        <v/>
      </c>
      <c r="G6">
        <f>IF(入力!$D$8="","",IF(OR(反映項目!$B$6="×",OR(N($BA$6)=0,N(設定!$B$3)=0)),"",DATEDIF($BA$6,設定!$B$3,"Y")))&amp;""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IF(入力!$D$8="","",IF(反映項目!$B$10="×","",IF(AND(入力!$J$8="",入力!$K$8=""),"同上",IF(入力!$K$8="","",入力!$K$8))))</f>
        <v/>
      </c>
      <c r="M6">
        <f>IF(入力!$D$8="","",IF(OR(反映項目!$B$10="×",入力!$L$8="",AND(入力!$J$8="",入力!$K$8="")),"",入力!$L$8))</f>
        <v/>
      </c>
      <c r="N6">
        <f>IF(入力!$D$8="","",設定!$B$4&amp;CHAR(10)&amp;IF(入力!$M$8="",設定!$B$5,入力!$M$8))</f>
        <v/>
      </c>
      <c r="O6">
        <f>IF(入力!$D$8="","",IF(反映項目!$B$11="×","",IFERROR(INDEX(資格集約!$H$45:$H$58,MATCH(1,資格集約!$G$45:$G$58,0)),"")))</f>
        <v/>
      </c>
      <c r="P6">
        <f>IF(入力!$D$8="","",IF(反映項目!$B$11="×","",IFERROR(INDEX(資格集約!$E$45:$E$58,MATCH(1,資格集約!$G$45:$G$58,0)),"")))</f>
        <v/>
      </c>
      <c r="Q6">
        <f>IF(入力!$D$8="","",IF(反映項目!$B$11="×","",IFERROR(INDEX(資格集約!$H$45:$H$58,MATCH(2,資格集約!$G$45:$G$58,0)),"")))</f>
        <v/>
      </c>
      <c r="R6">
        <f>IF(入力!$D$8="","",IF(反映項目!$B$11="×","",IFERROR(INDEX(資格集約!$E$45:$E$58,MATCH(2,資格集約!$G$45:$G$58,0)),"")))</f>
        <v/>
      </c>
      <c r="S6">
        <f>IF(入力!$D$8="","",IF(反映項目!$B$11="×","",IFERROR(INDEX(資格集約!$H$45:$H$58,MATCH(3,資格集約!$G$45:$G$58,0)),"")))</f>
        <v/>
      </c>
      <c r="T6">
        <f>IF(入力!$D$8="","",IF(反映項目!$B$11="×","",IFERROR(INDEX(資格集約!$E$45:$E$58,MATCH(3,資格集約!$G$45:$G$58,0)),"")))</f>
        <v/>
      </c>
      <c r="U6">
        <f>IF(入力!$D$8="","",IF(反映項目!$B$11="×","",IFERROR(INDEX(資格集約!$H$45:$H$58,MATCH(4,資格集約!$G$45:$G$58,0)),"")))</f>
        <v/>
      </c>
      <c r="V6">
        <f>IF(入力!$D$8="","",IF(反映項目!$B$11="×","",IFERROR(INDEX(資格集約!$E$45:$E$58,MATCH(4,資格集約!$G$45:$G$58,0)),"")))</f>
        <v/>
      </c>
      <c r="W6">
        <f>IF(入力!$D$8="","",IF(反映項目!$B$11="×","",IFERROR(INDEX(資格集約!$H$45:$H$58,MATCH(5,資格集約!$G$45:$G$58,0)),"")))</f>
        <v/>
      </c>
      <c r="X6">
        <f>IF(入力!$D$8="","",IF(反映項目!$B$11="×","",IFERROR(INDEX(資格集約!$E$45:$E$58,MATCH(5,資格集約!$G$45:$G$58,0)),"")))</f>
        <v/>
      </c>
      <c r="Y6">
        <f>IF(入力!$D$8="","",IF(反映項目!$B$11="×","",IFERROR(INDEX(資格集約!$H$45:$H$58,MATCH(6,資格集約!$G$45:$G$58,0)),"")))</f>
        <v/>
      </c>
      <c r="Z6">
        <f>IF(入力!$D$8="","",IF(反映項目!$B$11="×","",IFERROR(INDEX(資格集約!$E$45:$E$58,MATCH(6,資格集約!$G$45:$G$58,0)),"")))</f>
        <v/>
      </c>
      <c r="AA6">
        <f>IF(入力!$D$8="","",IF(反映項目!$B$11="×","",IFERROR(INDEX(資格集約!$H$45:$H$58,MATCH(7,資格集約!$G$45:$G$58,0)),"")))</f>
        <v/>
      </c>
      <c r="AB6">
        <f>IF(入力!$D$8="","",IF(反映項目!$B$11="×","",IFERROR(INDEX(資格集約!$E$45:$E$58,MATCH(7,資格集約!$G$45:$G$58,0)),"")))</f>
        <v/>
      </c>
      <c r="AC6">
        <f>IF(入力!$D$8="","",IF(反映項目!$B$11="×","",IFERROR(INDEX(資格集約!$H$45:$H$58,MATCH(8,資格集約!$G$45:$G$58,0)),"")))</f>
        <v/>
      </c>
      <c r="AD6">
        <f>IF(入力!$D$8="","",IF(反映項目!$B$11="×","",IFERROR(INDEX(資格集約!$E$45:$E$58,MATCH(8,資格集約!$G$45:$G$58,0)),"")))</f>
        <v/>
      </c>
      <c r="AE6">
        <f>IF(入力!$D$8="","",IF(反映項目!$B$11="×","",IFERROR(INDEX(資格集約!$H$45:$H$58,MATCH(9,資格集約!$G$45:$G$58,0)),"")))</f>
        <v/>
      </c>
      <c r="AF6">
        <f>IF(入力!$D$8="","",IF(反映項目!$B$11="×","",IFERROR(INDEX(資格集約!$E$45:$E$58,MATCH(9,資格集約!$G$45:$G$58,0)),"")))</f>
        <v/>
      </c>
      <c r="AG6">
        <f>IF(入力!$D$8="","",IF(反映項目!$B$11="×","",IFERROR(INDEX(資格集約!$H$45:$H$58,MATCH(10,資格集約!$G$45:$G$58,0)),"")))</f>
        <v/>
      </c>
      <c r="AH6">
        <f>IF(入力!$D$8="","",IF(反映項目!$B$11="×","",IFERROR(INDEX(資格集約!$E$45:$E$58,MATCH(10,資格集約!$G$45:$G$58,0)),"")))</f>
        <v/>
      </c>
      <c r="AI6">
        <f>IF(入力!$D$8="","",IF(反映項目!$B$11="×","",IFERROR(INDEX(資格集約!$H$45:$H$58,MATCH(11,資格集約!$G$45:$G$58,0)),"")))</f>
        <v/>
      </c>
      <c r="AJ6">
        <f>IF(入力!$D$8="","",IF(反映項目!$B$11="×","",IFERROR(INDEX(資格集約!$E$45:$E$58,MATCH(11,資格集約!$G$45:$G$58,0)),"")))</f>
        <v/>
      </c>
      <c r="AK6">
        <f>IF(入力!$D$8="","",IF(反映項目!$B$11="×","",IFERROR(INDEX(資格集約!$H$45:$H$58,MATCH(12,資格集約!$G$45:$G$58,0)),"")))</f>
        <v/>
      </c>
      <c r="AL6">
        <f>IF(入力!$D$8="","",IF(反映項目!$B$11="×","",IFERROR(INDEX(資格集約!$E$45:$E$58,MATCH(12,資格集約!$G$45:$G$58,0)),"")))</f>
        <v/>
      </c>
      <c r="AM6">
        <f>IF(入力!$D$8="","",IF(反映項目!$B$11="×","",IFERROR(INDEX(資格集約!$H$45:$H$58,MATCH(13,資格集約!$G$45:$G$58,0)),"")))</f>
        <v/>
      </c>
      <c r="AN6">
        <f>IF(入力!$D$8="","",IF(反映項目!$B$11="×","",IFERROR(INDEX(資格集約!$E$45:$E$58,MATCH(13,資格集約!$G$45:$G$58,0)),"")))</f>
        <v/>
      </c>
      <c r="AO6">
        <f>IF(入力!$D$8="","",IF(反映項目!$B$11="×","",IFERROR(INDEX(資格集約!$H$45:$H$58,MATCH(14,資格集約!$G$45:$G$58,0)),"")))</f>
        <v/>
      </c>
      <c r="AP6">
        <f>IF(入力!$D$8="","",IF(反映項目!$B$11="×","",IFERROR(INDEX(資格集約!$E$45:$E$58,MATCH(14,資格集約!$G$45:$G$58,0)),"")))</f>
        <v/>
      </c>
      <c r="AQ6">
        <f>IF(入力!$D$8="","",IF(OR(反映項目!$B$12="×",入力!$Z$8=""),"",入力!$Z$8))</f>
        <v/>
      </c>
      <c r="AR6">
        <f>IF(入力!$D$8="","",IF(反映項目!$B$13="×","",IF(入力!$AA$8="","",入力!$AA$8&amp;CHAR(10)))&amp;IF(反映項目!$B$14="×","",IF(入力!$AB$8="","",入力!$AB$8&amp;CHAR(10)))&amp;IF(反映項目!$B$15="×","",IF(入力!$AC$8="","",入力!$AC$8)))</f>
        <v/>
      </c>
      <c r="AS6">
        <f>IF(入力!$D$8="","",IF(OR(反映項目!$B$17="×",入力!$AH$8=""),"",入力!$AH$8))</f>
        <v/>
      </c>
      <c r="AT6">
        <f>IF(入力!$D$8="","",IF(OR(反映項目!$B$16="×",N($BB$6)=0),"",YEAR($BB$6)-IF($BB$6&gt;=DATE(2019,5,1),2018,1988)))&amp;""</f>
        <v/>
      </c>
      <c r="AU6">
        <f>IF(入力!$D$8="","",IF(OR(反映項目!$B$16="×",N($BB$6)=0),"",MONTH($BB$6)))&amp;""</f>
        <v/>
      </c>
      <c r="AV6">
        <f>IF(入力!$D$8="","",IF(OR(反映項目!$B$16="×",入力!$AE$8=""),"",入力!$AE$8))</f>
        <v/>
      </c>
      <c r="AW6">
        <f>IF(入力!$D$8="","",IF(OR(反映項目!$B$16="×",N($BC$6)=0),"",YEAR($BC$6)-IF($BC$6&gt;=DATE(2019,5,1),2018,1988)))&amp;""</f>
        <v/>
      </c>
      <c r="AX6">
        <f>IF(入力!$D$8="","",IF(OR(反映項目!$B$16="×",N($BC$6)=0),"",MONTH($BC$6)))&amp;""</f>
        <v/>
      </c>
      <c r="AY6">
        <f>IF(入力!$D$8="","",IF(OR(反映項目!$B$16="×",入力!$AG$8=""),"",入力!$AG$8))</f>
        <v/>
      </c>
      <c r="BA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B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BC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IFERROR(VALUE(SUBSTITUTE(MID(入力!$AF$8,FIND("月",入力!$AF$8)+1,10),"日","")),1)),DATE(VALUE(TRIM(MID(SUBSTITUTE(SUBSTITUTE(SUBSTITUTE(SUBSTITUTE(SUBSTITUTE(SUBSTITUTE(入力!$AF$8,"年","/"),"月","/"),"日",""),"-","/"),".","/"),"/",REPT(" ",50)),1,50))),VALUE(TRIM(MID(SUBSTITUTE(SUBSTITUTE(SUBSTITUTE(SUBSTITUTE(SUBSTITUTE(SUBSTITUTE(入力!$AF$8,"年","/"),"月","/"),"日",""),"-","/"),".","/"),"/",REPT(" ",50)),51,50))),IFERROR(VALUE(TRIM(MID(SUBSTITUTE(SUBSTITUTE(SUBSTITUTE(SUBSTITUTE(SUBSTITUTE(SUBSTITUTE(入力!$AF$8,"年","/"),"月","/"),"日",""),"-","/"),".","/"),"/",REPT(" ",50)),101,50))),1))),IFERROR(DATEVALUE(入力!$AF$8),"")))))</f>
        <v/>
      </c>
      <c r="BD6">
        <f>IF(入力!$D$8="","",$O6&amp;IF($R6="","",CHAR(10)&amp;$Q6)&amp;IF($T6="","",CHAR(10)&amp;$S6)&amp;IF($V6="","",CHAR(10)&amp;$U6)&amp;IF($X6="","",CHAR(10)&amp;$W6)&amp;IF($Z6="","",CHAR(10)&amp;$Y6)&amp;IF($AB6="","",CHAR(10)&amp;$AA6)&amp;IF($AD6="","",CHAR(10)&amp;$AC6)&amp;IF($AF6="","",CHAR(10)&amp;$AE6)&amp;IF($AH6="","",CHAR(10)&amp;$AG6)&amp;IF($AJ6="","",CHAR(10)&amp;$AI6)&amp;IF($AL6="","",CHAR(10)&amp;$AK6)&amp;IF($AN6="","",CHAR(10)&amp;$AM6)&amp;IF($AP6="","",CHAR(10)&amp;$AO6))</f>
        <v/>
      </c>
      <c r="BE6">
        <f>IF(入力!$D$8="","",$P6&amp;IF($R6="","",CHAR(10)&amp;$R6)&amp;IF($T6="","",CHAR(10)&amp;$T6)&amp;IF($V6="","",CHAR(10)&amp;$V6)&amp;IF($X6="","",CHAR(10)&amp;$X6)&amp;IF($Z6="","",CHAR(10)&amp;$Z6)&amp;IF($AB6="","",CHAR(10)&amp;$AB6)&amp;IF($AD6="","",CHAR(10)&amp;$AD6)&amp;IF($AF6="","",CHAR(10)&amp;$AF6)&amp;IF($AH6="","",CHAR(10)&amp;$AH6)&amp;IF($AJ6="","",CHAR(10)&amp;$AJ6)&amp;IF($AL6="","",CHAR(10)&amp;$AL6)&amp;IF($AN6="","",CHAR(10)&amp;$AN6)&amp;IF($AP6="","",CHAR(10)&amp;$AP6))</f>
        <v/>
      </c>
      <c r="BF6">
        <f>IF(入力!$D$8="","",IF($P6="",0,1)+IF($R6="",0,1)+IF($T6="",0,1)+IF($V6="",0,1)+IF($X6="",0,1)+IF($Z6="",0,1)+IF($AB6="",0,1)+IF($AD6="",0,1)+IF($AF6="",0,1)+IF($AH6="",0,1)+IF($AJ6="",0,1)+IF($AL6="",0,1)+IF($AN6="",0,1)+IF($AP6="",0,1))</f>
        <v/>
      </c>
    </row>
    <row r="7">
      <c r="A7" t="n">
        <v>5</v>
      </c>
      <c r="B7">
        <f>IF(入力!$D$9="","",IF(OR(反映項目!$B$4="×",入力!$D$9=""),"",入力!$D$9))</f>
        <v/>
      </c>
      <c r="C7">
        <f>IF(入力!$D$9="","",IF(OR(反映項目!$B$5="×",入力!$E$9=""),"",入力!$E$9))</f>
        <v/>
      </c>
      <c r="D7">
        <f>IF(入力!$D$9="","",IF(OR(反映項目!$B$6="×",N($BA$7)=0),"",YEAR($BA$7)-IF($BA$7&gt;=DATE(2019,5,1),2018,IF($BA$7&gt;=DATE(1989,1,8),1988,1925))))&amp;""</f>
        <v/>
      </c>
      <c r="E7">
        <f>IF(入力!$D$9="","",IF(OR(反映項目!$B$6="×",N($BA$7)=0),"",MONTH($BA$7)))&amp;""</f>
        <v/>
      </c>
      <c r="F7">
        <f>IF(入力!$D$9="","",IF(OR(反映項目!$B$6="×",N($BA$7)=0),"",DAY($BA$7)))&amp;""</f>
        <v/>
      </c>
      <c r="G7">
        <f>IF(入力!$D$9="","",IF(OR(反映項目!$B$6="×",OR(N($BA$7)=0,N(設定!$B$3)=0)),"",DATEDIF($BA$7,設定!$B$3,"Y")))&amp;""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IF(入力!$D$9="","",IF(反映項目!$B$10="×","",IF(AND(入力!$J$9="",入力!$K$9=""),"同上",IF(入力!$K$9="","",入力!$K$9))))</f>
        <v/>
      </c>
      <c r="M7">
        <f>IF(入力!$D$9="","",IF(OR(反映項目!$B$10="×",入力!$L$9="",AND(入力!$J$9="",入力!$K$9="")),"",入力!$L$9))</f>
        <v/>
      </c>
      <c r="N7">
        <f>IF(入力!$D$9="","",設定!$B$4&amp;CHAR(10)&amp;IF(入力!$M$9="",設定!$B$5,入力!$M$9))</f>
        <v/>
      </c>
      <c r="O7">
        <f>IF(入力!$D$9="","",IF(反映項目!$B$11="×","",IFERROR(INDEX(資格集約!$H$59:$H$72,MATCH(1,資格集約!$G$59:$G$72,0)),"")))</f>
        <v/>
      </c>
      <c r="P7">
        <f>IF(入力!$D$9="","",IF(反映項目!$B$11="×","",IFERROR(INDEX(資格集約!$E$59:$E$72,MATCH(1,資格集約!$G$59:$G$72,0)),"")))</f>
        <v/>
      </c>
      <c r="Q7">
        <f>IF(入力!$D$9="","",IF(反映項目!$B$11="×","",IFERROR(INDEX(資格集約!$H$59:$H$72,MATCH(2,資格集約!$G$59:$G$72,0)),"")))</f>
        <v/>
      </c>
      <c r="R7">
        <f>IF(入力!$D$9="","",IF(反映項目!$B$11="×","",IFERROR(INDEX(資格集約!$E$59:$E$72,MATCH(2,資格集約!$G$59:$G$72,0)),"")))</f>
        <v/>
      </c>
      <c r="S7">
        <f>IF(入力!$D$9="","",IF(反映項目!$B$11="×","",IFERROR(INDEX(資格集約!$H$59:$H$72,MATCH(3,資格集約!$G$59:$G$72,0)),"")))</f>
        <v/>
      </c>
      <c r="T7">
        <f>IF(入力!$D$9="","",IF(反映項目!$B$11="×","",IFERROR(INDEX(資格集約!$E$59:$E$72,MATCH(3,資格集約!$G$59:$G$72,0)),"")))</f>
        <v/>
      </c>
      <c r="U7">
        <f>IF(入力!$D$9="","",IF(反映項目!$B$11="×","",IFERROR(INDEX(資格集約!$H$59:$H$72,MATCH(4,資格集約!$G$59:$G$72,0)),"")))</f>
        <v/>
      </c>
      <c r="V7">
        <f>IF(入力!$D$9="","",IF(反映項目!$B$11="×","",IFERROR(INDEX(資格集約!$E$59:$E$72,MATCH(4,資格集約!$G$59:$G$72,0)),"")))</f>
        <v/>
      </c>
      <c r="W7">
        <f>IF(入力!$D$9="","",IF(反映項目!$B$11="×","",IFERROR(INDEX(資格集約!$H$59:$H$72,MATCH(5,資格集約!$G$59:$G$72,0)),"")))</f>
        <v/>
      </c>
      <c r="X7">
        <f>IF(入力!$D$9="","",IF(反映項目!$B$11="×","",IFERROR(INDEX(資格集約!$E$59:$E$72,MATCH(5,資格集約!$G$59:$G$72,0)),"")))</f>
        <v/>
      </c>
      <c r="Y7">
        <f>IF(入力!$D$9="","",IF(反映項目!$B$11="×","",IFERROR(INDEX(資格集約!$H$59:$H$72,MATCH(6,資格集約!$G$59:$G$72,0)),"")))</f>
        <v/>
      </c>
      <c r="Z7">
        <f>IF(入力!$D$9="","",IF(反映項目!$B$11="×","",IFERROR(INDEX(資格集約!$E$59:$E$72,MATCH(6,資格集約!$G$59:$G$72,0)),"")))</f>
        <v/>
      </c>
      <c r="AA7">
        <f>IF(入力!$D$9="","",IF(反映項目!$B$11="×","",IFERROR(INDEX(資格集約!$H$59:$H$72,MATCH(7,資格集約!$G$59:$G$72,0)),"")))</f>
        <v/>
      </c>
      <c r="AB7">
        <f>IF(入力!$D$9="","",IF(反映項目!$B$11="×","",IFERROR(INDEX(資格集約!$E$59:$E$72,MATCH(7,資格集約!$G$59:$G$72,0)),"")))</f>
        <v/>
      </c>
      <c r="AC7">
        <f>IF(入力!$D$9="","",IF(反映項目!$B$11="×","",IFERROR(INDEX(資格集約!$H$59:$H$72,MATCH(8,資格集約!$G$59:$G$72,0)),"")))</f>
        <v/>
      </c>
      <c r="AD7">
        <f>IF(入力!$D$9="","",IF(反映項目!$B$11="×","",IFERROR(INDEX(資格集約!$E$59:$E$72,MATCH(8,資格集約!$G$59:$G$72,0)),"")))</f>
        <v/>
      </c>
      <c r="AE7">
        <f>IF(入力!$D$9="","",IF(反映項目!$B$11="×","",IFERROR(INDEX(資格集約!$H$59:$H$72,MATCH(9,資格集約!$G$59:$G$72,0)),"")))</f>
        <v/>
      </c>
      <c r="AF7">
        <f>IF(入力!$D$9="","",IF(反映項目!$B$11="×","",IFERROR(INDEX(資格集約!$E$59:$E$72,MATCH(9,資格集約!$G$59:$G$72,0)),"")))</f>
        <v/>
      </c>
      <c r="AG7">
        <f>IF(入力!$D$9="","",IF(反映項目!$B$11="×","",IFERROR(INDEX(資格集約!$H$59:$H$72,MATCH(10,資格集約!$G$59:$G$72,0)),"")))</f>
        <v/>
      </c>
      <c r="AH7">
        <f>IF(入力!$D$9="","",IF(反映項目!$B$11="×","",IFERROR(INDEX(資格集約!$E$59:$E$72,MATCH(10,資格集約!$G$59:$G$72,0)),"")))</f>
        <v/>
      </c>
      <c r="AI7">
        <f>IF(入力!$D$9="","",IF(反映項目!$B$11="×","",IFERROR(INDEX(資格集約!$H$59:$H$72,MATCH(11,資格集約!$G$59:$G$72,0)),"")))</f>
        <v/>
      </c>
      <c r="AJ7">
        <f>IF(入力!$D$9="","",IF(反映項目!$B$11="×","",IFERROR(INDEX(資格集約!$E$59:$E$72,MATCH(11,資格集約!$G$59:$G$72,0)),"")))</f>
        <v/>
      </c>
      <c r="AK7">
        <f>IF(入力!$D$9="","",IF(反映項目!$B$11="×","",IFERROR(INDEX(資格集約!$H$59:$H$72,MATCH(12,資格集約!$G$59:$G$72,0)),"")))</f>
        <v/>
      </c>
      <c r="AL7">
        <f>IF(入力!$D$9="","",IF(反映項目!$B$11="×","",IFERROR(INDEX(資格集約!$E$59:$E$72,MATCH(12,資格集約!$G$59:$G$72,0)),"")))</f>
        <v/>
      </c>
      <c r="AM7">
        <f>IF(入力!$D$9="","",IF(反映項目!$B$11="×","",IFERROR(INDEX(資格集約!$H$59:$H$72,MATCH(13,資格集約!$G$59:$G$72,0)),"")))</f>
        <v/>
      </c>
      <c r="AN7">
        <f>IF(入力!$D$9="","",IF(反映項目!$B$11="×","",IFERROR(INDEX(資格集約!$E$59:$E$72,MATCH(13,資格集約!$G$59:$G$72,0)),"")))</f>
        <v/>
      </c>
      <c r="AO7">
        <f>IF(入力!$D$9="","",IF(反映項目!$B$11="×","",IFERROR(INDEX(資格集約!$H$59:$H$72,MATCH(14,資格集約!$G$59:$G$72,0)),"")))</f>
        <v/>
      </c>
      <c r="AP7">
        <f>IF(入力!$D$9="","",IF(反映項目!$B$11="×","",IFERROR(INDEX(資格集約!$E$59:$E$72,MATCH(14,資格集約!$G$59:$G$72,0)),"")))</f>
        <v/>
      </c>
      <c r="AQ7">
        <f>IF(入力!$D$9="","",IF(OR(反映項目!$B$12="×",入力!$Z$9=""),"",入力!$Z$9))</f>
        <v/>
      </c>
      <c r="AR7">
        <f>IF(入力!$D$9="","",IF(反映項目!$B$13="×","",IF(入力!$AA$9="","",入力!$AA$9&amp;CHAR(10)))&amp;IF(反映項目!$B$14="×","",IF(入力!$AB$9="","",入力!$AB$9&amp;CHAR(10)))&amp;IF(反映項目!$B$15="×","",IF(入力!$AC$9="","",入力!$AC$9)))</f>
        <v/>
      </c>
      <c r="AS7">
        <f>IF(入力!$D$9="","",IF(OR(反映項目!$B$17="×",入力!$AH$9=""),"",入力!$AH$9))</f>
        <v/>
      </c>
      <c r="AT7">
        <f>IF(入力!$D$9="","",IF(OR(反映項目!$B$16="×",N($BB$7)=0),"",YEAR($BB$7)-IF($BB$7&gt;=DATE(2019,5,1),2018,1988)))&amp;""</f>
        <v/>
      </c>
      <c r="AU7">
        <f>IF(入力!$D$9="","",IF(OR(反映項目!$B$16="×",N($BB$7)=0),"",MONTH($BB$7)))&amp;""</f>
        <v/>
      </c>
      <c r="AV7">
        <f>IF(入力!$D$9="","",IF(OR(反映項目!$B$16="×",入力!$AE$9=""),"",入力!$AE$9))</f>
        <v/>
      </c>
      <c r="AW7">
        <f>IF(入力!$D$9="","",IF(OR(反映項目!$B$16="×",N($BC$7)=0),"",YEAR($BC$7)-IF($BC$7&gt;=DATE(2019,5,1),2018,1988)))&amp;""</f>
        <v/>
      </c>
      <c r="AX7">
        <f>IF(入力!$D$9="","",IF(OR(反映項目!$B$16="×",N($BC$7)=0),"",MONTH($BC$7)))&amp;""</f>
        <v/>
      </c>
      <c r="AY7">
        <f>IF(入力!$D$9="","",IF(OR(反映項目!$B$16="×",入力!$AG$9=""),"",入力!$AG$9))</f>
        <v/>
      </c>
      <c r="BA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B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BC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IFERROR(VALUE(SUBSTITUTE(MID(入力!$AF$9,FIND("月",入力!$AF$9)+1,10),"日","")),1)),DATE(VALUE(TRIM(MID(SUBSTITUTE(SUBSTITUTE(SUBSTITUTE(SUBSTITUTE(SUBSTITUTE(SUBSTITUTE(入力!$AF$9,"年","/"),"月","/"),"日",""),"-","/"),".","/"),"/",REPT(" ",50)),1,50))),VALUE(TRIM(MID(SUBSTITUTE(SUBSTITUTE(SUBSTITUTE(SUBSTITUTE(SUBSTITUTE(SUBSTITUTE(入力!$AF$9,"年","/"),"月","/"),"日",""),"-","/"),".","/"),"/",REPT(" ",50)),51,50))),IFERROR(VALUE(TRIM(MID(SUBSTITUTE(SUBSTITUTE(SUBSTITUTE(SUBSTITUTE(SUBSTITUTE(SUBSTITUTE(入力!$AF$9,"年","/"),"月","/"),"日",""),"-","/"),".","/"),"/",REPT(" ",50)),101,50))),1))),IFERROR(DATEVALUE(入力!$AF$9),"")))))</f>
        <v/>
      </c>
      <c r="BD7">
        <f>IF(入力!$D$9="","",$O7&amp;IF($R7="","",CHAR(10)&amp;$Q7)&amp;IF($T7="","",CHAR(10)&amp;$S7)&amp;IF($V7="","",CHAR(10)&amp;$U7)&amp;IF($X7="","",CHAR(10)&amp;$W7)&amp;IF($Z7="","",CHAR(10)&amp;$Y7)&amp;IF($AB7="","",CHAR(10)&amp;$AA7)&amp;IF($AD7="","",CHAR(10)&amp;$AC7)&amp;IF($AF7="","",CHAR(10)&amp;$AE7)&amp;IF($AH7="","",CHAR(10)&amp;$AG7)&amp;IF($AJ7="","",CHAR(10)&amp;$AI7)&amp;IF($AL7="","",CHAR(10)&amp;$AK7)&amp;IF($AN7="","",CHAR(10)&amp;$AM7)&amp;IF($AP7="","",CHAR(10)&amp;$AO7))</f>
        <v/>
      </c>
      <c r="BE7">
        <f>IF(入力!$D$9="","",$P7&amp;IF($R7="","",CHAR(10)&amp;$R7)&amp;IF($T7="","",CHAR(10)&amp;$T7)&amp;IF($V7="","",CHAR(10)&amp;$V7)&amp;IF($X7="","",CHAR(10)&amp;$X7)&amp;IF($Z7="","",CHAR(10)&amp;$Z7)&amp;IF($AB7="","",CHAR(10)&amp;$AB7)&amp;IF($AD7="","",CHAR(10)&amp;$AD7)&amp;IF($AF7="","",CHAR(10)&amp;$AF7)&amp;IF($AH7="","",CHAR(10)&amp;$AH7)&amp;IF($AJ7="","",CHAR(10)&amp;$AJ7)&amp;IF($AL7="","",CHAR(10)&amp;$AL7)&amp;IF($AN7="","",CHAR(10)&amp;$AN7)&amp;IF($AP7="","",CHAR(10)&amp;$AP7))</f>
        <v/>
      </c>
      <c r="BF7">
        <f>IF(入力!$D$9="","",IF($P7="",0,1)+IF($R7="",0,1)+IF($T7="",0,1)+IF($V7="",0,1)+IF($X7="",0,1)+IF($Z7="",0,1)+IF($AB7="",0,1)+IF($AD7="",0,1)+IF($AF7="",0,1)+IF($AH7="",0,1)+IF($AJ7="",0,1)+IF($AL7="",0,1)+IF($AN7="",0,1)+IF($AP7="",0,1))</f>
        <v/>
      </c>
    </row>
    <row r="8">
      <c r="A8" t="n">
        <v>6</v>
      </c>
      <c r="B8">
        <f>IF(入力!$D$10="","",IF(OR(反映項目!$B$4="×",入力!$D$10=""),"",入力!$D$10))</f>
        <v/>
      </c>
      <c r="C8">
        <f>IF(入力!$D$10="","",IF(OR(反映項目!$B$5="×",入力!$E$10=""),"",入力!$E$10))</f>
        <v/>
      </c>
      <c r="D8">
        <f>IF(入力!$D$10="","",IF(OR(反映項目!$B$6="×",N($BA$8)=0),"",YEAR($BA$8)-IF($BA$8&gt;=DATE(2019,5,1),2018,IF($BA$8&gt;=DATE(1989,1,8),1988,1925))))&amp;""</f>
        <v/>
      </c>
      <c r="E8">
        <f>IF(入力!$D$10="","",IF(OR(反映項目!$B$6="×",N($BA$8)=0),"",MONTH($BA$8)))&amp;""</f>
        <v/>
      </c>
      <c r="F8">
        <f>IF(入力!$D$10="","",IF(OR(反映項目!$B$6="×",N($BA$8)=0),"",DAY($BA$8)))&amp;""</f>
        <v/>
      </c>
      <c r="G8">
        <f>IF(入力!$D$10="","",IF(OR(反映項目!$B$6="×",OR(N($BA$8)=0,N(設定!$B$3)=0)),"",DATEDIF($BA$8,設定!$B$3,"Y")))&amp;""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IF(入力!$D$10="","",IF(反映項目!$B$10="×","",IF(AND(入力!$J$10="",入力!$K$10=""),"同上",IF(入力!$K$10="","",入力!$K$10))))</f>
        <v/>
      </c>
      <c r="M8">
        <f>IF(入力!$D$10="","",IF(OR(反映項目!$B$10="×",入力!$L$10="",AND(入力!$J$10="",入力!$K$10="")),"",入力!$L$10))</f>
        <v/>
      </c>
      <c r="N8">
        <f>IF(入力!$D$10="","",設定!$B$4&amp;CHAR(10)&amp;IF(入力!$M$10="",設定!$B$5,入力!$M$10))</f>
        <v/>
      </c>
      <c r="O8">
        <f>IF(入力!$D$10="","",IF(反映項目!$B$11="×","",IFERROR(INDEX(資格集約!$H$73:$H$86,MATCH(1,資格集約!$G$73:$G$86,0)),"")))</f>
        <v/>
      </c>
      <c r="P8">
        <f>IF(入力!$D$10="","",IF(反映項目!$B$11="×","",IFERROR(INDEX(資格集約!$E$73:$E$86,MATCH(1,資格集約!$G$73:$G$86,0)),"")))</f>
        <v/>
      </c>
      <c r="Q8">
        <f>IF(入力!$D$10="","",IF(反映項目!$B$11="×","",IFERROR(INDEX(資格集約!$H$73:$H$86,MATCH(2,資格集約!$G$73:$G$86,0)),"")))</f>
        <v/>
      </c>
      <c r="R8">
        <f>IF(入力!$D$10="","",IF(反映項目!$B$11="×","",IFERROR(INDEX(資格集約!$E$73:$E$86,MATCH(2,資格集約!$G$73:$G$86,0)),"")))</f>
        <v/>
      </c>
      <c r="S8">
        <f>IF(入力!$D$10="","",IF(反映項目!$B$11="×","",IFERROR(INDEX(資格集約!$H$73:$H$86,MATCH(3,資格集約!$G$73:$G$86,0)),"")))</f>
        <v/>
      </c>
      <c r="T8">
        <f>IF(入力!$D$10="","",IF(反映項目!$B$11="×","",IFERROR(INDEX(資格集約!$E$73:$E$86,MATCH(3,資格集約!$G$73:$G$86,0)),"")))</f>
        <v/>
      </c>
      <c r="U8">
        <f>IF(入力!$D$10="","",IF(反映項目!$B$11="×","",IFERROR(INDEX(資格集約!$H$73:$H$86,MATCH(4,資格集約!$G$73:$G$86,0)),"")))</f>
        <v/>
      </c>
      <c r="V8">
        <f>IF(入力!$D$10="","",IF(反映項目!$B$11="×","",IFERROR(INDEX(資格集約!$E$73:$E$86,MATCH(4,資格集約!$G$73:$G$86,0)),"")))</f>
        <v/>
      </c>
      <c r="W8">
        <f>IF(入力!$D$10="","",IF(反映項目!$B$11="×","",IFERROR(INDEX(資格集約!$H$73:$H$86,MATCH(5,資格集約!$G$73:$G$86,0)),"")))</f>
        <v/>
      </c>
      <c r="X8">
        <f>IF(入力!$D$10="","",IF(反映項目!$B$11="×","",IFERROR(INDEX(資格集約!$E$73:$E$86,MATCH(5,資格集約!$G$73:$G$86,0)),"")))</f>
        <v/>
      </c>
      <c r="Y8">
        <f>IF(入力!$D$10="","",IF(反映項目!$B$11="×","",IFERROR(INDEX(資格集約!$H$73:$H$86,MATCH(6,資格集約!$G$73:$G$86,0)),"")))</f>
        <v/>
      </c>
      <c r="Z8">
        <f>IF(入力!$D$10="","",IF(反映項目!$B$11="×","",IFERROR(INDEX(資格集約!$E$73:$E$86,MATCH(6,資格集約!$G$73:$G$86,0)),"")))</f>
        <v/>
      </c>
      <c r="AA8">
        <f>IF(入力!$D$10="","",IF(反映項目!$B$11="×","",IFERROR(INDEX(資格集約!$H$73:$H$86,MATCH(7,資格集約!$G$73:$G$86,0)),"")))</f>
        <v/>
      </c>
      <c r="AB8">
        <f>IF(入力!$D$10="","",IF(反映項目!$B$11="×","",IFERROR(INDEX(資格集約!$E$73:$E$86,MATCH(7,資格集約!$G$73:$G$86,0)),"")))</f>
        <v/>
      </c>
      <c r="AC8">
        <f>IF(入力!$D$10="","",IF(反映項目!$B$11="×","",IFERROR(INDEX(資格集約!$H$73:$H$86,MATCH(8,資格集約!$G$73:$G$86,0)),"")))</f>
        <v/>
      </c>
      <c r="AD8">
        <f>IF(入力!$D$10="","",IF(反映項目!$B$11="×","",IFERROR(INDEX(資格集約!$E$73:$E$86,MATCH(8,資格集約!$G$73:$G$86,0)),"")))</f>
        <v/>
      </c>
      <c r="AE8">
        <f>IF(入力!$D$10="","",IF(反映項目!$B$11="×","",IFERROR(INDEX(資格集約!$H$73:$H$86,MATCH(9,資格集約!$G$73:$G$86,0)),"")))</f>
        <v/>
      </c>
      <c r="AF8">
        <f>IF(入力!$D$10="","",IF(反映項目!$B$11="×","",IFERROR(INDEX(資格集約!$E$73:$E$86,MATCH(9,資格集約!$G$73:$G$86,0)),"")))</f>
        <v/>
      </c>
      <c r="AG8">
        <f>IF(入力!$D$10="","",IF(反映項目!$B$11="×","",IFERROR(INDEX(資格集約!$H$73:$H$86,MATCH(10,資格集約!$G$73:$G$86,0)),"")))</f>
        <v/>
      </c>
      <c r="AH8">
        <f>IF(入力!$D$10="","",IF(反映項目!$B$11="×","",IFERROR(INDEX(資格集約!$E$73:$E$86,MATCH(10,資格集約!$G$73:$G$86,0)),"")))</f>
        <v/>
      </c>
      <c r="AI8">
        <f>IF(入力!$D$10="","",IF(反映項目!$B$11="×","",IFERROR(INDEX(資格集約!$H$73:$H$86,MATCH(11,資格集約!$G$73:$G$86,0)),"")))</f>
        <v/>
      </c>
      <c r="AJ8">
        <f>IF(入力!$D$10="","",IF(反映項目!$B$11="×","",IFERROR(INDEX(資格集約!$E$73:$E$86,MATCH(11,資格集約!$G$73:$G$86,0)),"")))</f>
        <v/>
      </c>
      <c r="AK8">
        <f>IF(入力!$D$10="","",IF(反映項目!$B$11="×","",IFERROR(INDEX(資格集約!$H$73:$H$86,MATCH(12,資格集約!$G$73:$G$86,0)),"")))</f>
        <v/>
      </c>
      <c r="AL8">
        <f>IF(入力!$D$10="","",IF(反映項目!$B$11="×","",IFERROR(INDEX(資格集約!$E$73:$E$86,MATCH(12,資格集約!$G$73:$G$86,0)),"")))</f>
        <v/>
      </c>
      <c r="AM8">
        <f>IF(入力!$D$10="","",IF(反映項目!$B$11="×","",IFERROR(INDEX(資格集約!$H$73:$H$86,MATCH(13,資格集約!$G$73:$G$86,0)),"")))</f>
        <v/>
      </c>
      <c r="AN8">
        <f>IF(入力!$D$10="","",IF(反映項目!$B$11="×","",IFERROR(INDEX(資格集約!$E$73:$E$86,MATCH(13,資格集約!$G$73:$G$86,0)),"")))</f>
        <v/>
      </c>
      <c r="AO8">
        <f>IF(入力!$D$10="","",IF(反映項目!$B$11="×","",IFERROR(INDEX(資格集約!$H$73:$H$86,MATCH(14,資格集約!$G$73:$G$86,0)),"")))</f>
        <v/>
      </c>
      <c r="AP8">
        <f>IF(入力!$D$10="","",IF(反映項目!$B$11="×","",IFERROR(INDEX(資格集約!$E$73:$E$86,MATCH(14,資格集約!$G$73:$G$86,0)),"")))</f>
        <v/>
      </c>
      <c r="AQ8">
        <f>IF(入力!$D$10="","",IF(OR(反映項目!$B$12="×",入力!$Z$10=""),"",入力!$Z$10))</f>
        <v/>
      </c>
      <c r="AR8">
        <f>IF(入力!$D$10="","",IF(反映項目!$B$13="×","",IF(入力!$AA$10="","",入力!$AA$10&amp;CHAR(10)))&amp;IF(反映項目!$B$14="×","",IF(入力!$AB$10="","",入力!$AB$10&amp;CHAR(10)))&amp;IF(反映項目!$B$15="×","",IF(入力!$AC$10="","",入力!$AC$10)))</f>
        <v/>
      </c>
      <c r="AS8">
        <f>IF(入力!$D$10="","",IF(OR(反映項目!$B$17="×",入力!$AH$10=""),"",入力!$AH$10))</f>
        <v/>
      </c>
      <c r="AT8">
        <f>IF(入力!$D$10="","",IF(OR(反映項目!$B$16="×",N($BB$8)=0),"",YEAR($BB$8)-IF($BB$8&gt;=DATE(2019,5,1),2018,1988)))&amp;""</f>
        <v/>
      </c>
      <c r="AU8">
        <f>IF(入力!$D$10="","",IF(OR(反映項目!$B$16="×",N($BB$8)=0),"",MONTH($BB$8)))&amp;""</f>
        <v/>
      </c>
      <c r="AV8">
        <f>IF(入力!$D$10="","",IF(OR(反映項目!$B$16="×",入力!$AE$10=""),"",入力!$AE$10))</f>
        <v/>
      </c>
      <c r="AW8">
        <f>IF(入力!$D$10="","",IF(OR(反映項目!$B$16="×",N($BC$8)=0),"",YEAR($BC$8)-IF($BC$8&gt;=DATE(2019,5,1),2018,1988)))&amp;""</f>
        <v/>
      </c>
      <c r="AX8">
        <f>IF(入力!$D$10="","",IF(OR(反映項目!$B$16="×",N($BC$8)=0),"",MONTH($BC$8)))&amp;""</f>
        <v/>
      </c>
      <c r="AY8">
        <f>IF(入力!$D$10="","",IF(OR(反映項目!$B$16="×",入力!$AG$10=""),"",入力!$AG$10))</f>
        <v/>
      </c>
      <c r="BA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B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BC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IFERROR(VALUE(SUBSTITUTE(MID(入力!$AF$10,FIND("月",入力!$AF$10)+1,10),"日","")),1)),DATE(VALUE(TRIM(MID(SUBSTITUTE(SUBSTITUTE(SUBSTITUTE(SUBSTITUTE(SUBSTITUTE(SUBSTITUTE(入力!$AF$10,"年","/"),"月","/"),"日",""),"-","/"),".","/"),"/",REPT(" ",50)),1,50))),VALUE(TRIM(MID(SUBSTITUTE(SUBSTITUTE(SUBSTITUTE(SUBSTITUTE(SUBSTITUTE(SUBSTITUTE(入力!$AF$10,"年","/"),"月","/"),"日",""),"-","/"),".","/"),"/",REPT(" ",50)),51,50))),IFERROR(VALUE(TRIM(MID(SUBSTITUTE(SUBSTITUTE(SUBSTITUTE(SUBSTITUTE(SUBSTITUTE(SUBSTITUTE(入力!$AF$10,"年","/"),"月","/"),"日",""),"-","/"),".","/"),"/",REPT(" ",50)),101,50))),1))),IFERROR(DATEVALUE(入力!$AF$10),"")))))</f>
        <v/>
      </c>
      <c r="BD8">
        <f>IF(入力!$D$10="","",$O8&amp;IF($R8="","",CHAR(10)&amp;$Q8)&amp;IF($T8="","",CHAR(10)&amp;$S8)&amp;IF($V8="","",CHAR(10)&amp;$U8)&amp;IF($X8="","",CHAR(10)&amp;$W8)&amp;IF($Z8="","",CHAR(10)&amp;$Y8)&amp;IF($AB8="","",CHAR(10)&amp;$AA8)&amp;IF($AD8="","",CHAR(10)&amp;$AC8)&amp;IF($AF8="","",CHAR(10)&amp;$AE8)&amp;IF($AH8="","",CHAR(10)&amp;$AG8)&amp;IF($AJ8="","",CHAR(10)&amp;$AI8)&amp;IF($AL8="","",CHAR(10)&amp;$AK8)&amp;IF($AN8="","",CHAR(10)&amp;$AM8)&amp;IF($AP8="","",CHAR(10)&amp;$AO8))</f>
        <v/>
      </c>
      <c r="BE8">
        <f>IF(入力!$D$10="","",$P8&amp;IF($R8="","",CHAR(10)&amp;$R8)&amp;IF($T8="","",CHAR(10)&amp;$T8)&amp;IF($V8="","",CHAR(10)&amp;$V8)&amp;IF($X8="","",CHAR(10)&amp;$X8)&amp;IF($Z8="","",CHAR(10)&amp;$Z8)&amp;IF($AB8="","",CHAR(10)&amp;$AB8)&amp;IF($AD8="","",CHAR(10)&amp;$AD8)&amp;IF($AF8="","",CHAR(10)&amp;$AF8)&amp;IF($AH8="","",CHAR(10)&amp;$AH8)&amp;IF($AJ8="","",CHAR(10)&amp;$AJ8)&amp;IF($AL8="","",CHAR(10)&amp;$AL8)&amp;IF($AN8="","",CHAR(10)&amp;$AN8)&amp;IF($AP8="","",CHAR(10)&amp;$AP8))</f>
        <v/>
      </c>
      <c r="BF8">
        <f>IF(入力!$D$10="","",IF($P8="",0,1)+IF($R8="",0,1)+IF($T8="",0,1)+IF($V8="",0,1)+IF($X8="",0,1)+IF($Z8="",0,1)+IF($AB8="",0,1)+IF($AD8="",0,1)+IF($AF8="",0,1)+IF($AH8="",0,1)+IF($AJ8="",0,1)+IF($AL8="",0,1)+IF($AN8="",0,1)+IF($AP8="",0,1))</f>
        <v/>
      </c>
    </row>
    <row r="9">
      <c r="A9" t="n">
        <v>7</v>
      </c>
      <c r="B9">
        <f>IF(入力!$D$11="","",IF(OR(反映項目!$B$4="×",入力!$D$11=""),"",入力!$D$11))</f>
        <v/>
      </c>
      <c r="C9">
        <f>IF(入力!$D$11="","",IF(OR(反映項目!$B$5="×",入力!$E$11=""),"",入力!$E$11))</f>
        <v/>
      </c>
      <c r="D9">
        <f>IF(入力!$D$11="","",IF(OR(反映項目!$B$6="×",N($BA$9)=0),"",YEAR($BA$9)-IF($BA$9&gt;=DATE(2019,5,1),2018,IF($BA$9&gt;=DATE(1989,1,8),1988,1925))))&amp;""</f>
        <v/>
      </c>
      <c r="E9">
        <f>IF(入力!$D$11="","",IF(OR(反映項目!$B$6="×",N($BA$9)=0),"",MONTH($BA$9)))&amp;""</f>
        <v/>
      </c>
      <c r="F9">
        <f>IF(入力!$D$11="","",IF(OR(反映項目!$B$6="×",N($BA$9)=0),"",DAY($BA$9)))&amp;""</f>
        <v/>
      </c>
      <c r="G9">
        <f>IF(入力!$D$11="","",IF(OR(反映項目!$B$6="×",OR(N($BA$9)=0,N(設定!$B$3)=0)),"",DATEDIF($BA$9,設定!$B$3,"Y")))&amp;""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IF(入力!$D$11="","",IF(反映項目!$B$10="×","",IF(AND(入力!$J$11="",入力!$K$11=""),"同上",IF(入力!$K$11="","",入力!$K$11))))</f>
        <v/>
      </c>
      <c r="M9">
        <f>IF(入力!$D$11="","",IF(OR(反映項目!$B$10="×",入力!$L$11="",AND(入力!$J$11="",入力!$K$11="")),"",入力!$L$11))</f>
        <v/>
      </c>
      <c r="N9">
        <f>IF(入力!$D$11="","",設定!$B$4&amp;CHAR(10)&amp;IF(入力!$M$11="",設定!$B$5,入力!$M$11))</f>
        <v/>
      </c>
      <c r="O9">
        <f>IF(入力!$D$11="","",IF(反映項目!$B$11="×","",IFERROR(INDEX(資格集約!$H$87:$H$100,MATCH(1,資格集約!$G$87:$G$100,0)),"")))</f>
        <v/>
      </c>
      <c r="P9">
        <f>IF(入力!$D$11="","",IF(反映項目!$B$11="×","",IFERROR(INDEX(資格集約!$E$87:$E$100,MATCH(1,資格集約!$G$87:$G$100,0)),"")))</f>
        <v/>
      </c>
      <c r="Q9">
        <f>IF(入力!$D$11="","",IF(反映項目!$B$11="×","",IFERROR(INDEX(資格集約!$H$87:$H$100,MATCH(2,資格集約!$G$87:$G$100,0)),"")))</f>
        <v/>
      </c>
      <c r="R9">
        <f>IF(入力!$D$11="","",IF(反映項目!$B$11="×","",IFERROR(INDEX(資格集約!$E$87:$E$100,MATCH(2,資格集約!$G$87:$G$100,0)),"")))</f>
        <v/>
      </c>
      <c r="S9">
        <f>IF(入力!$D$11="","",IF(反映項目!$B$11="×","",IFERROR(INDEX(資格集約!$H$87:$H$100,MATCH(3,資格集約!$G$87:$G$100,0)),"")))</f>
        <v/>
      </c>
      <c r="T9">
        <f>IF(入力!$D$11="","",IF(反映項目!$B$11="×","",IFERROR(INDEX(資格集約!$E$87:$E$100,MATCH(3,資格集約!$G$87:$G$100,0)),"")))</f>
        <v/>
      </c>
      <c r="U9">
        <f>IF(入力!$D$11="","",IF(反映項目!$B$11="×","",IFERROR(INDEX(資格集約!$H$87:$H$100,MATCH(4,資格集約!$G$87:$G$100,0)),"")))</f>
        <v/>
      </c>
      <c r="V9">
        <f>IF(入力!$D$11="","",IF(反映項目!$B$11="×","",IFERROR(INDEX(資格集約!$E$87:$E$100,MATCH(4,資格集約!$G$87:$G$100,0)),"")))</f>
        <v/>
      </c>
      <c r="W9">
        <f>IF(入力!$D$11="","",IF(反映項目!$B$11="×","",IFERROR(INDEX(資格集約!$H$87:$H$100,MATCH(5,資格集約!$G$87:$G$100,0)),"")))</f>
        <v/>
      </c>
      <c r="X9">
        <f>IF(入力!$D$11="","",IF(反映項目!$B$11="×","",IFERROR(INDEX(資格集約!$E$87:$E$100,MATCH(5,資格集約!$G$87:$G$100,0)),"")))</f>
        <v/>
      </c>
      <c r="Y9">
        <f>IF(入力!$D$11="","",IF(反映項目!$B$11="×","",IFERROR(INDEX(資格集約!$H$87:$H$100,MATCH(6,資格集約!$G$87:$G$100,0)),"")))</f>
        <v/>
      </c>
      <c r="Z9">
        <f>IF(入力!$D$11="","",IF(反映項目!$B$11="×","",IFERROR(INDEX(資格集約!$E$87:$E$100,MATCH(6,資格集約!$G$87:$G$100,0)),"")))</f>
        <v/>
      </c>
      <c r="AA9">
        <f>IF(入力!$D$11="","",IF(反映項目!$B$11="×","",IFERROR(INDEX(資格集約!$H$87:$H$100,MATCH(7,資格集約!$G$87:$G$100,0)),"")))</f>
        <v/>
      </c>
      <c r="AB9">
        <f>IF(入力!$D$11="","",IF(反映項目!$B$11="×","",IFERROR(INDEX(資格集約!$E$87:$E$100,MATCH(7,資格集約!$G$87:$G$100,0)),"")))</f>
        <v/>
      </c>
      <c r="AC9">
        <f>IF(入力!$D$11="","",IF(反映項目!$B$11="×","",IFERROR(INDEX(資格集約!$H$87:$H$100,MATCH(8,資格集約!$G$87:$G$100,0)),"")))</f>
        <v/>
      </c>
      <c r="AD9">
        <f>IF(入力!$D$11="","",IF(反映項目!$B$11="×","",IFERROR(INDEX(資格集約!$E$87:$E$100,MATCH(8,資格集約!$G$87:$G$100,0)),"")))</f>
        <v/>
      </c>
      <c r="AE9">
        <f>IF(入力!$D$11="","",IF(反映項目!$B$11="×","",IFERROR(INDEX(資格集約!$H$87:$H$100,MATCH(9,資格集約!$G$87:$G$100,0)),"")))</f>
        <v/>
      </c>
      <c r="AF9">
        <f>IF(入力!$D$11="","",IF(反映項目!$B$11="×","",IFERROR(INDEX(資格集約!$E$87:$E$100,MATCH(9,資格集約!$G$87:$G$100,0)),"")))</f>
        <v/>
      </c>
      <c r="AG9">
        <f>IF(入力!$D$11="","",IF(反映項目!$B$11="×","",IFERROR(INDEX(資格集約!$H$87:$H$100,MATCH(10,資格集約!$G$87:$G$100,0)),"")))</f>
        <v/>
      </c>
      <c r="AH9">
        <f>IF(入力!$D$11="","",IF(反映項目!$B$11="×","",IFERROR(INDEX(資格集約!$E$87:$E$100,MATCH(10,資格集約!$G$87:$G$100,0)),"")))</f>
        <v/>
      </c>
      <c r="AI9">
        <f>IF(入力!$D$11="","",IF(反映項目!$B$11="×","",IFERROR(INDEX(資格集約!$H$87:$H$100,MATCH(11,資格集約!$G$87:$G$100,0)),"")))</f>
        <v/>
      </c>
      <c r="AJ9">
        <f>IF(入力!$D$11="","",IF(反映項目!$B$11="×","",IFERROR(INDEX(資格集約!$E$87:$E$100,MATCH(11,資格集約!$G$87:$G$100,0)),"")))</f>
        <v/>
      </c>
      <c r="AK9">
        <f>IF(入力!$D$11="","",IF(反映項目!$B$11="×","",IFERROR(INDEX(資格集約!$H$87:$H$100,MATCH(12,資格集約!$G$87:$G$100,0)),"")))</f>
        <v/>
      </c>
      <c r="AL9">
        <f>IF(入力!$D$11="","",IF(反映項目!$B$11="×","",IFERROR(INDEX(資格集約!$E$87:$E$100,MATCH(12,資格集約!$G$87:$G$100,0)),"")))</f>
        <v/>
      </c>
      <c r="AM9">
        <f>IF(入力!$D$11="","",IF(反映項目!$B$11="×","",IFERROR(INDEX(資格集約!$H$87:$H$100,MATCH(13,資格集約!$G$87:$G$100,0)),"")))</f>
        <v/>
      </c>
      <c r="AN9">
        <f>IF(入力!$D$11="","",IF(反映項目!$B$11="×","",IFERROR(INDEX(資格集約!$E$87:$E$100,MATCH(13,資格集約!$G$87:$G$100,0)),"")))</f>
        <v/>
      </c>
      <c r="AO9">
        <f>IF(入力!$D$11="","",IF(反映項目!$B$11="×","",IFERROR(INDEX(資格集約!$H$87:$H$100,MATCH(14,資格集約!$G$87:$G$100,0)),"")))</f>
        <v/>
      </c>
      <c r="AP9">
        <f>IF(入力!$D$11="","",IF(反映項目!$B$11="×","",IFERROR(INDEX(資格集約!$E$87:$E$100,MATCH(14,資格集約!$G$87:$G$100,0)),"")))</f>
        <v/>
      </c>
      <c r="AQ9">
        <f>IF(入力!$D$11="","",IF(OR(反映項目!$B$12="×",入力!$Z$11=""),"",入力!$Z$11))</f>
        <v/>
      </c>
      <c r="AR9">
        <f>IF(入力!$D$11="","",IF(反映項目!$B$13="×","",IF(入力!$AA$11="","",入力!$AA$11&amp;CHAR(10)))&amp;IF(反映項目!$B$14="×","",IF(入力!$AB$11="","",入力!$AB$11&amp;CHAR(10)))&amp;IF(反映項目!$B$15="×","",IF(入力!$AC$11="","",入力!$AC$11)))</f>
        <v/>
      </c>
      <c r="AS9">
        <f>IF(入力!$D$11="","",IF(OR(反映項目!$B$17="×",入力!$AH$11=""),"",入力!$AH$11))</f>
        <v/>
      </c>
      <c r="AT9">
        <f>IF(入力!$D$11="","",IF(OR(反映項目!$B$16="×",N($BB$9)=0),"",YEAR($BB$9)-IF($BB$9&gt;=DATE(2019,5,1),2018,1988)))&amp;""</f>
        <v/>
      </c>
      <c r="AU9">
        <f>IF(入力!$D$11="","",IF(OR(反映項目!$B$16="×",N($BB$9)=0),"",MONTH($BB$9)))&amp;""</f>
        <v/>
      </c>
      <c r="AV9">
        <f>IF(入力!$D$11="","",IF(OR(反映項目!$B$16="×",入力!$AE$11=""),"",入力!$AE$11))</f>
        <v/>
      </c>
      <c r="AW9">
        <f>IF(入力!$D$11="","",IF(OR(反映項目!$B$16="×",N($BC$9)=0),"",YEAR($BC$9)-IF($BC$9&gt;=DATE(2019,5,1),2018,1988)))&amp;""</f>
        <v/>
      </c>
      <c r="AX9">
        <f>IF(入力!$D$11="","",IF(OR(反映項目!$B$16="×",N($BC$9)=0),"",MONTH($BC$9)))&amp;""</f>
        <v/>
      </c>
      <c r="AY9">
        <f>IF(入力!$D$11="","",IF(OR(反映項目!$B$16="×",入力!$AG$11=""),"",入力!$AG$11))</f>
        <v/>
      </c>
      <c r="BA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B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BC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IFERROR(VALUE(SUBSTITUTE(MID(入力!$AF$11,FIND("月",入力!$AF$11)+1,10),"日","")),1)),DATE(VALUE(TRIM(MID(SUBSTITUTE(SUBSTITUTE(SUBSTITUTE(SUBSTITUTE(SUBSTITUTE(SUBSTITUTE(入力!$AF$11,"年","/"),"月","/"),"日",""),"-","/"),".","/"),"/",REPT(" ",50)),1,50))),VALUE(TRIM(MID(SUBSTITUTE(SUBSTITUTE(SUBSTITUTE(SUBSTITUTE(SUBSTITUTE(SUBSTITUTE(入力!$AF$11,"年","/"),"月","/"),"日",""),"-","/"),".","/"),"/",REPT(" ",50)),51,50))),IFERROR(VALUE(TRIM(MID(SUBSTITUTE(SUBSTITUTE(SUBSTITUTE(SUBSTITUTE(SUBSTITUTE(SUBSTITUTE(入力!$AF$11,"年","/"),"月","/"),"日",""),"-","/"),".","/"),"/",REPT(" ",50)),101,50))),1))),IFERROR(DATEVALUE(入力!$AF$11),"")))))</f>
        <v/>
      </c>
      <c r="BD9">
        <f>IF(入力!$D$11="","",$O9&amp;IF($R9="","",CHAR(10)&amp;$Q9)&amp;IF($T9="","",CHAR(10)&amp;$S9)&amp;IF($V9="","",CHAR(10)&amp;$U9)&amp;IF($X9="","",CHAR(10)&amp;$W9)&amp;IF($Z9="","",CHAR(10)&amp;$Y9)&amp;IF($AB9="","",CHAR(10)&amp;$AA9)&amp;IF($AD9="","",CHAR(10)&amp;$AC9)&amp;IF($AF9="","",CHAR(10)&amp;$AE9)&amp;IF($AH9="","",CHAR(10)&amp;$AG9)&amp;IF($AJ9="","",CHAR(10)&amp;$AI9)&amp;IF($AL9="","",CHAR(10)&amp;$AK9)&amp;IF($AN9="","",CHAR(10)&amp;$AM9)&amp;IF($AP9="","",CHAR(10)&amp;$AO9))</f>
        <v/>
      </c>
      <c r="BE9">
        <f>IF(入力!$D$11="","",$P9&amp;IF($R9="","",CHAR(10)&amp;$R9)&amp;IF($T9="","",CHAR(10)&amp;$T9)&amp;IF($V9="","",CHAR(10)&amp;$V9)&amp;IF($X9="","",CHAR(10)&amp;$X9)&amp;IF($Z9="","",CHAR(10)&amp;$Z9)&amp;IF($AB9="","",CHAR(10)&amp;$AB9)&amp;IF($AD9="","",CHAR(10)&amp;$AD9)&amp;IF($AF9="","",CHAR(10)&amp;$AF9)&amp;IF($AH9="","",CHAR(10)&amp;$AH9)&amp;IF($AJ9="","",CHAR(10)&amp;$AJ9)&amp;IF($AL9="","",CHAR(10)&amp;$AL9)&amp;IF($AN9="","",CHAR(10)&amp;$AN9)&amp;IF($AP9="","",CHAR(10)&amp;$AP9))</f>
        <v/>
      </c>
      <c r="BF9">
        <f>IF(入力!$D$11="","",IF($P9="",0,1)+IF($R9="",0,1)+IF($T9="",0,1)+IF($V9="",0,1)+IF($X9="",0,1)+IF($Z9="",0,1)+IF($AB9="",0,1)+IF($AD9="",0,1)+IF($AF9="",0,1)+IF($AH9="",0,1)+IF($AJ9="",0,1)+IF($AL9="",0,1)+IF($AN9="",0,1)+IF($AP9="",0,1))</f>
        <v/>
      </c>
    </row>
    <row r="10">
      <c r="A10" t="n">
        <v>8</v>
      </c>
      <c r="B10">
        <f>IF(入力!$D$12="","",IF(OR(反映項目!$B$4="×",入力!$D$12=""),"",入力!$D$12))</f>
        <v/>
      </c>
      <c r="C10">
        <f>IF(入力!$D$12="","",IF(OR(反映項目!$B$5="×",入力!$E$12=""),"",入力!$E$12))</f>
        <v/>
      </c>
      <c r="D10">
        <f>IF(入力!$D$12="","",IF(OR(反映項目!$B$6="×",N($BA$10)=0),"",YEAR($BA$10)-IF($BA$10&gt;=DATE(2019,5,1),2018,IF($BA$10&gt;=DATE(1989,1,8),1988,1925))))&amp;""</f>
        <v/>
      </c>
      <c r="E10">
        <f>IF(入力!$D$12="","",IF(OR(反映項目!$B$6="×",N($BA$10)=0),"",MONTH($BA$10)))&amp;""</f>
        <v/>
      </c>
      <c r="F10">
        <f>IF(入力!$D$12="","",IF(OR(反映項目!$B$6="×",N($BA$10)=0),"",DAY($BA$10)))&amp;""</f>
        <v/>
      </c>
      <c r="G10">
        <f>IF(入力!$D$12="","",IF(OR(反映項目!$B$6="×",OR(N($BA$10)=0,N(設定!$B$3)=0)),"",DATEDIF($BA$10,設定!$B$3,"Y")))&amp;""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IF(入力!$D$12="","",IF(反映項目!$B$10="×","",IF(AND(入力!$J$12="",入力!$K$12=""),"同上",IF(入力!$K$12="","",入力!$K$12))))</f>
        <v/>
      </c>
      <c r="M10">
        <f>IF(入力!$D$12="","",IF(OR(反映項目!$B$10="×",入力!$L$12="",AND(入力!$J$12="",入力!$K$12="")),"",入力!$L$12))</f>
        <v/>
      </c>
      <c r="N10">
        <f>IF(入力!$D$12="","",設定!$B$4&amp;CHAR(10)&amp;IF(入力!$M$12="",設定!$B$5,入力!$M$12))</f>
        <v/>
      </c>
      <c r="O10">
        <f>IF(入力!$D$12="","",IF(反映項目!$B$11="×","",IFERROR(INDEX(資格集約!$H$101:$H$114,MATCH(1,資格集約!$G$101:$G$114,0)),"")))</f>
        <v/>
      </c>
      <c r="P10">
        <f>IF(入力!$D$12="","",IF(反映項目!$B$11="×","",IFERROR(INDEX(資格集約!$E$101:$E$114,MATCH(1,資格集約!$G$101:$G$114,0)),"")))</f>
        <v/>
      </c>
      <c r="Q10">
        <f>IF(入力!$D$12="","",IF(反映項目!$B$11="×","",IFERROR(INDEX(資格集約!$H$101:$H$114,MATCH(2,資格集約!$G$101:$G$114,0)),"")))</f>
        <v/>
      </c>
      <c r="R10">
        <f>IF(入力!$D$12="","",IF(反映項目!$B$11="×","",IFERROR(INDEX(資格集約!$E$101:$E$114,MATCH(2,資格集約!$G$101:$G$114,0)),"")))</f>
        <v/>
      </c>
      <c r="S10">
        <f>IF(入力!$D$12="","",IF(反映項目!$B$11="×","",IFERROR(INDEX(資格集約!$H$101:$H$114,MATCH(3,資格集約!$G$101:$G$114,0)),"")))</f>
        <v/>
      </c>
      <c r="T10">
        <f>IF(入力!$D$12="","",IF(反映項目!$B$11="×","",IFERROR(INDEX(資格集約!$E$101:$E$114,MATCH(3,資格集約!$G$101:$G$114,0)),"")))</f>
        <v/>
      </c>
      <c r="U10">
        <f>IF(入力!$D$12="","",IF(反映項目!$B$11="×","",IFERROR(INDEX(資格集約!$H$101:$H$114,MATCH(4,資格集約!$G$101:$G$114,0)),"")))</f>
        <v/>
      </c>
      <c r="V10">
        <f>IF(入力!$D$12="","",IF(反映項目!$B$11="×","",IFERROR(INDEX(資格集約!$E$101:$E$114,MATCH(4,資格集約!$G$101:$G$114,0)),"")))</f>
        <v/>
      </c>
      <c r="W10">
        <f>IF(入力!$D$12="","",IF(反映項目!$B$11="×","",IFERROR(INDEX(資格集約!$H$101:$H$114,MATCH(5,資格集約!$G$101:$G$114,0)),"")))</f>
        <v/>
      </c>
      <c r="X10">
        <f>IF(入力!$D$12="","",IF(反映項目!$B$11="×","",IFERROR(INDEX(資格集約!$E$101:$E$114,MATCH(5,資格集約!$G$101:$G$114,0)),"")))</f>
        <v/>
      </c>
      <c r="Y10">
        <f>IF(入力!$D$12="","",IF(反映項目!$B$11="×","",IFERROR(INDEX(資格集約!$H$101:$H$114,MATCH(6,資格集約!$G$101:$G$114,0)),"")))</f>
        <v/>
      </c>
      <c r="Z10">
        <f>IF(入力!$D$12="","",IF(反映項目!$B$11="×","",IFERROR(INDEX(資格集約!$E$101:$E$114,MATCH(6,資格集約!$G$101:$G$114,0)),"")))</f>
        <v/>
      </c>
      <c r="AA10">
        <f>IF(入力!$D$12="","",IF(反映項目!$B$11="×","",IFERROR(INDEX(資格集約!$H$101:$H$114,MATCH(7,資格集約!$G$101:$G$114,0)),"")))</f>
        <v/>
      </c>
      <c r="AB10">
        <f>IF(入力!$D$12="","",IF(反映項目!$B$11="×","",IFERROR(INDEX(資格集約!$E$101:$E$114,MATCH(7,資格集約!$G$101:$G$114,0)),"")))</f>
        <v/>
      </c>
      <c r="AC10">
        <f>IF(入力!$D$12="","",IF(反映項目!$B$11="×","",IFERROR(INDEX(資格集約!$H$101:$H$114,MATCH(8,資格集約!$G$101:$G$114,0)),"")))</f>
        <v/>
      </c>
      <c r="AD10">
        <f>IF(入力!$D$12="","",IF(反映項目!$B$11="×","",IFERROR(INDEX(資格集約!$E$101:$E$114,MATCH(8,資格集約!$G$101:$G$114,0)),"")))</f>
        <v/>
      </c>
      <c r="AE10">
        <f>IF(入力!$D$12="","",IF(反映項目!$B$11="×","",IFERROR(INDEX(資格集約!$H$101:$H$114,MATCH(9,資格集約!$G$101:$G$114,0)),"")))</f>
        <v/>
      </c>
      <c r="AF10">
        <f>IF(入力!$D$12="","",IF(反映項目!$B$11="×","",IFERROR(INDEX(資格集約!$E$101:$E$114,MATCH(9,資格集約!$G$101:$G$114,0)),"")))</f>
        <v/>
      </c>
      <c r="AG10">
        <f>IF(入力!$D$12="","",IF(反映項目!$B$11="×","",IFERROR(INDEX(資格集約!$H$101:$H$114,MATCH(10,資格集約!$G$101:$G$114,0)),"")))</f>
        <v/>
      </c>
      <c r="AH10">
        <f>IF(入力!$D$12="","",IF(反映項目!$B$11="×","",IFERROR(INDEX(資格集約!$E$101:$E$114,MATCH(10,資格集約!$G$101:$G$114,0)),"")))</f>
        <v/>
      </c>
      <c r="AI10">
        <f>IF(入力!$D$12="","",IF(反映項目!$B$11="×","",IFERROR(INDEX(資格集約!$H$101:$H$114,MATCH(11,資格集約!$G$101:$G$114,0)),"")))</f>
        <v/>
      </c>
      <c r="AJ10">
        <f>IF(入力!$D$12="","",IF(反映項目!$B$11="×","",IFERROR(INDEX(資格集約!$E$101:$E$114,MATCH(11,資格集約!$G$101:$G$114,0)),"")))</f>
        <v/>
      </c>
      <c r="AK10">
        <f>IF(入力!$D$12="","",IF(反映項目!$B$11="×","",IFERROR(INDEX(資格集約!$H$101:$H$114,MATCH(12,資格集約!$G$101:$G$114,0)),"")))</f>
        <v/>
      </c>
      <c r="AL10">
        <f>IF(入力!$D$12="","",IF(反映項目!$B$11="×","",IFERROR(INDEX(資格集約!$E$101:$E$114,MATCH(12,資格集約!$G$101:$G$114,0)),"")))</f>
        <v/>
      </c>
      <c r="AM10">
        <f>IF(入力!$D$12="","",IF(反映項目!$B$11="×","",IFERROR(INDEX(資格集約!$H$101:$H$114,MATCH(13,資格集約!$G$101:$G$114,0)),"")))</f>
        <v/>
      </c>
      <c r="AN10">
        <f>IF(入力!$D$12="","",IF(反映項目!$B$11="×","",IFERROR(INDEX(資格集約!$E$101:$E$114,MATCH(13,資格集約!$G$101:$G$114,0)),"")))</f>
        <v/>
      </c>
      <c r="AO10">
        <f>IF(入力!$D$12="","",IF(反映項目!$B$11="×","",IFERROR(INDEX(資格集約!$H$101:$H$114,MATCH(14,資格集約!$G$101:$G$114,0)),"")))</f>
        <v/>
      </c>
      <c r="AP10">
        <f>IF(入力!$D$12="","",IF(反映項目!$B$11="×","",IFERROR(INDEX(資格集約!$E$101:$E$114,MATCH(14,資格集約!$G$101:$G$114,0)),"")))</f>
        <v/>
      </c>
      <c r="AQ10">
        <f>IF(入力!$D$12="","",IF(OR(反映項目!$B$12="×",入力!$Z$12=""),"",入力!$Z$12))</f>
        <v/>
      </c>
      <c r="AR10">
        <f>IF(入力!$D$12="","",IF(反映項目!$B$13="×","",IF(入力!$AA$12="","",入力!$AA$12&amp;CHAR(10)))&amp;IF(反映項目!$B$14="×","",IF(入力!$AB$12="","",入力!$AB$12&amp;CHAR(10)))&amp;IF(反映項目!$B$15="×","",IF(入力!$AC$12="","",入力!$AC$12)))</f>
        <v/>
      </c>
      <c r="AS10">
        <f>IF(入力!$D$12="","",IF(OR(反映項目!$B$17="×",入力!$AH$12=""),"",入力!$AH$12))</f>
        <v/>
      </c>
      <c r="AT10">
        <f>IF(入力!$D$12="","",IF(OR(反映項目!$B$16="×",N($BB$10)=0),"",YEAR($BB$10)-IF($BB$10&gt;=DATE(2019,5,1),2018,1988)))&amp;""</f>
        <v/>
      </c>
      <c r="AU10">
        <f>IF(入力!$D$12="","",IF(OR(反映項目!$B$16="×",N($BB$10)=0),"",MONTH($BB$10)))&amp;""</f>
        <v/>
      </c>
      <c r="AV10">
        <f>IF(入力!$D$12="","",IF(OR(反映項目!$B$16="×",入力!$AE$12=""),"",入力!$AE$12))</f>
        <v/>
      </c>
      <c r="AW10">
        <f>IF(入力!$D$12="","",IF(OR(反映項目!$B$16="×",N($BC$10)=0),"",YEAR($BC$10)-IF($BC$10&gt;=DATE(2019,5,1),2018,1988)))&amp;""</f>
        <v/>
      </c>
      <c r="AX10">
        <f>IF(入力!$D$12="","",IF(OR(反映項目!$B$16="×",N($BC$10)=0),"",MONTH($BC$10)))&amp;""</f>
        <v/>
      </c>
      <c r="AY10">
        <f>IF(入力!$D$12="","",IF(OR(反映項目!$B$16="×",入力!$AG$12=""),"",入力!$AG$12))</f>
        <v/>
      </c>
      <c r="BA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B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BC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IFERROR(VALUE(SUBSTITUTE(MID(入力!$AF$12,FIND("月",入力!$AF$12)+1,10),"日","")),1)),DATE(VALUE(TRIM(MID(SUBSTITUTE(SUBSTITUTE(SUBSTITUTE(SUBSTITUTE(SUBSTITUTE(SUBSTITUTE(入力!$AF$12,"年","/"),"月","/"),"日",""),"-","/"),".","/"),"/",REPT(" ",50)),1,50))),VALUE(TRIM(MID(SUBSTITUTE(SUBSTITUTE(SUBSTITUTE(SUBSTITUTE(SUBSTITUTE(SUBSTITUTE(入力!$AF$12,"年","/"),"月","/"),"日",""),"-","/"),".","/"),"/",REPT(" ",50)),51,50))),IFERROR(VALUE(TRIM(MID(SUBSTITUTE(SUBSTITUTE(SUBSTITUTE(SUBSTITUTE(SUBSTITUTE(SUBSTITUTE(入力!$AF$12,"年","/"),"月","/"),"日",""),"-","/"),".","/"),"/",REPT(" ",50)),101,50))),1))),IFERROR(DATEVALUE(入力!$AF$12),"")))))</f>
        <v/>
      </c>
      <c r="BD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f>
        <v/>
      </c>
      <c r="BE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f>
        <v/>
      </c>
      <c r="BF10">
        <f>IF(入力!$D$12="","",IF($P10="",0,1)+IF($R10="",0,1)+IF($T10="",0,1)+IF($V10="",0,1)+IF($X10="",0,1)+IF($Z10="",0,1)+IF($AB10="",0,1)+IF($AD10="",0,1)+IF($AF10="",0,1)+IF($AH10="",0,1)+IF($AJ10="",0,1)+IF($AL10="",0,1)+IF($AN10="",0,1)+IF($AP10="",0,1))</f>
        <v/>
      </c>
    </row>
    <row r="11">
      <c r="A11" t="n">
        <v>9</v>
      </c>
      <c r="B11">
        <f>IF(入力!$D$13="","",IF(OR(反映項目!$B$4="×",入力!$D$13=""),"",入力!$D$13))</f>
        <v/>
      </c>
      <c r="C11">
        <f>IF(入力!$D$13="","",IF(OR(反映項目!$B$5="×",入力!$E$13=""),"",入力!$E$13))</f>
        <v/>
      </c>
      <c r="D11">
        <f>IF(入力!$D$13="","",IF(OR(反映項目!$B$6="×",N($BA$11)=0),"",YEAR($BA$11)-IF($BA$11&gt;=DATE(2019,5,1),2018,IF($BA$11&gt;=DATE(1989,1,8),1988,1925))))&amp;""</f>
        <v/>
      </c>
      <c r="E11">
        <f>IF(入力!$D$13="","",IF(OR(反映項目!$B$6="×",N($BA$11)=0),"",MONTH($BA$11)))&amp;""</f>
        <v/>
      </c>
      <c r="F11">
        <f>IF(入力!$D$13="","",IF(OR(反映項目!$B$6="×",N($BA$11)=0),"",DAY($BA$11)))&amp;""</f>
        <v/>
      </c>
      <c r="G11">
        <f>IF(入力!$D$13="","",IF(OR(反映項目!$B$6="×",OR(N($BA$11)=0,N(設定!$B$3)=0)),"",DATEDIF($BA$11,設定!$B$3,"Y")))&amp;""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IF(入力!$D$13="","",IF(反映項目!$B$10="×","",IF(AND(入力!$J$13="",入力!$K$13=""),"同上",IF(入力!$K$13="","",入力!$K$13))))</f>
        <v/>
      </c>
      <c r="M11">
        <f>IF(入力!$D$13="","",IF(OR(反映項目!$B$10="×",入力!$L$13="",AND(入力!$J$13="",入力!$K$13="")),"",入力!$L$13))</f>
        <v/>
      </c>
      <c r="N11">
        <f>IF(入力!$D$13="","",設定!$B$4&amp;CHAR(10)&amp;IF(入力!$M$13="",設定!$B$5,入力!$M$13))</f>
        <v/>
      </c>
      <c r="O11">
        <f>IF(入力!$D$13="","",IF(反映項目!$B$11="×","",IFERROR(INDEX(資格集約!$H$115:$H$128,MATCH(1,資格集約!$G$115:$G$128,0)),"")))</f>
        <v/>
      </c>
      <c r="P11">
        <f>IF(入力!$D$13="","",IF(反映項目!$B$11="×","",IFERROR(INDEX(資格集約!$E$115:$E$128,MATCH(1,資格集約!$G$115:$G$128,0)),"")))</f>
        <v/>
      </c>
      <c r="Q11">
        <f>IF(入力!$D$13="","",IF(反映項目!$B$11="×","",IFERROR(INDEX(資格集約!$H$115:$H$128,MATCH(2,資格集約!$G$115:$G$128,0)),"")))</f>
        <v/>
      </c>
      <c r="R11">
        <f>IF(入力!$D$13="","",IF(反映項目!$B$11="×","",IFERROR(INDEX(資格集約!$E$115:$E$128,MATCH(2,資格集約!$G$115:$G$128,0)),"")))</f>
        <v/>
      </c>
      <c r="S11">
        <f>IF(入力!$D$13="","",IF(反映項目!$B$11="×","",IFERROR(INDEX(資格集約!$H$115:$H$128,MATCH(3,資格集約!$G$115:$G$128,0)),"")))</f>
        <v/>
      </c>
      <c r="T11">
        <f>IF(入力!$D$13="","",IF(反映項目!$B$11="×","",IFERROR(INDEX(資格集約!$E$115:$E$128,MATCH(3,資格集約!$G$115:$G$128,0)),"")))</f>
        <v/>
      </c>
      <c r="U11">
        <f>IF(入力!$D$13="","",IF(反映項目!$B$11="×","",IFERROR(INDEX(資格集約!$H$115:$H$128,MATCH(4,資格集約!$G$115:$G$128,0)),"")))</f>
        <v/>
      </c>
      <c r="V11">
        <f>IF(入力!$D$13="","",IF(反映項目!$B$11="×","",IFERROR(INDEX(資格集約!$E$115:$E$128,MATCH(4,資格集約!$G$115:$G$128,0)),"")))</f>
        <v/>
      </c>
      <c r="W11">
        <f>IF(入力!$D$13="","",IF(反映項目!$B$11="×","",IFERROR(INDEX(資格集約!$H$115:$H$128,MATCH(5,資格集約!$G$115:$G$128,0)),"")))</f>
        <v/>
      </c>
      <c r="X11">
        <f>IF(入力!$D$13="","",IF(反映項目!$B$11="×","",IFERROR(INDEX(資格集約!$E$115:$E$128,MATCH(5,資格集約!$G$115:$G$128,0)),"")))</f>
        <v/>
      </c>
      <c r="Y11">
        <f>IF(入力!$D$13="","",IF(反映項目!$B$11="×","",IFERROR(INDEX(資格集約!$H$115:$H$128,MATCH(6,資格集約!$G$115:$G$128,0)),"")))</f>
        <v/>
      </c>
      <c r="Z11">
        <f>IF(入力!$D$13="","",IF(反映項目!$B$11="×","",IFERROR(INDEX(資格集約!$E$115:$E$128,MATCH(6,資格集約!$G$115:$G$128,0)),"")))</f>
        <v/>
      </c>
      <c r="AA11">
        <f>IF(入力!$D$13="","",IF(反映項目!$B$11="×","",IFERROR(INDEX(資格集約!$H$115:$H$128,MATCH(7,資格集約!$G$115:$G$128,0)),"")))</f>
        <v/>
      </c>
      <c r="AB11">
        <f>IF(入力!$D$13="","",IF(反映項目!$B$11="×","",IFERROR(INDEX(資格集約!$E$115:$E$128,MATCH(7,資格集約!$G$115:$G$128,0)),"")))</f>
        <v/>
      </c>
      <c r="AC11">
        <f>IF(入力!$D$13="","",IF(反映項目!$B$11="×","",IFERROR(INDEX(資格集約!$H$115:$H$128,MATCH(8,資格集約!$G$115:$G$128,0)),"")))</f>
        <v/>
      </c>
      <c r="AD11">
        <f>IF(入力!$D$13="","",IF(反映項目!$B$11="×","",IFERROR(INDEX(資格集約!$E$115:$E$128,MATCH(8,資格集約!$G$115:$G$128,0)),"")))</f>
        <v/>
      </c>
      <c r="AE11">
        <f>IF(入力!$D$13="","",IF(反映項目!$B$11="×","",IFERROR(INDEX(資格集約!$H$115:$H$128,MATCH(9,資格集約!$G$115:$G$128,0)),"")))</f>
        <v/>
      </c>
      <c r="AF11">
        <f>IF(入力!$D$13="","",IF(反映項目!$B$11="×","",IFERROR(INDEX(資格集約!$E$115:$E$128,MATCH(9,資格集約!$G$115:$G$128,0)),"")))</f>
        <v/>
      </c>
      <c r="AG11">
        <f>IF(入力!$D$13="","",IF(反映項目!$B$11="×","",IFERROR(INDEX(資格集約!$H$115:$H$128,MATCH(10,資格集約!$G$115:$G$128,0)),"")))</f>
        <v/>
      </c>
      <c r="AH11">
        <f>IF(入力!$D$13="","",IF(反映項目!$B$11="×","",IFERROR(INDEX(資格集約!$E$115:$E$128,MATCH(10,資格集約!$G$115:$G$128,0)),"")))</f>
        <v/>
      </c>
      <c r="AI11">
        <f>IF(入力!$D$13="","",IF(反映項目!$B$11="×","",IFERROR(INDEX(資格集約!$H$115:$H$128,MATCH(11,資格集約!$G$115:$G$128,0)),"")))</f>
        <v/>
      </c>
      <c r="AJ11">
        <f>IF(入力!$D$13="","",IF(反映項目!$B$11="×","",IFERROR(INDEX(資格集約!$E$115:$E$128,MATCH(11,資格集約!$G$115:$G$128,0)),"")))</f>
        <v/>
      </c>
      <c r="AK11">
        <f>IF(入力!$D$13="","",IF(反映項目!$B$11="×","",IFERROR(INDEX(資格集約!$H$115:$H$128,MATCH(12,資格集約!$G$115:$G$128,0)),"")))</f>
        <v/>
      </c>
      <c r="AL11">
        <f>IF(入力!$D$13="","",IF(反映項目!$B$11="×","",IFERROR(INDEX(資格集約!$E$115:$E$128,MATCH(12,資格集約!$G$115:$G$128,0)),"")))</f>
        <v/>
      </c>
      <c r="AM11">
        <f>IF(入力!$D$13="","",IF(反映項目!$B$11="×","",IFERROR(INDEX(資格集約!$H$115:$H$128,MATCH(13,資格集約!$G$115:$G$128,0)),"")))</f>
        <v/>
      </c>
      <c r="AN11">
        <f>IF(入力!$D$13="","",IF(反映項目!$B$11="×","",IFERROR(INDEX(資格集約!$E$115:$E$128,MATCH(13,資格集約!$G$115:$G$128,0)),"")))</f>
        <v/>
      </c>
      <c r="AO11">
        <f>IF(入力!$D$13="","",IF(反映項目!$B$11="×","",IFERROR(INDEX(資格集約!$H$115:$H$128,MATCH(14,資格集約!$G$115:$G$128,0)),"")))</f>
        <v/>
      </c>
      <c r="AP11">
        <f>IF(入力!$D$13="","",IF(反映項目!$B$11="×","",IFERROR(INDEX(資格集約!$E$115:$E$128,MATCH(14,資格集約!$G$115:$G$128,0)),"")))</f>
        <v/>
      </c>
      <c r="AQ11">
        <f>IF(入力!$D$13="","",IF(OR(反映項目!$B$12="×",入力!$Z$13=""),"",入力!$Z$13))</f>
        <v/>
      </c>
      <c r="AR11">
        <f>IF(入力!$D$13="","",IF(反映項目!$B$13="×","",IF(入力!$AA$13="","",入力!$AA$13&amp;CHAR(10)))&amp;IF(反映項目!$B$14="×","",IF(入力!$AB$13="","",入力!$AB$13&amp;CHAR(10)))&amp;IF(反映項目!$B$15="×","",IF(入力!$AC$13="","",入力!$AC$13)))</f>
        <v/>
      </c>
      <c r="AS11">
        <f>IF(入力!$D$13="","",IF(OR(反映項目!$B$17="×",入力!$AH$13=""),"",入力!$AH$13))</f>
        <v/>
      </c>
      <c r="AT11">
        <f>IF(入力!$D$13="","",IF(OR(反映項目!$B$16="×",N($BB$11)=0),"",YEAR($BB$11)-IF($BB$11&gt;=DATE(2019,5,1),2018,1988)))&amp;""</f>
        <v/>
      </c>
      <c r="AU11">
        <f>IF(入力!$D$13="","",IF(OR(反映項目!$B$16="×",N($BB$11)=0),"",MONTH($BB$11)))&amp;""</f>
        <v/>
      </c>
      <c r="AV11">
        <f>IF(入力!$D$13="","",IF(OR(反映項目!$B$16="×",入力!$AE$13=""),"",入力!$AE$13))</f>
        <v/>
      </c>
      <c r="AW11">
        <f>IF(入力!$D$13="","",IF(OR(反映項目!$B$16="×",N($BC$11)=0),"",YEAR($BC$11)-IF($BC$11&gt;=DATE(2019,5,1),2018,1988)))&amp;""</f>
        <v/>
      </c>
      <c r="AX11">
        <f>IF(入力!$D$13="","",IF(OR(反映項目!$B$16="×",N($BC$11)=0),"",MONTH($BC$11)))&amp;""</f>
        <v/>
      </c>
      <c r="AY11">
        <f>IF(入力!$D$13="","",IF(OR(反映項目!$B$16="×",入力!$AG$13=""),"",入力!$AG$13))</f>
        <v/>
      </c>
      <c r="BA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B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BC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IFERROR(VALUE(SUBSTITUTE(MID(入力!$AF$13,FIND("月",入力!$AF$13)+1,10),"日","")),1)),DATE(VALUE(TRIM(MID(SUBSTITUTE(SUBSTITUTE(SUBSTITUTE(SUBSTITUTE(SUBSTITUTE(SUBSTITUTE(入力!$AF$13,"年","/"),"月","/"),"日",""),"-","/"),".","/"),"/",REPT(" ",50)),1,50))),VALUE(TRIM(MID(SUBSTITUTE(SUBSTITUTE(SUBSTITUTE(SUBSTITUTE(SUBSTITUTE(SUBSTITUTE(入力!$AF$13,"年","/"),"月","/"),"日",""),"-","/"),".","/"),"/",REPT(" ",50)),51,50))),IFERROR(VALUE(TRIM(MID(SUBSTITUTE(SUBSTITUTE(SUBSTITUTE(SUBSTITUTE(SUBSTITUTE(SUBSTITUTE(入力!$AF$13,"年","/"),"月","/"),"日",""),"-","/"),".","/"),"/",REPT(" ",50)),101,50))),1))),IFERROR(DATEVALUE(入力!$AF$13),"")))))</f>
        <v/>
      </c>
      <c r="BD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f>
        <v/>
      </c>
      <c r="BE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f>
        <v/>
      </c>
      <c r="BF11">
        <f>IF(入力!$D$13="","",IF($P11="",0,1)+IF($R11="",0,1)+IF($T11="",0,1)+IF($V11="",0,1)+IF($X11="",0,1)+IF($Z11="",0,1)+IF($AB11="",0,1)+IF($AD11="",0,1)+IF($AF11="",0,1)+IF($AH11="",0,1)+IF($AJ11="",0,1)+IF($AL11="",0,1)+IF($AN11="",0,1)+IF($AP11="",0,1))</f>
        <v/>
      </c>
    </row>
    <row r="12">
      <c r="A12" t="n">
        <v>10</v>
      </c>
      <c r="B12">
        <f>IF(入力!$D$14="","",IF(OR(反映項目!$B$4="×",入力!$D$14=""),"",入力!$D$14))</f>
        <v/>
      </c>
      <c r="C12">
        <f>IF(入力!$D$14="","",IF(OR(反映項目!$B$5="×",入力!$E$14=""),"",入力!$E$14))</f>
        <v/>
      </c>
      <c r="D12">
        <f>IF(入力!$D$14="","",IF(OR(反映項目!$B$6="×",N($BA$12)=0),"",YEAR($BA$12)-IF($BA$12&gt;=DATE(2019,5,1),2018,IF($BA$12&gt;=DATE(1989,1,8),1988,1925))))&amp;""</f>
        <v/>
      </c>
      <c r="E12">
        <f>IF(入力!$D$14="","",IF(OR(反映項目!$B$6="×",N($BA$12)=0),"",MONTH($BA$12)))&amp;""</f>
        <v/>
      </c>
      <c r="F12">
        <f>IF(入力!$D$14="","",IF(OR(反映項目!$B$6="×",N($BA$12)=0),"",DAY($BA$12)))&amp;""</f>
        <v/>
      </c>
      <c r="G12">
        <f>IF(入力!$D$14="","",IF(OR(反映項目!$B$6="×",OR(N($BA$12)=0,N(設定!$B$3)=0)),"",DATEDIF($BA$12,設定!$B$3,"Y")))&amp;""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IF(入力!$D$14="","",IF(反映項目!$B$10="×","",IF(AND(入力!$J$14="",入力!$K$14=""),"同上",IF(入力!$K$14="","",入力!$K$14))))</f>
        <v/>
      </c>
      <c r="M12">
        <f>IF(入力!$D$14="","",IF(OR(反映項目!$B$10="×",入力!$L$14="",AND(入力!$J$14="",入力!$K$14="")),"",入力!$L$14))</f>
        <v/>
      </c>
      <c r="N12">
        <f>IF(入力!$D$14="","",設定!$B$4&amp;CHAR(10)&amp;IF(入力!$M$14="",設定!$B$5,入力!$M$14))</f>
        <v/>
      </c>
      <c r="O12">
        <f>IF(入力!$D$14="","",IF(反映項目!$B$11="×","",IFERROR(INDEX(資格集約!$H$129:$H$142,MATCH(1,資格集約!$G$129:$G$142,0)),"")))</f>
        <v/>
      </c>
      <c r="P12">
        <f>IF(入力!$D$14="","",IF(反映項目!$B$11="×","",IFERROR(INDEX(資格集約!$E$129:$E$142,MATCH(1,資格集約!$G$129:$G$142,0)),"")))</f>
        <v/>
      </c>
      <c r="Q12">
        <f>IF(入力!$D$14="","",IF(反映項目!$B$11="×","",IFERROR(INDEX(資格集約!$H$129:$H$142,MATCH(2,資格集約!$G$129:$G$142,0)),"")))</f>
        <v/>
      </c>
      <c r="R12">
        <f>IF(入力!$D$14="","",IF(反映項目!$B$11="×","",IFERROR(INDEX(資格集約!$E$129:$E$142,MATCH(2,資格集約!$G$129:$G$142,0)),"")))</f>
        <v/>
      </c>
      <c r="S12">
        <f>IF(入力!$D$14="","",IF(反映項目!$B$11="×","",IFERROR(INDEX(資格集約!$H$129:$H$142,MATCH(3,資格集約!$G$129:$G$142,0)),"")))</f>
        <v/>
      </c>
      <c r="T12">
        <f>IF(入力!$D$14="","",IF(反映項目!$B$11="×","",IFERROR(INDEX(資格集約!$E$129:$E$142,MATCH(3,資格集約!$G$129:$G$142,0)),"")))</f>
        <v/>
      </c>
      <c r="U12">
        <f>IF(入力!$D$14="","",IF(反映項目!$B$11="×","",IFERROR(INDEX(資格集約!$H$129:$H$142,MATCH(4,資格集約!$G$129:$G$142,0)),"")))</f>
        <v/>
      </c>
      <c r="V12">
        <f>IF(入力!$D$14="","",IF(反映項目!$B$11="×","",IFERROR(INDEX(資格集約!$E$129:$E$142,MATCH(4,資格集約!$G$129:$G$142,0)),"")))</f>
        <v/>
      </c>
      <c r="W12">
        <f>IF(入力!$D$14="","",IF(反映項目!$B$11="×","",IFERROR(INDEX(資格集約!$H$129:$H$142,MATCH(5,資格集約!$G$129:$G$142,0)),"")))</f>
        <v/>
      </c>
      <c r="X12">
        <f>IF(入力!$D$14="","",IF(反映項目!$B$11="×","",IFERROR(INDEX(資格集約!$E$129:$E$142,MATCH(5,資格集約!$G$129:$G$142,0)),"")))</f>
        <v/>
      </c>
      <c r="Y12">
        <f>IF(入力!$D$14="","",IF(反映項目!$B$11="×","",IFERROR(INDEX(資格集約!$H$129:$H$142,MATCH(6,資格集約!$G$129:$G$142,0)),"")))</f>
        <v/>
      </c>
      <c r="Z12">
        <f>IF(入力!$D$14="","",IF(反映項目!$B$11="×","",IFERROR(INDEX(資格集約!$E$129:$E$142,MATCH(6,資格集約!$G$129:$G$142,0)),"")))</f>
        <v/>
      </c>
      <c r="AA12">
        <f>IF(入力!$D$14="","",IF(反映項目!$B$11="×","",IFERROR(INDEX(資格集約!$H$129:$H$142,MATCH(7,資格集約!$G$129:$G$142,0)),"")))</f>
        <v/>
      </c>
      <c r="AB12">
        <f>IF(入力!$D$14="","",IF(反映項目!$B$11="×","",IFERROR(INDEX(資格集約!$E$129:$E$142,MATCH(7,資格集約!$G$129:$G$142,0)),"")))</f>
        <v/>
      </c>
      <c r="AC12">
        <f>IF(入力!$D$14="","",IF(反映項目!$B$11="×","",IFERROR(INDEX(資格集約!$H$129:$H$142,MATCH(8,資格集約!$G$129:$G$142,0)),"")))</f>
        <v/>
      </c>
      <c r="AD12">
        <f>IF(入力!$D$14="","",IF(反映項目!$B$11="×","",IFERROR(INDEX(資格集約!$E$129:$E$142,MATCH(8,資格集約!$G$129:$G$142,0)),"")))</f>
        <v/>
      </c>
      <c r="AE12">
        <f>IF(入力!$D$14="","",IF(反映項目!$B$11="×","",IFERROR(INDEX(資格集約!$H$129:$H$142,MATCH(9,資格集約!$G$129:$G$142,0)),"")))</f>
        <v/>
      </c>
      <c r="AF12">
        <f>IF(入力!$D$14="","",IF(反映項目!$B$11="×","",IFERROR(INDEX(資格集約!$E$129:$E$142,MATCH(9,資格集約!$G$129:$G$142,0)),"")))</f>
        <v/>
      </c>
      <c r="AG12">
        <f>IF(入力!$D$14="","",IF(反映項目!$B$11="×","",IFERROR(INDEX(資格集約!$H$129:$H$142,MATCH(10,資格集約!$G$129:$G$142,0)),"")))</f>
        <v/>
      </c>
      <c r="AH12">
        <f>IF(入力!$D$14="","",IF(反映項目!$B$11="×","",IFERROR(INDEX(資格集約!$E$129:$E$142,MATCH(10,資格集約!$G$129:$G$142,0)),"")))</f>
        <v/>
      </c>
      <c r="AI12">
        <f>IF(入力!$D$14="","",IF(反映項目!$B$11="×","",IFERROR(INDEX(資格集約!$H$129:$H$142,MATCH(11,資格集約!$G$129:$G$142,0)),"")))</f>
        <v/>
      </c>
      <c r="AJ12">
        <f>IF(入力!$D$14="","",IF(反映項目!$B$11="×","",IFERROR(INDEX(資格集約!$E$129:$E$142,MATCH(11,資格集約!$G$129:$G$142,0)),"")))</f>
        <v/>
      </c>
      <c r="AK12">
        <f>IF(入力!$D$14="","",IF(反映項目!$B$11="×","",IFERROR(INDEX(資格集約!$H$129:$H$142,MATCH(12,資格集約!$G$129:$G$142,0)),"")))</f>
        <v/>
      </c>
      <c r="AL12">
        <f>IF(入力!$D$14="","",IF(反映項目!$B$11="×","",IFERROR(INDEX(資格集約!$E$129:$E$142,MATCH(12,資格集約!$G$129:$G$142,0)),"")))</f>
        <v/>
      </c>
      <c r="AM12">
        <f>IF(入力!$D$14="","",IF(反映項目!$B$11="×","",IFERROR(INDEX(資格集約!$H$129:$H$142,MATCH(13,資格集約!$G$129:$G$142,0)),"")))</f>
        <v/>
      </c>
      <c r="AN12">
        <f>IF(入力!$D$14="","",IF(反映項目!$B$11="×","",IFERROR(INDEX(資格集約!$E$129:$E$142,MATCH(13,資格集約!$G$129:$G$142,0)),"")))</f>
        <v/>
      </c>
      <c r="AO12">
        <f>IF(入力!$D$14="","",IF(反映項目!$B$11="×","",IFERROR(INDEX(資格集約!$H$129:$H$142,MATCH(14,資格集約!$G$129:$G$142,0)),"")))</f>
        <v/>
      </c>
      <c r="AP12">
        <f>IF(入力!$D$14="","",IF(反映項目!$B$11="×","",IFERROR(INDEX(資格集約!$E$129:$E$142,MATCH(14,資格集約!$G$129:$G$142,0)),"")))</f>
        <v/>
      </c>
      <c r="AQ12">
        <f>IF(入力!$D$14="","",IF(OR(反映項目!$B$12="×",入力!$Z$14=""),"",入力!$Z$14))</f>
        <v/>
      </c>
      <c r="AR12">
        <f>IF(入力!$D$14="","",IF(反映項目!$B$13="×","",IF(入力!$AA$14="","",入力!$AA$14&amp;CHAR(10)))&amp;IF(反映項目!$B$14="×","",IF(入力!$AB$14="","",入力!$AB$14&amp;CHAR(10)))&amp;IF(反映項目!$B$15="×","",IF(入力!$AC$14="","",入力!$AC$14)))</f>
        <v/>
      </c>
      <c r="AS12">
        <f>IF(入力!$D$14="","",IF(OR(反映項目!$B$17="×",入力!$AH$14=""),"",入力!$AH$14))</f>
        <v/>
      </c>
      <c r="AT12">
        <f>IF(入力!$D$14="","",IF(OR(反映項目!$B$16="×",N($BB$12)=0),"",YEAR($BB$12)-IF($BB$12&gt;=DATE(2019,5,1),2018,1988)))&amp;""</f>
        <v/>
      </c>
      <c r="AU12">
        <f>IF(入力!$D$14="","",IF(OR(反映項目!$B$16="×",N($BB$12)=0),"",MONTH($BB$12)))&amp;""</f>
        <v/>
      </c>
      <c r="AV12">
        <f>IF(入力!$D$14="","",IF(OR(反映項目!$B$16="×",入力!$AE$14=""),"",入力!$AE$14))</f>
        <v/>
      </c>
      <c r="AW12">
        <f>IF(入力!$D$14="","",IF(OR(反映項目!$B$16="×",N($BC$12)=0),"",YEAR($BC$12)-IF($BC$12&gt;=DATE(2019,5,1),2018,1988)))&amp;""</f>
        <v/>
      </c>
      <c r="AX12">
        <f>IF(入力!$D$14="","",IF(OR(反映項目!$B$16="×",N($BC$12)=0),"",MONTH($BC$12)))&amp;""</f>
        <v/>
      </c>
      <c r="AY12">
        <f>IF(入力!$D$14="","",IF(OR(反映項目!$B$16="×",入力!$AG$14=""),"",入力!$AG$14))</f>
        <v/>
      </c>
      <c r="BA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B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BC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IFERROR(VALUE(SUBSTITUTE(MID(入力!$AF$14,FIND("月",入力!$AF$14)+1,10),"日","")),1)),DATE(VALUE(TRIM(MID(SUBSTITUTE(SUBSTITUTE(SUBSTITUTE(SUBSTITUTE(SUBSTITUTE(SUBSTITUTE(入力!$AF$14,"年","/"),"月","/"),"日",""),"-","/"),".","/"),"/",REPT(" ",50)),1,50))),VALUE(TRIM(MID(SUBSTITUTE(SUBSTITUTE(SUBSTITUTE(SUBSTITUTE(SUBSTITUTE(SUBSTITUTE(入力!$AF$14,"年","/"),"月","/"),"日",""),"-","/"),".","/"),"/",REPT(" ",50)),51,50))),IFERROR(VALUE(TRIM(MID(SUBSTITUTE(SUBSTITUTE(SUBSTITUTE(SUBSTITUTE(SUBSTITUTE(SUBSTITUTE(入力!$AF$14,"年","/"),"月","/"),"日",""),"-","/"),".","/"),"/",REPT(" ",50)),101,50))),1))),IFERROR(DATEVALUE(入力!$AF$14),"")))))</f>
        <v/>
      </c>
      <c r="BD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f>
        <v/>
      </c>
      <c r="BE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f>
        <v/>
      </c>
      <c r="BF12">
        <f>IF(入力!$D$14="","",IF($P12="",0,1)+IF($R12="",0,1)+IF($T12="",0,1)+IF($V12="",0,1)+IF($X12="",0,1)+IF($Z12="",0,1)+IF($AB12="",0,1)+IF($AD12="",0,1)+IF($AF12="",0,1)+IF($AH12="",0,1)+IF($AJ12="",0,1)+IF($AL12="",0,1)+IF($AN12="",0,1)+IF($AP12="",0,1))</f>
        <v/>
      </c>
    </row>
    <row r="13">
      <c r="A13" t="n">
        <v>11</v>
      </c>
      <c r="B13">
        <f>IF(入力!$D$15="","",IF(OR(反映項目!$B$4="×",入力!$D$15=""),"",入力!$D$15))</f>
        <v/>
      </c>
      <c r="C13">
        <f>IF(入力!$D$15="","",IF(OR(反映項目!$B$5="×",入力!$E$15=""),"",入力!$E$15))</f>
        <v/>
      </c>
      <c r="D13">
        <f>IF(入力!$D$15="","",IF(OR(反映項目!$B$6="×",N($BA$13)=0),"",YEAR($BA$13)-IF($BA$13&gt;=DATE(2019,5,1),2018,IF($BA$13&gt;=DATE(1989,1,8),1988,1925))))&amp;""</f>
        <v/>
      </c>
      <c r="E13">
        <f>IF(入力!$D$15="","",IF(OR(反映項目!$B$6="×",N($BA$13)=0),"",MONTH($BA$13)))&amp;""</f>
        <v/>
      </c>
      <c r="F13">
        <f>IF(入力!$D$15="","",IF(OR(反映項目!$B$6="×",N($BA$13)=0),"",DAY($BA$13)))&amp;""</f>
        <v/>
      </c>
      <c r="G13">
        <f>IF(入力!$D$15="","",IF(OR(反映項目!$B$6="×",OR(N($BA$13)=0,N(設定!$B$3)=0)),"",DATEDIF($BA$13,設定!$B$3,"Y")))&amp;""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IF(入力!$D$15="","",IF(反映項目!$B$10="×","",IF(AND(入力!$J$15="",入力!$K$15=""),"同上",IF(入力!$K$15="","",入力!$K$15))))</f>
        <v/>
      </c>
      <c r="M13">
        <f>IF(入力!$D$15="","",IF(OR(反映項目!$B$10="×",入力!$L$15="",AND(入力!$J$15="",入力!$K$15="")),"",入力!$L$15))</f>
        <v/>
      </c>
      <c r="N13">
        <f>IF(入力!$D$15="","",設定!$B$4&amp;CHAR(10)&amp;IF(入力!$M$15="",設定!$B$5,入力!$M$15))</f>
        <v/>
      </c>
      <c r="O13">
        <f>IF(入力!$D$15="","",IF(反映項目!$B$11="×","",IFERROR(INDEX(資格集約!$H$143:$H$156,MATCH(1,資格集約!$G$143:$G$156,0)),"")))</f>
        <v/>
      </c>
      <c r="P13">
        <f>IF(入力!$D$15="","",IF(反映項目!$B$11="×","",IFERROR(INDEX(資格集約!$E$143:$E$156,MATCH(1,資格集約!$G$143:$G$156,0)),"")))</f>
        <v/>
      </c>
      <c r="Q13">
        <f>IF(入力!$D$15="","",IF(反映項目!$B$11="×","",IFERROR(INDEX(資格集約!$H$143:$H$156,MATCH(2,資格集約!$G$143:$G$156,0)),"")))</f>
        <v/>
      </c>
      <c r="R13">
        <f>IF(入力!$D$15="","",IF(反映項目!$B$11="×","",IFERROR(INDEX(資格集約!$E$143:$E$156,MATCH(2,資格集約!$G$143:$G$156,0)),"")))</f>
        <v/>
      </c>
      <c r="S13">
        <f>IF(入力!$D$15="","",IF(反映項目!$B$11="×","",IFERROR(INDEX(資格集約!$H$143:$H$156,MATCH(3,資格集約!$G$143:$G$156,0)),"")))</f>
        <v/>
      </c>
      <c r="T13">
        <f>IF(入力!$D$15="","",IF(反映項目!$B$11="×","",IFERROR(INDEX(資格集約!$E$143:$E$156,MATCH(3,資格集約!$G$143:$G$156,0)),"")))</f>
        <v/>
      </c>
      <c r="U13">
        <f>IF(入力!$D$15="","",IF(反映項目!$B$11="×","",IFERROR(INDEX(資格集約!$H$143:$H$156,MATCH(4,資格集約!$G$143:$G$156,0)),"")))</f>
        <v/>
      </c>
      <c r="V13">
        <f>IF(入力!$D$15="","",IF(反映項目!$B$11="×","",IFERROR(INDEX(資格集約!$E$143:$E$156,MATCH(4,資格集約!$G$143:$G$156,0)),"")))</f>
        <v/>
      </c>
      <c r="W13">
        <f>IF(入力!$D$15="","",IF(反映項目!$B$11="×","",IFERROR(INDEX(資格集約!$H$143:$H$156,MATCH(5,資格集約!$G$143:$G$156,0)),"")))</f>
        <v/>
      </c>
      <c r="X13">
        <f>IF(入力!$D$15="","",IF(反映項目!$B$11="×","",IFERROR(INDEX(資格集約!$E$143:$E$156,MATCH(5,資格集約!$G$143:$G$156,0)),"")))</f>
        <v/>
      </c>
      <c r="Y13">
        <f>IF(入力!$D$15="","",IF(反映項目!$B$11="×","",IFERROR(INDEX(資格集約!$H$143:$H$156,MATCH(6,資格集約!$G$143:$G$156,0)),"")))</f>
        <v/>
      </c>
      <c r="Z13">
        <f>IF(入力!$D$15="","",IF(反映項目!$B$11="×","",IFERROR(INDEX(資格集約!$E$143:$E$156,MATCH(6,資格集約!$G$143:$G$156,0)),"")))</f>
        <v/>
      </c>
      <c r="AA13">
        <f>IF(入力!$D$15="","",IF(反映項目!$B$11="×","",IFERROR(INDEX(資格集約!$H$143:$H$156,MATCH(7,資格集約!$G$143:$G$156,0)),"")))</f>
        <v/>
      </c>
      <c r="AB13">
        <f>IF(入力!$D$15="","",IF(反映項目!$B$11="×","",IFERROR(INDEX(資格集約!$E$143:$E$156,MATCH(7,資格集約!$G$143:$G$156,0)),"")))</f>
        <v/>
      </c>
      <c r="AC13">
        <f>IF(入力!$D$15="","",IF(反映項目!$B$11="×","",IFERROR(INDEX(資格集約!$H$143:$H$156,MATCH(8,資格集約!$G$143:$G$156,0)),"")))</f>
        <v/>
      </c>
      <c r="AD13">
        <f>IF(入力!$D$15="","",IF(反映項目!$B$11="×","",IFERROR(INDEX(資格集約!$E$143:$E$156,MATCH(8,資格集約!$G$143:$G$156,0)),"")))</f>
        <v/>
      </c>
      <c r="AE13">
        <f>IF(入力!$D$15="","",IF(反映項目!$B$11="×","",IFERROR(INDEX(資格集約!$H$143:$H$156,MATCH(9,資格集約!$G$143:$G$156,0)),"")))</f>
        <v/>
      </c>
      <c r="AF13">
        <f>IF(入力!$D$15="","",IF(反映項目!$B$11="×","",IFERROR(INDEX(資格集約!$E$143:$E$156,MATCH(9,資格集約!$G$143:$G$156,0)),"")))</f>
        <v/>
      </c>
      <c r="AG13">
        <f>IF(入力!$D$15="","",IF(反映項目!$B$11="×","",IFERROR(INDEX(資格集約!$H$143:$H$156,MATCH(10,資格集約!$G$143:$G$156,0)),"")))</f>
        <v/>
      </c>
      <c r="AH13">
        <f>IF(入力!$D$15="","",IF(反映項目!$B$11="×","",IFERROR(INDEX(資格集約!$E$143:$E$156,MATCH(10,資格集約!$G$143:$G$156,0)),"")))</f>
        <v/>
      </c>
      <c r="AI13">
        <f>IF(入力!$D$15="","",IF(反映項目!$B$11="×","",IFERROR(INDEX(資格集約!$H$143:$H$156,MATCH(11,資格集約!$G$143:$G$156,0)),"")))</f>
        <v/>
      </c>
      <c r="AJ13">
        <f>IF(入力!$D$15="","",IF(反映項目!$B$11="×","",IFERROR(INDEX(資格集約!$E$143:$E$156,MATCH(11,資格集約!$G$143:$G$156,0)),"")))</f>
        <v/>
      </c>
      <c r="AK13">
        <f>IF(入力!$D$15="","",IF(反映項目!$B$11="×","",IFERROR(INDEX(資格集約!$H$143:$H$156,MATCH(12,資格集約!$G$143:$G$156,0)),"")))</f>
        <v/>
      </c>
      <c r="AL13">
        <f>IF(入力!$D$15="","",IF(反映項目!$B$11="×","",IFERROR(INDEX(資格集約!$E$143:$E$156,MATCH(12,資格集約!$G$143:$G$156,0)),"")))</f>
        <v/>
      </c>
      <c r="AM13">
        <f>IF(入力!$D$15="","",IF(反映項目!$B$11="×","",IFERROR(INDEX(資格集約!$H$143:$H$156,MATCH(13,資格集約!$G$143:$G$156,0)),"")))</f>
        <v/>
      </c>
      <c r="AN13">
        <f>IF(入力!$D$15="","",IF(反映項目!$B$11="×","",IFERROR(INDEX(資格集約!$E$143:$E$156,MATCH(13,資格集約!$G$143:$G$156,0)),"")))</f>
        <v/>
      </c>
      <c r="AO13">
        <f>IF(入力!$D$15="","",IF(反映項目!$B$11="×","",IFERROR(INDEX(資格集約!$H$143:$H$156,MATCH(14,資格集約!$G$143:$G$156,0)),"")))</f>
        <v/>
      </c>
      <c r="AP13">
        <f>IF(入力!$D$15="","",IF(反映項目!$B$11="×","",IFERROR(INDEX(資格集約!$E$143:$E$156,MATCH(14,資格集約!$G$143:$G$156,0)),"")))</f>
        <v/>
      </c>
      <c r="AQ13">
        <f>IF(入力!$D$15="","",IF(OR(反映項目!$B$12="×",入力!$Z$15=""),"",入力!$Z$15))</f>
        <v/>
      </c>
      <c r="AR13">
        <f>IF(入力!$D$15="","",IF(反映項目!$B$13="×","",IF(入力!$AA$15="","",入力!$AA$15&amp;CHAR(10)))&amp;IF(反映項目!$B$14="×","",IF(入力!$AB$15="","",入力!$AB$15&amp;CHAR(10)))&amp;IF(反映項目!$B$15="×","",IF(入力!$AC$15="","",入力!$AC$15)))</f>
        <v/>
      </c>
      <c r="AS13">
        <f>IF(入力!$D$15="","",IF(OR(反映項目!$B$17="×",入力!$AH$15=""),"",入力!$AH$15))</f>
        <v/>
      </c>
      <c r="AT13">
        <f>IF(入力!$D$15="","",IF(OR(反映項目!$B$16="×",N($BB$13)=0),"",YEAR($BB$13)-IF($BB$13&gt;=DATE(2019,5,1),2018,1988)))&amp;""</f>
        <v/>
      </c>
      <c r="AU13">
        <f>IF(入力!$D$15="","",IF(OR(反映項目!$B$16="×",N($BB$13)=0),"",MONTH($BB$13)))&amp;""</f>
        <v/>
      </c>
      <c r="AV13">
        <f>IF(入力!$D$15="","",IF(OR(反映項目!$B$16="×",入力!$AE$15=""),"",入力!$AE$15))</f>
        <v/>
      </c>
      <c r="AW13">
        <f>IF(入力!$D$15="","",IF(OR(反映項目!$B$16="×",N($BC$13)=0),"",YEAR($BC$13)-IF($BC$13&gt;=DATE(2019,5,1),2018,1988)))&amp;""</f>
        <v/>
      </c>
      <c r="AX13">
        <f>IF(入力!$D$15="","",IF(OR(反映項目!$B$16="×",N($BC$13)=0),"",MONTH($BC$13)))&amp;""</f>
        <v/>
      </c>
      <c r="AY13">
        <f>IF(入力!$D$15="","",IF(OR(反映項目!$B$16="×",入力!$AG$15=""),"",入力!$AG$15))</f>
        <v/>
      </c>
      <c r="BA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B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BC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IFERROR(VALUE(SUBSTITUTE(MID(入力!$AF$15,FIND("月",入力!$AF$15)+1,10),"日","")),1)),DATE(VALUE(TRIM(MID(SUBSTITUTE(SUBSTITUTE(SUBSTITUTE(SUBSTITUTE(SUBSTITUTE(SUBSTITUTE(入力!$AF$15,"年","/"),"月","/"),"日",""),"-","/"),".","/"),"/",REPT(" ",50)),1,50))),VALUE(TRIM(MID(SUBSTITUTE(SUBSTITUTE(SUBSTITUTE(SUBSTITUTE(SUBSTITUTE(SUBSTITUTE(入力!$AF$15,"年","/"),"月","/"),"日",""),"-","/"),".","/"),"/",REPT(" ",50)),51,50))),IFERROR(VALUE(TRIM(MID(SUBSTITUTE(SUBSTITUTE(SUBSTITUTE(SUBSTITUTE(SUBSTITUTE(SUBSTITUTE(入力!$AF$15,"年","/"),"月","/"),"日",""),"-","/"),".","/"),"/",REPT(" ",50)),101,50))),1))),IFERROR(DATEVALUE(入力!$AF$15),"")))))</f>
        <v/>
      </c>
      <c r="BD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f>
        <v/>
      </c>
      <c r="BE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f>
        <v/>
      </c>
      <c r="BF13">
        <f>IF(入力!$D$15="","",IF($P13="",0,1)+IF($R13="",0,1)+IF($T13="",0,1)+IF($V13="",0,1)+IF($X13="",0,1)+IF($Z13="",0,1)+IF($AB13="",0,1)+IF($AD13="",0,1)+IF($AF13="",0,1)+IF($AH13="",0,1)+IF($AJ13="",0,1)+IF($AL13="",0,1)+IF($AN13="",0,1)+IF($AP13="",0,1))</f>
        <v/>
      </c>
    </row>
    <row r="14">
      <c r="A14" t="n">
        <v>12</v>
      </c>
      <c r="B14">
        <f>IF(入力!$D$16="","",IF(OR(反映項目!$B$4="×",入力!$D$16=""),"",入力!$D$16))</f>
        <v/>
      </c>
      <c r="C14">
        <f>IF(入力!$D$16="","",IF(OR(反映項目!$B$5="×",入力!$E$16=""),"",入力!$E$16))</f>
        <v/>
      </c>
      <c r="D14">
        <f>IF(入力!$D$16="","",IF(OR(反映項目!$B$6="×",N($BA$14)=0),"",YEAR($BA$14)-IF($BA$14&gt;=DATE(2019,5,1),2018,IF($BA$14&gt;=DATE(1989,1,8),1988,1925))))&amp;""</f>
        <v/>
      </c>
      <c r="E14">
        <f>IF(入力!$D$16="","",IF(OR(反映項目!$B$6="×",N($BA$14)=0),"",MONTH($BA$14)))&amp;""</f>
        <v/>
      </c>
      <c r="F14">
        <f>IF(入力!$D$16="","",IF(OR(反映項目!$B$6="×",N($BA$14)=0),"",DAY($BA$14)))&amp;""</f>
        <v/>
      </c>
      <c r="G14">
        <f>IF(入力!$D$16="","",IF(OR(反映項目!$B$6="×",OR(N($BA$14)=0,N(設定!$B$3)=0)),"",DATEDIF($BA$14,設定!$B$3,"Y")))&amp;""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IF(入力!$D$16="","",IF(反映項目!$B$10="×","",IF(AND(入力!$J$16="",入力!$K$16=""),"同上",IF(入力!$K$16="","",入力!$K$16))))</f>
        <v/>
      </c>
      <c r="M14">
        <f>IF(入力!$D$16="","",IF(OR(反映項目!$B$10="×",入力!$L$16="",AND(入力!$J$16="",入力!$K$16="")),"",入力!$L$16))</f>
        <v/>
      </c>
      <c r="N14">
        <f>IF(入力!$D$16="","",設定!$B$4&amp;CHAR(10)&amp;IF(入力!$M$16="",設定!$B$5,入力!$M$16))</f>
        <v/>
      </c>
      <c r="O14">
        <f>IF(入力!$D$16="","",IF(反映項目!$B$11="×","",IFERROR(INDEX(資格集約!$H$157:$H$170,MATCH(1,資格集約!$G$157:$G$170,0)),"")))</f>
        <v/>
      </c>
      <c r="P14">
        <f>IF(入力!$D$16="","",IF(反映項目!$B$11="×","",IFERROR(INDEX(資格集約!$E$157:$E$170,MATCH(1,資格集約!$G$157:$G$170,0)),"")))</f>
        <v/>
      </c>
      <c r="Q14">
        <f>IF(入力!$D$16="","",IF(反映項目!$B$11="×","",IFERROR(INDEX(資格集約!$H$157:$H$170,MATCH(2,資格集約!$G$157:$G$170,0)),"")))</f>
        <v/>
      </c>
      <c r="R14">
        <f>IF(入力!$D$16="","",IF(反映項目!$B$11="×","",IFERROR(INDEX(資格集約!$E$157:$E$170,MATCH(2,資格集約!$G$157:$G$170,0)),"")))</f>
        <v/>
      </c>
      <c r="S14">
        <f>IF(入力!$D$16="","",IF(反映項目!$B$11="×","",IFERROR(INDEX(資格集約!$H$157:$H$170,MATCH(3,資格集約!$G$157:$G$170,0)),"")))</f>
        <v/>
      </c>
      <c r="T14">
        <f>IF(入力!$D$16="","",IF(反映項目!$B$11="×","",IFERROR(INDEX(資格集約!$E$157:$E$170,MATCH(3,資格集約!$G$157:$G$170,0)),"")))</f>
        <v/>
      </c>
      <c r="U14">
        <f>IF(入力!$D$16="","",IF(反映項目!$B$11="×","",IFERROR(INDEX(資格集約!$H$157:$H$170,MATCH(4,資格集約!$G$157:$G$170,0)),"")))</f>
        <v/>
      </c>
      <c r="V14">
        <f>IF(入力!$D$16="","",IF(反映項目!$B$11="×","",IFERROR(INDEX(資格集約!$E$157:$E$170,MATCH(4,資格集約!$G$157:$G$170,0)),"")))</f>
        <v/>
      </c>
      <c r="W14">
        <f>IF(入力!$D$16="","",IF(反映項目!$B$11="×","",IFERROR(INDEX(資格集約!$H$157:$H$170,MATCH(5,資格集約!$G$157:$G$170,0)),"")))</f>
        <v/>
      </c>
      <c r="X14">
        <f>IF(入力!$D$16="","",IF(反映項目!$B$11="×","",IFERROR(INDEX(資格集約!$E$157:$E$170,MATCH(5,資格集約!$G$157:$G$170,0)),"")))</f>
        <v/>
      </c>
      <c r="Y14">
        <f>IF(入力!$D$16="","",IF(反映項目!$B$11="×","",IFERROR(INDEX(資格集約!$H$157:$H$170,MATCH(6,資格集約!$G$157:$G$170,0)),"")))</f>
        <v/>
      </c>
      <c r="Z14">
        <f>IF(入力!$D$16="","",IF(反映項目!$B$11="×","",IFERROR(INDEX(資格集約!$E$157:$E$170,MATCH(6,資格集約!$G$157:$G$170,0)),"")))</f>
        <v/>
      </c>
      <c r="AA14">
        <f>IF(入力!$D$16="","",IF(反映項目!$B$11="×","",IFERROR(INDEX(資格集約!$H$157:$H$170,MATCH(7,資格集約!$G$157:$G$170,0)),"")))</f>
        <v/>
      </c>
      <c r="AB14">
        <f>IF(入力!$D$16="","",IF(反映項目!$B$11="×","",IFERROR(INDEX(資格集約!$E$157:$E$170,MATCH(7,資格集約!$G$157:$G$170,0)),"")))</f>
        <v/>
      </c>
      <c r="AC14">
        <f>IF(入力!$D$16="","",IF(反映項目!$B$11="×","",IFERROR(INDEX(資格集約!$H$157:$H$170,MATCH(8,資格集約!$G$157:$G$170,0)),"")))</f>
        <v/>
      </c>
      <c r="AD14">
        <f>IF(入力!$D$16="","",IF(反映項目!$B$11="×","",IFERROR(INDEX(資格集約!$E$157:$E$170,MATCH(8,資格集約!$G$157:$G$170,0)),"")))</f>
        <v/>
      </c>
      <c r="AE14">
        <f>IF(入力!$D$16="","",IF(反映項目!$B$11="×","",IFERROR(INDEX(資格集約!$H$157:$H$170,MATCH(9,資格集約!$G$157:$G$170,0)),"")))</f>
        <v/>
      </c>
      <c r="AF14">
        <f>IF(入力!$D$16="","",IF(反映項目!$B$11="×","",IFERROR(INDEX(資格集約!$E$157:$E$170,MATCH(9,資格集約!$G$157:$G$170,0)),"")))</f>
        <v/>
      </c>
      <c r="AG14">
        <f>IF(入力!$D$16="","",IF(反映項目!$B$11="×","",IFERROR(INDEX(資格集約!$H$157:$H$170,MATCH(10,資格集約!$G$157:$G$170,0)),"")))</f>
        <v/>
      </c>
      <c r="AH14">
        <f>IF(入力!$D$16="","",IF(反映項目!$B$11="×","",IFERROR(INDEX(資格集約!$E$157:$E$170,MATCH(10,資格集約!$G$157:$G$170,0)),"")))</f>
        <v/>
      </c>
      <c r="AI14">
        <f>IF(入力!$D$16="","",IF(反映項目!$B$11="×","",IFERROR(INDEX(資格集約!$H$157:$H$170,MATCH(11,資格集約!$G$157:$G$170,0)),"")))</f>
        <v/>
      </c>
      <c r="AJ14">
        <f>IF(入力!$D$16="","",IF(反映項目!$B$11="×","",IFERROR(INDEX(資格集約!$E$157:$E$170,MATCH(11,資格集約!$G$157:$G$170,0)),"")))</f>
        <v/>
      </c>
      <c r="AK14">
        <f>IF(入力!$D$16="","",IF(反映項目!$B$11="×","",IFERROR(INDEX(資格集約!$H$157:$H$170,MATCH(12,資格集約!$G$157:$G$170,0)),"")))</f>
        <v/>
      </c>
      <c r="AL14">
        <f>IF(入力!$D$16="","",IF(反映項目!$B$11="×","",IFERROR(INDEX(資格集約!$E$157:$E$170,MATCH(12,資格集約!$G$157:$G$170,0)),"")))</f>
        <v/>
      </c>
      <c r="AM14">
        <f>IF(入力!$D$16="","",IF(反映項目!$B$11="×","",IFERROR(INDEX(資格集約!$H$157:$H$170,MATCH(13,資格集約!$G$157:$G$170,0)),"")))</f>
        <v/>
      </c>
      <c r="AN14">
        <f>IF(入力!$D$16="","",IF(反映項目!$B$11="×","",IFERROR(INDEX(資格集約!$E$157:$E$170,MATCH(13,資格集約!$G$157:$G$170,0)),"")))</f>
        <v/>
      </c>
      <c r="AO14">
        <f>IF(入力!$D$16="","",IF(反映項目!$B$11="×","",IFERROR(INDEX(資格集約!$H$157:$H$170,MATCH(14,資格集約!$G$157:$G$170,0)),"")))</f>
        <v/>
      </c>
      <c r="AP14">
        <f>IF(入力!$D$16="","",IF(反映項目!$B$11="×","",IFERROR(INDEX(資格集約!$E$157:$E$170,MATCH(14,資格集約!$G$157:$G$170,0)),"")))</f>
        <v/>
      </c>
      <c r="AQ14">
        <f>IF(入力!$D$16="","",IF(OR(反映項目!$B$12="×",入力!$Z$16=""),"",入力!$Z$16))</f>
        <v/>
      </c>
      <c r="AR14">
        <f>IF(入力!$D$16="","",IF(反映項目!$B$13="×","",IF(入力!$AA$16="","",入力!$AA$16&amp;CHAR(10)))&amp;IF(反映項目!$B$14="×","",IF(入力!$AB$16="","",入力!$AB$16&amp;CHAR(10)))&amp;IF(反映項目!$B$15="×","",IF(入力!$AC$16="","",入力!$AC$16)))</f>
        <v/>
      </c>
      <c r="AS14">
        <f>IF(入力!$D$16="","",IF(OR(反映項目!$B$17="×",入力!$AH$16=""),"",入力!$AH$16))</f>
        <v/>
      </c>
      <c r="AT14">
        <f>IF(入力!$D$16="","",IF(OR(反映項目!$B$16="×",N($BB$14)=0),"",YEAR($BB$14)-IF($BB$14&gt;=DATE(2019,5,1),2018,1988)))&amp;""</f>
        <v/>
      </c>
      <c r="AU14">
        <f>IF(入力!$D$16="","",IF(OR(反映項目!$B$16="×",N($BB$14)=0),"",MONTH($BB$14)))&amp;""</f>
        <v/>
      </c>
      <c r="AV14">
        <f>IF(入力!$D$16="","",IF(OR(反映項目!$B$16="×",入力!$AE$16=""),"",入力!$AE$16))</f>
        <v/>
      </c>
      <c r="AW14">
        <f>IF(入力!$D$16="","",IF(OR(反映項目!$B$16="×",N($BC$14)=0),"",YEAR($BC$14)-IF($BC$14&gt;=DATE(2019,5,1),2018,1988)))&amp;""</f>
        <v/>
      </c>
      <c r="AX14">
        <f>IF(入力!$D$16="","",IF(OR(反映項目!$B$16="×",N($BC$14)=0),"",MONTH($BC$14)))&amp;""</f>
        <v/>
      </c>
      <c r="AY14">
        <f>IF(入力!$D$16="","",IF(OR(反映項目!$B$16="×",入力!$AG$16=""),"",入力!$AG$16))</f>
        <v/>
      </c>
      <c r="BA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B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BC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IFERROR(VALUE(SUBSTITUTE(MID(入力!$AF$16,FIND("月",入力!$AF$16)+1,10),"日","")),1)),DATE(VALUE(TRIM(MID(SUBSTITUTE(SUBSTITUTE(SUBSTITUTE(SUBSTITUTE(SUBSTITUTE(SUBSTITUTE(入力!$AF$16,"年","/"),"月","/"),"日",""),"-","/"),".","/"),"/",REPT(" ",50)),1,50))),VALUE(TRIM(MID(SUBSTITUTE(SUBSTITUTE(SUBSTITUTE(SUBSTITUTE(SUBSTITUTE(SUBSTITUTE(入力!$AF$16,"年","/"),"月","/"),"日",""),"-","/"),".","/"),"/",REPT(" ",50)),51,50))),IFERROR(VALUE(TRIM(MID(SUBSTITUTE(SUBSTITUTE(SUBSTITUTE(SUBSTITUTE(SUBSTITUTE(SUBSTITUTE(入力!$AF$16,"年","/"),"月","/"),"日",""),"-","/"),".","/"),"/",REPT(" ",50)),101,50))),1))),IFERROR(DATEVALUE(入力!$AF$16),"")))))</f>
        <v/>
      </c>
      <c r="BD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f>
        <v/>
      </c>
      <c r="BE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f>
        <v/>
      </c>
      <c r="BF14">
        <f>IF(入力!$D$16="","",IF($P14="",0,1)+IF($R14="",0,1)+IF($T14="",0,1)+IF($V14="",0,1)+IF($X14="",0,1)+IF($Z14="",0,1)+IF($AB14="",0,1)+IF($AD14="",0,1)+IF($AF14="",0,1)+IF($AH14="",0,1)+IF($AJ14="",0,1)+IF($AL14="",0,1)+IF($AN14="",0,1)+IF($AP14="",0,1))</f>
        <v/>
      </c>
    </row>
    <row r="15">
      <c r="A15" t="n">
        <v>13</v>
      </c>
      <c r="B15">
        <f>IF(入力!$D$17="","",IF(OR(反映項目!$B$4="×",入力!$D$17=""),"",入力!$D$17))</f>
        <v/>
      </c>
      <c r="C15">
        <f>IF(入力!$D$17="","",IF(OR(反映項目!$B$5="×",入力!$E$17=""),"",入力!$E$17))</f>
        <v/>
      </c>
      <c r="D15">
        <f>IF(入力!$D$17="","",IF(OR(反映項目!$B$6="×",N($BA$15)=0),"",YEAR($BA$15)-IF($BA$15&gt;=DATE(2019,5,1),2018,IF($BA$15&gt;=DATE(1989,1,8),1988,1925))))&amp;""</f>
        <v/>
      </c>
      <c r="E15">
        <f>IF(入力!$D$17="","",IF(OR(反映項目!$B$6="×",N($BA$15)=0),"",MONTH($BA$15)))&amp;""</f>
        <v/>
      </c>
      <c r="F15">
        <f>IF(入力!$D$17="","",IF(OR(反映項目!$B$6="×",N($BA$15)=0),"",DAY($BA$15)))&amp;""</f>
        <v/>
      </c>
      <c r="G15">
        <f>IF(入力!$D$17="","",IF(OR(反映項目!$B$6="×",OR(N($BA$15)=0,N(設定!$B$3)=0)),"",DATEDIF($BA$15,設定!$B$3,"Y")))&amp;""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IF(入力!$D$17="","",IF(反映項目!$B$10="×","",IF(AND(入力!$J$17="",入力!$K$17=""),"同上",IF(入力!$K$17="","",入力!$K$17))))</f>
        <v/>
      </c>
      <c r="M15">
        <f>IF(入力!$D$17="","",IF(OR(反映項目!$B$10="×",入力!$L$17="",AND(入力!$J$17="",入力!$K$17="")),"",入力!$L$17))</f>
        <v/>
      </c>
      <c r="N15">
        <f>IF(入力!$D$17="","",設定!$B$4&amp;CHAR(10)&amp;IF(入力!$M$17="",設定!$B$5,入力!$M$17))</f>
        <v/>
      </c>
      <c r="O15">
        <f>IF(入力!$D$17="","",IF(反映項目!$B$11="×","",IFERROR(INDEX(資格集約!$H$171:$H$184,MATCH(1,資格集約!$G$171:$G$184,0)),"")))</f>
        <v/>
      </c>
      <c r="P15">
        <f>IF(入力!$D$17="","",IF(反映項目!$B$11="×","",IFERROR(INDEX(資格集約!$E$171:$E$184,MATCH(1,資格集約!$G$171:$G$184,0)),"")))</f>
        <v/>
      </c>
      <c r="Q15">
        <f>IF(入力!$D$17="","",IF(反映項目!$B$11="×","",IFERROR(INDEX(資格集約!$H$171:$H$184,MATCH(2,資格集約!$G$171:$G$184,0)),"")))</f>
        <v/>
      </c>
      <c r="R15">
        <f>IF(入力!$D$17="","",IF(反映項目!$B$11="×","",IFERROR(INDEX(資格集約!$E$171:$E$184,MATCH(2,資格集約!$G$171:$G$184,0)),"")))</f>
        <v/>
      </c>
      <c r="S15">
        <f>IF(入力!$D$17="","",IF(反映項目!$B$11="×","",IFERROR(INDEX(資格集約!$H$171:$H$184,MATCH(3,資格集約!$G$171:$G$184,0)),"")))</f>
        <v/>
      </c>
      <c r="T15">
        <f>IF(入力!$D$17="","",IF(反映項目!$B$11="×","",IFERROR(INDEX(資格集約!$E$171:$E$184,MATCH(3,資格集約!$G$171:$G$184,0)),"")))</f>
        <v/>
      </c>
      <c r="U15">
        <f>IF(入力!$D$17="","",IF(反映項目!$B$11="×","",IFERROR(INDEX(資格集約!$H$171:$H$184,MATCH(4,資格集約!$G$171:$G$184,0)),"")))</f>
        <v/>
      </c>
      <c r="V15">
        <f>IF(入力!$D$17="","",IF(反映項目!$B$11="×","",IFERROR(INDEX(資格集約!$E$171:$E$184,MATCH(4,資格集約!$G$171:$G$184,0)),"")))</f>
        <v/>
      </c>
      <c r="W15">
        <f>IF(入力!$D$17="","",IF(反映項目!$B$11="×","",IFERROR(INDEX(資格集約!$H$171:$H$184,MATCH(5,資格集約!$G$171:$G$184,0)),"")))</f>
        <v/>
      </c>
      <c r="X15">
        <f>IF(入力!$D$17="","",IF(反映項目!$B$11="×","",IFERROR(INDEX(資格集約!$E$171:$E$184,MATCH(5,資格集約!$G$171:$G$184,0)),"")))</f>
        <v/>
      </c>
      <c r="Y15">
        <f>IF(入力!$D$17="","",IF(反映項目!$B$11="×","",IFERROR(INDEX(資格集約!$H$171:$H$184,MATCH(6,資格集約!$G$171:$G$184,0)),"")))</f>
        <v/>
      </c>
      <c r="Z15">
        <f>IF(入力!$D$17="","",IF(反映項目!$B$11="×","",IFERROR(INDEX(資格集約!$E$171:$E$184,MATCH(6,資格集約!$G$171:$G$184,0)),"")))</f>
        <v/>
      </c>
      <c r="AA15">
        <f>IF(入力!$D$17="","",IF(反映項目!$B$11="×","",IFERROR(INDEX(資格集約!$H$171:$H$184,MATCH(7,資格集約!$G$171:$G$184,0)),"")))</f>
        <v/>
      </c>
      <c r="AB15">
        <f>IF(入力!$D$17="","",IF(反映項目!$B$11="×","",IFERROR(INDEX(資格集約!$E$171:$E$184,MATCH(7,資格集約!$G$171:$G$184,0)),"")))</f>
        <v/>
      </c>
      <c r="AC15">
        <f>IF(入力!$D$17="","",IF(反映項目!$B$11="×","",IFERROR(INDEX(資格集約!$H$171:$H$184,MATCH(8,資格集約!$G$171:$G$184,0)),"")))</f>
        <v/>
      </c>
      <c r="AD15">
        <f>IF(入力!$D$17="","",IF(反映項目!$B$11="×","",IFERROR(INDEX(資格集約!$E$171:$E$184,MATCH(8,資格集約!$G$171:$G$184,0)),"")))</f>
        <v/>
      </c>
      <c r="AE15">
        <f>IF(入力!$D$17="","",IF(反映項目!$B$11="×","",IFERROR(INDEX(資格集約!$H$171:$H$184,MATCH(9,資格集約!$G$171:$G$184,0)),"")))</f>
        <v/>
      </c>
      <c r="AF15">
        <f>IF(入力!$D$17="","",IF(反映項目!$B$11="×","",IFERROR(INDEX(資格集約!$E$171:$E$184,MATCH(9,資格集約!$G$171:$G$184,0)),"")))</f>
        <v/>
      </c>
      <c r="AG15">
        <f>IF(入力!$D$17="","",IF(反映項目!$B$11="×","",IFERROR(INDEX(資格集約!$H$171:$H$184,MATCH(10,資格集約!$G$171:$G$184,0)),"")))</f>
        <v/>
      </c>
      <c r="AH15">
        <f>IF(入力!$D$17="","",IF(反映項目!$B$11="×","",IFERROR(INDEX(資格集約!$E$171:$E$184,MATCH(10,資格集約!$G$171:$G$184,0)),"")))</f>
        <v/>
      </c>
      <c r="AI15">
        <f>IF(入力!$D$17="","",IF(反映項目!$B$11="×","",IFERROR(INDEX(資格集約!$H$171:$H$184,MATCH(11,資格集約!$G$171:$G$184,0)),"")))</f>
        <v/>
      </c>
      <c r="AJ15">
        <f>IF(入力!$D$17="","",IF(反映項目!$B$11="×","",IFERROR(INDEX(資格集約!$E$171:$E$184,MATCH(11,資格集約!$G$171:$G$184,0)),"")))</f>
        <v/>
      </c>
      <c r="AK15">
        <f>IF(入力!$D$17="","",IF(反映項目!$B$11="×","",IFERROR(INDEX(資格集約!$H$171:$H$184,MATCH(12,資格集約!$G$171:$G$184,0)),"")))</f>
        <v/>
      </c>
      <c r="AL15">
        <f>IF(入力!$D$17="","",IF(反映項目!$B$11="×","",IFERROR(INDEX(資格集約!$E$171:$E$184,MATCH(12,資格集約!$G$171:$G$184,0)),"")))</f>
        <v/>
      </c>
      <c r="AM15">
        <f>IF(入力!$D$17="","",IF(反映項目!$B$11="×","",IFERROR(INDEX(資格集約!$H$171:$H$184,MATCH(13,資格集約!$G$171:$G$184,0)),"")))</f>
        <v/>
      </c>
      <c r="AN15">
        <f>IF(入力!$D$17="","",IF(反映項目!$B$11="×","",IFERROR(INDEX(資格集約!$E$171:$E$184,MATCH(13,資格集約!$G$171:$G$184,0)),"")))</f>
        <v/>
      </c>
      <c r="AO15">
        <f>IF(入力!$D$17="","",IF(反映項目!$B$11="×","",IFERROR(INDEX(資格集約!$H$171:$H$184,MATCH(14,資格集約!$G$171:$G$184,0)),"")))</f>
        <v/>
      </c>
      <c r="AP15">
        <f>IF(入力!$D$17="","",IF(反映項目!$B$11="×","",IFERROR(INDEX(資格集約!$E$171:$E$184,MATCH(14,資格集約!$G$171:$G$184,0)),"")))</f>
        <v/>
      </c>
      <c r="AQ15">
        <f>IF(入力!$D$17="","",IF(OR(反映項目!$B$12="×",入力!$Z$17=""),"",入力!$Z$17))</f>
        <v/>
      </c>
      <c r="AR15">
        <f>IF(入力!$D$17="","",IF(反映項目!$B$13="×","",IF(入力!$AA$17="","",入力!$AA$17&amp;CHAR(10)))&amp;IF(反映項目!$B$14="×","",IF(入力!$AB$17="","",入力!$AB$17&amp;CHAR(10)))&amp;IF(反映項目!$B$15="×","",IF(入力!$AC$17="","",入力!$AC$17)))</f>
        <v/>
      </c>
      <c r="AS15">
        <f>IF(入力!$D$17="","",IF(OR(反映項目!$B$17="×",入力!$AH$17=""),"",入力!$AH$17))</f>
        <v/>
      </c>
      <c r="AT15">
        <f>IF(入力!$D$17="","",IF(OR(反映項目!$B$16="×",N($BB$15)=0),"",YEAR($BB$15)-IF($BB$15&gt;=DATE(2019,5,1),2018,1988)))&amp;""</f>
        <v/>
      </c>
      <c r="AU15">
        <f>IF(入力!$D$17="","",IF(OR(反映項目!$B$16="×",N($BB$15)=0),"",MONTH($BB$15)))&amp;""</f>
        <v/>
      </c>
      <c r="AV15">
        <f>IF(入力!$D$17="","",IF(OR(反映項目!$B$16="×",入力!$AE$17=""),"",入力!$AE$17))</f>
        <v/>
      </c>
      <c r="AW15">
        <f>IF(入力!$D$17="","",IF(OR(反映項目!$B$16="×",N($BC$15)=0),"",YEAR($BC$15)-IF($BC$15&gt;=DATE(2019,5,1),2018,1988)))&amp;""</f>
        <v/>
      </c>
      <c r="AX15">
        <f>IF(入力!$D$17="","",IF(OR(反映項目!$B$16="×",N($BC$15)=0),"",MONTH($BC$15)))&amp;""</f>
        <v/>
      </c>
      <c r="AY15">
        <f>IF(入力!$D$17="","",IF(OR(反映項目!$B$16="×",入力!$AG$17=""),"",入力!$AG$17))</f>
        <v/>
      </c>
      <c r="BA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B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BC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IFERROR(VALUE(SUBSTITUTE(MID(入力!$AF$17,FIND("月",入力!$AF$17)+1,10),"日","")),1)),DATE(VALUE(TRIM(MID(SUBSTITUTE(SUBSTITUTE(SUBSTITUTE(SUBSTITUTE(SUBSTITUTE(SUBSTITUTE(入力!$AF$17,"年","/"),"月","/"),"日",""),"-","/"),".","/"),"/",REPT(" ",50)),1,50))),VALUE(TRIM(MID(SUBSTITUTE(SUBSTITUTE(SUBSTITUTE(SUBSTITUTE(SUBSTITUTE(SUBSTITUTE(入力!$AF$17,"年","/"),"月","/"),"日",""),"-","/"),".","/"),"/",REPT(" ",50)),51,50))),IFERROR(VALUE(TRIM(MID(SUBSTITUTE(SUBSTITUTE(SUBSTITUTE(SUBSTITUTE(SUBSTITUTE(SUBSTITUTE(入力!$AF$17,"年","/"),"月","/"),"日",""),"-","/"),".","/"),"/",REPT(" ",50)),101,50))),1))),IFERROR(DATEVALUE(入力!$AF$17),"")))))</f>
        <v/>
      </c>
      <c r="BD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f>
        <v/>
      </c>
      <c r="BE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f>
        <v/>
      </c>
      <c r="BF15">
        <f>IF(入力!$D$17="","",IF($P15="",0,1)+IF($R15="",0,1)+IF($T15="",0,1)+IF($V15="",0,1)+IF($X15="",0,1)+IF($Z15="",0,1)+IF($AB15="",0,1)+IF($AD15="",0,1)+IF($AF15="",0,1)+IF($AH15="",0,1)+IF($AJ15="",0,1)+IF($AL15="",0,1)+IF($AN15="",0,1)+IF($AP15="",0,1))</f>
        <v/>
      </c>
    </row>
    <row r="16">
      <c r="A16" t="n">
        <v>14</v>
      </c>
      <c r="B16">
        <f>IF(入力!$D$18="","",IF(OR(反映項目!$B$4="×",入力!$D$18=""),"",入力!$D$18))</f>
        <v/>
      </c>
      <c r="C16">
        <f>IF(入力!$D$18="","",IF(OR(反映項目!$B$5="×",入力!$E$18=""),"",入力!$E$18))</f>
        <v/>
      </c>
      <c r="D16">
        <f>IF(入力!$D$18="","",IF(OR(反映項目!$B$6="×",N($BA$16)=0),"",YEAR($BA$16)-IF($BA$16&gt;=DATE(2019,5,1),2018,IF($BA$16&gt;=DATE(1989,1,8),1988,1925))))&amp;""</f>
        <v/>
      </c>
      <c r="E16">
        <f>IF(入力!$D$18="","",IF(OR(反映項目!$B$6="×",N($BA$16)=0),"",MONTH($BA$16)))&amp;""</f>
        <v/>
      </c>
      <c r="F16">
        <f>IF(入力!$D$18="","",IF(OR(反映項目!$B$6="×",N($BA$16)=0),"",DAY($BA$16)))&amp;""</f>
        <v/>
      </c>
      <c r="G16">
        <f>IF(入力!$D$18="","",IF(OR(反映項目!$B$6="×",OR(N($BA$16)=0,N(設定!$B$3)=0)),"",DATEDIF($BA$16,設定!$B$3,"Y")))&amp;""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IF(入力!$D$18="","",IF(反映項目!$B$10="×","",IF(AND(入力!$J$18="",入力!$K$18=""),"同上",IF(入力!$K$18="","",入力!$K$18))))</f>
        <v/>
      </c>
      <c r="M16">
        <f>IF(入力!$D$18="","",IF(OR(反映項目!$B$10="×",入力!$L$18="",AND(入力!$J$18="",入力!$K$18="")),"",入力!$L$18))</f>
        <v/>
      </c>
      <c r="N16">
        <f>IF(入力!$D$18="","",設定!$B$4&amp;CHAR(10)&amp;IF(入力!$M$18="",設定!$B$5,入力!$M$18))</f>
        <v/>
      </c>
      <c r="O16">
        <f>IF(入力!$D$18="","",IF(反映項目!$B$11="×","",IFERROR(INDEX(資格集約!$H$185:$H$198,MATCH(1,資格集約!$G$185:$G$198,0)),"")))</f>
        <v/>
      </c>
      <c r="P16">
        <f>IF(入力!$D$18="","",IF(反映項目!$B$11="×","",IFERROR(INDEX(資格集約!$E$185:$E$198,MATCH(1,資格集約!$G$185:$G$198,0)),"")))</f>
        <v/>
      </c>
      <c r="Q16">
        <f>IF(入力!$D$18="","",IF(反映項目!$B$11="×","",IFERROR(INDEX(資格集約!$H$185:$H$198,MATCH(2,資格集約!$G$185:$G$198,0)),"")))</f>
        <v/>
      </c>
      <c r="R16">
        <f>IF(入力!$D$18="","",IF(反映項目!$B$11="×","",IFERROR(INDEX(資格集約!$E$185:$E$198,MATCH(2,資格集約!$G$185:$G$198,0)),"")))</f>
        <v/>
      </c>
      <c r="S16">
        <f>IF(入力!$D$18="","",IF(反映項目!$B$11="×","",IFERROR(INDEX(資格集約!$H$185:$H$198,MATCH(3,資格集約!$G$185:$G$198,0)),"")))</f>
        <v/>
      </c>
      <c r="T16">
        <f>IF(入力!$D$18="","",IF(反映項目!$B$11="×","",IFERROR(INDEX(資格集約!$E$185:$E$198,MATCH(3,資格集約!$G$185:$G$198,0)),"")))</f>
        <v/>
      </c>
      <c r="U16">
        <f>IF(入力!$D$18="","",IF(反映項目!$B$11="×","",IFERROR(INDEX(資格集約!$H$185:$H$198,MATCH(4,資格集約!$G$185:$G$198,0)),"")))</f>
        <v/>
      </c>
      <c r="V16">
        <f>IF(入力!$D$18="","",IF(反映項目!$B$11="×","",IFERROR(INDEX(資格集約!$E$185:$E$198,MATCH(4,資格集約!$G$185:$G$198,0)),"")))</f>
        <v/>
      </c>
      <c r="W16">
        <f>IF(入力!$D$18="","",IF(反映項目!$B$11="×","",IFERROR(INDEX(資格集約!$H$185:$H$198,MATCH(5,資格集約!$G$185:$G$198,0)),"")))</f>
        <v/>
      </c>
      <c r="X16">
        <f>IF(入力!$D$18="","",IF(反映項目!$B$11="×","",IFERROR(INDEX(資格集約!$E$185:$E$198,MATCH(5,資格集約!$G$185:$G$198,0)),"")))</f>
        <v/>
      </c>
      <c r="Y16">
        <f>IF(入力!$D$18="","",IF(反映項目!$B$11="×","",IFERROR(INDEX(資格集約!$H$185:$H$198,MATCH(6,資格集約!$G$185:$G$198,0)),"")))</f>
        <v/>
      </c>
      <c r="Z16">
        <f>IF(入力!$D$18="","",IF(反映項目!$B$11="×","",IFERROR(INDEX(資格集約!$E$185:$E$198,MATCH(6,資格集約!$G$185:$G$198,0)),"")))</f>
        <v/>
      </c>
      <c r="AA16">
        <f>IF(入力!$D$18="","",IF(反映項目!$B$11="×","",IFERROR(INDEX(資格集約!$H$185:$H$198,MATCH(7,資格集約!$G$185:$G$198,0)),"")))</f>
        <v/>
      </c>
      <c r="AB16">
        <f>IF(入力!$D$18="","",IF(反映項目!$B$11="×","",IFERROR(INDEX(資格集約!$E$185:$E$198,MATCH(7,資格集約!$G$185:$G$198,0)),"")))</f>
        <v/>
      </c>
      <c r="AC16">
        <f>IF(入力!$D$18="","",IF(反映項目!$B$11="×","",IFERROR(INDEX(資格集約!$H$185:$H$198,MATCH(8,資格集約!$G$185:$G$198,0)),"")))</f>
        <v/>
      </c>
      <c r="AD16">
        <f>IF(入力!$D$18="","",IF(反映項目!$B$11="×","",IFERROR(INDEX(資格集約!$E$185:$E$198,MATCH(8,資格集約!$G$185:$G$198,0)),"")))</f>
        <v/>
      </c>
      <c r="AE16">
        <f>IF(入力!$D$18="","",IF(反映項目!$B$11="×","",IFERROR(INDEX(資格集約!$H$185:$H$198,MATCH(9,資格集約!$G$185:$G$198,0)),"")))</f>
        <v/>
      </c>
      <c r="AF16">
        <f>IF(入力!$D$18="","",IF(反映項目!$B$11="×","",IFERROR(INDEX(資格集約!$E$185:$E$198,MATCH(9,資格集約!$G$185:$G$198,0)),"")))</f>
        <v/>
      </c>
      <c r="AG16">
        <f>IF(入力!$D$18="","",IF(反映項目!$B$11="×","",IFERROR(INDEX(資格集約!$H$185:$H$198,MATCH(10,資格集約!$G$185:$G$198,0)),"")))</f>
        <v/>
      </c>
      <c r="AH16">
        <f>IF(入力!$D$18="","",IF(反映項目!$B$11="×","",IFERROR(INDEX(資格集約!$E$185:$E$198,MATCH(10,資格集約!$G$185:$G$198,0)),"")))</f>
        <v/>
      </c>
      <c r="AI16">
        <f>IF(入力!$D$18="","",IF(反映項目!$B$11="×","",IFERROR(INDEX(資格集約!$H$185:$H$198,MATCH(11,資格集約!$G$185:$G$198,0)),"")))</f>
        <v/>
      </c>
      <c r="AJ16">
        <f>IF(入力!$D$18="","",IF(反映項目!$B$11="×","",IFERROR(INDEX(資格集約!$E$185:$E$198,MATCH(11,資格集約!$G$185:$G$198,0)),"")))</f>
        <v/>
      </c>
      <c r="AK16">
        <f>IF(入力!$D$18="","",IF(反映項目!$B$11="×","",IFERROR(INDEX(資格集約!$H$185:$H$198,MATCH(12,資格集約!$G$185:$G$198,0)),"")))</f>
        <v/>
      </c>
      <c r="AL16">
        <f>IF(入力!$D$18="","",IF(反映項目!$B$11="×","",IFERROR(INDEX(資格集約!$E$185:$E$198,MATCH(12,資格集約!$G$185:$G$198,0)),"")))</f>
        <v/>
      </c>
      <c r="AM16">
        <f>IF(入力!$D$18="","",IF(反映項目!$B$11="×","",IFERROR(INDEX(資格集約!$H$185:$H$198,MATCH(13,資格集約!$G$185:$G$198,0)),"")))</f>
        <v/>
      </c>
      <c r="AN16">
        <f>IF(入力!$D$18="","",IF(反映項目!$B$11="×","",IFERROR(INDEX(資格集約!$E$185:$E$198,MATCH(13,資格集約!$G$185:$G$198,0)),"")))</f>
        <v/>
      </c>
      <c r="AO16">
        <f>IF(入力!$D$18="","",IF(反映項目!$B$11="×","",IFERROR(INDEX(資格集約!$H$185:$H$198,MATCH(14,資格集約!$G$185:$G$198,0)),"")))</f>
        <v/>
      </c>
      <c r="AP16">
        <f>IF(入力!$D$18="","",IF(反映項目!$B$11="×","",IFERROR(INDEX(資格集約!$E$185:$E$198,MATCH(14,資格集約!$G$185:$G$198,0)),"")))</f>
        <v/>
      </c>
      <c r="AQ16">
        <f>IF(入力!$D$18="","",IF(OR(反映項目!$B$12="×",入力!$Z$18=""),"",入力!$Z$18))</f>
        <v/>
      </c>
      <c r="AR16">
        <f>IF(入力!$D$18="","",IF(反映項目!$B$13="×","",IF(入力!$AA$18="","",入力!$AA$18&amp;CHAR(10)))&amp;IF(反映項目!$B$14="×","",IF(入力!$AB$18="","",入力!$AB$18&amp;CHAR(10)))&amp;IF(反映項目!$B$15="×","",IF(入力!$AC$18="","",入力!$AC$18)))</f>
        <v/>
      </c>
      <c r="AS16">
        <f>IF(入力!$D$18="","",IF(OR(反映項目!$B$17="×",入力!$AH$18=""),"",入力!$AH$18))</f>
        <v/>
      </c>
      <c r="AT16">
        <f>IF(入力!$D$18="","",IF(OR(反映項目!$B$16="×",N($BB$16)=0),"",YEAR($BB$16)-IF($BB$16&gt;=DATE(2019,5,1),2018,1988)))&amp;""</f>
        <v/>
      </c>
      <c r="AU16">
        <f>IF(入力!$D$18="","",IF(OR(反映項目!$B$16="×",N($BB$16)=0),"",MONTH($BB$16)))&amp;""</f>
        <v/>
      </c>
      <c r="AV16">
        <f>IF(入力!$D$18="","",IF(OR(反映項目!$B$16="×",入力!$AE$18=""),"",入力!$AE$18))</f>
        <v/>
      </c>
      <c r="AW16">
        <f>IF(入力!$D$18="","",IF(OR(反映項目!$B$16="×",N($BC$16)=0),"",YEAR($BC$16)-IF($BC$16&gt;=DATE(2019,5,1),2018,1988)))&amp;""</f>
        <v/>
      </c>
      <c r="AX16">
        <f>IF(入力!$D$18="","",IF(OR(反映項目!$B$16="×",N($BC$16)=0),"",MONTH($BC$16)))&amp;""</f>
        <v/>
      </c>
      <c r="AY16">
        <f>IF(入力!$D$18="","",IF(OR(反映項目!$B$16="×",入力!$AG$18=""),"",入力!$AG$18))</f>
        <v/>
      </c>
      <c r="BA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B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BC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IFERROR(VALUE(SUBSTITUTE(MID(入力!$AF$18,FIND("月",入力!$AF$18)+1,10),"日","")),1)),DATE(VALUE(TRIM(MID(SUBSTITUTE(SUBSTITUTE(SUBSTITUTE(SUBSTITUTE(SUBSTITUTE(SUBSTITUTE(入力!$AF$18,"年","/"),"月","/"),"日",""),"-","/"),".","/"),"/",REPT(" ",50)),1,50))),VALUE(TRIM(MID(SUBSTITUTE(SUBSTITUTE(SUBSTITUTE(SUBSTITUTE(SUBSTITUTE(SUBSTITUTE(入力!$AF$18,"年","/"),"月","/"),"日",""),"-","/"),".","/"),"/",REPT(" ",50)),51,50))),IFERROR(VALUE(TRIM(MID(SUBSTITUTE(SUBSTITUTE(SUBSTITUTE(SUBSTITUTE(SUBSTITUTE(SUBSTITUTE(入力!$AF$18,"年","/"),"月","/"),"日",""),"-","/"),".","/"),"/",REPT(" ",50)),101,50))),1))),IFERROR(DATEVALUE(入力!$AF$18),"")))))</f>
        <v/>
      </c>
      <c r="BD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f>
        <v/>
      </c>
      <c r="BE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f>
        <v/>
      </c>
      <c r="BF16">
        <f>IF(入力!$D$18="","",IF($P16="",0,1)+IF($R16="",0,1)+IF($T16="",0,1)+IF($V16="",0,1)+IF($X16="",0,1)+IF($Z16="",0,1)+IF($AB16="",0,1)+IF($AD16="",0,1)+IF($AF16="",0,1)+IF($AH16="",0,1)+IF($AJ16="",0,1)+IF($AL16="",0,1)+IF($AN16="",0,1)+IF($AP16="",0,1))</f>
        <v/>
      </c>
    </row>
    <row r="17">
      <c r="A17" t="n">
        <v>15</v>
      </c>
      <c r="B17">
        <f>IF(入力!$D$19="","",IF(OR(反映項目!$B$4="×",入力!$D$19=""),"",入力!$D$19))</f>
        <v/>
      </c>
      <c r="C17">
        <f>IF(入力!$D$19="","",IF(OR(反映項目!$B$5="×",入力!$E$19=""),"",入力!$E$19))</f>
        <v/>
      </c>
      <c r="D17">
        <f>IF(入力!$D$19="","",IF(OR(反映項目!$B$6="×",N($BA$17)=0),"",YEAR($BA$17)-IF($BA$17&gt;=DATE(2019,5,1),2018,IF($BA$17&gt;=DATE(1989,1,8),1988,1925))))&amp;""</f>
        <v/>
      </c>
      <c r="E17">
        <f>IF(入力!$D$19="","",IF(OR(反映項目!$B$6="×",N($BA$17)=0),"",MONTH($BA$17)))&amp;""</f>
        <v/>
      </c>
      <c r="F17">
        <f>IF(入力!$D$19="","",IF(OR(反映項目!$B$6="×",N($BA$17)=0),"",DAY($BA$17)))&amp;""</f>
        <v/>
      </c>
      <c r="G17">
        <f>IF(入力!$D$19="","",IF(OR(反映項目!$B$6="×",OR(N($BA$17)=0,N(設定!$B$3)=0)),"",DATEDIF($BA$17,設定!$B$3,"Y")))&amp;""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IF(入力!$D$19="","",IF(反映項目!$B$10="×","",IF(AND(入力!$J$19="",入力!$K$19=""),"同上",IF(入力!$K$19="","",入力!$K$19))))</f>
        <v/>
      </c>
      <c r="M17">
        <f>IF(入力!$D$19="","",IF(OR(反映項目!$B$10="×",入力!$L$19="",AND(入力!$J$19="",入力!$K$19="")),"",入力!$L$19))</f>
        <v/>
      </c>
      <c r="N17">
        <f>IF(入力!$D$19="","",設定!$B$4&amp;CHAR(10)&amp;IF(入力!$M$19="",設定!$B$5,入力!$M$19))</f>
        <v/>
      </c>
      <c r="O17">
        <f>IF(入力!$D$19="","",IF(反映項目!$B$11="×","",IFERROR(INDEX(資格集約!$H$199:$H$212,MATCH(1,資格集約!$G$199:$G$212,0)),"")))</f>
        <v/>
      </c>
      <c r="P17">
        <f>IF(入力!$D$19="","",IF(反映項目!$B$11="×","",IFERROR(INDEX(資格集約!$E$199:$E$212,MATCH(1,資格集約!$G$199:$G$212,0)),"")))</f>
        <v/>
      </c>
      <c r="Q17">
        <f>IF(入力!$D$19="","",IF(反映項目!$B$11="×","",IFERROR(INDEX(資格集約!$H$199:$H$212,MATCH(2,資格集約!$G$199:$G$212,0)),"")))</f>
        <v/>
      </c>
      <c r="R17">
        <f>IF(入力!$D$19="","",IF(反映項目!$B$11="×","",IFERROR(INDEX(資格集約!$E$199:$E$212,MATCH(2,資格集約!$G$199:$G$212,0)),"")))</f>
        <v/>
      </c>
      <c r="S17">
        <f>IF(入力!$D$19="","",IF(反映項目!$B$11="×","",IFERROR(INDEX(資格集約!$H$199:$H$212,MATCH(3,資格集約!$G$199:$G$212,0)),"")))</f>
        <v/>
      </c>
      <c r="T17">
        <f>IF(入力!$D$19="","",IF(反映項目!$B$11="×","",IFERROR(INDEX(資格集約!$E$199:$E$212,MATCH(3,資格集約!$G$199:$G$212,0)),"")))</f>
        <v/>
      </c>
      <c r="U17">
        <f>IF(入力!$D$19="","",IF(反映項目!$B$11="×","",IFERROR(INDEX(資格集約!$H$199:$H$212,MATCH(4,資格集約!$G$199:$G$212,0)),"")))</f>
        <v/>
      </c>
      <c r="V17">
        <f>IF(入力!$D$19="","",IF(反映項目!$B$11="×","",IFERROR(INDEX(資格集約!$E$199:$E$212,MATCH(4,資格集約!$G$199:$G$212,0)),"")))</f>
        <v/>
      </c>
      <c r="W17">
        <f>IF(入力!$D$19="","",IF(反映項目!$B$11="×","",IFERROR(INDEX(資格集約!$H$199:$H$212,MATCH(5,資格集約!$G$199:$G$212,0)),"")))</f>
        <v/>
      </c>
      <c r="X17">
        <f>IF(入力!$D$19="","",IF(反映項目!$B$11="×","",IFERROR(INDEX(資格集約!$E$199:$E$212,MATCH(5,資格集約!$G$199:$G$212,0)),"")))</f>
        <v/>
      </c>
      <c r="Y17">
        <f>IF(入力!$D$19="","",IF(反映項目!$B$11="×","",IFERROR(INDEX(資格集約!$H$199:$H$212,MATCH(6,資格集約!$G$199:$G$212,0)),"")))</f>
        <v/>
      </c>
      <c r="Z17">
        <f>IF(入力!$D$19="","",IF(反映項目!$B$11="×","",IFERROR(INDEX(資格集約!$E$199:$E$212,MATCH(6,資格集約!$G$199:$G$212,0)),"")))</f>
        <v/>
      </c>
      <c r="AA17">
        <f>IF(入力!$D$19="","",IF(反映項目!$B$11="×","",IFERROR(INDEX(資格集約!$H$199:$H$212,MATCH(7,資格集約!$G$199:$G$212,0)),"")))</f>
        <v/>
      </c>
      <c r="AB17">
        <f>IF(入力!$D$19="","",IF(反映項目!$B$11="×","",IFERROR(INDEX(資格集約!$E$199:$E$212,MATCH(7,資格集約!$G$199:$G$212,0)),"")))</f>
        <v/>
      </c>
      <c r="AC17">
        <f>IF(入力!$D$19="","",IF(反映項目!$B$11="×","",IFERROR(INDEX(資格集約!$H$199:$H$212,MATCH(8,資格集約!$G$199:$G$212,0)),"")))</f>
        <v/>
      </c>
      <c r="AD17">
        <f>IF(入力!$D$19="","",IF(反映項目!$B$11="×","",IFERROR(INDEX(資格集約!$E$199:$E$212,MATCH(8,資格集約!$G$199:$G$212,0)),"")))</f>
        <v/>
      </c>
      <c r="AE17">
        <f>IF(入力!$D$19="","",IF(反映項目!$B$11="×","",IFERROR(INDEX(資格集約!$H$199:$H$212,MATCH(9,資格集約!$G$199:$G$212,0)),"")))</f>
        <v/>
      </c>
      <c r="AF17">
        <f>IF(入力!$D$19="","",IF(反映項目!$B$11="×","",IFERROR(INDEX(資格集約!$E$199:$E$212,MATCH(9,資格集約!$G$199:$G$212,0)),"")))</f>
        <v/>
      </c>
      <c r="AG17">
        <f>IF(入力!$D$19="","",IF(反映項目!$B$11="×","",IFERROR(INDEX(資格集約!$H$199:$H$212,MATCH(10,資格集約!$G$199:$G$212,0)),"")))</f>
        <v/>
      </c>
      <c r="AH17">
        <f>IF(入力!$D$19="","",IF(反映項目!$B$11="×","",IFERROR(INDEX(資格集約!$E$199:$E$212,MATCH(10,資格集約!$G$199:$G$212,0)),"")))</f>
        <v/>
      </c>
      <c r="AI17">
        <f>IF(入力!$D$19="","",IF(反映項目!$B$11="×","",IFERROR(INDEX(資格集約!$H$199:$H$212,MATCH(11,資格集約!$G$199:$G$212,0)),"")))</f>
        <v/>
      </c>
      <c r="AJ17">
        <f>IF(入力!$D$19="","",IF(反映項目!$B$11="×","",IFERROR(INDEX(資格集約!$E$199:$E$212,MATCH(11,資格集約!$G$199:$G$212,0)),"")))</f>
        <v/>
      </c>
      <c r="AK17">
        <f>IF(入力!$D$19="","",IF(反映項目!$B$11="×","",IFERROR(INDEX(資格集約!$H$199:$H$212,MATCH(12,資格集約!$G$199:$G$212,0)),"")))</f>
        <v/>
      </c>
      <c r="AL17">
        <f>IF(入力!$D$19="","",IF(反映項目!$B$11="×","",IFERROR(INDEX(資格集約!$E$199:$E$212,MATCH(12,資格集約!$G$199:$G$212,0)),"")))</f>
        <v/>
      </c>
      <c r="AM17">
        <f>IF(入力!$D$19="","",IF(反映項目!$B$11="×","",IFERROR(INDEX(資格集約!$H$199:$H$212,MATCH(13,資格集約!$G$199:$G$212,0)),"")))</f>
        <v/>
      </c>
      <c r="AN17">
        <f>IF(入力!$D$19="","",IF(反映項目!$B$11="×","",IFERROR(INDEX(資格集約!$E$199:$E$212,MATCH(13,資格集約!$G$199:$G$212,0)),"")))</f>
        <v/>
      </c>
      <c r="AO17">
        <f>IF(入力!$D$19="","",IF(反映項目!$B$11="×","",IFERROR(INDEX(資格集約!$H$199:$H$212,MATCH(14,資格集約!$G$199:$G$212,0)),"")))</f>
        <v/>
      </c>
      <c r="AP17">
        <f>IF(入力!$D$19="","",IF(反映項目!$B$11="×","",IFERROR(INDEX(資格集約!$E$199:$E$212,MATCH(14,資格集約!$G$199:$G$212,0)),"")))</f>
        <v/>
      </c>
      <c r="AQ17">
        <f>IF(入力!$D$19="","",IF(OR(反映項目!$B$12="×",入力!$Z$19=""),"",入力!$Z$19))</f>
        <v/>
      </c>
      <c r="AR17">
        <f>IF(入力!$D$19="","",IF(反映項目!$B$13="×","",IF(入力!$AA$19="","",入力!$AA$19&amp;CHAR(10)))&amp;IF(反映項目!$B$14="×","",IF(入力!$AB$19="","",入力!$AB$19&amp;CHAR(10)))&amp;IF(反映項目!$B$15="×","",IF(入力!$AC$19="","",入力!$AC$19)))</f>
        <v/>
      </c>
      <c r="AS17">
        <f>IF(入力!$D$19="","",IF(OR(反映項目!$B$17="×",入力!$AH$19=""),"",入力!$AH$19))</f>
        <v/>
      </c>
      <c r="AT17">
        <f>IF(入力!$D$19="","",IF(OR(反映項目!$B$16="×",N($BB$17)=0),"",YEAR($BB$17)-IF($BB$17&gt;=DATE(2019,5,1),2018,1988)))&amp;""</f>
        <v/>
      </c>
      <c r="AU17">
        <f>IF(入力!$D$19="","",IF(OR(反映項目!$B$16="×",N($BB$17)=0),"",MONTH($BB$17)))&amp;""</f>
        <v/>
      </c>
      <c r="AV17">
        <f>IF(入力!$D$19="","",IF(OR(反映項目!$B$16="×",入力!$AE$19=""),"",入力!$AE$19))</f>
        <v/>
      </c>
      <c r="AW17">
        <f>IF(入力!$D$19="","",IF(OR(反映項目!$B$16="×",N($BC$17)=0),"",YEAR($BC$17)-IF($BC$17&gt;=DATE(2019,5,1),2018,1988)))&amp;""</f>
        <v/>
      </c>
      <c r="AX17">
        <f>IF(入力!$D$19="","",IF(OR(反映項目!$B$16="×",N($BC$17)=0),"",MONTH($BC$17)))&amp;""</f>
        <v/>
      </c>
      <c r="AY17">
        <f>IF(入力!$D$19="","",IF(OR(反映項目!$B$16="×",入力!$AG$19=""),"",入力!$AG$19))</f>
        <v/>
      </c>
      <c r="BA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B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BC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IFERROR(VALUE(SUBSTITUTE(MID(入力!$AF$19,FIND("月",入力!$AF$19)+1,10),"日","")),1)),DATE(VALUE(TRIM(MID(SUBSTITUTE(SUBSTITUTE(SUBSTITUTE(SUBSTITUTE(SUBSTITUTE(SUBSTITUTE(入力!$AF$19,"年","/"),"月","/"),"日",""),"-","/"),".","/"),"/",REPT(" ",50)),1,50))),VALUE(TRIM(MID(SUBSTITUTE(SUBSTITUTE(SUBSTITUTE(SUBSTITUTE(SUBSTITUTE(SUBSTITUTE(入力!$AF$19,"年","/"),"月","/"),"日",""),"-","/"),".","/"),"/",REPT(" ",50)),51,50))),IFERROR(VALUE(TRIM(MID(SUBSTITUTE(SUBSTITUTE(SUBSTITUTE(SUBSTITUTE(SUBSTITUTE(SUBSTITUTE(入力!$AF$19,"年","/"),"月","/"),"日",""),"-","/"),".","/"),"/",REPT(" ",50)),101,50))),1))),IFERROR(DATEVALUE(入力!$AF$19),"")))))</f>
        <v/>
      </c>
      <c r="BD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f>
        <v/>
      </c>
      <c r="BE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f>
        <v/>
      </c>
      <c r="BF17">
        <f>IF(入力!$D$19="","",IF($P17="",0,1)+IF($R17="",0,1)+IF($T17="",0,1)+IF($V17="",0,1)+IF($X17="",0,1)+IF($Z17="",0,1)+IF($AB17="",0,1)+IF($AD17="",0,1)+IF($AF17="",0,1)+IF($AH17="",0,1)+IF($AJ17="",0,1)+IF($AL17="",0,1)+IF($AN17="",0,1)+IF($AP17="",0,1))</f>
        <v/>
      </c>
    </row>
    <row r="18">
      <c r="A18" t="n">
        <v>16</v>
      </c>
      <c r="B18">
        <f>IF(入力!$D$20="","",IF(OR(反映項目!$B$4="×",入力!$D$20=""),"",入力!$D$20))</f>
        <v/>
      </c>
      <c r="C18">
        <f>IF(入力!$D$20="","",IF(OR(反映項目!$B$5="×",入力!$E$20=""),"",入力!$E$20))</f>
        <v/>
      </c>
      <c r="D18">
        <f>IF(入力!$D$20="","",IF(OR(反映項目!$B$6="×",N($BA$18)=0),"",YEAR($BA$18)-IF($BA$18&gt;=DATE(2019,5,1),2018,IF($BA$18&gt;=DATE(1989,1,8),1988,1925))))&amp;""</f>
        <v/>
      </c>
      <c r="E18">
        <f>IF(入力!$D$20="","",IF(OR(反映項目!$B$6="×",N($BA$18)=0),"",MONTH($BA$18)))&amp;""</f>
        <v/>
      </c>
      <c r="F18">
        <f>IF(入力!$D$20="","",IF(OR(反映項目!$B$6="×",N($BA$18)=0),"",DAY($BA$18)))&amp;""</f>
        <v/>
      </c>
      <c r="G18">
        <f>IF(入力!$D$20="","",IF(OR(反映項目!$B$6="×",OR(N($BA$18)=0,N(設定!$B$3)=0)),"",DATEDIF($BA$18,設定!$B$3,"Y")))&amp;""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IF(入力!$D$20="","",IF(反映項目!$B$10="×","",IF(AND(入力!$J$20="",入力!$K$20=""),"同上",IF(入力!$K$20="","",入力!$K$20))))</f>
        <v/>
      </c>
      <c r="M18">
        <f>IF(入力!$D$20="","",IF(OR(反映項目!$B$10="×",入力!$L$20="",AND(入力!$J$20="",入力!$K$20="")),"",入力!$L$20))</f>
        <v/>
      </c>
      <c r="N18">
        <f>IF(入力!$D$20="","",設定!$B$4&amp;CHAR(10)&amp;IF(入力!$M$20="",設定!$B$5,入力!$M$20))</f>
        <v/>
      </c>
      <c r="O18">
        <f>IF(入力!$D$20="","",IF(反映項目!$B$11="×","",IFERROR(INDEX(資格集約!$H$213:$H$226,MATCH(1,資格集約!$G$213:$G$226,0)),"")))</f>
        <v/>
      </c>
      <c r="P18">
        <f>IF(入力!$D$20="","",IF(反映項目!$B$11="×","",IFERROR(INDEX(資格集約!$E$213:$E$226,MATCH(1,資格集約!$G$213:$G$226,0)),"")))</f>
        <v/>
      </c>
      <c r="Q18">
        <f>IF(入力!$D$20="","",IF(反映項目!$B$11="×","",IFERROR(INDEX(資格集約!$H$213:$H$226,MATCH(2,資格集約!$G$213:$G$226,0)),"")))</f>
        <v/>
      </c>
      <c r="R18">
        <f>IF(入力!$D$20="","",IF(反映項目!$B$11="×","",IFERROR(INDEX(資格集約!$E$213:$E$226,MATCH(2,資格集約!$G$213:$G$226,0)),"")))</f>
        <v/>
      </c>
      <c r="S18">
        <f>IF(入力!$D$20="","",IF(反映項目!$B$11="×","",IFERROR(INDEX(資格集約!$H$213:$H$226,MATCH(3,資格集約!$G$213:$G$226,0)),"")))</f>
        <v/>
      </c>
      <c r="T18">
        <f>IF(入力!$D$20="","",IF(反映項目!$B$11="×","",IFERROR(INDEX(資格集約!$E$213:$E$226,MATCH(3,資格集約!$G$213:$G$226,0)),"")))</f>
        <v/>
      </c>
      <c r="U18">
        <f>IF(入力!$D$20="","",IF(反映項目!$B$11="×","",IFERROR(INDEX(資格集約!$H$213:$H$226,MATCH(4,資格集約!$G$213:$G$226,0)),"")))</f>
        <v/>
      </c>
      <c r="V18">
        <f>IF(入力!$D$20="","",IF(反映項目!$B$11="×","",IFERROR(INDEX(資格集約!$E$213:$E$226,MATCH(4,資格集約!$G$213:$G$226,0)),"")))</f>
        <v/>
      </c>
      <c r="W18">
        <f>IF(入力!$D$20="","",IF(反映項目!$B$11="×","",IFERROR(INDEX(資格集約!$H$213:$H$226,MATCH(5,資格集約!$G$213:$G$226,0)),"")))</f>
        <v/>
      </c>
      <c r="X18">
        <f>IF(入力!$D$20="","",IF(反映項目!$B$11="×","",IFERROR(INDEX(資格集約!$E$213:$E$226,MATCH(5,資格集約!$G$213:$G$226,0)),"")))</f>
        <v/>
      </c>
      <c r="Y18">
        <f>IF(入力!$D$20="","",IF(反映項目!$B$11="×","",IFERROR(INDEX(資格集約!$H$213:$H$226,MATCH(6,資格集約!$G$213:$G$226,0)),"")))</f>
        <v/>
      </c>
      <c r="Z18">
        <f>IF(入力!$D$20="","",IF(反映項目!$B$11="×","",IFERROR(INDEX(資格集約!$E$213:$E$226,MATCH(6,資格集約!$G$213:$G$226,0)),"")))</f>
        <v/>
      </c>
      <c r="AA18">
        <f>IF(入力!$D$20="","",IF(反映項目!$B$11="×","",IFERROR(INDEX(資格集約!$H$213:$H$226,MATCH(7,資格集約!$G$213:$G$226,0)),"")))</f>
        <v/>
      </c>
      <c r="AB18">
        <f>IF(入力!$D$20="","",IF(反映項目!$B$11="×","",IFERROR(INDEX(資格集約!$E$213:$E$226,MATCH(7,資格集約!$G$213:$G$226,0)),"")))</f>
        <v/>
      </c>
      <c r="AC18">
        <f>IF(入力!$D$20="","",IF(反映項目!$B$11="×","",IFERROR(INDEX(資格集約!$H$213:$H$226,MATCH(8,資格集約!$G$213:$G$226,0)),"")))</f>
        <v/>
      </c>
      <c r="AD18">
        <f>IF(入力!$D$20="","",IF(反映項目!$B$11="×","",IFERROR(INDEX(資格集約!$E$213:$E$226,MATCH(8,資格集約!$G$213:$G$226,0)),"")))</f>
        <v/>
      </c>
      <c r="AE18">
        <f>IF(入力!$D$20="","",IF(反映項目!$B$11="×","",IFERROR(INDEX(資格集約!$H$213:$H$226,MATCH(9,資格集約!$G$213:$G$226,0)),"")))</f>
        <v/>
      </c>
      <c r="AF18">
        <f>IF(入力!$D$20="","",IF(反映項目!$B$11="×","",IFERROR(INDEX(資格集約!$E$213:$E$226,MATCH(9,資格集約!$G$213:$G$226,0)),"")))</f>
        <v/>
      </c>
      <c r="AG18">
        <f>IF(入力!$D$20="","",IF(反映項目!$B$11="×","",IFERROR(INDEX(資格集約!$H$213:$H$226,MATCH(10,資格集約!$G$213:$G$226,0)),"")))</f>
        <v/>
      </c>
      <c r="AH18">
        <f>IF(入力!$D$20="","",IF(反映項目!$B$11="×","",IFERROR(INDEX(資格集約!$E$213:$E$226,MATCH(10,資格集約!$G$213:$G$226,0)),"")))</f>
        <v/>
      </c>
      <c r="AI18">
        <f>IF(入力!$D$20="","",IF(反映項目!$B$11="×","",IFERROR(INDEX(資格集約!$H$213:$H$226,MATCH(11,資格集約!$G$213:$G$226,0)),"")))</f>
        <v/>
      </c>
      <c r="AJ18">
        <f>IF(入力!$D$20="","",IF(反映項目!$B$11="×","",IFERROR(INDEX(資格集約!$E$213:$E$226,MATCH(11,資格集約!$G$213:$G$226,0)),"")))</f>
        <v/>
      </c>
      <c r="AK18">
        <f>IF(入力!$D$20="","",IF(反映項目!$B$11="×","",IFERROR(INDEX(資格集約!$H$213:$H$226,MATCH(12,資格集約!$G$213:$G$226,0)),"")))</f>
        <v/>
      </c>
      <c r="AL18">
        <f>IF(入力!$D$20="","",IF(反映項目!$B$11="×","",IFERROR(INDEX(資格集約!$E$213:$E$226,MATCH(12,資格集約!$G$213:$G$226,0)),"")))</f>
        <v/>
      </c>
      <c r="AM18">
        <f>IF(入力!$D$20="","",IF(反映項目!$B$11="×","",IFERROR(INDEX(資格集約!$H$213:$H$226,MATCH(13,資格集約!$G$213:$G$226,0)),"")))</f>
        <v/>
      </c>
      <c r="AN18">
        <f>IF(入力!$D$20="","",IF(反映項目!$B$11="×","",IFERROR(INDEX(資格集約!$E$213:$E$226,MATCH(13,資格集約!$G$213:$G$226,0)),"")))</f>
        <v/>
      </c>
      <c r="AO18">
        <f>IF(入力!$D$20="","",IF(反映項目!$B$11="×","",IFERROR(INDEX(資格集約!$H$213:$H$226,MATCH(14,資格集約!$G$213:$G$226,0)),"")))</f>
        <v/>
      </c>
      <c r="AP18">
        <f>IF(入力!$D$20="","",IF(反映項目!$B$11="×","",IFERROR(INDEX(資格集約!$E$213:$E$226,MATCH(14,資格集約!$G$213:$G$226,0)),"")))</f>
        <v/>
      </c>
      <c r="AQ18">
        <f>IF(入力!$D$20="","",IF(OR(反映項目!$B$12="×",入力!$Z$20=""),"",入力!$Z$20))</f>
        <v/>
      </c>
      <c r="AR18">
        <f>IF(入力!$D$20="","",IF(反映項目!$B$13="×","",IF(入力!$AA$20="","",入力!$AA$20&amp;CHAR(10)))&amp;IF(反映項目!$B$14="×","",IF(入力!$AB$20="","",入力!$AB$20&amp;CHAR(10)))&amp;IF(反映項目!$B$15="×","",IF(入力!$AC$20="","",入力!$AC$20)))</f>
        <v/>
      </c>
      <c r="AS18">
        <f>IF(入力!$D$20="","",IF(OR(反映項目!$B$17="×",入力!$AH$20=""),"",入力!$AH$20))</f>
        <v/>
      </c>
      <c r="AT18">
        <f>IF(入力!$D$20="","",IF(OR(反映項目!$B$16="×",N($BB$18)=0),"",YEAR($BB$18)-IF($BB$18&gt;=DATE(2019,5,1),2018,1988)))&amp;""</f>
        <v/>
      </c>
      <c r="AU18">
        <f>IF(入力!$D$20="","",IF(OR(反映項目!$B$16="×",N($BB$18)=0),"",MONTH($BB$18)))&amp;""</f>
        <v/>
      </c>
      <c r="AV18">
        <f>IF(入力!$D$20="","",IF(OR(反映項目!$B$16="×",入力!$AE$20=""),"",入力!$AE$20))</f>
        <v/>
      </c>
      <c r="AW18">
        <f>IF(入力!$D$20="","",IF(OR(反映項目!$B$16="×",N($BC$18)=0),"",YEAR($BC$18)-IF($BC$18&gt;=DATE(2019,5,1),2018,1988)))&amp;""</f>
        <v/>
      </c>
      <c r="AX18">
        <f>IF(入力!$D$20="","",IF(OR(反映項目!$B$16="×",N($BC$18)=0),"",MONTH($BC$18)))&amp;""</f>
        <v/>
      </c>
      <c r="AY18">
        <f>IF(入力!$D$20="","",IF(OR(反映項目!$B$16="×",入力!$AG$20=""),"",入力!$AG$20))</f>
        <v/>
      </c>
      <c r="BA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B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BC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IFERROR(VALUE(SUBSTITUTE(MID(入力!$AF$20,FIND("月",入力!$AF$20)+1,10),"日","")),1)),DATE(VALUE(TRIM(MID(SUBSTITUTE(SUBSTITUTE(SUBSTITUTE(SUBSTITUTE(SUBSTITUTE(SUBSTITUTE(入力!$AF$20,"年","/"),"月","/"),"日",""),"-","/"),".","/"),"/",REPT(" ",50)),1,50))),VALUE(TRIM(MID(SUBSTITUTE(SUBSTITUTE(SUBSTITUTE(SUBSTITUTE(SUBSTITUTE(SUBSTITUTE(入力!$AF$20,"年","/"),"月","/"),"日",""),"-","/"),".","/"),"/",REPT(" ",50)),51,50))),IFERROR(VALUE(TRIM(MID(SUBSTITUTE(SUBSTITUTE(SUBSTITUTE(SUBSTITUTE(SUBSTITUTE(SUBSTITUTE(入力!$AF$20,"年","/"),"月","/"),"日",""),"-","/"),".","/"),"/",REPT(" ",50)),101,50))),1))),IFERROR(DATEVALUE(入力!$AF$20),"")))))</f>
        <v/>
      </c>
      <c r="BD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f>
        <v/>
      </c>
      <c r="BE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f>
        <v/>
      </c>
      <c r="BF18">
        <f>IF(入力!$D$20="","",IF($P18="",0,1)+IF($R18="",0,1)+IF($T18="",0,1)+IF($V18="",0,1)+IF($X18="",0,1)+IF($Z18="",0,1)+IF($AB18="",0,1)+IF($AD18="",0,1)+IF($AF18="",0,1)+IF($AH18="",0,1)+IF($AJ18="",0,1)+IF($AL18="",0,1)+IF($AN18="",0,1)+IF($AP18="",0,1))</f>
        <v/>
      </c>
    </row>
    <row r="19">
      <c r="A19" t="n">
        <v>17</v>
      </c>
      <c r="B19">
        <f>IF(入力!$D$21="","",IF(OR(反映項目!$B$4="×",入力!$D$21=""),"",入力!$D$21))</f>
        <v/>
      </c>
      <c r="C19">
        <f>IF(入力!$D$21="","",IF(OR(反映項目!$B$5="×",入力!$E$21=""),"",入力!$E$21))</f>
        <v/>
      </c>
      <c r="D19">
        <f>IF(入力!$D$21="","",IF(OR(反映項目!$B$6="×",N($BA$19)=0),"",YEAR($BA$19)-IF($BA$19&gt;=DATE(2019,5,1),2018,IF($BA$19&gt;=DATE(1989,1,8),1988,1925))))&amp;""</f>
        <v/>
      </c>
      <c r="E19">
        <f>IF(入力!$D$21="","",IF(OR(反映項目!$B$6="×",N($BA$19)=0),"",MONTH($BA$19)))&amp;""</f>
        <v/>
      </c>
      <c r="F19">
        <f>IF(入力!$D$21="","",IF(OR(反映項目!$B$6="×",N($BA$19)=0),"",DAY($BA$19)))&amp;""</f>
        <v/>
      </c>
      <c r="G19">
        <f>IF(入力!$D$21="","",IF(OR(反映項目!$B$6="×",OR(N($BA$19)=0,N(設定!$B$3)=0)),"",DATEDIF($BA$19,設定!$B$3,"Y")))&amp;""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IF(入力!$D$21="","",IF(反映項目!$B$10="×","",IF(AND(入力!$J$21="",入力!$K$21=""),"同上",IF(入力!$K$21="","",入力!$K$21))))</f>
        <v/>
      </c>
      <c r="M19">
        <f>IF(入力!$D$21="","",IF(OR(反映項目!$B$10="×",入力!$L$21="",AND(入力!$J$21="",入力!$K$21="")),"",入力!$L$21))</f>
        <v/>
      </c>
      <c r="N19">
        <f>IF(入力!$D$21="","",設定!$B$4&amp;CHAR(10)&amp;IF(入力!$M$21="",設定!$B$5,入力!$M$21))</f>
        <v/>
      </c>
      <c r="O19">
        <f>IF(入力!$D$21="","",IF(反映項目!$B$11="×","",IFERROR(INDEX(資格集約!$H$227:$H$240,MATCH(1,資格集約!$G$227:$G$240,0)),"")))</f>
        <v/>
      </c>
      <c r="P19">
        <f>IF(入力!$D$21="","",IF(反映項目!$B$11="×","",IFERROR(INDEX(資格集約!$E$227:$E$240,MATCH(1,資格集約!$G$227:$G$240,0)),"")))</f>
        <v/>
      </c>
      <c r="Q19">
        <f>IF(入力!$D$21="","",IF(反映項目!$B$11="×","",IFERROR(INDEX(資格集約!$H$227:$H$240,MATCH(2,資格集約!$G$227:$G$240,0)),"")))</f>
        <v/>
      </c>
      <c r="R19">
        <f>IF(入力!$D$21="","",IF(反映項目!$B$11="×","",IFERROR(INDEX(資格集約!$E$227:$E$240,MATCH(2,資格集約!$G$227:$G$240,0)),"")))</f>
        <v/>
      </c>
      <c r="S19">
        <f>IF(入力!$D$21="","",IF(反映項目!$B$11="×","",IFERROR(INDEX(資格集約!$H$227:$H$240,MATCH(3,資格集約!$G$227:$G$240,0)),"")))</f>
        <v/>
      </c>
      <c r="T19">
        <f>IF(入力!$D$21="","",IF(反映項目!$B$11="×","",IFERROR(INDEX(資格集約!$E$227:$E$240,MATCH(3,資格集約!$G$227:$G$240,0)),"")))</f>
        <v/>
      </c>
      <c r="U19">
        <f>IF(入力!$D$21="","",IF(反映項目!$B$11="×","",IFERROR(INDEX(資格集約!$H$227:$H$240,MATCH(4,資格集約!$G$227:$G$240,0)),"")))</f>
        <v/>
      </c>
      <c r="V19">
        <f>IF(入力!$D$21="","",IF(反映項目!$B$11="×","",IFERROR(INDEX(資格集約!$E$227:$E$240,MATCH(4,資格集約!$G$227:$G$240,0)),"")))</f>
        <v/>
      </c>
      <c r="W19">
        <f>IF(入力!$D$21="","",IF(反映項目!$B$11="×","",IFERROR(INDEX(資格集約!$H$227:$H$240,MATCH(5,資格集約!$G$227:$G$240,0)),"")))</f>
        <v/>
      </c>
      <c r="X19">
        <f>IF(入力!$D$21="","",IF(反映項目!$B$11="×","",IFERROR(INDEX(資格集約!$E$227:$E$240,MATCH(5,資格集約!$G$227:$G$240,0)),"")))</f>
        <v/>
      </c>
      <c r="Y19">
        <f>IF(入力!$D$21="","",IF(反映項目!$B$11="×","",IFERROR(INDEX(資格集約!$H$227:$H$240,MATCH(6,資格集約!$G$227:$G$240,0)),"")))</f>
        <v/>
      </c>
      <c r="Z19">
        <f>IF(入力!$D$21="","",IF(反映項目!$B$11="×","",IFERROR(INDEX(資格集約!$E$227:$E$240,MATCH(6,資格集約!$G$227:$G$240,0)),"")))</f>
        <v/>
      </c>
      <c r="AA19">
        <f>IF(入力!$D$21="","",IF(反映項目!$B$11="×","",IFERROR(INDEX(資格集約!$H$227:$H$240,MATCH(7,資格集約!$G$227:$G$240,0)),"")))</f>
        <v/>
      </c>
      <c r="AB19">
        <f>IF(入力!$D$21="","",IF(反映項目!$B$11="×","",IFERROR(INDEX(資格集約!$E$227:$E$240,MATCH(7,資格集約!$G$227:$G$240,0)),"")))</f>
        <v/>
      </c>
      <c r="AC19">
        <f>IF(入力!$D$21="","",IF(反映項目!$B$11="×","",IFERROR(INDEX(資格集約!$H$227:$H$240,MATCH(8,資格集約!$G$227:$G$240,0)),"")))</f>
        <v/>
      </c>
      <c r="AD19">
        <f>IF(入力!$D$21="","",IF(反映項目!$B$11="×","",IFERROR(INDEX(資格集約!$E$227:$E$240,MATCH(8,資格集約!$G$227:$G$240,0)),"")))</f>
        <v/>
      </c>
      <c r="AE19">
        <f>IF(入力!$D$21="","",IF(反映項目!$B$11="×","",IFERROR(INDEX(資格集約!$H$227:$H$240,MATCH(9,資格集約!$G$227:$G$240,0)),"")))</f>
        <v/>
      </c>
      <c r="AF19">
        <f>IF(入力!$D$21="","",IF(反映項目!$B$11="×","",IFERROR(INDEX(資格集約!$E$227:$E$240,MATCH(9,資格集約!$G$227:$G$240,0)),"")))</f>
        <v/>
      </c>
      <c r="AG19">
        <f>IF(入力!$D$21="","",IF(反映項目!$B$11="×","",IFERROR(INDEX(資格集約!$H$227:$H$240,MATCH(10,資格集約!$G$227:$G$240,0)),"")))</f>
        <v/>
      </c>
      <c r="AH19">
        <f>IF(入力!$D$21="","",IF(反映項目!$B$11="×","",IFERROR(INDEX(資格集約!$E$227:$E$240,MATCH(10,資格集約!$G$227:$G$240,0)),"")))</f>
        <v/>
      </c>
      <c r="AI19">
        <f>IF(入力!$D$21="","",IF(反映項目!$B$11="×","",IFERROR(INDEX(資格集約!$H$227:$H$240,MATCH(11,資格集約!$G$227:$G$240,0)),"")))</f>
        <v/>
      </c>
      <c r="AJ19">
        <f>IF(入力!$D$21="","",IF(反映項目!$B$11="×","",IFERROR(INDEX(資格集約!$E$227:$E$240,MATCH(11,資格集約!$G$227:$G$240,0)),"")))</f>
        <v/>
      </c>
      <c r="AK19">
        <f>IF(入力!$D$21="","",IF(反映項目!$B$11="×","",IFERROR(INDEX(資格集約!$H$227:$H$240,MATCH(12,資格集約!$G$227:$G$240,0)),"")))</f>
        <v/>
      </c>
      <c r="AL19">
        <f>IF(入力!$D$21="","",IF(反映項目!$B$11="×","",IFERROR(INDEX(資格集約!$E$227:$E$240,MATCH(12,資格集約!$G$227:$G$240,0)),"")))</f>
        <v/>
      </c>
      <c r="AM19">
        <f>IF(入力!$D$21="","",IF(反映項目!$B$11="×","",IFERROR(INDEX(資格集約!$H$227:$H$240,MATCH(13,資格集約!$G$227:$G$240,0)),"")))</f>
        <v/>
      </c>
      <c r="AN19">
        <f>IF(入力!$D$21="","",IF(反映項目!$B$11="×","",IFERROR(INDEX(資格集約!$E$227:$E$240,MATCH(13,資格集約!$G$227:$G$240,0)),"")))</f>
        <v/>
      </c>
      <c r="AO19">
        <f>IF(入力!$D$21="","",IF(反映項目!$B$11="×","",IFERROR(INDEX(資格集約!$H$227:$H$240,MATCH(14,資格集約!$G$227:$G$240,0)),"")))</f>
        <v/>
      </c>
      <c r="AP19">
        <f>IF(入力!$D$21="","",IF(反映項目!$B$11="×","",IFERROR(INDEX(資格集約!$E$227:$E$240,MATCH(14,資格集約!$G$227:$G$240,0)),"")))</f>
        <v/>
      </c>
      <c r="AQ19">
        <f>IF(入力!$D$21="","",IF(OR(反映項目!$B$12="×",入力!$Z$21=""),"",入力!$Z$21))</f>
        <v/>
      </c>
      <c r="AR19">
        <f>IF(入力!$D$21="","",IF(反映項目!$B$13="×","",IF(入力!$AA$21="","",入力!$AA$21&amp;CHAR(10)))&amp;IF(反映項目!$B$14="×","",IF(入力!$AB$21="","",入力!$AB$21&amp;CHAR(10)))&amp;IF(反映項目!$B$15="×","",IF(入力!$AC$21="","",入力!$AC$21)))</f>
        <v/>
      </c>
      <c r="AS19">
        <f>IF(入力!$D$21="","",IF(OR(反映項目!$B$17="×",入力!$AH$21=""),"",入力!$AH$21))</f>
        <v/>
      </c>
      <c r="AT19">
        <f>IF(入力!$D$21="","",IF(OR(反映項目!$B$16="×",N($BB$19)=0),"",YEAR($BB$19)-IF($BB$19&gt;=DATE(2019,5,1),2018,1988)))&amp;""</f>
        <v/>
      </c>
      <c r="AU19">
        <f>IF(入力!$D$21="","",IF(OR(反映項目!$B$16="×",N($BB$19)=0),"",MONTH($BB$19)))&amp;""</f>
        <v/>
      </c>
      <c r="AV19">
        <f>IF(入力!$D$21="","",IF(OR(反映項目!$B$16="×",入力!$AE$21=""),"",入力!$AE$21))</f>
        <v/>
      </c>
      <c r="AW19">
        <f>IF(入力!$D$21="","",IF(OR(反映項目!$B$16="×",N($BC$19)=0),"",YEAR($BC$19)-IF($BC$19&gt;=DATE(2019,5,1),2018,1988)))&amp;""</f>
        <v/>
      </c>
      <c r="AX19">
        <f>IF(入力!$D$21="","",IF(OR(反映項目!$B$16="×",N($BC$19)=0),"",MONTH($BC$19)))&amp;""</f>
        <v/>
      </c>
      <c r="AY19">
        <f>IF(入力!$D$21="","",IF(OR(反映項目!$B$16="×",入力!$AG$21=""),"",入力!$AG$21))</f>
        <v/>
      </c>
      <c r="BA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B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BC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IFERROR(VALUE(SUBSTITUTE(MID(入力!$AF$21,FIND("月",入力!$AF$21)+1,10),"日","")),1)),DATE(VALUE(TRIM(MID(SUBSTITUTE(SUBSTITUTE(SUBSTITUTE(SUBSTITUTE(SUBSTITUTE(SUBSTITUTE(入力!$AF$21,"年","/"),"月","/"),"日",""),"-","/"),".","/"),"/",REPT(" ",50)),1,50))),VALUE(TRIM(MID(SUBSTITUTE(SUBSTITUTE(SUBSTITUTE(SUBSTITUTE(SUBSTITUTE(SUBSTITUTE(入力!$AF$21,"年","/"),"月","/"),"日",""),"-","/"),".","/"),"/",REPT(" ",50)),51,50))),IFERROR(VALUE(TRIM(MID(SUBSTITUTE(SUBSTITUTE(SUBSTITUTE(SUBSTITUTE(SUBSTITUTE(SUBSTITUTE(入力!$AF$21,"年","/"),"月","/"),"日",""),"-","/"),".","/"),"/",REPT(" ",50)),101,50))),1))),IFERROR(DATEVALUE(入力!$AF$21),"")))))</f>
        <v/>
      </c>
      <c r="BD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f>
        <v/>
      </c>
      <c r="BE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f>
        <v/>
      </c>
      <c r="BF19">
        <f>IF(入力!$D$21="","",IF($P19="",0,1)+IF($R19="",0,1)+IF($T19="",0,1)+IF($V19="",0,1)+IF($X19="",0,1)+IF($Z19="",0,1)+IF($AB19="",0,1)+IF($AD19="",0,1)+IF($AF19="",0,1)+IF($AH19="",0,1)+IF($AJ19="",0,1)+IF($AL19="",0,1)+IF($AN19="",0,1)+IF($AP19="",0,1))</f>
        <v/>
      </c>
    </row>
    <row r="20">
      <c r="A20" t="n">
        <v>18</v>
      </c>
      <c r="B20">
        <f>IF(入力!$D$22="","",IF(OR(反映項目!$B$4="×",入力!$D$22=""),"",入力!$D$22))</f>
        <v/>
      </c>
      <c r="C20">
        <f>IF(入力!$D$22="","",IF(OR(反映項目!$B$5="×",入力!$E$22=""),"",入力!$E$22))</f>
        <v/>
      </c>
      <c r="D20">
        <f>IF(入力!$D$22="","",IF(OR(反映項目!$B$6="×",N($BA$20)=0),"",YEAR($BA$20)-IF($BA$20&gt;=DATE(2019,5,1),2018,IF($BA$20&gt;=DATE(1989,1,8),1988,1925))))&amp;""</f>
        <v/>
      </c>
      <c r="E20">
        <f>IF(入力!$D$22="","",IF(OR(反映項目!$B$6="×",N($BA$20)=0),"",MONTH($BA$20)))&amp;""</f>
        <v/>
      </c>
      <c r="F20">
        <f>IF(入力!$D$22="","",IF(OR(反映項目!$B$6="×",N($BA$20)=0),"",DAY($BA$20)))&amp;""</f>
        <v/>
      </c>
      <c r="G20">
        <f>IF(入力!$D$22="","",IF(OR(反映項目!$B$6="×",OR(N($BA$20)=0,N(設定!$B$3)=0)),"",DATEDIF($BA$20,設定!$B$3,"Y")))&amp;""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IF(入力!$D$22="","",IF(反映項目!$B$10="×","",IF(AND(入力!$J$22="",入力!$K$22=""),"同上",IF(入力!$K$22="","",入力!$K$22))))</f>
        <v/>
      </c>
      <c r="M20">
        <f>IF(入力!$D$22="","",IF(OR(反映項目!$B$10="×",入力!$L$22="",AND(入力!$J$22="",入力!$K$22="")),"",入力!$L$22))</f>
        <v/>
      </c>
      <c r="N20">
        <f>IF(入力!$D$22="","",設定!$B$4&amp;CHAR(10)&amp;IF(入力!$M$22="",設定!$B$5,入力!$M$22))</f>
        <v/>
      </c>
      <c r="O20">
        <f>IF(入力!$D$22="","",IF(反映項目!$B$11="×","",IFERROR(INDEX(資格集約!$H$241:$H$254,MATCH(1,資格集約!$G$241:$G$254,0)),"")))</f>
        <v/>
      </c>
      <c r="P20">
        <f>IF(入力!$D$22="","",IF(反映項目!$B$11="×","",IFERROR(INDEX(資格集約!$E$241:$E$254,MATCH(1,資格集約!$G$241:$G$254,0)),"")))</f>
        <v/>
      </c>
      <c r="Q20">
        <f>IF(入力!$D$22="","",IF(反映項目!$B$11="×","",IFERROR(INDEX(資格集約!$H$241:$H$254,MATCH(2,資格集約!$G$241:$G$254,0)),"")))</f>
        <v/>
      </c>
      <c r="R20">
        <f>IF(入力!$D$22="","",IF(反映項目!$B$11="×","",IFERROR(INDEX(資格集約!$E$241:$E$254,MATCH(2,資格集約!$G$241:$G$254,0)),"")))</f>
        <v/>
      </c>
      <c r="S20">
        <f>IF(入力!$D$22="","",IF(反映項目!$B$11="×","",IFERROR(INDEX(資格集約!$H$241:$H$254,MATCH(3,資格集約!$G$241:$G$254,0)),"")))</f>
        <v/>
      </c>
      <c r="T20">
        <f>IF(入力!$D$22="","",IF(反映項目!$B$11="×","",IFERROR(INDEX(資格集約!$E$241:$E$254,MATCH(3,資格集約!$G$241:$G$254,0)),"")))</f>
        <v/>
      </c>
      <c r="U20">
        <f>IF(入力!$D$22="","",IF(反映項目!$B$11="×","",IFERROR(INDEX(資格集約!$H$241:$H$254,MATCH(4,資格集約!$G$241:$G$254,0)),"")))</f>
        <v/>
      </c>
      <c r="V20">
        <f>IF(入力!$D$22="","",IF(反映項目!$B$11="×","",IFERROR(INDEX(資格集約!$E$241:$E$254,MATCH(4,資格集約!$G$241:$G$254,0)),"")))</f>
        <v/>
      </c>
      <c r="W20">
        <f>IF(入力!$D$22="","",IF(反映項目!$B$11="×","",IFERROR(INDEX(資格集約!$H$241:$H$254,MATCH(5,資格集約!$G$241:$G$254,0)),"")))</f>
        <v/>
      </c>
      <c r="X20">
        <f>IF(入力!$D$22="","",IF(反映項目!$B$11="×","",IFERROR(INDEX(資格集約!$E$241:$E$254,MATCH(5,資格集約!$G$241:$G$254,0)),"")))</f>
        <v/>
      </c>
      <c r="Y20">
        <f>IF(入力!$D$22="","",IF(反映項目!$B$11="×","",IFERROR(INDEX(資格集約!$H$241:$H$254,MATCH(6,資格集約!$G$241:$G$254,0)),"")))</f>
        <v/>
      </c>
      <c r="Z20">
        <f>IF(入力!$D$22="","",IF(反映項目!$B$11="×","",IFERROR(INDEX(資格集約!$E$241:$E$254,MATCH(6,資格集約!$G$241:$G$254,0)),"")))</f>
        <v/>
      </c>
      <c r="AA20">
        <f>IF(入力!$D$22="","",IF(反映項目!$B$11="×","",IFERROR(INDEX(資格集約!$H$241:$H$254,MATCH(7,資格集約!$G$241:$G$254,0)),"")))</f>
        <v/>
      </c>
      <c r="AB20">
        <f>IF(入力!$D$22="","",IF(反映項目!$B$11="×","",IFERROR(INDEX(資格集約!$E$241:$E$254,MATCH(7,資格集約!$G$241:$G$254,0)),"")))</f>
        <v/>
      </c>
      <c r="AC20">
        <f>IF(入力!$D$22="","",IF(反映項目!$B$11="×","",IFERROR(INDEX(資格集約!$H$241:$H$254,MATCH(8,資格集約!$G$241:$G$254,0)),"")))</f>
        <v/>
      </c>
      <c r="AD20">
        <f>IF(入力!$D$22="","",IF(反映項目!$B$11="×","",IFERROR(INDEX(資格集約!$E$241:$E$254,MATCH(8,資格集約!$G$241:$G$254,0)),"")))</f>
        <v/>
      </c>
      <c r="AE20">
        <f>IF(入力!$D$22="","",IF(反映項目!$B$11="×","",IFERROR(INDEX(資格集約!$H$241:$H$254,MATCH(9,資格集約!$G$241:$G$254,0)),"")))</f>
        <v/>
      </c>
      <c r="AF20">
        <f>IF(入力!$D$22="","",IF(反映項目!$B$11="×","",IFERROR(INDEX(資格集約!$E$241:$E$254,MATCH(9,資格集約!$G$241:$G$254,0)),"")))</f>
        <v/>
      </c>
      <c r="AG20">
        <f>IF(入力!$D$22="","",IF(反映項目!$B$11="×","",IFERROR(INDEX(資格集約!$H$241:$H$254,MATCH(10,資格集約!$G$241:$G$254,0)),"")))</f>
        <v/>
      </c>
      <c r="AH20">
        <f>IF(入力!$D$22="","",IF(反映項目!$B$11="×","",IFERROR(INDEX(資格集約!$E$241:$E$254,MATCH(10,資格集約!$G$241:$G$254,0)),"")))</f>
        <v/>
      </c>
      <c r="AI20">
        <f>IF(入力!$D$22="","",IF(反映項目!$B$11="×","",IFERROR(INDEX(資格集約!$H$241:$H$254,MATCH(11,資格集約!$G$241:$G$254,0)),"")))</f>
        <v/>
      </c>
      <c r="AJ20">
        <f>IF(入力!$D$22="","",IF(反映項目!$B$11="×","",IFERROR(INDEX(資格集約!$E$241:$E$254,MATCH(11,資格集約!$G$241:$G$254,0)),"")))</f>
        <v/>
      </c>
      <c r="AK20">
        <f>IF(入力!$D$22="","",IF(反映項目!$B$11="×","",IFERROR(INDEX(資格集約!$H$241:$H$254,MATCH(12,資格集約!$G$241:$G$254,0)),"")))</f>
        <v/>
      </c>
      <c r="AL20">
        <f>IF(入力!$D$22="","",IF(反映項目!$B$11="×","",IFERROR(INDEX(資格集約!$E$241:$E$254,MATCH(12,資格集約!$G$241:$G$254,0)),"")))</f>
        <v/>
      </c>
      <c r="AM20">
        <f>IF(入力!$D$22="","",IF(反映項目!$B$11="×","",IFERROR(INDEX(資格集約!$H$241:$H$254,MATCH(13,資格集約!$G$241:$G$254,0)),"")))</f>
        <v/>
      </c>
      <c r="AN20">
        <f>IF(入力!$D$22="","",IF(反映項目!$B$11="×","",IFERROR(INDEX(資格集約!$E$241:$E$254,MATCH(13,資格集約!$G$241:$G$254,0)),"")))</f>
        <v/>
      </c>
      <c r="AO20">
        <f>IF(入力!$D$22="","",IF(反映項目!$B$11="×","",IFERROR(INDEX(資格集約!$H$241:$H$254,MATCH(14,資格集約!$G$241:$G$254,0)),"")))</f>
        <v/>
      </c>
      <c r="AP20">
        <f>IF(入力!$D$22="","",IF(反映項目!$B$11="×","",IFERROR(INDEX(資格集約!$E$241:$E$254,MATCH(14,資格集約!$G$241:$G$254,0)),"")))</f>
        <v/>
      </c>
      <c r="AQ20">
        <f>IF(入力!$D$22="","",IF(OR(反映項目!$B$12="×",入力!$Z$22=""),"",入力!$Z$22))</f>
        <v/>
      </c>
      <c r="AR20">
        <f>IF(入力!$D$22="","",IF(反映項目!$B$13="×","",IF(入力!$AA$22="","",入力!$AA$22&amp;CHAR(10)))&amp;IF(反映項目!$B$14="×","",IF(入力!$AB$22="","",入力!$AB$22&amp;CHAR(10)))&amp;IF(反映項目!$B$15="×","",IF(入力!$AC$22="","",入力!$AC$22)))</f>
        <v/>
      </c>
      <c r="AS20">
        <f>IF(入力!$D$22="","",IF(OR(反映項目!$B$17="×",入力!$AH$22=""),"",入力!$AH$22))</f>
        <v/>
      </c>
      <c r="AT20">
        <f>IF(入力!$D$22="","",IF(OR(反映項目!$B$16="×",N($BB$20)=0),"",YEAR($BB$20)-IF($BB$20&gt;=DATE(2019,5,1),2018,1988)))&amp;""</f>
        <v/>
      </c>
      <c r="AU20">
        <f>IF(入力!$D$22="","",IF(OR(反映項目!$B$16="×",N($BB$20)=0),"",MONTH($BB$20)))&amp;""</f>
        <v/>
      </c>
      <c r="AV20">
        <f>IF(入力!$D$22="","",IF(OR(反映項目!$B$16="×",入力!$AE$22=""),"",入力!$AE$22))</f>
        <v/>
      </c>
      <c r="AW20">
        <f>IF(入力!$D$22="","",IF(OR(反映項目!$B$16="×",N($BC$20)=0),"",YEAR($BC$20)-IF($BC$20&gt;=DATE(2019,5,1),2018,1988)))&amp;""</f>
        <v/>
      </c>
      <c r="AX20">
        <f>IF(入力!$D$22="","",IF(OR(反映項目!$B$16="×",N($BC$20)=0),"",MONTH($BC$20)))&amp;""</f>
        <v/>
      </c>
      <c r="AY20">
        <f>IF(入力!$D$22="","",IF(OR(反映項目!$B$16="×",入力!$AG$22=""),"",入力!$AG$22))</f>
        <v/>
      </c>
      <c r="BA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B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BC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IFERROR(VALUE(SUBSTITUTE(MID(入力!$AF$22,FIND("月",入力!$AF$22)+1,10),"日","")),1)),DATE(VALUE(TRIM(MID(SUBSTITUTE(SUBSTITUTE(SUBSTITUTE(SUBSTITUTE(SUBSTITUTE(SUBSTITUTE(入力!$AF$22,"年","/"),"月","/"),"日",""),"-","/"),".","/"),"/",REPT(" ",50)),1,50))),VALUE(TRIM(MID(SUBSTITUTE(SUBSTITUTE(SUBSTITUTE(SUBSTITUTE(SUBSTITUTE(SUBSTITUTE(入力!$AF$22,"年","/"),"月","/"),"日",""),"-","/"),".","/"),"/",REPT(" ",50)),51,50))),IFERROR(VALUE(TRIM(MID(SUBSTITUTE(SUBSTITUTE(SUBSTITUTE(SUBSTITUTE(SUBSTITUTE(SUBSTITUTE(入力!$AF$22,"年","/"),"月","/"),"日",""),"-","/"),".","/"),"/",REPT(" ",50)),101,50))),1))),IFERROR(DATEVALUE(入力!$AF$22),"")))))</f>
        <v/>
      </c>
      <c r="BD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f>
        <v/>
      </c>
      <c r="BE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f>
        <v/>
      </c>
      <c r="BF20">
        <f>IF(入力!$D$22="","",IF($P20="",0,1)+IF($R20="",0,1)+IF($T20="",0,1)+IF($V20="",0,1)+IF($X20="",0,1)+IF($Z20="",0,1)+IF($AB20="",0,1)+IF($AD20="",0,1)+IF($AF20="",0,1)+IF($AH20="",0,1)+IF($AJ20="",0,1)+IF($AL20="",0,1)+IF($AN20="",0,1)+IF($AP20="",0,1))</f>
        <v/>
      </c>
    </row>
    <row r="21">
      <c r="A21" t="n">
        <v>19</v>
      </c>
      <c r="B21">
        <f>IF(入力!$D$23="","",IF(OR(反映項目!$B$4="×",入力!$D$23=""),"",入力!$D$23))</f>
        <v/>
      </c>
      <c r="C21">
        <f>IF(入力!$D$23="","",IF(OR(反映項目!$B$5="×",入力!$E$23=""),"",入力!$E$23))</f>
        <v/>
      </c>
      <c r="D21">
        <f>IF(入力!$D$23="","",IF(OR(反映項目!$B$6="×",N($BA$21)=0),"",YEAR($BA$21)-IF($BA$21&gt;=DATE(2019,5,1),2018,IF($BA$21&gt;=DATE(1989,1,8),1988,1925))))&amp;""</f>
        <v/>
      </c>
      <c r="E21">
        <f>IF(入力!$D$23="","",IF(OR(反映項目!$B$6="×",N($BA$21)=0),"",MONTH($BA$21)))&amp;""</f>
        <v/>
      </c>
      <c r="F21">
        <f>IF(入力!$D$23="","",IF(OR(反映項目!$B$6="×",N($BA$21)=0),"",DAY($BA$21)))&amp;""</f>
        <v/>
      </c>
      <c r="G21">
        <f>IF(入力!$D$23="","",IF(OR(反映項目!$B$6="×",OR(N($BA$21)=0,N(設定!$B$3)=0)),"",DATEDIF($BA$21,設定!$B$3,"Y")))&amp;""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IF(入力!$D$23="","",IF(反映項目!$B$10="×","",IF(AND(入力!$J$23="",入力!$K$23=""),"同上",IF(入力!$K$23="","",入力!$K$23))))</f>
        <v/>
      </c>
      <c r="M21">
        <f>IF(入力!$D$23="","",IF(OR(反映項目!$B$10="×",入力!$L$23="",AND(入力!$J$23="",入力!$K$23="")),"",入力!$L$23))</f>
        <v/>
      </c>
      <c r="N21">
        <f>IF(入力!$D$23="","",設定!$B$4&amp;CHAR(10)&amp;IF(入力!$M$23="",設定!$B$5,入力!$M$23))</f>
        <v/>
      </c>
      <c r="O21">
        <f>IF(入力!$D$23="","",IF(反映項目!$B$11="×","",IFERROR(INDEX(資格集約!$H$255:$H$268,MATCH(1,資格集約!$G$255:$G$268,0)),"")))</f>
        <v/>
      </c>
      <c r="P21">
        <f>IF(入力!$D$23="","",IF(反映項目!$B$11="×","",IFERROR(INDEX(資格集約!$E$255:$E$268,MATCH(1,資格集約!$G$255:$G$268,0)),"")))</f>
        <v/>
      </c>
      <c r="Q21">
        <f>IF(入力!$D$23="","",IF(反映項目!$B$11="×","",IFERROR(INDEX(資格集約!$H$255:$H$268,MATCH(2,資格集約!$G$255:$G$268,0)),"")))</f>
        <v/>
      </c>
      <c r="R21">
        <f>IF(入力!$D$23="","",IF(反映項目!$B$11="×","",IFERROR(INDEX(資格集約!$E$255:$E$268,MATCH(2,資格集約!$G$255:$G$268,0)),"")))</f>
        <v/>
      </c>
      <c r="S21">
        <f>IF(入力!$D$23="","",IF(反映項目!$B$11="×","",IFERROR(INDEX(資格集約!$H$255:$H$268,MATCH(3,資格集約!$G$255:$G$268,0)),"")))</f>
        <v/>
      </c>
      <c r="T21">
        <f>IF(入力!$D$23="","",IF(反映項目!$B$11="×","",IFERROR(INDEX(資格集約!$E$255:$E$268,MATCH(3,資格集約!$G$255:$G$268,0)),"")))</f>
        <v/>
      </c>
      <c r="U21">
        <f>IF(入力!$D$23="","",IF(反映項目!$B$11="×","",IFERROR(INDEX(資格集約!$H$255:$H$268,MATCH(4,資格集約!$G$255:$G$268,0)),"")))</f>
        <v/>
      </c>
      <c r="V21">
        <f>IF(入力!$D$23="","",IF(反映項目!$B$11="×","",IFERROR(INDEX(資格集約!$E$255:$E$268,MATCH(4,資格集約!$G$255:$G$268,0)),"")))</f>
        <v/>
      </c>
      <c r="W21">
        <f>IF(入力!$D$23="","",IF(反映項目!$B$11="×","",IFERROR(INDEX(資格集約!$H$255:$H$268,MATCH(5,資格集約!$G$255:$G$268,0)),"")))</f>
        <v/>
      </c>
      <c r="X21">
        <f>IF(入力!$D$23="","",IF(反映項目!$B$11="×","",IFERROR(INDEX(資格集約!$E$255:$E$268,MATCH(5,資格集約!$G$255:$G$268,0)),"")))</f>
        <v/>
      </c>
      <c r="Y21">
        <f>IF(入力!$D$23="","",IF(反映項目!$B$11="×","",IFERROR(INDEX(資格集約!$H$255:$H$268,MATCH(6,資格集約!$G$255:$G$268,0)),"")))</f>
        <v/>
      </c>
      <c r="Z21">
        <f>IF(入力!$D$23="","",IF(反映項目!$B$11="×","",IFERROR(INDEX(資格集約!$E$255:$E$268,MATCH(6,資格集約!$G$255:$G$268,0)),"")))</f>
        <v/>
      </c>
      <c r="AA21">
        <f>IF(入力!$D$23="","",IF(反映項目!$B$11="×","",IFERROR(INDEX(資格集約!$H$255:$H$268,MATCH(7,資格集約!$G$255:$G$268,0)),"")))</f>
        <v/>
      </c>
      <c r="AB21">
        <f>IF(入力!$D$23="","",IF(反映項目!$B$11="×","",IFERROR(INDEX(資格集約!$E$255:$E$268,MATCH(7,資格集約!$G$255:$G$268,0)),"")))</f>
        <v/>
      </c>
      <c r="AC21">
        <f>IF(入力!$D$23="","",IF(反映項目!$B$11="×","",IFERROR(INDEX(資格集約!$H$255:$H$268,MATCH(8,資格集約!$G$255:$G$268,0)),"")))</f>
        <v/>
      </c>
      <c r="AD21">
        <f>IF(入力!$D$23="","",IF(反映項目!$B$11="×","",IFERROR(INDEX(資格集約!$E$255:$E$268,MATCH(8,資格集約!$G$255:$G$268,0)),"")))</f>
        <v/>
      </c>
      <c r="AE21">
        <f>IF(入力!$D$23="","",IF(反映項目!$B$11="×","",IFERROR(INDEX(資格集約!$H$255:$H$268,MATCH(9,資格集約!$G$255:$G$268,0)),"")))</f>
        <v/>
      </c>
      <c r="AF21">
        <f>IF(入力!$D$23="","",IF(反映項目!$B$11="×","",IFERROR(INDEX(資格集約!$E$255:$E$268,MATCH(9,資格集約!$G$255:$G$268,0)),"")))</f>
        <v/>
      </c>
      <c r="AG21">
        <f>IF(入力!$D$23="","",IF(反映項目!$B$11="×","",IFERROR(INDEX(資格集約!$H$255:$H$268,MATCH(10,資格集約!$G$255:$G$268,0)),"")))</f>
        <v/>
      </c>
      <c r="AH21">
        <f>IF(入力!$D$23="","",IF(反映項目!$B$11="×","",IFERROR(INDEX(資格集約!$E$255:$E$268,MATCH(10,資格集約!$G$255:$G$268,0)),"")))</f>
        <v/>
      </c>
      <c r="AI21">
        <f>IF(入力!$D$23="","",IF(反映項目!$B$11="×","",IFERROR(INDEX(資格集約!$H$255:$H$268,MATCH(11,資格集約!$G$255:$G$268,0)),"")))</f>
        <v/>
      </c>
      <c r="AJ21">
        <f>IF(入力!$D$23="","",IF(反映項目!$B$11="×","",IFERROR(INDEX(資格集約!$E$255:$E$268,MATCH(11,資格集約!$G$255:$G$268,0)),"")))</f>
        <v/>
      </c>
      <c r="AK21">
        <f>IF(入力!$D$23="","",IF(反映項目!$B$11="×","",IFERROR(INDEX(資格集約!$H$255:$H$268,MATCH(12,資格集約!$G$255:$G$268,0)),"")))</f>
        <v/>
      </c>
      <c r="AL21">
        <f>IF(入力!$D$23="","",IF(反映項目!$B$11="×","",IFERROR(INDEX(資格集約!$E$255:$E$268,MATCH(12,資格集約!$G$255:$G$268,0)),"")))</f>
        <v/>
      </c>
      <c r="AM21">
        <f>IF(入力!$D$23="","",IF(反映項目!$B$11="×","",IFERROR(INDEX(資格集約!$H$255:$H$268,MATCH(13,資格集約!$G$255:$G$268,0)),"")))</f>
        <v/>
      </c>
      <c r="AN21">
        <f>IF(入力!$D$23="","",IF(反映項目!$B$11="×","",IFERROR(INDEX(資格集約!$E$255:$E$268,MATCH(13,資格集約!$G$255:$G$268,0)),"")))</f>
        <v/>
      </c>
      <c r="AO21">
        <f>IF(入力!$D$23="","",IF(反映項目!$B$11="×","",IFERROR(INDEX(資格集約!$H$255:$H$268,MATCH(14,資格集約!$G$255:$G$268,0)),"")))</f>
        <v/>
      </c>
      <c r="AP21">
        <f>IF(入力!$D$23="","",IF(反映項目!$B$11="×","",IFERROR(INDEX(資格集約!$E$255:$E$268,MATCH(14,資格集約!$G$255:$G$268,0)),"")))</f>
        <v/>
      </c>
      <c r="AQ21">
        <f>IF(入力!$D$23="","",IF(OR(反映項目!$B$12="×",入力!$Z$23=""),"",入力!$Z$23))</f>
        <v/>
      </c>
      <c r="AR21">
        <f>IF(入力!$D$23="","",IF(反映項目!$B$13="×","",IF(入力!$AA$23="","",入力!$AA$23&amp;CHAR(10)))&amp;IF(反映項目!$B$14="×","",IF(入力!$AB$23="","",入力!$AB$23&amp;CHAR(10)))&amp;IF(反映項目!$B$15="×","",IF(入力!$AC$23="","",入力!$AC$23)))</f>
        <v/>
      </c>
      <c r="AS21">
        <f>IF(入力!$D$23="","",IF(OR(反映項目!$B$17="×",入力!$AH$23=""),"",入力!$AH$23))</f>
        <v/>
      </c>
      <c r="AT21">
        <f>IF(入力!$D$23="","",IF(OR(反映項目!$B$16="×",N($BB$21)=0),"",YEAR($BB$21)-IF($BB$21&gt;=DATE(2019,5,1),2018,1988)))&amp;""</f>
        <v/>
      </c>
      <c r="AU21">
        <f>IF(入力!$D$23="","",IF(OR(反映項目!$B$16="×",N($BB$21)=0),"",MONTH($BB$21)))&amp;""</f>
        <v/>
      </c>
      <c r="AV21">
        <f>IF(入力!$D$23="","",IF(OR(反映項目!$B$16="×",入力!$AE$23=""),"",入力!$AE$23))</f>
        <v/>
      </c>
      <c r="AW21">
        <f>IF(入力!$D$23="","",IF(OR(反映項目!$B$16="×",N($BC$21)=0),"",YEAR($BC$21)-IF($BC$21&gt;=DATE(2019,5,1),2018,1988)))&amp;""</f>
        <v/>
      </c>
      <c r="AX21">
        <f>IF(入力!$D$23="","",IF(OR(反映項目!$B$16="×",N($BC$21)=0),"",MONTH($BC$21)))&amp;""</f>
        <v/>
      </c>
      <c r="AY21">
        <f>IF(入力!$D$23="","",IF(OR(反映項目!$B$16="×",入力!$AG$23=""),"",入力!$AG$23))</f>
        <v/>
      </c>
      <c r="BA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B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BC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IFERROR(VALUE(SUBSTITUTE(MID(入力!$AF$23,FIND("月",入力!$AF$23)+1,10),"日","")),1)),DATE(VALUE(TRIM(MID(SUBSTITUTE(SUBSTITUTE(SUBSTITUTE(SUBSTITUTE(SUBSTITUTE(SUBSTITUTE(入力!$AF$23,"年","/"),"月","/"),"日",""),"-","/"),".","/"),"/",REPT(" ",50)),1,50))),VALUE(TRIM(MID(SUBSTITUTE(SUBSTITUTE(SUBSTITUTE(SUBSTITUTE(SUBSTITUTE(SUBSTITUTE(入力!$AF$23,"年","/"),"月","/"),"日",""),"-","/"),".","/"),"/",REPT(" ",50)),51,50))),IFERROR(VALUE(TRIM(MID(SUBSTITUTE(SUBSTITUTE(SUBSTITUTE(SUBSTITUTE(SUBSTITUTE(SUBSTITUTE(入力!$AF$23,"年","/"),"月","/"),"日",""),"-","/"),".","/"),"/",REPT(" ",50)),101,50))),1))),IFERROR(DATEVALUE(入力!$AF$23),"")))))</f>
        <v/>
      </c>
      <c r="BD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f>
        <v/>
      </c>
      <c r="BE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f>
        <v/>
      </c>
      <c r="BF21">
        <f>IF(入力!$D$23="","",IF($P21="",0,1)+IF($R21="",0,1)+IF($T21="",0,1)+IF($V21="",0,1)+IF($X21="",0,1)+IF($Z21="",0,1)+IF($AB21="",0,1)+IF($AD21="",0,1)+IF($AF21="",0,1)+IF($AH21="",0,1)+IF($AJ21="",0,1)+IF($AL21="",0,1)+IF($AN21="",0,1)+IF($AP21="",0,1))</f>
        <v/>
      </c>
    </row>
    <row r="22">
      <c r="A22" t="n">
        <v>20</v>
      </c>
      <c r="B22">
        <f>IF(入力!$D$24="","",IF(OR(反映項目!$B$4="×",入力!$D$24=""),"",入力!$D$24))</f>
        <v/>
      </c>
      <c r="C22">
        <f>IF(入力!$D$24="","",IF(OR(反映項目!$B$5="×",入力!$E$24=""),"",入力!$E$24))</f>
        <v/>
      </c>
      <c r="D22">
        <f>IF(入力!$D$24="","",IF(OR(反映項目!$B$6="×",N($BA$22)=0),"",YEAR($BA$22)-IF($BA$22&gt;=DATE(2019,5,1),2018,IF($BA$22&gt;=DATE(1989,1,8),1988,1925))))&amp;""</f>
        <v/>
      </c>
      <c r="E22">
        <f>IF(入力!$D$24="","",IF(OR(反映項目!$B$6="×",N($BA$22)=0),"",MONTH($BA$22)))&amp;""</f>
        <v/>
      </c>
      <c r="F22">
        <f>IF(入力!$D$24="","",IF(OR(反映項目!$B$6="×",N($BA$22)=0),"",DAY($BA$22)))&amp;""</f>
        <v/>
      </c>
      <c r="G22">
        <f>IF(入力!$D$24="","",IF(OR(反映項目!$B$6="×",OR(N($BA$22)=0,N(設定!$B$3)=0)),"",DATEDIF($BA$22,設定!$B$3,"Y")))&amp;""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IF(入力!$D$24="","",IF(反映項目!$B$10="×","",IF(AND(入力!$J$24="",入力!$K$24=""),"同上",IF(入力!$K$24="","",入力!$K$24))))</f>
        <v/>
      </c>
      <c r="M22">
        <f>IF(入力!$D$24="","",IF(OR(反映項目!$B$10="×",入力!$L$24="",AND(入力!$J$24="",入力!$K$24="")),"",入力!$L$24))</f>
        <v/>
      </c>
      <c r="N22">
        <f>IF(入力!$D$24="","",設定!$B$4&amp;CHAR(10)&amp;IF(入力!$M$24="",設定!$B$5,入力!$M$24))</f>
        <v/>
      </c>
      <c r="O22">
        <f>IF(入力!$D$24="","",IF(反映項目!$B$11="×","",IFERROR(INDEX(資格集約!$H$269:$H$282,MATCH(1,資格集約!$G$269:$G$282,0)),"")))</f>
        <v/>
      </c>
      <c r="P22">
        <f>IF(入力!$D$24="","",IF(反映項目!$B$11="×","",IFERROR(INDEX(資格集約!$E$269:$E$282,MATCH(1,資格集約!$G$269:$G$282,0)),"")))</f>
        <v/>
      </c>
      <c r="Q22">
        <f>IF(入力!$D$24="","",IF(反映項目!$B$11="×","",IFERROR(INDEX(資格集約!$H$269:$H$282,MATCH(2,資格集約!$G$269:$G$282,0)),"")))</f>
        <v/>
      </c>
      <c r="R22">
        <f>IF(入力!$D$24="","",IF(反映項目!$B$11="×","",IFERROR(INDEX(資格集約!$E$269:$E$282,MATCH(2,資格集約!$G$269:$G$282,0)),"")))</f>
        <v/>
      </c>
      <c r="S22">
        <f>IF(入力!$D$24="","",IF(反映項目!$B$11="×","",IFERROR(INDEX(資格集約!$H$269:$H$282,MATCH(3,資格集約!$G$269:$G$282,0)),"")))</f>
        <v/>
      </c>
      <c r="T22">
        <f>IF(入力!$D$24="","",IF(反映項目!$B$11="×","",IFERROR(INDEX(資格集約!$E$269:$E$282,MATCH(3,資格集約!$G$269:$G$282,0)),"")))</f>
        <v/>
      </c>
      <c r="U22">
        <f>IF(入力!$D$24="","",IF(反映項目!$B$11="×","",IFERROR(INDEX(資格集約!$H$269:$H$282,MATCH(4,資格集約!$G$269:$G$282,0)),"")))</f>
        <v/>
      </c>
      <c r="V22">
        <f>IF(入力!$D$24="","",IF(反映項目!$B$11="×","",IFERROR(INDEX(資格集約!$E$269:$E$282,MATCH(4,資格集約!$G$269:$G$282,0)),"")))</f>
        <v/>
      </c>
      <c r="W22">
        <f>IF(入力!$D$24="","",IF(反映項目!$B$11="×","",IFERROR(INDEX(資格集約!$H$269:$H$282,MATCH(5,資格集約!$G$269:$G$282,0)),"")))</f>
        <v/>
      </c>
      <c r="X22">
        <f>IF(入力!$D$24="","",IF(反映項目!$B$11="×","",IFERROR(INDEX(資格集約!$E$269:$E$282,MATCH(5,資格集約!$G$269:$G$282,0)),"")))</f>
        <v/>
      </c>
      <c r="Y22">
        <f>IF(入力!$D$24="","",IF(反映項目!$B$11="×","",IFERROR(INDEX(資格集約!$H$269:$H$282,MATCH(6,資格集約!$G$269:$G$282,0)),"")))</f>
        <v/>
      </c>
      <c r="Z22">
        <f>IF(入力!$D$24="","",IF(反映項目!$B$11="×","",IFERROR(INDEX(資格集約!$E$269:$E$282,MATCH(6,資格集約!$G$269:$G$282,0)),"")))</f>
        <v/>
      </c>
      <c r="AA22">
        <f>IF(入力!$D$24="","",IF(反映項目!$B$11="×","",IFERROR(INDEX(資格集約!$H$269:$H$282,MATCH(7,資格集約!$G$269:$G$282,0)),"")))</f>
        <v/>
      </c>
      <c r="AB22">
        <f>IF(入力!$D$24="","",IF(反映項目!$B$11="×","",IFERROR(INDEX(資格集約!$E$269:$E$282,MATCH(7,資格集約!$G$269:$G$282,0)),"")))</f>
        <v/>
      </c>
      <c r="AC22">
        <f>IF(入力!$D$24="","",IF(反映項目!$B$11="×","",IFERROR(INDEX(資格集約!$H$269:$H$282,MATCH(8,資格集約!$G$269:$G$282,0)),"")))</f>
        <v/>
      </c>
      <c r="AD22">
        <f>IF(入力!$D$24="","",IF(反映項目!$B$11="×","",IFERROR(INDEX(資格集約!$E$269:$E$282,MATCH(8,資格集約!$G$269:$G$282,0)),"")))</f>
        <v/>
      </c>
      <c r="AE22">
        <f>IF(入力!$D$24="","",IF(反映項目!$B$11="×","",IFERROR(INDEX(資格集約!$H$269:$H$282,MATCH(9,資格集約!$G$269:$G$282,0)),"")))</f>
        <v/>
      </c>
      <c r="AF22">
        <f>IF(入力!$D$24="","",IF(反映項目!$B$11="×","",IFERROR(INDEX(資格集約!$E$269:$E$282,MATCH(9,資格集約!$G$269:$G$282,0)),"")))</f>
        <v/>
      </c>
      <c r="AG22">
        <f>IF(入力!$D$24="","",IF(反映項目!$B$11="×","",IFERROR(INDEX(資格集約!$H$269:$H$282,MATCH(10,資格集約!$G$269:$G$282,0)),"")))</f>
        <v/>
      </c>
      <c r="AH22">
        <f>IF(入力!$D$24="","",IF(反映項目!$B$11="×","",IFERROR(INDEX(資格集約!$E$269:$E$282,MATCH(10,資格集約!$G$269:$G$282,0)),"")))</f>
        <v/>
      </c>
      <c r="AI22">
        <f>IF(入力!$D$24="","",IF(反映項目!$B$11="×","",IFERROR(INDEX(資格集約!$H$269:$H$282,MATCH(11,資格集約!$G$269:$G$282,0)),"")))</f>
        <v/>
      </c>
      <c r="AJ22">
        <f>IF(入力!$D$24="","",IF(反映項目!$B$11="×","",IFERROR(INDEX(資格集約!$E$269:$E$282,MATCH(11,資格集約!$G$269:$G$282,0)),"")))</f>
        <v/>
      </c>
      <c r="AK22">
        <f>IF(入力!$D$24="","",IF(反映項目!$B$11="×","",IFERROR(INDEX(資格集約!$H$269:$H$282,MATCH(12,資格集約!$G$269:$G$282,0)),"")))</f>
        <v/>
      </c>
      <c r="AL22">
        <f>IF(入力!$D$24="","",IF(反映項目!$B$11="×","",IFERROR(INDEX(資格集約!$E$269:$E$282,MATCH(12,資格集約!$G$269:$G$282,0)),"")))</f>
        <v/>
      </c>
      <c r="AM22">
        <f>IF(入力!$D$24="","",IF(反映項目!$B$11="×","",IFERROR(INDEX(資格集約!$H$269:$H$282,MATCH(13,資格集約!$G$269:$G$282,0)),"")))</f>
        <v/>
      </c>
      <c r="AN22">
        <f>IF(入力!$D$24="","",IF(反映項目!$B$11="×","",IFERROR(INDEX(資格集約!$E$269:$E$282,MATCH(13,資格集約!$G$269:$G$282,0)),"")))</f>
        <v/>
      </c>
      <c r="AO22">
        <f>IF(入力!$D$24="","",IF(反映項目!$B$11="×","",IFERROR(INDEX(資格集約!$H$269:$H$282,MATCH(14,資格集約!$G$269:$G$282,0)),"")))</f>
        <v/>
      </c>
      <c r="AP22">
        <f>IF(入力!$D$24="","",IF(反映項目!$B$11="×","",IFERROR(INDEX(資格集約!$E$269:$E$282,MATCH(14,資格集約!$G$269:$G$282,0)),"")))</f>
        <v/>
      </c>
      <c r="AQ22">
        <f>IF(入力!$D$24="","",IF(OR(反映項目!$B$12="×",入力!$Z$24=""),"",入力!$Z$24))</f>
        <v/>
      </c>
      <c r="AR22">
        <f>IF(入力!$D$24="","",IF(反映項目!$B$13="×","",IF(入力!$AA$24="","",入力!$AA$24&amp;CHAR(10)))&amp;IF(反映項目!$B$14="×","",IF(入力!$AB$24="","",入力!$AB$24&amp;CHAR(10)))&amp;IF(反映項目!$B$15="×","",IF(入力!$AC$24="","",入力!$AC$24)))</f>
        <v/>
      </c>
      <c r="AS22">
        <f>IF(入力!$D$24="","",IF(OR(反映項目!$B$17="×",入力!$AH$24=""),"",入力!$AH$24))</f>
        <v/>
      </c>
      <c r="AT22">
        <f>IF(入力!$D$24="","",IF(OR(反映項目!$B$16="×",N($BB$22)=0),"",YEAR($BB$22)-IF($BB$22&gt;=DATE(2019,5,1),2018,1988)))&amp;""</f>
        <v/>
      </c>
      <c r="AU22">
        <f>IF(入力!$D$24="","",IF(OR(反映項目!$B$16="×",N($BB$22)=0),"",MONTH($BB$22)))&amp;""</f>
        <v/>
      </c>
      <c r="AV22">
        <f>IF(入力!$D$24="","",IF(OR(反映項目!$B$16="×",入力!$AE$24=""),"",入力!$AE$24))</f>
        <v/>
      </c>
      <c r="AW22">
        <f>IF(入力!$D$24="","",IF(OR(反映項目!$B$16="×",N($BC$22)=0),"",YEAR($BC$22)-IF($BC$22&gt;=DATE(2019,5,1),2018,1988)))&amp;""</f>
        <v/>
      </c>
      <c r="AX22">
        <f>IF(入力!$D$24="","",IF(OR(反映項目!$B$16="×",N($BC$22)=0),"",MONTH($BC$22)))&amp;""</f>
        <v/>
      </c>
      <c r="AY22">
        <f>IF(入力!$D$24="","",IF(OR(反映項目!$B$16="×",入力!$AG$24=""),"",入力!$AG$24))</f>
        <v/>
      </c>
      <c r="BA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B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BC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IFERROR(VALUE(SUBSTITUTE(MID(入力!$AF$24,FIND("月",入力!$AF$24)+1,10),"日","")),1)),DATE(VALUE(TRIM(MID(SUBSTITUTE(SUBSTITUTE(SUBSTITUTE(SUBSTITUTE(SUBSTITUTE(SUBSTITUTE(入力!$AF$24,"年","/"),"月","/"),"日",""),"-","/"),".","/"),"/",REPT(" ",50)),1,50))),VALUE(TRIM(MID(SUBSTITUTE(SUBSTITUTE(SUBSTITUTE(SUBSTITUTE(SUBSTITUTE(SUBSTITUTE(入力!$AF$24,"年","/"),"月","/"),"日",""),"-","/"),".","/"),"/",REPT(" ",50)),51,50))),IFERROR(VALUE(TRIM(MID(SUBSTITUTE(SUBSTITUTE(SUBSTITUTE(SUBSTITUTE(SUBSTITUTE(SUBSTITUTE(入力!$AF$24,"年","/"),"月","/"),"日",""),"-","/"),".","/"),"/",REPT(" ",50)),101,50))),1))),IFERROR(DATEVALUE(入力!$AF$24),"")))))</f>
        <v/>
      </c>
      <c r="BD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f>
        <v/>
      </c>
      <c r="BE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f>
        <v/>
      </c>
      <c r="BF22">
        <f>IF(入力!$D$24="","",IF($P22="",0,1)+IF($R22="",0,1)+IF($T22="",0,1)+IF($V22="",0,1)+IF($X22="",0,1)+IF($Z22="",0,1)+IF($AB22="",0,1)+IF($AD22="",0,1)+IF($AF22="",0,1)+IF($AH22="",0,1)+IF($AJ22="",0,1)+IF($AL22="",0,1)+IF($AN22="",0,1)+IF($AP22="",0,1))</f>
        <v/>
      </c>
    </row>
    <row r="23">
      <c r="A23" t="n">
        <v>21</v>
      </c>
      <c r="B23">
        <f>IF(入力!$D$25="","",IF(OR(反映項目!$B$4="×",入力!$D$25=""),"",入力!$D$25))</f>
        <v/>
      </c>
      <c r="C23">
        <f>IF(入力!$D$25="","",IF(OR(反映項目!$B$5="×",入力!$E$25=""),"",入力!$E$25))</f>
        <v/>
      </c>
      <c r="D23">
        <f>IF(入力!$D$25="","",IF(OR(反映項目!$B$6="×",N($BA$23)=0),"",YEAR($BA$23)-IF($BA$23&gt;=DATE(2019,5,1),2018,IF($BA$23&gt;=DATE(1989,1,8),1988,1925))))&amp;""</f>
        <v/>
      </c>
      <c r="E23">
        <f>IF(入力!$D$25="","",IF(OR(反映項目!$B$6="×",N($BA$23)=0),"",MONTH($BA$23)))&amp;""</f>
        <v/>
      </c>
      <c r="F23">
        <f>IF(入力!$D$25="","",IF(OR(反映項目!$B$6="×",N($BA$23)=0),"",DAY($BA$23)))&amp;""</f>
        <v/>
      </c>
      <c r="G23">
        <f>IF(入力!$D$25="","",IF(OR(反映項目!$B$6="×",OR(N($BA$23)=0,N(設定!$B$3)=0)),"",DATEDIF($BA$23,設定!$B$3,"Y")))&amp;""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IF(入力!$D$25="","",IF(反映項目!$B$10="×","",IF(AND(入力!$J$25="",入力!$K$25=""),"同上",IF(入力!$K$25="","",入力!$K$25))))</f>
        <v/>
      </c>
      <c r="M23">
        <f>IF(入力!$D$25="","",IF(OR(反映項目!$B$10="×",入力!$L$25="",AND(入力!$J$25="",入力!$K$25="")),"",入力!$L$25))</f>
        <v/>
      </c>
      <c r="N23">
        <f>IF(入力!$D$25="","",設定!$B$4&amp;CHAR(10)&amp;IF(入力!$M$25="",設定!$B$5,入力!$M$25))</f>
        <v/>
      </c>
      <c r="O23">
        <f>IF(入力!$D$25="","",IF(反映項目!$B$11="×","",IFERROR(INDEX(資格集約!$H$283:$H$296,MATCH(1,資格集約!$G$283:$G$296,0)),"")))</f>
        <v/>
      </c>
      <c r="P23">
        <f>IF(入力!$D$25="","",IF(反映項目!$B$11="×","",IFERROR(INDEX(資格集約!$E$283:$E$296,MATCH(1,資格集約!$G$283:$G$296,0)),"")))</f>
        <v/>
      </c>
      <c r="Q23">
        <f>IF(入力!$D$25="","",IF(反映項目!$B$11="×","",IFERROR(INDEX(資格集約!$H$283:$H$296,MATCH(2,資格集約!$G$283:$G$296,0)),"")))</f>
        <v/>
      </c>
      <c r="R23">
        <f>IF(入力!$D$25="","",IF(反映項目!$B$11="×","",IFERROR(INDEX(資格集約!$E$283:$E$296,MATCH(2,資格集約!$G$283:$G$296,0)),"")))</f>
        <v/>
      </c>
      <c r="S23">
        <f>IF(入力!$D$25="","",IF(反映項目!$B$11="×","",IFERROR(INDEX(資格集約!$H$283:$H$296,MATCH(3,資格集約!$G$283:$G$296,0)),"")))</f>
        <v/>
      </c>
      <c r="T23">
        <f>IF(入力!$D$25="","",IF(反映項目!$B$11="×","",IFERROR(INDEX(資格集約!$E$283:$E$296,MATCH(3,資格集約!$G$283:$G$296,0)),"")))</f>
        <v/>
      </c>
      <c r="U23">
        <f>IF(入力!$D$25="","",IF(反映項目!$B$11="×","",IFERROR(INDEX(資格集約!$H$283:$H$296,MATCH(4,資格集約!$G$283:$G$296,0)),"")))</f>
        <v/>
      </c>
      <c r="V23">
        <f>IF(入力!$D$25="","",IF(反映項目!$B$11="×","",IFERROR(INDEX(資格集約!$E$283:$E$296,MATCH(4,資格集約!$G$283:$G$296,0)),"")))</f>
        <v/>
      </c>
      <c r="W23">
        <f>IF(入力!$D$25="","",IF(反映項目!$B$11="×","",IFERROR(INDEX(資格集約!$H$283:$H$296,MATCH(5,資格集約!$G$283:$G$296,0)),"")))</f>
        <v/>
      </c>
      <c r="X23">
        <f>IF(入力!$D$25="","",IF(反映項目!$B$11="×","",IFERROR(INDEX(資格集約!$E$283:$E$296,MATCH(5,資格集約!$G$283:$G$296,0)),"")))</f>
        <v/>
      </c>
      <c r="Y23">
        <f>IF(入力!$D$25="","",IF(反映項目!$B$11="×","",IFERROR(INDEX(資格集約!$H$283:$H$296,MATCH(6,資格集約!$G$283:$G$296,0)),"")))</f>
        <v/>
      </c>
      <c r="Z23">
        <f>IF(入力!$D$25="","",IF(反映項目!$B$11="×","",IFERROR(INDEX(資格集約!$E$283:$E$296,MATCH(6,資格集約!$G$283:$G$296,0)),"")))</f>
        <v/>
      </c>
      <c r="AA23">
        <f>IF(入力!$D$25="","",IF(反映項目!$B$11="×","",IFERROR(INDEX(資格集約!$H$283:$H$296,MATCH(7,資格集約!$G$283:$G$296,0)),"")))</f>
        <v/>
      </c>
      <c r="AB23">
        <f>IF(入力!$D$25="","",IF(反映項目!$B$11="×","",IFERROR(INDEX(資格集約!$E$283:$E$296,MATCH(7,資格集約!$G$283:$G$296,0)),"")))</f>
        <v/>
      </c>
      <c r="AC23">
        <f>IF(入力!$D$25="","",IF(反映項目!$B$11="×","",IFERROR(INDEX(資格集約!$H$283:$H$296,MATCH(8,資格集約!$G$283:$G$296,0)),"")))</f>
        <v/>
      </c>
      <c r="AD23">
        <f>IF(入力!$D$25="","",IF(反映項目!$B$11="×","",IFERROR(INDEX(資格集約!$E$283:$E$296,MATCH(8,資格集約!$G$283:$G$296,0)),"")))</f>
        <v/>
      </c>
      <c r="AE23">
        <f>IF(入力!$D$25="","",IF(反映項目!$B$11="×","",IFERROR(INDEX(資格集約!$H$283:$H$296,MATCH(9,資格集約!$G$283:$G$296,0)),"")))</f>
        <v/>
      </c>
      <c r="AF23">
        <f>IF(入力!$D$25="","",IF(反映項目!$B$11="×","",IFERROR(INDEX(資格集約!$E$283:$E$296,MATCH(9,資格集約!$G$283:$G$296,0)),"")))</f>
        <v/>
      </c>
      <c r="AG23">
        <f>IF(入力!$D$25="","",IF(反映項目!$B$11="×","",IFERROR(INDEX(資格集約!$H$283:$H$296,MATCH(10,資格集約!$G$283:$G$296,0)),"")))</f>
        <v/>
      </c>
      <c r="AH23">
        <f>IF(入力!$D$25="","",IF(反映項目!$B$11="×","",IFERROR(INDEX(資格集約!$E$283:$E$296,MATCH(10,資格集約!$G$283:$G$296,0)),"")))</f>
        <v/>
      </c>
      <c r="AI23">
        <f>IF(入力!$D$25="","",IF(反映項目!$B$11="×","",IFERROR(INDEX(資格集約!$H$283:$H$296,MATCH(11,資格集約!$G$283:$G$296,0)),"")))</f>
        <v/>
      </c>
      <c r="AJ23">
        <f>IF(入力!$D$25="","",IF(反映項目!$B$11="×","",IFERROR(INDEX(資格集約!$E$283:$E$296,MATCH(11,資格集約!$G$283:$G$296,0)),"")))</f>
        <v/>
      </c>
      <c r="AK23">
        <f>IF(入力!$D$25="","",IF(反映項目!$B$11="×","",IFERROR(INDEX(資格集約!$H$283:$H$296,MATCH(12,資格集約!$G$283:$G$296,0)),"")))</f>
        <v/>
      </c>
      <c r="AL23">
        <f>IF(入力!$D$25="","",IF(反映項目!$B$11="×","",IFERROR(INDEX(資格集約!$E$283:$E$296,MATCH(12,資格集約!$G$283:$G$296,0)),"")))</f>
        <v/>
      </c>
      <c r="AM23">
        <f>IF(入力!$D$25="","",IF(反映項目!$B$11="×","",IFERROR(INDEX(資格集約!$H$283:$H$296,MATCH(13,資格集約!$G$283:$G$296,0)),"")))</f>
        <v/>
      </c>
      <c r="AN23">
        <f>IF(入力!$D$25="","",IF(反映項目!$B$11="×","",IFERROR(INDEX(資格集約!$E$283:$E$296,MATCH(13,資格集約!$G$283:$G$296,0)),"")))</f>
        <v/>
      </c>
      <c r="AO23">
        <f>IF(入力!$D$25="","",IF(反映項目!$B$11="×","",IFERROR(INDEX(資格集約!$H$283:$H$296,MATCH(14,資格集約!$G$283:$G$296,0)),"")))</f>
        <v/>
      </c>
      <c r="AP23">
        <f>IF(入力!$D$25="","",IF(反映項目!$B$11="×","",IFERROR(INDEX(資格集約!$E$283:$E$296,MATCH(14,資格集約!$G$283:$G$296,0)),"")))</f>
        <v/>
      </c>
      <c r="AQ23">
        <f>IF(入力!$D$25="","",IF(OR(反映項目!$B$12="×",入力!$Z$25=""),"",入力!$Z$25))</f>
        <v/>
      </c>
      <c r="AR23">
        <f>IF(入力!$D$25="","",IF(反映項目!$B$13="×","",IF(入力!$AA$25="","",入力!$AA$25&amp;CHAR(10)))&amp;IF(反映項目!$B$14="×","",IF(入力!$AB$25="","",入力!$AB$25&amp;CHAR(10)))&amp;IF(反映項目!$B$15="×","",IF(入力!$AC$25="","",入力!$AC$25)))</f>
        <v/>
      </c>
      <c r="AS23">
        <f>IF(入力!$D$25="","",IF(OR(反映項目!$B$17="×",入力!$AH$25=""),"",入力!$AH$25))</f>
        <v/>
      </c>
      <c r="AT23">
        <f>IF(入力!$D$25="","",IF(OR(反映項目!$B$16="×",N($BB$23)=0),"",YEAR($BB$23)-IF($BB$23&gt;=DATE(2019,5,1),2018,1988)))&amp;""</f>
        <v/>
      </c>
      <c r="AU23">
        <f>IF(入力!$D$25="","",IF(OR(反映項目!$B$16="×",N($BB$23)=0),"",MONTH($BB$23)))&amp;""</f>
        <v/>
      </c>
      <c r="AV23">
        <f>IF(入力!$D$25="","",IF(OR(反映項目!$B$16="×",入力!$AE$25=""),"",入力!$AE$25))</f>
        <v/>
      </c>
      <c r="AW23">
        <f>IF(入力!$D$25="","",IF(OR(反映項目!$B$16="×",N($BC$23)=0),"",YEAR($BC$23)-IF($BC$23&gt;=DATE(2019,5,1),2018,1988)))&amp;""</f>
        <v/>
      </c>
      <c r="AX23">
        <f>IF(入力!$D$25="","",IF(OR(反映項目!$B$16="×",N($BC$23)=0),"",MONTH($BC$23)))&amp;""</f>
        <v/>
      </c>
      <c r="AY23">
        <f>IF(入力!$D$25="","",IF(OR(反映項目!$B$16="×",入力!$AG$25=""),"",入力!$AG$25))</f>
        <v/>
      </c>
      <c r="BA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B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BC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IFERROR(VALUE(SUBSTITUTE(MID(入力!$AF$25,FIND("月",入力!$AF$25)+1,10),"日","")),1)),DATE(VALUE(TRIM(MID(SUBSTITUTE(SUBSTITUTE(SUBSTITUTE(SUBSTITUTE(SUBSTITUTE(SUBSTITUTE(入力!$AF$25,"年","/"),"月","/"),"日",""),"-","/"),".","/"),"/",REPT(" ",50)),1,50))),VALUE(TRIM(MID(SUBSTITUTE(SUBSTITUTE(SUBSTITUTE(SUBSTITUTE(SUBSTITUTE(SUBSTITUTE(入力!$AF$25,"年","/"),"月","/"),"日",""),"-","/"),".","/"),"/",REPT(" ",50)),51,50))),IFERROR(VALUE(TRIM(MID(SUBSTITUTE(SUBSTITUTE(SUBSTITUTE(SUBSTITUTE(SUBSTITUTE(SUBSTITUTE(入力!$AF$25,"年","/"),"月","/"),"日",""),"-","/"),".","/"),"/",REPT(" ",50)),101,50))),1))),IFERROR(DATEVALUE(入力!$AF$25),"")))))</f>
        <v/>
      </c>
      <c r="BD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f>
        <v/>
      </c>
      <c r="BE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f>
        <v/>
      </c>
      <c r="BF23">
        <f>IF(入力!$D$25="","",IF($P23="",0,1)+IF($R23="",0,1)+IF($T23="",0,1)+IF($V23="",0,1)+IF($X23="",0,1)+IF($Z23="",0,1)+IF($AB23="",0,1)+IF($AD23="",0,1)+IF($AF23="",0,1)+IF($AH23="",0,1)+IF($AJ23="",0,1)+IF($AL23="",0,1)+IF($AN23="",0,1)+IF($AP23="",0,1))</f>
        <v/>
      </c>
    </row>
    <row r="24">
      <c r="A24" t="n">
        <v>22</v>
      </c>
      <c r="B24">
        <f>IF(入力!$D$26="","",IF(OR(反映項目!$B$4="×",入力!$D$26=""),"",入力!$D$26))</f>
        <v/>
      </c>
      <c r="C24">
        <f>IF(入力!$D$26="","",IF(OR(反映項目!$B$5="×",入力!$E$26=""),"",入力!$E$26))</f>
        <v/>
      </c>
      <c r="D24">
        <f>IF(入力!$D$26="","",IF(OR(反映項目!$B$6="×",N($BA$24)=0),"",YEAR($BA$24)-IF($BA$24&gt;=DATE(2019,5,1),2018,IF($BA$24&gt;=DATE(1989,1,8),1988,1925))))&amp;""</f>
        <v/>
      </c>
      <c r="E24">
        <f>IF(入力!$D$26="","",IF(OR(反映項目!$B$6="×",N($BA$24)=0),"",MONTH($BA$24)))&amp;""</f>
        <v/>
      </c>
      <c r="F24">
        <f>IF(入力!$D$26="","",IF(OR(反映項目!$B$6="×",N($BA$24)=0),"",DAY($BA$24)))&amp;""</f>
        <v/>
      </c>
      <c r="G24">
        <f>IF(入力!$D$26="","",IF(OR(反映項目!$B$6="×",OR(N($BA$24)=0,N(設定!$B$3)=0)),"",DATEDIF($BA$24,設定!$B$3,"Y")))&amp;""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IF(入力!$D$26="","",IF(反映項目!$B$10="×","",IF(AND(入力!$J$26="",入力!$K$26=""),"同上",IF(入力!$K$26="","",入力!$K$26))))</f>
        <v/>
      </c>
      <c r="M24">
        <f>IF(入力!$D$26="","",IF(OR(反映項目!$B$10="×",入力!$L$26="",AND(入力!$J$26="",入力!$K$26="")),"",入力!$L$26))</f>
        <v/>
      </c>
      <c r="N24">
        <f>IF(入力!$D$26="","",設定!$B$4&amp;CHAR(10)&amp;IF(入力!$M$26="",設定!$B$5,入力!$M$26))</f>
        <v/>
      </c>
      <c r="O24">
        <f>IF(入力!$D$26="","",IF(反映項目!$B$11="×","",IFERROR(INDEX(資格集約!$H$297:$H$310,MATCH(1,資格集約!$G$297:$G$310,0)),"")))</f>
        <v/>
      </c>
      <c r="P24">
        <f>IF(入力!$D$26="","",IF(反映項目!$B$11="×","",IFERROR(INDEX(資格集約!$E$297:$E$310,MATCH(1,資格集約!$G$297:$G$310,0)),"")))</f>
        <v/>
      </c>
      <c r="Q24">
        <f>IF(入力!$D$26="","",IF(反映項目!$B$11="×","",IFERROR(INDEX(資格集約!$H$297:$H$310,MATCH(2,資格集約!$G$297:$G$310,0)),"")))</f>
        <v/>
      </c>
      <c r="R24">
        <f>IF(入力!$D$26="","",IF(反映項目!$B$11="×","",IFERROR(INDEX(資格集約!$E$297:$E$310,MATCH(2,資格集約!$G$297:$G$310,0)),"")))</f>
        <v/>
      </c>
      <c r="S24">
        <f>IF(入力!$D$26="","",IF(反映項目!$B$11="×","",IFERROR(INDEX(資格集約!$H$297:$H$310,MATCH(3,資格集約!$G$297:$G$310,0)),"")))</f>
        <v/>
      </c>
      <c r="T24">
        <f>IF(入力!$D$26="","",IF(反映項目!$B$11="×","",IFERROR(INDEX(資格集約!$E$297:$E$310,MATCH(3,資格集約!$G$297:$G$310,0)),"")))</f>
        <v/>
      </c>
      <c r="U24">
        <f>IF(入力!$D$26="","",IF(反映項目!$B$11="×","",IFERROR(INDEX(資格集約!$H$297:$H$310,MATCH(4,資格集約!$G$297:$G$310,0)),"")))</f>
        <v/>
      </c>
      <c r="V24">
        <f>IF(入力!$D$26="","",IF(反映項目!$B$11="×","",IFERROR(INDEX(資格集約!$E$297:$E$310,MATCH(4,資格集約!$G$297:$G$310,0)),"")))</f>
        <v/>
      </c>
      <c r="W24">
        <f>IF(入力!$D$26="","",IF(反映項目!$B$11="×","",IFERROR(INDEX(資格集約!$H$297:$H$310,MATCH(5,資格集約!$G$297:$G$310,0)),"")))</f>
        <v/>
      </c>
      <c r="X24">
        <f>IF(入力!$D$26="","",IF(反映項目!$B$11="×","",IFERROR(INDEX(資格集約!$E$297:$E$310,MATCH(5,資格集約!$G$297:$G$310,0)),"")))</f>
        <v/>
      </c>
      <c r="Y24">
        <f>IF(入力!$D$26="","",IF(反映項目!$B$11="×","",IFERROR(INDEX(資格集約!$H$297:$H$310,MATCH(6,資格集約!$G$297:$G$310,0)),"")))</f>
        <v/>
      </c>
      <c r="Z24">
        <f>IF(入力!$D$26="","",IF(反映項目!$B$11="×","",IFERROR(INDEX(資格集約!$E$297:$E$310,MATCH(6,資格集約!$G$297:$G$310,0)),"")))</f>
        <v/>
      </c>
      <c r="AA24">
        <f>IF(入力!$D$26="","",IF(反映項目!$B$11="×","",IFERROR(INDEX(資格集約!$H$297:$H$310,MATCH(7,資格集約!$G$297:$G$310,0)),"")))</f>
        <v/>
      </c>
      <c r="AB24">
        <f>IF(入力!$D$26="","",IF(反映項目!$B$11="×","",IFERROR(INDEX(資格集約!$E$297:$E$310,MATCH(7,資格集約!$G$297:$G$310,0)),"")))</f>
        <v/>
      </c>
      <c r="AC24">
        <f>IF(入力!$D$26="","",IF(反映項目!$B$11="×","",IFERROR(INDEX(資格集約!$H$297:$H$310,MATCH(8,資格集約!$G$297:$G$310,0)),"")))</f>
        <v/>
      </c>
      <c r="AD24">
        <f>IF(入力!$D$26="","",IF(反映項目!$B$11="×","",IFERROR(INDEX(資格集約!$E$297:$E$310,MATCH(8,資格集約!$G$297:$G$310,0)),"")))</f>
        <v/>
      </c>
      <c r="AE24">
        <f>IF(入力!$D$26="","",IF(反映項目!$B$11="×","",IFERROR(INDEX(資格集約!$H$297:$H$310,MATCH(9,資格集約!$G$297:$G$310,0)),"")))</f>
        <v/>
      </c>
      <c r="AF24">
        <f>IF(入力!$D$26="","",IF(反映項目!$B$11="×","",IFERROR(INDEX(資格集約!$E$297:$E$310,MATCH(9,資格集約!$G$297:$G$310,0)),"")))</f>
        <v/>
      </c>
      <c r="AG24">
        <f>IF(入力!$D$26="","",IF(反映項目!$B$11="×","",IFERROR(INDEX(資格集約!$H$297:$H$310,MATCH(10,資格集約!$G$297:$G$310,0)),"")))</f>
        <v/>
      </c>
      <c r="AH24">
        <f>IF(入力!$D$26="","",IF(反映項目!$B$11="×","",IFERROR(INDEX(資格集約!$E$297:$E$310,MATCH(10,資格集約!$G$297:$G$310,0)),"")))</f>
        <v/>
      </c>
      <c r="AI24">
        <f>IF(入力!$D$26="","",IF(反映項目!$B$11="×","",IFERROR(INDEX(資格集約!$H$297:$H$310,MATCH(11,資格集約!$G$297:$G$310,0)),"")))</f>
        <v/>
      </c>
      <c r="AJ24">
        <f>IF(入力!$D$26="","",IF(反映項目!$B$11="×","",IFERROR(INDEX(資格集約!$E$297:$E$310,MATCH(11,資格集約!$G$297:$G$310,0)),"")))</f>
        <v/>
      </c>
      <c r="AK24">
        <f>IF(入力!$D$26="","",IF(反映項目!$B$11="×","",IFERROR(INDEX(資格集約!$H$297:$H$310,MATCH(12,資格集約!$G$297:$G$310,0)),"")))</f>
        <v/>
      </c>
      <c r="AL24">
        <f>IF(入力!$D$26="","",IF(反映項目!$B$11="×","",IFERROR(INDEX(資格集約!$E$297:$E$310,MATCH(12,資格集約!$G$297:$G$310,0)),"")))</f>
        <v/>
      </c>
      <c r="AM24">
        <f>IF(入力!$D$26="","",IF(反映項目!$B$11="×","",IFERROR(INDEX(資格集約!$H$297:$H$310,MATCH(13,資格集約!$G$297:$G$310,0)),"")))</f>
        <v/>
      </c>
      <c r="AN24">
        <f>IF(入力!$D$26="","",IF(反映項目!$B$11="×","",IFERROR(INDEX(資格集約!$E$297:$E$310,MATCH(13,資格集約!$G$297:$G$310,0)),"")))</f>
        <v/>
      </c>
      <c r="AO24">
        <f>IF(入力!$D$26="","",IF(反映項目!$B$11="×","",IFERROR(INDEX(資格集約!$H$297:$H$310,MATCH(14,資格集約!$G$297:$G$310,0)),"")))</f>
        <v/>
      </c>
      <c r="AP24">
        <f>IF(入力!$D$26="","",IF(反映項目!$B$11="×","",IFERROR(INDEX(資格集約!$E$297:$E$310,MATCH(14,資格集約!$G$297:$G$310,0)),"")))</f>
        <v/>
      </c>
      <c r="AQ24">
        <f>IF(入力!$D$26="","",IF(OR(反映項目!$B$12="×",入力!$Z$26=""),"",入力!$Z$26))</f>
        <v/>
      </c>
      <c r="AR24">
        <f>IF(入力!$D$26="","",IF(反映項目!$B$13="×","",IF(入力!$AA$26="","",入力!$AA$26&amp;CHAR(10)))&amp;IF(反映項目!$B$14="×","",IF(入力!$AB$26="","",入力!$AB$26&amp;CHAR(10)))&amp;IF(反映項目!$B$15="×","",IF(入力!$AC$26="","",入力!$AC$26)))</f>
        <v/>
      </c>
      <c r="AS24">
        <f>IF(入力!$D$26="","",IF(OR(反映項目!$B$17="×",入力!$AH$26=""),"",入力!$AH$26))</f>
        <v/>
      </c>
      <c r="AT24">
        <f>IF(入力!$D$26="","",IF(OR(反映項目!$B$16="×",N($BB$24)=0),"",YEAR($BB$24)-IF($BB$24&gt;=DATE(2019,5,1),2018,1988)))&amp;""</f>
        <v/>
      </c>
      <c r="AU24">
        <f>IF(入力!$D$26="","",IF(OR(反映項目!$B$16="×",N($BB$24)=0),"",MONTH($BB$24)))&amp;""</f>
        <v/>
      </c>
      <c r="AV24">
        <f>IF(入力!$D$26="","",IF(OR(反映項目!$B$16="×",入力!$AE$26=""),"",入力!$AE$26))</f>
        <v/>
      </c>
      <c r="AW24">
        <f>IF(入力!$D$26="","",IF(OR(反映項目!$B$16="×",N($BC$24)=0),"",YEAR($BC$24)-IF($BC$24&gt;=DATE(2019,5,1),2018,1988)))&amp;""</f>
        <v/>
      </c>
      <c r="AX24">
        <f>IF(入力!$D$26="","",IF(OR(反映項目!$B$16="×",N($BC$24)=0),"",MONTH($BC$24)))&amp;""</f>
        <v/>
      </c>
      <c r="AY24">
        <f>IF(入力!$D$26="","",IF(OR(反映項目!$B$16="×",入力!$AG$26=""),"",入力!$AG$26))</f>
        <v/>
      </c>
      <c r="BA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B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BC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IFERROR(VALUE(SUBSTITUTE(MID(入力!$AF$26,FIND("月",入力!$AF$26)+1,10),"日","")),1)),DATE(VALUE(TRIM(MID(SUBSTITUTE(SUBSTITUTE(SUBSTITUTE(SUBSTITUTE(SUBSTITUTE(SUBSTITUTE(入力!$AF$26,"年","/"),"月","/"),"日",""),"-","/"),".","/"),"/",REPT(" ",50)),1,50))),VALUE(TRIM(MID(SUBSTITUTE(SUBSTITUTE(SUBSTITUTE(SUBSTITUTE(SUBSTITUTE(SUBSTITUTE(入力!$AF$26,"年","/"),"月","/"),"日",""),"-","/"),".","/"),"/",REPT(" ",50)),51,50))),IFERROR(VALUE(TRIM(MID(SUBSTITUTE(SUBSTITUTE(SUBSTITUTE(SUBSTITUTE(SUBSTITUTE(SUBSTITUTE(入力!$AF$26,"年","/"),"月","/"),"日",""),"-","/"),".","/"),"/",REPT(" ",50)),101,50))),1))),IFERROR(DATEVALUE(入力!$AF$26),"")))))</f>
        <v/>
      </c>
      <c r="BD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f>
        <v/>
      </c>
      <c r="BE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f>
        <v/>
      </c>
      <c r="BF24">
        <f>IF(入力!$D$26="","",IF($P24="",0,1)+IF($R24="",0,1)+IF($T24="",0,1)+IF($V24="",0,1)+IF($X24="",0,1)+IF($Z24="",0,1)+IF($AB24="",0,1)+IF($AD24="",0,1)+IF($AF24="",0,1)+IF($AH24="",0,1)+IF($AJ24="",0,1)+IF($AL24="",0,1)+IF($AN24="",0,1)+IF($AP24="",0,1))</f>
        <v/>
      </c>
    </row>
    <row r="25">
      <c r="A25" t="n">
        <v>23</v>
      </c>
      <c r="B25">
        <f>IF(入力!$D$27="","",IF(OR(反映項目!$B$4="×",入力!$D$27=""),"",入力!$D$27))</f>
        <v/>
      </c>
      <c r="C25">
        <f>IF(入力!$D$27="","",IF(OR(反映項目!$B$5="×",入力!$E$27=""),"",入力!$E$27))</f>
        <v/>
      </c>
      <c r="D25">
        <f>IF(入力!$D$27="","",IF(OR(反映項目!$B$6="×",N($BA$25)=0),"",YEAR($BA$25)-IF($BA$25&gt;=DATE(2019,5,1),2018,IF($BA$25&gt;=DATE(1989,1,8),1988,1925))))&amp;""</f>
        <v/>
      </c>
      <c r="E25">
        <f>IF(入力!$D$27="","",IF(OR(反映項目!$B$6="×",N($BA$25)=0),"",MONTH($BA$25)))&amp;""</f>
        <v/>
      </c>
      <c r="F25">
        <f>IF(入力!$D$27="","",IF(OR(反映項目!$B$6="×",N($BA$25)=0),"",DAY($BA$25)))&amp;""</f>
        <v/>
      </c>
      <c r="G25">
        <f>IF(入力!$D$27="","",IF(OR(反映項目!$B$6="×",OR(N($BA$25)=0,N(設定!$B$3)=0)),"",DATEDIF($BA$25,設定!$B$3,"Y")))&amp;""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IF(入力!$D$27="","",IF(反映項目!$B$10="×","",IF(AND(入力!$J$27="",入力!$K$27=""),"同上",IF(入力!$K$27="","",入力!$K$27))))</f>
        <v/>
      </c>
      <c r="M25">
        <f>IF(入力!$D$27="","",IF(OR(反映項目!$B$10="×",入力!$L$27="",AND(入力!$J$27="",入力!$K$27="")),"",入力!$L$27))</f>
        <v/>
      </c>
      <c r="N25">
        <f>IF(入力!$D$27="","",設定!$B$4&amp;CHAR(10)&amp;IF(入力!$M$27="",設定!$B$5,入力!$M$27))</f>
        <v/>
      </c>
      <c r="O25">
        <f>IF(入力!$D$27="","",IF(反映項目!$B$11="×","",IFERROR(INDEX(資格集約!$H$311:$H$324,MATCH(1,資格集約!$G$311:$G$324,0)),"")))</f>
        <v/>
      </c>
      <c r="P25">
        <f>IF(入力!$D$27="","",IF(反映項目!$B$11="×","",IFERROR(INDEX(資格集約!$E$311:$E$324,MATCH(1,資格集約!$G$311:$G$324,0)),"")))</f>
        <v/>
      </c>
      <c r="Q25">
        <f>IF(入力!$D$27="","",IF(反映項目!$B$11="×","",IFERROR(INDEX(資格集約!$H$311:$H$324,MATCH(2,資格集約!$G$311:$G$324,0)),"")))</f>
        <v/>
      </c>
      <c r="R25">
        <f>IF(入力!$D$27="","",IF(反映項目!$B$11="×","",IFERROR(INDEX(資格集約!$E$311:$E$324,MATCH(2,資格集約!$G$311:$G$324,0)),"")))</f>
        <v/>
      </c>
      <c r="S25">
        <f>IF(入力!$D$27="","",IF(反映項目!$B$11="×","",IFERROR(INDEX(資格集約!$H$311:$H$324,MATCH(3,資格集約!$G$311:$G$324,0)),"")))</f>
        <v/>
      </c>
      <c r="T25">
        <f>IF(入力!$D$27="","",IF(反映項目!$B$11="×","",IFERROR(INDEX(資格集約!$E$311:$E$324,MATCH(3,資格集約!$G$311:$G$324,0)),"")))</f>
        <v/>
      </c>
      <c r="U25">
        <f>IF(入力!$D$27="","",IF(反映項目!$B$11="×","",IFERROR(INDEX(資格集約!$H$311:$H$324,MATCH(4,資格集約!$G$311:$G$324,0)),"")))</f>
        <v/>
      </c>
      <c r="V25">
        <f>IF(入力!$D$27="","",IF(反映項目!$B$11="×","",IFERROR(INDEX(資格集約!$E$311:$E$324,MATCH(4,資格集約!$G$311:$G$324,0)),"")))</f>
        <v/>
      </c>
      <c r="W25">
        <f>IF(入力!$D$27="","",IF(反映項目!$B$11="×","",IFERROR(INDEX(資格集約!$H$311:$H$324,MATCH(5,資格集約!$G$311:$G$324,0)),"")))</f>
        <v/>
      </c>
      <c r="X25">
        <f>IF(入力!$D$27="","",IF(反映項目!$B$11="×","",IFERROR(INDEX(資格集約!$E$311:$E$324,MATCH(5,資格集約!$G$311:$G$324,0)),"")))</f>
        <v/>
      </c>
      <c r="Y25">
        <f>IF(入力!$D$27="","",IF(反映項目!$B$11="×","",IFERROR(INDEX(資格集約!$H$311:$H$324,MATCH(6,資格集約!$G$311:$G$324,0)),"")))</f>
        <v/>
      </c>
      <c r="Z25">
        <f>IF(入力!$D$27="","",IF(反映項目!$B$11="×","",IFERROR(INDEX(資格集約!$E$311:$E$324,MATCH(6,資格集約!$G$311:$G$324,0)),"")))</f>
        <v/>
      </c>
      <c r="AA25">
        <f>IF(入力!$D$27="","",IF(反映項目!$B$11="×","",IFERROR(INDEX(資格集約!$H$311:$H$324,MATCH(7,資格集約!$G$311:$G$324,0)),"")))</f>
        <v/>
      </c>
      <c r="AB25">
        <f>IF(入力!$D$27="","",IF(反映項目!$B$11="×","",IFERROR(INDEX(資格集約!$E$311:$E$324,MATCH(7,資格集約!$G$311:$G$324,0)),"")))</f>
        <v/>
      </c>
      <c r="AC25">
        <f>IF(入力!$D$27="","",IF(反映項目!$B$11="×","",IFERROR(INDEX(資格集約!$H$311:$H$324,MATCH(8,資格集約!$G$311:$G$324,0)),"")))</f>
        <v/>
      </c>
      <c r="AD25">
        <f>IF(入力!$D$27="","",IF(反映項目!$B$11="×","",IFERROR(INDEX(資格集約!$E$311:$E$324,MATCH(8,資格集約!$G$311:$G$324,0)),"")))</f>
        <v/>
      </c>
      <c r="AE25">
        <f>IF(入力!$D$27="","",IF(反映項目!$B$11="×","",IFERROR(INDEX(資格集約!$H$311:$H$324,MATCH(9,資格集約!$G$311:$G$324,0)),"")))</f>
        <v/>
      </c>
      <c r="AF25">
        <f>IF(入力!$D$27="","",IF(反映項目!$B$11="×","",IFERROR(INDEX(資格集約!$E$311:$E$324,MATCH(9,資格集約!$G$311:$G$324,0)),"")))</f>
        <v/>
      </c>
      <c r="AG25">
        <f>IF(入力!$D$27="","",IF(反映項目!$B$11="×","",IFERROR(INDEX(資格集約!$H$311:$H$324,MATCH(10,資格集約!$G$311:$G$324,0)),"")))</f>
        <v/>
      </c>
      <c r="AH25">
        <f>IF(入力!$D$27="","",IF(反映項目!$B$11="×","",IFERROR(INDEX(資格集約!$E$311:$E$324,MATCH(10,資格集約!$G$311:$G$324,0)),"")))</f>
        <v/>
      </c>
      <c r="AI25">
        <f>IF(入力!$D$27="","",IF(反映項目!$B$11="×","",IFERROR(INDEX(資格集約!$H$311:$H$324,MATCH(11,資格集約!$G$311:$G$324,0)),"")))</f>
        <v/>
      </c>
      <c r="AJ25">
        <f>IF(入力!$D$27="","",IF(反映項目!$B$11="×","",IFERROR(INDEX(資格集約!$E$311:$E$324,MATCH(11,資格集約!$G$311:$G$324,0)),"")))</f>
        <v/>
      </c>
      <c r="AK25">
        <f>IF(入力!$D$27="","",IF(反映項目!$B$11="×","",IFERROR(INDEX(資格集約!$H$311:$H$324,MATCH(12,資格集約!$G$311:$G$324,0)),"")))</f>
        <v/>
      </c>
      <c r="AL25">
        <f>IF(入力!$D$27="","",IF(反映項目!$B$11="×","",IFERROR(INDEX(資格集約!$E$311:$E$324,MATCH(12,資格集約!$G$311:$G$324,0)),"")))</f>
        <v/>
      </c>
      <c r="AM25">
        <f>IF(入力!$D$27="","",IF(反映項目!$B$11="×","",IFERROR(INDEX(資格集約!$H$311:$H$324,MATCH(13,資格集約!$G$311:$G$324,0)),"")))</f>
        <v/>
      </c>
      <c r="AN25">
        <f>IF(入力!$D$27="","",IF(反映項目!$B$11="×","",IFERROR(INDEX(資格集約!$E$311:$E$324,MATCH(13,資格集約!$G$311:$G$324,0)),"")))</f>
        <v/>
      </c>
      <c r="AO25">
        <f>IF(入力!$D$27="","",IF(反映項目!$B$11="×","",IFERROR(INDEX(資格集約!$H$311:$H$324,MATCH(14,資格集約!$G$311:$G$324,0)),"")))</f>
        <v/>
      </c>
      <c r="AP25">
        <f>IF(入力!$D$27="","",IF(反映項目!$B$11="×","",IFERROR(INDEX(資格集約!$E$311:$E$324,MATCH(14,資格集約!$G$311:$G$324,0)),"")))</f>
        <v/>
      </c>
      <c r="AQ25">
        <f>IF(入力!$D$27="","",IF(OR(反映項目!$B$12="×",入力!$Z$27=""),"",入力!$Z$27))</f>
        <v/>
      </c>
      <c r="AR25">
        <f>IF(入力!$D$27="","",IF(反映項目!$B$13="×","",IF(入力!$AA$27="","",入力!$AA$27&amp;CHAR(10)))&amp;IF(反映項目!$B$14="×","",IF(入力!$AB$27="","",入力!$AB$27&amp;CHAR(10)))&amp;IF(反映項目!$B$15="×","",IF(入力!$AC$27="","",入力!$AC$27)))</f>
        <v/>
      </c>
      <c r="AS25">
        <f>IF(入力!$D$27="","",IF(OR(反映項目!$B$17="×",入力!$AH$27=""),"",入力!$AH$27))</f>
        <v/>
      </c>
      <c r="AT25">
        <f>IF(入力!$D$27="","",IF(OR(反映項目!$B$16="×",N($BB$25)=0),"",YEAR($BB$25)-IF($BB$25&gt;=DATE(2019,5,1),2018,1988)))&amp;""</f>
        <v/>
      </c>
      <c r="AU25">
        <f>IF(入力!$D$27="","",IF(OR(反映項目!$B$16="×",N($BB$25)=0),"",MONTH($BB$25)))&amp;""</f>
        <v/>
      </c>
      <c r="AV25">
        <f>IF(入力!$D$27="","",IF(OR(反映項目!$B$16="×",入力!$AE$27=""),"",入力!$AE$27))</f>
        <v/>
      </c>
      <c r="AW25">
        <f>IF(入力!$D$27="","",IF(OR(反映項目!$B$16="×",N($BC$25)=0),"",YEAR($BC$25)-IF($BC$25&gt;=DATE(2019,5,1),2018,1988)))&amp;""</f>
        <v/>
      </c>
      <c r="AX25">
        <f>IF(入力!$D$27="","",IF(OR(反映項目!$B$16="×",N($BC$25)=0),"",MONTH($BC$25)))&amp;""</f>
        <v/>
      </c>
      <c r="AY25">
        <f>IF(入力!$D$27="","",IF(OR(反映項目!$B$16="×",入力!$AG$27=""),"",入力!$AG$27))</f>
        <v/>
      </c>
      <c r="BA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B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BC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IFERROR(VALUE(SUBSTITUTE(MID(入力!$AF$27,FIND("月",入力!$AF$27)+1,10),"日","")),1)),DATE(VALUE(TRIM(MID(SUBSTITUTE(SUBSTITUTE(SUBSTITUTE(SUBSTITUTE(SUBSTITUTE(SUBSTITUTE(入力!$AF$27,"年","/"),"月","/"),"日",""),"-","/"),".","/"),"/",REPT(" ",50)),1,50))),VALUE(TRIM(MID(SUBSTITUTE(SUBSTITUTE(SUBSTITUTE(SUBSTITUTE(SUBSTITUTE(SUBSTITUTE(入力!$AF$27,"年","/"),"月","/"),"日",""),"-","/"),".","/"),"/",REPT(" ",50)),51,50))),IFERROR(VALUE(TRIM(MID(SUBSTITUTE(SUBSTITUTE(SUBSTITUTE(SUBSTITUTE(SUBSTITUTE(SUBSTITUTE(入力!$AF$27,"年","/"),"月","/"),"日",""),"-","/"),".","/"),"/",REPT(" ",50)),101,50))),1))),IFERROR(DATEVALUE(入力!$AF$27),"")))))</f>
        <v/>
      </c>
      <c r="BD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f>
        <v/>
      </c>
      <c r="BE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f>
        <v/>
      </c>
      <c r="BF25">
        <f>IF(入力!$D$27="","",IF($P25="",0,1)+IF($R25="",0,1)+IF($T25="",0,1)+IF($V25="",0,1)+IF($X25="",0,1)+IF($Z25="",0,1)+IF($AB25="",0,1)+IF($AD25="",0,1)+IF($AF25="",0,1)+IF($AH25="",0,1)+IF($AJ25="",0,1)+IF($AL25="",0,1)+IF($AN25="",0,1)+IF($AP25="",0,1))</f>
        <v/>
      </c>
    </row>
    <row r="26">
      <c r="A26" t="n">
        <v>24</v>
      </c>
      <c r="B26">
        <f>IF(入力!$D$28="","",IF(OR(反映項目!$B$4="×",入力!$D$28=""),"",入力!$D$28))</f>
        <v/>
      </c>
      <c r="C26">
        <f>IF(入力!$D$28="","",IF(OR(反映項目!$B$5="×",入力!$E$28=""),"",入力!$E$28))</f>
        <v/>
      </c>
      <c r="D26">
        <f>IF(入力!$D$28="","",IF(OR(反映項目!$B$6="×",N($BA$26)=0),"",YEAR($BA$26)-IF($BA$26&gt;=DATE(2019,5,1),2018,IF($BA$26&gt;=DATE(1989,1,8),1988,1925))))&amp;""</f>
        <v/>
      </c>
      <c r="E26">
        <f>IF(入力!$D$28="","",IF(OR(反映項目!$B$6="×",N($BA$26)=0),"",MONTH($BA$26)))&amp;""</f>
        <v/>
      </c>
      <c r="F26">
        <f>IF(入力!$D$28="","",IF(OR(反映項目!$B$6="×",N($BA$26)=0),"",DAY($BA$26)))&amp;""</f>
        <v/>
      </c>
      <c r="G26">
        <f>IF(入力!$D$28="","",IF(OR(反映項目!$B$6="×",OR(N($BA$26)=0,N(設定!$B$3)=0)),"",DATEDIF($BA$26,設定!$B$3,"Y")))&amp;""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IF(入力!$D$28="","",IF(反映項目!$B$10="×","",IF(AND(入力!$J$28="",入力!$K$28=""),"同上",IF(入力!$K$28="","",入力!$K$28))))</f>
        <v/>
      </c>
      <c r="M26">
        <f>IF(入力!$D$28="","",IF(OR(反映項目!$B$10="×",入力!$L$28="",AND(入力!$J$28="",入力!$K$28="")),"",入力!$L$28))</f>
        <v/>
      </c>
      <c r="N26">
        <f>IF(入力!$D$28="","",設定!$B$4&amp;CHAR(10)&amp;IF(入力!$M$28="",設定!$B$5,入力!$M$28))</f>
        <v/>
      </c>
      <c r="O26">
        <f>IF(入力!$D$28="","",IF(反映項目!$B$11="×","",IFERROR(INDEX(資格集約!$H$325:$H$338,MATCH(1,資格集約!$G$325:$G$338,0)),"")))</f>
        <v/>
      </c>
      <c r="P26">
        <f>IF(入力!$D$28="","",IF(反映項目!$B$11="×","",IFERROR(INDEX(資格集約!$E$325:$E$338,MATCH(1,資格集約!$G$325:$G$338,0)),"")))</f>
        <v/>
      </c>
      <c r="Q26">
        <f>IF(入力!$D$28="","",IF(反映項目!$B$11="×","",IFERROR(INDEX(資格集約!$H$325:$H$338,MATCH(2,資格集約!$G$325:$G$338,0)),"")))</f>
        <v/>
      </c>
      <c r="R26">
        <f>IF(入力!$D$28="","",IF(反映項目!$B$11="×","",IFERROR(INDEX(資格集約!$E$325:$E$338,MATCH(2,資格集約!$G$325:$G$338,0)),"")))</f>
        <v/>
      </c>
      <c r="S26">
        <f>IF(入力!$D$28="","",IF(反映項目!$B$11="×","",IFERROR(INDEX(資格集約!$H$325:$H$338,MATCH(3,資格集約!$G$325:$G$338,0)),"")))</f>
        <v/>
      </c>
      <c r="T26">
        <f>IF(入力!$D$28="","",IF(反映項目!$B$11="×","",IFERROR(INDEX(資格集約!$E$325:$E$338,MATCH(3,資格集約!$G$325:$G$338,0)),"")))</f>
        <v/>
      </c>
      <c r="U26">
        <f>IF(入力!$D$28="","",IF(反映項目!$B$11="×","",IFERROR(INDEX(資格集約!$H$325:$H$338,MATCH(4,資格集約!$G$325:$G$338,0)),"")))</f>
        <v/>
      </c>
      <c r="V26">
        <f>IF(入力!$D$28="","",IF(反映項目!$B$11="×","",IFERROR(INDEX(資格集約!$E$325:$E$338,MATCH(4,資格集約!$G$325:$G$338,0)),"")))</f>
        <v/>
      </c>
      <c r="W26">
        <f>IF(入力!$D$28="","",IF(反映項目!$B$11="×","",IFERROR(INDEX(資格集約!$H$325:$H$338,MATCH(5,資格集約!$G$325:$G$338,0)),"")))</f>
        <v/>
      </c>
      <c r="X26">
        <f>IF(入力!$D$28="","",IF(反映項目!$B$11="×","",IFERROR(INDEX(資格集約!$E$325:$E$338,MATCH(5,資格集約!$G$325:$G$338,0)),"")))</f>
        <v/>
      </c>
      <c r="Y26">
        <f>IF(入力!$D$28="","",IF(反映項目!$B$11="×","",IFERROR(INDEX(資格集約!$H$325:$H$338,MATCH(6,資格集約!$G$325:$G$338,0)),"")))</f>
        <v/>
      </c>
      <c r="Z26">
        <f>IF(入力!$D$28="","",IF(反映項目!$B$11="×","",IFERROR(INDEX(資格集約!$E$325:$E$338,MATCH(6,資格集約!$G$325:$G$338,0)),"")))</f>
        <v/>
      </c>
      <c r="AA26">
        <f>IF(入力!$D$28="","",IF(反映項目!$B$11="×","",IFERROR(INDEX(資格集約!$H$325:$H$338,MATCH(7,資格集約!$G$325:$G$338,0)),"")))</f>
        <v/>
      </c>
      <c r="AB26">
        <f>IF(入力!$D$28="","",IF(反映項目!$B$11="×","",IFERROR(INDEX(資格集約!$E$325:$E$338,MATCH(7,資格集約!$G$325:$G$338,0)),"")))</f>
        <v/>
      </c>
      <c r="AC26">
        <f>IF(入力!$D$28="","",IF(反映項目!$B$11="×","",IFERROR(INDEX(資格集約!$H$325:$H$338,MATCH(8,資格集約!$G$325:$G$338,0)),"")))</f>
        <v/>
      </c>
      <c r="AD26">
        <f>IF(入力!$D$28="","",IF(反映項目!$B$11="×","",IFERROR(INDEX(資格集約!$E$325:$E$338,MATCH(8,資格集約!$G$325:$G$338,0)),"")))</f>
        <v/>
      </c>
      <c r="AE26">
        <f>IF(入力!$D$28="","",IF(反映項目!$B$11="×","",IFERROR(INDEX(資格集約!$H$325:$H$338,MATCH(9,資格集約!$G$325:$G$338,0)),"")))</f>
        <v/>
      </c>
      <c r="AF26">
        <f>IF(入力!$D$28="","",IF(反映項目!$B$11="×","",IFERROR(INDEX(資格集約!$E$325:$E$338,MATCH(9,資格集約!$G$325:$G$338,0)),"")))</f>
        <v/>
      </c>
      <c r="AG26">
        <f>IF(入力!$D$28="","",IF(反映項目!$B$11="×","",IFERROR(INDEX(資格集約!$H$325:$H$338,MATCH(10,資格集約!$G$325:$G$338,0)),"")))</f>
        <v/>
      </c>
      <c r="AH26">
        <f>IF(入力!$D$28="","",IF(反映項目!$B$11="×","",IFERROR(INDEX(資格集約!$E$325:$E$338,MATCH(10,資格集約!$G$325:$G$338,0)),"")))</f>
        <v/>
      </c>
      <c r="AI26">
        <f>IF(入力!$D$28="","",IF(反映項目!$B$11="×","",IFERROR(INDEX(資格集約!$H$325:$H$338,MATCH(11,資格集約!$G$325:$G$338,0)),"")))</f>
        <v/>
      </c>
      <c r="AJ26">
        <f>IF(入力!$D$28="","",IF(反映項目!$B$11="×","",IFERROR(INDEX(資格集約!$E$325:$E$338,MATCH(11,資格集約!$G$325:$G$338,0)),"")))</f>
        <v/>
      </c>
      <c r="AK26">
        <f>IF(入力!$D$28="","",IF(反映項目!$B$11="×","",IFERROR(INDEX(資格集約!$H$325:$H$338,MATCH(12,資格集約!$G$325:$G$338,0)),"")))</f>
        <v/>
      </c>
      <c r="AL26">
        <f>IF(入力!$D$28="","",IF(反映項目!$B$11="×","",IFERROR(INDEX(資格集約!$E$325:$E$338,MATCH(12,資格集約!$G$325:$G$338,0)),"")))</f>
        <v/>
      </c>
      <c r="AM26">
        <f>IF(入力!$D$28="","",IF(反映項目!$B$11="×","",IFERROR(INDEX(資格集約!$H$325:$H$338,MATCH(13,資格集約!$G$325:$G$338,0)),"")))</f>
        <v/>
      </c>
      <c r="AN26">
        <f>IF(入力!$D$28="","",IF(反映項目!$B$11="×","",IFERROR(INDEX(資格集約!$E$325:$E$338,MATCH(13,資格集約!$G$325:$G$338,0)),"")))</f>
        <v/>
      </c>
      <c r="AO26">
        <f>IF(入力!$D$28="","",IF(反映項目!$B$11="×","",IFERROR(INDEX(資格集約!$H$325:$H$338,MATCH(14,資格集約!$G$325:$G$338,0)),"")))</f>
        <v/>
      </c>
      <c r="AP26">
        <f>IF(入力!$D$28="","",IF(反映項目!$B$11="×","",IFERROR(INDEX(資格集約!$E$325:$E$338,MATCH(14,資格集約!$G$325:$G$338,0)),"")))</f>
        <v/>
      </c>
      <c r="AQ26">
        <f>IF(入力!$D$28="","",IF(OR(反映項目!$B$12="×",入力!$Z$28=""),"",入力!$Z$28))</f>
        <v/>
      </c>
      <c r="AR26">
        <f>IF(入力!$D$28="","",IF(反映項目!$B$13="×","",IF(入力!$AA$28="","",入力!$AA$28&amp;CHAR(10)))&amp;IF(反映項目!$B$14="×","",IF(入力!$AB$28="","",入力!$AB$28&amp;CHAR(10)))&amp;IF(反映項目!$B$15="×","",IF(入力!$AC$28="","",入力!$AC$28)))</f>
        <v/>
      </c>
      <c r="AS26">
        <f>IF(入力!$D$28="","",IF(OR(反映項目!$B$17="×",入力!$AH$28=""),"",入力!$AH$28))</f>
        <v/>
      </c>
      <c r="AT26">
        <f>IF(入力!$D$28="","",IF(OR(反映項目!$B$16="×",N($BB$26)=0),"",YEAR($BB$26)-IF($BB$26&gt;=DATE(2019,5,1),2018,1988)))&amp;""</f>
        <v/>
      </c>
      <c r="AU26">
        <f>IF(入力!$D$28="","",IF(OR(反映項目!$B$16="×",N($BB$26)=0),"",MONTH($BB$26)))&amp;""</f>
        <v/>
      </c>
      <c r="AV26">
        <f>IF(入力!$D$28="","",IF(OR(反映項目!$B$16="×",入力!$AE$28=""),"",入力!$AE$28))</f>
        <v/>
      </c>
      <c r="AW26">
        <f>IF(入力!$D$28="","",IF(OR(反映項目!$B$16="×",N($BC$26)=0),"",YEAR($BC$26)-IF($BC$26&gt;=DATE(2019,5,1),2018,1988)))&amp;""</f>
        <v/>
      </c>
      <c r="AX26">
        <f>IF(入力!$D$28="","",IF(OR(反映項目!$B$16="×",N($BC$26)=0),"",MONTH($BC$26)))&amp;""</f>
        <v/>
      </c>
      <c r="AY26">
        <f>IF(入力!$D$28="","",IF(OR(反映項目!$B$16="×",入力!$AG$28=""),"",入力!$AG$28))</f>
        <v/>
      </c>
      <c r="BA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B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BC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IFERROR(VALUE(SUBSTITUTE(MID(入力!$AF$28,FIND("月",入力!$AF$28)+1,10),"日","")),1)),DATE(VALUE(TRIM(MID(SUBSTITUTE(SUBSTITUTE(SUBSTITUTE(SUBSTITUTE(SUBSTITUTE(SUBSTITUTE(入力!$AF$28,"年","/"),"月","/"),"日",""),"-","/"),".","/"),"/",REPT(" ",50)),1,50))),VALUE(TRIM(MID(SUBSTITUTE(SUBSTITUTE(SUBSTITUTE(SUBSTITUTE(SUBSTITUTE(SUBSTITUTE(入力!$AF$28,"年","/"),"月","/"),"日",""),"-","/"),".","/"),"/",REPT(" ",50)),51,50))),IFERROR(VALUE(TRIM(MID(SUBSTITUTE(SUBSTITUTE(SUBSTITUTE(SUBSTITUTE(SUBSTITUTE(SUBSTITUTE(入力!$AF$28,"年","/"),"月","/"),"日",""),"-","/"),".","/"),"/",REPT(" ",50)),101,50))),1))),IFERROR(DATEVALUE(入力!$AF$28),"")))))</f>
        <v/>
      </c>
      <c r="BD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f>
        <v/>
      </c>
      <c r="BE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f>
        <v/>
      </c>
      <c r="BF26">
        <f>IF(入力!$D$28="","",IF($P26="",0,1)+IF($R26="",0,1)+IF($T26="",0,1)+IF($V26="",0,1)+IF($X26="",0,1)+IF($Z26="",0,1)+IF($AB26="",0,1)+IF($AD26="",0,1)+IF($AF26="",0,1)+IF($AH26="",0,1)+IF($AJ26="",0,1)+IF($AL26="",0,1)+IF($AN26="",0,1)+IF($AP26="",0,1))</f>
        <v/>
      </c>
    </row>
    <row r="27">
      <c r="A27" t="n">
        <v>25</v>
      </c>
      <c r="B27">
        <f>IF(入力!$D$29="","",IF(OR(反映項目!$B$4="×",入力!$D$29=""),"",入力!$D$29))</f>
        <v/>
      </c>
      <c r="C27">
        <f>IF(入力!$D$29="","",IF(OR(反映項目!$B$5="×",入力!$E$29=""),"",入力!$E$29))</f>
        <v/>
      </c>
      <c r="D27">
        <f>IF(入力!$D$29="","",IF(OR(反映項目!$B$6="×",N($BA$27)=0),"",YEAR($BA$27)-IF($BA$27&gt;=DATE(2019,5,1),2018,IF($BA$27&gt;=DATE(1989,1,8),1988,1925))))&amp;""</f>
        <v/>
      </c>
      <c r="E27">
        <f>IF(入力!$D$29="","",IF(OR(反映項目!$B$6="×",N($BA$27)=0),"",MONTH($BA$27)))&amp;""</f>
        <v/>
      </c>
      <c r="F27">
        <f>IF(入力!$D$29="","",IF(OR(反映項目!$B$6="×",N($BA$27)=0),"",DAY($BA$27)))&amp;""</f>
        <v/>
      </c>
      <c r="G27">
        <f>IF(入力!$D$29="","",IF(OR(反映項目!$B$6="×",OR(N($BA$27)=0,N(設定!$B$3)=0)),"",DATEDIF($BA$27,設定!$B$3,"Y")))&amp;""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IF(入力!$D$29="","",IF(反映項目!$B$10="×","",IF(AND(入力!$J$29="",入力!$K$29=""),"同上",IF(入力!$K$29="","",入力!$K$29))))</f>
        <v/>
      </c>
      <c r="M27">
        <f>IF(入力!$D$29="","",IF(OR(反映項目!$B$10="×",入力!$L$29="",AND(入力!$J$29="",入力!$K$29="")),"",入力!$L$29))</f>
        <v/>
      </c>
      <c r="N27">
        <f>IF(入力!$D$29="","",設定!$B$4&amp;CHAR(10)&amp;IF(入力!$M$29="",設定!$B$5,入力!$M$29))</f>
        <v/>
      </c>
      <c r="O27">
        <f>IF(入力!$D$29="","",IF(反映項目!$B$11="×","",IFERROR(INDEX(資格集約!$H$339:$H$352,MATCH(1,資格集約!$G$339:$G$352,0)),"")))</f>
        <v/>
      </c>
      <c r="P27">
        <f>IF(入力!$D$29="","",IF(反映項目!$B$11="×","",IFERROR(INDEX(資格集約!$E$339:$E$352,MATCH(1,資格集約!$G$339:$G$352,0)),"")))</f>
        <v/>
      </c>
      <c r="Q27">
        <f>IF(入力!$D$29="","",IF(反映項目!$B$11="×","",IFERROR(INDEX(資格集約!$H$339:$H$352,MATCH(2,資格集約!$G$339:$G$352,0)),"")))</f>
        <v/>
      </c>
      <c r="R27">
        <f>IF(入力!$D$29="","",IF(反映項目!$B$11="×","",IFERROR(INDEX(資格集約!$E$339:$E$352,MATCH(2,資格集約!$G$339:$G$352,0)),"")))</f>
        <v/>
      </c>
      <c r="S27">
        <f>IF(入力!$D$29="","",IF(反映項目!$B$11="×","",IFERROR(INDEX(資格集約!$H$339:$H$352,MATCH(3,資格集約!$G$339:$G$352,0)),"")))</f>
        <v/>
      </c>
      <c r="T27">
        <f>IF(入力!$D$29="","",IF(反映項目!$B$11="×","",IFERROR(INDEX(資格集約!$E$339:$E$352,MATCH(3,資格集約!$G$339:$G$352,0)),"")))</f>
        <v/>
      </c>
      <c r="U27">
        <f>IF(入力!$D$29="","",IF(反映項目!$B$11="×","",IFERROR(INDEX(資格集約!$H$339:$H$352,MATCH(4,資格集約!$G$339:$G$352,0)),"")))</f>
        <v/>
      </c>
      <c r="V27">
        <f>IF(入力!$D$29="","",IF(反映項目!$B$11="×","",IFERROR(INDEX(資格集約!$E$339:$E$352,MATCH(4,資格集約!$G$339:$G$352,0)),"")))</f>
        <v/>
      </c>
      <c r="W27">
        <f>IF(入力!$D$29="","",IF(反映項目!$B$11="×","",IFERROR(INDEX(資格集約!$H$339:$H$352,MATCH(5,資格集約!$G$339:$G$352,0)),"")))</f>
        <v/>
      </c>
      <c r="X27">
        <f>IF(入力!$D$29="","",IF(反映項目!$B$11="×","",IFERROR(INDEX(資格集約!$E$339:$E$352,MATCH(5,資格集約!$G$339:$G$352,0)),"")))</f>
        <v/>
      </c>
      <c r="Y27">
        <f>IF(入力!$D$29="","",IF(反映項目!$B$11="×","",IFERROR(INDEX(資格集約!$H$339:$H$352,MATCH(6,資格集約!$G$339:$G$352,0)),"")))</f>
        <v/>
      </c>
      <c r="Z27">
        <f>IF(入力!$D$29="","",IF(反映項目!$B$11="×","",IFERROR(INDEX(資格集約!$E$339:$E$352,MATCH(6,資格集約!$G$339:$G$352,0)),"")))</f>
        <v/>
      </c>
      <c r="AA27">
        <f>IF(入力!$D$29="","",IF(反映項目!$B$11="×","",IFERROR(INDEX(資格集約!$H$339:$H$352,MATCH(7,資格集約!$G$339:$G$352,0)),"")))</f>
        <v/>
      </c>
      <c r="AB27">
        <f>IF(入力!$D$29="","",IF(反映項目!$B$11="×","",IFERROR(INDEX(資格集約!$E$339:$E$352,MATCH(7,資格集約!$G$339:$G$352,0)),"")))</f>
        <v/>
      </c>
      <c r="AC27">
        <f>IF(入力!$D$29="","",IF(反映項目!$B$11="×","",IFERROR(INDEX(資格集約!$H$339:$H$352,MATCH(8,資格集約!$G$339:$G$352,0)),"")))</f>
        <v/>
      </c>
      <c r="AD27">
        <f>IF(入力!$D$29="","",IF(反映項目!$B$11="×","",IFERROR(INDEX(資格集約!$E$339:$E$352,MATCH(8,資格集約!$G$339:$G$352,0)),"")))</f>
        <v/>
      </c>
      <c r="AE27">
        <f>IF(入力!$D$29="","",IF(反映項目!$B$11="×","",IFERROR(INDEX(資格集約!$H$339:$H$352,MATCH(9,資格集約!$G$339:$G$352,0)),"")))</f>
        <v/>
      </c>
      <c r="AF27">
        <f>IF(入力!$D$29="","",IF(反映項目!$B$11="×","",IFERROR(INDEX(資格集約!$E$339:$E$352,MATCH(9,資格集約!$G$339:$G$352,0)),"")))</f>
        <v/>
      </c>
      <c r="AG27">
        <f>IF(入力!$D$29="","",IF(反映項目!$B$11="×","",IFERROR(INDEX(資格集約!$H$339:$H$352,MATCH(10,資格集約!$G$339:$G$352,0)),"")))</f>
        <v/>
      </c>
      <c r="AH27">
        <f>IF(入力!$D$29="","",IF(反映項目!$B$11="×","",IFERROR(INDEX(資格集約!$E$339:$E$352,MATCH(10,資格集約!$G$339:$G$352,0)),"")))</f>
        <v/>
      </c>
      <c r="AI27">
        <f>IF(入力!$D$29="","",IF(反映項目!$B$11="×","",IFERROR(INDEX(資格集約!$H$339:$H$352,MATCH(11,資格集約!$G$339:$G$352,0)),"")))</f>
        <v/>
      </c>
      <c r="AJ27">
        <f>IF(入力!$D$29="","",IF(反映項目!$B$11="×","",IFERROR(INDEX(資格集約!$E$339:$E$352,MATCH(11,資格集約!$G$339:$G$352,0)),"")))</f>
        <v/>
      </c>
      <c r="AK27">
        <f>IF(入力!$D$29="","",IF(反映項目!$B$11="×","",IFERROR(INDEX(資格集約!$H$339:$H$352,MATCH(12,資格集約!$G$339:$G$352,0)),"")))</f>
        <v/>
      </c>
      <c r="AL27">
        <f>IF(入力!$D$29="","",IF(反映項目!$B$11="×","",IFERROR(INDEX(資格集約!$E$339:$E$352,MATCH(12,資格集約!$G$339:$G$352,0)),"")))</f>
        <v/>
      </c>
      <c r="AM27">
        <f>IF(入力!$D$29="","",IF(反映項目!$B$11="×","",IFERROR(INDEX(資格集約!$H$339:$H$352,MATCH(13,資格集約!$G$339:$G$352,0)),"")))</f>
        <v/>
      </c>
      <c r="AN27">
        <f>IF(入力!$D$29="","",IF(反映項目!$B$11="×","",IFERROR(INDEX(資格集約!$E$339:$E$352,MATCH(13,資格集約!$G$339:$G$352,0)),"")))</f>
        <v/>
      </c>
      <c r="AO27">
        <f>IF(入力!$D$29="","",IF(反映項目!$B$11="×","",IFERROR(INDEX(資格集約!$H$339:$H$352,MATCH(14,資格集約!$G$339:$G$352,0)),"")))</f>
        <v/>
      </c>
      <c r="AP27">
        <f>IF(入力!$D$29="","",IF(反映項目!$B$11="×","",IFERROR(INDEX(資格集約!$E$339:$E$352,MATCH(14,資格集約!$G$339:$G$352,0)),"")))</f>
        <v/>
      </c>
      <c r="AQ27">
        <f>IF(入力!$D$29="","",IF(OR(反映項目!$B$12="×",入力!$Z$29=""),"",入力!$Z$29))</f>
        <v/>
      </c>
      <c r="AR27">
        <f>IF(入力!$D$29="","",IF(反映項目!$B$13="×","",IF(入力!$AA$29="","",入力!$AA$29&amp;CHAR(10)))&amp;IF(反映項目!$B$14="×","",IF(入力!$AB$29="","",入力!$AB$29&amp;CHAR(10)))&amp;IF(反映項目!$B$15="×","",IF(入力!$AC$29="","",入力!$AC$29)))</f>
        <v/>
      </c>
      <c r="AS27">
        <f>IF(入力!$D$29="","",IF(OR(反映項目!$B$17="×",入力!$AH$29=""),"",入力!$AH$29))</f>
        <v/>
      </c>
      <c r="AT27">
        <f>IF(入力!$D$29="","",IF(OR(反映項目!$B$16="×",N($BB$27)=0),"",YEAR($BB$27)-IF($BB$27&gt;=DATE(2019,5,1),2018,1988)))&amp;""</f>
        <v/>
      </c>
      <c r="AU27">
        <f>IF(入力!$D$29="","",IF(OR(反映項目!$B$16="×",N($BB$27)=0),"",MONTH($BB$27)))&amp;""</f>
        <v/>
      </c>
      <c r="AV27">
        <f>IF(入力!$D$29="","",IF(OR(反映項目!$B$16="×",入力!$AE$29=""),"",入力!$AE$29))</f>
        <v/>
      </c>
      <c r="AW27">
        <f>IF(入力!$D$29="","",IF(OR(反映項目!$B$16="×",N($BC$27)=0),"",YEAR($BC$27)-IF($BC$27&gt;=DATE(2019,5,1),2018,1988)))&amp;""</f>
        <v/>
      </c>
      <c r="AX27">
        <f>IF(入力!$D$29="","",IF(OR(反映項目!$B$16="×",N($BC$27)=0),"",MONTH($BC$27)))&amp;""</f>
        <v/>
      </c>
      <c r="AY27">
        <f>IF(入力!$D$29="","",IF(OR(反映項目!$B$16="×",入力!$AG$29=""),"",入力!$AG$29))</f>
        <v/>
      </c>
      <c r="BA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B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BC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IFERROR(VALUE(SUBSTITUTE(MID(入力!$AF$29,FIND("月",入力!$AF$29)+1,10),"日","")),1)),DATE(VALUE(TRIM(MID(SUBSTITUTE(SUBSTITUTE(SUBSTITUTE(SUBSTITUTE(SUBSTITUTE(SUBSTITUTE(入力!$AF$29,"年","/"),"月","/"),"日",""),"-","/"),".","/"),"/",REPT(" ",50)),1,50))),VALUE(TRIM(MID(SUBSTITUTE(SUBSTITUTE(SUBSTITUTE(SUBSTITUTE(SUBSTITUTE(SUBSTITUTE(入力!$AF$29,"年","/"),"月","/"),"日",""),"-","/"),".","/"),"/",REPT(" ",50)),51,50))),IFERROR(VALUE(TRIM(MID(SUBSTITUTE(SUBSTITUTE(SUBSTITUTE(SUBSTITUTE(SUBSTITUTE(SUBSTITUTE(入力!$AF$29,"年","/"),"月","/"),"日",""),"-","/"),".","/"),"/",REPT(" ",50)),101,50))),1))),IFERROR(DATEVALUE(入力!$AF$29),"")))))</f>
        <v/>
      </c>
      <c r="BD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f>
        <v/>
      </c>
      <c r="BE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f>
        <v/>
      </c>
      <c r="BF27">
        <f>IF(入力!$D$29="","",IF($P27="",0,1)+IF($R27="",0,1)+IF($T27="",0,1)+IF($V27="",0,1)+IF($X27="",0,1)+IF($Z27="",0,1)+IF($AB27="",0,1)+IF($AD27="",0,1)+IF($AF27="",0,1)+IF($AH27="",0,1)+IF($AJ27="",0,1)+IF($AL27="",0,1)+IF($AN27="",0,1)+IF($AP27="",0,1))</f>
        <v/>
      </c>
    </row>
    <row r="28">
      <c r="A28" t="n">
        <v>26</v>
      </c>
      <c r="B28">
        <f>IF(入力!$D$30="","",IF(OR(反映項目!$B$4="×",入力!$D$30=""),"",入力!$D$30))</f>
        <v/>
      </c>
      <c r="C28">
        <f>IF(入力!$D$30="","",IF(OR(反映項目!$B$5="×",入力!$E$30=""),"",入力!$E$30))</f>
        <v/>
      </c>
      <c r="D28">
        <f>IF(入力!$D$30="","",IF(OR(反映項目!$B$6="×",N($BA$28)=0),"",YEAR($BA$28)-IF($BA$28&gt;=DATE(2019,5,1),2018,IF($BA$28&gt;=DATE(1989,1,8),1988,1925))))&amp;""</f>
        <v/>
      </c>
      <c r="E28">
        <f>IF(入力!$D$30="","",IF(OR(反映項目!$B$6="×",N($BA$28)=0),"",MONTH($BA$28)))&amp;""</f>
        <v/>
      </c>
      <c r="F28">
        <f>IF(入力!$D$30="","",IF(OR(反映項目!$B$6="×",N($BA$28)=0),"",DAY($BA$28)))&amp;""</f>
        <v/>
      </c>
      <c r="G28">
        <f>IF(入力!$D$30="","",IF(OR(反映項目!$B$6="×",OR(N($BA$28)=0,N(設定!$B$3)=0)),"",DATEDIF($BA$28,設定!$B$3,"Y")))&amp;""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IF(入力!$D$30="","",IF(反映項目!$B$10="×","",IF(AND(入力!$J$30="",入力!$K$30=""),"同上",IF(入力!$K$30="","",入力!$K$30))))</f>
        <v/>
      </c>
      <c r="M28">
        <f>IF(入力!$D$30="","",IF(OR(反映項目!$B$10="×",入力!$L$30="",AND(入力!$J$30="",入力!$K$30="")),"",入力!$L$30))</f>
        <v/>
      </c>
      <c r="N28">
        <f>IF(入力!$D$30="","",設定!$B$4&amp;CHAR(10)&amp;IF(入力!$M$30="",設定!$B$5,入力!$M$30))</f>
        <v/>
      </c>
      <c r="O28">
        <f>IF(入力!$D$30="","",IF(反映項目!$B$11="×","",IFERROR(INDEX(資格集約!$H$353:$H$366,MATCH(1,資格集約!$G$353:$G$366,0)),"")))</f>
        <v/>
      </c>
      <c r="P28">
        <f>IF(入力!$D$30="","",IF(反映項目!$B$11="×","",IFERROR(INDEX(資格集約!$E$353:$E$366,MATCH(1,資格集約!$G$353:$G$366,0)),"")))</f>
        <v/>
      </c>
      <c r="Q28">
        <f>IF(入力!$D$30="","",IF(反映項目!$B$11="×","",IFERROR(INDEX(資格集約!$H$353:$H$366,MATCH(2,資格集約!$G$353:$G$366,0)),"")))</f>
        <v/>
      </c>
      <c r="R28">
        <f>IF(入力!$D$30="","",IF(反映項目!$B$11="×","",IFERROR(INDEX(資格集約!$E$353:$E$366,MATCH(2,資格集約!$G$353:$G$366,0)),"")))</f>
        <v/>
      </c>
      <c r="S28">
        <f>IF(入力!$D$30="","",IF(反映項目!$B$11="×","",IFERROR(INDEX(資格集約!$H$353:$H$366,MATCH(3,資格集約!$G$353:$G$366,0)),"")))</f>
        <v/>
      </c>
      <c r="T28">
        <f>IF(入力!$D$30="","",IF(反映項目!$B$11="×","",IFERROR(INDEX(資格集約!$E$353:$E$366,MATCH(3,資格集約!$G$353:$G$366,0)),"")))</f>
        <v/>
      </c>
      <c r="U28">
        <f>IF(入力!$D$30="","",IF(反映項目!$B$11="×","",IFERROR(INDEX(資格集約!$H$353:$H$366,MATCH(4,資格集約!$G$353:$G$366,0)),"")))</f>
        <v/>
      </c>
      <c r="V28">
        <f>IF(入力!$D$30="","",IF(反映項目!$B$11="×","",IFERROR(INDEX(資格集約!$E$353:$E$366,MATCH(4,資格集約!$G$353:$G$366,0)),"")))</f>
        <v/>
      </c>
      <c r="W28">
        <f>IF(入力!$D$30="","",IF(反映項目!$B$11="×","",IFERROR(INDEX(資格集約!$H$353:$H$366,MATCH(5,資格集約!$G$353:$G$366,0)),"")))</f>
        <v/>
      </c>
      <c r="X28">
        <f>IF(入力!$D$30="","",IF(反映項目!$B$11="×","",IFERROR(INDEX(資格集約!$E$353:$E$366,MATCH(5,資格集約!$G$353:$G$366,0)),"")))</f>
        <v/>
      </c>
      <c r="Y28">
        <f>IF(入力!$D$30="","",IF(反映項目!$B$11="×","",IFERROR(INDEX(資格集約!$H$353:$H$366,MATCH(6,資格集約!$G$353:$G$366,0)),"")))</f>
        <v/>
      </c>
      <c r="Z28">
        <f>IF(入力!$D$30="","",IF(反映項目!$B$11="×","",IFERROR(INDEX(資格集約!$E$353:$E$366,MATCH(6,資格集約!$G$353:$G$366,0)),"")))</f>
        <v/>
      </c>
      <c r="AA28">
        <f>IF(入力!$D$30="","",IF(反映項目!$B$11="×","",IFERROR(INDEX(資格集約!$H$353:$H$366,MATCH(7,資格集約!$G$353:$G$366,0)),"")))</f>
        <v/>
      </c>
      <c r="AB28">
        <f>IF(入力!$D$30="","",IF(反映項目!$B$11="×","",IFERROR(INDEX(資格集約!$E$353:$E$366,MATCH(7,資格集約!$G$353:$G$366,0)),"")))</f>
        <v/>
      </c>
      <c r="AC28">
        <f>IF(入力!$D$30="","",IF(反映項目!$B$11="×","",IFERROR(INDEX(資格集約!$H$353:$H$366,MATCH(8,資格集約!$G$353:$G$366,0)),"")))</f>
        <v/>
      </c>
      <c r="AD28">
        <f>IF(入力!$D$30="","",IF(反映項目!$B$11="×","",IFERROR(INDEX(資格集約!$E$353:$E$366,MATCH(8,資格集約!$G$353:$G$366,0)),"")))</f>
        <v/>
      </c>
      <c r="AE28">
        <f>IF(入力!$D$30="","",IF(反映項目!$B$11="×","",IFERROR(INDEX(資格集約!$H$353:$H$366,MATCH(9,資格集約!$G$353:$G$366,0)),"")))</f>
        <v/>
      </c>
      <c r="AF28">
        <f>IF(入力!$D$30="","",IF(反映項目!$B$11="×","",IFERROR(INDEX(資格集約!$E$353:$E$366,MATCH(9,資格集約!$G$353:$G$366,0)),"")))</f>
        <v/>
      </c>
      <c r="AG28">
        <f>IF(入力!$D$30="","",IF(反映項目!$B$11="×","",IFERROR(INDEX(資格集約!$H$353:$H$366,MATCH(10,資格集約!$G$353:$G$366,0)),"")))</f>
        <v/>
      </c>
      <c r="AH28">
        <f>IF(入力!$D$30="","",IF(反映項目!$B$11="×","",IFERROR(INDEX(資格集約!$E$353:$E$366,MATCH(10,資格集約!$G$353:$G$366,0)),"")))</f>
        <v/>
      </c>
      <c r="AI28">
        <f>IF(入力!$D$30="","",IF(反映項目!$B$11="×","",IFERROR(INDEX(資格集約!$H$353:$H$366,MATCH(11,資格集約!$G$353:$G$366,0)),"")))</f>
        <v/>
      </c>
      <c r="AJ28">
        <f>IF(入力!$D$30="","",IF(反映項目!$B$11="×","",IFERROR(INDEX(資格集約!$E$353:$E$366,MATCH(11,資格集約!$G$353:$G$366,0)),"")))</f>
        <v/>
      </c>
      <c r="AK28">
        <f>IF(入力!$D$30="","",IF(反映項目!$B$11="×","",IFERROR(INDEX(資格集約!$H$353:$H$366,MATCH(12,資格集約!$G$353:$G$366,0)),"")))</f>
        <v/>
      </c>
      <c r="AL28">
        <f>IF(入力!$D$30="","",IF(反映項目!$B$11="×","",IFERROR(INDEX(資格集約!$E$353:$E$366,MATCH(12,資格集約!$G$353:$G$366,0)),"")))</f>
        <v/>
      </c>
      <c r="AM28">
        <f>IF(入力!$D$30="","",IF(反映項目!$B$11="×","",IFERROR(INDEX(資格集約!$H$353:$H$366,MATCH(13,資格集約!$G$353:$G$366,0)),"")))</f>
        <v/>
      </c>
      <c r="AN28">
        <f>IF(入力!$D$30="","",IF(反映項目!$B$11="×","",IFERROR(INDEX(資格集約!$E$353:$E$366,MATCH(13,資格集約!$G$353:$G$366,0)),"")))</f>
        <v/>
      </c>
      <c r="AO28">
        <f>IF(入力!$D$30="","",IF(反映項目!$B$11="×","",IFERROR(INDEX(資格集約!$H$353:$H$366,MATCH(14,資格集約!$G$353:$G$366,0)),"")))</f>
        <v/>
      </c>
      <c r="AP28">
        <f>IF(入力!$D$30="","",IF(反映項目!$B$11="×","",IFERROR(INDEX(資格集約!$E$353:$E$366,MATCH(14,資格集約!$G$353:$G$366,0)),"")))</f>
        <v/>
      </c>
      <c r="AQ28">
        <f>IF(入力!$D$30="","",IF(OR(反映項目!$B$12="×",入力!$Z$30=""),"",入力!$Z$30))</f>
        <v/>
      </c>
      <c r="AR28">
        <f>IF(入力!$D$30="","",IF(反映項目!$B$13="×","",IF(入力!$AA$30="","",入力!$AA$30&amp;CHAR(10)))&amp;IF(反映項目!$B$14="×","",IF(入力!$AB$30="","",入力!$AB$30&amp;CHAR(10)))&amp;IF(反映項目!$B$15="×","",IF(入力!$AC$30="","",入力!$AC$30)))</f>
        <v/>
      </c>
      <c r="AS28">
        <f>IF(入力!$D$30="","",IF(OR(反映項目!$B$17="×",入力!$AH$30=""),"",入力!$AH$30))</f>
        <v/>
      </c>
      <c r="AT28">
        <f>IF(入力!$D$30="","",IF(OR(反映項目!$B$16="×",N($BB$28)=0),"",YEAR($BB$28)-IF($BB$28&gt;=DATE(2019,5,1),2018,1988)))&amp;""</f>
        <v/>
      </c>
      <c r="AU28">
        <f>IF(入力!$D$30="","",IF(OR(反映項目!$B$16="×",N($BB$28)=0),"",MONTH($BB$28)))&amp;""</f>
        <v/>
      </c>
      <c r="AV28">
        <f>IF(入力!$D$30="","",IF(OR(反映項目!$B$16="×",入力!$AE$30=""),"",入力!$AE$30))</f>
        <v/>
      </c>
      <c r="AW28">
        <f>IF(入力!$D$30="","",IF(OR(反映項目!$B$16="×",N($BC$28)=0),"",YEAR($BC$28)-IF($BC$28&gt;=DATE(2019,5,1),2018,1988)))&amp;""</f>
        <v/>
      </c>
      <c r="AX28">
        <f>IF(入力!$D$30="","",IF(OR(反映項目!$B$16="×",N($BC$28)=0),"",MONTH($BC$28)))&amp;""</f>
        <v/>
      </c>
      <c r="AY28">
        <f>IF(入力!$D$30="","",IF(OR(反映項目!$B$16="×",入力!$AG$30=""),"",入力!$AG$30))</f>
        <v/>
      </c>
      <c r="BA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B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BC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IFERROR(VALUE(SUBSTITUTE(MID(入力!$AF$30,FIND("月",入力!$AF$30)+1,10),"日","")),1)),DATE(VALUE(TRIM(MID(SUBSTITUTE(SUBSTITUTE(SUBSTITUTE(SUBSTITUTE(SUBSTITUTE(SUBSTITUTE(入力!$AF$30,"年","/"),"月","/"),"日",""),"-","/"),".","/"),"/",REPT(" ",50)),1,50))),VALUE(TRIM(MID(SUBSTITUTE(SUBSTITUTE(SUBSTITUTE(SUBSTITUTE(SUBSTITUTE(SUBSTITUTE(入力!$AF$30,"年","/"),"月","/"),"日",""),"-","/"),".","/"),"/",REPT(" ",50)),51,50))),IFERROR(VALUE(TRIM(MID(SUBSTITUTE(SUBSTITUTE(SUBSTITUTE(SUBSTITUTE(SUBSTITUTE(SUBSTITUTE(入力!$AF$30,"年","/"),"月","/"),"日",""),"-","/"),".","/"),"/",REPT(" ",50)),101,50))),1))),IFERROR(DATEVALUE(入力!$AF$30),"")))))</f>
        <v/>
      </c>
      <c r="BD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f>
        <v/>
      </c>
      <c r="BE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f>
        <v/>
      </c>
      <c r="BF28">
        <f>IF(入力!$D$30="","",IF($P28="",0,1)+IF($R28="",0,1)+IF($T28="",0,1)+IF($V28="",0,1)+IF($X28="",0,1)+IF($Z28="",0,1)+IF($AB28="",0,1)+IF($AD28="",0,1)+IF($AF28="",0,1)+IF($AH28="",0,1)+IF($AJ28="",0,1)+IF($AL28="",0,1)+IF($AN28="",0,1)+IF($AP28="",0,1))</f>
        <v/>
      </c>
    </row>
    <row r="29">
      <c r="A29" t="n">
        <v>27</v>
      </c>
      <c r="B29">
        <f>IF(入力!$D$31="","",IF(OR(反映項目!$B$4="×",入力!$D$31=""),"",入力!$D$31))</f>
        <v/>
      </c>
      <c r="C29">
        <f>IF(入力!$D$31="","",IF(OR(反映項目!$B$5="×",入力!$E$31=""),"",入力!$E$31))</f>
        <v/>
      </c>
      <c r="D29">
        <f>IF(入力!$D$31="","",IF(OR(反映項目!$B$6="×",N($BA$29)=0),"",YEAR($BA$29)-IF($BA$29&gt;=DATE(2019,5,1),2018,IF($BA$29&gt;=DATE(1989,1,8),1988,1925))))&amp;""</f>
        <v/>
      </c>
      <c r="E29">
        <f>IF(入力!$D$31="","",IF(OR(反映項目!$B$6="×",N($BA$29)=0),"",MONTH($BA$29)))&amp;""</f>
        <v/>
      </c>
      <c r="F29">
        <f>IF(入力!$D$31="","",IF(OR(反映項目!$B$6="×",N($BA$29)=0),"",DAY($BA$29)))&amp;""</f>
        <v/>
      </c>
      <c r="G29">
        <f>IF(入力!$D$31="","",IF(OR(反映項目!$B$6="×",OR(N($BA$29)=0,N(設定!$B$3)=0)),"",DATEDIF($BA$29,設定!$B$3,"Y")))&amp;""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IF(入力!$D$31="","",IF(反映項目!$B$10="×","",IF(AND(入力!$J$31="",入力!$K$31=""),"同上",IF(入力!$K$31="","",入力!$K$31))))</f>
        <v/>
      </c>
      <c r="M29">
        <f>IF(入力!$D$31="","",IF(OR(反映項目!$B$10="×",入力!$L$31="",AND(入力!$J$31="",入力!$K$31="")),"",入力!$L$31))</f>
        <v/>
      </c>
      <c r="N29">
        <f>IF(入力!$D$31="","",設定!$B$4&amp;CHAR(10)&amp;IF(入力!$M$31="",設定!$B$5,入力!$M$31))</f>
        <v/>
      </c>
      <c r="O29">
        <f>IF(入力!$D$31="","",IF(反映項目!$B$11="×","",IFERROR(INDEX(資格集約!$H$367:$H$380,MATCH(1,資格集約!$G$367:$G$380,0)),"")))</f>
        <v/>
      </c>
      <c r="P29">
        <f>IF(入力!$D$31="","",IF(反映項目!$B$11="×","",IFERROR(INDEX(資格集約!$E$367:$E$380,MATCH(1,資格集約!$G$367:$G$380,0)),"")))</f>
        <v/>
      </c>
      <c r="Q29">
        <f>IF(入力!$D$31="","",IF(反映項目!$B$11="×","",IFERROR(INDEX(資格集約!$H$367:$H$380,MATCH(2,資格集約!$G$367:$G$380,0)),"")))</f>
        <v/>
      </c>
      <c r="R29">
        <f>IF(入力!$D$31="","",IF(反映項目!$B$11="×","",IFERROR(INDEX(資格集約!$E$367:$E$380,MATCH(2,資格集約!$G$367:$G$380,0)),"")))</f>
        <v/>
      </c>
      <c r="S29">
        <f>IF(入力!$D$31="","",IF(反映項目!$B$11="×","",IFERROR(INDEX(資格集約!$H$367:$H$380,MATCH(3,資格集約!$G$367:$G$380,0)),"")))</f>
        <v/>
      </c>
      <c r="T29">
        <f>IF(入力!$D$31="","",IF(反映項目!$B$11="×","",IFERROR(INDEX(資格集約!$E$367:$E$380,MATCH(3,資格集約!$G$367:$G$380,0)),"")))</f>
        <v/>
      </c>
      <c r="U29">
        <f>IF(入力!$D$31="","",IF(反映項目!$B$11="×","",IFERROR(INDEX(資格集約!$H$367:$H$380,MATCH(4,資格集約!$G$367:$G$380,0)),"")))</f>
        <v/>
      </c>
      <c r="V29">
        <f>IF(入力!$D$31="","",IF(反映項目!$B$11="×","",IFERROR(INDEX(資格集約!$E$367:$E$380,MATCH(4,資格集約!$G$367:$G$380,0)),"")))</f>
        <v/>
      </c>
      <c r="W29">
        <f>IF(入力!$D$31="","",IF(反映項目!$B$11="×","",IFERROR(INDEX(資格集約!$H$367:$H$380,MATCH(5,資格集約!$G$367:$G$380,0)),"")))</f>
        <v/>
      </c>
      <c r="X29">
        <f>IF(入力!$D$31="","",IF(反映項目!$B$11="×","",IFERROR(INDEX(資格集約!$E$367:$E$380,MATCH(5,資格集約!$G$367:$G$380,0)),"")))</f>
        <v/>
      </c>
      <c r="Y29">
        <f>IF(入力!$D$31="","",IF(反映項目!$B$11="×","",IFERROR(INDEX(資格集約!$H$367:$H$380,MATCH(6,資格集約!$G$367:$G$380,0)),"")))</f>
        <v/>
      </c>
      <c r="Z29">
        <f>IF(入力!$D$31="","",IF(反映項目!$B$11="×","",IFERROR(INDEX(資格集約!$E$367:$E$380,MATCH(6,資格集約!$G$367:$G$380,0)),"")))</f>
        <v/>
      </c>
      <c r="AA29">
        <f>IF(入力!$D$31="","",IF(反映項目!$B$11="×","",IFERROR(INDEX(資格集約!$H$367:$H$380,MATCH(7,資格集約!$G$367:$G$380,0)),"")))</f>
        <v/>
      </c>
      <c r="AB29">
        <f>IF(入力!$D$31="","",IF(反映項目!$B$11="×","",IFERROR(INDEX(資格集約!$E$367:$E$380,MATCH(7,資格集約!$G$367:$G$380,0)),"")))</f>
        <v/>
      </c>
      <c r="AC29">
        <f>IF(入力!$D$31="","",IF(反映項目!$B$11="×","",IFERROR(INDEX(資格集約!$H$367:$H$380,MATCH(8,資格集約!$G$367:$G$380,0)),"")))</f>
        <v/>
      </c>
      <c r="AD29">
        <f>IF(入力!$D$31="","",IF(反映項目!$B$11="×","",IFERROR(INDEX(資格集約!$E$367:$E$380,MATCH(8,資格集約!$G$367:$G$380,0)),"")))</f>
        <v/>
      </c>
      <c r="AE29">
        <f>IF(入力!$D$31="","",IF(反映項目!$B$11="×","",IFERROR(INDEX(資格集約!$H$367:$H$380,MATCH(9,資格集約!$G$367:$G$380,0)),"")))</f>
        <v/>
      </c>
      <c r="AF29">
        <f>IF(入力!$D$31="","",IF(反映項目!$B$11="×","",IFERROR(INDEX(資格集約!$E$367:$E$380,MATCH(9,資格集約!$G$367:$G$380,0)),"")))</f>
        <v/>
      </c>
      <c r="AG29">
        <f>IF(入力!$D$31="","",IF(反映項目!$B$11="×","",IFERROR(INDEX(資格集約!$H$367:$H$380,MATCH(10,資格集約!$G$367:$G$380,0)),"")))</f>
        <v/>
      </c>
      <c r="AH29">
        <f>IF(入力!$D$31="","",IF(反映項目!$B$11="×","",IFERROR(INDEX(資格集約!$E$367:$E$380,MATCH(10,資格集約!$G$367:$G$380,0)),"")))</f>
        <v/>
      </c>
      <c r="AI29">
        <f>IF(入力!$D$31="","",IF(反映項目!$B$11="×","",IFERROR(INDEX(資格集約!$H$367:$H$380,MATCH(11,資格集約!$G$367:$G$380,0)),"")))</f>
        <v/>
      </c>
      <c r="AJ29">
        <f>IF(入力!$D$31="","",IF(反映項目!$B$11="×","",IFERROR(INDEX(資格集約!$E$367:$E$380,MATCH(11,資格集約!$G$367:$G$380,0)),"")))</f>
        <v/>
      </c>
      <c r="AK29">
        <f>IF(入力!$D$31="","",IF(反映項目!$B$11="×","",IFERROR(INDEX(資格集約!$H$367:$H$380,MATCH(12,資格集約!$G$367:$G$380,0)),"")))</f>
        <v/>
      </c>
      <c r="AL29">
        <f>IF(入力!$D$31="","",IF(反映項目!$B$11="×","",IFERROR(INDEX(資格集約!$E$367:$E$380,MATCH(12,資格集約!$G$367:$G$380,0)),"")))</f>
        <v/>
      </c>
      <c r="AM29">
        <f>IF(入力!$D$31="","",IF(反映項目!$B$11="×","",IFERROR(INDEX(資格集約!$H$367:$H$380,MATCH(13,資格集約!$G$367:$G$380,0)),"")))</f>
        <v/>
      </c>
      <c r="AN29">
        <f>IF(入力!$D$31="","",IF(反映項目!$B$11="×","",IFERROR(INDEX(資格集約!$E$367:$E$380,MATCH(13,資格集約!$G$367:$G$380,0)),"")))</f>
        <v/>
      </c>
      <c r="AO29">
        <f>IF(入力!$D$31="","",IF(反映項目!$B$11="×","",IFERROR(INDEX(資格集約!$H$367:$H$380,MATCH(14,資格集約!$G$367:$G$380,0)),"")))</f>
        <v/>
      </c>
      <c r="AP29">
        <f>IF(入力!$D$31="","",IF(反映項目!$B$11="×","",IFERROR(INDEX(資格集約!$E$367:$E$380,MATCH(14,資格集約!$G$367:$G$380,0)),"")))</f>
        <v/>
      </c>
      <c r="AQ29">
        <f>IF(入力!$D$31="","",IF(OR(反映項目!$B$12="×",入力!$Z$31=""),"",入力!$Z$31))</f>
        <v/>
      </c>
      <c r="AR29">
        <f>IF(入力!$D$31="","",IF(反映項目!$B$13="×","",IF(入力!$AA$31="","",入力!$AA$31&amp;CHAR(10)))&amp;IF(反映項目!$B$14="×","",IF(入力!$AB$31="","",入力!$AB$31&amp;CHAR(10)))&amp;IF(反映項目!$B$15="×","",IF(入力!$AC$31="","",入力!$AC$31)))</f>
        <v/>
      </c>
      <c r="AS29">
        <f>IF(入力!$D$31="","",IF(OR(反映項目!$B$17="×",入力!$AH$31=""),"",入力!$AH$31))</f>
        <v/>
      </c>
      <c r="AT29">
        <f>IF(入力!$D$31="","",IF(OR(反映項目!$B$16="×",N($BB$29)=0),"",YEAR($BB$29)-IF($BB$29&gt;=DATE(2019,5,1),2018,1988)))&amp;""</f>
        <v/>
      </c>
      <c r="AU29">
        <f>IF(入力!$D$31="","",IF(OR(反映項目!$B$16="×",N($BB$29)=0),"",MONTH($BB$29)))&amp;""</f>
        <v/>
      </c>
      <c r="AV29">
        <f>IF(入力!$D$31="","",IF(OR(反映項目!$B$16="×",入力!$AE$31=""),"",入力!$AE$31))</f>
        <v/>
      </c>
      <c r="AW29">
        <f>IF(入力!$D$31="","",IF(OR(反映項目!$B$16="×",N($BC$29)=0),"",YEAR($BC$29)-IF($BC$29&gt;=DATE(2019,5,1),2018,1988)))&amp;""</f>
        <v/>
      </c>
      <c r="AX29">
        <f>IF(入力!$D$31="","",IF(OR(反映項目!$B$16="×",N($BC$29)=0),"",MONTH($BC$29)))&amp;""</f>
        <v/>
      </c>
      <c r="AY29">
        <f>IF(入力!$D$31="","",IF(OR(反映項目!$B$16="×",入力!$AG$31=""),"",入力!$AG$31))</f>
        <v/>
      </c>
      <c r="BA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B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BC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IFERROR(VALUE(SUBSTITUTE(MID(入力!$AF$31,FIND("月",入力!$AF$31)+1,10),"日","")),1)),DATE(VALUE(TRIM(MID(SUBSTITUTE(SUBSTITUTE(SUBSTITUTE(SUBSTITUTE(SUBSTITUTE(SUBSTITUTE(入力!$AF$31,"年","/"),"月","/"),"日",""),"-","/"),".","/"),"/",REPT(" ",50)),1,50))),VALUE(TRIM(MID(SUBSTITUTE(SUBSTITUTE(SUBSTITUTE(SUBSTITUTE(SUBSTITUTE(SUBSTITUTE(入力!$AF$31,"年","/"),"月","/"),"日",""),"-","/"),".","/"),"/",REPT(" ",50)),51,50))),IFERROR(VALUE(TRIM(MID(SUBSTITUTE(SUBSTITUTE(SUBSTITUTE(SUBSTITUTE(SUBSTITUTE(SUBSTITUTE(入力!$AF$31,"年","/"),"月","/"),"日",""),"-","/"),".","/"),"/",REPT(" ",50)),101,50))),1))),IFERROR(DATEVALUE(入力!$AF$31),"")))))</f>
        <v/>
      </c>
      <c r="BD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f>
        <v/>
      </c>
      <c r="BE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f>
        <v/>
      </c>
      <c r="BF29">
        <f>IF(入力!$D$31="","",IF($P29="",0,1)+IF($R29="",0,1)+IF($T29="",0,1)+IF($V29="",0,1)+IF($X29="",0,1)+IF($Z29="",0,1)+IF($AB29="",0,1)+IF($AD29="",0,1)+IF($AF29="",0,1)+IF($AH29="",0,1)+IF($AJ29="",0,1)+IF($AL29="",0,1)+IF($AN29="",0,1)+IF($AP29="",0,1))</f>
        <v/>
      </c>
    </row>
    <row r="30">
      <c r="A30" t="n">
        <v>28</v>
      </c>
      <c r="B30">
        <f>IF(入力!$D$32="","",IF(OR(反映項目!$B$4="×",入力!$D$32=""),"",入力!$D$32))</f>
        <v/>
      </c>
      <c r="C30">
        <f>IF(入力!$D$32="","",IF(OR(反映項目!$B$5="×",入力!$E$32=""),"",入力!$E$32))</f>
        <v/>
      </c>
      <c r="D30">
        <f>IF(入力!$D$32="","",IF(OR(反映項目!$B$6="×",N($BA$30)=0),"",YEAR($BA$30)-IF($BA$30&gt;=DATE(2019,5,1),2018,IF($BA$30&gt;=DATE(1989,1,8),1988,1925))))&amp;""</f>
        <v/>
      </c>
      <c r="E30">
        <f>IF(入力!$D$32="","",IF(OR(反映項目!$B$6="×",N($BA$30)=0),"",MONTH($BA$30)))&amp;""</f>
        <v/>
      </c>
      <c r="F30">
        <f>IF(入力!$D$32="","",IF(OR(反映項目!$B$6="×",N($BA$30)=0),"",DAY($BA$30)))&amp;""</f>
        <v/>
      </c>
      <c r="G30">
        <f>IF(入力!$D$32="","",IF(OR(反映項目!$B$6="×",OR(N($BA$30)=0,N(設定!$B$3)=0)),"",DATEDIF($BA$30,設定!$B$3,"Y")))&amp;""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IF(入力!$D$32="","",IF(反映項目!$B$10="×","",IF(AND(入力!$J$32="",入力!$K$32=""),"同上",IF(入力!$K$32="","",入力!$K$32))))</f>
        <v/>
      </c>
      <c r="M30">
        <f>IF(入力!$D$32="","",IF(OR(反映項目!$B$10="×",入力!$L$32="",AND(入力!$J$32="",入力!$K$32="")),"",入力!$L$32))</f>
        <v/>
      </c>
      <c r="N30">
        <f>IF(入力!$D$32="","",設定!$B$4&amp;CHAR(10)&amp;IF(入力!$M$32="",設定!$B$5,入力!$M$32))</f>
        <v/>
      </c>
      <c r="O30">
        <f>IF(入力!$D$32="","",IF(反映項目!$B$11="×","",IFERROR(INDEX(資格集約!$H$381:$H$394,MATCH(1,資格集約!$G$381:$G$394,0)),"")))</f>
        <v/>
      </c>
      <c r="P30">
        <f>IF(入力!$D$32="","",IF(反映項目!$B$11="×","",IFERROR(INDEX(資格集約!$E$381:$E$394,MATCH(1,資格集約!$G$381:$G$394,0)),"")))</f>
        <v/>
      </c>
      <c r="Q30">
        <f>IF(入力!$D$32="","",IF(反映項目!$B$11="×","",IFERROR(INDEX(資格集約!$H$381:$H$394,MATCH(2,資格集約!$G$381:$G$394,0)),"")))</f>
        <v/>
      </c>
      <c r="R30">
        <f>IF(入力!$D$32="","",IF(反映項目!$B$11="×","",IFERROR(INDEX(資格集約!$E$381:$E$394,MATCH(2,資格集約!$G$381:$G$394,0)),"")))</f>
        <v/>
      </c>
      <c r="S30">
        <f>IF(入力!$D$32="","",IF(反映項目!$B$11="×","",IFERROR(INDEX(資格集約!$H$381:$H$394,MATCH(3,資格集約!$G$381:$G$394,0)),"")))</f>
        <v/>
      </c>
      <c r="T30">
        <f>IF(入力!$D$32="","",IF(反映項目!$B$11="×","",IFERROR(INDEX(資格集約!$E$381:$E$394,MATCH(3,資格集約!$G$381:$G$394,0)),"")))</f>
        <v/>
      </c>
      <c r="U30">
        <f>IF(入力!$D$32="","",IF(反映項目!$B$11="×","",IFERROR(INDEX(資格集約!$H$381:$H$394,MATCH(4,資格集約!$G$381:$G$394,0)),"")))</f>
        <v/>
      </c>
      <c r="V30">
        <f>IF(入力!$D$32="","",IF(反映項目!$B$11="×","",IFERROR(INDEX(資格集約!$E$381:$E$394,MATCH(4,資格集約!$G$381:$G$394,0)),"")))</f>
        <v/>
      </c>
      <c r="W30">
        <f>IF(入力!$D$32="","",IF(反映項目!$B$11="×","",IFERROR(INDEX(資格集約!$H$381:$H$394,MATCH(5,資格集約!$G$381:$G$394,0)),"")))</f>
        <v/>
      </c>
      <c r="X30">
        <f>IF(入力!$D$32="","",IF(反映項目!$B$11="×","",IFERROR(INDEX(資格集約!$E$381:$E$394,MATCH(5,資格集約!$G$381:$G$394,0)),"")))</f>
        <v/>
      </c>
      <c r="Y30">
        <f>IF(入力!$D$32="","",IF(反映項目!$B$11="×","",IFERROR(INDEX(資格集約!$H$381:$H$394,MATCH(6,資格集約!$G$381:$G$394,0)),"")))</f>
        <v/>
      </c>
      <c r="Z30">
        <f>IF(入力!$D$32="","",IF(反映項目!$B$11="×","",IFERROR(INDEX(資格集約!$E$381:$E$394,MATCH(6,資格集約!$G$381:$G$394,0)),"")))</f>
        <v/>
      </c>
      <c r="AA30">
        <f>IF(入力!$D$32="","",IF(反映項目!$B$11="×","",IFERROR(INDEX(資格集約!$H$381:$H$394,MATCH(7,資格集約!$G$381:$G$394,0)),"")))</f>
        <v/>
      </c>
      <c r="AB30">
        <f>IF(入力!$D$32="","",IF(反映項目!$B$11="×","",IFERROR(INDEX(資格集約!$E$381:$E$394,MATCH(7,資格集約!$G$381:$G$394,0)),"")))</f>
        <v/>
      </c>
      <c r="AC30">
        <f>IF(入力!$D$32="","",IF(反映項目!$B$11="×","",IFERROR(INDEX(資格集約!$H$381:$H$394,MATCH(8,資格集約!$G$381:$G$394,0)),"")))</f>
        <v/>
      </c>
      <c r="AD30">
        <f>IF(入力!$D$32="","",IF(反映項目!$B$11="×","",IFERROR(INDEX(資格集約!$E$381:$E$394,MATCH(8,資格集約!$G$381:$G$394,0)),"")))</f>
        <v/>
      </c>
      <c r="AE30">
        <f>IF(入力!$D$32="","",IF(反映項目!$B$11="×","",IFERROR(INDEX(資格集約!$H$381:$H$394,MATCH(9,資格集約!$G$381:$G$394,0)),"")))</f>
        <v/>
      </c>
      <c r="AF30">
        <f>IF(入力!$D$32="","",IF(反映項目!$B$11="×","",IFERROR(INDEX(資格集約!$E$381:$E$394,MATCH(9,資格集約!$G$381:$G$394,0)),"")))</f>
        <v/>
      </c>
      <c r="AG30">
        <f>IF(入力!$D$32="","",IF(反映項目!$B$11="×","",IFERROR(INDEX(資格集約!$H$381:$H$394,MATCH(10,資格集約!$G$381:$G$394,0)),"")))</f>
        <v/>
      </c>
      <c r="AH30">
        <f>IF(入力!$D$32="","",IF(反映項目!$B$11="×","",IFERROR(INDEX(資格集約!$E$381:$E$394,MATCH(10,資格集約!$G$381:$G$394,0)),"")))</f>
        <v/>
      </c>
      <c r="AI30">
        <f>IF(入力!$D$32="","",IF(反映項目!$B$11="×","",IFERROR(INDEX(資格集約!$H$381:$H$394,MATCH(11,資格集約!$G$381:$G$394,0)),"")))</f>
        <v/>
      </c>
      <c r="AJ30">
        <f>IF(入力!$D$32="","",IF(反映項目!$B$11="×","",IFERROR(INDEX(資格集約!$E$381:$E$394,MATCH(11,資格集約!$G$381:$G$394,0)),"")))</f>
        <v/>
      </c>
      <c r="AK30">
        <f>IF(入力!$D$32="","",IF(反映項目!$B$11="×","",IFERROR(INDEX(資格集約!$H$381:$H$394,MATCH(12,資格集約!$G$381:$G$394,0)),"")))</f>
        <v/>
      </c>
      <c r="AL30">
        <f>IF(入力!$D$32="","",IF(反映項目!$B$11="×","",IFERROR(INDEX(資格集約!$E$381:$E$394,MATCH(12,資格集約!$G$381:$G$394,0)),"")))</f>
        <v/>
      </c>
      <c r="AM30">
        <f>IF(入力!$D$32="","",IF(反映項目!$B$11="×","",IFERROR(INDEX(資格集約!$H$381:$H$394,MATCH(13,資格集約!$G$381:$G$394,0)),"")))</f>
        <v/>
      </c>
      <c r="AN30">
        <f>IF(入力!$D$32="","",IF(反映項目!$B$11="×","",IFERROR(INDEX(資格集約!$E$381:$E$394,MATCH(13,資格集約!$G$381:$G$394,0)),"")))</f>
        <v/>
      </c>
      <c r="AO30">
        <f>IF(入力!$D$32="","",IF(反映項目!$B$11="×","",IFERROR(INDEX(資格集約!$H$381:$H$394,MATCH(14,資格集約!$G$381:$G$394,0)),"")))</f>
        <v/>
      </c>
      <c r="AP30">
        <f>IF(入力!$D$32="","",IF(反映項目!$B$11="×","",IFERROR(INDEX(資格集約!$E$381:$E$394,MATCH(14,資格集約!$G$381:$G$394,0)),"")))</f>
        <v/>
      </c>
      <c r="AQ30">
        <f>IF(入力!$D$32="","",IF(OR(反映項目!$B$12="×",入力!$Z$32=""),"",入力!$Z$32))</f>
        <v/>
      </c>
      <c r="AR30">
        <f>IF(入力!$D$32="","",IF(反映項目!$B$13="×","",IF(入力!$AA$32="","",入力!$AA$32&amp;CHAR(10)))&amp;IF(反映項目!$B$14="×","",IF(入力!$AB$32="","",入力!$AB$32&amp;CHAR(10)))&amp;IF(反映項目!$B$15="×","",IF(入力!$AC$32="","",入力!$AC$32)))</f>
        <v/>
      </c>
      <c r="AS30">
        <f>IF(入力!$D$32="","",IF(OR(反映項目!$B$17="×",入力!$AH$32=""),"",入力!$AH$32))</f>
        <v/>
      </c>
      <c r="AT30">
        <f>IF(入力!$D$32="","",IF(OR(反映項目!$B$16="×",N($BB$30)=0),"",YEAR($BB$30)-IF($BB$30&gt;=DATE(2019,5,1),2018,1988)))&amp;""</f>
        <v/>
      </c>
      <c r="AU30">
        <f>IF(入力!$D$32="","",IF(OR(反映項目!$B$16="×",N($BB$30)=0),"",MONTH($BB$30)))&amp;""</f>
        <v/>
      </c>
      <c r="AV30">
        <f>IF(入力!$D$32="","",IF(OR(反映項目!$B$16="×",入力!$AE$32=""),"",入力!$AE$32))</f>
        <v/>
      </c>
      <c r="AW30">
        <f>IF(入力!$D$32="","",IF(OR(反映項目!$B$16="×",N($BC$30)=0),"",YEAR($BC$30)-IF($BC$30&gt;=DATE(2019,5,1),2018,1988)))&amp;""</f>
        <v/>
      </c>
      <c r="AX30">
        <f>IF(入力!$D$32="","",IF(OR(反映項目!$B$16="×",N($BC$30)=0),"",MONTH($BC$30)))&amp;""</f>
        <v/>
      </c>
      <c r="AY30">
        <f>IF(入力!$D$32="","",IF(OR(反映項目!$B$16="×",入力!$AG$32=""),"",入力!$AG$32))</f>
        <v/>
      </c>
      <c r="BA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B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BC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IFERROR(VALUE(SUBSTITUTE(MID(入力!$AF$32,FIND("月",入力!$AF$32)+1,10),"日","")),1)),DATE(VALUE(TRIM(MID(SUBSTITUTE(SUBSTITUTE(SUBSTITUTE(SUBSTITUTE(SUBSTITUTE(SUBSTITUTE(入力!$AF$32,"年","/"),"月","/"),"日",""),"-","/"),".","/"),"/",REPT(" ",50)),1,50))),VALUE(TRIM(MID(SUBSTITUTE(SUBSTITUTE(SUBSTITUTE(SUBSTITUTE(SUBSTITUTE(SUBSTITUTE(入力!$AF$32,"年","/"),"月","/"),"日",""),"-","/"),".","/"),"/",REPT(" ",50)),51,50))),IFERROR(VALUE(TRIM(MID(SUBSTITUTE(SUBSTITUTE(SUBSTITUTE(SUBSTITUTE(SUBSTITUTE(SUBSTITUTE(入力!$AF$32,"年","/"),"月","/"),"日",""),"-","/"),".","/"),"/",REPT(" ",50)),101,50))),1))),IFERROR(DATEVALUE(入力!$AF$32),"")))))</f>
        <v/>
      </c>
      <c r="BD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f>
        <v/>
      </c>
      <c r="BE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f>
        <v/>
      </c>
      <c r="BF30">
        <f>IF(入力!$D$32="","",IF($P30="",0,1)+IF($R30="",0,1)+IF($T30="",0,1)+IF($V30="",0,1)+IF($X30="",0,1)+IF($Z30="",0,1)+IF($AB30="",0,1)+IF($AD30="",0,1)+IF($AF30="",0,1)+IF($AH30="",0,1)+IF($AJ30="",0,1)+IF($AL30="",0,1)+IF($AN30="",0,1)+IF($AP30="",0,1))</f>
        <v/>
      </c>
    </row>
    <row r="31">
      <c r="A31" t="n">
        <v>29</v>
      </c>
      <c r="B31">
        <f>IF(入力!$D$33="","",IF(OR(反映項目!$B$4="×",入力!$D$33=""),"",入力!$D$33))</f>
        <v/>
      </c>
      <c r="C31">
        <f>IF(入力!$D$33="","",IF(OR(反映項目!$B$5="×",入力!$E$33=""),"",入力!$E$33))</f>
        <v/>
      </c>
      <c r="D31">
        <f>IF(入力!$D$33="","",IF(OR(反映項目!$B$6="×",N($BA$31)=0),"",YEAR($BA$31)-IF($BA$31&gt;=DATE(2019,5,1),2018,IF($BA$31&gt;=DATE(1989,1,8),1988,1925))))&amp;""</f>
        <v/>
      </c>
      <c r="E31">
        <f>IF(入力!$D$33="","",IF(OR(反映項目!$B$6="×",N($BA$31)=0),"",MONTH($BA$31)))&amp;""</f>
        <v/>
      </c>
      <c r="F31">
        <f>IF(入力!$D$33="","",IF(OR(反映項目!$B$6="×",N($BA$31)=0),"",DAY($BA$31)))&amp;""</f>
        <v/>
      </c>
      <c r="G31">
        <f>IF(入力!$D$33="","",IF(OR(反映項目!$B$6="×",OR(N($BA$31)=0,N(設定!$B$3)=0)),"",DATEDIF($BA$31,設定!$B$3,"Y")))&amp;""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IF(入力!$D$33="","",IF(反映項目!$B$10="×","",IF(AND(入力!$J$33="",入力!$K$33=""),"同上",IF(入力!$K$33="","",入力!$K$33))))</f>
        <v/>
      </c>
      <c r="M31">
        <f>IF(入力!$D$33="","",IF(OR(反映項目!$B$10="×",入力!$L$33="",AND(入力!$J$33="",入力!$K$33="")),"",入力!$L$33))</f>
        <v/>
      </c>
      <c r="N31">
        <f>IF(入力!$D$33="","",設定!$B$4&amp;CHAR(10)&amp;IF(入力!$M$33="",設定!$B$5,入力!$M$33))</f>
        <v/>
      </c>
      <c r="O31">
        <f>IF(入力!$D$33="","",IF(反映項目!$B$11="×","",IFERROR(INDEX(資格集約!$H$395:$H$408,MATCH(1,資格集約!$G$395:$G$408,0)),"")))</f>
        <v/>
      </c>
      <c r="P31">
        <f>IF(入力!$D$33="","",IF(反映項目!$B$11="×","",IFERROR(INDEX(資格集約!$E$395:$E$408,MATCH(1,資格集約!$G$395:$G$408,0)),"")))</f>
        <v/>
      </c>
      <c r="Q31">
        <f>IF(入力!$D$33="","",IF(反映項目!$B$11="×","",IFERROR(INDEX(資格集約!$H$395:$H$408,MATCH(2,資格集約!$G$395:$G$408,0)),"")))</f>
        <v/>
      </c>
      <c r="R31">
        <f>IF(入力!$D$33="","",IF(反映項目!$B$11="×","",IFERROR(INDEX(資格集約!$E$395:$E$408,MATCH(2,資格集約!$G$395:$G$408,0)),"")))</f>
        <v/>
      </c>
      <c r="S31">
        <f>IF(入力!$D$33="","",IF(反映項目!$B$11="×","",IFERROR(INDEX(資格集約!$H$395:$H$408,MATCH(3,資格集約!$G$395:$G$408,0)),"")))</f>
        <v/>
      </c>
      <c r="T31">
        <f>IF(入力!$D$33="","",IF(反映項目!$B$11="×","",IFERROR(INDEX(資格集約!$E$395:$E$408,MATCH(3,資格集約!$G$395:$G$408,0)),"")))</f>
        <v/>
      </c>
      <c r="U31">
        <f>IF(入力!$D$33="","",IF(反映項目!$B$11="×","",IFERROR(INDEX(資格集約!$H$395:$H$408,MATCH(4,資格集約!$G$395:$G$408,0)),"")))</f>
        <v/>
      </c>
      <c r="V31">
        <f>IF(入力!$D$33="","",IF(反映項目!$B$11="×","",IFERROR(INDEX(資格集約!$E$395:$E$408,MATCH(4,資格集約!$G$395:$G$408,0)),"")))</f>
        <v/>
      </c>
      <c r="W31">
        <f>IF(入力!$D$33="","",IF(反映項目!$B$11="×","",IFERROR(INDEX(資格集約!$H$395:$H$408,MATCH(5,資格集約!$G$395:$G$408,0)),"")))</f>
        <v/>
      </c>
      <c r="X31">
        <f>IF(入力!$D$33="","",IF(反映項目!$B$11="×","",IFERROR(INDEX(資格集約!$E$395:$E$408,MATCH(5,資格集約!$G$395:$G$408,0)),"")))</f>
        <v/>
      </c>
      <c r="Y31">
        <f>IF(入力!$D$33="","",IF(反映項目!$B$11="×","",IFERROR(INDEX(資格集約!$H$395:$H$408,MATCH(6,資格集約!$G$395:$G$408,0)),"")))</f>
        <v/>
      </c>
      <c r="Z31">
        <f>IF(入力!$D$33="","",IF(反映項目!$B$11="×","",IFERROR(INDEX(資格集約!$E$395:$E$408,MATCH(6,資格集約!$G$395:$G$408,0)),"")))</f>
        <v/>
      </c>
      <c r="AA31">
        <f>IF(入力!$D$33="","",IF(反映項目!$B$11="×","",IFERROR(INDEX(資格集約!$H$395:$H$408,MATCH(7,資格集約!$G$395:$G$408,0)),"")))</f>
        <v/>
      </c>
      <c r="AB31">
        <f>IF(入力!$D$33="","",IF(反映項目!$B$11="×","",IFERROR(INDEX(資格集約!$E$395:$E$408,MATCH(7,資格集約!$G$395:$G$408,0)),"")))</f>
        <v/>
      </c>
      <c r="AC31">
        <f>IF(入力!$D$33="","",IF(反映項目!$B$11="×","",IFERROR(INDEX(資格集約!$H$395:$H$408,MATCH(8,資格集約!$G$395:$G$408,0)),"")))</f>
        <v/>
      </c>
      <c r="AD31">
        <f>IF(入力!$D$33="","",IF(反映項目!$B$11="×","",IFERROR(INDEX(資格集約!$E$395:$E$408,MATCH(8,資格集約!$G$395:$G$408,0)),"")))</f>
        <v/>
      </c>
      <c r="AE31">
        <f>IF(入力!$D$33="","",IF(反映項目!$B$11="×","",IFERROR(INDEX(資格集約!$H$395:$H$408,MATCH(9,資格集約!$G$395:$G$408,0)),"")))</f>
        <v/>
      </c>
      <c r="AF31">
        <f>IF(入力!$D$33="","",IF(反映項目!$B$11="×","",IFERROR(INDEX(資格集約!$E$395:$E$408,MATCH(9,資格集約!$G$395:$G$408,0)),"")))</f>
        <v/>
      </c>
      <c r="AG31">
        <f>IF(入力!$D$33="","",IF(反映項目!$B$11="×","",IFERROR(INDEX(資格集約!$H$395:$H$408,MATCH(10,資格集約!$G$395:$G$408,0)),"")))</f>
        <v/>
      </c>
      <c r="AH31">
        <f>IF(入力!$D$33="","",IF(反映項目!$B$11="×","",IFERROR(INDEX(資格集約!$E$395:$E$408,MATCH(10,資格集約!$G$395:$G$408,0)),"")))</f>
        <v/>
      </c>
      <c r="AI31">
        <f>IF(入力!$D$33="","",IF(反映項目!$B$11="×","",IFERROR(INDEX(資格集約!$H$395:$H$408,MATCH(11,資格集約!$G$395:$G$408,0)),"")))</f>
        <v/>
      </c>
      <c r="AJ31">
        <f>IF(入力!$D$33="","",IF(反映項目!$B$11="×","",IFERROR(INDEX(資格集約!$E$395:$E$408,MATCH(11,資格集約!$G$395:$G$408,0)),"")))</f>
        <v/>
      </c>
      <c r="AK31">
        <f>IF(入力!$D$33="","",IF(反映項目!$B$11="×","",IFERROR(INDEX(資格集約!$H$395:$H$408,MATCH(12,資格集約!$G$395:$G$408,0)),"")))</f>
        <v/>
      </c>
      <c r="AL31">
        <f>IF(入力!$D$33="","",IF(反映項目!$B$11="×","",IFERROR(INDEX(資格集約!$E$395:$E$408,MATCH(12,資格集約!$G$395:$G$408,0)),"")))</f>
        <v/>
      </c>
      <c r="AM31">
        <f>IF(入力!$D$33="","",IF(反映項目!$B$11="×","",IFERROR(INDEX(資格集約!$H$395:$H$408,MATCH(13,資格集約!$G$395:$G$408,0)),"")))</f>
        <v/>
      </c>
      <c r="AN31">
        <f>IF(入力!$D$33="","",IF(反映項目!$B$11="×","",IFERROR(INDEX(資格集約!$E$395:$E$408,MATCH(13,資格集約!$G$395:$G$408,0)),"")))</f>
        <v/>
      </c>
      <c r="AO31">
        <f>IF(入力!$D$33="","",IF(反映項目!$B$11="×","",IFERROR(INDEX(資格集約!$H$395:$H$408,MATCH(14,資格集約!$G$395:$G$408,0)),"")))</f>
        <v/>
      </c>
      <c r="AP31">
        <f>IF(入力!$D$33="","",IF(反映項目!$B$11="×","",IFERROR(INDEX(資格集約!$E$395:$E$408,MATCH(14,資格集約!$G$395:$G$408,0)),"")))</f>
        <v/>
      </c>
      <c r="AQ31">
        <f>IF(入力!$D$33="","",IF(OR(反映項目!$B$12="×",入力!$Z$33=""),"",入力!$Z$33))</f>
        <v/>
      </c>
      <c r="AR31">
        <f>IF(入力!$D$33="","",IF(反映項目!$B$13="×","",IF(入力!$AA$33="","",入力!$AA$33&amp;CHAR(10)))&amp;IF(反映項目!$B$14="×","",IF(入力!$AB$33="","",入力!$AB$33&amp;CHAR(10)))&amp;IF(反映項目!$B$15="×","",IF(入力!$AC$33="","",入力!$AC$33)))</f>
        <v/>
      </c>
      <c r="AS31">
        <f>IF(入力!$D$33="","",IF(OR(反映項目!$B$17="×",入力!$AH$33=""),"",入力!$AH$33))</f>
        <v/>
      </c>
      <c r="AT31">
        <f>IF(入力!$D$33="","",IF(OR(反映項目!$B$16="×",N($BB$31)=0),"",YEAR($BB$31)-IF($BB$31&gt;=DATE(2019,5,1),2018,1988)))&amp;""</f>
        <v/>
      </c>
      <c r="AU31">
        <f>IF(入力!$D$33="","",IF(OR(反映項目!$B$16="×",N($BB$31)=0),"",MONTH($BB$31)))&amp;""</f>
        <v/>
      </c>
      <c r="AV31">
        <f>IF(入力!$D$33="","",IF(OR(反映項目!$B$16="×",入力!$AE$33=""),"",入力!$AE$33))</f>
        <v/>
      </c>
      <c r="AW31">
        <f>IF(入力!$D$33="","",IF(OR(反映項目!$B$16="×",N($BC$31)=0),"",YEAR($BC$31)-IF($BC$31&gt;=DATE(2019,5,1),2018,1988)))&amp;""</f>
        <v/>
      </c>
      <c r="AX31">
        <f>IF(入力!$D$33="","",IF(OR(反映項目!$B$16="×",N($BC$31)=0),"",MONTH($BC$31)))&amp;""</f>
        <v/>
      </c>
      <c r="AY31">
        <f>IF(入力!$D$33="","",IF(OR(反映項目!$B$16="×",入力!$AG$33=""),"",入力!$AG$33))</f>
        <v/>
      </c>
      <c r="BA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B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BC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IFERROR(VALUE(SUBSTITUTE(MID(入力!$AF$33,FIND("月",入力!$AF$33)+1,10),"日","")),1)),DATE(VALUE(TRIM(MID(SUBSTITUTE(SUBSTITUTE(SUBSTITUTE(SUBSTITUTE(SUBSTITUTE(SUBSTITUTE(入力!$AF$33,"年","/"),"月","/"),"日",""),"-","/"),".","/"),"/",REPT(" ",50)),1,50))),VALUE(TRIM(MID(SUBSTITUTE(SUBSTITUTE(SUBSTITUTE(SUBSTITUTE(SUBSTITUTE(SUBSTITUTE(入力!$AF$33,"年","/"),"月","/"),"日",""),"-","/"),".","/"),"/",REPT(" ",50)),51,50))),IFERROR(VALUE(TRIM(MID(SUBSTITUTE(SUBSTITUTE(SUBSTITUTE(SUBSTITUTE(SUBSTITUTE(SUBSTITUTE(入力!$AF$33,"年","/"),"月","/"),"日",""),"-","/"),".","/"),"/",REPT(" ",50)),101,50))),1))),IFERROR(DATEVALUE(入力!$AF$33),"")))))</f>
        <v/>
      </c>
      <c r="BD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f>
        <v/>
      </c>
      <c r="BE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f>
        <v/>
      </c>
      <c r="BF31">
        <f>IF(入力!$D$33="","",IF($P31="",0,1)+IF($R31="",0,1)+IF($T31="",0,1)+IF($V31="",0,1)+IF($X31="",0,1)+IF($Z31="",0,1)+IF($AB31="",0,1)+IF($AD31="",0,1)+IF($AF31="",0,1)+IF($AH31="",0,1)+IF($AJ31="",0,1)+IF($AL31="",0,1)+IF($AN31="",0,1)+IF($AP31="",0,1))</f>
        <v/>
      </c>
    </row>
    <row r="32">
      <c r="A32" t="n">
        <v>30</v>
      </c>
      <c r="B32">
        <f>IF(入力!$D$34="","",IF(OR(反映項目!$B$4="×",入力!$D$34=""),"",入力!$D$34))</f>
        <v/>
      </c>
      <c r="C32">
        <f>IF(入力!$D$34="","",IF(OR(反映項目!$B$5="×",入力!$E$34=""),"",入力!$E$34))</f>
        <v/>
      </c>
      <c r="D32">
        <f>IF(入力!$D$34="","",IF(OR(反映項目!$B$6="×",N($BA$32)=0),"",YEAR($BA$32)-IF($BA$32&gt;=DATE(2019,5,1),2018,IF($BA$32&gt;=DATE(1989,1,8),1988,1925))))&amp;""</f>
        <v/>
      </c>
      <c r="E32">
        <f>IF(入力!$D$34="","",IF(OR(反映項目!$B$6="×",N($BA$32)=0),"",MONTH($BA$32)))&amp;""</f>
        <v/>
      </c>
      <c r="F32">
        <f>IF(入力!$D$34="","",IF(OR(反映項目!$B$6="×",N($BA$32)=0),"",DAY($BA$32)))&amp;""</f>
        <v/>
      </c>
      <c r="G32">
        <f>IF(入力!$D$34="","",IF(OR(反映項目!$B$6="×",OR(N($BA$32)=0,N(設定!$B$3)=0)),"",DATEDIF($BA$32,設定!$B$3,"Y")))&amp;""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IF(入力!$D$34="","",IF(反映項目!$B$10="×","",IF(AND(入力!$J$34="",入力!$K$34=""),"同上",IF(入力!$K$34="","",入力!$K$34))))</f>
        <v/>
      </c>
      <c r="M32">
        <f>IF(入力!$D$34="","",IF(OR(反映項目!$B$10="×",入力!$L$34="",AND(入力!$J$34="",入力!$K$34="")),"",入力!$L$34))</f>
        <v/>
      </c>
      <c r="N32">
        <f>IF(入力!$D$34="","",設定!$B$4&amp;CHAR(10)&amp;IF(入力!$M$34="",設定!$B$5,入力!$M$34))</f>
        <v/>
      </c>
      <c r="O32">
        <f>IF(入力!$D$34="","",IF(反映項目!$B$11="×","",IFERROR(INDEX(資格集約!$H$409:$H$422,MATCH(1,資格集約!$G$409:$G$422,0)),"")))</f>
        <v/>
      </c>
      <c r="P32">
        <f>IF(入力!$D$34="","",IF(反映項目!$B$11="×","",IFERROR(INDEX(資格集約!$E$409:$E$422,MATCH(1,資格集約!$G$409:$G$422,0)),"")))</f>
        <v/>
      </c>
      <c r="Q32">
        <f>IF(入力!$D$34="","",IF(反映項目!$B$11="×","",IFERROR(INDEX(資格集約!$H$409:$H$422,MATCH(2,資格集約!$G$409:$G$422,0)),"")))</f>
        <v/>
      </c>
      <c r="R32">
        <f>IF(入力!$D$34="","",IF(反映項目!$B$11="×","",IFERROR(INDEX(資格集約!$E$409:$E$422,MATCH(2,資格集約!$G$409:$G$422,0)),"")))</f>
        <v/>
      </c>
      <c r="S32">
        <f>IF(入力!$D$34="","",IF(反映項目!$B$11="×","",IFERROR(INDEX(資格集約!$H$409:$H$422,MATCH(3,資格集約!$G$409:$G$422,0)),"")))</f>
        <v/>
      </c>
      <c r="T32">
        <f>IF(入力!$D$34="","",IF(反映項目!$B$11="×","",IFERROR(INDEX(資格集約!$E$409:$E$422,MATCH(3,資格集約!$G$409:$G$422,0)),"")))</f>
        <v/>
      </c>
      <c r="U32">
        <f>IF(入力!$D$34="","",IF(反映項目!$B$11="×","",IFERROR(INDEX(資格集約!$H$409:$H$422,MATCH(4,資格集約!$G$409:$G$422,0)),"")))</f>
        <v/>
      </c>
      <c r="V32">
        <f>IF(入力!$D$34="","",IF(反映項目!$B$11="×","",IFERROR(INDEX(資格集約!$E$409:$E$422,MATCH(4,資格集約!$G$409:$G$422,0)),"")))</f>
        <v/>
      </c>
      <c r="W32">
        <f>IF(入力!$D$34="","",IF(反映項目!$B$11="×","",IFERROR(INDEX(資格集約!$H$409:$H$422,MATCH(5,資格集約!$G$409:$G$422,0)),"")))</f>
        <v/>
      </c>
      <c r="X32">
        <f>IF(入力!$D$34="","",IF(反映項目!$B$11="×","",IFERROR(INDEX(資格集約!$E$409:$E$422,MATCH(5,資格集約!$G$409:$G$422,0)),"")))</f>
        <v/>
      </c>
      <c r="Y32">
        <f>IF(入力!$D$34="","",IF(反映項目!$B$11="×","",IFERROR(INDEX(資格集約!$H$409:$H$422,MATCH(6,資格集約!$G$409:$G$422,0)),"")))</f>
        <v/>
      </c>
      <c r="Z32">
        <f>IF(入力!$D$34="","",IF(反映項目!$B$11="×","",IFERROR(INDEX(資格集約!$E$409:$E$422,MATCH(6,資格集約!$G$409:$G$422,0)),"")))</f>
        <v/>
      </c>
      <c r="AA32">
        <f>IF(入力!$D$34="","",IF(反映項目!$B$11="×","",IFERROR(INDEX(資格集約!$H$409:$H$422,MATCH(7,資格集約!$G$409:$G$422,0)),"")))</f>
        <v/>
      </c>
      <c r="AB32">
        <f>IF(入力!$D$34="","",IF(反映項目!$B$11="×","",IFERROR(INDEX(資格集約!$E$409:$E$422,MATCH(7,資格集約!$G$409:$G$422,0)),"")))</f>
        <v/>
      </c>
      <c r="AC32">
        <f>IF(入力!$D$34="","",IF(反映項目!$B$11="×","",IFERROR(INDEX(資格集約!$H$409:$H$422,MATCH(8,資格集約!$G$409:$G$422,0)),"")))</f>
        <v/>
      </c>
      <c r="AD32">
        <f>IF(入力!$D$34="","",IF(反映項目!$B$11="×","",IFERROR(INDEX(資格集約!$E$409:$E$422,MATCH(8,資格集約!$G$409:$G$422,0)),"")))</f>
        <v/>
      </c>
      <c r="AE32">
        <f>IF(入力!$D$34="","",IF(反映項目!$B$11="×","",IFERROR(INDEX(資格集約!$H$409:$H$422,MATCH(9,資格集約!$G$409:$G$422,0)),"")))</f>
        <v/>
      </c>
      <c r="AF32">
        <f>IF(入力!$D$34="","",IF(反映項目!$B$11="×","",IFERROR(INDEX(資格集約!$E$409:$E$422,MATCH(9,資格集約!$G$409:$G$422,0)),"")))</f>
        <v/>
      </c>
      <c r="AG32">
        <f>IF(入力!$D$34="","",IF(反映項目!$B$11="×","",IFERROR(INDEX(資格集約!$H$409:$H$422,MATCH(10,資格集約!$G$409:$G$422,0)),"")))</f>
        <v/>
      </c>
      <c r="AH32">
        <f>IF(入力!$D$34="","",IF(反映項目!$B$11="×","",IFERROR(INDEX(資格集約!$E$409:$E$422,MATCH(10,資格集約!$G$409:$G$422,0)),"")))</f>
        <v/>
      </c>
      <c r="AI32">
        <f>IF(入力!$D$34="","",IF(反映項目!$B$11="×","",IFERROR(INDEX(資格集約!$H$409:$H$422,MATCH(11,資格集約!$G$409:$G$422,0)),"")))</f>
        <v/>
      </c>
      <c r="AJ32">
        <f>IF(入力!$D$34="","",IF(反映項目!$B$11="×","",IFERROR(INDEX(資格集約!$E$409:$E$422,MATCH(11,資格集約!$G$409:$G$422,0)),"")))</f>
        <v/>
      </c>
      <c r="AK32">
        <f>IF(入力!$D$34="","",IF(反映項目!$B$11="×","",IFERROR(INDEX(資格集約!$H$409:$H$422,MATCH(12,資格集約!$G$409:$G$422,0)),"")))</f>
        <v/>
      </c>
      <c r="AL32">
        <f>IF(入力!$D$34="","",IF(反映項目!$B$11="×","",IFERROR(INDEX(資格集約!$E$409:$E$422,MATCH(12,資格集約!$G$409:$G$422,0)),"")))</f>
        <v/>
      </c>
      <c r="AM32">
        <f>IF(入力!$D$34="","",IF(反映項目!$B$11="×","",IFERROR(INDEX(資格集約!$H$409:$H$422,MATCH(13,資格集約!$G$409:$G$422,0)),"")))</f>
        <v/>
      </c>
      <c r="AN32">
        <f>IF(入力!$D$34="","",IF(反映項目!$B$11="×","",IFERROR(INDEX(資格集約!$E$409:$E$422,MATCH(13,資格集約!$G$409:$G$422,0)),"")))</f>
        <v/>
      </c>
      <c r="AO32">
        <f>IF(入力!$D$34="","",IF(反映項目!$B$11="×","",IFERROR(INDEX(資格集約!$H$409:$H$422,MATCH(14,資格集約!$G$409:$G$422,0)),"")))</f>
        <v/>
      </c>
      <c r="AP32">
        <f>IF(入力!$D$34="","",IF(反映項目!$B$11="×","",IFERROR(INDEX(資格集約!$E$409:$E$422,MATCH(14,資格集約!$G$409:$G$422,0)),"")))</f>
        <v/>
      </c>
      <c r="AQ32">
        <f>IF(入力!$D$34="","",IF(OR(反映項目!$B$12="×",入力!$Z$34=""),"",入力!$Z$34))</f>
        <v/>
      </c>
      <c r="AR32">
        <f>IF(入力!$D$34="","",IF(反映項目!$B$13="×","",IF(入力!$AA$34="","",入力!$AA$34&amp;CHAR(10)))&amp;IF(反映項目!$B$14="×","",IF(入力!$AB$34="","",入力!$AB$34&amp;CHAR(10)))&amp;IF(反映項目!$B$15="×","",IF(入力!$AC$34="","",入力!$AC$34)))</f>
        <v/>
      </c>
      <c r="AS32">
        <f>IF(入力!$D$34="","",IF(OR(反映項目!$B$17="×",入力!$AH$34=""),"",入力!$AH$34))</f>
        <v/>
      </c>
      <c r="AT32">
        <f>IF(入力!$D$34="","",IF(OR(反映項目!$B$16="×",N($BB$32)=0),"",YEAR($BB$32)-IF($BB$32&gt;=DATE(2019,5,1),2018,1988)))&amp;""</f>
        <v/>
      </c>
      <c r="AU32">
        <f>IF(入力!$D$34="","",IF(OR(反映項目!$B$16="×",N($BB$32)=0),"",MONTH($BB$32)))&amp;""</f>
        <v/>
      </c>
      <c r="AV32">
        <f>IF(入力!$D$34="","",IF(OR(反映項目!$B$16="×",入力!$AE$34=""),"",入力!$AE$34))</f>
        <v/>
      </c>
      <c r="AW32">
        <f>IF(入力!$D$34="","",IF(OR(反映項目!$B$16="×",N($BC$32)=0),"",YEAR($BC$32)-IF($BC$32&gt;=DATE(2019,5,1),2018,1988)))&amp;""</f>
        <v/>
      </c>
      <c r="AX32">
        <f>IF(入力!$D$34="","",IF(OR(反映項目!$B$16="×",N($BC$32)=0),"",MONTH($BC$32)))&amp;""</f>
        <v/>
      </c>
      <c r="AY32">
        <f>IF(入力!$D$34="","",IF(OR(反映項目!$B$16="×",入力!$AG$34=""),"",入力!$AG$34))</f>
        <v/>
      </c>
      <c r="BA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B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BC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IFERROR(VALUE(SUBSTITUTE(MID(入力!$AF$34,FIND("月",入力!$AF$34)+1,10),"日","")),1)),DATE(VALUE(TRIM(MID(SUBSTITUTE(SUBSTITUTE(SUBSTITUTE(SUBSTITUTE(SUBSTITUTE(SUBSTITUTE(入力!$AF$34,"年","/"),"月","/"),"日",""),"-","/"),".","/"),"/",REPT(" ",50)),1,50))),VALUE(TRIM(MID(SUBSTITUTE(SUBSTITUTE(SUBSTITUTE(SUBSTITUTE(SUBSTITUTE(SUBSTITUTE(入力!$AF$34,"年","/"),"月","/"),"日",""),"-","/"),".","/"),"/",REPT(" ",50)),51,50))),IFERROR(VALUE(TRIM(MID(SUBSTITUTE(SUBSTITUTE(SUBSTITUTE(SUBSTITUTE(SUBSTITUTE(SUBSTITUTE(入力!$AF$34,"年","/"),"月","/"),"日",""),"-","/"),".","/"),"/",REPT(" ",50)),101,50))),1))),IFERROR(DATEVALUE(入力!$AF$34),"")))))</f>
        <v/>
      </c>
      <c r="BD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f>
        <v/>
      </c>
      <c r="BE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f>
        <v/>
      </c>
      <c r="BF32">
        <f>IF(入力!$D$34="","",IF($P32="",0,1)+IF($R32="",0,1)+IF($T32="",0,1)+IF($V32="",0,1)+IF($X32="",0,1)+IF($Z32="",0,1)+IF($AB32="",0,1)+IF($AD32="",0,1)+IF($AF32="",0,1)+IF($AH32="",0,1)+IF($AJ32="",0,1)+IF($AL32="",0,1)+IF($AN32="",0,1)+IF($AP32="",0,1))</f>
        <v/>
      </c>
    </row>
    <row r="33">
      <c r="A33" t="n">
        <v>31</v>
      </c>
      <c r="B33">
        <f>IF(入力!$D$35="","",IF(OR(反映項目!$B$4="×",入力!$D$35=""),"",入力!$D$35))</f>
        <v/>
      </c>
      <c r="C33">
        <f>IF(入力!$D$35="","",IF(OR(反映項目!$B$5="×",入力!$E$35=""),"",入力!$E$35))</f>
        <v/>
      </c>
      <c r="D33">
        <f>IF(入力!$D$35="","",IF(OR(反映項目!$B$6="×",N($BA$33)=0),"",YEAR($BA$33)-IF($BA$33&gt;=DATE(2019,5,1),2018,IF($BA$33&gt;=DATE(1989,1,8),1988,1925))))&amp;""</f>
        <v/>
      </c>
      <c r="E33">
        <f>IF(入力!$D$35="","",IF(OR(反映項目!$B$6="×",N($BA$33)=0),"",MONTH($BA$33)))&amp;""</f>
        <v/>
      </c>
      <c r="F33">
        <f>IF(入力!$D$35="","",IF(OR(反映項目!$B$6="×",N($BA$33)=0),"",DAY($BA$33)))&amp;""</f>
        <v/>
      </c>
      <c r="G33">
        <f>IF(入力!$D$35="","",IF(OR(反映項目!$B$6="×",OR(N($BA$33)=0,N(設定!$B$3)=0)),"",DATEDIF($BA$33,設定!$B$3,"Y")))&amp;""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IF(入力!$D$35="","",IF(反映項目!$B$10="×","",IF(AND(入力!$J$35="",入力!$K$35=""),"同上",IF(入力!$K$35="","",入力!$K$35))))</f>
        <v/>
      </c>
      <c r="M33">
        <f>IF(入力!$D$35="","",IF(OR(反映項目!$B$10="×",入力!$L$35="",AND(入力!$J$35="",入力!$K$35="")),"",入力!$L$35))</f>
        <v/>
      </c>
      <c r="N33">
        <f>IF(入力!$D$35="","",設定!$B$4&amp;CHAR(10)&amp;IF(入力!$M$35="",設定!$B$5,入力!$M$35))</f>
        <v/>
      </c>
      <c r="O33">
        <f>IF(入力!$D$35="","",IF(反映項目!$B$11="×","",IFERROR(INDEX(資格集約!$H$423:$H$436,MATCH(1,資格集約!$G$423:$G$436,0)),"")))</f>
        <v/>
      </c>
      <c r="P33">
        <f>IF(入力!$D$35="","",IF(反映項目!$B$11="×","",IFERROR(INDEX(資格集約!$E$423:$E$436,MATCH(1,資格集約!$G$423:$G$436,0)),"")))</f>
        <v/>
      </c>
      <c r="Q33">
        <f>IF(入力!$D$35="","",IF(反映項目!$B$11="×","",IFERROR(INDEX(資格集約!$H$423:$H$436,MATCH(2,資格集約!$G$423:$G$436,0)),"")))</f>
        <v/>
      </c>
      <c r="R33">
        <f>IF(入力!$D$35="","",IF(反映項目!$B$11="×","",IFERROR(INDEX(資格集約!$E$423:$E$436,MATCH(2,資格集約!$G$423:$G$436,0)),"")))</f>
        <v/>
      </c>
      <c r="S33">
        <f>IF(入力!$D$35="","",IF(反映項目!$B$11="×","",IFERROR(INDEX(資格集約!$H$423:$H$436,MATCH(3,資格集約!$G$423:$G$436,0)),"")))</f>
        <v/>
      </c>
      <c r="T33">
        <f>IF(入力!$D$35="","",IF(反映項目!$B$11="×","",IFERROR(INDEX(資格集約!$E$423:$E$436,MATCH(3,資格集約!$G$423:$G$436,0)),"")))</f>
        <v/>
      </c>
      <c r="U33">
        <f>IF(入力!$D$35="","",IF(反映項目!$B$11="×","",IFERROR(INDEX(資格集約!$H$423:$H$436,MATCH(4,資格集約!$G$423:$G$436,0)),"")))</f>
        <v/>
      </c>
      <c r="V33">
        <f>IF(入力!$D$35="","",IF(反映項目!$B$11="×","",IFERROR(INDEX(資格集約!$E$423:$E$436,MATCH(4,資格集約!$G$423:$G$436,0)),"")))</f>
        <v/>
      </c>
      <c r="W33">
        <f>IF(入力!$D$35="","",IF(反映項目!$B$11="×","",IFERROR(INDEX(資格集約!$H$423:$H$436,MATCH(5,資格集約!$G$423:$G$436,0)),"")))</f>
        <v/>
      </c>
      <c r="X33">
        <f>IF(入力!$D$35="","",IF(反映項目!$B$11="×","",IFERROR(INDEX(資格集約!$E$423:$E$436,MATCH(5,資格集約!$G$423:$G$436,0)),"")))</f>
        <v/>
      </c>
      <c r="Y33">
        <f>IF(入力!$D$35="","",IF(反映項目!$B$11="×","",IFERROR(INDEX(資格集約!$H$423:$H$436,MATCH(6,資格集約!$G$423:$G$436,0)),"")))</f>
        <v/>
      </c>
      <c r="Z33">
        <f>IF(入力!$D$35="","",IF(反映項目!$B$11="×","",IFERROR(INDEX(資格集約!$E$423:$E$436,MATCH(6,資格集約!$G$423:$G$436,0)),"")))</f>
        <v/>
      </c>
      <c r="AA33">
        <f>IF(入力!$D$35="","",IF(反映項目!$B$11="×","",IFERROR(INDEX(資格集約!$H$423:$H$436,MATCH(7,資格集約!$G$423:$G$436,0)),"")))</f>
        <v/>
      </c>
      <c r="AB33">
        <f>IF(入力!$D$35="","",IF(反映項目!$B$11="×","",IFERROR(INDEX(資格集約!$E$423:$E$436,MATCH(7,資格集約!$G$423:$G$436,0)),"")))</f>
        <v/>
      </c>
      <c r="AC33">
        <f>IF(入力!$D$35="","",IF(反映項目!$B$11="×","",IFERROR(INDEX(資格集約!$H$423:$H$436,MATCH(8,資格集約!$G$423:$G$436,0)),"")))</f>
        <v/>
      </c>
      <c r="AD33">
        <f>IF(入力!$D$35="","",IF(反映項目!$B$11="×","",IFERROR(INDEX(資格集約!$E$423:$E$436,MATCH(8,資格集約!$G$423:$G$436,0)),"")))</f>
        <v/>
      </c>
      <c r="AE33">
        <f>IF(入力!$D$35="","",IF(反映項目!$B$11="×","",IFERROR(INDEX(資格集約!$H$423:$H$436,MATCH(9,資格集約!$G$423:$G$436,0)),"")))</f>
        <v/>
      </c>
      <c r="AF33">
        <f>IF(入力!$D$35="","",IF(反映項目!$B$11="×","",IFERROR(INDEX(資格集約!$E$423:$E$436,MATCH(9,資格集約!$G$423:$G$436,0)),"")))</f>
        <v/>
      </c>
      <c r="AG33">
        <f>IF(入力!$D$35="","",IF(反映項目!$B$11="×","",IFERROR(INDEX(資格集約!$H$423:$H$436,MATCH(10,資格集約!$G$423:$G$436,0)),"")))</f>
        <v/>
      </c>
      <c r="AH33">
        <f>IF(入力!$D$35="","",IF(反映項目!$B$11="×","",IFERROR(INDEX(資格集約!$E$423:$E$436,MATCH(10,資格集約!$G$423:$G$436,0)),"")))</f>
        <v/>
      </c>
      <c r="AI33">
        <f>IF(入力!$D$35="","",IF(反映項目!$B$11="×","",IFERROR(INDEX(資格集約!$H$423:$H$436,MATCH(11,資格集約!$G$423:$G$436,0)),"")))</f>
        <v/>
      </c>
      <c r="AJ33">
        <f>IF(入力!$D$35="","",IF(反映項目!$B$11="×","",IFERROR(INDEX(資格集約!$E$423:$E$436,MATCH(11,資格集約!$G$423:$G$436,0)),"")))</f>
        <v/>
      </c>
      <c r="AK33">
        <f>IF(入力!$D$35="","",IF(反映項目!$B$11="×","",IFERROR(INDEX(資格集約!$H$423:$H$436,MATCH(12,資格集約!$G$423:$G$436,0)),"")))</f>
        <v/>
      </c>
      <c r="AL33">
        <f>IF(入力!$D$35="","",IF(反映項目!$B$11="×","",IFERROR(INDEX(資格集約!$E$423:$E$436,MATCH(12,資格集約!$G$423:$G$436,0)),"")))</f>
        <v/>
      </c>
      <c r="AM33">
        <f>IF(入力!$D$35="","",IF(反映項目!$B$11="×","",IFERROR(INDEX(資格集約!$H$423:$H$436,MATCH(13,資格集約!$G$423:$G$436,0)),"")))</f>
        <v/>
      </c>
      <c r="AN33">
        <f>IF(入力!$D$35="","",IF(反映項目!$B$11="×","",IFERROR(INDEX(資格集約!$E$423:$E$436,MATCH(13,資格集約!$G$423:$G$436,0)),"")))</f>
        <v/>
      </c>
      <c r="AO33">
        <f>IF(入力!$D$35="","",IF(反映項目!$B$11="×","",IFERROR(INDEX(資格集約!$H$423:$H$436,MATCH(14,資格集約!$G$423:$G$436,0)),"")))</f>
        <v/>
      </c>
      <c r="AP33">
        <f>IF(入力!$D$35="","",IF(反映項目!$B$11="×","",IFERROR(INDEX(資格集約!$E$423:$E$436,MATCH(14,資格集約!$G$423:$G$436,0)),"")))</f>
        <v/>
      </c>
      <c r="AQ33">
        <f>IF(入力!$D$35="","",IF(OR(反映項目!$B$12="×",入力!$Z$35=""),"",入力!$Z$35))</f>
        <v/>
      </c>
      <c r="AR33">
        <f>IF(入力!$D$35="","",IF(反映項目!$B$13="×","",IF(入力!$AA$35="","",入力!$AA$35&amp;CHAR(10)))&amp;IF(反映項目!$B$14="×","",IF(入力!$AB$35="","",入力!$AB$35&amp;CHAR(10)))&amp;IF(反映項目!$B$15="×","",IF(入力!$AC$35="","",入力!$AC$35)))</f>
        <v/>
      </c>
      <c r="AS33">
        <f>IF(入力!$D$35="","",IF(OR(反映項目!$B$17="×",入力!$AH$35=""),"",入力!$AH$35))</f>
        <v/>
      </c>
      <c r="AT33">
        <f>IF(入力!$D$35="","",IF(OR(反映項目!$B$16="×",N($BB$33)=0),"",YEAR($BB$33)-IF($BB$33&gt;=DATE(2019,5,1),2018,1988)))&amp;""</f>
        <v/>
      </c>
      <c r="AU33">
        <f>IF(入力!$D$35="","",IF(OR(反映項目!$B$16="×",N($BB$33)=0),"",MONTH($BB$33)))&amp;""</f>
        <v/>
      </c>
      <c r="AV33">
        <f>IF(入力!$D$35="","",IF(OR(反映項目!$B$16="×",入力!$AE$35=""),"",入力!$AE$35))</f>
        <v/>
      </c>
      <c r="AW33">
        <f>IF(入力!$D$35="","",IF(OR(反映項目!$B$16="×",N($BC$33)=0),"",YEAR($BC$33)-IF($BC$33&gt;=DATE(2019,5,1),2018,1988)))&amp;""</f>
        <v/>
      </c>
      <c r="AX33">
        <f>IF(入力!$D$35="","",IF(OR(反映項目!$B$16="×",N($BC$33)=0),"",MONTH($BC$33)))&amp;""</f>
        <v/>
      </c>
      <c r="AY33">
        <f>IF(入力!$D$35="","",IF(OR(反映項目!$B$16="×",入力!$AG$35=""),"",入力!$AG$35))</f>
        <v/>
      </c>
      <c r="BA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B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BC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IFERROR(VALUE(SUBSTITUTE(MID(入力!$AF$35,FIND("月",入力!$AF$35)+1,10),"日","")),1)),DATE(VALUE(TRIM(MID(SUBSTITUTE(SUBSTITUTE(SUBSTITUTE(SUBSTITUTE(SUBSTITUTE(SUBSTITUTE(入力!$AF$35,"年","/"),"月","/"),"日",""),"-","/"),".","/"),"/",REPT(" ",50)),1,50))),VALUE(TRIM(MID(SUBSTITUTE(SUBSTITUTE(SUBSTITUTE(SUBSTITUTE(SUBSTITUTE(SUBSTITUTE(入力!$AF$35,"年","/"),"月","/"),"日",""),"-","/"),".","/"),"/",REPT(" ",50)),51,50))),IFERROR(VALUE(TRIM(MID(SUBSTITUTE(SUBSTITUTE(SUBSTITUTE(SUBSTITUTE(SUBSTITUTE(SUBSTITUTE(入力!$AF$35,"年","/"),"月","/"),"日",""),"-","/"),".","/"),"/",REPT(" ",50)),101,50))),1))),IFERROR(DATEVALUE(入力!$AF$35),"")))))</f>
        <v/>
      </c>
      <c r="BD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f>
        <v/>
      </c>
      <c r="BE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f>
        <v/>
      </c>
      <c r="BF33">
        <f>IF(入力!$D$35="","",IF($P33="",0,1)+IF($R33="",0,1)+IF($T33="",0,1)+IF($V33="",0,1)+IF($X33="",0,1)+IF($Z33="",0,1)+IF($AB33="",0,1)+IF($AD33="",0,1)+IF($AF33="",0,1)+IF($AH33="",0,1)+IF($AJ33="",0,1)+IF($AL33="",0,1)+IF($AN33="",0,1)+IF($AP33="",0,1))</f>
        <v/>
      </c>
    </row>
    <row r="34">
      <c r="A34" t="n">
        <v>32</v>
      </c>
      <c r="B34">
        <f>IF(入力!$D$36="","",IF(OR(反映項目!$B$4="×",入力!$D$36=""),"",入力!$D$36))</f>
        <v/>
      </c>
      <c r="C34">
        <f>IF(入力!$D$36="","",IF(OR(反映項目!$B$5="×",入力!$E$36=""),"",入力!$E$36))</f>
        <v/>
      </c>
      <c r="D34">
        <f>IF(入力!$D$36="","",IF(OR(反映項目!$B$6="×",N($BA$34)=0),"",YEAR($BA$34)-IF($BA$34&gt;=DATE(2019,5,1),2018,IF($BA$34&gt;=DATE(1989,1,8),1988,1925))))&amp;""</f>
        <v/>
      </c>
      <c r="E34">
        <f>IF(入力!$D$36="","",IF(OR(反映項目!$B$6="×",N($BA$34)=0),"",MONTH($BA$34)))&amp;""</f>
        <v/>
      </c>
      <c r="F34">
        <f>IF(入力!$D$36="","",IF(OR(反映項目!$B$6="×",N($BA$34)=0),"",DAY($BA$34)))&amp;""</f>
        <v/>
      </c>
      <c r="G34">
        <f>IF(入力!$D$36="","",IF(OR(反映項目!$B$6="×",OR(N($BA$34)=0,N(設定!$B$3)=0)),"",DATEDIF($BA$34,設定!$B$3,"Y")))&amp;""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IF(入力!$D$36="","",IF(反映項目!$B$10="×","",IF(AND(入力!$J$36="",入力!$K$36=""),"同上",IF(入力!$K$36="","",入力!$K$36))))</f>
        <v/>
      </c>
      <c r="M34">
        <f>IF(入力!$D$36="","",IF(OR(反映項目!$B$10="×",入力!$L$36="",AND(入力!$J$36="",入力!$K$36="")),"",入力!$L$36))</f>
        <v/>
      </c>
      <c r="N34">
        <f>IF(入力!$D$36="","",設定!$B$4&amp;CHAR(10)&amp;IF(入力!$M$36="",設定!$B$5,入力!$M$36))</f>
        <v/>
      </c>
      <c r="O34">
        <f>IF(入力!$D$36="","",IF(反映項目!$B$11="×","",IFERROR(INDEX(資格集約!$H$437:$H$450,MATCH(1,資格集約!$G$437:$G$450,0)),"")))</f>
        <v/>
      </c>
      <c r="P34">
        <f>IF(入力!$D$36="","",IF(反映項目!$B$11="×","",IFERROR(INDEX(資格集約!$E$437:$E$450,MATCH(1,資格集約!$G$437:$G$450,0)),"")))</f>
        <v/>
      </c>
      <c r="Q34">
        <f>IF(入力!$D$36="","",IF(反映項目!$B$11="×","",IFERROR(INDEX(資格集約!$H$437:$H$450,MATCH(2,資格集約!$G$437:$G$450,0)),"")))</f>
        <v/>
      </c>
      <c r="R34">
        <f>IF(入力!$D$36="","",IF(反映項目!$B$11="×","",IFERROR(INDEX(資格集約!$E$437:$E$450,MATCH(2,資格集約!$G$437:$G$450,0)),"")))</f>
        <v/>
      </c>
      <c r="S34">
        <f>IF(入力!$D$36="","",IF(反映項目!$B$11="×","",IFERROR(INDEX(資格集約!$H$437:$H$450,MATCH(3,資格集約!$G$437:$G$450,0)),"")))</f>
        <v/>
      </c>
      <c r="T34">
        <f>IF(入力!$D$36="","",IF(反映項目!$B$11="×","",IFERROR(INDEX(資格集約!$E$437:$E$450,MATCH(3,資格集約!$G$437:$G$450,0)),"")))</f>
        <v/>
      </c>
      <c r="U34">
        <f>IF(入力!$D$36="","",IF(反映項目!$B$11="×","",IFERROR(INDEX(資格集約!$H$437:$H$450,MATCH(4,資格集約!$G$437:$G$450,0)),"")))</f>
        <v/>
      </c>
      <c r="V34">
        <f>IF(入力!$D$36="","",IF(反映項目!$B$11="×","",IFERROR(INDEX(資格集約!$E$437:$E$450,MATCH(4,資格集約!$G$437:$G$450,0)),"")))</f>
        <v/>
      </c>
      <c r="W34">
        <f>IF(入力!$D$36="","",IF(反映項目!$B$11="×","",IFERROR(INDEX(資格集約!$H$437:$H$450,MATCH(5,資格集約!$G$437:$G$450,0)),"")))</f>
        <v/>
      </c>
      <c r="X34">
        <f>IF(入力!$D$36="","",IF(反映項目!$B$11="×","",IFERROR(INDEX(資格集約!$E$437:$E$450,MATCH(5,資格集約!$G$437:$G$450,0)),"")))</f>
        <v/>
      </c>
      <c r="Y34">
        <f>IF(入力!$D$36="","",IF(反映項目!$B$11="×","",IFERROR(INDEX(資格集約!$H$437:$H$450,MATCH(6,資格集約!$G$437:$G$450,0)),"")))</f>
        <v/>
      </c>
      <c r="Z34">
        <f>IF(入力!$D$36="","",IF(反映項目!$B$11="×","",IFERROR(INDEX(資格集約!$E$437:$E$450,MATCH(6,資格集約!$G$437:$G$450,0)),"")))</f>
        <v/>
      </c>
      <c r="AA34">
        <f>IF(入力!$D$36="","",IF(反映項目!$B$11="×","",IFERROR(INDEX(資格集約!$H$437:$H$450,MATCH(7,資格集約!$G$437:$G$450,0)),"")))</f>
        <v/>
      </c>
      <c r="AB34">
        <f>IF(入力!$D$36="","",IF(反映項目!$B$11="×","",IFERROR(INDEX(資格集約!$E$437:$E$450,MATCH(7,資格集約!$G$437:$G$450,0)),"")))</f>
        <v/>
      </c>
      <c r="AC34">
        <f>IF(入力!$D$36="","",IF(反映項目!$B$11="×","",IFERROR(INDEX(資格集約!$H$437:$H$450,MATCH(8,資格集約!$G$437:$G$450,0)),"")))</f>
        <v/>
      </c>
      <c r="AD34">
        <f>IF(入力!$D$36="","",IF(反映項目!$B$11="×","",IFERROR(INDEX(資格集約!$E$437:$E$450,MATCH(8,資格集約!$G$437:$G$450,0)),"")))</f>
        <v/>
      </c>
      <c r="AE34">
        <f>IF(入力!$D$36="","",IF(反映項目!$B$11="×","",IFERROR(INDEX(資格集約!$H$437:$H$450,MATCH(9,資格集約!$G$437:$G$450,0)),"")))</f>
        <v/>
      </c>
      <c r="AF34">
        <f>IF(入力!$D$36="","",IF(反映項目!$B$11="×","",IFERROR(INDEX(資格集約!$E$437:$E$450,MATCH(9,資格集約!$G$437:$G$450,0)),"")))</f>
        <v/>
      </c>
      <c r="AG34">
        <f>IF(入力!$D$36="","",IF(反映項目!$B$11="×","",IFERROR(INDEX(資格集約!$H$437:$H$450,MATCH(10,資格集約!$G$437:$G$450,0)),"")))</f>
        <v/>
      </c>
      <c r="AH34">
        <f>IF(入力!$D$36="","",IF(反映項目!$B$11="×","",IFERROR(INDEX(資格集約!$E$437:$E$450,MATCH(10,資格集約!$G$437:$G$450,0)),"")))</f>
        <v/>
      </c>
      <c r="AI34">
        <f>IF(入力!$D$36="","",IF(反映項目!$B$11="×","",IFERROR(INDEX(資格集約!$H$437:$H$450,MATCH(11,資格集約!$G$437:$G$450,0)),"")))</f>
        <v/>
      </c>
      <c r="AJ34">
        <f>IF(入力!$D$36="","",IF(反映項目!$B$11="×","",IFERROR(INDEX(資格集約!$E$437:$E$450,MATCH(11,資格集約!$G$437:$G$450,0)),"")))</f>
        <v/>
      </c>
      <c r="AK34">
        <f>IF(入力!$D$36="","",IF(反映項目!$B$11="×","",IFERROR(INDEX(資格集約!$H$437:$H$450,MATCH(12,資格集約!$G$437:$G$450,0)),"")))</f>
        <v/>
      </c>
      <c r="AL34">
        <f>IF(入力!$D$36="","",IF(反映項目!$B$11="×","",IFERROR(INDEX(資格集約!$E$437:$E$450,MATCH(12,資格集約!$G$437:$G$450,0)),"")))</f>
        <v/>
      </c>
      <c r="AM34">
        <f>IF(入力!$D$36="","",IF(反映項目!$B$11="×","",IFERROR(INDEX(資格集約!$H$437:$H$450,MATCH(13,資格集約!$G$437:$G$450,0)),"")))</f>
        <v/>
      </c>
      <c r="AN34">
        <f>IF(入力!$D$36="","",IF(反映項目!$B$11="×","",IFERROR(INDEX(資格集約!$E$437:$E$450,MATCH(13,資格集約!$G$437:$G$450,0)),"")))</f>
        <v/>
      </c>
      <c r="AO34">
        <f>IF(入力!$D$36="","",IF(反映項目!$B$11="×","",IFERROR(INDEX(資格集約!$H$437:$H$450,MATCH(14,資格集約!$G$437:$G$450,0)),"")))</f>
        <v/>
      </c>
      <c r="AP34">
        <f>IF(入力!$D$36="","",IF(反映項目!$B$11="×","",IFERROR(INDEX(資格集約!$E$437:$E$450,MATCH(14,資格集約!$G$437:$G$450,0)),"")))</f>
        <v/>
      </c>
      <c r="AQ34">
        <f>IF(入力!$D$36="","",IF(OR(反映項目!$B$12="×",入力!$Z$36=""),"",入力!$Z$36))</f>
        <v/>
      </c>
      <c r="AR34">
        <f>IF(入力!$D$36="","",IF(反映項目!$B$13="×","",IF(入力!$AA$36="","",入力!$AA$36&amp;CHAR(10)))&amp;IF(反映項目!$B$14="×","",IF(入力!$AB$36="","",入力!$AB$36&amp;CHAR(10)))&amp;IF(反映項目!$B$15="×","",IF(入力!$AC$36="","",入力!$AC$36)))</f>
        <v/>
      </c>
      <c r="AS34">
        <f>IF(入力!$D$36="","",IF(OR(反映項目!$B$17="×",入力!$AH$36=""),"",入力!$AH$36))</f>
        <v/>
      </c>
      <c r="AT34">
        <f>IF(入力!$D$36="","",IF(OR(反映項目!$B$16="×",N($BB$34)=0),"",YEAR($BB$34)-IF($BB$34&gt;=DATE(2019,5,1),2018,1988)))&amp;""</f>
        <v/>
      </c>
      <c r="AU34">
        <f>IF(入力!$D$36="","",IF(OR(反映項目!$B$16="×",N($BB$34)=0),"",MONTH($BB$34)))&amp;""</f>
        <v/>
      </c>
      <c r="AV34">
        <f>IF(入力!$D$36="","",IF(OR(反映項目!$B$16="×",入力!$AE$36=""),"",入力!$AE$36))</f>
        <v/>
      </c>
      <c r="AW34">
        <f>IF(入力!$D$36="","",IF(OR(反映項目!$B$16="×",N($BC$34)=0),"",YEAR($BC$34)-IF($BC$34&gt;=DATE(2019,5,1),2018,1988)))&amp;""</f>
        <v/>
      </c>
      <c r="AX34">
        <f>IF(入力!$D$36="","",IF(OR(反映項目!$B$16="×",N($BC$34)=0),"",MONTH($BC$34)))&amp;""</f>
        <v/>
      </c>
      <c r="AY34">
        <f>IF(入力!$D$36="","",IF(OR(反映項目!$B$16="×",入力!$AG$36=""),"",入力!$AG$36))</f>
        <v/>
      </c>
      <c r="BA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B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BC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IFERROR(VALUE(SUBSTITUTE(MID(入力!$AF$36,FIND("月",入力!$AF$36)+1,10),"日","")),1)),DATE(VALUE(TRIM(MID(SUBSTITUTE(SUBSTITUTE(SUBSTITUTE(SUBSTITUTE(SUBSTITUTE(SUBSTITUTE(入力!$AF$36,"年","/"),"月","/"),"日",""),"-","/"),".","/"),"/",REPT(" ",50)),1,50))),VALUE(TRIM(MID(SUBSTITUTE(SUBSTITUTE(SUBSTITUTE(SUBSTITUTE(SUBSTITUTE(SUBSTITUTE(入力!$AF$36,"年","/"),"月","/"),"日",""),"-","/"),".","/"),"/",REPT(" ",50)),51,50))),IFERROR(VALUE(TRIM(MID(SUBSTITUTE(SUBSTITUTE(SUBSTITUTE(SUBSTITUTE(SUBSTITUTE(SUBSTITUTE(入力!$AF$36,"年","/"),"月","/"),"日",""),"-","/"),".","/"),"/",REPT(" ",50)),101,50))),1))),IFERROR(DATEVALUE(入力!$AF$36),"")))))</f>
        <v/>
      </c>
      <c r="BD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f>
        <v/>
      </c>
      <c r="BE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f>
        <v/>
      </c>
      <c r="BF34">
        <f>IF(入力!$D$36="","",IF($P34="",0,1)+IF($R34="",0,1)+IF($T34="",0,1)+IF($V34="",0,1)+IF($X34="",0,1)+IF($Z34="",0,1)+IF($AB34="",0,1)+IF($AD34="",0,1)+IF($AF34="",0,1)+IF($AH34="",0,1)+IF($AJ34="",0,1)+IF($AL34="",0,1)+IF($AN34="",0,1)+IF($AP34="",0,1))</f>
        <v/>
      </c>
    </row>
    <row r="35">
      <c r="A35" t="n">
        <v>33</v>
      </c>
      <c r="B35">
        <f>IF(入力!$D$37="","",IF(OR(反映項目!$B$4="×",入力!$D$37=""),"",入力!$D$37))</f>
        <v/>
      </c>
      <c r="C35">
        <f>IF(入力!$D$37="","",IF(OR(反映項目!$B$5="×",入力!$E$37=""),"",入力!$E$37))</f>
        <v/>
      </c>
      <c r="D35">
        <f>IF(入力!$D$37="","",IF(OR(反映項目!$B$6="×",N($BA$35)=0),"",YEAR($BA$35)-IF($BA$35&gt;=DATE(2019,5,1),2018,IF($BA$35&gt;=DATE(1989,1,8),1988,1925))))&amp;""</f>
        <v/>
      </c>
      <c r="E35">
        <f>IF(入力!$D$37="","",IF(OR(反映項目!$B$6="×",N($BA$35)=0),"",MONTH($BA$35)))&amp;""</f>
        <v/>
      </c>
      <c r="F35">
        <f>IF(入力!$D$37="","",IF(OR(反映項目!$B$6="×",N($BA$35)=0),"",DAY($BA$35)))&amp;""</f>
        <v/>
      </c>
      <c r="G35">
        <f>IF(入力!$D$37="","",IF(OR(反映項目!$B$6="×",OR(N($BA$35)=0,N(設定!$B$3)=0)),"",DATEDIF($BA$35,設定!$B$3,"Y")))&amp;""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IF(入力!$D$37="","",IF(反映項目!$B$10="×","",IF(AND(入力!$J$37="",入力!$K$37=""),"同上",IF(入力!$K$37="","",入力!$K$37))))</f>
        <v/>
      </c>
      <c r="M35">
        <f>IF(入力!$D$37="","",IF(OR(反映項目!$B$10="×",入力!$L$37="",AND(入力!$J$37="",入力!$K$37="")),"",入力!$L$37))</f>
        <v/>
      </c>
      <c r="N35">
        <f>IF(入力!$D$37="","",設定!$B$4&amp;CHAR(10)&amp;IF(入力!$M$37="",設定!$B$5,入力!$M$37))</f>
        <v/>
      </c>
      <c r="O35">
        <f>IF(入力!$D$37="","",IF(反映項目!$B$11="×","",IFERROR(INDEX(資格集約!$H$451:$H$464,MATCH(1,資格集約!$G$451:$G$464,0)),"")))</f>
        <v/>
      </c>
      <c r="P35">
        <f>IF(入力!$D$37="","",IF(反映項目!$B$11="×","",IFERROR(INDEX(資格集約!$E$451:$E$464,MATCH(1,資格集約!$G$451:$G$464,0)),"")))</f>
        <v/>
      </c>
      <c r="Q35">
        <f>IF(入力!$D$37="","",IF(反映項目!$B$11="×","",IFERROR(INDEX(資格集約!$H$451:$H$464,MATCH(2,資格集約!$G$451:$G$464,0)),"")))</f>
        <v/>
      </c>
      <c r="R35">
        <f>IF(入力!$D$37="","",IF(反映項目!$B$11="×","",IFERROR(INDEX(資格集約!$E$451:$E$464,MATCH(2,資格集約!$G$451:$G$464,0)),"")))</f>
        <v/>
      </c>
      <c r="S35">
        <f>IF(入力!$D$37="","",IF(反映項目!$B$11="×","",IFERROR(INDEX(資格集約!$H$451:$H$464,MATCH(3,資格集約!$G$451:$G$464,0)),"")))</f>
        <v/>
      </c>
      <c r="T35">
        <f>IF(入力!$D$37="","",IF(反映項目!$B$11="×","",IFERROR(INDEX(資格集約!$E$451:$E$464,MATCH(3,資格集約!$G$451:$G$464,0)),"")))</f>
        <v/>
      </c>
      <c r="U35">
        <f>IF(入力!$D$37="","",IF(反映項目!$B$11="×","",IFERROR(INDEX(資格集約!$H$451:$H$464,MATCH(4,資格集約!$G$451:$G$464,0)),"")))</f>
        <v/>
      </c>
      <c r="V35">
        <f>IF(入力!$D$37="","",IF(反映項目!$B$11="×","",IFERROR(INDEX(資格集約!$E$451:$E$464,MATCH(4,資格集約!$G$451:$G$464,0)),"")))</f>
        <v/>
      </c>
      <c r="W35">
        <f>IF(入力!$D$37="","",IF(反映項目!$B$11="×","",IFERROR(INDEX(資格集約!$H$451:$H$464,MATCH(5,資格集約!$G$451:$G$464,0)),"")))</f>
        <v/>
      </c>
      <c r="X35">
        <f>IF(入力!$D$37="","",IF(反映項目!$B$11="×","",IFERROR(INDEX(資格集約!$E$451:$E$464,MATCH(5,資格集約!$G$451:$G$464,0)),"")))</f>
        <v/>
      </c>
      <c r="Y35">
        <f>IF(入力!$D$37="","",IF(反映項目!$B$11="×","",IFERROR(INDEX(資格集約!$H$451:$H$464,MATCH(6,資格集約!$G$451:$G$464,0)),"")))</f>
        <v/>
      </c>
      <c r="Z35">
        <f>IF(入力!$D$37="","",IF(反映項目!$B$11="×","",IFERROR(INDEX(資格集約!$E$451:$E$464,MATCH(6,資格集約!$G$451:$G$464,0)),"")))</f>
        <v/>
      </c>
      <c r="AA35">
        <f>IF(入力!$D$37="","",IF(反映項目!$B$11="×","",IFERROR(INDEX(資格集約!$H$451:$H$464,MATCH(7,資格集約!$G$451:$G$464,0)),"")))</f>
        <v/>
      </c>
      <c r="AB35">
        <f>IF(入力!$D$37="","",IF(反映項目!$B$11="×","",IFERROR(INDEX(資格集約!$E$451:$E$464,MATCH(7,資格集約!$G$451:$G$464,0)),"")))</f>
        <v/>
      </c>
      <c r="AC35">
        <f>IF(入力!$D$37="","",IF(反映項目!$B$11="×","",IFERROR(INDEX(資格集約!$H$451:$H$464,MATCH(8,資格集約!$G$451:$G$464,0)),"")))</f>
        <v/>
      </c>
      <c r="AD35">
        <f>IF(入力!$D$37="","",IF(反映項目!$B$11="×","",IFERROR(INDEX(資格集約!$E$451:$E$464,MATCH(8,資格集約!$G$451:$G$464,0)),"")))</f>
        <v/>
      </c>
      <c r="AE35">
        <f>IF(入力!$D$37="","",IF(反映項目!$B$11="×","",IFERROR(INDEX(資格集約!$H$451:$H$464,MATCH(9,資格集約!$G$451:$G$464,0)),"")))</f>
        <v/>
      </c>
      <c r="AF35">
        <f>IF(入力!$D$37="","",IF(反映項目!$B$11="×","",IFERROR(INDEX(資格集約!$E$451:$E$464,MATCH(9,資格集約!$G$451:$G$464,0)),"")))</f>
        <v/>
      </c>
      <c r="AG35">
        <f>IF(入力!$D$37="","",IF(反映項目!$B$11="×","",IFERROR(INDEX(資格集約!$H$451:$H$464,MATCH(10,資格集約!$G$451:$G$464,0)),"")))</f>
        <v/>
      </c>
      <c r="AH35">
        <f>IF(入力!$D$37="","",IF(反映項目!$B$11="×","",IFERROR(INDEX(資格集約!$E$451:$E$464,MATCH(10,資格集約!$G$451:$G$464,0)),"")))</f>
        <v/>
      </c>
      <c r="AI35">
        <f>IF(入力!$D$37="","",IF(反映項目!$B$11="×","",IFERROR(INDEX(資格集約!$H$451:$H$464,MATCH(11,資格集約!$G$451:$G$464,0)),"")))</f>
        <v/>
      </c>
      <c r="AJ35">
        <f>IF(入力!$D$37="","",IF(反映項目!$B$11="×","",IFERROR(INDEX(資格集約!$E$451:$E$464,MATCH(11,資格集約!$G$451:$G$464,0)),"")))</f>
        <v/>
      </c>
      <c r="AK35">
        <f>IF(入力!$D$37="","",IF(反映項目!$B$11="×","",IFERROR(INDEX(資格集約!$H$451:$H$464,MATCH(12,資格集約!$G$451:$G$464,0)),"")))</f>
        <v/>
      </c>
      <c r="AL35">
        <f>IF(入力!$D$37="","",IF(反映項目!$B$11="×","",IFERROR(INDEX(資格集約!$E$451:$E$464,MATCH(12,資格集約!$G$451:$G$464,0)),"")))</f>
        <v/>
      </c>
      <c r="AM35">
        <f>IF(入力!$D$37="","",IF(反映項目!$B$11="×","",IFERROR(INDEX(資格集約!$H$451:$H$464,MATCH(13,資格集約!$G$451:$G$464,0)),"")))</f>
        <v/>
      </c>
      <c r="AN35">
        <f>IF(入力!$D$37="","",IF(反映項目!$B$11="×","",IFERROR(INDEX(資格集約!$E$451:$E$464,MATCH(13,資格集約!$G$451:$G$464,0)),"")))</f>
        <v/>
      </c>
      <c r="AO35">
        <f>IF(入力!$D$37="","",IF(反映項目!$B$11="×","",IFERROR(INDEX(資格集約!$H$451:$H$464,MATCH(14,資格集約!$G$451:$G$464,0)),"")))</f>
        <v/>
      </c>
      <c r="AP35">
        <f>IF(入力!$D$37="","",IF(反映項目!$B$11="×","",IFERROR(INDEX(資格集約!$E$451:$E$464,MATCH(14,資格集約!$G$451:$G$464,0)),"")))</f>
        <v/>
      </c>
      <c r="AQ35">
        <f>IF(入力!$D$37="","",IF(OR(反映項目!$B$12="×",入力!$Z$37=""),"",入力!$Z$37))</f>
        <v/>
      </c>
      <c r="AR35">
        <f>IF(入力!$D$37="","",IF(反映項目!$B$13="×","",IF(入力!$AA$37="","",入力!$AA$37&amp;CHAR(10)))&amp;IF(反映項目!$B$14="×","",IF(入力!$AB$37="","",入力!$AB$37&amp;CHAR(10)))&amp;IF(反映項目!$B$15="×","",IF(入力!$AC$37="","",入力!$AC$37)))</f>
        <v/>
      </c>
      <c r="AS35">
        <f>IF(入力!$D$37="","",IF(OR(反映項目!$B$17="×",入力!$AH$37=""),"",入力!$AH$37))</f>
        <v/>
      </c>
      <c r="AT35">
        <f>IF(入力!$D$37="","",IF(OR(反映項目!$B$16="×",N($BB$35)=0),"",YEAR($BB$35)-IF($BB$35&gt;=DATE(2019,5,1),2018,1988)))&amp;""</f>
        <v/>
      </c>
      <c r="AU35">
        <f>IF(入力!$D$37="","",IF(OR(反映項目!$B$16="×",N($BB$35)=0),"",MONTH($BB$35)))&amp;""</f>
        <v/>
      </c>
      <c r="AV35">
        <f>IF(入力!$D$37="","",IF(OR(反映項目!$B$16="×",入力!$AE$37=""),"",入力!$AE$37))</f>
        <v/>
      </c>
      <c r="AW35">
        <f>IF(入力!$D$37="","",IF(OR(反映項目!$B$16="×",N($BC$35)=0),"",YEAR($BC$35)-IF($BC$35&gt;=DATE(2019,5,1),2018,1988)))&amp;""</f>
        <v/>
      </c>
      <c r="AX35">
        <f>IF(入力!$D$37="","",IF(OR(反映項目!$B$16="×",N($BC$35)=0),"",MONTH($BC$35)))&amp;""</f>
        <v/>
      </c>
      <c r="AY35">
        <f>IF(入力!$D$37="","",IF(OR(反映項目!$B$16="×",入力!$AG$37=""),"",入力!$AG$37))</f>
        <v/>
      </c>
      <c r="BA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B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BC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IFERROR(VALUE(SUBSTITUTE(MID(入力!$AF$37,FIND("月",入力!$AF$37)+1,10),"日","")),1)),DATE(VALUE(TRIM(MID(SUBSTITUTE(SUBSTITUTE(SUBSTITUTE(SUBSTITUTE(SUBSTITUTE(SUBSTITUTE(入力!$AF$37,"年","/"),"月","/"),"日",""),"-","/"),".","/"),"/",REPT(" ",50)),1,50))),VALUE(TRIM(MID(SUBSTITUTE(SUBSTITUTE(SUBSTITUTE(SUBSTITUTE(SUBSTITUTE(SUBSTITUTE(入力!$AF$37,"年","/"),"月","/"),"日",""),"-","/"),".","/"),"/",REPT(" ",50)),51,50))),IFERROR(VALUE(TRIM(MID(SUBSTITUTE(SUBSTITUTE(SUBSTITUTE(SUBSTITUTE(SUBSTITUTE(SUBSTITUTE(入力!$AF$37,"年","/"),"月","/"),"日",""),"-","/"),".","/"),"/",REPT(" ",50)),101,50))),1))),IFERROR(DATEVALUE(入力!$AF$37),"")))))</f>
        <v/>
      </c>
      <c r="BD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f>
        <v/>
      </c>
      <c r="BE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f>
        <v/>
      </c>
      <c r="BF35">
        <f>IF(入力!$D$37="","",IF($P35="",0,1)+IF($R35="",0,1)+IF($T35="",0,1)+IF($V35="",0,1)+IF($X35="",0,1)+IF($Z35="",0,1)+IF($AB35="",0,1)+IF($AD35="",0,1)+IF($AF35="",0,1)+IF($AH35="",0,1)+IF($AJ35="",0,1)+IF($AL35="",0,1)+IF($AN35="",0,1)+IF($AP35="",0,1))</f>
        <v/>
      </c>
    </row>
    <row r="36">
      <c r="A36" t="n">
        <v>34</v>
      </c>
      <c r="B36">
        <f>IF(入力!$D$38="","",IF(OR(反映項目!$B$4="×",入力!$D$38=""),"",入力!$D$38))</f>
        <v/>
      </c>
      <c r="C36">
        <f>IF(入力!$D$38="","",IF(OR(反映項目!$B$5="×",入力!$E$38=""),"",入力!$E$38))</f>
        <v/>
      </c>
      <c r="D36">
        <f>IF(入力!$D$38="","",IF(OR(反映項目!$B$6="×",N($BA$36)=0),"",YEAR($BA$36)-IF($BA$36&gt;=DATE(2019,5,1),2018,IF($BA$36&gt;=DATE(1989,1,8),1988,1925))))&amp;""</f>
        <v/>
      </c>
      <c r="E36">
        <f>IF(入力!$D$38="","",IF(OR(反映項目!$B$6="×",N($BA$36)=0),"",MONTH($BA$36)))&amp;""</f>
        <v/>
      </c>
      <c r="F36">
        <f>IF(入力!$D$38="","",IF(OR(反映項目!$B$6="×",N($BA$36)=0),"",DAY($BA$36)))&amp;""</f>
        <v/>
      </c>
      <c r="G36">
        <f>IF(入力!$D$38="","",IF(OR(反映項目!$B$6="×",OR(N($BA$36)=0,N(設定!$B$3)=0)),"",DATEDIF($BA$36,設定!$B$3,"Y")))&amp;""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IF(入力!$D$38="","",IF(反映項目!$B$10="×","",IF(AND(入力!$J$38="",入力!$K$38=""),"同上",IF(入力!$K$38="","",入力!$K$38))))</f>
        <v/>
      </c>
      <c r="M36">
        <f>IF(入力!$D$38="","",IF(OR(反映項目!$B$10="×",入力!$L$38="",AND(入力!$J$38="",入力!$K$38="")),"",入力!$L$38))</f>
        <v/>
      </c>
      <c r="N36">
        <f>IF(入力!$D$38="","",設定!$B$4&amp;CHAR(10)&amp;IF(入力!$M$38="",設定!$B$5,入力!$M$38))</f>
        <v/>
      </c>
      <c r="O36">
        <f>IF(入力!$D$38="","",IF(反映項目!$B$11="×","",IFERROR(INDEX(資格集約!$H$465:$H$478,MATCH(1,資格集約!$G$465:$G$478,0)),"")))</f>
        <v/>
      </c>
      <c r="P36">
        <f>IF(入力!$D$38="","",IF(反映項目!$B$11="×","",IFERROR(INDEX(資格集約!$E$465:$E$478,MATCH(1,資格集約!$G$465:$G$478,0)),"")))</f>
        <v/>
      </c>
      <c r="Q36">
        <f>IF(入力!$D$38="","",IF(反映項目!$B$11="×","",IFERROR(INDEX(資格集約!$H$465:$H$478,MATCH(2,資格集約!$G$465:$G$478,0)),"")))</f>
        <v/>
      </c>
      <c r="R36">
        <f>IF(入力!$D$38="","",IF(反映項目!$B$11="×","",IFERROR(INDEX(資格集約!$E$465:$E$478,MATCH(2,資格集約!$G$465:$G$478,0)),"")))</f>
        <v/>
      </c>
      <c r="S36">
        <f>IF(入力!$D$38="","",IF(反映項目!$B$11="×","",IFERROR(INDEX(資格集約!$H$465:$H$478,MATCH(3,資格集約!$G$465:$G$478,0)),"")))</f>
        <v/>
      </c>
      <c r="T36">
        <f>IF(入力!$D$38="","",IF(反映項目!$B$11="×","",IFERROR(INDEX(資格集約!$E$465:$E$478,MATCH(3,資格集約!$G$465:$G$478,0)),"")))</f>
        <v/>
      </c>
      <c r="U36">
        <f>IF(入力!$D$38="","",IF(反映項目!$B$11="×","",IFERROR(INDEX(資格集約!$H$465:$H$478,MATCH(4,資格集約!$G$465:$G$478,0)),"")))</f>
        <v/>
      </c>
      <c r="V36">
        <f>IF(入力!$D$38="","",IF(反映項目!$B$11="×","",IFERROR(INDEX(資格集約!$E$465:$E$478,MATCH(4,資格集約!$G$465:$G$478,0)),"")))</f>
        <v/>
      </c>
      <c r="W36">
        <f>IF(入力!$D$38="","",IF(反映項目!$B$11="×","",IFERROR(INDEX(資格集約!$H$465:$H$478,MATCH(5,資格集約!$G$465:$G$478,0)),"")))</f>
        <v/>
      </c>
      <c r="X36">
        <f>IF(入力!$D$38="","",IF(反映項目!$B$11="×","",IFERROR(INDEX(資格集約!$E$465:$E$478,MATCH(5,資格集約!$G$465:$G$478,0)),"")))</f>
        <v/>
      </c>
      <c r="Y36">
        <f>IF(入力!$D$38="","",IF(反映項目!$B$11="×","",IFERROR(INDEX(資格集約!$H$465:$H$478,MATCH(6,資格集約!$G$465:$G$478,0)),"")))</f>
        <v/>
      </c>
      <c r="Z36">
        <f>IF(入力!$D$38="","",IF(反映項目!$B$11="×","",IFERROR(INDEX(資格集約!$E$465:$E$478,MATCH(6,資格集約!$G$465:$G$478,0)),"")))</f>
        <v/>
      </c>
      <c r="AA36">
        <f>IF(入力!$D$38="","",IF(反映項目!$B$11="×","",IFERROR(INDEX(資格集約!$H$465:$H$478,MATCH(7,資格集約!$G$465:$G$478,0)),"")))</f>
        <v/>
      </c>
      <c r="AB36">
        <f>IF(入力!$D$38="","",IF(反映項目!$B$11="×","",IFERROR(INDEX(資格集約!$E$465:$E$478,MATCH(7,資格集約!$G$465:$G$478,0)),"")))</f>
        <v/>
      </c>
      <c r="AC36">
        <f>IF(入力!$D$38="","",IF(反映項目!$B$11="×","",IFERROR(INDEX(資格集約!$H$465:$H$478,MATCH(8,資格集約!$G$465:$G$478,0)),"")))</f>
        <v/>
      </c>
      <c r="AD36">
        <f>IF(入力!$D$38="","",IF(反映項目!$B$11="×","",IFERROR(INDEX(資格集約!$E$465:$E$478,MATCH(8,資格集約!$G$465:$G$478,0)),"")))</f>
        <v/>
      </c>
      <c r="AE36">
        <f>IF(入力!$D$38="","",IF(反映項目!$B$11="×","",IFERROR(INDEX(資格集約!$H$465:$H$478,MATCH(9,資格集約!$G$465:$G$478,0)),"")))</f>
        <v/>
      </c>
      <c r="AF36">
        <f>IF(入力!$D$38="","",IF(反映項目!$B$11="×","",IFERROR(INDEX(資格集約!$E$465:$E$478,MATCH(9,資格集約!$G$465:$G$478,0)),"")))</f>
        <v/>
      </c>
      <c r="AG36">
        <f>IF(入力!$D$38="","",IF(反映項目!$B$11="×","",IFERROR(INDEX(資格集約!$H$465:$H$478,MATCH(10,資格集約!$G$465:$G$478,0)),"")))</f>
        <v/>
      </c>
      <c r="AH36">
        <f>IF(入力!$D$38="","",IF(反映項目!$B$11="×","",IFERROR(INDEX(資格集約!$E$465:$E$478,MATCH(10,資格集約!$G$465:$G$478,0)),"")))</f>
        <v/>
      </c>
      <c r="AI36">
        <f>IF(入力!$D$38="","",IF(反映項目!$B$11="×","",IFERROR(INDEX(資格集約!$H$465:$H$478,MATCH(11,資格集約!$G$465:$G$478,0)),"")))</f>
        <v/>
      </c>
      <c r="AJ36">
        <f>IF(入力!$D$38="","",IF(反映項目!$B$11="×","",IFERROR(INDEX(資格集約!$E$465:$E$478,MATCH(11,資格集約!$G$465:$G$478,0)),"")))</f>
        <v/>
      </c>
      <c r="AK36">
        <f>IF(入力!$D$38="","",IF(反映項目!$B$11="×","",IFERROR(INDEX(資格集約!$H$465:$H$478,MATCH(12,資格集約!$G$465:$G$478,0)),"")))</f>
        <v/>
      </c>
      <c r="AL36">
        <f>IF(入力!$D$38="","",IF(反映項目!$B$11="×","",IFERROR(INDEX(資格集約!$E$465:$E$478,MATCH(12,資格集約!$G$465:$G$478,0)),"")))</f>
        <v/>
      </c>
      <c r="AM36">
        <f>IF(入力!$D$38="","",IF(反映項目!$B$11="×","",IFERROR(INDEX(資格集約!$H$465:$H$478,MATCH(13,資格集約!$G$465:$G$478,0)),"")))</f>
        <v/>
      </c>
      <c r="AN36">
        <f>IF(入力!$D$38="","",IF(反映項目!$B$11="×","",IFERROR(INDEX(資格集約!$E$465:$E$478,MATCH(13,資格集約!$G$465:$G$478,0)),"")))</f>
        <v/>
      </c>
      <c r="AO36">
        <f>IF(入力!$D$38="","",IF(反映項目!$B$11="×","",IFERROR(INDEX(資格集約!$H$465:$H$478,MATCH(14,資格集約!$G$465:$G$478,0)),"")))</f>
        <v/>
      </c>
      <c r="AP36">
        <f>IF(入力!$D$38="","",IF(反映項目!$B$11="×","",IFERROR(INDEX(資格集約!$E$465:$E$478,MATCH(14,資格集約!$G$465:$G$478,0)),"")))</f>
        <v/>
      </c>
      <c r="AQ36">
        <f>IF(入力!$D$38="","",IF(OR(反映項目!$B$12="×",入力!$Z$38=""),"",入力!$Z$38))</f>
        <v/>
      </c>
      <c r="AR36">
        <f>IF(入力!$D$38="","",IF(反映項目!$B$13="×","",IF(入力!$AA$38="","",入力!$AA$38&amp;CHAR(10)))&amp;IF(反映項目!$B$14="×","",IF(入力!$AB$38="","",入力!$AB$38&amp;CHAR(10)))&amp;IF(反映項目!$B$15="×","",IF(入力!$AC$38="","",入力!$AC$38)))</f>
        <v/>
      </c>
      <c r="AS36">
        <f>IF(入力!$D$38="","",IF(OR(反映項目!$B$17="×",入力!$AH$38=""),"",入力!$AH$38))</f>
        <v/>
      </c>
      <c r="AT36">
        <f>IF(入力!$D$38="","",IF(OR(反映項目!$B$16="×",N($BB$36)=0),"",YEAR($BB$36)-IF($BB$36&gt;=DATE(2019,5,1),2018,1988)))&amp;""</f>
        <v/>
      </c>
      <c r="AU36">
        <f>IF(入力!$D$38="","",IF(OR(反映項目!$B$16="×",N($BB$36)=0),"",MONTH($BB$36)))&amp;""</f>
        <v/>
      </c>
      <c r="AV36">
        <f>IF(入力!$D$38="","",IF(OR(反映項目!$B$16="×",入力!$AE$38=""),"",入力!$AE$38))</f>
        <v/>
      </c>
      <c r="AW36">
        <f>IF(入力!$D$38="","",IF(OR(反映項目!$B$16="×",N($BC$36)=0),"",YEAR($BC$36)-IF($BC$36&gt;=DATE(2019,5,1),2018,1988)))&amp;""</f>
        <v/>
      </c>
      <c r="AX36">
        <f>IF(入力!$D$38="","",IF(OR(反映項目!$B$16="×",N($BC$36)=0),"",MONTH($BC$36)))&amp;""</f>
        <v/>
      </c>
      <c r="AY36">
        <f>IF(入力!$D$38="","",IF(OR(反映項目!$B$16="×",入力!$AG$38=""),"",入力!$AG$38))</f>
        <v/>
      </c>
      <c r="BA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B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BC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IFERROR(VALUE(SUBSTITUTE(MID(入力!$AF$38,FIND("月",入力!$AF$38)+1,10),"日","")),1)),DATE(VALUE(TRIM(MID(SUBSTITUTE(SUBSTITUTE(SUBSTITUTE(SUBSTITUTE(SUBSTITUTE(SUBSTITUTE(入力!$AF$38,"年","/"),"月","/"),"日",""),"-","/"),".","/"),"/",REPT(" ",50)),1,50))),VALUE(TRIM(MID(SUBSTITUTE(SUBSTITUTE(SUBSTITUTE(SUBSTITUTE(SUBSTITUTE(SUBSTITUTE(入力!$AF$38,"年","/"),"月","/"),"日",""),"-","/"),".","/"),"/",REPT(" ",50)),51,50))),IFERROR(VALUE(TRIM(MID(SUBSTITUTE(SUBSTITUTE(SUBSTITUTE(SUBSTITUTE(SUBSTITUTE(SUBSTITUTE(入力!$AF$38,"年","/"),"月","/"),"日",""),"-","/"),".","/"),"/",REPT(" ",50)),101,50))),1))),IFERROR(DATEVALUE(入力!$AF$38),"")))))</f>
        <v/>
      </c>
      <c r="BD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f>
        <v/>
      </c>
      <c r="BE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f>
        <v/>
      </c>
      <c r="BF36">
        <f>IF(入力!$D$38="","",IF($P36="",0,1)+IF($R36="",0,1)+IF($T36="",0,1)+IF($V36="",0,1)+IF($X36="",0,1)+IF($Z36="",0,1)+IF($AB36="",0,1)+IF($AD36="",0,1)+IF($AF36="",0,1)+IF($AH36="",0,1)+IF($AJ36="",0,1)+IF($AL36="",0,1)+IF($AN36="",0,1)+IF($AP36="",0,1))</f>
        <v/>
      </c>
    </row>
    <row r="37">
      <c r="A37" t="n">
        <v>35</v>
      </c>
      <c r="B37">
        <f>IF(入力!$D$39="","",IF(OR(反映項目!$B$4="×",入力!$D$39=""),"",入力!$D$39))</f>
        <v/>
      </c>
      <c r="C37">
        <f>IF(入力!$D$39="","",IF(OR(反映項目!$B$5="×",入力!$E$39=""),"",入力!$E$39))</f>
        <v/>
      </c>
      <c r="D37">
        <f>IF(入力!$D$39="","",IF(OR(反映項目!$B$6="×",N($BA$37)=0),"",YEAR($BA$37)-IF($BA$37&gt;=DATE(2019,5,1),2018,IF($BA$37&gt;=DATE(1989,1,8),1988,1925))))&amp;""</f>
        <v/>
      </c>
      <c r="E37">
        <f>IF(入力!$D$39="","",IF(OR(反映項目!$B$6="×",N($BA$37)=0),"",MONTH($BA$37)))&amp;""</f>
        <v/>
      </c>
      <c r="F37">
        <f>IF(入力!$D$39="","",IF(OR(反映項目!$B$6="×",N($BA$37)=0),"",DAY($BA$37)))&amp;""</f>
        <v/>
      </c>
      <c r="G37">
        <f>IF(入力!$D$39="","",IF(OR(反映項目!$B$6="×",OR(N($BA$37)=0,N(設定!$B$3)=0)),"",DATEDIF($BA$37,設定!$B$3,"Y")))&amp;""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IF(入力!$D$39="","",IF(反映項目!$B$10="×","",IF(AND(入力!$J$39="",入力!$K$39=""),"同上",IF(入力!$K$39="","",入力!$K$39))))</f>
        <v/>
      </c>
      <c r="M37">
        <f>IF(入力!$D$39="","",IF(OR(反映項目!$B$10="×",入力!$L$39="",AND(入力!$J$39="",入力!$K$39="")),"",入力!$L$39))</f>
        <v/>
      </c>
      <c r="N37">
        <f>IF(入力!$D$39="","",設定!$B$4&amp;CHAR(10)&amp;IF(入力!$M$39="",設定!$B$5,入力!$M$39))</f>
        <v/>
      </c>
      <c r="O37">
        <f>IF(入力!$D$39="","",IF(反映項目!$B$11="×","",IFERROR(INDEX(資格集約!$H$479:$H$492,MATCH(1,資格集約!$G$479:$G$492,0)),"")))</f>
        <v/>
      </c>
      <c r="P37">
        <f>IF(入力!$D$39="","",IF(反映項目!$B$11="×","",IFERROR(INDEX(資格集約!$E$479:$E$492,MATCH(1,資格集約!$G$479:$G$492,0)),"")))</f>
        <v/>
      </c>
      <c r="Q37">
        <f>IF(入力!$D$39="","",IF(反映項目!$B$11="×","",IFERROR(INDEX(資格集約!$H$479:$H$492,MATCH(2,資格集約!$G$479:$G$492,0)),"")))</f>
        <v/>
      </c>
      <c r="R37">
        <f>IF(入力!$D$39="","",IF(反映項目!$B$11="×","",IFERROR(INDEX(資格集約!$E$479:$E$492,MATCH(2,資格集約!$G$479:$G$492,0)),"")))</f>
        <v/>
      </c>
      <c r="S37">
        <f>IF(入力!$D$39="","",IF(反映項目!$B$11="×","",IFERROR(INDEX(資格集約!$H$479:$H$492,MATCH(3,資格集約!$G$479:$G$492,0)),"")))</f>
        <v/>
      </c>
      <c r="T37">
        <f>IF(入力!$D$39="","",IF(反映項目!$B$11="×","",IFERROR(INDEX(資格集約!$E$479:$E$492,MATCH(3,資格集約!$G$479:$G$492,0)),"")))</f>
        <v/>
      </c>
      <c r="U37">
        <f>IF(入力!$D$39="","",IF(反映項目!$B$11="×","",IFERROR(INDEX(資格集約!$H$479:$H$492,MATCH(4,資格集約!$G$479:$G$492,0)),"")))</f>
        <v/>
      </c>
      <c r="V37">
        <f>IF(入力!$D$39="","",IF(反映項目!$B$11="×","",IFERROR(INDEX(資格集約!$E$479:$E$492,MATCH(4,資格集約!$G$479:$G$492,0)),"")))</f>
        <v/>
      </c>
      <c r="W37">
        <f>IF(入力!$D$39="","",IF(反映項目!$B$11="×","",IFERROR(INDEX(資格集約!$H$479:$H$492,MATCH(5,資格集約!$G$479:$G$492,0)),"")))</f>
        <v/>
      </c>
      <c r="X37">
        <f>IF(入力!$D$39="","",IF(反映項目!$B$11="×","",IFERROR(INDEX(資格集約!$E$479:$E$492,MATCH(5,資格集約!$G$479:$G$492,0)),"")))</f>
        <v/>
      </c>
      <c r="Y37">
        <f>IF(入力!$D$39="","",IF(反映項目!$B$11="×","",IFERROR(INDEX(資格集約!$H$479:$H$492,MATCH(6,資格集約!$G$479:$G$492,0)),"")))</f>
        <v/>
      </c>
      <c r="Z37">
        <f>IF(入力!$D$39="","",IF(反映項目!$B$11="×","",IFERROR(INDEX(資格集約!$E$479:$E$492,MATCH(6,資格集約!$G$479:$G$492,0)),"")))</f>
        <v/>
      </c>
      <c r="AA37">
        <f>IF(入力!$D$39="","",IF(反映項目!$B$11="×","",IFERROR(INDEX(資格集約!$H$479:$H$492,MATCH(7,資格集約!$G$479:$G$492,0)),"")))</f>
        <v/>
      </c>
      <c r="AB37">
        <f>IF(入力!$D$39="","",IF(反映項目!$B$11="×","",IFERROR(INDEX(資格集約!$E$479:$E$492,MATCH(7,資格集約!$G$479:$G$492,0)),"")))</f>
        <v/>
      </c>
      <c r="AC37">
        <f>IF(入力!$D$39="","",IF(反映項目!$B$11="×","",IFERROR(INDEX(資格集約!$H$479:$H$492,MATCH(8,資格集約!$G$479:$G$492,0)),"")))</f>
        <v/>
      </c>
      <c r="AD37">
        <f>IF(入力!$D$39="","",IF(反映項目!$B$11="×","",IFERROR(INDEX(資格集約!$E$479:$E$492,MATCH(8,資格集約!$G$479:$G$492,0)),"")))</f>
        <v/>
      </c>
      <c r="AE37">
        <f>IF(入力!$D$39="","",IF(反映項目!$B$11="×","",IFERROR(INDEX(資格集約!$H$479:$H$492,MATCH(9,資格集約!$G$479:$G$492,0)),"")))</f>
        <v/>
      </c>
      <c r="AF37">
        <f>IF(入力!$D$39="","",IF(反映項目!$B$11="×","",IFERROR(INDEX(資格集約!$E$479:$E$492,MATCH(9,資格集約!$G$479:$G$492,0)),"")))</f>
        <v/>
      </c>
      <c r="AG37">
        <f>IF(入力!$D$39="","",IF(反映項目!$B$11="×","",IFERROR(INDEX(資格集約!$H$479:$H$492,MATCH(10,資格集約!$G$479:$G$492,0)),"")))</f>
        <v/>
      </c>
      <c r="AH37">
        <f>IF(入力!$D$39="","",IF(反映項目!$B$11="×","",IFERROR(INDEX(資格集約!$E$479:$E$492,MATCH(10,資格集約!$G$479:$G$492,0)),"")))</f>
        <v/>
      </c>
      <c r="AI37">
        <f>IF(入力!$D$39="","",IF(反映項目!$B$11="×","",IFERROR(INDEX(資格集約!$H$479:$H$492,MATCH(11,資格集約!$G$479:$G$492,0)),"")))</f>
        <v/>
      </c>
      <c r="AJ37">
        <f>IF(入力!$D$39="","",IF(反映項目!$B$11="×","",IFERROR(INDEX(資格集約!$E$479:$E$492,MATCH(11,資格集約!$G$479:$G$492,0)),"")))</f>
        <v/>
      </c>
      <c r="AK37">
        <f>IF(入力!$D$39="","",IF(反映項目!$B$11="×","",IFERROR(INDEX(資格集約!$H$479:$H$492,MATCH(12,資格集約!$G$479:$G$492,0)),"")))</f>
        <v/>
      </c>
      <c r="AL37">
        <f>IF(入力!$D$39="","",IF(反映項目!$B$11="×","",IFERROR(INDEX(資格集約!$E$479:$E$492,MATCH(12,資格集約!$G$479:$G$492,0)),"")))</f>
        <v/>
      </c>
      <c r="AM37">
        <f>IF(入力!$D$39="","",IF(反映項目!$B$11="×","",IFERROR(INDEX(資格集約!$H$479:$H$492,MATCH(13,資格集約!$G$479:$G$492,0)),"")))</f>
        <v/>
      </c>
      <c r="AN37">
        <f>IF(入力!$D$39="","",IF(反映項目!$B$11="×","",IFERROR(INDEX(資格集約!$E$479:$E$492,MATCH(13,資格集約!$G$479:$G$492,0)),"")))</f>
        <v/>
      </c>
      <c r="AO37">
        <f>IF(入力!$D$39="","",IF(反映項目!$B$11="×","",IFERROR(INDEX(資格集約!$H$479:$H$492,MATCH(14,資格集約!$G$479:$G$492,0)),"")))</f>
        <v/>
      </c>
      <c r="AP37">
        <f>IF(入力!$D$39="","",IF(反映項目!$B$11="×","",IFERROR(INDEX(資格集約!$E$479:$E$492,MATCH(14,資格集約!$G$479:$G$492,0)),"")))</f>
        <v/>
      </c>
      <c r="AQ37">
        <f>IF(入力!$D$39="","",IF(OR(反映項目!$B$12="×",入力!$Z$39=""),"",入力!$Z$39))</f>
        <v/>
      </c>
      <c r="AR37">
        <f>IF(入力!$D$39="","",IF(反映項目!$B$13="×","",IF(入力!$AA$39="","",入力!$AA$39&amp;CHAR(10)))&amp;IF(反映項目!$B$14="×","",IF(入力!$AB$39="","",入力!$AB$39&amp;CHAR(10)))&amp;IF(反映項目!$B$15="×","",IF(入力!$AC$39="","",入力!$AC$39)))</f>
        <v/>
      </c>
      <c r="AS37">
        <f>IF(入力!$D$39="","",IF(OR(反映項目!$B$17="×",入力!$AH$39=""),"",入力!$AH$39))</f>
        <v/>
      </c>
      <c r="AT37">
        <f>IF(入力!$D$39="","",IF(OR(反映項目!$B$16="×",N($BB$37)=0),"",YEAR($BB$37)-IF($BB$37&gt;=DATE(2019,5,1),2018,1988)))&amp;""</f>
        <v/>
      </c>
      <c r="AU37">
        <f>IF(入力!$D$39="","",IF(OR(反映項目!$B$16="×",N($BB$37)=0),"",MONTH($BB$37)))&amp;""</f>
        <v/>
      </c>
      <c r="AV37">
        <f>IF(入力!$D$39="","",IF(OR(反映項目!$B$16="×",入力!$AE$39=""),"",入力!$AE$39))</f>
        <v/>
      </c>
      <c r="AW37">
        <f>IF(入力!$D$39="","",IF(OR(反映項目!$B$16="×",N($BC$37)=0),"",YEAR($BC$37)-IF($BC$37&gt;=DATE(2019,5,1),2018,1988)))&amp;""</f>
        <v/>
      </c>
      <c r="AX37">
        <f>IF(入力!$D$39="","",IF(OR(反映項目!$B$16="×",N($BC$37)=0),"",MONTH($BC$37)))&amp;""</f>
        <v/>
      </c>
      <c r="AY37">
        <f>IF(入力!$D$39="","",IF(OR(反映項目!$B$16="×",入力!$AG$39=""),"",入力!$AG$39))</f>
        <v/>
      </c>
      <c r="BA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B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BC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IFERROR(VALUE(SUBSTITUTE(MID(入力!$AF$39,FIND("月",入力!$AF$39)+1,10),"日","")),1)),DATE(VALUE(TRIM(MID(SUBSTITUTE(SUBSTITUTE(SUBSTITUTE(SUBSTITUTE(SUBSTITUTE(SUBSTITUTE(入力!$AF$39,"年","/"),"月","/"),"日",""),"-","/"),".","/"),"/",REPT(" ",50)),1,50))),VALUE(TRIM(MID(SUBSTITUTE(SUBSTITUTE(SUBSTITUTE(SUBSTITUTE(SUBSTITUTE(SUBSTITUTE(入力!$AF$39,"年","/"),"月","/"),"日",""),"-","/"),".","/"),"/",REPT(" ",50)),51,50))),IFERROR(VALUE(TRIM(MID(SUBSTITUTE(SUBSTITUTE(SUBSTITUTE(SUBSTITUTE(SUBSTITUTE(SUBSTITUTE(入力!$AF$39,"年","/"),"月","/"),"日",""),"-","/"),".","/"),"/",REPT(" ",50)),101,50))),1))),IFERROR(DATEVALUE(入力!$AF$39),"")))))</f>
        <v/>
      </c>
      <c r="BD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f>
        <v/>
      </c>
      <c r="BE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f>
        <v/>
      </c>
      <c r="BF37">
        <f>IF(入力!$D$39="","",IF($P37="",0,1)+IF($R37="",0,1)+IF($T37="",0,1)+IF($V37="",0,1)+IF($X37="",0,1)+IF($Z37="",0,1)+IF($AB37="",0,1)+IF($AD37="",0,1)+IF($AF37="",0,1)+IF($AH37="",0,1)+IF($AJ37="",0,1)+IF($AL37="",0,1)+IF($AN37="",0,1)+IF($AP37="",0,1))</f>
        <v/>
      </c>
    </row>
    <row r="38">
      <c r="A38" t="n">
        <v>36</v>
      </c>
      <c r="B38">
        <f>IF(入力!$D$40="","",IF(OR(反映項目!$B$4="×",入力!$D$40=""),"",入力!$D$40))</f>
        <v/>
      </c>
      <c r="C38">
        <f>IF(入力!$D$40="","",IF(OR(反映項目!$B$5="×",入力!$E$40=""),"",入力!$E$40))</f>
        <v/>
      </c>
      <c r="D38">
        <f>IF(入力!$D$40="","",IF(OR(反映項目!$B$6="×",N($BA$38)=0),"",YEAR($BA$38)-IF($BA$38&gt;=DATE(2019,5,1),2018,IF($BA$38&gt;=DATE(1989,1,8),1988,1925))))&amp;""</f>
        <v/>
      </c>
      <c r="E38">
        <f>IF(入力!$D$40="","",IF(OR(反映項目!$B$6="×",N($BA$38)=0),"",MONTH($BA$38)))&amp;""</f>
        <v/>
      </c>
      <c r="F38">
        <f>IF(入力!$D$40="","",IF(OR(反映項目!$B$6="×",N($BA$38)=0),"",DAY($BA$38)))&amp;""</f>
        <v/>
      </c>
      <c r="G38">
        <f>IF(入力!$D$40="","",IF(OR(反映項目!$B$6="×",OR(N($BA$38)=0,N(設定!$B$3)=0)),"",DATEDIF($BA$38,設定!$B$3,"Y")))&amp;""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IF(入力!$D$40="","",IF(反映項目!$B$10="×","",IF(AND(入力!$J$40="",入力!$K$40=""),"同上",IF(入力!$K$40="","",入力!$K$40))))</f>
        <v/>
      </c>
      <c r="M38">
        <f>IF(入力!$D$40="","",IF(OR(反映項目!$B$10="×",入力!$L$40="",AND(入力!$J$40="",入力!$K$40="")),"",入力!$L$40))</f>
        <v/>
      </c>
      <c r="N38">
        <f>IF(入力!$D$40="","",設定!$B$4&amp;CHAR(10)&amp;IF(入力!$M$40="",設定!$B$5,入力!$M$40))</f>
        <v/>
      </c>
      <c r="O38">
        <f>IF(入力!$D$40="","",IF(反映項目!$B$11="×","",IFERROR(INDEX(資格集約!$H$493:$H$506,MATCH(1,資格集約!$G$493:$G$506,0)),"")))</f>
        <v/>
      </c>
      <c r="P38">
        <f>IF(入力!$D$40="","",IF(反映項目!$B$11="×","",IFERROR(INDEX(資格集約!$E$493:$E$506,MATCH(1,資格集約!$G$493:$G$506,0)),"")))</f>
        <v/>
      </c>
      <c r="Q38">
        <f>IF(入力!$D$40="","",IF(反映項目!$B$11="×","",IFERROR(INDEX(資格集約!$H$493:$H$506,MATCH(2,資格集約!$G$493:$G$506,0)),"")))</f>
        <v/>
      </c>
      <c r="R38">
        <f>IF(入力!$D$40="","",IF(反映項目!$B$11="×","",IFERROR(INDEX(資格集約!$E$493:$E$506,MATCH(2,資格集約!$G$493:$G$506,0)),"")))</f>
        <v/>
      </c>
      <c r="S38">
        <f>IF(入力!$D$40="","",IF(反映項目!$B$11="×","",IFERROR(INDEX(資格集約!$H$493:$H$506,MATCH(3,資格集約!$G$493:$G$506,0)),"")))</f>
        <v/>
      </c>
      <c r="T38">
        <f>IF(入力!$D$40="","",IF(反映項目!$B$11="×","",IFERROR(INDEX(資格集約!$E$493:$E$506,MATCH(3,資格集約!$G$493:$G$506,0)),"")))</f>
        <v/>
      </c>
      <c r="U38">
        <f>IF(入力!$D$40="","",IF(反映項目!$B$11="×","",IFERROR(INDEX(資格集約!$H$493:$H$506,MATCH(4,資格集約!$G$493:$G$506,0)),"")))</f>
        <v/>
      </c>
      <c r="V38">
        <f>IF(入力!$D$40="","",IF(反映項目!$B$11="×","",IFERROR(INDEX(資格集約!$E$493:$E$506,MATCH(4,資格集約!$G$493:$G$506,0)),"")))</f>
        <v/>
      </c>
      <c r="W38">
        <f>IF(入力!$D$40="","",IF(反映項目!$B$11="×","",IFERROR(INDEX(資格集約!$H$493:$H$506,MATCH(5,資格集約!$G$493:$G$506,0)),"")))</f>
        <v/>
      </c>
      <c r="X38">
        <f>IF(入力!$D$40="","",IF(反映項目!$B$11="×","",IFERROR(INDEX(資格集約!$E$493:$E$506,MATCH(5,資格集約!$G$493:$G$506,0)),"")))</f>
        <v/>
      </c>
      <c r="Y38">
        <f>IF(入力!$D$40="","",IF(反映項目!$B$11="×","",IFERROR(INDEX(資格集約!$H$493:$H$506,MATCH(6,資格集約!$G$493:$G$506,0)),"")))</f>
        <v/>
      </c>
      <c r="Z38">
        <f>IF(入力!$D$40="","",IF(反映項目!$B$11="×","",IFERROR(INDEX(資格集約!$E$493:$E$506,MATCH(6,資格集約!$G$493:$G$506,0)),"")))</f>
        <v/>
      </c>
      <c r="AA38">
        <f>IF(入力!$D$40="","",IF(反映項目!$B$11="×","",IFERROR(INDEX(資格集約!$H$493:$H$506,MATCH(7,資格集約!$G$493:$G$506,0)),"")))</f>
        <v/>
      </c>
      <c r="AB38">
        <f>IF(入力!$D$40="","",IF(反映項目!$B$11="×","",IFERROR(INDEX(資格集約!$E$493:$E$506,MATCH(7,資格集約!$G$493:$G$506,0)),"")))</f>
        <v/>
      </c>
      <c r="AC38">
        <f>IF(入力!$D$40="","",IF(反映項目!$B$11="×","",IFERROR(INDEX(資格集約!$H$493:$H$506,MATCH(8,資格集約!$G$493:$G$506,0)),"")))</f>
        <v/>
      </c>
      <c r="AD38">
        <f>IF(入力!$D$40="","",IF(反映項目!$B$11="×","",IFERROR(INDEX(資格集約!$E$493:$E$506,MATCH(8,資格集約!$G$493:$G$506,0)),"")))</f>
        <v/>
      </c>
      <c r="AE38">
        <f>IF(入力!$D$40="","",IF(反映項目!$B$11="×","",IFERROR(INDEX(資格集約!$H$493:$H$506,MATCH(9,資格集約!$G$493:$G$506,0)),"")))</f>
        <v/>
      </c>
      <c r="AF38">
        <f>IF(入力!$D$40="","",IF(反映項目!$B$11="×","",IFERROR(INDEX(資格集約!$E$493:$E$506,MATCH(9,資格集約!$G$493:$G$506,0)),"")))</f>
        <v/>
      </c>
      <c r="AG38">
        <f>IF(入力!$D$40="","",IF(反映項目!$B$11="×","",IFERROR(INDEX(資格集約!$H$493:$H$506,MATCH(10,資格集約!$G$493:$G$506,0)),"")))</f>
        <v/>
      </c>
      <c r="AH38">
        <f>IF(入力!$D$40="","",IF(反映項目!$B$11="×","",IFERROR(INDEX(資格集約!$E$493:$E$506,MATCH(10,資格集約!$G$493:$G$506,0)),"")))</f>
        <v/>
      </c>
      <c r="AI38">
        <f>IF(入力!$D$40="","",IF(反映項目!$B$11="×","",IFERROR(INDEX(資格集約!$H$493:$H$506,MATCH(11,資格集約!$G$493:$G$506,0)),"")))</f>
        <v/>
      </c>
      <c r="AJ38">
        <f>IF(入力!$D$40="","",IF(反映項目!$B$11="×","",IFERROR(INDEX(資格集約!$E$493:$E$506,MATCH(11,資格集約!$G$493:$G$506,0)),"")))</f>
        <v/>
      </c>
      <c r="AK38">
        <f>IF(入力!$D$40="","",IF(反映項目!$B$11="×","",IFERROR(INDEX(資格集約!$H$493:$H$506,MATCH(12,資格集約!$G$493:$G$506,0)),"")))</f>
        <v/>
      </c>
      <c r="AL38">
        <f>IF(入力!$D$40="","",IF(反映項目!$B$11="×","",IFERROR(INDEX(資格集約!$E$493:$E$506,MATCH(12,資格集約!$G$493:$G$506,0)),"")))</f>
        <v/>
      </c>
      <c r="AM38">
        <f>IF(入力!$D$40="","",IF(反映項目!$B$11="×","",IFERROR(INDEX(資格集約!$H$493:$H$506,MATCH(13,資格集約!$G$493:$G$506,0)),"")))</f>
        <v/>
      </c>
      <c r="AN38">
        <f>IF(入力!$D$40="","",IF(反映項目!$B$11="×","",IFERROR(INDEX(資格集約!$E$493:$E$506,MATCH(13,資格集約!$G$493:$G$506,0)),"")))</f>
        <v/>
      </c>
      <c r="AO38">
        <f>IF(入力!$D$40="","",IF(反映項目!$B$11="×","",IFERROR(INDEX(資格集約!$H$493:$H$506,MATCH(14,資格集約!$G$493:$G$506,0)),"")))</f>
        <v/>
      </c>
      <c r="AP38">
        <f>IF(入力!$D$40="","",IF(反映項目!$B$11="×","",IFERROR(INDEX(資格集約!$E$493:$E$506,MATCH(14,資格集約!$G$493:$G$506,0)),"")))</f>
        <v/>
      </c>
      <c r="AQ38">
        <f>IF(入力!$D$40="","",IF(OR(反映項目!$B$12="×",入力!$Z$40=""),"",入力!$Z$40))</f>
        <v/>
      </c>
      <c r="AR38">
        <f>IF(入力!$D$40="","",IF(反映項目!$B$13="×","",IF(入力!$AA$40="","",入力!$AA$40&amp;CHAR(10)))&amp;IF(反映項目!$B$14="×","",IF(入力!$AB$40="","",入力!$AB$40&amp;CHAR(10)))&amp;IF(反映項目!$B$15="×","",IF(入力!$AC$40="","",入力!$AC$40)))</f>
        <v/>
      </c>
      <c r="AS38">
        <f>IF(入力!$D$40="","",IF(OR(反映項目!$B$17="×",入力!$AH$40=""),"",入力!$AH$40))</f>
        <v/>
      </c>
      <c r="AT38">
        <f>IF(入力!$D$40="","",IF(OR(反映項目!$B$16="×",N($BB$38)=0),"",YEAR($BB$38)-IF($BB$38&gt;=DATE(2019,5,1),2018,1988)))&amp;""</f>
        <v/>
      </c>
      <c r="AU38">
        <f>IF(入力!$D$40="","",IF(OR(反映項目!$B$16="×",N($BB$38)=0),"",MONTH($BB$38)))&amp;""</f>
        <v/>
      </c>
      <c r="AV38">
        <f>IF(入力!$D$40="","",IF(OR(反映項目!$B$16="×",入力!$AE$40=""),"",入力!$AE$40))</f>
        <v/>
      </c>
      <c r="AW38">
        <f>IF(入力!$D$40="","",IF(OR(反映項目!$B$16="×",N($BC$38)=0),"",YEAR($BC$38)-IF($BC$38&gt;=DATE(2019,5,1),2018,1988)))&amp;""</f>
        <v/>
      </c>
      <c r="AX38">
        <f>IF(入力!$D$40="","",IF(OR(反映項目!$B$16="×",N($BC$38)=0),"",MONTH($BC$38)))&amp;""</f>
        <v/>
      </c>
      <c r="AY38">
        <f>IF(入力!$D$40="","",IF(OR(反映項目!$B$16="×",入力!$AG$40=""),"",入力!$AG$40))</f>
        <v/>
      </c>
      <c r="BA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B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BC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IFERROR(VALUE(SUBSTITUTE(MID(入力!$AF$40,FIND("月",入力!$AF$40)+1,10),"日","")),1)),DATE(VALUE(TRIM(MID(SUBSTITUTE(SUBSTITUTE(SUBSTITUTE(SUBSTITUTE(SUBSTITUTE(SUBSTITUTE(入力!$AF$40,"年","/"),"月","/"),"日",""),"-","/"),".","/"),"/",REPT(" ",50)),1,50))),VALUE(TRIM(MID(SUBSTITUTE(SUBSTITUTE(SUBSTITUTE(SUBSTITUTE(SUBSTITUTE(SUBSTITUTE(入力!$AF$40,"年","/"),"月","/"),"日",""),"-","/"),".","/"),"/",REPT(" ",50)),51,50))),IFERROR(VALUE(TRIM(MID(SUBSTITUTE(SUBSTITUTE(SUBSTITUTE(SUBSTITUTE(SUBSTITUTE(SUBSTITUTE(入力!$AF$40,"年","/"),"月","/"),"日",""),"-","/"),".","/"),"/",REPT(" ",50)),101,50))),1))),IFERROR(DATEVALUE(入力!$AF$40),"")))))</f>
        <v/>
      </c>
      <c r="BD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f>
        <v/>
      </c>
      <c r="BE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f>
        <v/>
      </c>
      <c r="BF38">
        <f>IF(入力!$D$40="","",IF($P38="",0,1)+IF($R38="",0,1)+IF($T38="",0,1)+IF($V38="",0,1)+IF($X38="",0,1)+IF($Z38="",0,1)+IF($AB38="",0,1)+IF($AD38="",0,1)+IF($AF38="",0,1)+IF($AH38="",0,1)+IF($AJ38="",0,1)+IF($AL38="",0,1)+IF($AN38="",0,1)+IF($AP38="",0,1))</f>
        <v/>
      </c>
    </row>
    <row r="39">
      <c r="A39" t="n">
        <v>37</v>
      </c>
      <c r="B39">
        <f>IF(入力!$D$41="","",IF(OR(反映項目!$B$4="×",入力!$D$41=""),"",入力!$D$41))</f>
        <v/>
      </c>
      <c r="C39">
        <f>IF(入力!$D$41="","",IF(OR(反映項目!$B$5="×",入力!$E$41=""),"",入力!$E$41))</f>
        <v/>
      </c>
      <c r="D39">
        <f>IF(入力!$D$41="","",IF(OR(反映項目!$B$6="×",N($BA$39)=0),"",YEAR($BA$39)-IF($BA$39&gt;=DATE(2019,5,1),2018,IF($BA$39&gt;=DATE(1989,1,8),1988,1925))))&amp;""</f>
        <v/>
      </c>
      <c r="E39">
        <f>IF(入力!$D$41="","",IF(OR(反映項目!$B$6="×",N($BA$39)=0),"",MONTH($BA$39)))&amp;""</f>
        <v/>
      </c>
      <c r="F39">
        <f>IF(入力!$D$41="","",IF(OR(反映項目!$B$6="×",N($BA$39)=0),"",DAY($BA$39)))&amp;""</f>
        <v/>
      </c>
      <c r="G39">
        <f>IF(入力!$D$41="","",IF(OR(反映項目!$B$6="×",OR(N($BA$39)=0,N(設定!$B$3)=0)),"",DATEDIF($BA$39,設定!$B$3,"Y")))&amp;""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IF(入力!$D$41="","",IF(反映項目!$B$10="×","",IF(AND(入力!$J$41="",入力!$K$41=""),"同上",IF(入力!$K$41="","",入力!$K$41))))</f>
        <v/>
      </c>
      <c r="M39">
        <f>IF(入力!$D$41="","",IF(OR(反映項目!$B$10="×",入力!$L$41="",AND(入力!$J$41="",入力!$K$41="")),"",入力!$L$41))</f>
        <v/>
      </c>
      <c r="N39">
        <f>IF(入力!$D$41="","",設定!$B$4&amp;CHAR(10)&amp;IF(入力!$M$41="",設定!$B$5,入力!$M$41))</f>
        <v/>
      </c>
      <c r="O39">
        <f>IF(入力!$D$41="","",IF(反映項目!$B$11="×","",IFERROR(INDEX(資格集約!$H$507:$H$520,MATCH(1,資格集約!$G$507:$G$520,0)),"")))</f>
        <v/>
      </c>
      <c r="P39">
        <f>IF(入力!$D$41="","",IF(反映項目!$B$11="×","",IFERROR(INDEX(資格集約!$E$507:$E$520,MATCH(1,資格集約!$G$507:$G$520,0)),"")))</f>
        <v/>
      </c>
      <c r="Q39">
        <f>IF(入力!$D$41="","",IF(反映項目!$B$11="×","",IFERROR(INDEX(資格集約!$H$507:$H$520,MATCH(2,資格集約!$G$507:$G$520,0)),"")))</f>
        <v/>
      </c>
      <c r="R39">
        <f>IF(入力!$D$41="","",IF(反映項目!$B$11="×","",IFERROR(INDEX(資格集約!$E$507:$E$520,MATCH(2,資格集約!$G$507:$G$520,0)),"")))</f>
        <v/>
      </c>
      <c r="S39">
        <f>IF(入力!$D$41="","",IF(反映項目!$B$11="×","",IFERROR(INDEX(資格集約!$H$507:$H$520,MATCH(3,資格集約!$G$507:$G$520,0)),"")))</f>
        <v/>
      </c>
      <c r="T39">
        <f>IF(入力!$D$41="","",IF(反映項目!$B$11="×","",IFERROR(INDEX(資格集約!$E$507:$E$520,MATCH(3,資格集約!$G$507:$G$520,0)),"")))</f>
        <v/>
      </c>
      <c r="U39">
        <f>IF(入力!$D$41="","",IF(反映項目!$B$11="×","",IFERROR(INDEX(資格集約!$H$507:$H$520,MATCH(4,資格集約!$G$507:$G$520,0)),"")))</f>
        <v/>
      </c>
      <c r="V39">
        <f>IF(入力!$D$41="","",IF(反映項目!$B$11="×","",IFERROR(INDEX(資格集約!$E$507:$E$520,MATCH(4,資格集約!$G$507:$G$520,0)),"")))</f>
        <v/>
      </c>
      <c r="W39">
        <f>IF(入力!$D$41="","",IF(反映項目!$B$11="×","",IFERROR(INDEX(資格集約!$H$507:$H$520,MATCH(5,資格集約!$G$507:$G$520,0)),"")))</f>
        <v/>
      </c>
      <c r="X39">
        <f>IF(入力!$D$41="","",IF(反映項目!$B$11="×","",IFERROR(INDEX(資格集約!$E$507:$E$520,MATCH(5,資格集約!$G$507:$G$520,0)),"")))</f>
        <v/>
      </c>
      <c r="Y39">
        <f>IF(入力!$D$41="","",IF(反映項目!$B$11="×","",IFERROR(INDEX(資格集約!$H$507:$H$520,MATCH(6,資格集約!$G$507:$G$520,0)),"")))</f>
        <v/>
      </c>
      <c r="Z39">
        <f>IF(入力!$D$41="","",IF(反映項目!$B$11="×","",IFERROR(INDEX(資格集約!$E$507:$E$520,MATCH(6,資格集約!$G$507:$G$520,0)),"")))</f>
        <v/>
      </c>
      <c r="AA39">
        <f>IF(入力!$D$41="","",IF(反映項目!$B$11="×","",IFERROR(INDEX(資格集約!$H$507:$H$520,MATCH(7,資格集約!$G$507:$G$520,0)),"")))</f>
        <v/>
      </c>
      <c r="AB39">
        <f>IF(入力!$D$41="","",IF(反映項目!$B$11="×","",IFERROR(INDEX(資格集約!$E$507:$E$520,MATCH(7,資格集約!$G$507:$G$520,0)),"")))</f>
        <v/>
      </c>
      <c r="AC39">
        <f>IF(入力!$D$41="","",IF(反映項目!$B$11="×","",IFERROR(INDEX(資格集約!$H$507:$H$520,MATCH(8,資格集約!$G$507:$G$520,0)),"")))</f>
        <v/>
      </c>
      <c r="AD39">
        <f>IF(入力!$D$41="","",IF(反映項目!$B$11="×","",IFERROR(INDEX(資格集約!$E$507:$E$520,MATCH(8,資格集約!$G$507:$G$520,0)),"")))</f>
        <v/>
      </c>
      <c r="AE39">
        <f>IF(入力!$D$41="","",IF(反映項目!$B$11="×","",IFERROR(INDEX(資格集約!$H$507:$H$520,MATCH(9,資格集約!$G$507:$G$520,0)),"")))</f>
        <v/>
      </c>
      <c r="AF39">
        <f>IF(入力!$D$41="","",IF(反映項目!$B$11="×","",IFERROR(INDEX(資格集約!$E$507:$E$520,MATCH(9,資格集約!$G$507:$G$520,0)),"")))</f>
        <v/>
      </c>
      <c r="AG39">
        <f>IF(入力!$D$41="","",IF(反映項目!$B$11="×","",IFERROR(INDEX(資格集約!$H$507:$H$520,MATCH(10,資格集約!$G$507:$G$520,0)),"")))</f>
        <v/>
      </c>
      <c r="AH39">
        <f>IF(入力!$D$41="","",IF(反映項目!$B$11="×","",IFERROR(INDEX(資格集約!$E$507:$E$520,MATCH(10,資格集約!$G$507:$G$520,0)),"")))</f>
        <v/>
      </c>
      <c r="AI39">
        <f>IF(入力!$D$41="","",IF(反映項目!$B$11="×","",IFERROR(INDEX(資格集約!$H$507:$H$520,MATCH(11,資格集約!$G$507:$G$520,0)),"")))</f>
        <v/>
      </c>
      <c r="AJ39">
        <f>IF(入力!$D$41="","",IF(反映項目!$B$11="×","",IFERROR(INDEX(資格集約!$E$507:$E$520,MATCH(11,資格集約!$G$507:$G$520,0)),"")))</f>
        <v/>
      </c>
      <c r="AK39">
        <f>IF(入力!$D$41="","",IF(反映項目!$B$11="×","",IFERROR(INDEX(資格集約!$H$507:$H$520,MATCH(12,資格集約!$G$507:$G$520,0)),"")))</f>
        <v/>
      </c>
      <c r="AL39">
        <f>IF(入力!$D$41="","",IF(反映項目!$B$11="×","",IFERROR(INDEX(資格集約!$E$507:$E$520,MATCH(12,資格集約!$G$507:$G$520,0)),"")))</f>
        <v/>
      </c>
      <c r="AM39">
        <f>IF(入力!$D$41="","",IF(反映項目!$B$11="×","",IFERROR(INDEX(資格集約!$H$507:$H$520,MATCH(13,資格集約!$G$507:$G$520,0)),"")))</f>
        <v/>
      </c>
      <c r="AN39">
        <f>IF(入力!$D$41="","",IF(反映項目!$B$11="×","",IFERROR(INDEX(資格集約!$E$507:$E$520,MATCH(13,資格集約!$G$507:$G$520,0)),"")))</f>
        <v/>
      </c>
      <c r="AO39">
        <f>IF(入力!$D$41="","",IF(反映項目!$B$11="×","",IFERROR(INDEX(資格集約!$H$507:$H$520,MATCH(14,資格集約!$G$507:$G$520,0)),"")))</f>
        <v/>
      </c>
      <c r="AP39">
        <f>IF(入力!$D$41="","",IF(反映項目!$B$11="×","",IFERROR(INDEX(資格集約!$E$507:$E$520,MATCH(14,資格集約!$G$507:$G$520,0)),"")))</f>
        <v/>
      </c>
      <c r="AQ39">
        <f>IF(入力!$D$41="","",IF(OR(反映項目!$B$12="×",入力!$Z$41=""),"",入力!$Z$41))</f>
        <v/>
      </c>
      <c r="AR39">
        <f>IF(入力!$D$41="","",IF(反映項目!$B$13="×","",IF(入力!$AA$41="","",入力!$AA$41&amp;CHAR(10)))&amp;IF(反映項目!$B$14="×","",IF(入力!$AB$41="","",入力!$AB$41&amp;CHAR(10)))&amp;IF(反映項目!$B$15="×","",IF(入力!$AC$41="","",入力!$AC$41)))</f>
        <v/>
      </c>
      <c r="AS39">
        <f>IF(入力!$D$41="","",IF(OR(反映項目!$B$17="×",入力!$AH$41=""),"",入力!$AH$41))</f>
        <v/>
      </c>
      <c r="AT39">
        <f>IF(入力!$D$41="","",IF(OR(反映項目!$B$16="×",N($BB$39)=0),"",YEAR($BB$39)-IF($BB$39&gt;=DATE(2019,5,1),2018,1988)))&amp;""</f>
        <v/>
      </c>
      <c r="AU39">
        <f>IF(入力!$D$41="","",IF(OR(反映項目!$B$16="×",N($BB$39)=0),"",MONTH($BB$39)))&amp;""</f>
        <v/>
      </c>
      <c r="AV39">
        <f>IF(入力!$D$41="","",IF(OR(反映項目!$B$16="×",入力!$AE$41=""),"",入力!$AE$41))</f>
        <v/>
      </c>
      <c r="AW39">
        <f>IF(入力!$D$41="","",IF(OR(反映項目!$B$16="×",N($BC$39)=0),"",YEAR($BC$39)-IF($BC$39&gt;=DATE(2019,5,1),2018,1988)))&amp;""</f>
        <v/>
      </c>
      <c r="AX39">
        <f>IF(入力!$D$41="","",IF(OR(反映項目!$B$16="×",N($BC$39)=0),"",MONTH($BC$39)))&amp;""</f>
        <v/>
      </c>
      <c r="AY39">
        <f>IF(入力!$D$41="","",IF(OR(反映項目!$B$16="×",入力!$AG$41=""),"",入力!$AG$41))</f>
        <v/>
      </c>
      <c r="BA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B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BC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IFERROR(VALUE(SUBSTITUTE(MID(入力!$AF$41,FIND("月",入力!$AF$41)+1,10),"日","")),1)),DATE(VALUE(TRIM(MID(SUBSTITUTE(SUBSTITUTE(SUBSTITUTE(SUBSTITUTE(SUBSTITUTE(SUBSTITUTE(入力!$AF$41,"年","/"),"月","/"),"日",""),"-","/"),".","/"),"/",REPT(" ",50)),1,50))),VALUE(TRIM(MID(SUBSTITUTE(SUBSTITUTE(SUBSTITUTE(SUBSTITUTE(SUBSTITUTE(SUBSTITUTE(入力!$AF$41,"年","/"),"月","/"),"日",""),"-","/"),".","/"),"/",REPT(" ",50)),51,50))),IFERROR(VALUE(TRIM(MID(SUBSTITUTE(SUBSTITUTE(SUBSTITUTE(SUBSTITUTE(SUBSTITUTE(SUBSTITUTE(入力!$AF$41,"年","/"),"月","/"),"日",""),"-","/"),".","/"),"/",REPT(" ",50)),101,50))),1))),IFERROR(DATEVALUE(入力!$AF$41),"")))))</f>
        <v/>
      </c>
      <c r="BD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f>
        <v/>
      </c>
      <c r="BE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f>
        <v/>
      </c>
      <c r="BF39">
        <f>IF(入力!$D$41="","",IF($P39="",0,1)+IF($R39="",0,1)+IF($T39="",0,1)+IF($V39="",0,1)+IF($X39="",0,1)+IF($Z39="",0,1)+IF($AB39="",0,1)+IF($AD39="",0,1)+IF($AF39="",0,1)+IF($AH39="",0,1)+IF($AJ39="",0,1)+IF($AL39="",0,1)+IF($AN39="",0,1)+IF($AP39="",0,1))</f>
        <v/>
      </c>
    </row>
    <row r="40">
      <c r="A40" t="n">
        <v>38</v>
      </c>
      <c r="B40">
        <f>IF(入力!$D$42="","",IF(OR(反映項目!$B$4="×",入力!$D$42=""),"",入力!$D$42))</f>
        <v/>
      </c>
      <c r="C40">
        <f>IF(入力!$D$42="","",IF(OR(反映項目!$B$5="×",入力!$E$42=""),"",入力!$E$42))</f>
        <v/>
      </c>
      <c r="D40">
        <f>IF(入力!$D$42="","",IF(OR(反映項目!$B$6="×",N($BA$40)=0),"",YEAR($BA$40)-IF($BA$40&gt;=DATE(2019,5,1),2018,IF($BA$40&gt;=DATE(1989,1,8),1988,1925))))&amp;""</f>
        <v/>
      </c>
      <c r="E40">
        <f>IF(入力!$D$42="","",IF(OR(反映項目!$B$6="×",N($BA$40)=0),"",MONTH($BA$40)))&amp;""</f>
        <v/>
      </c>
      <c r="F40">
        <f>IF(入力!$D$42="","",IF(OR(反映項目!$B$6="×",N($BA$40)=0),"",DAY($BA$40)))&amp;""</f>
        <v/>
      </c>
      <c r="G40">
        <f>IF(入力!$D$42="","",IF(OR(反映項目!$B$6="×",OR(N($BA$40)=0,N(設定!$B$3)=0)),"",DATEDIF($BA$40,設定!$B$3,"Y")))&amp;""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IF(入力!$D$42="","",IF(反映項目!$B$10="×","",IF(AND(入力!$J$42="",入力!$K$42=""),"同上",IF(入力!$K$42="","",入力!$K$42))))</f>
        <v/>
      </c>
      <c r="M40">
        <f>IF(入力!$D$42="","",IF(OR(反映項目!$B$10="×",入力!$L$42="",AND(入力!$J$42="",入力!$K$42="")),"",入力!$L$42))</f>
        <v/>
      </c>
      <c r="N40">
        <f>IF(入力!$D$42="","",設定!$B$4&amp;CHAR(10)&amp;IF(入力!$M$42="",設定!$B$5,入力!$M$42))</f>
        <v/>
      </c>
      <c r="O40">
        <f>IF(入力!$D$42="","",IF(反映項目!$B$11="×","",IFERROR(INDEX(資格集約!$H$521:$H$534,MATCH(1,資格集約!$G$521:$G$534,0)),"")))</f>
        <v/>
      </c>
      <c r="P40">
        <f>IF(入力!$D$42="","",IF(反映項目!$B$11="×","",IFERROR(INDEX(資格集約!$E$521:$E$534,MATCH(1,資格集約!$G$521:$G$534,0)),"")))</f>
        <v/>
      </c>
      <c r="Q40">
        <f>IF(入力!$D$42="","",IF(反映項目!$B$11="×","",IFERROR(INDEX(資格集約!$H$521:$H$534,MATCH(2,資格集約!$G$521:$G$534,0)),"")))</f>
        <v/>
      </c>
      <c r="R40">
        <f>IF(入力!$D$42="","",IF(反映項目!$B$11="×","",IFERROR(INDEX(資格集約!$E$521:$E$534,MATCH(2,資格集約!$G$521:$G$534,0)),"")))</f>
        <v/>
      </c>
      <c r="S40">
        <f>IF(入力!$D$42="","",IF(反映項目!$B$11="×","",IFERROR(INDEX(資格集約!$H$521:$H$534,MATCH(3,資格集約!$G$521:$G$534,0)),"")))</f>
        <v/>
      </c>
      <c r="T40">
        <f>IF(入力!$D$42="","",IF(反映項目!$B$11="×","",IFERROR(INDEX(資格集約!$E$521:$E$534,MATCH(3,資格集約!$G$521:$G$534,0)),"")))</f>
        <v/>
      </c>
      <c r="U40">
        <f>IF(入力!$D$42="","",IF(反映項目!$B$11="×","",IFERROR(INDEX(資格集約!$H$521:$H$534,MATCH(4,資格集約!$G$521:$G$534,0)),"")))</f>
        <v/>
      </c>
      <c r="V40">
        <f>IF(入力!$D$42="","",IF(反映項目!$B$11="×","",IFERROR(INDEX(資格集約!$E$521:$E$534,MATCH(4,資格集約!$G$521:$G$534,0)),"")))</f>
        <v/>
      </c>
      <c r="W40">
        <f>IF(入力!$D$42="","",IF(反映項目!$B$11="×","",IFERROR(INDEX(資格集約!$H$521:$H$534,MATCH(5,資格集約!$G$521:$G$534,0)),"")))</f>
        <v/>
      </c>
      <c r="X40">
        <f>IF(入力!$D$42="","",IF(反映項目!$B$11="×","",IFERROR(INDEX(資格集約!$E$521:$E$534,MATCH(5,資格集約!$G$521:$G$534,0)),"")))</f>
        <v/>
      </c>
      <c r="Y40">
        <f>IF(入力!$D$42="","",IF(反映項目!$B$11="×","",IFERROR(INDEX(資格集約!$H$521:$H$534,MATCH(6,資格集約!$G$521:$G$534,0)),"")))</f>
        <v/>
      </c>
      <c r="Z40">
        <f>IF(入力!$D$42="","",IF(反映項目!$B$11="×","",IFERROR(INDEX(資格集約!$E$521:$E$534,MATCH(6,資格集約!$G$521:$G$534,0)),"")))</f>
        <v/>
      </c>
      <c r="AA40">
        <f>IF(入力!$D$42="","",IF(反映項目!$B$11="×","",IFERROR(INDEX(資格集約!$H$521:$H$534,MATCH(7,資格集約!$G$521:$G$534,0)),"")))</f>
        <v/>
      </c>
      <c r="AB40">
        <f>IF(入力!$D$42="","",IF(反映項目!$B$11="×","",IFERROR(INDEX(資格集約!$E$521:$E$534,MATCH(7,資格集約!$G$521:$G$534,0)),"")))</f>
        <v/>
      </c>
      <c r="AC40">
        <f>IF(入力!$D$42="","",IF(反映項目!$B$11="×","",IFERROR(INDEX(資格集約!$H$521:$H$534,MATCH(8,資格集約!$G$521:$G$534,0)),"")))</f>
        <v/>
      </c>
      <c r="AD40">
        <f>IF(入力!$D$42="","",IF(反映項目!$B$11="×","",IFERROR(INDEX(資格集約!$E$521:$E$534,MATCH(8,資格集約!$G$521:$G$534,0)),"")))</f>
        <v/>
      </c>
      <c r="AE40">
        <f>IF(入力!$D$42="","",IF(反映項目!$B$11="×","",IFERROR(INDEX(資格集約!$H$521:$H$534,MATCH(9,資格集約!$G$521:$G$534,0)),"")))</f>
        <v/>
      </c>
      <c r="AF40">
        <f>IF(入力!$D$42="","",IF(反映項目!$B$11="×","",IFERROR(INDEX(資格集約!$E$521:$E$534,MATCH(9,資格集約!$G$521:$G$534,0)),"")))</f>
        <v/>
      </c>
      <c r="AG40">
        <f>IF(入力!$D$42="","",IF(反映項目!$B$11="×","",IFERROR(INDEX(資格集約!$H$521:$H$534,MATCH(10,資格集約!$G$521:$G$534,0)),"")))</f>
        <v/>
      </c>
      <c r="AH40">
        <f>IF(入力!$D$42="","",IF(反映項目!$B$11="×","",IFERROR(INDEX(資格集約!$E$521:$E$534,MATCH(10,資格集約!$G$521:$G$534,0)),"")))</f>
        <v/>
      </c>
      <c r="AI40">
        <f>IF(入力!$D$42="","",IF(反映項目!$B$11="×","",IFERROR(INDEX(資格集約!$H$521:$H$534,MATCH(11,資格集約!$G$521:$G$534,0)),"")))</f>
        <v/>
      </c>
      <c r="AJ40">
        <f>IF(入力!$D$42="","",IF(反映項目!$B$11="×","",IFERROR(INDEX(資格集約!$E$521:$E$534,MATCH(11,資格集約!$G$521:$G$534,0)),"")))</f>
        <v/>
      </c>
      <c r="AK40">
        <f>IF(入力!$D$42="","",IF(反映項目!$B$11="×","",IFERROR(INDEX(資格集約!$H$521:$H$534,MATCH(12,資格集約!$G$521:$G$534,0)),"")))</f>
        <v/>
      </c>
      <c r="AL40">
        <f>IF(入力!$D$42="","",IF(反映項目!$B$11="×","",IFERROR(INDEX(資格集約!$E$521:$E$534,MATCH(12,資格集約!$G$521:$G$534,0)),"")))</f>
        <v/>
      </c>
      <c r="AM40">
        <f>IF(入力!$D$42="","",IF(反映項目!$B$11="×","",IFERROR(INDEX(資格集約!$H$521:$H$534,MATCH(13,資格集約!$G$521:$G$534,0)),"")))</f>
        <v/>
      </c>
      <c r="AN40">
        <f>IF(入力!$D$42="","",IF(反映項目!$B$11="×","",IFERROR(INDEX(資格集約!$E$521:$E$534,MATCH(13,資格集約!$G$521:$G$534,0)),"")))</f>
        <v/>
      </c>
      <c r="AO40">
        <f>IF(入力!$D$42="","",IF(反映項目!$B$11="×","",IFERROR(INDEX(資格集約!$H$521:$H$534,MATCH(14,資格集約!$G$521:$G$534,0)),"")))</f>
        <v/>
      </c>
      <c r="AP40">
        <f>IF(入力!$D$42="","",IF(反映項目!$B$11="×","",IFERROR(INDEX(資格集約!$E$521:$E$534,MATCH(14,資格集約!$G$521:$G$534,0)),"")))</f>
        <v/>
      </c>
      <c r="AQ40">
        <f>IF(入力!$D$42="","",IF(OR(反映項目!$B$12="×",入力!$Z$42=""),"",入力!$Z$42))</f>
        <v/>
      </c>
      <c r="AR40">
        <f>IF(入力!$D$42="","",IF(反映項目!$B$13="×","",IF(入力!$AA$42="","",入力!$AA$42&amp;CHAR(10)))&amp;IF(反映項目!$B$14="×","",IF(入力!$AB$42="","",入力!$AB$42&amp;CHAR(10)))&amp;IF(反映項目!$B$15="×","",IF(入力!$AC$42="","",入力!$AC$42)))</f>
        <v/>
      </c>
      <c r="AS40">
        <f>IF(入力!$D$42="","",IF(OR(反映項目!$B$17="×",入力!$AH$42=""),"",入力!$AH$42))</f>
        <v/>
      </c>
      <c r="AT40">
        <f>IF(入力!$D$42="","",IF(OR(反映項目!$B$16="×",N($BB$40)=0),"",YEAR($BB$40)-IF($BB$40&gt;=DATE(2019,5,1),2018,1988)))&amp;""</f>
        <v/>
      </c>
      <c r="AU40">
        <f>IF(入力!$D$42="","",IF(OR(反映項目!$B$16="×",N($BB$40)=0),"",MONTH($BB$40)))&amp;""</f>
        <v/>
      </c>
      <c r="AV40">
        <f>IF(入力!$D$42="","",IF(OR(反映項目!$B$16="×",入力!$AE$42=""),"",入力!$AE$42))</f>
        <v/>
      </c>
      <c r="AW40">
        <f>IF(入力!$D$42="","",IF(OR(反映項目!$B$16="×",N($BC$40)=0),"",YEAR($BC$40)-IF($BC$40&gt;=DATE(2019,5,1),2018,1988)))&amp;""</f>
        <v/>
      </c>
      <c r="AX40">
        <f>IF(入力!$D$42="","",IF(OR(反映項目!$B$16="×",N($BC$40)=0),"",MONTH($BC$40)))&amp;""</f>
        <v/>
      </c>
      <c r="AY40">
        <f>IF(入力!$D$42="","",IF(OR(反映項目!$B$16="×",入力!$AG$42=""),"",入力!$AG$42))</f>
        <v/>
      </c>
      <c r="BA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B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BC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IFERROR(VALUE(SUBSTITUTE(MID(入力!$AF$42,FIND("月",入力!$AF$42)+1,10),"日","")),1)),DATE(VALUE(TRIM(MID(SUBSTITUTE(SUBSTITUTE(SUBSTITUTE(SUBSTITUTE(SUBSTITUTE(SUBSTITUTE(入力!$AF$42,"年","/"),"月","/"),"日",""),"-","/"),".","/"),"/",REPT(" ",50)),1,50))),VALUE(TRIM(MID(SUBSTITUTE(SUBSTITUTE(SUBSTITUTE(SUBSTITUTE(SUBSTITUTE(SUBSTITUTE(入力!$AF$42,"年","/"),"月","/"),"日",""),"-","/"),".","/"),"/",REPT(" ",50)),51,50))),IFERROR(VALUE(TRIM(MID(SUBSTITUTE(SUBSTITUTE(SUBSTITUTE(SUBSTITUTE(SUBSTITUTE(SUBSTITUTE(入力!$AF$42,"年","/"),"月","/"),"日",""),"-","/"),".","/"),"/",REPT(" ",50)),101,50))),1))),IFERROR(DATEVALUE(入力!$AF$42),"")))))</f>
        <v/>
      </c>
      <c r="BD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f>
        <v/>
      </c>
      <c r="BE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f>
        <v/>
      </c>
      <c r="BF40">
        <f>IF(入力!$D$42="","",IF($P40="",0,1)+IF($R40="",0,1)+IF($T40="",0,1)+IF($V40="",0,1)+IF($X40="",0,1)+IF($Z40="",0,1)+IF($AB40="",0,1)+IF($AD40="",0,1)+IF($AF40="",0,1)+IF($AH40="",0,1)+IF($AJ40="",0,1)+IF($AL40="",0,1)+IF($AN40="",0,1)+IF($AP40="",0,1))</f>
        <v/>
      </c>
    </row>
    <row r="41">
      <c r="A41" t="n">
        <v>39</v>
      </c>
      <c r="B41">
        <f>IF(入力!$D$43="","",IF(OR(反映項目!$B$4="×",入力!$D$43=""),"",入力!$D$43))</f>
        <v/>
      </c>
      <c r="C41">
        <f>IF(入力!$D$43="","",IF(OR(反映項目!$B$5="×",入力!$E$43=""),"",入力!$E$43))</f>
        <v/>
      </c>
      <c r="D41">
        <f>IF(入力!$D$43="","",IF(OR(反映項目!$B$6="×",N($BA$41)=0),"",YEAR($BA$41)-IF($BA$41&gt;=DATE(2019,5,1),2018,IF($BA$41&gt;=DATE(1989,1,8),1988,1925))))&amp;""</f>
        <v/>
      </c>
      <c r="E41">
        <f>IF(入力!$D$43="","",IF(OR(反映項目!$B$6="×",N($BA$41)=0),"",MONTH($BA$41)))&amp;""</f>
        <v/>
      </c>
      <c r="F41">
        <f>IF(入力!$D$43="","",IF(OR(反映項目!$B$6="×",N($BA$41)=0),"",DAY($BA$41)))&amp;""</f>
        <v/>
      </c>
      <c r="G41">
        <f>IF(入力!$D$43="","",IF(OR(反映項目!$B$6="×",OR(N($BA$41)=0,N(設定!$B$3)=0)),"",DATEDIF($BA$41,設定!$B$3,"Y")))&amp;""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IF(入力!$D$43="","",IF(反映項目!$B$10="×","",IF(AND(入力!$J$43="",入力!$K$43=""),"同上",IF(入力!$K$43="","",入力!$K$43))))</f>
        <v/>
      </c>
      <c r="M41">
        <f>IF(入力!$D$43="","",IF(OR(反映項目!$B$10="×",入力!$L$43="",AND(入力!$J$43="",入力!$K$43="")),"",入力!$L$43))</f>
        <v/>
      </c>
      <c r="N41">
        <f>IF(入力!$D$43="","",設定!$B$4&amp;CHAR(10)&amp;IF(入力!$M$43="",設定!$B$5,入力!$M$43))</f>
        <v/>
      </c>
      <c r="O41">
        <f>IF(入力!$D$43="","",IF(反映項目!$B$11="×","",IFERROR(INDEX(資格集約!$H$535:$H$548,MATCH(1,資格集約!$G$535:$G$548,0)),"")))</f>
        <v/>
      </c>
      <c r="P41">
        <f>IF(入力!$D$43="","",IF(反映項目!$B$11="×","",IFERROR(INDEX(資格集約!$E$535:$E$548,MATCH(1,資格集約!$G$535:$G$548,0)),"")))</f>
        <v/>
      </c>
      <c r="Q41">
        <f>IF(入力!$D$43="","",IF(反映項目!$B$11="×","",IFERROR(INDEX(資格集約!$H$535:$H$548,MATCH(2,資格集約!$G$535:$G$548,0)),"")))</f>
        <v/>
      </c>
      <c r="R41">
        <f>IF(入力!$D$43="","",IF(反映項目!$B$11="×","",IFERROR(INDEX(資格集約!$E$535:$E$548,MATCH(2,資格集約!$G$535:$G$548,0)),"")))</f>
        <v/>
      </c>
      <c r="S41">
        <f>IF(入力!$D$43="","",IF(反映項目!$B$11="×","",IFERROR(INDEX(資格集約!$H$535:$H$548,MATCH(3,資格集約!$G$535:$G$548,0)),"")))</f>
        <v/>
      </c>
      <c r="T41">
        <f>IF(入力!$D$43="","",IF(反映項目!$B$11="×","",IFERROR(INDEX(資格集約!$E$535:$E$548,MATCH(3,資格集約!$G$535:$G$548,0)),"")))</f>
        <v/>
      </c>
      <c r="U41">
        <f>IF(入力!$D$43="","",IF(反映項目!$B$11="×","",IFERROR(INDEX(資格集約!$H$535:$H$548,MATCH(4,資格集約!$G$535:$G$548,0)),"")))</f>
        <v/>
      </c>
      <c r="V41">
        <f>IF(入力!$D$43="","",IF(反映項目!$B$11="×","",IFERROR(INDEX(資格集約!$E$535:$E$548,MATCH(4,資格集約!$G$535:$G$548,0)),"")))</f>
        <v/>
      </c>
      <c r="W41">
        <f>IF(入力!$D$43="","",IF(反映項目!$B$11="×","",IFERROR(INDEX(資格集約!$H$535:$H$548,MATCH(5,資格集約!$G$535:$G$548,0)),"")))</f>
        <v/>
      </c>
      <c r="X41">
        <f>IF(入力!$D$43="","",IF(反映項目!$B$11="×","",IFERROR(INDEX(資格集約!$E$535:$E$548,MATCH(5,資格集約!$G$535:$G$548,0)),"")))</f>
        <v/>
      </c>
      <c r="Y41">
        <f>IF(入力!$D$43="","",IF(反映項目!$B$11="×","",IFERROR(INDEX(資格集約!$H$535:$H$548,MATCH(6,資格集約!$G$535:$G$548,0)),"")))</f>
        <v/>
      </c>
      <c r="Z41">
        <f>IF(入力!$D$43="","",IF(反映項目!$B$11="×","",IFERROR(INDEX(資格集約!$E$535:$E$548,MATCH(6,資格集約!$G$535:$G$548,0)),"")))</f>
        <v/>
      </c>
      <c r="AA41">
        <f>IF(入力!$D$43="","",IF(反映項目!$B$11="×","",IFERROR(INDEX(資格集約!$H$535:$H$548,MATCH(7,資格集約!$G$535:$G$548,0)),"")))</f>
        <v/>
      </c>
      <c r="AB41">
        <f>IF(入力!$D$43="","",IF(反映項目!$B$11="×","",IFERROR(INDEX(資格集約!$E$535:$E$548,MATCH(7,資格集約!$G$535:$G$548,0)),"")))</f>
        <v/>
      </c>
      <c r="AC41">
        <f>IF(入力!$D$43="","",IF(反映項目!$B$11="×","",IFERROR(INDEX(資格集約!$H$535:$H$548,MATCH(8,資格集約!$G$535:$G$548,0)),"")))</f>
        <v/>
      </c>
      <c r="AD41">
        <f>IF(入力!$D$43="","",IF(反映項目!$B$11="×","",IFERROR(INDEX(資格集約!$E$535:$E$548,MATCH(8,資格集約!$G$535:$G$548,0)),"")))</f>
        <v/>
      </c>
      <c r="AE41">
        <f>IF(入力!$D$43="","",IF(反映項目!$B$11="×","",IFERROR(INDEX(資格集約!$H$535:$H$548,MATCH(9,資格集約!$G$535:$G$548,0)),"")))</f>
        <v/>
      </c>
      <c r="AF41">
        <f>IF(入力!$D$43="","",IF(反映項目!$B$11="×","",IFERROR(INDEX(資格集約!$E$535:$E$548,MATCH(9,資格集約!$G$535:$G$548,0)),"")))</f>
        <v/>
      </c>
      <c r="AG41">
        <f>IF(入力!$D$43="","",IF(反映項目!$B$11="×","",IFERROR(INDEX(資格集約!$H$535:$H$548,MATCH(10,資格集約!$G$535:$G$548,0)),"")))</f>
        <v/>
      </c>
      <c r="AH41">
        <f>IF(入力!$D$43="","",IF(反映項目!$B$11="×","",IFERROR(INDEX(資格集約!$E$535:$E$548,MATCH(10,資格集約!$G$535:$G$548,0)),"")))</f>
        <v/>
      </c>
      <c r="AI41">
        <f>IF(入力!$D$43="","",IF(反映項目!$B$11="×","",IFERROR(INDEX(資格集約!$H$535:$H$548,MATCH(11,資格集約!$G$535:$G$548,0)),"")))</f>
        <v/>
      </c>
      <c r="AJ41">
        <f>IF(入力!$D$43="","",IF(反映項目!$B$11="×","",IFERROR(INDEX(資格集約!$E$535:$E$548,MATCH(11,資格集約!$G$535:$G$548,0)),"")))</f>
        <v/>
      </c>
      <c r="AK41">
        <f>IF(入力!$D$43="","",IF(反映項目!$B$11="×","",IFERROR(INDEX(資格集約!$H$535:$H$548,MATCH(12,資格集約!$G$535:$G$548,0)),"")))</f>
        <v/>
      </c>
      <c r="AL41">
        <f>IF(入力!$D$43="","",IF(反映項目!$B$11="×","",IFERROR(INDEX(資格集約!$E$535:$E$548,MATCH(12,資格集約!$G$535:$G$548,0)),"")))</f>
        <v/>
      </c>
      <c r="AM41">
        <f>IF(入力!$D$43="","",IF(反映項目!$B$11="×","",IFERROR(INDEX(資格集約!$H$535:$H$548,MATCH(13,資格集約!$G$535:$G$548,0)),"")))</f>
        <v/>
      </c>
      <c r="AN41">
        <f>IF(入力!$D$43="","",IF(反映項目!$B$11="×","",IFERROR(INDEX(資格集約!$E$535:$E$548,MATCH(13,資格集約!$G$535:$G$548,0)),"")))</f>
        <v/>
      </c>
      <c r="AO41">
        <f>IF(入力!$D$43="","",IF(反映項目!$B$11="×","",IFERROR(INDEX(資格集約!$H$535:$H$548,MATCH(14,資格集約!$G$535:$G$548,0)),"")))</f>
        <v/>
      </c>
      <c r="AP41">
        <f>IF(入力!$D$43="","",IF(反映項目!$B$11="×","",IFERROR(INDEX(資格集約!$E$535:$E$548,MATCH(14,資格集約!$G$535:$G$548,0)),"")))</f>
        <v/>
      </c>
      <c r="AQ41">
        <f>IF(入力!$D$43="","",IF(OR(反映項目!$B$12="×",入力!$Z$43=""),"",入力!$Z$43))</f>
        <v/>
      </c>
      <c r="AR41">
        <f>IF(入力!$D$43="","",IF(反映項目!$B$13="×","",IF(入力!$AA$43="","",入力!$AA$43&amp;CHAR(10)))&amp;IF(反映項目!$B$14="×","",IF(入力!$AB$43="","",入力!$AB$43&amp;CHAR(10)))&amp;IF(反映項目!$B$15="×","",IF(入力!$AC$43="","",入力!$AC$43)))</f>
        <v/>
      </c>
      <c r="AS41">
        <f>IF(入力!$D$43="","",IF(OR(反映項目!$B$17="×",入力!$AH$43=""),"",入力!$AH$43))</f>
        <v/>
      </c>
      <c r="AT41">
        <f>IF(入力!$D$43="","",IF(OR(反映項目!$B$16="×",N($BB$41)=0),"",YEAR($BB$41)-IF($BB$41&gt;=DATE(2019,5,1),2018,1988)))&amp;""</f>
        <v/>
      </c>
      <c r="AU41">
        <f>IF(入力!$D$43="","",IF(OR(反映項目!$B$16="×",N($BB$41)=0),"",MONTH($BB$41)))&amp;""</f>
        <v/>
      </c>
      <c r="AV41">
        <f>IF(入力!$D$43="","",IF(OR(反映項目!$B$16="×",入力!$AE$43=""),"",入力!$AE$43))</f>
        <v/>
      </c>
      <c r="AW41">
        <f>IF(入力!$D$43="","",IF(OR(反映項目!$B$16="×",N($BC$41)=0),"",YEAR($BC$41)-IF($BC$41&gt;=DATE(2019,5,1),2018,1988)))&amp;""</f>
        <v/>
      </c>
      <c r="AX41">
        <f>IF(入力!$D$43="","",IF(OR(反映項目!$B$16="×",N($BC$41)=0),"",MONTH($BC$41)))&amp;""</f>
        <v/>
      </c>
      <c r="AY41">
        <f>IF(入力!$D$43="","",IF(OR(反映項目!$B$16="×",入力!$AG$43=""),"",入力!$AG$43))</f>
        <v/>
      </c>
      <c r="BA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B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BC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IFERROR(VALUE(SUBSTITUTE(MID(入力!$AF$43,FIND("月",入力!$AF$43)+1,10),"日","")),1)),DATE(VALUE(TRIM(MID(SUBSTITUTE(SUBSTITUTE(SUBSTITUTE(SUBSTITUTE(SUBSTITUTE(SUBSTITUTE(入力!$AF$43,"年","/"),"月","/"),"日",""),"-","/"),".","/"),"/",REPT(" ",50)),1,50))),VALUE(TRIM(MID(SUBSTITUTE(SUBSTITUTE(SUBSTITUTE(SUBSTITUTE(SUBSTITUTE(SUBSTITUTE(入力!$AF$43,"年","/"),"月","/"),"日",""),"-","/"),".","/"),"/",REPT(" ",50)),51,50))),IFERROR(VALUE(TRIM(MID(SUBSTITUTE(SUBSTITUTE(SUBSTITUTE(SUBSTITUTE(SUBSTITUTE(SUBSTITUTE(入力!$AF$43,"年","/"),"月","/"),"日",""),"-","/"),".","/"),"/",REPT(" ",50)),101,50))),1))),IFERROR(DATEVALUE(入力!$AF$43),"")))))</f>
        <v/>
      </c>
      <c r="BD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f>
        <v/>
      </c>
      <c r="BE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f>
        <v/>
      </c>
      <c r="BF41">
        <f>IF(入力!$D$43="","",IF($P41="",0,1)+IF($R41="",0,1)+IF($T41="",0,1)+IF($V41="",0,1)+IF($X41="",0,1)+IF($Z41="",0,1)+IF($AB41="",0,1)+IF($AD41="",0,1)+IF($AF41="",0,1)+IF($AH41="",0,1)+IF($AJ41="",0,1)+IF($AL41="",0,1)+IF($AN41="",0,1)+IF($AP41="",0,1))</f>
        <v/>
      </c>
    </row>
    <row r="42">
      <c r="A42" t="n">
        <v>40</v>
      </c>
      <c r="B42">
        <f>IF(入力!$D$44="","",IF(OR(反映項目!$B$4="×",入力!$D$44=""),"",入力!$D$44))</f>
        <v/>
      </c>
      <c r="C42">
        <f>IF(入力!$D$44="","",IF(OR(反映項目!$B$5="×",入力!$E$44=""),"",入力!$E$44))</f>
        <v/>
      </c>
      <c r="D42">
        <f>IF(入力!$D$44="","",IF(OR(反映項目!$B$6="×",N($BA$42)=0),"",YEAR($BA$42)-IF($BA$42&gt;=DATE(2019,5,1),2018,IF($BA$42&gt;=DATE(1989,1,8),1988,1925))))&amp;""</f>
        <v/>
      </c>
      <c r="E42">
        <f>IF(入力!$D$44="","",IF(OR(反映項目!$B$6="×",N($BA$42)=0),"",MONTH($BA$42)))&amp;""</f>
        <v/>
      </c>
      <c r="F42">
        <f>IF(入力!$D$44="","",IF(OR(反映項目!$B$6="×",N($BA$42)=0),"",DAY($BA$42)))&amp;""</f>
        <v/>
      </c>
      <c r="G42">
        <f>IF(入力!$D$44="","",IF(OR(反映項目!$B$6="×",OR(N($BA$42)=0,N(設定!$B$3)=0)),"",DATEDIF($BA$42,設定!$B$3,"Y")))&amp;""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IF(入力!$D$44="","",IF(反映項目!$B$10="×","",IF(AND(入力!$J$44="",入力!$K$44=""),"同上",IF(入力!$K$44="","",入力!$K$44))))</f>
        <v/>
      </c>
      <c r="M42">
        <f>IF(入力!$D$44="","",IF(OR(反映項目!$B$10="×",入力!$L$44="",AND(入力!$J$44="",入力!$K$44="")),"",入力!$L$44))</f>
        <v/>
      </c>
      <c r="N42">
        <f>IF(入力!$D$44="","",設定!$B$4&amp;CHAR(10)&amp;IF(入力!$M$44="",設定!$B$5,入力!$M$44))</f>
        <v/>
      </c>
      <c r="O42">
        <f>IF(入力!$D$44="","",IF(反映項目!$B$11="×","",IFERROR(INDEX(資格集約!$H$549:$H$562,MATCH(1,資格集約!$G$549:$G$562,0)),"")))</f>
        <v/>
      </c>
      <c r="P42">
        <f>IF(入力!$D$44="","",IF(反映項目!$B$11="×","",IFERROR(INDEX(資格集約!$E$549:$E$562,MATCH(1,資格集約!$G$549:$G$562,0)),"")))</f>
        <v/>
      </c>
      <c r="Q42">
        <f>IF(入力!$D$44="","",IF(反映項目!$B$11="×","",IFERROR(INDEX(資格集約!$H$549:$H$562,MATCH(2,資格集約!$G$549:$G$562,0)),"")))</f>
        <v/>
      </c>
      <c r="R42">
        <f>IF(入力!$D$44="","",IF(反映項目!$B$11="×","",IFERROR(INDEX(資格集約!$E$549:$E$562,MATCH(2,資格集約!$G$549:$G$562,0)),"")))</f>
        <v/>
      </c>
      <c r="S42">
        <f>IF(入力!$D$44="","",IF(反映項目!$B$11="×","",IFERROR(INDEX(資格集約!$H$549:$H$562,MATCH(3,資格集約!$G$549:$G$562,0)),"")))</f>
        <v/>
      </c>
      <c r="T42">
        <f>IF(入力!$D$44="","",IF(反映項目!$B$11="×","",IFERROR(INDEX(資格集約!$E$549:$E$562,MATCH(3,資格集約!$G$549:$G$562,0)),"")))</f>
        <v/>
      </c>
      <c r="U42">
        <f>IF(入力!$D$44="","",IF(反映項目!$B$11="×","",IFERROR(INDEX(資格集約!$H$549:$H$562,MATCH(4,資格集約!$G$549:$G$562,0)),"")))</f>
        <v/>
      </c>
      <c r="V42">
        <f>IF(入力!$D$44="","",IF(反映項目!$B$11="×","",IFERROR(INDEX(資格集約!$E$549:$E$562,MATCH(4,資格集約!$G$549:$G$562,0)),"")))</f>
        <v/>
      </c>
      <c r="W42">
        <f>IF(入力!$D$44="","",IF(反映項目!$B$11="×","",IFERROR(INDEX(資格集約!$H$549:$H$562,MATCH(5,資格集約!$G$549:$G$562,0)),"")))</f>
        <v/>
      </c>
      <c r="X42">
        <f>IF(入力!$D$44="","",IF(反映項目!$B$11="×","",IFERROR(INDEX(資格集約!$E$549:$E$562,MATCH(5,資格集約!$G$549:$G$562,0)),"")))</f>
        <v/>
      </c>
      <c r="Y42">
        <f>IF(入力!$D$44="","",IF(反映項目!$B$11="×","",IFERROR(INDEX(資格集約!$H$549:$H$562,MATCH(6,資格集約!$G$549:$G$562,0)),"")))</f>
        <v/>
      </c>
      <c r="Z42">
        <f>IF(入力!$D$44="","",IF(反映項目!$B$11="×","",IFERROR(INDEX(資格集約!$E$549:$E$562,MATCH(6,資格集約!$G$549:$G$562,0)),"")))</f>
        <v/>
      </c>
      <c r="AA42">
        <f>IF(入力!$D$44="","",IF(反映項目!$B$11="×","",IFERROR(INDEX(資格集約!$H$549:$H$562,MATCH(7,資格集約!$G$549:$G$562,0)),"")))</f>
        <v/>
      </c>
      <c r="AB42">
        <f>IF(入力!$D$44="","",IF(反映項目!$B$11="×","",IFERROR(INDEX(資格集約!$E$549:$E$562,MATCH(7,資格集約!$G$549:$G$562,0)),"")))</f>
        <v/>
      </c>
      <c r="AC42">
        <f>IF(入力!$D$44="","",IF(反映項目!$B$11="×","",IFERROR(INDEX(資格集約!$H$549:$H$562,MATCH(8,資格集約!$G$549:$G$562,0)),"")))</f>
        <v/>
      </c>
      <c r="AD42">
        <f>IF(入力!$D$44="","",IF(反映項目!$B$11="×","",IFERROR(INDEX(資格集約!$E$549:$E$562,MATCH(8,資格集約!$G$549:$G$562,0)),"")))</f>
        <v/>
      </c>
      <c r="AE42">
        <f>IF(入力!$D$44="","",IF(反映項目!$B$11="×","",IFERROR(INDEX(資格集約!$H$549:$H$562,MATCH(9,資格集約!$G$549:$G$562,0)),"")))</f>
        <v/>
      </c>
      <c r="AF42">
        <f>IF(入力!$D$44="","",IF(反映項目!$B$11="×","",IFERROR(INDEX(資格集約!$E$549:$E$562,MATCH(9,資格集約!$G$549:$G$562,0)),"")))</f>
        <v/>
      </c>
      <c r="AG42">
        <f>IF(入力!$D$44="","",IF(反映項目!$B$11="×","",IFERROR(INDEX(資格集約!$H$549:$H$562,MATCH(10,資格集約!$G$549:$G$562,0)),"")))</f>
        <v/>
      </c>
      <c r="AH42">
        <f>IF(入力!$D$44="","",IF(反映項目!$B$11="×","",IFERROR(INDEX(資格集約!$E$549:$E$562,MATCH(10,資格集約!$G$549:$G$562,0)),"")))</f>
        <v/>
      </c>
      <c r="AI42">
        <f>IF(入力!$D$44="","",IF(反映項目!$B$11="×","",IFERROR(INDEX(資格集約!$H$549:$H$562,MATCH(11,資格集約!$G$549:$G$562,0)),"")))</f>
        <v/>
      </c>
      <c r="AJ42">
        <f>IF(入力!$D$44="","",IF(反映項目!$B$11="×","",IFERROR(INDEX(資格集約!$E$549:$E$562,MATCH(11,資格集約!$G$549:$G$562,0)),"")))</f>
        <v/>
      </c>
      <c r="AK42">
        <f>IF(入力!$D$44="","",IF(反映項目!$B$11="×","",IFERROR(INDEX(資格集約!$H$549:$H$562,MATCH(12,資格集約!$G$549:$G$562,0)),"")))</f>
        <v/>
      </c>
      <c r="AL42">
        <f>IF(入力!$D$44="","",IF(反映項目!$B$11="×","",IFERROR(INDEX(資格集約!$E$549:$E$562,MATCH(12,資格集約!$G$549:$G$562,0)),"")))</f>
        <v/>
      </c>
      <c r="AM42">
        <f>IF(入力!$D$44="","",IF(反映項目!$B$11="×","",IFERROR(INDEX(資格集約!$H$549:$H$562,MATCH(13,資格集約!$G$549:$G$562,0)),"")))</f>
        <v/>
      </c>
      <c r="AN42">
        <f>IF(入力!$D$44="","",IF(反映項目!$B$11="×","",IFERROR(INDEX(資格集約!$E$549:$E$562,MATCH(13,資格集約!$G$549:$G$562,0)),"")))</f>
        <v/>
      </c>
      <c r="AO42">
        <f>IF(入力!$D$44="","",IF(反映項目!$B$11="×","",IFERROR(INDEX(資格集約!$H$549:$H$562,MATCH(14,資格集約!$G$549:$G$562,0)),"")))</f>
        <v/>
      </c>
      <c r="AP42">
        <f>IF(入力!$D$44="","",IF(反映項目!$B$11="×","",IFERROR(INDEX(資格集約!$E$549:$E$562,MATCH(14,資格集約!$G$549:$G$562,0)),"")))</f>
        <v/>
      </c>
      <c r="AQ42">
        <f>IF(入力!$D$44="","",IF(OR(反映項目!$B$12="×",入力!$Z$44=""),"",入力!$Z$44))</f>
        <v/>
      </c>
      <c r="AR42">
        <f>IF(入力!$D$44="","",IF(反映項目!$B$13="×","",IF(入力!$AA$44="","",入力!$AA$44&amp;CHAR(10)))&amp;IF(反映項目!$B$14="×","",IF(入力!$AB$44="","",入力!$AB$44&amp;CHAR(10)))&amp;IF(反映項目!$B$15="×","",IF(入力!$AC$44="","",入力!$AC$44)))</f>
        <v/>
      </c>
      <c r="AS42">
        <f>IF(入力!$D$44="","",IF(OR(反映項目!$B$17="×",入力!$AH$44=""),"",入力!$AH$44))</f>
        <v/>
      </c>
      <c r="AT42">
        <f>IF(入力!$D$44="","",IF(OR(反映項目!$B$16="×",N($BB$42)=0),"",YEAR($BB$42)-IF($BB$42&gt;=DATE(2019,5,1),2018,1988)))&amp;""</f>
        <v/>
      </c>
      <c r="AU42">
        <f>IF(入力!$D$44="","",IF(OR(反映項目!$B$16="×",N($BB$42)=0),"",MONTH($BB$42)))&amp;""</f>
        <v/>
      </c>
      <c r="AV42">
        <f>IF(入力!$D$44="","",IF(OR(反映項目!$B$16="×",入力!$AE$44=""),"",入力!$AE$44))</f>
        <v/>
      </c>
      <c r="AW42">
        <f>IF(入力!$D$44="","",IF(OR(反映項目!$B$16="×",N($BC$42)=0),"",YEAR($BC$42)-IF($BC$42&gt;=DATE(2019,5,1),2018,1988)))&amp;""</f>
        <v/>
      </c>
      <c r="AX42">
        <f>IF(入力!$D$44="","",IF(OR(反映項目!$B$16="×",N($BC$42)=0),"",MONTH($BC$42)))&amp;""</f>
        <v/>
      </c>
      <c r="AY42">
        <f>IF(入力!$D$44="","",IF(OR(反映項目!$B$16="×",入力!$AG$44=""),"",入力!$AG$44))</f>
        <v/>
      </c>
      <c r="BA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B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BC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IFERROR(VALUE(SUBSTITUTE(MID(入力!$AF$44,FIND("月",入力!$AF$44)+1,10),"日","")),1)),DATE(VALUE(TRIM(MID(SUBSTITUTE(SUBSTITUTE(SUBSTITUTE(SUBSTITUTE(SUBSTITUTE(SUBSTITUTE(入力!$AF$44,"年","/"),"月","/"),"日",""),"-","/"),".","/"),"/",REPT(" ",50)),1,50))),VALUE(TRIM(MID(SUBSTITUTE(SUBSTITUTE(SUBSTITUTE(SUBSTITUTE(SUBSTITUTE(SUBSTITUTE(入力!$AF$44,"年","/"),"月","/"),"日",""),"-","/"),".","/"),"/",REPT(" ",50)),51,50))),IFERROR(VALUE(TRIM(MID(SUBSTITUTE(SUBSTITUTE(SUBSTITUTE(SUBSTITUTE(SUBSTITUTE(SUBSTITUTE(入力!$AF$44,"年","/"),"月","/"),"日",""),"-","/"),".","/"),"/",REPT(" ",50)),101,50))),1))),IFERROR(DATEVALUE(入力!$AF$44),"")))))</f>
        <v/>
      </c>
      <c r="BD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f>
        <v/>
      </c>
      <c r="BE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f>
        <v/>
      </c>
      <c r="BF42">
        <f>IF(入力!$D$44="","",IF($P42="",0,1)+IF($R42="",0,1)+IF($T42="",0,1)+IF($V42="",0,1)+IF($X42="",0,1)+IF($Z42="",0,1)+IF($AB42="",0,1)+IF($AD42="",0,1)+IF($AF42="",0,1)+IF($AH42="",0,1)+IF($AJ42="",0,1)+IF($AL42="",0,1)+IF($AN42="",0,1)+IF($AP42="",0,1))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5" t="inlineStr">
        <is>
          <t>郵便番号</t>
        </is>
      </c>
      <c r="B3" s="185" t="inlineStr">
        <is>
          <t>住所</t>
        </is>
      </c>
      <c r="C3" s="185"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2026-08-04T01:13:56Z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