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s\Google Drive\Christ University\IIT Mandi\April 2020\my ppt\"/>
    </mc:Choice>
  </mc:AlternateContent>
  <xr:revisionPtr revIDLastSave="0" documentId="13_ncr:1_{9C93CE53-EC57-4C24-898C-8537EDD4B8DF}" xr6:coauthVersionLast="45" xr6:coauthVersionMax="45" xr10:uidLastSave="{00000000-0000-0000-0000-000000000000}"/>
  <bookViews>
    <workbookView xWindow="90" yWindow="20" windowWidth="19110" windowHeight="10780" activeTab="1" xr2:uid="{00000000-000D-0000-FFFF-FFFF00000000}"/>
  </bookViews>
  <sheets>
    <sheet name="explanation" sheetId="2" r:id="rId1"/>
    <sheet name="20 year pl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J41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D38" i="1"/>
  <c r="C10" i="1" l="1"/>
  <c r="E14" i="1"/>
  <c r="F14" i="1" s="1"/>
  <c r="G14" i="1" s="1"/>
  <c r="E15" i="1"/>
  <c r="F8" i="1"/>
  <c r="G8" i="1" s="1"/>
  <c r="H8" i="1" s="1"/>
  <c r="I8" i="1" s="1"/>
  <c r="J8" i="1" s="1"/>
  <c r="K8" i="1" s="1"/>
  <c r="L8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M8" i="1" l="1"/>
  <c r="N8" i="1" s="1"/>
  <c r="O8" i="1" s="1"/>
  <c r="C30" i="1"/>
  <c r="D4" i="1"/>
  <c r="L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C45" i="1"/>
  <c r="P8" i="1" l="1"/>
  <c r="Q8" i="1" s="1"/>
  <c r="R8" i="1" s="1"/>
  <c r="S8" i="1" s="1"/>
  <c r="T8" i="1" s="1"/>
  <c r="U8" i="1" s="1"/>
  <c r="V8" i="1" s="1"/>
  <c r="D20" i="1"/>
  <c r="D24" i="1"/>
  <c r="D30" i="1"/>
  <c r="E4" i="1"/>
  <c r="D21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D18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D16" i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E20" i="1"/>
  <c r="F20" i="1" s="1"/>
  <c r="G20" i="1" s="1"/>
  <c r="H20" i="1" s="1"/>
  <c r="E16" i="1"/>
  <c r="F16" i="1" s="1"/>
  <c r="G16" i="1" s="1"/>
  <c r="H1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D15" i="1"/>
  <c r="F15" i="1" s="1"/>
  <c r="G15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D22" i="1"/>
  <c r="E22" i="1" s="1"/>
  <c r="E30" i="1"/>
  <c r="F4" i="1"/>
  <c r="D17" i="1"/>
  <c r="D19" i="1"/>
  <c r="I16" i="1" l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E19" i="1"/>
  <c r="F19" i="1" s="1"/>
  <c r="G19" i="1" s="1"/>
  <c r="H19" i="1" s="1"/>
  <c r="I19" i="1" s="1"/>
  <c r="F30" i="1"/>
  <c r="G4" i="1"/>
  <c r="J19" i="1" l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G30" i="1"/>
  <c r="H4" i="1"/>
  <c r="I4" i="1" l="1"/>
  <c r="H30" i="1"/>
  <c r="J4" i="1" l="1"/>
  <c r="I30" i="1"/>
  <c r="J30" i="1" l="1"/>
  <c r="K4" i="1"/>
  <c r="L4" i="1" l="1"/>
  <c r="K30" i="1"/>
  <c r="M4" i="1" l="1"/>
  <c r="L30" i="1"/>
  <c r="M30" i="1" l="1"/>
  <c r="N4" i="1"/>
  <c r="C11" i="1" l="1"/>
  <c r="D7" i="1"/>
  <c r="O4" i="1"/>
  <c r="N30" i="1"/>
  <c r="E7" i="1" l="1"/>
  <c r="O30" i="1"/>
  <c r="P4" i="1"/>
  <c r="C29" i="1" l="1"/>
  <c r="C44" i="1" s="1"/>
  <c r="C46" i="1" s="1"/>
  <c r="D14" i="1"/>
  <c r="F7" i="1"/>
  <c r="G7" i="1" s="1"/>
  <c r="H7" i="1" s="1"/>
  <c r="I7" i="1" s="1"/>
  <c r="J7" i="1" s="1"/>
  <c r="K7" i="1" s="1"/>
  <c r="L7" i="1" s="1"/>
  <c r="P30" i="1"/>
  <c r="Q4" i="1"/>
  <c r="M7" i="1" l="1"/>
  <c r="N7" i="1" s="1"/>
  <c r="O7" i="1" s="1"/>
  <c r="C33" i="1"/>
  <c r="C34" i="1" s="1"/>
  <c r="D32" i="1" s="1"/>
  <c r="D10" i="1" s="1"/>
  <c r="D29" i="1"/>
  <c r="R4" i="1"/>
  <c r="Q30" i="1"/>
  <c r="P7" i="1" l="1"/>
  <c r="Q7" i="1" s="1"/>
  <c r="R7" i="1" s="1"/>
  <c r="S7" i="1" s="1"/>
  <c r="T7" i="1" s="1"/>
  <c r="U7" i="1" s="1"/>
  <c r="V7" i="1" s="1"/>
  <c r="D45" i="1"/>
  <c r="D11" i="1"/>
  <c r="D33" i="1" s="1"/>
  <c r="D34" i="1" s="1"/>
  <c r="E32" i="1" s="1"/>
  <c r="E10" i="1" s="1"/>
  <c r="E29" i="1"/>
  <c r="D44" i="1"/>
  <c r="R30" i="1"/>
  <c r="S4" i="1"/>
  <c r="D46" i="1" l="1"/>
  <c r="E45" i="1"/>
  <c r="E11" i="1"/>
  <c r="E33" i="1" s="1"/>
  <c r="E34" i="1" s="1"/>
  <c r="F32" i="1" s="1"/>
  <c r="F10" i="1" s="1"/>
  <c r="E44" i="1"/>
  <c r="F29" i="1"/>
  <c r="F44" i="1" s="1"/>
  <c r="T4" i="1"/>
  <c r="S30" i="1"/>
  <c r="E46" i="1" l="1"/>
  <c r="F11" i="1"/>
  <c r="F33" i="1" s="1"/>
  <c r="F34" i="1" s="1"/>
  <c r="G32" i="1" s="1"/>
  <c r="G10" i="1" s="1"/>
  <c r="G45" i="1" s="1"/>
  <c r="F45" i="1"/>
  <c r="F46" i="1" s="1"/>
  <c r="H14" i="1"/>
  <c r="I14" i="1" s="1"/>
  <c r="G29" i="1"/>
  <c r="G44" i="1" s="1"/>
  <c r="T30" i="1"/>
  <c r="U4" i="1"/>
  <c r="G11" i="1" l="1"/>
  <c r="G33" i="1" s="1"/>
  <c r="G34" i="1" s="1"/>
  <c r="H32" i="1" s="1"/>
  <c r="H10" i="1" s="1"/>
  <c r="G46" i="1"/>
  <c r="H29" i="1"/>
  <c r="H44" i="1" s="1"/>
  <c r="U30" i="1"/>
  <c r="V4" i="1"/>
  <c r="V30" i="1" s="1"/>
  <c r="J14" i="1" l="1"/>
  <c r="I29" i="1"/>
  <c r="I44" i="1" s="1"/>
  <c r="H45" i="1"/>
  <c r="H46" i="1" s="1"/>
  <c r="H11" i="1"/>
  <c r="H33" i="1" s="1"/>
  <c r="H34" i="1" s="1"/>
  <c r="I32" i="1" s="1"/>
  <c r="I10" i="1" s="1"/>
  <c r="K14" i="1" l="1"/>
  <c r="J29" i="1"/>
  <c r="J44" i="1" s="1"/>
  <c r="K29" i="1" l="1"/>
  <c r="K44" i="1" s="1"/>
  <c r="L14" i="1"/>
  <c r="I45" i="1"/>
  <c r="I46" i="1" s="1"/>
  <c r="I11" i="1"/>
  <c r="I33" i="1" s="1"/>
  <c r="I34" i="1" s="1"/>
  <c r="J32" i="1" s="1"/>
  <c r="J10" i="1" s="1"/>
  <c r="M14" i="1" l="1"/>
  <c r="L29" i="1"/>
  <c r="L44" i="1" s="1"/>
  <c r="N14" i="1" l="1"/>
  <c r="M29" i="1"/>
  <c r="M44" i="1" s="1"/>
  <c r="J45" i="1"/>
  <c r="J46" i="1" s="1"/>
  <c r="J11" i="1"/>
  <c r="J33" i="1" s="1"/>
  <c r="J34" i="1" s="1"/>
  <c r="K32" i="1" s="1"/>
  <c r="K10" i="1" s="1"/>
  <c r="O14" i="1" l="1"/>
  <c r="N29" i="1"/>
  <c r="N44" i="1" s="1"/>
  <c r="P14" i="1" l="1"/>
  <c r="O29" i="1"/>
  <c r="O44" i="1" s="1"/>
  <c r="K45" i="1"/>
  <c r="K46" i="1" s="1"/>
  <c r="K11" i="1"/>
  <c r="K33" i="1" s="1"/>
  <c r="K34" i="1" s="1"/>
  <c r="L32" i="1" s="1"/>
  <c r="L10" i="1" s="1"/>
  <c r="Q14" i="1" l="1"/>
  <c r="P29" i="1"/>
  <c r="P44" i="1" s="1"/>
  <c r="R14" i="1" l="1"/>
  <c r="Q29" i="1"/>
  <c r="Q44" i="1" s="1"/>
  <c r="L45" i="1"/>
  <c r="L46" i="1" s="1"/>
  <c r="L11" i="1"/>
  <c r="L33" i="1" s="1"/>
  <c r="L34" i="1" s="1"/>
  <c r="M32" i="1" s="1"/>
  <c r="M10" i="1" s="1"/>
  <c r="S14" i="1" l="1"/>
  <c r="R29" i="1"/>
  <c r="R44" i="1" s="1"/>
  <c r="T14" i="1" l="1"/>
  <c r="S29" i="1"/>
  <c r="S44" i="1" s="1"/>
  <c r="M11" i="1"/>
  <c r="M33" i="1" s="1"/>
  <c r="M34" i="1" s="1"/>
  <c r="N32" i="1" s="1"/>
  <c r="N10" i="1" s="1"/>
  <c r="M45" i="1"/>
  <c r="M46" i="1" s="1"/>
  <c r="T29" i="1" l="1"/>
  <c r="T44" i="1" s="1"/>
  <c r="U14" i="1"/>
  <c r="V14" i="1" l="1"/>
  <c r="V29" i="1" s="1"/>
  <c r="V44" i="1" s="1"/>
  <c r="U29" i="1"/>
  <c r="U44" i="1" s="1"/>
  <c r="N45" i="1"/>
  <c r="N46" i="1" s="1"/>
  <c r="N11" i="1"/>
  <c r="N33" i="1" s="1"/>
  <c r="N34" i="1" s="1"/>
  <c r="O32" i="1" s="1"/>
  <c r="O10" i="1" s="1"/>
  <c r="O45" i="1" l="1"/>
  <c r="O46" i="1" s="1"/>
  <c r="O11" i="1"/>
  <c r="O33" i="1" s="1"/>
  <c r="O34" i="1" s="1"/>
  <c r="P32" i="1" s="1"/>
  <c r="P10" i="1" s="1"/>
  <c r="P45" i="1" l="1"/>
  <c r="P46" i="1" s="1"/>
  <c r="P11" i="1"/>
  <c r="P33" i="1" s="1"/>
  <c r="P34" i="1" s="1"/>
  <c r="Q32" i="1" s="1"/>
  <c r="Q10" i="1" s="1"/>
  <c r="Q11" i="1" l="1"/>
  <c r="Q33" i="1" s="1"/>
  <c r="Q34" i="1" s="1"/>
  <c r="R32" i="1" s="1"/>
  <c r="R10" i="1" s="1"/>
  <c r="Q45" i="1"/>
  <c r="Q46" i="1" s="1"/>
  <c r="R45" i="1" l="1"/>
  <c r="R46" i="1" s="1"/>
  <c r="R11" i="1"/>
  <c r="R33" i="1" s="1"/>
  <c r="R34" i="1" s="1"/>
  <c r="S32" i="1" s="1"/>
  <c r="S10" i="1" s="1"/>
  <c r="S45" i="1" l="1"/>
  <c r="S46" i="1" s="1"/>
  <c r="S11" i="1"/>
  <c r="S33" i="1" s="1"/>
  <c r="S34" i="1" s="1"/>
  <c r="T32" i="1" s="1"/>
  <c r="T10" i="1" s="1"/>
  <c r="T45" i="1" l="1"/>
  <c r="T46" i="1" s="1"/>
  <c r="T11" i="1"/>
  <c r="T33" i="1" s="1"/>
  <c r="T34" i="1" s="1"/>
  <c r="U32" i="1" s="1"/>
  <c r="U10" i="1" s="1"/>
  <c r="U11" i="1" l="1"/>
  <c r="U33" i="1" s="1"/>
  <c r="U34" i="1" s="1"/>
  <c r="V32" i="1" s="1"/>
  <c r="V10" i="1" s="1"/>
  <c r="U45" i="1"/>
  <c r="U46" i="1" s="1"/>
  <c r="V45" i="1" l="1"/>
  <c r="V46" i="1" s="1"/>
  <c r="V11" i="1"/>
  <c r="V33" i="1" s="1"/>
  <c r="V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 Sekharan</author>
    <author>Raja</author>
  </authors>
  <commentList>
    <comment ref="K19" authorId="0" shapeId="0" xr:uid="{98340E8A-3799-499E-85AC-97C3994ED85C}">
      <text>
        <r>
          <rPr>
            <b/>
            <sz val="9"/>
            <color indexed="81"/>
            <rFont val="Tahoma"/>
            <family val="2"/>
          </rPr>
          <t>Raja Sekharan:</t>
        </r>
        <r>
          <rPr>
            <sz val="9"/>
            <color indexed="81"/>
            <rFont val="Tahoma"/>
            <family val="2"/>
          </rPr>
          <t xml:space="preserve">
School admission @1 lac in 2019 compounded by 5% increase per year</t>
        </r>
      </text>
    </comment>
    <comment ref="D2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Raja:</t>
        </r>
        <r>
          <rPr>
            <sz val="9"/>
            <color indexed="81"/>
            <rFont val="Tahoma"/>
            <family val="2"/>
          </rPr>
          <t xml:space="preserve">
Car purchase
</t>
        </r>
      </text>
    </comment>
    <comment ref="E28" authorId="0" shapeId="0" xr:uid="{27650215-0525-481B-BC9C-F2C1A2175085}">
      <text>
        <r>
          <rPr>
            <b/>
            <sz val="9"/>
            <color indexed="81"/>
            <rFont val="Tahoma"/>
            <charset val="1"/>
          </rPr>
          <t>Raja Sekharan:</t>
        </r>
        <r>
          <rPr>
            <sz val="9"/>
            <color indexed="81"/>
            <rFont val="Tahoma"/>
            <charset val="1"/>
          </rPr>
          <t xml:space="preserve">
Wedding expense for DEV</t>
        </r>
      </text>
    </comment>
    <comment ref="G28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Raja:</t>
        </r>
        <r>
          <rPr>
            <sz val="9"/>
            <color indexed="81"/>
            <rFont val="Tahoma"/>
            <family val="2"/>
          </rPr>
          <t xml:space="preserve">
Child birth</t>
        </r>
      </text>
    </comment>
    <comment ref="I2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Raja:</t>
        </r>
        <r>
          <rPr>
            <sz val="9"/>
            <color indexed="81"/>
            <rFont val="Tahoma"/>
            <family val="2"/>
          </rPr>
          <t xml:space="preserve">
Child birth</t>
        </r>
      </text>
    </comment>
    <comment ref="J28" authorId="0" shapeId="0" xr:uid="{11E26727-A089-4235-9E49-5DA41ACB1497}">
      <text>
        <r>
          <rPr>
            <b/>
            <sz val="9"/>
            <color indexed="81"/>
            <rFont val="Tahoma"/>
            <charset val="1"/>
          </rPr>
          <t>Raja Sekharan:</t>
        </r>
        <r>
          <rPr>
            <sz val="9"/>
            <color indexed="81"/>
            <rFont val="Tahoma"/>
            <charset val="1"/>
          </rPr>
          <t xml:space="preserve">
1st Car upgrade</t>
        </r>
      </text>
    </comment>
    <comment ref="P28" authorId="0" shapeId="0" xr:uid="{423D7611-4730-4D5F-B217-7A4E37B8FDA6}">
      <text>
        <r>
          <rPr>
            <b/>
            <sz val="9"/>
            <color indexed="81"/>
            <rFont val="Tahoma"/>
            <charset val="1"/>
          </rPr>
          <t>Raja Sekharan:</t>
        </r>
        <r>
          <rPr>
            <sz val="9"/>
            <color indexed="81"/>
            <rFont val="Tahoma"/>
            <charset val="1"/>
          </rPr>
          <t xml:space="preserve">
2nd car upgrade</t>
        </r>
      </text>
    </comment>
  </commentList>
</comments>
</file>

<file path=xl/sharedStrings.xml><?xml version="1.0" encoding="utf-8"?>
<sst xmlns="http://schemas.openxmlformats.org/spreadsheetml/2006/main" count="121" uniqueCount="93">
  <si>
    <t>Cash Inflows</t>
  </si>
  <si>
    <t>Cash outflows</t>
  </si>
  <si>
    <t>Year</t>
  </si>
  <si>
    <t>House running</t>
  </si>
  <si>
    <t>House Rent</t>
  </si>
  <si>
    <t>Clothing</t>
  </si>
  <si>
    <t>Transportation</t>
  </si>
  <si>
    <t>Communication</t>
  </si>
  <si>
    <t>Education</t>
  </si>
  <si>
    <t>Medical</t>
  </si>
  <si>
    <t>Entertainment</t>
  </si>
  <si>
    <t>Holidays</t>
  </si>
  <si>
    <t>Other expenses</t>
  </si>
  <si>
    <t>Income from assets</t>
  </si>
  <si>
    <t>Salary and annual bonus</t>
  </si>
  <si>
    <t>Loans taken</t>
  </si>
  <si>
    <t>Loans repaid</t>
  </si>
  <si>
    <t>Investments made</t>
  </si>
  <si>
    <t>Car / House EMI</t>
  </si>
  <si>
    <t>Social contribution</t>
  </si>
  <si>
    <t>Total outflow</t>
  </si>
  <si>
    <t>Total Inflow</t>
  </si>
  <si>
    <t>Opening savings</t>
  </si>
  <si>
    <t>Savings for the year</t>
  </si>
  <si>
    <t>closing savings</t>
  </si>
  <si>
    <t>Special events</t>
  </si>
  <si>
    <t>Assumptions</t>
  </si>
  <si>
    <t>Inflation</t>
  </si>
  <si>
    <t>House rent increase</t>
  </si>
  <si>
    <t>Cash flow return on assets</t>
  </si>
  <si>
    <t>Capital appreciation on Assets</t>
  </si>
  <si>
    <t>Overall cash assets</t>
  </si>
  <si>
    <t xml:space="preserve">Overall non cash Assets </t>
  </si>
  <si>
    <t>Assets built in the year</t>
  </si>
  <si>
    <t>Capital appreciation in the year</t>
  </si>
  <si>
    <t>Closing value of assets</t>
  </si>
  <si>
    <t>Opening value of assets</t>
  </si>
  <si>
    <t>All salary and bonus  - post tax</t>
  </si>
  <si>
    <t>Any other inflow</t>
  </si>
  <si>
    <t>One time inflows (post tax) that may happen like Joining bonus for a new job, lottery wins etc</t>
  </si>
  <si>
    <t>Post tax cash inflows from assets built ( eg - rental income from house owned)</t>
  </si>
  <si>
    <t>Cash inflows due to loans ( eg Housing loan, vehicle loan etc)</t>
  </si>
  <si>
    <t>rent paid for the house</t>
  </si>
  <si>
    <t>Bus, Auto, parking, petrol, maintenance of vehicle, insurance for vehicle etc</t>
  </si>
  <si>
    <t>land line, mobile, internet charges</t>
  </si>
  <si>
    <t>All expenses on school for kids, books for self, training course for self etc</t>
  </si>
  <si>
    <t>All medical expenses plus medical insurance</t>
  </si>
  <si>
    <t>Movies, picnics, eat outs etc</t>
  </si>
  <si>
    <t>Outstation holidays</t>
  </si>
  <si>
    <t>EMI's to be paid for loans taken</t>
  </si>
  <si>
    <t>All household expenses like grocery, water, electricity, servantand small one time purchases below Rs 3000 ( like utensils bought) etc</t>
  </si>
  <si>
    <t>All items bought above Rs 3000 eg- Vehicle, Fridge, TV etc</t>
  </si>
  <si>
    <t>Contribution towards welfare of others</t>
  </si>
  <si>
    <t>Any expenses that does not come in any abolve categories</t>
  </si>
  <si>
    <t>Loan repayments (principle)</t>
  </si>
  <si>
    <t>Investments that will give returns over time like Equity, FD, PF etc</t>
  </si>
  <si>
    <t>Wedding expenses, child birth, medical emergencies etc</t>
  </si>
  <si>
    <t>Net inflows minus net outflows for the year</t>
  </si>
  <si>
    <t>Opening savings plus savings for the year</t>
  </si>
  <si>
    <t>Asset value as you start the exercise</t>
  </si>
  <si>
    <t>Cash at hand as you start this exercise</t>
  </si>
  <si>
    <t>Investments during the year</t>
  </si>
  <si>
    <t>Estimated  appreciation of your assets</t>
  </si>
  <si>
    <t>addition of the top three values</t>
  </si>
  <si>
    <t>estimated inflation (this is your estimate -you can put your number)</t>
  </si>
  <si>
    <t>estimated inflation in rentals</t>
  </si>
  <si>
    <t>estimate of your investment saviness - how well you are able to perform in the investment of your savings</t>
  </si>
  <si>
    <t>How well your assets are appreciating - how good are your investments</t>
  </si>
  <si>
    <t>Addition of all the above items</t>
  </si>
  <si>
    <t>Addition of all the above outflow items</t>
  </si>
  <si>
    <t>Financial freedom</t>
  </si>
  <si>
    <t>Total expenses</t>
  </si>
  <si>
    <t>Gap</t>
  </si>
  <si>
    <t>Household item purchased</t>
  </si>
  <si>
    <t>Maintenance exp.</t>
  </si>
  <si>
    <t xml:space="preserve">maintenance of  real estate, car, Fridhe, TV etc </t>
  </si>
  <si>
    <t xml:space="preserve">  </t>
  </si>
  <si>
    <t>Opening savings (assets)</t>
  </si>
  <si>
    <t>closing savings (assets)</t>
  </si>
  <si>
    <t>Salary and annual bonus-Dev</t>
  </si>
  <si>
    <t>Age of Dev</t>
  </si>
  <si>
    <t>Salary and annual bonus -Wife</t>
  </si>
  <si>
    <t>Income from assets (passive Income)</t>
  </si>
  <si>
    <t>salary increase - Dev</t>
  </si>
  <si>
    <t>Salary Increase - Wife</t>
  </si>
  <si>
    <t>first child</t>
  </si>
  <si>
    <t>second child</t>
  </si>
  <si>
    <t>wedding</t>
  </si>
  <si>
    <t>First child school</t>
  </si>
  <si>
    <t>second child school</t>
  </si>
  <si>
    <t>car purchase</t>
  </si>
  <si>
    <t>car upgrade</t>
  </si>
  <si>
    <t>Life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</si>
</sst>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10" fontId="0" fillId="0" borderId="0" xfId="0" applyNumberFormat="1"/>
    <xf numFmtId="43" fontId="0" fillId="0" borderId="0" xfId="1" applyFont="1"/>
    <xf numFmtId="43" fontId="1" fillId="0" borderId="0" xfId="1" applyFont="1"/>
    <xf numFmtId="43" fontId="0" fillId="0" borderId="1" xfId="1" applyFont="1" applyBorder="1"/>
    <xf numFmtId="43" fontId="0" fillId="2" borderId="1" xfId="1" applyFont="1" applyFill="1" applyBorder="1"/>
    <xf numFmtId="43" fontId="0" fillId="3" borderId="0" xfId="1" applyFont="1" applyFill="1"/>
    <xf numFmtId="43" fontId="1" fillId="3" borderId="1" xfId="1" applyFont="1" applyFill="1" applyBorder="1"/>
    <xf numFmtId="0" fontId="0" fillId="0" borderId="0" xfId="0" applyAlignment="1">
      <alignment horizontal="center"/>
    </xf>
    <xf numFmtId="10" fontId="7" fillId="0" borderId="0" xfId="0" applyNumberFormat="1" applyFont="1"/>
    <xf numFmtId="0" fontId="0" fillId="2" borderId="0" xfId="0" applyFill="1"/>
    <xf numFmtId="43" fontId="0" fillId="4" borderId="1" xfId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3" fontId="0" fillId="6" borderId="1" xfId="1" applyFont="1" applyFill="1" applyBorder="1"/>
    <xf numFmtId="43" fontId="1" fillId="6" borderId="1" xfId="1" applyFont="1" applyFill="1" applyBorder="1"/>
    <xf numFmtId="43" fontId="0" fillId="6" borderId="0" xfId="1" applyFont="1" applyFill="1"/>
    <xf numFmtId="10" fontId="0" fillId="6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47"/>
  <sheetViews>
    <sheetView workbookViewId="0">
      <selection activeCell="L29" sqref="L29"/>
    </sheetView>
  </sheetViews>
  <sheetFormatPr defaultRowHeight="14.5" x14ac:dyDescent="0.35"/>
  <cols>
    <col min="1" max="1" width="9.1796875" style="1" customWidth="1"/>
    <col min="2" max="2" width="28.1796875" bestFit="1" customWidth="1"/>
  </cols>
  <sheetData>
    <row r="4" spans="1:3" x14ac:dyDescent="0.35">
      <c r="A4" s="2"/>
      <c r="B4" s="3"/>
    </row>
    <row r="6" spans="1:3" x14ac:dyDescent="0.35">
      <c r="A6" s="1" t="s">
        <v>0</v>
      </c>
    </row>
    <row r="7" spans="1:3" x14ac:dyDescent="0.35">
      <c r="B7" s="5" t="s">
        <v>14</v>
      </c>
      <c r="C7" t="s">
        <v>37</v>
      </c>
    </row>
    <row r="8" spans="1:3" x14ac:dyDescent="0.35">
      <c r="B8" s="5" t="s">
        <v>38</v>
      </c>
      <c r="C8" t="s">
        <v>39</v>
      </c>
    </row>
    <row r="9" spans="1:3" x14ac:dyDescent="0.35">
      <c r="B9" s="5" t="s">
        <v>13</v>
      </c>
      <c r="C9" t="s">
        <v>40</v>
      </c>
    </row>
    <row r="10" spans="1:3" x14ac:dyDescent="0.35">
      <c r="B10" s="5" t="s">
        <v>15</v>
      </c>
      <c r="C10" t="s">
        <v>41</v>
      </c>
    </row>
    <row r="11" spans="1:3" x14ac:dyDescent="0.35">
      <c r="A11" s="1" t="s">
        <v>21</v>
      </c>
      <c r="B11" s="5"/>
      <c r="C11" t="s">
        <v>68</v>
      </c>
    </row>
    <row r="13" spans="1:3" x14ac:dyDescent="0.35">
      <c r="A13" s="1" t="s">
        <v>1</v>
      </c>
    </row>
    <row r="14" spans="1:3" x14ac:dyDescent="0.35">
      <c r="B14" s="5" t="s">
        <v>3</v>
      </c>
      <c r="C14" t="s">
        <v>50</v>
      </c>
    </row>
    <row r="15" spans="1:3" x14ac:dyDescent="0.35">
      <c r="B15" s="5" t="s">
        <v>4</v>
      </c>
      <c r="C15" t="s">
        <v>42</v>
      </c>
    </row>
    <row r="16" spans="1:3" x14ac:dyDescent="0.35">
      <c r="B16" s="5" t="s">
        <v>5</v>
      </c>
    </row>
    <row r="17" spans="1:3" x14ac:dyDescent="0.35">
      <c r="B17" s="5" t="s">
        <v>6</v>
      </c>
      <c r="C17" t="s">
        <v>43</v>
      </c>
    </row>
    <row r="18" spans="1:3" x14ac:dyDescent="0.35">
      <c r="B18" s="5" t="s">
        <v>7</v>
      </c>
      <c r="C18" t="s">
        <v>44</v>
      </c>
    </row>
    <row r="19" spans="1:3" x14ac:dyDescent="0.35">
      <c r="B19" s="5" t="s">
        <v>8</v>
      </c>
      <c r="C19" t="s">
        <v>45</v>
      </c>
    </row>
    <row r="20" spans="1:3" x14ac:dyDescent="0.35">
      <c r="B20" s="5" t="s">
        <v>9</v>
      </c>
      <c r="C20" t="s">
        <v>46</v>
      </c>
    </row>
    <row r="21" spans="1:3" x14ac:dyDescent="0.35">
      <c r="B21" s="5" t="s">
        <v>10</v>
      </c>
      <c r="C21" t="s">
        <v>47</v>
      </c>
    </row>
    <row r="22" spans="1:3" x14ac:dyDescent="0.35">
      <c r="B22" s="5" t="s">
        <v>11</v>
      </c>
      <c r="C22" t="s">
        <v>48</v>
      </c>
    </row>
    <row r="23" spans="1:3" x14ac:dyDescent="0.35">
      <c r="B23" s="5" t="s">
        <v>18</v>
      </c>
      <c r="C23" t="s">
        <v>49</v>
      </c>
    </row>
    <row r="24" spans="1:3" x14ac:dyDescent="0.35">
      <c r="B24" s="5" t="s">
        <v>73</v>
      </c>
      <c r="C24" t="s">
        <v>51</v>
      </c>
    </row>
    <row r="25" spans="1:3" x14ac:dyDescent="0.35">
      <c r="B25" s="5" t="s">
        <v>74</v>
      </c>
      <c r="C25" t="s">
        <v>75</v>
      </c>
    </row>
    <row r="26" spans="1:3" x14ac:dyDescent="0.35">
      <c r="B26" s="5" t="s">
        <v>19</v>
      </c>
      <c r="C26" t="s">
        <v>52</v>
      </c>
    </row>
    <row r="27" spans="1:3" x14ac:dyDescent="0.35">
      <c r="B27" s="5" t="s">
        <v>12</v>
      </c>
      <c r="C27" t="s">
        <v>53</v>
      </c>
    </row>
    <row r="28" spans="1:3" x14ac:dyDescent="0.35">
      <c r="B28" s="5" t="s">
        <v>16</v>
      </c>
      <c r="C28" t="s">
        <v>54</v>
      </c>
    </row>
    <row r="29" spans="1:3" x14ac:dyDescent="0.35">
      <c r="B29" s="5" t="s">
        <v>17</v>
      </c>
      <c r="C29" t="s">
        <v>55</v>
      </c>
    </row>
    <row r="30" spans="1:3" x14ac:dyDescent="0.35">
      <c r="B30" s="5" t="s">
        <v>25</v>
      </c>
      <c r="C30" t="s">
        <v>56</v>
      </c>
    </row>
    <row r="31" spans="1:3" x14ac:dyDescent="0.35">
      <c r="A31" s="1" t="s">
        <v>20</v>
      </c>
      <c r="C31" t="s">
        <v>69</v>
      </c>
    </row>
    <row r="32" spans="1:3" x14ac:dyDescent="0.35">
      <c r="A32" s="2"/>
      <c r="B32" s="3"/>
    </row>
    <row r="33" spans="1:3" x14ac:dyDescent="0.35">
      <c r="A33" s="1" t="s">
        <v>31</v>
      </c>
    </row>
    <row r="34" spans="1:3" x14ac:dyDescent="0.35">
      <c r="B34" s="5" t="s">
        <v>22</v>
      </c>
      <c r="C34" t="s">
        <v>60</v>
      </c>
    </row>
    <row r="35" spans="1:3" x14ac:dyDescent="0.35">
      <c r="B35" s="5" t="s">
        <v>23</v>
      </c>
      <c r="C35" t="s">
        <v>57</v>
      </c>
    </row>
    <row r="36" spans="1:3" x14ac:dyDescent="0.35">
      <c r="B36" s="5" t="s">
        <v>24</v>
      </c>
      <c r="C36" t="s">
        <v>58</v>
      </c>
    </row>
    <row r="38" spans="1:3" x14ac:dyDescent="0.35">
      <c r="A38" s="1" t="s">
        <v>32</v>
      </c>
    </row>
    <row r="39" spans="1:3" x14ac:dyDescent="0.35">
      <c r="B39" s="5" t="s">
        <v>36</v>
      </c>
      <c r="C39" t="s">
        <v>59</v>
      </c>
    </row>
    <row r="40" spans="1:3" x14ac:dyDescent="0.35">
      <c r="B40" s="5" t="s">
        <v>33</v>
      </c>
      <c r="C40" t="s">
        <v>61</v>
      </c>
    </row>
    <row r="41" spans="1:3" x14ac:dyDescent="0.35">
      <c r="B41" s="5" t="s">
        <v>34</v>
      </c>
      <c r="C41" t="s">
        <v>62</v>
      </c>
    </row>
    <row r="42" spans="1:3" x14ac:dyDescent="0.35">
      <c r="B42" s="5" t="s">
        <v>35</v>
      </c>
      <c r="C42" t="s">
        <v>63</v>
      </c>
    </row>
    <row r="43" spans="1:3" x14ac:dyDescent="0.35">
      <c r="A43" s="1" t="s">
        <v>26</v>
      </c>
    </row>
    <row r="44" spans="1:3" x14ac:dyDescent="0.35">
      <c r="B44" s="5" t="s">
        <v>27</v>
      </c>
      <c r="C44" t="s">
        <v>64</v>
      </c>
    </row>
    <row r="45" spans="1:3" x14ac:dyDescent="0.35">
      <c r="B45" s="5" t="s">
        <v>28</v>
      </c>
      <c r="C45" t="s">
        <v>65</v>
      </c>
    </row>
    <row r="46" spans="1:3" x14ac:dyDescent="0.35">
      <c r="B46" s="5" t="s">
        <v>29</v>
      </c>
      <c r="C46" t="s">
        <v>66</v>
      </c>
    </row>
    <row r="47" spans="1:3" x14ac:dyDescent="0.35">
      <c r="B47" s="5" t="s">
        <v>30</v>
      </c>
      <c r="C4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52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34" sqref="O34"/>
    </sheetView>
  </sheetViews>
  <sheetFormatPr defaultRowHeight="14.5" x14ac:dyDescent="0.35"/>
  <cols>
    <col min="1" max="1" width="9.1796875" style="1" customWidth="1"/>
    <col min="2" max="2" width="32" bestFit="1" customWidth="1"/>
    <col min="3" max="6" width="12.7265625" bestFit="1" customWidth="1"/>
    <col min="7" max="10" width="14.1796875" bestFit="1" customWidth="1"/>
    <col min="11" max="12" width="15.1796875" bestFit="1" customWidth="1"/>
    <col min="13" max="13" width="17.08984375" bestFit="1" customWidth="1"/>
    <col min="14" max="14" width="16.81640625" bestFit="1" customWidth="1"/>
    <col min="15" max="15" width="16.81640625" style="22" bestFit="1" customWidth="1"/>
    <col min="16" max="16" width="16.81640625" bestFit="1" customWidth="1"/>
    <col min="17" max="19" width="17.90625" bestFit="1" customWidth="1"/>
    <col min="20" max="22" width="19.453125" bestFit="1" customWidth="1"/>
  </cols>
  <sheetData>
    <row r="3" spans="1:22" s="13" customFormat="1" x14ac:dyDescent="0.35">
      <c r="A3" s="2"/>
      <c r="B3" s="17" t="s">
        <v>92</v>
      </c>
      <c r="C3" s="18"/>
      <c r="D3" s="18" t="s">
        <v>90</v>
      </c>
      <c r="E3" s="18" t="s">
        <v>87</v>
      </c>
      <c r="F3" s="18"/>
      <c r="G3" s="18" t="s">
        <v>85</v>
      </c>
      <c r="H3" s="18"/>
      <c r="I3" s="18" t="s">
        <v>86</v>
      </c>
      <c r="J3" s="18" t="s">
        <v>91</v>
      </c>
      <c r="K3" s="18" t="s">
        <v>88</v>
      </c>
      <c r="L3" s="18"/>
      <c r="M3" s="18" t="s">
        <v>89</v>
      </c>
      <c r="N3" s="18"/>
      <c r="O3" s="19"/>
      <c r="P3" s="18" t="s">
        <v>91</v>
      </c>
      <c r="Q3" s="18"/>
      <c r="R3" s="18"/>
      <c r="S3" s="18"/>
      <c r="T3" s="18"/>
      <c r="U3" s="18"/>
      <c r="V3" s="18"/>
    </row>
    <row r="4" spans="1:22" s="2" customFormat="1" x14ac:dyDescent="0.35">
      <c r="B4" s="3" t="s">
        <v>2</v>
      </c>
      <c r="C4" s="4">
        <v>2020</v>
      </c>
      <c r="D4" s="4">
        <f>C4+1</f>
        <v>2021</v>
      </c>
      <c r="E4" s="4">
        <f t="shared" ref="E4:V5" si="0">D4+1</f>
        <v>2022</v>
      </c>
      <c r="F4" s="4">
        <f t="shared" si="0"/>
        <v>2023</v>
      </c>
      <c r="G4" s="4">
        <f t="shared" si="0"/>
        <v>2024</v>
      </c>
      <c r="H4" s="4">
        <f t="shared" si="0"/>
        <v>2025</v>
      </c>
      <c r="I4" s="4">
        <f t="shared" si="0"/>
        <v>2026</v>
      </c>
      <c r="J4" s="4">
        <f t="shared" si="0"/>
        <v>2027</v>
      </c>
      <c r="K4" s="4">
        <f t="shared" si="0"/>
        <v>2028</v>
      </c>
      <c r="L4" s="4">
        <f t="shared" si="0"/>
        <v>2029</v>
      </c>
      <c r="M4" s="4">
        <f t="shared" si="0"/>
        <v>2030</v>
      </c>
      <c r="N4" s="4">
        <f t="shared" si="0"/>
        <v>2031</v>
      </c>
      <c r="O4" s="20">
        <f t="shared" si="0"/>
        <v>2032</v>
      </c>
      <c r="P4" s="4">
        <f t="shared" si="0"/>
        <v>2033</v>
      </c>
      <c r="Q4" s="4">
        <f t="shared" si="0"/>
        <v>2034</v>
      </c>
      <c r="R4" s="4">
        <f t="shared" si="0"/>
        <v>2035</v>
      </c>
      <c r="S4" s="4">
        <f t="shared" si="0"/>
        <v>2036</v>
      </c>
      <c r="T4" s="4">
        <f t="shared" si="0"/>
        <v>2037</v>
      </c>
      <c r="U4" s="4">
        <f t="shared" si="0"/>
        <v>2038</v>
      </c>
      <c r="V4" s="4">
        <f t="shared" si="0"/>
        <v>2039</v>
      </c>
    </row>
    <row r="5" spans="1:22" x14ac:dyDescent="0.35">
      <c r="B5" t="s">
        <v>80</v>
      </c>
      <c r="C5" s="13">
        <v>27</v>
      </c>
      <c r="D5" s="13">
        <f>C5+1</f>
        <v>28</v>
      </c>
      <c r="E5" s="13">
        <f t="shared" si="0"/>
        <v>29</v>
      </c>
      <c r="F5" s="13">
        <f t="shared" si="0"/>
        <v>30</v>
      </c>
      <c r="G5" s="13">
        <f t="shared" si="0"/>
        <v>31</v>
      </c>
      <c r="H5" s="13">
        <f t="shared" si="0"/>
        <v>32</v>
      </c>
      <c r="I5" s="13">
        <f t="shared" si="0"/>
        <v>33</v>
      </c>
      <c r="J5" s="13">
        <f t="shared" si="0"/>
        <v>34</v>
      </c>
      <c r="K5" s="13">
        <f t="shared" si="0"/>
        <v>35</v>
      </c>
      <c r="L5" s="13">
        <f t="shared" si="0"/>
        <v>36</v>
      </c>
      <c r="M5" s="13">
        <f t="shared" si="0"/>
        <v>37</v>
      </c>
      <c r="N5" s="13">
        <f t="shared" si="0"/>
        <v>38</v>
      </c>
      <c r="O5" s="21">
        <f t="shared" si="0"/>
        <v>39</v>
      </c>
      <c r="P5" s="13">
        <f t="shared" si="0"/>
        <v>40</v>
      </c>
      <c r="Q5" s="13">
        <f t="shared" si="0"/>
        <v>41</v>
      </c>
      <c r="R5" s="13">
        <f t="shared" si="0"/>
        <v>42</v>
      </c>
      <c r="S5" s="13">
        <f t="shared" si="0"/>
        <v>43</v>
      </c>
      <c r="T5" s="13">
        <f t="shared" si="0"/>
        <v>44</v>
      </c>
      <c r="U5" s="13">
        <f t="shared" si="0"/>
        <v>45</v>
      </c>
      <c r="V5" s="13">
        <f t="shared" si="0"/>
        <v>46</v>
      </c>
    </row>
    <row r="6" spans="1:22" x14ac:dyDescent="0.35">
      <c r="A6" s="1" t="s">
        <v>0</v>
      </c>
    </row>
    <row r="7" spans="1:22" x14ac:dyDescent="0.35">
      <c r="B7" s="5" t="s">
        <v>79</v>
      </c>
      <c r="C7" s="9">
        <v>2000000</v>
      </c>
      <c r="D7" s="9">
        <f t="shared" ref="D7:V7" si="1">C7*(1+D39)</f>
        <v>2140000</v>
      </c>
      <c r="E7" s="9">
        <f t="shared" si="1"/>
        <v>2247000</v>
      </c>
      <c r="F7" s="9">
        <f t="shared" si="1"/>
        <v>2426760</v>
      </c>
      <c r="G7" s="9">
        <f t="shared" si="1"/>
        <v>2790774</v>
      </c>
      <c r="H7" s="9">
        <f t="shared" si="1"/>
        <v>2986128.18</v>
      </c>
      <c r="I7" s="9">
        <f t="shared" si="1"/>
        <v>3583353.8160000001</v>
      </c>
      <c r="J7" s="9">
        <f t="shared" si="1"/>
        <v>3690854.4304800001</v>
      </c>
      <c r="K7" s="9">
        <f t="shared" si="1"/>
        <v>4244482.5950520001</v>
      </c>
      <c r="L7" s="9">
        <f t="shared" si="1"/>
        <v>4541596.37670564</v>
      </c>
      <c r="M7" s="9">
        <f t="shared" si="1"/>
        <v>5449915.652046768</v>
      </c>
      <c r="N7" s="9">
        <f t="shared" si="1"/>
        <v>5613413.1216081716</v>
      </c>
      <c r="O7" s="23">
        <f t="shared" si="1"/>
        <v>6455425.0898493966</v>
      </c>
      <c r="P7" s="9">
        <f>O7*(1+P39)/2</f>
        <v>3453652.4230694273</v>
      </c>
      <c r="Q7" s="9">
        <f>P7*(1+Q39)*2</f>
        <v>8288765.8153666249</v>
      </c>
      <c r="R7" s="9">
        <f t="shared" si="1"/>
        <v>8537428.7898276243</v>
      </c>
      <c r="S7" s="9">
        <f t="shared" si="1"/>
        <v>9818043.1083017681</v>
      </c>
      <c r="T7" s="9">
        <f t="shared" si="1"/>
        <v>10505306.125882892</v>
      </c>
      <c r="U7" s="9">
        <f t="shared" si="1"/>
        <v>12606367.35105947</v>
      </c>
      <c r="V7" s="9">
        <f t="shared" si="1"/>
        <v>12984558.371591255</v>
      </c>
    </row>
    <row r="8" spans="1:22" x14ac:dyDescent="0.35">
      <c r="B8" s="5" t="s">
        <v>81</v>
      </c>
      <c r="C8" s="9"/>
      <c r="D8" s="9"/>
      <c r="E8" s="9">
        <v>1000000</v>
      </c>
      <c r="F8" s="9">
        <f>E8*(1+F40)</f>
        <v>1070000</v>
      </c>
      <c r="G8" s="9">
        <f>F8*(1+G40)</f>
        <v>1144900</v>
      </c>
      <c r="H8" s="9">
        <f t="shared" ref="H8:V8" si="2">G8*(1+H40)</f>
        <v>1225043</v>
      </c>
      <c r="I8" s="9">
        <f t="shared" si="2"/>
        <v>1261794.29</v>
      </c>
      <c r="J8" s="9">
        <f t="shared" si="2"/>
        <v>1350119.8903000001</v>
      </c>
      <c r="K8" s="9">
        <f t="shared" si="2"/>
        <v>1620143.86836</v>
      </c>
      <c r="L8" s="9">
        <f t="shared" si="2"/>
        <v>1668748.1844108</v>
      </c>
      <c r="M8" s="9">
        <f t="shared" si="2"/>
        <v>1919060.4120724199</v>
      </c>
      <c r="N8" s="9">
        <f t="shared" si="2"/>
        <v>2053394.6409174893</v>
      </c>
      <c r="O8" s="23">
        <f t="shared" si="2"/>
        <v>2464073.5691009872</v>
      </c>
      <c r="P8" s="9">
        <f t="shared" si="2"/>
        <v>2537995.7761740168</v>
      </c>
      <c r="Q8" s="9">
        <f t="shared" si="2"/>
        <v>2918695.1426001191</v>
      </c>
      <c r="R8" s="9">
        <f t="shared" si="2"/>
        <v>3123003.8025821275</v>
      </c>
      <c r="S8" s="9">
        <f t="shared" si="2"/>
        <v>3747604.5630985531</v>
      </c>
      <c r="T8" s="9">
        <f t="shared" si="2"/>
        <v>3860032.6999915098</v>
      </c>
      <c r="U8" s="9">
        <f t="shared" si="2"/>
        <v>4439037.6049902355</v>
      </c>
      <c r="V8" s="9">
        <f t="shared" si="2"/>
        <v>4749770.2373395525</v>
      </c>
    </row>
    <row r="9" spans="1:22" x14ac:dyDescent="0.35">
      <c r="B9" s="5" t="s">
        <v>38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3"/>
      <c r="P9" s="9"/>
      <c r="Q9" s="9"/>
      <c r="R9" s="9"/>
      <c r="S9" s="9"/>
      <c r="T9" s="9"/>
      <c r="U9" s="9"/>
      <c r="V9" s="9"/>
    </row>
    <row r="10" spans="1:22" x14ac:dyDescent="0.35">
      <c r="B10" s="5" t="s">
        <v>82</v>
      </c>
      <c r="C10" s="9">
        <f>C32*(C41)</f>
        <v>35000</v>
      </c>
      <c r="D10" s="9">
        <f t="shared" ref="D10:V10" si="3">D32*(D41)</f>
        <v>169470</v>
      </c>
      <c r="E10" s="9">
        <f t="shared" si="3"/>
        <v>297865.7</v>
      </c>
      <c r="F10" s="9">
        <f t="shared" si="3"/>
        <v>465969.42700000003</v>
      </c>
      <c r="G10" s="9">
        <f t="shared" si="3"/>
        <v>707292.42397</v>
      </c>
      <c r="H10" s="9">
        <f t="shared" si="3"/>
        <v>1061646.4651164</v>
      </c>
      <c r="I10" s="9">
        <f t="shared" si="3"/>
        <v>1490493.209784982</v>
      </c>
      <c r="J10" s="9">
        <f t="shared" si="3"/>
        <v>1717852.4416195657</v>
      </c>
      <c r="K10" s="9">
        <f t="shared" si="3"/>
        <v>2128353.5333298482</v>
      </c>
      <c r="L10" s="9">
        <f t="shared" si="3"/>
        <v>2670168.2167235748</v>
      </c>
      <c r="M10" s="9">
        <f t="shared" si="3"/>
        <v>3302498.525850927</v>
      </c>
      <c r="N10" s="9">
        <f t="shared" si="3"/>
        <v>4120371.4228074932</v>
      </c>
      <c r="O10" s="23">
        <f t="shared" si="3"/>
        <v>5054814.9771742765</v>
      </c>
      <c r="P10" s="9">
        <f t="shared" si="3"/>
        <v>6243691.5231576292</v>
      </c>
      <c r="Q10" s="9">
        <f t="shared" si="3"/>
        <v>6850112.249021274</v>
      </c>
      <c r="R10" s="9">
        <f t="shared" si="3"/>
        <v>8505464.6559787951</v>
      </c>
      <c r="S10" s="9">
        <f t="shared" si="3"/>
        <v>10400292.58282084</v>
      </c>
      <c r="T10" s="9">
        <f t="shared" si="3"/>
        <v>12752789.164648701</v>
      </c>
      <c r="U10" s="9">
        <f t="shared" si="3"/>
        <v>15476916.36963477</v>
      </c>
      <c r="V10" s="9">
        <f t="shared" si="3"/>
        <v>18863527.236502722</v>
      </c>
    </row>
    <row r="11" spans="1:22" x14ac:dyDescent="0.35">
      <c r="A11" s="1" t="s">
        <v>21</v>
      </c>
      <c r="B11" s="5"/>
      <c r="C11" s="12">
        <f t="shared" ref="C11:V11" si="4">SUM(C7:C10)</f>
        <v>2035000</v>
      </c>
      <c r="D11" s="12">
        <f t="shared" si="4"/>
        <v>2309470</v>
      </c>
      <c r="E11" s="12">
        <f t="shared" si="4"/>
        <v>3544865.7</v>
      </c>
      <c r="F11" s="12">
        <f t="shared" si="4"/>
        <v>3962729.4270000001</v>
      </c>
      <c r="G11" s="12">
        <f t="shared" si="4"/>
        <v>4642966.4239699999</v>
      </c>
      <c r="H11" s="12">
        <f t="shared" si="4"/>
        <v>5272817.6451164</v>
      </c>
      <c r="I11" s="12">
        <f t="shared" si="4"/>
        <v>6335641.3157849824</v>
      </c>
      <c r="J11" s="12">
        <f t="shared" si="4"/>
        <v>6758826.7623995654</v>
      </c>
      <c r="K11" s="12">
        <f t="shared" si="4"/>
        <v>7992979.9967418481</v>
      </c>
      <c r="L11" s="12">
        <f t="shared" si="4"/>
        <v>8880512.7778400145</v>
      </c>
      <c r="M11" s="12">
        <f t="shared" si="4"/>
        <v>10671474.589970116</v>
      </c>
      <c r="N11" s="12">
        <f t="shared" si="4"/>
        <v>11787179.185333155</v>
      </c>
      <c r="O11" s="24">
        <f t="shared" si="4"/>
        <v>13974313.636124661</v>
      </c>
      <c r="P11" s="12">
        <f t="shared" si="4"/>
        <v>12235339.722401073</v>
      </c>
      <c r="Q11" s="12">
        <f t="shared" si="4"/>
        <v>18057573.206988018</v>
      </c>
      <c r="R11" s="12">
        <f t="shared" si="4"/>
        <v>20165897.248388547</v>
      </c>
      <c r="S11" s="12">
        <f t="shared" si="4"/>
        <v>23965940.254221164</v>
      </c>
      <c r="T11" s="12">
        <f t="shared" si="4"/>
        <v>27118127.9905231</v>
      </c>
      <c r="U11" s="12">
        <f t="shared" si="4"/>
        <v>32522321.325684477</v>
      </c>
      <c r="V11" s="12">
        <f t="shared" si="4"/>
        <v>36597855.845433533</v>
      </c>
    </row>
    <row r="13" spans="1:22" x14ac:dyDescent="0.35">
      <c r="A13" s="1" t="s">
        <v>1</v>
      </c>
    </row>
    <row r="14" spans="1:22" x14ac:dyDescent="0.35">
      <c r="B14" s="5" t="s">
        <v>3</v>
      </c>
      <c r="C14" s="9">
        <v>240000</v>
      </c>
      <c r="D14" s="9">
        <f>C14*(1+D38)</f>
        <v>252000</v>
      </c>
      <c r="E14" s="9">
        <f>25000*12</f>
        <v>300000</v>
      </c>
      <c r="F14" s="9">
        <f>E14*(1+F38)</f>
        <v>315000</v>
      </c>
      <c r="G14" s="9">
        <f>F14*(1+G38)*3/2</f>
        <v>496125</v>
      </c>
      <c r="H14" s="9">
        <f>G14*(1+H38)*4/3</f>
        <v>694575</v>
      </c>
      <c r="I14" s="9">
        <f>H14*(1+I38)*4/3</f>
        <v>972405</v>
      </c>
      <c r="J14" s="9">
        <f t="shared" ref="J14:V14" si="5">I14*(1+J38)</f>
        <v>1021025.25</v>
      </c>
      <c r="K14" s="9">
        <f t="shared" si="5"/>
        <v>1072076.5125</v>
      </c>
      <c r="L14" s="9">
        <f t="shared" si="5"/>
        <v>1125680.338125</v>
      </c>
      <c r="M14" s="9">
        <f t="shared" si="5"/>
        <v>1181964.35503125</v>
      </c>
      <c r="N14" s="9">
        <f t="shared" si="5"/>
        <v>1241062.5727828126</v>
      </c>
      <c r="O14" s="23">
        <f t="shared" si="5"/>
        <v>1303115.7014219533</v>
      </c>
      <c r="P14" s="9">
        <f t="shared" si="5"/>
        <v>1368271.4864930511</v>
      </c>
      <c r="Q14" s="9">
        <f t="shared" si="5"/>
        <v>1436685.0608177036</v>
      </c>
      <c r="R14" s="9">
        <f t="shared" si="5"/>
        <v>1508519.3138585889</v>
      </c>
      <c r="S14" s="9">
        <f t="shared" si="5"/>
        <v>1583945.2795515184</v>
      </c>
      <c r="T14" s="9">
        <f t="shared" si="5"/>
        <v>1663142.5435290944</v>
      </c>
      <c r="U14" s="9">
        <f t="shared" si="5"/>
        <v>1746299.6707055492</v>
      </c>
      <c r="V14" s="9">
        <f t="shared" si="5"/>
        <v>1833614.6542408266</v>
      </c>
    </row>
    <row r="15" spans="1:22" x14ac:dyDescent="0.35">
      <c r="B15" s="5" t="s">
        <v>4</v>
      </c>
      <c r="C15" s="9"/>
      <c r="D15" s="9">
        <f>C15*(1+0.05)</f>
        <v>0</v>
      </c>
      <c r="E15" s="9">
        <f>25000*12</f>
        <v>300000</v>
      </c>
      <c r="F15" s="9">
        <f t="shared" ref="F15:V15" si="6">E15*(1+0.05)</f>
        <v>315000</v>
      </c>
      <c r="G15" s="9">
        <f t="shared" si="6"/>
        <v>330750</v>
      </c>
      <c r="H15" s="9">
        <f>G15*(1+0.05)</f>
        <v>347287.5</v>
      </c>
      <c r="I15" s="9">
        <f>H15*(1+0.05)*3/2</f>
        <v>546977.8125</v>
      </c>
      <c r="J15" s="9">
        <f t="shared" si="6"/>
        <v>574326.703125</v>
      </c>
      <c r="K15" s="9">
        <f t="shared" si="6"/>
        <v>603043.03828125005</v>
      </c>
      <c r="L15" s="9">
        <f t="shared" si="6"/>
        <v>633195.19019531261</v>
      </c>
      <c r="M15" s="9">
        <f t="shared" si="6"/>
        <v>664854.94970507827</v>
      </c>
      <c r="N15" s="9">
        <f t="shared" si="6"/>
        <v>698097.69719033223</v>
      </c>
      <c r="O15" s="23">
        <f t="shared" si="6"/>
        <v>733002.58204984886</v>
      </c>
      <c r="P15" s="9">
        <f t="shared" si="6"/>
        <v>769652.71115234133</v>
      </c>
      <c r="Q15" s="9">
        <f t="shared" si="6"/>
        <v>808135.34670995839</v>
      </c>
      <c r="R15" s="9">
        <f t="shared" si="6"/>
        <v>848542.1140454564</v>
      </c>
      <c r="S15" s="9">
        <f t="shared" si="6"/>
        <v>890969.21974772925</v>
      </c>
      <c r="T15" s="9">
        <f t="shared" si="6"/>
        <v>935517.68073511578</v>
      </c>
      <c r="U15" s="9">
        <f t="shared" si="6"/>
        <v>982293.56477187166</v>
      </c>
      <c r="V15" s="9">
        <f t="shared" si="6"/>
        <v>1031408.2430104653</v>
      </c>
    </row>
    <row r="16" spans="1:22" x14ac:dyDescent="0.35">
      <c r="B16" s="5" t="s">
        <v>5</v>
      </c>
      <c r="C16" s="9">
        <v>30000</v>
      </c>
      <c r="D16" s="9">
        <f>C16*(1+D38)</f>
        <v>31500</v>
      </c>
      <c r="E16" s="9">
        <f>D16*2.5</f>
        <v>78750</v>
      </c>
      <c r="F16" s="9">
        <f>E16*(1+F38)+3/2</f>
        <v>82689</v>
      </c>
      <c r="G16" s="9">
        <f>F16*(1+G38)*3/2</f>
        <v>130235.17499999999</v>
      </c>
      <c r="H16" s="9">
        <f>G16*(1+H38)*3/2</f>
        <v>205120.40062500001</v>
      </c>
      <c r="I16" s="9">
        <f>H16*(1+I38)*4/3</f>
        <v>287168.56087500002</v>
      </c>
      <c r="J16" s="9">
        <f t="shared" ref="J16:V16" si="7">I16*(1+J38)</f>
        <v>301526.98891875002</v>
      </c>
      <c r="K16" s="9">
        <f t="shared" si="7"/>
        <v>316603.33836468752</v>
      </c>
      <c r="L16" s="9">
        <f t="shared" si="7"/>
        <v>332433.50528292189</v>
      </c>
      <c r="M16" s="9">
        <f t="shared" si="7"/>
        <v>349055.18054706801</v>
      </c>
      <c r="N16" s="9">
        <f t="shared" si="7"/>
        <v>366507.93957442144</v>
      </c>
      <c r="O16" s="23">
        <f t="shared" si="7"/>
        <v>384833.33655314252</v>
      </c>
      <c r="P16" s="9">
        <f t="shared" si="7"/>
        <v>404075.00338079967</v>
      </c>
      <c r="Q16" s="9">
        <f t="shared" si="7"/>
        <v>424278.75354983966</v>
      </c>
      <c r="R16" s="9">
        <f t="shared" si="7"/>
        <v>445492.69122733164</v>
      </c>
      <c r="S16" s="9">
        <f t="shared" si="7"/>
        <v>467767.32578869822</v>
      </c>
      <c r="T16" s="9">
        <f t="shared" si="7"/>
        <v>491155.69207813317</v>
      </c>
      <c r="U16" s="9">
        <f t="shared" si="7"/>
        <v>515713.47668203985</v>
      </c>
      <c r="V16" s="9">
        <f t="shared" si="7"/>
        <v>541499.1505161419</v>
      </c>
    </row>
    <row r="17" spans="1:23" x14ac:dyDescent="0.35">
      <c r="B17" s="5" t="s">
        <v>6</v>
      </c>
      <c r="C17" s="9">
        <v>60000</v>
      </c>
      <c r="D17" s="9">
        <f t="shared" ref="D17:V17" si="8">C17*(1+D38)</f>
        <v>63000</v>
      </c>
      <c r="E17" s="9">
        <f>D17*2</f>
        <v>126000</v>
      </c>
      <c r="F17" s="9">
        <f t="shared" si="8"/>
        <v>132300</v>
      </c>
      <c r="G17" s="9">
        <f t="shared" si="8"/>
        <v>138915</v>
      </c>
      <c r="H17" s="9">
        <f t="shared" si="8"/>
        <v>145860.75</v>
      </c>
      <c r="I17" s="9">
        <f t="shared" si="8"/>
        <v>153153.78750000001</v>
      </c>
      <c r="J17" s="9">
        <f t="shared" si="8"/>
        <v>160811.47687500002</v>
      </c>
      <c r="K17" s="9">
        <f t="shared" si="8"/>
        <v>168852.05071875002</v>
      </c>
      <c r="L17" s="9">
        <f t="shared" si="8"/>
        <v>177294.65325468752</v>
      </c>
      <c r="M17" s="9">
        <f t="shared" si="8"/>
        <v>186159.3859174219</v>
      </c>
      <c r="N17" s="9">
        <f t="shared" si="8"/>
        <v>195467.35521329299</v>
      </c>
      <c r="O17" s="23">
        <f t="shared" si="8"/>
        <v>205240.72297395766</v>
      </c>
      <c r="P17" s="9">
        <f t="shared" si="8"/>
        <v>215502.75912265555</v>
      </c>
      <c r="Q17" s="9">
        <f t="shared" si="8"/>
        <v>226277.89707878834</v>
      </c>
      <c r="R17" s="9">
        <f t="shared" si="8"/>
        <v>237591.79193272776</v>
      </c>
      <c r="S17" s="9">
        <f t="shared" si="8"/>
        <v>249471.38152936415</v>
      </c>
      <c r="T17" s="9">
        <f t="shared" si="8"/>
        <v>261944.95060583236</v>
      </c>
      <c r="U17" s="9">
        <f t="shared" si="8"/>
        <v>275042.198136124</v>
      </c>
      <c r="V17" s="9">
        <f t="shared" si="8"/>
        <v>288794.30804293021</v>
      </c>
    </row>
    <row r="18" spans="1:23" x14ac:dyDescent="0.35">
      <c r="B18" s="5" t="s">
        <v>7</v>
      </c>
      <c r="C18" s="9">
        <v>18000</v>
      </c>
      <c r="D18" s="9">
        <f t="shared" ref="D18:V18" si="9">C18*(1+D38)</f>
        <v>18900</v>
      </c>
      <c r="E18" s="9">
        <f>D18*1.5</f>
        <v>28350</v>
      </c>
      <c r="F18" s="9">
        <f t="shared" si="9"/>
        <v>29767.5</v>
      </c>
      <c r="G18" s="9">
        <f t="shared" si="9"/>
        <v>31255.875</v>
      </c>
      <c r="H18" s="9">
        <f t="shared" si="9"/>
        <v>32818.668750000004</v>
      </c>
      <c r="I18" s="9">
        <f t="shared" si="9"/>
        <v>34459.602187500008</v>
      </c>
      <c r="J18" s="9">
        <f t="shared" si="9"/>
        <v>36182.582296875007</v>
      </c>
      <c r="K18" s="9">
        <f t="shared" si="9"/>
        <v>37991.711411718759</v>
      </c>
      <c r="L18" s="9">
        <f t="shared" si="9"/>
        <v>39891.296982304702</v>
      </c>
      <c r="M18" s="9">
        <f t="shared" si="9"/>
        <v>41885.861831419941</v>
      </c>
      <c r="N18" s="9">
        <f t="shared" si="9"/>
        <v>43980.154922990943</v>
      </c>
      <c r="O18" s="23">
        <f t="shared" si="9"/>
        <v>46179.162669140489</v>
      </c>
      <c r="P18" s="9">
        <f t="shared" si="9"/>
        <v>48488.120802597514</v>
      </c>
      <c r="Q18" s="9">
        <f t="shared" si="9"/>
        <v>50912.526842727391</v>
      </c>
      <c r="R18" s="9">
        <f t="shared" si="9"/>
        <v>53458.153184863761</v>
      </c>
      <c r="S18" s="9">
        <f t="shared" si="9"/>
        <v>56131.060844106949</v>
      </c>
      <c r="T18" s="9">
        <f t="shared" si="9"/>
        <v>58937.613886312298</v>
      </c>
      <c r="U18" s="9">
        <f t="shared" si="9"/>
        <v>61884.494580627914</v>
      </c>
      <c r="V18" s="9">
        <f t="shared" si="9"/>
        <v>64978.719309659311</v>
      </c>
    </row>
    <row r="19" spans="1:23" x14ac:dyDescent="0.35">
      <c r="B19" s="5" t="s">
        <v>8</v>
      </c>
      <c r="C19" s="9">
        <v>24000</v>
      </c>
      <c r="D19" s="9">
        <f t="shared" ref="D19:I19" si="10">C19*(1+D38)</f>
        <v>25200</v>
      </c>
      <c r="E19" s="9">
        <f>D19*2</f>
        <v>50400</v>
      </c>
      <c r="F19" s="9">
        <f t="shared" si="10"/>
        <v>52920</v>
      </c>
      <c r="G19" s="9">
        <f t="shared" si="10"/>
        <v>55566</v>
      </c>
      <c r="H19" s="9">
        <f t="shared" si="10"/>
        <v>58344.3</v>
      </c>
      <c r="I19" s="9">
        <f t="shared" si="10"/>
        <v>61261.515000000007</v>
      </c>
      <c r="J19" s="9">
        <f>I19*(1+J38)</f>
        <v>64324.59075000001</v>
      </c>
      <c r="K19" s="9">
        <f>J19*(1+K38)+100000*(1.05)^8</f>
        <v>215286.36466640627</v>
      </c>
      <c r="L19" s="9">
        <f>K19*(1+L38)</f>
        <v>226050.68289972658</v>
      </c>
      <c r="M19" s="9">
        <f>L19*(1+M38)+100000*(1.05)^10</f>
        <v>400242.67972245708</v>
      </c>
      <c r="N19" s="9">
        <f t="shared" ref="N19:V19" si="11">M19*(1+N38)</f>
        <v>420254.81370857992</v>
      </c>
      <c r="O19" s="23">
        <f t="shared" si="11"/>
        <v>441267.55439400894</v>
      </c>
      <c r="P19" s="9">
        <f t="shared" si="11"/>
        <v>463330.93211370939</v>
      </c>
      <c r="Q19" s="9">
        <f t="shared" si="11"/>
        <v>486497.47871939489</v>
      </c>
      <c r="R19" s="9">
        <f t="shared" si="11"/>
        <v>510822.35265536467</v>
      </c>
      <c r="S19" s="9">
        <f t="shared" si="11"/>
        <v>536363.4702881329</v>
      </c>
      <c r="T19" s="9">
        <f t="shared" si="11"/>
        <v>563181.64380253956</v>
      </c>
      <c r="U19" s="9">
        <f t="shared" si="11"/>
        <v>591340.72599266656</v>
      </c>
      <c r="V19" s="9">
        <f t="shared" si="11"/>
        <v>620907.76229229989</v>
      </c>
    </row>
    <row r="20" spans="1:23" x14ac:dyDescent="0.35">
      <c r="B20" s="5" t="s">
        <v>9</v>
      </c>
      <c r="C20" s="9">
        <v>10000</v>
      </c>
      <c r="D20" s="9">
        <f>C20*(1+D38)</f>
        <v>10500</v>
      </c>
      <c r="E20" s="9">
        <f>D20*2</f>
        <v>21000</v>
      </c>
      <c r="F20" s="9">
        <f>E20*(1+F38)*3/2</f>
        <v>33075</v>
      </c>
      <c r="G20" s="9">
        <f>F20*(1+G38)*2</f>
        <v>69457.5</v>
      </c>
      <c r="H20" s="9">
        <f>G20*(1+H38)*4/3</f>
        <v>97240.5</v>
      </c>
      <c r="I20" s="9">
        <f>H20*(1+I38)*3/2</f>
        <v>153153.78750000001</v>
      </c>
      <c r="J20" s="9">
        <f t="shared" ref="J20:V20" si="12">I20*(1+J38)</f>
        <v>160811.47687500002</v>
      </c>
      <c r="K20" s="9">
        <f t="shared" si="12"/>
        <v>168852.05071875002</v>
      </c>
      <c r="L20" s="9">
        <f t="shared" si="12"/>
        <v>177294.65325468752</v>
      </c>
      <c r="M20" s="9">
        <f t="shared" si="12"/>
        <v>186159.3859174219</v>
      </c>
      <c r="N20" s="9">
        <f t="shared" si="12"/>
        <v>195467.35521329299</v>
      </c>
      <c r="O20" s="23">
        <f t="shared" si="12"/>
        <v>205240.72297395766</v>
      </c>
      <c r="P20" s="9">
        <f t="shared" si="12"/>
        <v>215502.75912265555</v>
      </c>
      <c r="Q20" s="9">
        <f t="shared" si="12"/>
        <v>226277.89707878834</v>
      </c>
      <c r="R20" s="9">
        <f t="shared" si="12"/>
        <v>237591.79193272776</v>
      </c>
      <c r="S20" s="9">
        <f t="shared" si="12"/>
        <v>249471.38152936415</v>
      </c>
      <c r="T20" s="9">
        <f t="shared" si="12"/>
        <v>261944.95060583236</v>
      </c>
      <c r="U20" s="9">
        <f t="shared" si="12"/>
        <v>275042.198136124</v>
      </c>
      <c r="V20" s="9">
        <f t="shared" si="12"/>
        <v>288794.30804293021</v>
      </c>
    </row>
    <row r="21" spans="1:23" x14ac:dyDescent="0.35">
      <c r="B21" s="5" t="s">
        <v>10</v>
      </c>
      <c r="C21" s="9">
        <v>60000</v>
      </c>
      <c r="D21" s="9">
        <f t="shared" ref="D21:V21" si="13">C21*(1+D38)</f>
        <v>63000</v>
      </c>
      <c r="E21" s="9">
        <f>D21*2</f>
        <v>126000</v>
      </c>
      <c r="F21" s="9">
        <f t="shared" si="13"/>
        <v>132300</v>
      </c>
      <c r="G21" s="9">
        <f t="shared" si="13"/>
        <v>138915</v>
      </c>
      <c r="H21" s="9">
        <f t="shared" si="13"/>
        <v>145860.75</v>
      </c>
      <c r="I21" s="9">
        <f t="shared" si="13"/>
        <v>153153.78750000001</v>
      </c>
      <c r="J21" s="9">
        <f t="shared" si="13"/>
        <v>160811.47687500002</v>
      </c>
      <c r="K21" s="9">
        <f t="shared" si="13"/>
        <v>168852.05071875002</v>
      </c>
      <c r="L21" s="9">
        <f t="shared" si="13"/>
        <v>177294.65325468752</v>
      </c>
      <c r="M21" s="9">
        <f t="shared" si="13"/>
        <v>186159.3859174219</v>
      </c>
      <c r="N21" s="9">
        <f t="shared" si="13"/>
        <v>195467.35521329299</v>
      </c>
      <c r="O21" s="23">
        <f t="shared" si="13"/>
        <v>205240.72297395766</v>
      </c>
      <c r="P21" s="9">
        <f t="shared" si="13"/>
        <v>215502.75912265555</v>
      </c>
      <c r="Q21" s="9">
        <f t="shared" si="13"/>
        <v>226277.89707878834</v>
      </c>
      <c r="R21" s="9">
        <f t="shared" si="13"/>
        <v>237591.79193272776</v>
      </c>
      <c r="S21" s="9">
        <f t="shared" si="13"/>
        <v>249471.38152936415</v>
      </c>
      <c r="T21" s="9">
        <f t="shared" si="13"/>
        <v>261944.95060583236</v>
      </c>
      <c r="U21" s="9">
        <f t="shared" si="13"/>
        <v>275042.198136124</v>
      </c>
      <c r="V21" s="9">
        <f t="shared" si="13"/>
        <v>288794.30804293021</v>
      </c>
    </row>
    <row r="22" spans="1:23" x14ac:dyDescent="0.35">
      <c r="B22" s="5" t="s">
        <v>11</v>
      </c>
      <c r="C22" s="9">
        <v>100000</v>
      </c>
      <c r="D22" s="9">
        <f>C22*(1+D38)</f>
        <v>105000</v>
      </c>
      <c r="E22" s="9">
        <f>D22*3</f>
        <v>315000</v>
      </c>
      <c r="F22" s="9">
        <f>E22*(1+F38)*3/2</f>
        <v>496125</v>
      </c>
      <c r="G22" s="9">
        <f>F22*(1+G38)</f>
        <v>520931.25</v>
      </c>
      <c r="H22" s="9">
        <f>G22*(1+H38)*4/3</f>
        <v>729303.75</v>
      </c>
      <c r="I22" s="9">
        <f t="shared" ref="I22:V22" si="14">H22*(1+I38)</f>
        <v>765768.9375</v>
      </c>
      <c r="J22" s="9">
        <f t="shared" si="14"/>
        <v>804057.38437500002</v>
      </c>
      <c r="K22" s="9">
        <f t="shared" si="14"/>
        <v>844260.25359375007</v>
      </c>
      <c r="L22" s="9">
        <f t="shared" si="14"/>
        <v>886473.26627343765</v>
      </c>
      <c r="M22" s="9">
        <f t="shared" si="14"/>
        <v>930796.9295871096</v>
      </c>
      <c r="N22" s="9">
        <f t="shared" si="14"/>
        <v>977336.77606646507</v>
      </c>
      <c r="O22" s="23">
        <f t="shared" si="14"/>
        <v>1026203.6148697884</v>
      </c>
      <c r="P22" s="9">
        <f t="shared" si="14"/>
        <v>1077513.7956132779</v>
      </c>
      <c r="Q22" s="9">
        <f t="shared" si="14"/>
        <v>1131389.4853939419</v>
      </c>
      <c r="R22" s="9">
        <f t="shared" si="14"/>
        <v>1187958.9596636391</v>
      </c>
      <c r="S22" s="9">
        <f t="shared" si="14"/>
        <v>1247356.9076468211</v>
      </c>
      <c r="T22" s="9">
        <f t="shared" si="14"/>
        <v>1309724.7530291623</v>
      </c>
      <c r="U22" s="9">
        <f t="shared" si="14"/>
        <v>1375210.9906806205</v>
      </c>
      <c r="V22" s="9">
        <f t="shared" si="14"/>
        <v>1443971.5402146517</v>
      </c>
    </row>
    <row r="23" spans="1:23" x14ac:dyDescent="0.35">
      <c r="B23" s="5" t="s">
        <v>18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3"/>
      <c r="P23" s="9"/>
      <c r="Q23" s="9"/>
      <c r="R23" s="9"/>
      <c r="S23" s="9"/>
      <c r="T23" s="9"/>
      <c r="U23" s="9"/>
      <c r="V23" s="9"/>
    </row>
    <row r="24" spans="1:23" x14ac:dyDescent="0.35">
      <c r="B24" s="5" t="s">
        <v>73</v>
      </c>
      <c r="C24" s="9">
        <v>50000</v>
      </c>
      <c r="D24" s="16">
        <f t="shared" ref="D24:V24" si="15">C24*(1+D38)</f>
        <v>52500</v>
      </c>
      <c r="E24" s="16">
        <f>D24*2</f>
        <v>105000</v>
      </c>
      <c r="F24" s="16">
        <f t="shared" si="15"/>
        <v>110250</v>
      </c>
      <c r="G24" s="16">
        <f t="shared" si="15"/>
        <v>115762.5</v>
      </c>
      <c r="H24" s="16">
        <f t="shared" si="15"/>
        <v>121550.625</v>
      </c>
      <c r="I24" s="16">
        <f t="shared" si="15"/>
        <v>127628.15625</v>
      </c>
      <c r="J24" s="16">
        <f t="shared" si="15"/>
        <v>134009.56406249999</v>
      </c>
      <c r="K24" s="16">
        <f t="shared" si="15"/>
        <v>140710.042265625</v>
      </c>
      <c r="L24" s="16">
        <f t="shared" si="15"/>
        <v>147745.54437890626</v>
      </c>
      <c r="M24" s="16">
        <f t="shared" si="15"/>
        <v>155132.82159785158</v>
      </c>
      <c r="N24" s="16">
        <f t="shared" si="15"/>
        <v>162889.46267774416</v>
      </c>
      <c r="O24" s="23">
        <f t="shared" si="15"/>
        <v>171033.93581163138</v>
      </c>
      <c r="P24" s="16">
        <f t="shared" si="15"/>
        <v>179585.63260221295</v>
      </c>
      <c r="Q24" s="16">
        <f t="shared" si="15"/>
        <v>188564.91423232362</v>
      </c>
      <c r="R24" s="16">
        <f t="shared" si="15"/>
        <v>197993.1599439398</v>
      </c>
      <c r="S24" s="16">
        <f t="shared" si="15"/>
        <v>207892.8179411368</v>
      </c>
      <c r="T24" s="16">
        <f t="shared" si="15"/>
        <v>218287.45883819365</v>
      </c>
      <c r="U24" s="16">
        <f t="shared" si="15"/>
        <v>229201.83178010333</v>
      </c>
      <c r="V24" s="16">
        <f t="shared" si="15"/>
        <v>240661.9233691085</v>
      </c>
    </row>
    <row r="25" spans="1:23" x14ac:dyDescent="0.35">
      <c r="B25" s="5" t="s">
        <v>74</v>
      </c>
      <c r="C25" s="9">
        <v>18000</v>
      </c>
      <c r="D25" s="9">
        <f t="shared" ref="D25:V25" si="16">C25*(1+D38)</f>
        <v>18900</v>
      </c>
      <c r="E25" s="9">
        <f t="shared" si="16"/>
        <v>19845</v>
      </c>
      <c r="F25" s="9">
        <f t="shared" si="16"/>
        <v>20837.25</v>
      </c>
      <c r="G25" s="9">
        <f t="shared" si="16"/>
        <v>21879.112499999999</v>
      </c>
      <c r="H25" s="9">
        <f t="shared" si="16"/>
        <v>22973.068125000002</v>
      </c>
      <c r="I25" s="9">
        <f t="shared" si="16"/>
        <v>24121.721531250001</v>
      </c>
      <c r="J25" s="9">
        <f t="shared" si="16"/>
        <v>25327.807607812501</v>
      </c>
      <c r="K25" s="9">
        <f t="shared" si="16"/>
        <v>26594.197988203126</v>
      </c>
      <c r="L25" s="9">
        <f t="shared" si="16"/>
        <v>27923.907887613284</v>
      </c>
      <c r="M25" s="9">
        <f t="shared" si="16"/>
        <v>29320.10328199395</v>
      </c>
      <c r="N25" s="9">
        <f t="shared" si="16"/>
        <v>30786.108446093647</v>
      </c>
      <c r="O25" s="23">
        <f t="shared" si="16"/>
        <v>32325.413868398329</v>
      </c>
      <c r="P25" s="9">
        <f t="shared" si="16"/>
        <v>33941.684561818249</v>
      </c>
      <c r="Q25" s="9">
        <f t="shared" si="16"/>
        <v>35638.768789909162</v>
      </c>
      <c r="R25" s="9">
        <f t="shared" si="16"/>
        <v>37420.707229404623</v>
      </c>
      <c r="S25" s="9">
        <f t="shared" si="16"/>
        <v>39291.742590874856</v>
      </c>
      <c r="T25" s="9">
        <f t="shared" si="16"/>
        <v>41256.329720418602</v>
      </c>
      <c r="U25" s="9">
        <f t="shared" si="16"/>
        <v>43319.146206439531</v>
      </c>
      <c r="V25" s="9">
        <f t="shared" si="16"/>
        <v>45485.103516761512</v>
      </c>
      <c r="W25" s="9"/>
    </row>
    <row r="26" spans="1:23" x14ac:dyDescent="0.35">
      <c r="B26" s="5" t="s">
        <v>19</v>
      </c>
      <c r="C26" s="9">
        <v>24000</v>
      </c>
      <c r="D26" s="9">
        <f t="shared" ref="D26:V26" si="17">C26*(1+D38)</f>
        <v>25200</v>
      </c>
      <c r="E26" s="9">
        <f t="shared" si="17"/>
        <v>26460</v>
      </c>
      <c r="F26" s="9">
        <f t="shared" si="17"/>
        <v>27783</v>
      </c>
      <c r="G26" s="9">
        <f t="shared" si="17"/>
        <v>29172.15</v>
      </c>
      <c r="H26" s="9">
        <f t="shared" si="17"/>
        <v>30630.757500000003</v>
      </c>
      <c r="I26" s="9">
        <f t="shared" si="17"/>
        <v>32162.295375000005</v>
      </c>
      <c r="J26" s="9">
        <f t="shared" si="17"/>
        <v>33770.410143750007</v>
      </c>
      <c r="K26" s="9">
        <f t="shared" si="17"/>
        <v>35458.930650937509</v>
      </c>
      <c r="L26" s="9">
        <f t="shared" si="17"/>
        <v>37231.877183484386</v>
      </c>
      <c r="M26" s="9">
        <f t="shared" si="17"/>
        <v>39093.47104265861</v>
      </c>
      <c r="N26" s="9">
        <f t="shared" si="17"/>
        <v>41048.144594791542</v>
      </c>
      <c r="O26" s="23">
        <f t="shared" si="17"/>
        <v>43100.551824531118</v>
      </c>
      <c r="P26" s="9">
        <f t="shared" si="17"/>
        <v>45255.579415757675</v>
      </c>
      <c r="Q26" s="9">
        <f t="shared" si="17"/>
        <v>47518.358386545558</v>
      </c>
      <c r="R26" s="9">
        <f t="shared" si="17"/>
        <v>49894.276305872838</v>
      </c>
      <c r="S26" s="9">
        <f t="shared" si="17"/>
        <v>52388.990121166484</v>
      </c>
      <c r="T26" s="9">
        <f t="shared" si="17"/>
        <v>55008.439627224812</v>
      </c>
      <c r="U26" s="9">
        <f t="shared" si="17"/>
        <v>57758.861608586056</v>
      </c>
      <c r="V26" s="9">
        <f t="shared" si="17"/>
        <v>60646.804689015364</v>
      </c>
    </row>
    <row r="27" spans="1:23" x14ac:dyDescent="0.35">
      <c r="B27" s="5" t="s">
        <v>12</v>
      </c>
      <c r="C27" s="9">
        <v>18000</v>
      </c>
      <c r="D27" s="9">
        <f t="shared" ref="D27:V27" si="18">C27*(1+D38)</f>
        <v>18900</v>
      </c>
      <c r="E27" s="9">
        <f t="shared" si="18"/>
        <v>19845</v>
      </c>
      <c r="F27" s="9">
        <f t="shared" si="18"/>
        <v>20837.25</v>
      </c>
      <c r="G27" s="9">
        <f t="shared" si="18"/>
        <v>21879.112499999999</v>
      </c>
      <c r="H27" s="9">
        <f t="shared" si="18"/>
        <v>22973.068125000002</v>
      </c>
      <c r="I27" s="9">
        <f t="shared" si="18"/>
        <v>24121.721531250001</v>
      </c>
      <c r="J27" s="9">
        <f t="shared" si="18"/>
        <v>25327.807607812501</v>
      </c>
      <c r="K27" s="9">
        <f t="shared" si="18"/>
        <v>26594.197988203126</v>
      </c>
      <c r="L27" s="9">
        <f t="shared" si="18"/>
        <v>27923.907887613284</v>
      </c>
      <c r="M27" s="9">
        <f t="shared" si="18"/>
        <v>29320.10328199395</v>
      </c>
      <c r="N27" s="9">
        <f t="shared" si="18"/>
        <v>30786.108446093647</v>
      </c>
      <c r="O27" s="23">
        <f t="shared" si="18"/>
        <v>32325.413868398329</v>
      </c>
      <c r="P27" s="9">
        <f t="shared" si="18"/>
        <v>33941.684561818249</v>
      </c>
      <c r="Q27" s="9">
        <f t="shared" si="18"/>
        <v>35638.768789909162</v>
      </c>
      <c r="R27" s="9">
        <f t="shared" si="18"/>
        <v>37420.707229404623</v>
      </c>
      <c r="S27" s="9">
        <f t="shared" si="18"/>
        <v>39291.742590874856</v>
      </c>
      <c r="T27" s="9">
        <f t="shared" si="18"/>
        <v>41256.329720418602</v>
      </c>
      <c r="U27" s="9">
        <f t="shared" si="18"/>
        <v>43319.146206439531</v>
      </c>
      <c r="V27" s="9">
        <f t="shared" si="18"/>
        <v>45485.103516761512</v>
      </c>
    </row>
    <row r="28" spans="1:23" x14ac:dyDescent="0.35">
      <c r="B28" s="5" t="s">
        <v>25</v>
      </c>
      <c r="C28" s="9"/>
      <c r="D28" s="10">
        <v>800000</v>
      </c>
      <c r="E28" s="9">
        <v>500000</v>
      </c>
      <c r="G28" s="10">
        <v>125000</v>
      </c>
      <c r="I28" s="10">
        <v>150000</v>
      </c>
      <c r="J28" s="10">
        <v>1200000</v>
      </c>
      <c r="K28" s="9"/>
      <c r="L28" s="9"/>
      <c r="M28" s="9"/>
      <c r="N28" s="9"/>
      <c r="O28" s="23"/>
      <c r="P28" s="10">
        <v>2500000</v>
      </c>
      <c r="Q28" s="9"/>
      <c r="R28" s="9"/>
      <c r="S28" s="9"/>
      <c r="T28" s="9"/>
      <c r="U28" s="9"/>
      <c r="V28" s="9"/>
    </row>
    <row r="29" spans="1:23" x14ac:dyDescent="0.35">
      <c r="A29" s="1" t="s">
        <v>20</v>
      </c>
      <c r="C29" s="11">
        <f t="shared" ref="C29:V29" si="19">SUM(C14:C28)</f>
        <v>652000</v>
      </c>
      <c r="D29" s="11">
        <f t="shared" si="19"/>
        <v>1484600</v>
      </c>
      <c r="E29" s="11">
        <f t="shared" si="19"/>
        <v>2016650</v>
      </c>
      <c r="F29" s="11">
        <f t="shared" si="19"/>
        <v>1768884</v>
      </c>
      <c r="G29" s="11">
        <f>SUM(G14:G28)</f>
        <v>2225843.6749999998</v>
      </c>
      <c r="H29" s="11">
        <f t="shared" si="19"/>
        <v>2654539.1381250001</v>
      </c>
      <c r="I29" s="11">
        <f>SUM(I14:I28)</f>
        <v>3485536.6852500006</v>
      </c>
      <c r="J29" s="11">
        <f t="shared" si="19"/>
        <v>4702313.5195124997</v>
      </c>
      <c r="K29" s="11">
        <f t="shared" si="19"/>
        <v>3825174.7398670311</v>
      </c>
      <c r="L29" s="11">
        <f t="shared" si="19"/>
        <v>4016433.4768603831</v>
      </c>
      <c r="M29" s="11">
        <f t="shared" si="19"/>
        <v>4380144.6133811474</v>
      </c>
      <c r="N29" s="11">
        <f t="shared" si="19"/>
        <v>4599151.8440502035</v>
      </c>
      <c r="O29" s="25">
        <f t="shared" si="19"/>
        <v>4829109.4362527151</v>
      </c>
      <c r="P29" s="11">
        <f t="shared" si="19"/>
        <v>7570564.9080653498</v>
      </c>
      <c r="Q29" s="11">
        <f t="shared" si="19"/>
        <v>5324093.1534686182</v>
      </c>
      <c r="R29" s="11">
        <f t="shared" si="19"/>
        <v>5590297.8111420497</v>
      </c>
      <c r="S29" s="11">
        <f t="shared" si="19"/>
        <v>5869812.7016991507</v>
      </c>
      <c r="T29" s="11">
        <f t="shared" si="19"/>
        <v>6163303.3367841095</v>
      </c>
      <c r="U29" s="11">
        <f t="shared" si="19"/>
        <v>6471468.5036233161</v>
      </c>
      <c r="V29" s="11">
        <f t="shared" si="19"/>
        <v>6795041.9288044833</v>
      </c>
    </row>
    <row r="30" spans="1:23" s="2" customFormat="1" x14ac:dyDescent="0.35">
      <c r="B30" s="3" t="s">
        <v>2</v>
      </c>
      <c r="C30" s="4">
        <f t="shared" ref="C30:V30" si="20">C4</f>
        <v>2020</v>
      </c>
      <c r="D30" s="4">
        <f t="shared" si="20"/>
        <v>2021</v>
      </c>
      <c r="E30" s="4">
        <f t="shared" si="20"/>
        <v>2022</v>
      </c>
      <c r="F30" s="4">
        <f t="shared" si="20"/>
        <v>2023</v>
      </c>
      <c r="G30" s="4">
        <f t="shared" si="20"/>
        <v>2024</v>
      </c>
      <c r="H30" s="4">
        <f t="shared" si="20"/>
        <v>2025</v>
      </c>
      <c r="I30" s="4">
        <f t="shared" si="20"/>
        <v>2026</v>
      </c>
      <c r="J30" s="4">
        <f t="shared" si="20"/>
        <v>2027</v>
      </c>
      <c r="K30" s="4">
        <f t="shared" si="20"/>
        <v>2028</v>
      </c>
      <c r="L30" s="4">
        <f t="shared" si="20"/>
        <v>2029</v>
      </c>
      <c r="M30" s="4">
        <f t="shared" si="20"/>
        <v>2030</v>
      </c>
      <c r="N30" s="4">
        <f t="shared" si="20"/>
        <v>2031</v>
      </c>
      <c r="O30" s="20">
        <f t="shared" si="20"/>
        <v>2032</v>
      </c>
      <c r="P30" s="4">
        <f t="shared" si="20"/>
        <v>2033</v>
      </c>
      <c r="Q30" s="4">
        <f t="shared" si="20"/>
        <v>2034</v>
      </c>
      <c r="R30" s="4">
        <f t="shared" si="20"/>
        <v>2035</v>
      </c>
      <c r="S30" s="4">
        <f t="shared" si="20"/>
        <v>2036</v>
      </c>
      <c r="T30" s="4">
        <f t="shared" si="20"/>
        <v>2037</v>
      </c>
      <c r="U30" s="4">
        <f t="shared" si="20"/>
        <v>2038</v>
      </c>
      <c r="V30" s="4">
        <f t="shared" si="20"/>
        <v>2039</v>
      </c>
    </row>
    <row r="31" spans="1:23" x14ac:dyDescent="0.35">
      <c r="A31" s="1" t="s">
        <v>31</v>
      </c>
    </row>
    <row r="32" spans="1:23" x14ac:dyDescent="0.35">
      <c r="B32" t="s">
        <v>77</v>
      </c>
      <c r="C32" s="7">
        <v>500000</v>
      </c>
      <c r="D32" s="7">
        <f>C34</f>
        <v>1883000</v>
      </c>
      <c r="E32" s="7">
        <f t="shared" ref="E32:V32" si="21">D34</f>
        <v>2707870</v>
      </c>
      <c r="F32" s="7">
        <f t="shared" si="21"/>
        <v>4236085.7</v>
      </c>
      <c r="G32" s="7">
        <f t="shared" si="21"/>
        <v>6429931.1270000003</v>
      </c>
      <c r="H32" s="7">
        <f t="shared" si="21"/>
        <v>8847053.8759700004</v>
      </c>
      <c r="I32" s="7">
        <f t="shared" si="21"/>
        <v>11465332.3829614</v>
      </c>
      <c r="J32" s="7">
        <f t="shared" si="21"/>
        <v>14315437.013496382</v>
      </c>
      <c r="K32" s="7">
        <f t="shared" si="21"/>
        <v>16371950.256383449</v>
      </c>
      <c r="L32" s="7">
        <f t="shared" si="21"/>
        <v>20539755.513258267</v>
      </c>
      <c r="M32" s="7">
        <f t="shared" si="21"/>
        <v>25403834.8142379</v>
      </c>
      <c r="N32" s="7">
        <f t="shared" si="21"/>
        <v>31695164.790826868</v>
      </c>
      <c r="O32" s="25">
        <f t="shared" si="21"/>
        <v>38883192.132109821</v>
      </c>
      <c r="P32" s="7">
        <f t="shared" si="21"/>
        <v>48028396.331981763</v>
      </c>
      <c r="Q32" s="7">
        <f t="shared" si="21"/>
        <v>52693171.146317489</v>
      </c>
      <c r="R32" s="7">
        <f t="shared" si="21"/>
        <v>65426651.199836887</v>
      </c>
      <c r="S32" s="7">
        <f t="shared" si="21"/>
        <v>80002250.637083381</v>
      </c>
      <c r="T32" s="7">
        <f t="shared" si="21"/>
        <v>98098378.189605385</v>
      </c>
      <c r="U32" s="7">
        <f t="shared" si="21"/>
        <v>119053202.84334438</v>
      </c>
      <c r="V32" s="7">
        <f t="shared" si="21"/>
        <v>145104055.66540554</v>
      </c>
    </row>
    <row r="33" spans="1:24" x14ac:dyDescent="0.35">
      <c r="B33" t="s">
        <v>23</v>
      </c>
      <c r="C33" s="7">
        <f t="shared" ref="C33:V33" si="22">C11-C29</f>
        <v>1383000</v>
      </c>
      <c r="D33" s="7">
        <f t="shared" si="22"/>
        <v>824870</v>
      </c>
      <c r="E33" s="7">
        <f t="shared" si="22"/>
        <v>1528215.7000000002</v>
      </c>
      <c r="F33" s="7">
        <f t="shared" si="22"/>
        <v>2193845.4270000001</v>
      </c>
      <c r="G33" s="7">
        <f t="shared" si="22"/>
        <v>2417122.7489700001</v>
      </c>
      <c r="H33" s="7">
        <f t="shared" si="22"/>
        <v>2618278.5069913999</v>
      </c>
      <c r="I33" s="7">
        <f t="shared" si="22"/>
        <v>2850104.6305349818</v>
      </c>
      <c r="J33" s="7">
        <f t="shared" si="22"/>
        <v>2056513.2428870657</v>
      </c>
      <c r="K33" s="7">
        <f t="shared" si="22"/>
        <v>4167805.256874817</v>
      </c>
      <c r="L33" s="7">
        <f t="shared" si="22"/>
        <v>4864079.300979631</v>
      </c>
      <c r="M33" s="7">
        <f t="shared" si="22"/>
        <v>6291329.9765889682</v>
      </c>
      <c r="N33" s="7">
        <f t="shared" si="22"/>
        <v>7188027.3412829516</v>
      </c>
      <c r="O33" s="25">
        <f t="shared" si="22"/>
        <v>9145204.1998719461</v>
      </c>
      <c r="P33" s="7">
        <f t="shared" si="22"/>
        <v>4664774.8143357234</v>
      </c>
      <c r="Q33" s="7">
        <f t="shared" si="22"/>
        <v>12733480.0535194</v>
      </c>
      <c r="R33" s="7">
        <f t="shared" si="22"/>
        <v>14575599.437246498</v>
      </c>
      <c r="S33" s="7">
        <f t="shared" si="22"/>
        <v>18096127.552522011</v>
      </c>
      <c r="T33" s="7">
        <f t="shared" si="22"/>
        <v>20954824.65373899</v>
      </c>
      <c r="U33" s="7">
        <f t="shared" si="22"/>
        <v>26050852.822061159</v>
      </c>
      <c r="V33" s="7">
        <f t="shared" si="22"/>
        <v>29802813.91662905</v>
      </c>
    </row>
    <row r="34" spans="1:24" s="7" customFormat="1" x14ac:dyDescent="0.35">
      <c r="A34" s="8"/>
      <c r="B34" s="7" t="s">
        <v>78</v>
      </c>
      <c r="C34" s="7">
        <f>SUM(C32:C33)</f>
        <v>1883000</v>
      </c>
      <c r="D34" s="7">
        <f t="shared" ref="D34:V34" si="23">SUM(D32:D33)</f>
        <v>2707870</v>
      </c>
      <c r="E34" s="7">
        <f t="shared" si="23"/>
        <v>4236085.7</v>
      </c>
      <c r="F34" s="7">
        <f t="shared" si="23"/>
        <v>6429931.1270000003</v>
      </c>
      <c r="G34" s="7">
        <f t="shared" si="23"/>
        <v>8847053.8759700004</v>
      </c>
      <c r="H34" s="7">
        <f t="shared" si="23"/>
        <v>11465332.3829614</v>
      </c>
      <c r="I34" s="7">
        <f t="shared" si="23"/>
        <v>14315437.013496382</v>
      </c>
      <c r="J34" s="7">
        <f t="shared" si="23"/>
        <v>16371950.256383449</v>
      </c>
      <c r="K34" s="7">
        <f t="shared" si="23"/>
        <v>20539755.513258267</v>
      </c>
      <c r="L34" s="7">
        <f t="shared" si="23"/>
        <v>25403834.8142379</v>
      </c>
      <c r="M34" s="7">
        <f t="shared" si="23"/>
        <v>31695164.790826868</v>
      </c>
      <c r="N34" s="7">
        <f t="shared" si="23"/>
        <v>38883192.132109821</v>
      </c>
      <c r="O34" s="25">
        <f t="shared" si="23"/>
        <v>48028396.331981763</v>
      </c>
      <c r="P34" s="7">
        <f t="shared" si="23"/>
        <v>52693171.146317489</v>
      </c>
      <c r="Q34" s="7">
        <f t="shared" si="23"/>
        <v>65426651.199836887</v>
      </c>
      <c r="R34" s="7">
        <f t="shared" si="23"/>
        <v>80002250.637083381</v>
      </c>
      <c r="S34" s="7">
        <f t="shared" si="23"/>
        <v>98098378.189605385</v>
      </c>
      <c r="T34" s="7">
        <f t="shared" si="23"/>
        <v>119053202.84334438</v>
      </c>
      <c r="U34" s="7">
        <f t="shared" si="23"/>
        <v>145104055.66540554</v>
      </c>
      <c r="V34" s="7">
        <f t="shared" si="23"/>
        <v>174906869.58203459</v>
      </c>
    </row>
    <row r="37" spans="1:24" x14ac:dyDescent="0.35">
      <c r="A37" s="1" t="s">
        <v>26</v>
      </c>
    </row>
    <row r="38" spans="1:24" x14ac:dyDescent="0.35">
      <c r="B38" t="s">
        <v>27</v>
      </c>
      <c r="C38" s="6">
        <v>0.05</v>
      </c>
      <c r="D38" s="6">
        <f>C38</f>
        <v>0.05</v>
      </c>
      <c r="E38" s="6">
        <f t="shared" ref="E38:V38" si="24">D38</f>
        <v>0.05</v>
      </c>
      <c r="F38" s="6">
        <f t="shared" si="24"/>
        <v>0.05</v>
      </c>
      <c r="G38" s="6">
        <f t="shared" si="24"/>
        <v>0.05</v>
      </c>
      <c r="H38" s="6">
        <f t="shared" si="24"/>
        <v>0.05</v>
      </c>
      <c r="I38" s="6">
        <f t="shared" si="24"/>
        <v>0.05</v>
      </c>
      <c r="J38" s="6">
        <f t="shared" si="24"/>
        <v>0.05</v>
      </c>
      <c r="K38" s="6">
        <f t="shared" si="24"/>
        <v>0.05</v>
      </c>
      <c r="L38" s="6">
        <f t="shared" si="24"/>
        <v>0.05</v>
      </c>
      <c r="M38" s="6">
        <f t="shared" si="24"/>
        <v>0.05</v>
      </c>
      <c r="N38" s="6">
        <f t="shared" si="24"/>
        <v>0.05</v>
      </c>
      <c r="O38" s="26">
        <f t="shared" si="24"/>
        <v>0.05</v>
      </c>
      <c r="P38" s="6">
        <f t="shared" si="24"/>
        <v>0.05</v>
      </c>
      <c r="Q38" s="6">
        <f t="shared" si="24"/>
        <v>0.05</v>
      </c>
      <c r="R38" s="6">
        <f t="shared" si="24"/>
        <v>0.05</v>
      </c>
      <c r="S38" s="6">
        <f t="shared" si="24"/>
        <v>0.05</v>
      </c>
      <c r="T38" s="6">
        <f t="shared" si="24"/>
        <v>0.05</v>
      </c>
      <c r="U38" s="6">
        <f t="shared" si="24"/>
        <v>0.05</v>
      </c>
      <c r="V38" s="6">
        <f t="shared" si="24"/>
        <v>0.05</v>
      </c>
      <c r="W38" s="6"/>
    </row>
    <row r="39" spans="1:24" x14ac:dyDescent="0.35">
      <c r="B39" t="s">
        <v>83</v>
      </c>
      <c r="C39" s="6">
        <v>7.0000000000000007E-2</v>
      </c>
      <c r="D39" s="6">
        <v>7.0000000000000007E-2</v>
      </c>
      <c r="E39" s="6">
        <v>0.05</v>
      </c>
      <c r="F39" s="6">
        <v>0.08</v>
      </c>
      <c r="G39" s="6">
        <v>0.15</v>
      </c>
      <c r="H39" s="6">
        <v>7.0000000000000007E-2</v>
      </c>
      <c r="I39" s="14">
        <v>0.2</v>
      </c>
      <c r="J39" s="14">
        <v>0.03</v>
      </c>
      <c r="K39" s="14">
        <v>0.15</v>
      </c>
      <c r="L39" s="14">
        <v>7.0000000000000007E-2</v>
      </c>
      <c r="M39" s="6">
        <v>0.2</v>
      </c>
      <c r="N39" s="6">
        <v>0.03</v>
      </c>
      <c r="O39" s="26">
        <v>0.15</v>
      </c>
      <c r="P39" s="6">
        <v>7.0000000000000007E-2</v>
      </c>
      <c r="Q39" s="6">
        <v>0.2</v>
      </c>
      <c r="R39" s="6">
        <v>0.03</v>
      </c>
      <c r="S39" s="6">
        <v>0.15</v>
      </c>
      <c r="T39" s="6">
        <v>7.0000000000000007E-2</v>
      </c>
      <c r="U39" s="6">
        <v>0.2</v>
      </c>
      <c r="V39" s="6">
        <v>0.03</v>
      </c>
      <c r="W39" s="6"/>
      <c r="X39" s="6"/>
    </row>
    <row r="40" spans="1:24" x14ac:dyDescent="0.35">
      <c r="B40" t="s">
        <v>84</v>
      </c>
      <c r="C40" s="6"/>
      <c r="D40" s="6"/>
      <c r="E40" s="6"/>
      <c r="F40" s="6">
        <v>7.0000000000000007E-2</v>
      </c>
      <c r="G40" s="6">
        <v>7.0000000000000007E-2</v>
      </c>
      <c r="H40" s="6">
        <v>7.0000000000000007E-2</v>
      </c>
      <c r="I40" s="6">
        <v>0.03</v>
      </c>
      <c r="J40" s="6">
        <v>7.0000000000000007E-2</v>
      </c>
      <c r="K40" s="14">
        <v>0.2</v>
      </c>
      <c r="L40" s="14">
        <v>0.03</v>
      </c>
      <c r="M40" s="14">
        <v>0.15</v>
      </c>
      <c r="N40" s="14">
        <v>7.0000000000000007E-2</v>
      </c>
      <c r="O40" s="26">
        <v>0.2</v>
      </c>
      <c r="P40" s="6">
        <v>0.03</v>
      </c>
      <c r="Q40" s="6">
        <v>0.15</v>
      </c>
      <c r="R40" s="6">
        <v>7.0000000000000007E-2</v>
      </c>
      <c r="S40" s="14">
        <v>0.2</v>
      </c>
      <c r="T40" s="14">
        <v>0.03</v>
      </c>
      <c r="U40" s="14">
        <v>0.15</v>
      </c>
      <c r="V40" s="14">
        <v>7.0000000000000007E-2</v>
      </c>
      <c r="W40" s="6"/>
      <c r="X40" s="6"/>
    </row>
    <row r="41" spans="1:24" x14ac:dyDescent="0.35">
      <c r="B41" t="s">
        <v>29</v>
      </c>
      <c r="C41" s="6">
        <v>7.0000000000000007E-2</v>
      </c>
      <c r="D41" s="6">
        <v>0.09</v>
      </c>
      <c r="E41" s="6">
        <v>0.11</v>
      </c>
      <c r="F41" s="6">
        <v>0.11</v>
      </c>
      <c r="G41" s="6">
        <v>0.11</v>
      </c>
      <c r="H41" s="6">
        <v>0.12</v>
      </c>
      <c r="I41" s="6">
        <v>0.13</v>
      </c>
      <c r="J41" s="6">
        <f>H41</f>
        <v>0.12</v>
      </c>
      <c r="K41" s="6">
        <f>I41</f>
        <v>0.13</v>
      </c>
      <c r="L41" s="6">
        <f t="shared" ref="L41:V41" si="25">K41</f>
        <v>0.13</v>
      </c>
      <c r="M41" s="6">
        <f t="shared" si="25"/>
        <v>0.13</v>
      </c>
      <c r="N41" s="6">
        <f t="shared" si="25"/>
        <v>0.13</v>
      </c>
      <c r="O41" s="26">
        <f t="shared" si="25"/>
        <v>0.13</v>
      </c>
      <c r="P41" s="6">
        <f t="shared" si="25"/>
        <v>0.13</v>
      </c>
      <c r="Q41" s="6">
        <f t="shared" si="25"/>
        <v>0.13</v>
      </c>
      <c r="R41" s="6">
        <f t="shared" si="25"/>
        <v>0.13</v>
      </c>
      <c r="S41" s="6">
        <f t="shared" si="25"/>
        <v>0.13</v>
      </c>
      <c r="T41" s="6">
        <f t="shared" si="25"/>
        <v>0.13</v>
      </c>
      <c r="U41" s="6">
        <f t="shared" si="25"/>
        <v>0.13</v>
      </c>
      <c r="V41" s="6">
        <f t="shared" si="25"/>
        <v>0.13</v>
      </c>
    </row>
    <row r="42" spans="1:24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6"/>
      <c r="P42" s="6"/>
      <c r="Q42" s="6"/>
      <c r="R42" s="6"/>
      <c r="S42" s="6"/>
      <c r="T42" s="6"/>
      <c r="U42" s="6"/>
      <c r="V42" s="6"/>
    </row>
    <row r="43" spans="1:24" x14ac:dyDescent="0.35">
      <c r="A43" s="1" t="s">
        <v>70</v>
      </c>
    </row>
    <row r="44" spans="1:24" x14ac:dyDescent="0.35">
      <c r="B44" t="s">
        <v>71</v>
      </c>
      <c r="C44">
        <f t="shared" ref="C44:V44" si="26">C29</f>
        <v>652000</v>
      </c>
      <c r="D44">
        <f t="shared" si="26"/>
        <v>1484600</v>
      </c>
      <c r="E44">
        <f t="shared" si="26"/>
        <v>2016650</v>
      </c>
      <c r="F44">
        <f t="shared" si="26"/>
        <v>1768884</v>
      </c>
      <c r="G44">
        <f t="shared" si="26"/>
        <v>2225843.6749999998</v>
      </c>
      <c r="H44">
        <f t="shared" si="26"/>
        <v>2654539.1381250001</v>
      </c>
      <c r="I44">
        <f t="shared" si="26"/>
        <v>3485536.6852500006</v>
      </c>
      <c r="J44">
        <f t="shared" si="26"/>
        <v>4702313.5195124997</v>
      </c>
      <c r="K44">
        <f t="shared" si="26"/>
        <v>3825174.7398670311</v>
      </c>
      <c r="L44">
        <f t="shared" si="26"/>
        <v>4016433.4768603831</v>
      </c>
      <c r="M44">
        <f t="shared" si="26"/>
        <v>4380144.6133811474</v>
      </c>
      <c r="N44">
        <f t="shared" si="26"/>
        <v>4599151.8440502035</v>
      </c>
      <c r="O44" s="22">
        <f t="shared" si="26"/>
        <v>4829109.4362527151</v>
      </c>
      <c r="P44">
        <f t="shared" si="26"/>
        <v>7570564.9080653498</v>
      </c>
      <c r="Q44">
        <f t="shared" si="26"/>
        <v>5324093.1534686182</v>
      </c>
      <c r="R44">
        <f t="shared" si="26"/>
        <v>5590297.8111420497</v>
      </c>
      <c r="S44">
        <f t="shared" si="26"/>
        <v>5869812.7016991507</v>
      </c>
      <c r="T44">
        <f t="shared" si="26"/>
        <v>6163303.3367841095</v>
      </c>
      <c r="U44">
        <f t="shared" si="26"/>
        <v>6471468.5036233161</v>
      </c>
      <c r="V44">
        <f t="shared" si="26"/>
        <v>6795041.9288044833</v>
      </c>
    </row>
    <row r="45" spans="1:24" x14ac:dyDescent="0.35">
      <c r="B45" t="s">
        <v>13</v>
      </c>
      <c r="C45">
        <f t="shared" ref="C45:V45" si="27">C10</f>
        <v>35000</v>
      </c>
      <c r="D45">
        <f t="shared" si="27"/>
        <v>169470</v>
      </c>
      <c r="E45">
        <f t="shared" si="27"/>
        <v>297865.7</v>
      </c>
      <c r="F45">
        <f t="shared" si="27"/>
        <v>465969.42700000003</v>
      </c>
      <c r="G45">
        <f t="shared" si="27"/>
        <v>707292.42397</v>
      </c>
      <c r="H45">
        <f t="shared" si="27"/>
        <v>1061646.4651164</v>
      </c>
      <c r="I45">
        <f t="shared" si="27"/>
        <v>1490493.209784982</v>
      </c>
      <c r="J45">
        <f t="shared" si="27"/>
        <v>1717852.4416195657</v>
      </c>
      <c r="K45">
        <f t="shared" si="27"/>
        <v>2128353.5333298482</v>
      </c>
      <c r="L45">
        <f t="shared" si="27"/>
        <v>2670168.2167235748</v>
      </c>
      <c r="M45">
        <f t="shared" si="27"/>
        <v>3302498.525850927</v>
      </c>
      <c r="N45">
        <f t="shared" si="27"/>
        <v>4120371.4228074932</v>
      </c>
      <c r="O45" s="22">
        <f t="shared" si="27"/>
        <v>5054814.9771742765</v>
      </c>
      <c r="P45">
        <f t="shared" si="27"/>
        <v>6243691.5231576292</v>
      </c>
      <c r="Q45">
        <f t="shared" si="27"/>
        <v>6850112.249021274</v>
      </c>
      <c r="R45">
        <f t="shared" si="27"/>
        <v>8505464.6559787951</v>
      </c>
      <c r="S45">
        <f t="shared" si="27"/>
        <v>10400292.58282084</v>
      </c>
      <c r="T45">
        <f t="shared" si="27"/>
        <v>12752789.164648701</v>
      </c>
      <c r="U45">
        <f t="shared" si="27"/>
        <v>15476916.36963477</v>
      </c>
      <c r="V45">
        <f t="shared" si="27"/>
        <v>18863527.236502722</v>
      </c>
    </row>
    <row r="46" spans="1:24" x14ac:dyDescent="0.35">
      <c r="B46" s="15" t="s">
        <v>72</v>
      </c>
      <c r="C46" s="15">
        <f>C45-C44</f>
        <v>-617000</v>
      </c>
      <c r="D46" s="15">
        <f t="shared" ref="D46:V46" si="28">D45-D44</f>
        <v>-1315130</v>
      </c>
      <c r="E46" s="15">
        <f t="shared" si="28"/>
        <v>-1718784.3</v>
      </c>
      <c r="F46" s="15">
        <f t="shared" si="28"/>
        <v>-1302914.5729999999</v>
      </c>
      <c r="G46" s="15">
        <f t="shared" si="28"/>
        <v>-1518551.2510299999</v>
      </c>
      <c r="H46" s="15">
        <f t="shared" si="28"/>
        <v>-1592892.6730086</v>
      </c>
      <c r="I46" s="15">
        <f t="shared" si="28"/>
        <v>-1995043.4754650185</v>
      </c>
      <c r="J46" s="15">
        <f t="shared" si="28"/>
        <v>-2984461.077892934</v>
      </c>
      <c r="K46" s="15">
        <f t="shared" si="28"/>
        <v>-1696821.2065371829</v>
      </c>
      <c r="L46" s="15">
        <f t="shared" si="28"/>
        <v>-1346265.2601368083</v>
      </c>
      <c r="M46" s="15">
        <f t="shared" si="28"/>
        <v>-1077646.0875302204</v>
      </c>
      <c r="N46" s="15">
        <f t="shared" si="28"/>
        <v>-478780.4212427102</v>
      </c>
      <c r="O46" s="15">
        <f t="shared" si="28"/>
        <v>225705.54092156142</v>
      </c>
      <c r="P46" s="15">
        <f t="shared" si="28"/>
        <v>-1326873.3849077206</v>
      </c>
      <c r="Q46" s="15">
        <f t="shared" si="28"/>
        <v>1526019.0955526559</v>
      </c>
      <c r="R46" s="15">
        <f t="shared" si="28"/>
        <v>2915166.8448367454</v>
      </c>
      <c r="S46" s="15">
        <f t="shared" si="28"/>
        <v>4530479.8811216895</v>
      </c>
      <c r="T46" s="15">
        <f t="shared" si="28"/>
        <v>6589485.827864591</v>
      </c>
      <c r="U46" s="15">
        <f t="shared" si="28"/>
        <v>9005447.8660114538</v>
      </c>
      <c r="V46" s="15">
        <f t="shared" si="28"/>
        <v>12068485.307698239</v>
      </c>
    </row>
    <row r="52" spans="1:1" x14ac:dyDescent="0.35">
      <c r="A52" s="1" t="s">
        <v>76</v>
      </c>
    </row>
  </sheetData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20 year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 Sekharan</cp:lastModifiedBy>
  <dcterms:created xsi:type="dcterms:W3CDTF">2011-09-06T05:03:24Z</dcterms:created>
  <dcterms:modified xsi:type="dcterms:W3CDTF">2020-05-26T23:45:28Z</dcterms:modified>
</cp:coreProperties>
</file>