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19440" windowHeight="12240" tabRatio="500"/>
  </bookViews>
  <sheets>
    <sheet name="Template" sheetId="1" r:id="rId1"/>
    <sheet name="Data Fetch"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3" i="2" l="1"/>
  <c r="F11" i="1"/>
  <c r="E20" i="1"/>
  <c r="F20" i="1"/>
  <c r="E21" i="1"/>
  <c r="F21" i="1"/>
  <c r="E22" i="1"/>
  <c r="F22" i="1"/>
  <c r="E23" i="1"/>
  <c r="F23" i="1"/>
  <c r="E24" i="1"/>
  <c r="F24" i="1"/>
  <c r="F25" i="1"/>
  <c r="B25" i="1"/>
  <c r="F26" i="1"/>
  <c r="F23" i="2"/>
  <c r="F10" i="1"/>
  <c r="E30" i="1"/>
  <c r="F30" i="1"/>
  <c r="F35" i="1"/>
  <c r="B35" i="1"/>
  <c r="E90" i="1"/>
  <c r="F90" i="1"/>
  <c r="F95" i="1"/>
  <c r="E80" i="1"/>
  <c r="F80" i="1"/>
  <c r="F85" i="1"/>
  <c r="E70" i="1"/>
  <c r="F70" i="1"/>
  <c r="F75" i="1"/>
  <c r="E60" i="1"/>
  <c r="F60" i="1"/>
  <c r="F65" i="1"/>
  <c r="E50" i="1"/>
  <c r="F50" i="1"/>
  <c r="F55" i="1"/>
  <c r="E40" i="1"/>
  <c r="F40" i="1"/>
  <c r="F45" i="1"/>
  <c r="B95" i="1"/>
  <c r="B85" i="1"/>
  <c r="B75" i="1"/>
  <c r="B65" i="1"/>
  <c r="B55" i="1"/>
  <c r="F96" i="1"/>
  <c r="F30" i="2"/>
  <c r="B45" i="1"/>
  <c r="F86" i="1"/>
  <c r="F29" i="2"/>
  <c r="F76" i="1"/>
  <c r="F28" i="2"/>
  <c r="F66" i="1"/>
  <c r="F27" i="2"/>
  <c r="F56" i="1"/>
  <c r="F26" i="2"/>
  <c r="F46" i="1"/>
  <c r="F25" i="2"/>
  <c r="F36" i="1"/>
  <c r="F24" i="2"/>
  <c r="D10" i="1"/>
  <c r="E41" i="1"/>
  <c r="F41" i="1"/>
  <c r="E34" i="1"/>
  <c r="F34" i="1"/>
  <c r="E33" i="1"/>
  <c r="F33" i="1"/>
  <c r="E32" i="1"/>
  <c r="F32" i="1"/>
  <c r="E31" i="1"/>
  <c r="F31" i="1"/>
  <c r="F98" i="1"/>
  <c r="B98" i="1"/>
  <c r="B99" i="1"/>
  <c r="F104" i="1"/>
  <c r="E42" i="1"/>
  <c r="F42" i="1"/>
  <c r="E43" i="1"/>
  <c r="F43" i="1"/>
  <c r="E44" i="1"/>
  <c r="F44" i="1"/>
  <c r="E51" i="1"/>
  <c r="F51" i="1"/>
  <c r="E52" i="1"/>
  <c r="F52" i="1"/>
  <c r="E53" i="1"/>
  <c r="F53" i="1"/>
  <c r="E54" i="1"/>
  <c r="F54" i="1"/>
  <c r="E61" i="1"/>
  <c r="F61" i="1"/>
  <c r="E62" i="1"/>
  <c r="F62" i="1"/>
  <c r="E63" i="1"/>
  <c r="F63" i="1"/>
  <c r="E64" i="1"/>
  <c r="F64" i="1"/>
  <c r="E71" i="1"/>
  <c r="F71" i="1"/>
  <c r="E72" i="1"/>
  <c r="F72" i="1"/>
  <c r="E73" i="1"/>
  <c r="F73" i="1"/>
  <c r="E74" i="1"/>
  <c r="F74" i="1"/>
  <c r="E81" i="1"/>
  <c r="F81" i="1"/>
  <c r="E82" i="1"/>
  <c r="F82" i="1"/>
  <c r="E83" i="1"/>
  <c r="F83" i="1"/>
  <c r="E84" i="1"/>
  <c r="F84" i="1"/>
  <c r="E94" i="1"/>
  <c r="F94" i="1"/>
  <c r="E91" i="1"/>
  <c r="F91" i="1"/>
  <c r="E92" i="1"/>
  <c r="F92" i="1"/>
  <c r="E93" i="1"/>
  <c r="F93" i="1"/>
  <c r="B113" i="1"/>
  <c r="F9" i="1"/>
</calcChain>
</file>

<file path=xl/sharedStrings.xml><?xml version="1.0" encoding="utf-8"?>
<sst xmlns="http://schemas.openxmlformats.org/spreadsheetml/2006/main" count="205" uniqueCount="102">
  <si>
    <t>Module</t>
  </si>
  <si>
    <t>MCs</t>
  </si>
  <si>
    <t>Grade</t>
  </si>
  <si>
    <t>Simulated Grade</t>
  </si>
  <si>
    <t>Grade Point</t>
  </si>
  <si>
    <t>MC * GP</t>
  </si>
  <si>
    <t>CG1001</t>
  </si>
  <si>
    <t>A</t>
  </si>
  <si>
    <t>CS1010</t>
  </si>
  <si>
    <t>A-</t>
  </si>
  <si>
    <t>CS1231</t>
  </si>
  <si>
    <t>GEM2027</t>
  </si>
  <si>
    <t>B+</t>
  </si>
  <si>
    <t>MA1505</t>
  </si>
  <si>
    <t>Gradepoint</t>
  </si>
  <si>
    <t>A+</t>
  </si>
  <si>
    <t>B</t>
  </si>
  <si>
    <t>B-</t>
  </si>
  <si>
    <t>C+</t>
  </si>
  <si>
    <t>C</t>
  </si>
  <si>
    <t>D+</t>
  </si>
  <si>
    <t>D</t>
  </si>
  <si>
    <t>F</t>
  </si>
  <si>
    <t>Grade Table</t>
  </si>
  <si>
    <t>NUS CAP CALCULATOR</t>
  </si>
  <si>
    <t>NAME:</t>
  </si>
  <si>
    <t>DEGREE YOU ARE TARGETING:</t>
  </si>
  <si>
    <t>Degree Classification</t>
  </si>
  <si>
    <t>Honours (Highest Distinction)</t>
  </si>
  <si>
    <t>Honours (Distinction)</t>
  </si>
  <si>
    <t>Honours (Merit)</t>
  </si>
  <si>
    <t>Honours</t>
  </si>
  <si>
    <t>Pass</t>
  </si>
  <si>
    <t>Fail</t>
  </si>
  <si>
    <t>Type</t>
  </si>
  <si>
    <t>4.5 and above</t>
  </si>
  <si>
    <t>4.0 to 4.49</t>
  </si>
  <si>
    <t>3.5 to 3.99</t>
  </si>
  <si>
    <t>3.0 to 3.49</t>
  </si>
  <si>
    <t>2.0 to 2.99</t>
  </si>
  <si>
    <t>Below 2.0</t>
  </si>
  <si>
    <t>CAP Cut-Off</t>
  </si>
  <si>
    <t>Required CAP for Degree</t>
  </si>
  <si>
    <t>Current CAP</t>
  </si>
  <si>
    <t>Total</t>
  </si>
  <si>
    <t>Read-Me:</t>
  </si>
  <si>
    <t>Graded MCs Completed:</t>
  </si>
  <si>
    <t>MCs left to complete:</t>
  </si>
  <si>
    <t>No. of MCs under S/U:</t>
  </si>
  <si>
    <t>YOUR_NAME</t>
  </si>
  <si>
    <t>Email for feedback</t>
  </si>
  <si>
    <t>Choose your desired degree in the above field. Enter the modules completed in the below table. The current CAP field above reflects the Current CAP you hold while your desired CAP is shown above it. Change the Simulated grade to test out your CAP and enter other details below.</t>
  </si>
  <si>
    <t>Semester 1</t>
  </si>
  <si>
    <t>Semester 2</t>
  </si>
  <si>
    <t>Semester 3</t>
  </si>
  <si>
    <t>Semester 4</t>
  </si>
  <si>
    <t>Semester 5</t>
  </si>
  <si>
    <t>Semester 6</t>
  </si>
  <si>
    <t>Semester 7</t>
  </si>
  <si>
    <t>Semester 8</t>
  </si>
  <si>
    <t>GRAND TOTAL</t>
  </si>
  <si>
    <t>NIL</t>
  </si>
  <si>
    <t>CAP for Sem 8</t>
  </si>
  <si>
    <t>CAP for Sem 7</t>
  </si>
  <si>
    <t>CAP for Sem 6</t>
  </si>
  <si>
    <t>CAP for Sem 5</t>
  </si>
  <si>
    <t>CAP for Sem 4</t>
  </si>
  <si>
    <t>CAP for Sem 3</t>
  </si>
  <si>
    <t>CAP for Sem 2</t>
  </si>
  <si>
    <t>Modules under S/U</t>
  </si>
  <si>
    <t>Module Code</t>
  </si>
  <si>
    <t>S or U</t>
  </si>
  <si>
    <t>Actual Grade</t>
  </si>
  <si>
    <t>No. of S/U MCs left:</t>
  </si>
  <si>
    <t>No. of S/U MCs used:</t>
  </si>
  <si>
    <t>Summary Table</t>
  </si>
  <si>
    <t>Total no. of S/U MCs:</t>
  </si>
  <si>
    <t>CAP:</t>
  </si>
  <si>
    <t>Description</t>
  </si>
  <si>
    <t>Love that confidence!</t>
  </si>
  <si>
    <t>Always Aim Higher!</t>
  </si>
  <si>
    <t>Are you sure???</t>
  </si>
  <si>
    <t>You can do better! :)</t>
  </si>
  <si>
    <t>Great! Time to work hard.</t>
  </si>
  <si>
    <t>Great! Best wishes!</t>
  </si>
  <si>
    <t>CAP for Sem 1</t>
  </si>
  <si>
    <t>Semester Completed:</t>
  </si>
  <si>
    <t>Semester</t>
  </si>
  <si>
    <t>CAP Record</t>
  </si>
  <si>
    <t>CAP</t>
  </si>
  <si>
    <t>Comments:</t>
  </si>
  <si>
    <t>Degree</t>
  </si>
  <si>
    <t>Target:</t>
  </si>
  <si>
    <t>Comments</t>
  </si>
  <si>
    <t>if higher</t>
  </si>
  <si>
    <t>if lower</t>
  </si>
  <si>
    <t>if equal</t>
  </si>
  <si>
    <t>You're doing great!</t>
  </si>
  <si>
    <t>Gotta work harder!</t>
  </si>
  <si>
    <t>On par! Keep it up!</t>
  </si>
  <si>
    <r>
      <rPr>
        <i/>
        <u/>
        <sz val="12"/>
        <color theme="1"/>
        <rFont val="Calibri"/>
        <family val="2"/>
      </rPr>
      <t>Disclaimer:</t>
    </r>
    <r>
      <rPr>
        <i/>
        <sz val="12"/>
        <color theme="1"/>
        <rFont val="Calibri"/>
      </rPr>
      <t xml:space="preserve"> Use this only as a general guide. Check with faculty for exact requirements for degree.</t>
    </r>
  </si>
  <si>
    <t>Designed by Harish, Ver: 1.1, 2014</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</si>
</sst>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Calibri"/>
      <family val="2"/>
      <scheme val="minor"/>
    </font>
    <font>
      <b/>
      <sz val="12"/>
      <color theme="1"/>
      <name val="Calibri"/>
      <family val="2"/>
      <scheme val="minor"/>
    </font>
    <font>
      <sz val="12"/>
      <color theme="1"/>
      <name val="Calibri (Body)"/>
    </font>
    <font>
      <sz val="12"/>
      <color rgb="FF000000"/>
      <name val="Calibri (Body)"/>
    </font>
    <font>
      <u/>
      <sz val="12"/>
      <color theme="10"/>
      <name val="Calibri"/>
      <family val="2"/>
      <scheme val="minor"/>
    </font>
    <font>
      <u/>
      <sz val="12"/>
      <color theme="11"/>
      <name val="Calibri"/>
      <family val="2"/>
      <scheme val="minor"/>
    </font>
    <font>
      <i/>
      <sz val="12"/>
      <color theme="1"/>
      <name val="Calibri"/>
    </font>
    <font>
      <b/>
      <sz val="12"/>
      <color theme="0"/>
      <name val="Arial"/>
    </font>
    <font>
      <sz val="12"/>
      <color rgb="FF000000"/>
      <name val="Arial"/>
    </font>
    <font>
      <b/>
      <sz val="12"/>
      <color rgb="FF000000"/>
      <name val="Arial"/>
    </font>
    <font>
      <b/>
      <sz val="12"/>
      <color theme="1"/>
      <name val="Arial"/>
    </font>
    <font>
      <sz val="12"/>
      <color rgb="FF000000"/>
      <name val="Arial"/>
      <family val="2"/>
    </font>
    <font>
      <b/>
      <sz val="12"/>
      <color rgb="FF000000"/>
      <name val="Arial"/>
      <family val="2"/>
    </font>
    <font>
      <b/>
      <sz val="32"/>
      <color theme="0"/>
      <name val="Trajan Pro"/>
      <family val="1"/>
    </font>
    <font>
      <sz val="12"/>
      <color theme="1"/>
      <name val="Segoe UI"/>
      <family val="2"/>
    </font>
    <font>
      <sz val="12"/>
      <color theme="1"/>
      <name val="Arial"/>
    </font>
    <font>
      <sz val="12"/>
      <color theme="1"/>
      <name val="Arial"/>
      <family val="2"/>
    </font>
    <font>
      <sz val="12"/>
      <name val="Arial"/>
      <family val="2"/>
    </font>
    <font>
      <b/>
      <sz val="12"/>
      <color theme="1"/>
      <name val="Arial"/>
      <family val="2"/>
    </font>
    <font>
      <i/>
      <u/>
      <sz val="12"/>
      <color theme="1"/>
      <name val="Calibri"/>
      <family val="2"/>
    </font>
    <font>
      <i/>
      <sz val="12"/>
      <color theme="1"/>
      <name val="Calibri"/>
      <family val="2"/>
    </font>
  </fonts>
  <fills count="8">
    <fill>
      <patternFill patternType="none"/>
    </fill>
    <fill>
      <patternFill patternType="gray125"/>
    </fill>
    <fill>
      <patternFill patternType="solid">
        <fgColor theme="3"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000090"/>
        <bgColor indexed="64"/>
      </patternFill>
    </fill>
    <fill>
      <patternFill patternType="solid">
        <fgColor rgb="FFFFFF00"/>
        <bgColor indexed="64"/>
      </patternFill>
    </fill>
    <fill>
      <patternFill patternType="solid">
        <fgColor theme="7" tint="0.79998168889431442"/>
        <bgColor theme="7" tint="0.79998168889431442"/>
      </patternFill>
    </fill>
  </fills>
  <borders count="37">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theme="7"/>
      </left>
      <right style="medium">
        <color auto="1"/>
      </right>
      <top style="medium">
        <color auto="1"/>
      </top>
      <bottom style="medium">
        <color theme="7"/>
      </bottom>
      <diagonal/>
    </border>
    <border>
      <left style="thin">
        <color theme="7"/>
      </left>
      <right style="medium">
        <color auto="1"/>
      </right>
      <top style="thin">
        <color theme="7"/>
      </top>
      <bottom style="thin">
        <color theme="7"/>
      </bottom>
      <diagonal/>
    </border>
    <border>
      <left style="thin">
        <color theme="7"/>
      </left>
      <right style="medium">
        <color auto="1"/>
      </right>
      <top style="thin">
        <color theme="7"/>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thin">
        <color rgb="FF000090"/>
      </right>
      <top style="medium">
        <color auto="1"/>
      </top>
      <bottom style="thin">
        <color rgb="FF000090"/>
      </bottom>
      <diagonal/>
    </border>
    <border>
      <left style="thin">
        <color rgb="FF000090"/>
      </left>
      <right style="medium">
        <color auto="1"/>
      </right>
      <top style="medium">
        <color auto="1"/>
      </top>
      <bottom style="thin">
        <color rgb="FF000090"/>
      </bottom>
      <diagonal/>
    </border>
    <border>
      <left style="medium">
        <color auto="1"/>
      </left>
      <right style="thin">
        <color rgb="FF000090"/>
      </right>
      <top style="thin">
        <color rgb="FF000090"/>
      </top>
      <bottom style="thin">
        <color rgb="FF000090"/>
      </bottom>
      <diagonal/>
    </border>
    <border>
      <left style="thin">
        <color rgb="FF000090"/>
      </left>
      <right style="medium">
        <color auto="1"/>
      </right>
      <top style="thin">
        <color rgb="FF000090"/>
      </top>
      <bottom style="thin">
        <color rgb="FF000090"/>
      </bottom>
      <diagonal/>
    </border>
    <border>
      <left style="medium">
        <color auto="1"/>
      </left>
      <right style="thin">
        <color rgb="FF000090"/>
      </right>
      <top style="thin">
        <color rgb="FF000090"/>
      </top>
      <bottom style="medium">
        <color auto="1"/>
      </bottom>
      <diagonal/>
    </border>
    <border>
      <left style="thin">
        <color rgb="FF000090"/>
      </left>
      <right style="medium">
        <color auto="1"/>
      </right>
      <top style="thin">
        <color rgb="FF000090"/>
      </top>
      <bottom style="medium">
        <color auto="1"/>
      </bottom>
      <diagonal/>
    </border>
  </borders>
  <cellStyleXfs count="1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93">
    <xf numFmtId="0" fontId="0" fillId="0" borderId="0" xfId="0"/>
    <xf numFmtId="0" fontId="2" fillId="0" borderId="0" xfId="0" applyFont="1"/>
    <xf numFmtId="0" fontId="0" fillId="0" borderId="0" xfId="0" applyFont="1"/>
    <xf numFmtId="0" fontId="3" fillId="0" borderId="0" xfId="0" applyFont="1"/>
    <xf numFmtId="0" fontId="0" fillId="0" borderId="0" xfId="0" applyBorder="1"/>
    <xf numFmtId="0" fontId="0" fillId="0" borderId="0" xfId="0" applyBorder="1" applyAlignment="1">
      <alignment wrapText="1"/>
    </xf>
    <xf numFmtId="0" fontId="0" fillId="0" borderId="7" xfId="0" applyBorder="1"/>
    <xf numFmtId="0" fontId="0" fillId="0" borderId="8" xfId="0" applyBorder="1"/>
    <xf numFmtId="0" fontId="0" fillId="0" borderId="8" xfId="0" applyBorder="1" applyAlignment="1">
      <alignment wrapText="1"/>
    </xf>
    <xf numFmtId="0" fontId="0" fillId="0" borderId="9" xfId="0" applyBorder="1"/>
    <xf numFmtId="0" fontId="0" fillId="0" borderId="10" xfId="0" applyBorder="1"/>
    <xf numFmtId="0" fontId="0" fillId="3" borderId="14"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0" borderId="0" xfId="0" applyFont="1" applyBorder="1" applyAlignment="1">
      <alignment horizontal="center"/>
    </xf>
    <xf numFmtId="0" fontId="8" fillId="0" borderId="0" xfId="0" applyFont="1" applyBorder="1" applyAlignment="1">
      <alignment horizontal="center"/>
    </xf>
    <xf numFmtId="0" fontId="10" fillId="0" borderId="0"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9" fillId="0" borderId="7" xfId="0" applyFont="1" applyBorder="1" applyAlignment="1">
      <alignment horizontal="center"/>
    </xf>
    <xf numFmtId="0" fontId="10" fillId="0" borderId="8" xfId="0" applyFont="1" applyBorder="1" applyAlignment="1">
      <alignment horizontal="center"/>
    </xf>
    <xf numFmtId="0" fontId="10" fillId="6" borderId="22" xfId="0" applyFont="1" applyFill="1" applyBorder="1" applyAlignment="1">
      <alignment horizontal="center"/>
    </xf>
    <xf numFmtId="0" fontId="9" fillId="2" borderId="13" xfId="0" applyFont="1" applyFill="1" applyBorder="1" applyAlignment="1">
      <alignment horizontal="center"/>
    </xf>
    <xf numFmtId="0" fontId="10" fillId="3" borderId="11" xfId="0" applyFont="1" applyFill="1" applyBorder="1" applyAlignment="1">
      <alignment horizontal="center"/>
    </xf>
    <xf numFmtId="0" fontId="10" fillId="3" borderId="21" xfId="0" applyFont="1" applyFill="1" applyBorder="1" applyAlignment="1">
      <alignment horizontal="center"/>
    </xf>
    <xf numFmtId="0" fontId="10" fillId="3" borderId="15" xfId="0" applyFont="1" applyFill="1" applyBorder="1" applyAlignment="1">
      <alignment horizontal="center"/>
    </xf>
    <xf numFmtId="0" fontId="10" fillId="3" borderId="12" xfId="0" applyFont="1" applyFill="1" applyBorder="1" applyAlignment="1">
      <alignment horizontal="center"/>
    </xf>
    <xf numFmtId="0" fontId="14" fillId="0" borderId="0" xfId="0" applyFont="1"/>
    <xf numFmtId="0" fontId="12" fillId="0" borderId="7" xfId="0" applyFont="1" applyBorder="1" applyAlignment="1">
      <alignment horizontal="center"/>
    </xf>
    <xf numFmtId="0" fontId="11" fillId="0" borderId="0" xfId="0" applyFont="1" applyBorder="1" applyAlignment="1">
      <alignment horizontal="center"/>
    </xf>
    <xf numFmtId="2" fontId="12" fillId="0" borderId="8" xfId="0" applyNumberFormat="1" applyFont="1" applyBorder="1" applyAlignment="1">
      <alignment horizontal="center"/>
    </xf>
    <xf numFmtId="0" fontId="1" fillId="2" borderId="13" xfId="0" applyFont="1" applyFill="1" applyBorder="1" applyAlignment="1">
      <alignment horizontal="center" vertical="center"/>
    </xf>
    <xf numFmtId="0" fontId="0" fillId="3" borderId="12" xfId="0" applyFont="1" applyFill="1" applyBorder="1" applyAlignment="1">
      <alignment horizontal="center" vertical="center"/>
    </xf>
    <xf numFmtId="0" fontId="12" fillId="6" borderId="22" xfId="0" applyFont="1" applyFill="1" applyBorder="1" applyAlignment="1">
      <alignment horizontal="center"/>
    </xf>
    <xf numFmtId="0" fontId="10" fillId="7" borderId="24" xfId="0" applyFont="1" applyFill="1" applyBorder="1" applyAlignment="1">
      <alignment horizontal="center"/>
    </xf>
    <xf numFmtId="0" fontId="10" fillId="0" borderId="24" xfId="0" applyFont="1" applyBorder="1" applyAlignment="1">
      <alignment horizontal="center"/>
    </xf>
    <xf numFmtId="0" fontId="10" fillId="7" borderId="25" xfId="0" applyFont="1" applyFill="1" applyBorder="1" applyAlignment="1">
      <alignment horizontal="center"/>
    </xf>
    <xf numFmtId="0" fontId="15" fillId="7" borderId="24" xfId="0" applyFont="1" applyFill="1" applyBorder="1" applyAlignment="1">
      <alignment horizontal="center"/>
    </xf>
    <xf numFmtId="0" fontId="15" fillId="0" borderId="24" xfId="0" applyFont="1" applyBorder="1" applyAlignment="1">
      <alignment horizontal="center"/>
    </xf>
    <xf numFmtId="0" fontId="10" fillId="2" borderId="26" xfId="0" applyFont="1" applyFill="1" applyBorder="1" applyAlignment="1">
      <alignment horizontal="center" vertical="center"/>
    </xf>
    <xf numFmtId="0" fontId="10" fillId="2" borderId="13" xfId="0" applyFont="1" applyFill="1" applyBorder="1" applyAlignment="1">
      <alignment horizontal="center" vertical="center"/>
    </xf>
    <xf numFmtId="0" fontId="10" fillId="2" borderId="28" xfId="0" applyFont="1" applyFill="1" applyBorder="1" applyAlignment="1">
      <alignment horizontal="center" vertical="center"/>
    </xf>
    <xf numFmtId="0" fontId="15" fillId="3" borderId="27"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29" xfId="0" applyFont="1" applyFill="1" applyBorder="1" applyAlignment="1">
      <alignment horizontal="center" vertical="center"/>
    </xf>
    <xf numFmtId="0" fontId="9" fillId="6" borderId="30" xfId="0" applyFont="1" applyFill="1" applyBorder="1" applyAlignment="1">
      <alignment horizontal="center"/>
    </xf>
    <xf numFmtId="0" fontId="10" fillId="2" borderId="31" xfId="0" applyFont="1" applyFill="1" applyBorder="1"/>
    <xf numFmtId="0" fontId="10" fillId="3" borderId="32" xfId="0" applyFont="1" applyFill="1" applyBorder="1"/>
    <xf numFmtId="0" fontId="10" fillId="2" borderId="33" xfId="0" applyFont="1" applyFill="1" applyBorder="1"/>
    <xf numFmtId="0" fontId="10" fillId="3" borderId="34" xfId="0" applyFont="1" applyFill="1" applyBorder="1"/>
    <xf numFmtId="0" fontId="10" fillId="2" borderId="35" xfId="0" applyFont="1" applyFill="1" applyBorder="1"/>
    <xf numFmtId="0" fontId="10" fillId="3" borderId="36" xfId="0" applyFont="1" applyFill="1" applyBorder="1"/>
    <xf numFmtId="0" fontId="10" fillId="3" borderId="1" xfId="0" applyFont="1" applyFill="1" applyBorder="1" applyAlignment="1">
      <alignment horizontal="center"/>
    </xf>
    <xf numFmtId="0" fontId="0" fillId="3" borderId="11" xfId="0" applyFont="1" applyFill="1" applyBorder="1" applyAlignment="1">
      <alignment vertical="center"/>
    </xf>
    <xf numFmtId="0" fontId="17" fillId="0" borderId="0" xfId="0" applyFont="1"/>
    <xf numFmtId="0" fontId="0" fillId="3" borderId="1" xfId="0" applyFont="1" applyFill="1" applyBorder="1" applyAlignment="1">
      <alignment horizontal="center" vertical="center"/>
    </xf>
    <xf numFmtId="0" fontId="18" fillId="0" borderId="23" xfId="0" applyFont="1" applyBorder="1" applyAlignment="1">
      <alignment horizontal="center" vertical="center"/>
    </xf>
    <xf numFmtId="0" fontId="0" fillId="2" borderId="1" xfId="0" applyFont="1" applyFill="1" applyBorder="1" applyAlignment="1">
      <alignment vertical="center"/>
    </xf>
    <xf numFmtId="2" fontId="0" fillId="0" borderId="0" xfId="0" applyNumberFormat="1"/>
    <xf numFmtId="0" fontId="9" fillId="0" borderId="7" xfId="0" applyFont="1" applyBorder="1" applyAlignment="1">
      <alignment horizontal="center" vertical="center"/>
    </xf>
    <xf numFmtId="0" fontId="16" fillId="0" borderId="0" xfId="0" applyFont="1" applyBorder="1" applyAlignment="1">
      <alignment horizontal="center" vertical="center"/>
    </xf>
    <xf numFmtId="0" fontId="15" fillId="0" borderId="0" xfId="0" applyFont="1" applyBorder="1" applyAlignment="1">
      <alignment horizontal="center"/>
    </xf>
    <xf numFmtId="0" fontId="0" fillId="3" borderId="1" xfId="0" applyFill="1" applyBorder="1" applyAlignment="1">
      <alignment horizontal="center" wrapText="1"/>
    </xf>
    <xf numFmtId="0" fontId="0" fillId="3" borderId="14" xfId="0" applyFill="1" applyBorder="1" applyAlignment="1">
      <alignment horizontal="center" wrapText="1"/>
    </xf>
    <xf numFmtId="0" fontId="1" fillId="2" borderId="13" xfId="0" applyFont="1" applyFill="1" applyBorder="1" applyAlignment="1">
      <alignment horizontal="center" vertical="center"/>
    </xf>
    <xf numFmtId="0" fontId="13" fillId="5" borderId="4" xfId="0" applyFont="1" applyFill="1" applyBorder="1" applyAlignment="1">
      <alignment horizontal="center" vertical="center"/>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13" fillId="5" borderId="0" xfId="0" applyFont="1" applyFill="1" applyBorder="1" applyAlignment="1">
      <alignment horizontal="center" vertical="center"/>
    </xf>
    <xf numFmtId="0" fontId="13" fillId="5" borderId="8" xfId="0" applyFont="1" applyFill="1" applyBorder="1" applyAlignment="1">
      <alignment horizontal="center" vertical="center"/>
    </xf>
    <xf numFmtId="0" fontId="13" fillId="5" borderId="18" xfId="0" applyFont="1" applyFill="1" applyBorder="1" applyAlignment="1">
      <alignment horizontal="center" vertical="center"/>
    </xf>
    <xf numFmtId="0" fontId="13" fillId="5" borderId="3" xfId="0" applyFont="1" applyFill="1" applyBorder="1" applyAlignment="1">
      <alignment horizontal="center" vertical="center"/>
    </xf>
    <xf numFmtId="0" fontId="13" fillId="5" borderId="19" xfId="0" applyFont="1" applyFill="1" applyBorder="1" applyAlignment="1">
      <alignment horizontal="center" vertical="center"/>
    </xf>
    <xf numFmtId="0" fontId="20" fillId="4" borderId="16"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4" fillId="4" borderId="20" xfId="5" applyFill="1" applyBorder="1" applyAlignment="1">
      <alignment horizontal="center"/>
    </xf>
    <xf numFmtId="0" fontId="4" fillId="4" borderId="15" xfId="5" applyFill="1" applyBorder="1" applyAlignment="1">
      <alignment horizontal="center"/>
    </xf>
    <xf numFmtId="0" fontId="4" fillId="4" borderId="21" xfId="5" applyFill="1" applyBorder="1" applyAlignment="1">
      <alignment horizontal="center"/>
    </xf>
    <xf numFmtId="0" fontId="6" fillId="4" borderId="20"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1" xfId="0" applyFont="1" applyFill="1" applyBorder="1" applyAlignment="1">
      <alignment horizontal="center" vertical="center"/>
    </xf>
    <xf numFmtId="0" fontId="0"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3" borderId="14" xfId="0" applyFill="1" applyBorder="1" applyAlignment="1">
      <alignment horizontal="center" vertical="center"/>
    </xf>
    <xf numFmtId="0" fontId="2" fillId="0" borderId="0" xfId="0" applyFont="1" applyAlignment="1">
      <alignment horizontal="center"/>
    </xf>
  </cellXfs>
  <cellStyles count="16">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1" builtinId="8" hidden="1"/>
    <cellStyle name="Hyperlink" xfId="3" builtinId="8" hidden="1"/>
    <cellStyle name="Hyperlink" xfId="5" builtinId="8"/>
    <cellStyle name="Normal" xfId="0" builtinId="0"/>
  </cellStyles>
  <dxfs count="77">
    <dxf>
      <font>
        <b/>
        <i val="0"/>
        <strike val="0"/>
        <condense val="0"/>
        <extend val="0"/>
        <outline val="0"/>
        <shadow val="0"/>
        <u val="none"/>
        <vertAlign val="baseline"/>
        <sz val="12"/>
        <color theme="1"/>
        <name val="Arial"/>
        <scheme val="none"/>
      </font>
      <fill>
        <patternFill patternType="solid">
          <fgColor theme="7" tint="0.79998168889431442"/>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center" textRotation="0" wrapText="0" indent="0" justifyLastLine="0" shrinkToFit="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i val="0"/>
        <strike val="0"/>
        <condense val="0"/>
        <extend val="0"/>
        <outline val="0"/>
        <shadow val="0"/>
        <u val="none"/>
        <vertAlign val="baseline"/>
        <sz val="12"/>
        <color theme="0"/>
        <name val="Arial"/>
        <scheme val="none"/>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i val="0"/>
        <strike val="0"/>
        <condense val="0"/>
        <extend val="0"/>
        <outline val="0"/>
        <shadow val="0"/>
        <u val="none"/>
        <vertAlign val="baseline"/>
        <sz val="12"/>
        <color theme="0"/>
        <name val="Arial"/>
        <scheme val="none"/>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i val="0"/>
        <strike val="0"/>
        <condense val="0"/>
        <extend val="0"/>
        <outline val="0"/>
        <shadow val="0"/>
        <u val="none"/>
        <vertAlign val="baseline"/>
        <sz val="12"/>
        <color theme="0"/>
        <name val="Arial"/>
        <scheme val="none"/>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i val="0"/>
        <strike val="0"/>
        <condense val="0"/>
        <extend val="0"/>
        <outline val="0"/>
        <shadow val="0"/>
        <u val="none"/>
        <vertAlign val="baseline"/>
        <sz val="12"/>
        <color theme="0"/>
        <name val="Arial"/>
        <scheme val="none"/>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i val="0"/>
        <strike val="0"/>
        <condense val="0"/>
        <extend val="0"/>
        <outline val="0"/>
        <shadow val="0"/>
        <u val="none"/>
        <vertAlign val="baseline"/>
        <sz val="12"/>
        <color theme="0"/>
        <name val="Arial"/>
        <scheme val="none"/>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i val="0"/>
        <strike val="0"/>
        <condense val="0"/>
        <extend val="0"/>
        <outline val="0"/>
        <shadow val="0"/>
        <u val="none"/>
        <vertAlign val="baseline"/>
        <sz val="12"/>
        <color theme="0"/>
        <name val="Arial"/>
        <scheme val="none"/>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i val="0"/>
        <strike val="0"/>
        <condense val="0"/>
        <extend val="0"/>
        <outline val="0"/>
        <shadow val="0"/>
        <u val="none"/>
        <vertAlign val="baseline"/>
        <sz val="12"/>
        <color theme="0"/>
        <name val="Arial"/>
        <scheme val="none"/>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i val="0"/>
        <strike val="0"/>
        <condense val="0"/>
        <extend val="0"/>
        <outline val="0"/>
        <shadow val="0"/>
        <u val="none"/>
        <vertAlign val="baseline"/>
        <sz val="12"/>
        <color theme="0"/>
        <name val="Arial"/>
        <scheme val="none"/>
      </font>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A19:F26" totalsRowShown="0" headerRowDxfId="76" dataDxfId="75" tableBorderDxfId="74">
  <autoFilter ref="A19:F26"/>
  <tableColumns count="6">
    <tableColumn id="1" name="Module" dataDxfId="73"/>
    <tableColumn id="2" name="MCs" dataDxfId="72"/>
    <tableColumn id="3" name="Grade" dataDxfId="71"/>
    <tableColumn id="4" name="Simulated Grade" dataDxfId="70"/>
    <tableColumn id="5" name="Grade Point" dataDxfId="69"/>
    <tableColumn id="6" name="MC * GP" dataDxfId="68"/>
  </tableColumns>
  <tableStyleInfo name="TableStyleDark10" showFirstColumn="0" showLastColumn="0" showRowStripes="1" showColumnStripes="0"/>
</table>
</file>

<file path=xl/tables/table2.xml><?xml version="1.0" encoding="utf-8"?>
<table xmlns="http://schemas.openxmlformats.org/spreadsheetml/2006/main" id="1" name="Table22" displayName="Table22" ref="A29:F36" totalsRowShown="0" headerRowDxfId="67" dataDxfId="66" tableBorderDxfId="65">
  <autoFilter ref="A29:F36"/>
  <tableColumns count="6">
    <tableColumn id="1" name="Module" dataDxfId="64"/>
    <tableColumn id="2" name="MCs" dataDxfId="63"/>
    <tableColumn id="3" name="Grade" dataDxfId="62"/>
    <tableColumn id="4" name="Simulated Grade" dataDxfId="61"/>
    <tableColumn id="5" name="Grade Point" dataDxfId="60"/>
    <tableColumn id="6" name="MC * GP" dataDxfId="59"/>
  </tableColumns>
  <tableStyleInfo name="TableStyleDark10" showFirstColumn="0" showLastColumn="0" showRowStripes="1" showColumnStripes="0"/>
</table>
</file>

<file path=xl/tables/table3.xml><?xml version="1.0" encoding="utf-8"?>
<table xmlns="http://schemas.openxmlformats.org/spreadsheetml/2006/main" id="3" name="Table24" displayName="Table24" ref="A39:F46" totalsRowShown="0" headerRowDxfId="58" dataDxfId="57" tableBorderDxfId="56">
  <autoFilter ref="A39:F46"/>
  <tableColumns count="6">
    <tableColumn id="1" name="Module" dataDxfId="55"/>
    <tableColumn id="2" name="MCs" dataDxfId="54"/>
    <tableColumn id="3" name="Grade" dataDxfId="53"/>
    <tableColumn id="4" name="Simulated Grade" dataDxfId="52"/>
    <tableColumn id="5" name="Grade Point" dataDxfId="51"/>
    <tableColumn id="6" name="MC * GP" dataDxfId="50"/>
  </tableColumns>
  <tableStyleInfo name="TableStyleDark10" showFirstColumn="0" showLastColumn="0" showRowStripes="1" showColumnStripes="0"/>
</table>
</file>

<file path=xl/tables/table4.xml><?xml version="1.0" encoding="utf-8"?>
<table xmlns="http://schemas.openxmlformats.org/spreadsheetml/2006/main" id="4" name="Table245" displayName="Table245" ref="A49:F56" totalsRowShown="0" headerRowDxfId="49" dataDxfId="48" tableBorderDxfId="47">
  <autoFilter ref="A49:F56"/>
  <tableColumns count="6">
    <tableColumn id="1" name="Module" dataDxfId="46"/>
    <tableColumn id="2" name="MCs" dataDxfId="45"/>
    <tableColumn id="3" name="Grade" dataDxfId="44"/>
    <tableColumn id="4" name="Simulated Grade" dataDxfId="43"/>
    <tableColumn id="5" name="Grade Point" dataDxfId="42"/>
    <tableColumn id="6" name="MC * GP" dataDxfId="41"/>
  </tableColumns>
  <tableStyleInfo name="TableStyleDark10" showFirstColumn="0" showLastColumn="0" showRowStripes="1" showColumnStripes="0"/>
</table>
</file>

<file path=xl/tables/table5.xml><?xml version="1.0" encoding="utf-8"?>
<table xmlns="http://schemas.openxmlformats.org/spreadsheetml/2006/main" id="5" name="Table2456" displayName="Table2456" ref="A59:F66" totalsRowShown="0" headerRowDxfId="40" dataDxfId="39" tableBorderDxfId="38">
  <autoFilter ref="A59:F66"/>
  <tableColumns count="6">
    <tableColumn id="1" name="Module" dataDxfId="37"/>
    <tableColumn id="2" name="MCs" dataDxfId="36"/>
    <tableColumn id="3" name="Grade" dataDxfId="35"/>
    <tableColumn id="4" name="Simulated Grade" dataDxfId="34"/>
    <tableColumn id="5" name="Grade Point" dataDxfId="33"/>
    <tableColumn id="6" name="MC * GP" dataDxfId="32"/>
  </tableColumns>
  <tableStyleInfo name="TableStyleDark10" showFirstColumn="0" showLastColumn="0" showRowStripes="1" showColumnStripes="0"/>
</table>
</file>

<file path=xl/tables/table6.xml><?xml version="1.0" encoding="utf-8"?>
<table xmlns="http://schemas.openxmlformats.org/spreadsheetml/2006/main" id="6" name="Table2457" displayName="Table2457" ref="A69:F76" totalsRowShown="0" headerRowDxfId="31" dataDxfId="30" tableBorderDxfId="29">
  <autoFilter ref="A69:F76"/>
  <tableColumns count="6">
    <tableColumn id="1" name="Module" dataDxfId="28"/>
    <tableColumn id="2" name="MCs" dataDxfId="27"/>
    <tableColumn id="3" name="Grade" dataDxfId="26"/>
    <tableColumn id="4" name="Simulated Grade" dataDxfId="25"/>
    <tableColumn id="5" name="Grade Point" dataDxfId="24"/>
    <tableColumn id="6" name="MC * GP" dataDxfId="23"/>
  </tableColumns>
  <tableStyleInfo name="TableStyleDark10" showFirstColumn="0" showLastColumn="0" showRowStripes="1" showColumnStripes="0"/>
</table>
</file>

<file path=xl/tables/table7.xml><?xml version="1.0" encoding="utf-8"?>
<table xmlns="http://schemas.openxmlformats.org/spreadsheetml/2006/main" id="7" name="Table24578" displayName="Table24578" ref="A79:F86" totalsRowShown="0" headerRowDxfId="22" dataDxfId="21" tableBorderDxfId="20">
  <autoFilter ref="A79:F86"/>
  <tableColumns count="6">
    <tableColumn id="1" name="Module" dataDxfId="19"/>
    <tableColumn id="2" name="MCs" dataDxfId="18"/>
    <tableColumn id="3" name="Grade" dataDxfId="17"/>
    <tableColumn id="4" name="Simulated Grade" dataDxfId="16"/>
    <tableColumn id="5" name="Grade Point" dataDxfId="15"/>
    <tableColumn id="6" name="MC * GP" dataDxfId="14"/>
  </tableColumns>
  <tableStyleInfo name="TableStyleDark10" showFirstColumn="0" showLastColumn="0" showRowStripes="1" showColumnStripes="0"/>
</table>
</file>

<file path=xl/tables/table8.xml><?xml version="1.0" encoding="utf-8"?>
<table xmlns="http://schemas.openxmlformats.org/spreadsheetml/2006/main" id="8" name="Table245789" displayName="Table245789" ref="A89:F96" totalsRowShown="0" headerRowDxfId="13" dataDxfId="12" tableBorderDxfId="11">
  <autoFilter ref="A89:F96"/>
  <tableColumns count="6">
    <tableColumn id="1" name="Module" dataDxfId="10"/>
    <tableColumn id="2" name="MCs" dataDxfId="9"/>
    <tableColumn id="3" name="Grade" dataDxfId="8"/>
    <tableColumn id="4" name="Simulated Grade" dataDxfId="7"/>
    <tableColumn id="5" name="Grade Point" dataDxfId="6"/>
    <tableColumn id="6" name="MC * GP" dataDxfId="5"/>
  </tableColumns>
  <tableStyleInfo name="TableStyleDark10" showFirstColumn="0" showLastColumn="0" showRowStripes="1" showColumnStripes="0"/>
</table>
</file>

<file path=xl/tables/table9.xml><?xml version="1.0" encoding="utf-8"?>
<table xmlns="http://schemas.openxmlformats.org/spreadsheetml/2006/main" id="10" name="Table10" displayName="Table10" ref="A102:C107" totalsRowShown="0" headerRowDxfId="4" tableBorderDxfId="3">
  <autoFilter ref="A102:C107"/>
  <tableColumns count="3">
    <tableColumn id="1" name="Module Code" dataDxfId="2"/>
    <tableColumn id="2" name="Actual Grade" dataDxfId="1"/>
    <tableColumn id="3" name="S or U"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table" Target="../tables/table5.xml"/><Relationship Id="rId12" Type="http://schemas.openxmlformats.org/officeDocument/2006/relationships/table" Target="../tables/table6.xml"/><Relationship Id="rId13" Type="http://schemas.openxmlformats.org/officeDocument/2006/relationships/table" Target="../tables/table7.xml"/><Relationship Id="rId14" Type="http://schemas.openxmlformats.org/officeDocument/2006/relationships/table" Target="../tables/table8.xml"/><Relationship Id="rId15" Type="http://schemas.openxmlformats.org/officeDocument/2006/relationships/table" Target="../tables/table9.xml"/><Relationship Id="rId1" Type="http://schemas.openxmlformats.org/officeDocument/2006/relationships/hyperlink" Target="mailto:harish207@live.com?subject=Feedback%20on%20NUS%20CAP%20Calculator" TargetMode="External"/><Relationship Id="rId2" Type="http://schemas.openxmlformats.org/officeDocument/2006/relationships/hyperlink" Target="mailto:harish207@live.com?subject=Feedback%20on%20NUS%20CAP%20Calculator" TargetMode="External"/><Relationship Id="rId3" Type="http://schemas.openxmlformats.org/officeDocument/2006/relationships/hyperlink" Target="mailto:harish207@live.com?subject=Feedback%20on%20NUS%20CAP%20Calculator" TargetMode="External"/><Relationship Id="rId4" Type="http://schemas.openxmlformats.org/officeDocument/2006/relationships/hyperlink" Target="mailto:harish207@live.com?subject=Feedback%20on%20NUS%20CAP%20Calculator" TargetMode="External"/><Relationship Id="rId5" Type="http://schemas.openxmlformats.org/officeDocument/2006/relationships/hyperlink" Target="mailto:harish207@live.com?subject=Feedback%20on%20NUS%20CAP%20Calculator" TargetMode="External"/><Relationship Id="rId6" Type="http://schemas.openxmlformats.org/officeDocument/2006/relationships/hyperlink" Target="mailto:harish207@live.com?subject=Feedback%20on%20NUS%20CAP%20Calculator" TargetMode="External"/><Relationship Id="rId7" Type="http://schemas.openxmlformats.org/officeDocument/2006/relationships/table" Target="../tables/table1.xml"/><Relationship Id="rId8" Type="http://schemas.openxmlformats.org/officeDocument/2006/relationships/table" Target="../tables/table2.xml"/><Relationship Id="rId9" Type="http://schemas.openxmlformats.org/officeDocument/2006/relationships/table" Target="../tables/table3.xml"/><Relationship Id="rId10"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
  <sheetViews>
    <sheetView tabSelected="1" workbookViewId="0">
      <selection activeCell="A4" sqref="A4:F4"/>
    </sheetView>
  </sheetViews>
  <sheetFormatPr baseColWidth="10" defaultColWidth="11" defaultRowHeight="15" x14ac:dyDescent="0"/>
  <cols>
    <col min="1" max="1" width="24.33203125" customWidth="1"/>
    <col min="2" max="2" width="17.83203125" customWidth="1"/>
    <col min="3" max="3" width="18.1640625" customWidth="1"/>
    <col min="4" max="4" width="22" customWidth="1"/>
    <col min="5" max="5" width="21.6640625" customWidth="1"/>
    <col min="6" max="6" width="19.5" customWidth="1"/>
    <col min="8" max="8" width="10.83203125" customWidth="1"/>
  </cols>
  <sheetData>
    <row r="1" spans="1:6" ht="15" customHeight="1">
      <c r="A1" s="68" t="s">
        <v>24</v>
      </c>
      <c r="B1" s="69"/>
      <c r="C1" s="69"/>
      <c r="D1" s="69"/>
      <c r="E1" s="69"/>
      <c r="F1" s="70"/>
    </row>
    <row r="2" spans="1:6" ht="15" customHeight="1">
      <c r="A2" s="71"/>
      <c r="B2" s="72"/>
      <c r="C2" s="72"/>
      <c r="D2" s="72"/>
      <c r="E2" s="72"/>
      <c r="F2" s="73"/>
    </row>
    <row r="3" spans="1:6" ht="15" customHeight="1">
      <c r="A3" s="74"/>
      <c r="B3" s="75"/>
      <c r="C3" s="75"/>
      <c r="D3" s="75"/>
      <c r="E3" s="75"/>
      <c r="F3" s="76"/>
    </row>
    <row r="4" spans="1:6">
      <c r="A4" s="86" t="s">
        <v>101</v>
      </c>
      <c r="B4" s="87"/>
      <c r="C4" s="87"/>
      <c r="D4" s="87"/>
      <c r="E4" s="87"/>
      <c r="F4" s="88"/>
    </row>
    <row r="5" spans="1:6">
      <c r="A5" s="83" t="s">
        <v>50</v>
      </c>
      <c r="B5" s="84"/>
      <c r="C5" s="84"/>
      <c r="D5" s="84"/>
      <c r="E5" s="84"/>
      <c r="F5" s="85"/>
    </row>
    <row r="6" spans="1:6" ht="15" customHeight="1">
      <c r="A6" s="77" t="s">
        <v>100</v>
      </c>
      <c r="B6" s="78"/>
      <c r="C6" s="78"/>
      <c r="D6" s="78"/>
      <c r="E6" s="78"/>
      <c r="F6" s="79"/>
    </row>
    <row r="7" spans="1:6">
      <c r="A7" s="80"/>
      <c r="B7" s="81"/>
      <c r="C7" s="81"/>
      <c r="D7" s="81"/>
      <c r="E7" s="81"/>
      <c r="F7" s="82"/>
    </row>
    <row r="8" spans="1:6">
      <c r="A8" s="6"/>
      <c r="B8" s="4"/>
      <c r="C8" s="4"/>
      <c r="D8" s="4"/>
      <c r="E8" s="4"/>
      <c r="F8" s="7"/>
    </row>
    <row r="9" spans="1:6" ht="30">
      <c r="A9" s="34" t="s">
        <v>25</v>
      </c>
      <c r="B9" s="56" t="s">
        <v>49</v>
      </c>
      <c r="C9" s="60" t="s">
        <v>86</v>
      </c>
      <c r="D9" s="35">
        <v>1</v>
      </c>
      <c r="E9" s="13" t="s">
        <v>42</v>
      </c>
      <c r="F9" s="11" t="str">
        <f>VLOOKUP(B10,'Data Fetch'!E4:F9,2,FALSE)</f>
        <v>4.5 and above</v>
      </c>
    </row>
    <row r="10" spans="1:6" ht="37" customHeight="1">
      <c r="A10" s="14" t="s">
        <v>26</v>
      </c>
      <c r="B10" s="89" t="s">
        <v>28</v>
      </c>
      <c r="C10" s="89"/>
      <c r="D10" s="58" t="str">
        <f>VLOOKUP(B10,'Data Fetch'!E4:G9,3,FALSE)</f>
        <v>Love that confidence!</v>
      </c>
      <c r="E10" s="12" t="s">
        <v>43</v>
      </c>
      <c r="F10" s="11">
        <f>VLOOKUP(D9,'Data Fetch'!E23:F30,2,FALSE)</f>
        <v>4.4444444444444446</v>
      </c>
    </row>
    <row r="11" spans="1:6">
      <c r="A11" s="6"/>
      <c r="B11" s="4"/>
      <c r="C11" s="4"/>
      <c r="D11" s="4"/>
      <c r="E11" s="90" t="s">
        <v>90</v>
      </c>
      <c r="F11" s="91" t="str">
        <f>IF(F10&gt;'Data Fetch'!I33,'Data Fetch'!F41,'Data Fetch'!F42)</f>
        <v>Gotta work harder!</v>
      </c>
    </row>
    <row r="12" spans="1:6">
      <c r="A12" s="6"/>
      <c r="B12" s="4"/>
      <c r="C12" s="4"/>
      <c r="D12" s="4"/>
      <c r="E12" s="90"/>
      <c r="F12" s="91"/>
    </row>
    <row r="13" spans="1:6">
      <c r="A13" s="6"/>
      <c r="B13" s="4"/>
      <c r="C13" s="4"/>
      <c r="D13" s="4"/>
      <c r="E13" s="4"/>
      <c r="F13" s="7"/>
    </row>
    <row r="14" spans="1:6" ht="15" customHeight="1">
      <c r="A14" s="67" t="s">
        <v>45</v>
      </c>
      <c r="B14" s="65" t="s">
        <v>51</v>
      </c>
      <c r="C14" s="65"/>
      <c r="D14" s="65"/>
      <c r="E14" s="65"/>
      <c r="F14" s="66"/>
    </row>
    <row r="15" spans="1:6">
      <c r="A15" s="67"/>
      <c r="B15" s="65"/>
      <c r="C15" s="65"/>
      <c r="D15" s="65"/>
      <c r="E15" s="65"/>
      <c r="F15" s="66"/>
    </row>
    <row r="16" spans="1:6">
      <c r="A16" s="67"/>
      <c r="B16" s="65"/>
      <c r="C16" s="65"/>
      <c r="D16" s="65"/>
      <c r="E16" s="65"/>
      <c r="F16" s="66"/>
    </row>
    <row r="17" spans="1:6" ht="16" thickBot="1">
      <c r="A17" s="6"/>
      <c r="B17" s="5"/>
      <c r="C17" s="5"/>
      <c r="D17" s="5"/>
      <c r="E17" s="5"/>
      <c r="F17" s="8"/>
    </row>
    <row r="18" spans="1:6" ht="16" thickBot="1">
      <c r="A18" s="24" t="s">
        <v>52</v>
      </c>
      <c r="B18" s="4"/>
      <c r="C18" s="4"/>
      <c r="D18" s="4"/>
      <c r="E18" s="4"/>
      <c r="F18" s="7"/>
    </row>
    <row r="19" spans="1:6">
      <c r="A19" s="18" t="s">
        <v>0</v>
      </c>
      <c r="B19" s="15" t="s">
        <v>1</v>
      </c>
      <c r="C19" s="15" t="s">
        <v>2</v>
      </c>
      <c r="D19" s="15" t="s">
        <v>3</v>
      </c>
      <c r="E19" s="15" t="s">
        <v>4</v>
      </c>
      <c r="F19" s="19" t="s">
        <v>5</v>
      </c>
    </row>
    <row r="20" spans="1:6">
      <c r="A20" s="20" t="s">
        <v>6</v>
      </c>
      <c r="B20" s="16">
        <v>2</v>
      </c>
      <c r="C20" s="16" t="s">
        <v>12</v>
      </c>
      <c r="D20" s="16" t="s">
        <v>12</v>
      </c>
      <c r="E20" s="16">
        <f>VLOOKUP(D20,'Data Fetch'!B4:C16,2,FALSE)</f>
        <v>4</v>
      </c>
      <c r="F20" s="21">
        <f>Table2[[#This Row],[MCs]]*Table2[[#This Row],[Grade Point]]</f>
        <v>8</v>
      </c>
    </row>
    <row r="21" spans="1:6">
      <c r="A21" s="20" t="s">
        <v>8</v>
      </c>
      <c r="B21" s="16">
        <v>4</v>
      </c>
      <c r="C21" s="16" t="s">
        <v>7</v>
      </c>
      <c r="D21" s="16" t="s">
        <v>7</v>
      </c>
      <c r="E21" s="16">
        <f>VLOOKUP(D21,'Data Fetch'!B4:C16,2,FALSE)</f>
        <v>5</v>
      </c>
      <c r="F21" s="21">
        <f>Table2[[#This Row],[MCs]]*Table2[[#This Row],[Grade Point]]</f>
        <v>20</v>
      </c>
    </row>
    <row r="22" spans="1:6">
      <c r="A22" s="20" t="s">
        <v>10</v>
      </c>
      <c r="B22" s="16">
        <v>4</v>
      </c>
      <c r="C22" s="16" t="s">
        <v>12</v>
      </c>
      <c r="D22" s="16" t="s">
        <v>12</v>
      </c>
      <c r="E22" s="16">
        <f>VLOOKUP(D22,'Data Fetch'!B4:C16,2,FALSE)</f>
        <v>4</v>
      </c>
      <c r="F22" s="21">
        <f>Table2[[#This Row],[MCs]]*Table2[[#This Row],[Grade Point]]</f>
        <v>16</v>
      </c>
    </row>
    <row r="23" spans="1:6">
      <c r="A23" s="20" t="s">
        <v>11</v>
      </c>
      <c r="B23" s="16">
        <v>4</v>
      </c>
      <c r="C23" s="16" t="s">
        <v>7</v>
      </c>
      <c r="D23" s="16" t="s">
        <v>7</v>
      </c>
      <c r="E23" s="16">
        <f>VLOOKUP(D23,'Data Fetch'!B4:C16,2,FALSE)</f>
        <v>5</v>
      </c>
      <c r="F23" s="21">
        <f>Table2[[#This Row],[MCs]]*Table2[[#This Row],[Grade Point]]</f>
        <v>20</v>
      </c>
    </row>
    <row r="24" spans="1:6">
      <c r="A24" s="20" t="s">
        <v>13</v>
      </c>
      <c r="B24" s="16">
        <v>4</v>
      </c>
      <c r="C24" s="16" t="s">
        <v>12</v>
      </c>
      <c r="D24" s="16" t="s">
        <v>12</v>
      </c>
      <c r="E24" s="16">
        <f>VLOOKUP(D24,'Data Fetch'!B4:C16,2,FALSE)</f>
        <v>4</v>
      </c>
      <c r="F24" s="21">
        <f>Table2[[#This Row],[MCs]]*Table2[[#This Row],[Grade Point]]</f>
        <v>16</v>
      </c>
    </row>
    <row r="25" spans="1:6">
      <c r="A25" s="22" t="s">
        <v>44</v>
      </c>
      <c r="B25" s="17">
        <f>SUM(B20:B24)</f>
        <v>18</v>
      </c>
      <c r="C25" s="17"/>
      <c r="D25" s="17"/>
      <c r="E25" s="17"/>
      <c r="F25" s="23">
        <f>SUM(F20:F24)</f>
        <v>80</v>
      </c>
    </row>
    <row r="26" spans="1:6">
      <c r="A26" s="31" t="s">
        <v>85</v>
      </c>
      <c r="B26" s="32"/>
      <c r="C26" s="32"/>
      <c r="D26" s="32"/>
      <c r="E26" s="32"/>
      <c r="F26" s="33">
        <f>F25/B25</f>
        <v>4.4444444444444446</v>
      </c>
    </row>
    <row r="27" spans="1:6" ht="16" thickBot="1">
      <c r="A27" s="6"/>
      <c r="B27" s="4"/>
      <c r="C27" s="4"/>
      <c r="D27" s="4"/>
      <c r="E27" s="4"/>
      <c r="F27" s="7"/>
    </row>
    <row r="28" spans="1:6" ht="16" thickBot="1">
      <c r="A28" s="24" t="s">
        <v>53</v>
      </c>
      <c r="B28" s="4"/>
      <c r="C28" s="4"/>
      <c r="D28" s="4"/>
      <c r="E28" s="4"/>
      <c r="F28" s="7"/>
    </row>
    <row r="29" spans="1:6">
      <c r="A29" s="18" t="s">
        <v>0</v>
      </c>
      <c r="B29" s="15" t="s">
        <v>1</v>
      </c>
      <c r="C29" s="15" t="s">
        <v>2</v>
      </c>
      <c r="D29" s="15" t="s">
        <v>3</v>
      </c>
      <c r="E29" s="15" t="s">
        <v>4</v>
      </c>
      <c r="F29" s="19" t="s">
        <v>5</v>
      </c>
    </row>
    <row r="30" spans="1:6">
      <c r="A30" s="20" t="s">
        <v>6</v>
      </c>
      <c r="B30" s="16">
        <v>4</v>
      </c>
      <c r="C30" s="16"/>
      <c r="D30" s="16"/>
      <c r="E30" s="16" t="e">
        <f>VLOOKUP(D30,'Data Fetch'!B4:C16,2,FALSE)</f>
        <v>#N/A</v>
      </c>
      <c r="F30" s="21" t="e">
        <f>Table22[[#This Row],[MCs]]*Table22[[#This Row],[Grade Point]]</f>
        <v>#N/A</v>
      </c>
    </row>
    <row r="31" spans="1:6">
      <c r="A31" s="20" t="s">
        <v>8</v>
      </c>
      <c r="B31" s="16">
        <v>4</v>
      </c>
      <c r="C31" s="16"/>
      <c r="D31" s="16"/>
      <c r="E31" s="16" t="e">
        <f>VLOOKUP(D31,'Data Fetch'!B4:C16,2,FALSE)</f>
        <v>#N/A</v>
      </c>
      <c r="F31" s="21" t="e">
        <f>Table22[[#This Row],[MCs]]*Table22[[#This Row],[Grade Point]]</f>
        <v>#N/A</v>
      </c>
    </row>
    <row r="32" spans="1:6">
      <c r="A32" s="20" t="s">
        <v>10</v>
      </c>
      <c r="B32" s="16">
        <v>4</v>
      </c>
      <c r="C32" s="16"/>
      <c r="D32" s="16"/>
      <c r="E32" s="16" t="e">
        <f>VLOOKUP(D32,'Data Fetch'!B4:C16,2,FALSE)</f>
        <v>#N/A</v>
      </c>
      <c r="F32" s="21" t="e">
        <f>Table22[[#This Row],[MCs]]*Table22[[#This Row],[Grade Point]]</f>
        <v>#N/A</v>
      </c>
    </row>
    <row r="33" spans="1:6">
      <c r="A33" s="20" t="s">
        <v>11</v>
      </c>
      <c r="B33" s="16">
        <v>4</v>
      </c>
      <c r="C33" s="16"/>
      <c r="D33" s="16"/>
      <c r="E33" s="16" t="e">
        <f>VLOOKUP(D33,'Data Fetch'!B4:C16,2,FALSE)</f>
        <v>#N/A</v>
      </c>
      <c r="F33" s="21" t="e">
        <f>Table22[[#This Row],[MCs]]*Table22[[#This Row],[Grade Point]]</f>
        <v>#N/A</v>
      </c>
    </row>
    <row r="34" spans="1:6">
      <c r="A34" s="20" t="s">
        <v>13</v>
      </c>
      <c r="B34" s="16">
        <v>4</v>
      </c>
      <c r="C34" s="16"/>
      <c r="D34" s="16"/>
      <c r="E34" s="16" t="e">
        <f>VLOOKUP(D34,'Data Fetch'!B4:C16,2,FALSE)</f>
        <v>#N/A</v>
      </c>
      <c r="F34" s="21" t="e">
        <f>Table22[[#This Row],[MCs]]*Table22[[#This Row],[Grade Point]]</f>
        <v>#N/A</v>
      </c>
    </row>
    <row r="35" spans="1:6">
      <c r="A35" s="22" t="s">
        <v>44</v>
      </c>
      <c r="B35" s="17">
        <f>SUM(B30:B34)</f>
        <v>20</v>
      </c>
      <c r="C35" s="17"/>
      <c r="D35" s="17"/>
      <c r="E35" s="17"/>
      <c r="F35" s="23" t="e">
        <f>SUM(F30:F34)</f>
        <v>#N/A</v>
      </c>
    </row>
    <row r="36" spans="1:6">
      <c r="A36" s="31" t="s">
        <v>68</v>
      </c>
      <c r="B36" s="32"/>
      <c r="C36" s="32"/>
      <c r="D36" s="32"/>
      <c r="E36" s="32"/>
      <c r="F36" s="33" t="e">
        <f>(F35+F25)/(B35+B25)</f>
        <v>#N/A</v>
      </c>
    </row>
    <row r="37" spans="1:6" ht="16" thickBot="1">
      <c r="A37" s="6"/>
      <c r="B37" s="4"/>
      <c r="C37" s="4"/>
      <c r="D37" s="4"/>
      <c r="E37" s="4"/>
      <c r="F37" s="7"/>
    </row>
    <row r="38" spans="1:6" ht="16" thickBot="1">
      <c r="A38" s="24" t="s">
        <v>54</v>
      </c>
      <c r="B38" s="4"/>
      <c r="C38" s="4"/>
      <c r="D38" s="4"/>
      <c r="E38" s="4"/>
      <c r="F38" s="7"/>
    </row>
    <row r="39" spans="1:6">
      <c r="A39" s="18" t="s">
        <v>0</v>
      </c>
      <c r="B39" s="15" t="s">
        <v>1</v>
      </c>
      <c r="C39" s="15" t="s">
        <v>2</v>
      </c>
      <c r="D39" s="15" t="s">
        <v>3</v>
      </c>
      <c r="E39" s="15" t="s">
        <v>4</v>
      </c>
      <c r="F39" s="19" t="s">
        <v>5</v>
      </c>
    </row>
    <row r="40" spans="1:6">
      <c r="A40" s="20" t="s">
        <v>6</v>
      </c>
      <c r="B40" s="16">
        <v>4</v>
      </c>
      <c r="C40" s="16"/>
      <c r="D40" s="16"/>
      <c r="E40" s="16" t="e">
        <f>VLOOKUP(D40,'Data Fetch'!B4:C16,2,FALSE)</f>
        <v>#N/A</v>
      </c>
      <c r="F40" s="21" t="e">
        <f>Table24[[#This Row],[MCs]]*Table24[[#This Row],[Grade Point]]</f>
        <v>#N/A</v>
      </c>
    </row>
    <row r="41" spans="1:6">
      <c r="A41" s="20" t="s">
        <v>8</v>
      </c>
      <c r="B41" s="16">
        <v>4</v>
      </c>
      <c r="C41" s="16"/>
      <c r="D41" s="16"/>
      <c r="E41" s="16" t="e">
        <f>VLOOKUP(D41,'Data Fetch'!B4:C16,2,FALSE)</f>
        <v>#N/A</v>
      </c>
      <c r="F41" s="21" t="e">
        <f>Table24[[#This Row],[MCs]]*Table24[[#This Row],[Grade Point]]</f>
        <v>#N/A</v>
      </c>
    </row>
    <row r="42" spans="1:6">
      <c r="A42" s="20" t="s">
        <v>10</v>
      </c>
      <c r="B42" s="16">
        <v>4</v>
      </c>
      <c r="C42" s="16"/>
      <c r="D42" s="16"/>
      <c r="E42" s="16" t="e">
        <f>VLOOKUP(D42,'Data Fetch'!B4:C16,2,FALSE)</f>
        <v>#N/A</v>
      </c>
      <c r="F42" s="21" t="e">
        <f>Table24[[#This Row],[MCs]]*Table24[[#This Row],[Grade Point]]</f>
        <v>#N/A</v>
      </c>
    </row>
    <row r="43" spans="1:6">
      <c r="A43" s="20" t="s">
        <v>11</v>
      </c>
      <c r="B43" s="16">
        <v>4</v>
      </c>
      <c r="C43" s="16"/>
      <c r="D43" s="16"/>
      <c r="E43" s="16" t="e">
        <f>VLOOKUP(D43,'Data Fetch'!B4:C16,2,FALSE)</f>
        <v>#N/A</v>
      </c>
      <c r="F43" s="21" t="e">
        <f>Table24[[#This Row],[MCs]]*Table24[[#This Row],[Grade Point]]</f>
        <v>#N/A</v>
      </c>
    </row>
    <row r="44" spans="1:6">
      <c r="A44" s="20" t="s">
        <v>13</v>
      </c>
      <c r="B44" s="16">
        <v>4</v>
      </c>
      <c r="C44" s="16"/>
      <c r="D44" s="16"/>
      <c r="E44" s="16" t="e">
        <f>VLOOKUP(D44,'Data Fetch'!B4:C16,2,FALSE)</f>
        <v>#N/A</v>
      </c>
      <c r="F44" s="21" t="e">
        <f>Table24[[#This Row],[MCs]]*Table24[[#This Row],[Grade Point]]</f>
        <v>#N/A</v>
      </c>
    </row>
    <row r="45" spans="1:6">
      <c r="A45" s="22" t="s">
        <v>44</v>
      </c>
      <c r="B45" s="17">
        <f>SUM(B40:B44)</f>
        <v>20</v>
      </c>
      <c r="C45" s="17"/>
      <c r="D45" s="17"/>
      <c r="E45" s="17"/>
      <c r="F45" s="23" t="e">
        <f>SUM(F40:F44)</f>
        <v>#N/A</v>
      </c>
    </row>
    <row r="46" spans="1:6">
      <c r="A46" s="31" t="s">
        <v>67</v>
      </c>
      <c r="B46" s="32"/>
      <c r="C46" s="32"/>
      <c r="D46" s="32"/>
      <c r="E46" s="32"/>
      <c r="F46" s="33" t="e">
        <f>(F45+F35+B25)/(B45+B35+B25)</f>
        <v>#N/A</v>
      </c>
    </row>
    <row r="47" spans="1:6" ht="16" thickBot="1">
      <c r="A47" s="6"/>
      <c r="B47" s="4"/>
      <c r="C47" s="4"/>
      <c r="D47" s="4"/>
      <c r="E47" s="4"/>
      <c r="F47" s="7"/>
    </row>
    <row r="48" spans="1:6" ht="16" thickBot="1">
      <c r="A48" s="24" t="s">
        <v>55</v>
      </c>
      <c r="B48" s="4"/>
      <c r="C48" s="4"/>
      <c r="D48" s="4"/>
      <c r="E48" s="4"/>
      <c r="F48" s="7"/>
    </row>
    <row r="49" spans="1:6">
      <c r="A49" s="18" t="s">
        <v>0</v>
      </c>
      <c r="B49" s="15" t="s">
        <v>1</v>
      </c>
      <c r="C49" s="15" t="s">
        <v>2</v>
      </c>
      <c r="D49" s="15" t="s">
        <v>3</v>
      </c>
      <c r="E49" s="15" t="s">
        <v>4</v>
      </c>
      <c r="F49" s="19" t="s">
        <v>5</v>
      </c>
    </row>
    <row r="50" spans="1:6">
      <c r="A50" s="20" t="s">
        <v>6</v>
      </c>
      <c r="B50" s="16">
        <v>4</v>
      </c>
      <c r="C50" s="16"/>
      <c r="D50" s="16"/>
      <c r="E50" s="16" t="e">
        <f>VLOOKUP(D50,'Data Fetch'!B4:C16,2,FALSE)</f>
        <v>#N/A</v>
      </c>
      <c r="F50" s="21" t="e">
        <f>Table245[[#This Row],[MCs]]*Table245[[#This Row],[Grade Point]]</f>
        <v>#N/A</v>
      </c>
    </row>
    <row r="51" spans="1:6">
      <c r="A51" s="20" t="s">
        <v>8</v>
      </c>
      <c r="B51" s="16">
        <v>4</v>
      </c>
      <c r="C51" s="16"/>
      <c r="D51" s="16"/>
      <c r="E51" s="16" t="e">
        <f>VLOOKUP(D51,'Data Fetch'!B4:C16,2,FALSE)</f>
        <v>#N/A</v>
      </c>
      <c r="F51" s="21" t="e">
        <f>Table245[[#This Row],[MCs]]*Table245[[#This Row],[Grade Point]]</f>
        <v>#N/A</v>
      </c>
    </row>
    <row r="52" spans="1:6">
      <c r="A52" s="20" t="s">
        <v>10</v>
      </c>
      <c r="B52" s="16">
        <v>4</v>
      </c>
      <c r="C52" s="16"/>
      <c r="D52" s="16"/>
      <c r="E52" s="16" t="e">
        <f>VLOOKUP(D52,'Data Fetch'!B4:C16,2,FALSE)</f>
        <v>#N/A</v>
      </c>
      <c r="F52" s="21" t="e">
        <f>Table245[[#This Row],[MCs]]*Table245[[#This Row],[Grade Point]]</f>
        <v>#N/A</v>
      </c>
    </row>
    <row r="53" spans="1:6">
      <c r="A53" s="20" t="s">
        <v>11</v>
      </c>
      <c r="B53" s="16">
        <v>4</v>
      </c>
      <c r="C53" s="16"/>
      <c r="D53" s="16"/>
      <c r="E53" s="16" t="e">
        <f>VLOOKUP(D53,'Data Fetch'!B4:C16,2,FALSE)</f>
        <v>#N/A</v>
      </c>
      <c r="F53" s="21" t="e">
        <f>Table245[[#This Row],[MCs]]*Table245[[#This Row],[Grade Point]]</f>
        <v>#N/A</v>
      </c>
    </row>
    <row r="54" spans="1:6">
      <c r="A54" s="20" t="s">
        <v>13</v>
      </c>
      <c r="B54" s="16">
        <v>4</v>
      </c>
      <c r="C54" s="16"/>
      <c r="D54" s="16"/>
      <c r="E54" s="16" t="e">
        <f>VLOOKUP(D54,'Data Fetch'!B4:C16,2,FALSE)</f>
        <v>#N/A</v>
      </c>
      <c r="F54" s="21" t="e">
        <f>Table245[[#This Row],[MCs]]*Table245[[#This Row],[Grade Point]]</f>
        <v>#N/A</v>
      </c>
    </row>
    <row r="55" spans="1:6">
      <c r="A55" s="22" t="s">
        <v>44</v>
      </c>
      <c r="B55" s="17">
        <f>SUM(B50:B54)</f>
        <v>20</v>
      </c>
      <c r="C55" s="17"/>
      <c r="D55" s="17"/>
      <c r="E55" s="17"/>
      <c r="F55" s="23" t="e">
        <f>SUM(F50:F54)</f>
        <v>#N/A</v>
      </c>
    </row>
    <row r="56" spans="1:6">
      <c r="A56" s="31" t="s">
        <v>66</v>
      </c>
      <c r="B56" s="32"/>
      <c r="C56" s="32"/>
      <c r="D56" s="32"/>
      <c r="E56" s="32"/>
      <c r="F56" s="33" t="e">
        <f>(F55+F45+F35+F25)/(B55+B45+B35+B25)</f>
        <v>#N/A</v>
      </c>
    </row>
    <row r="57" spans="1:6" ht="16" thickBot="1">
      <c r="A57" s="6"/>
      <c r="B57" s="4"/>
      <c r="C57" s="4"/>
      <c r="D57" s="4"/>
      <c r="E57" s="4"/>
      <c r="F57" s="7"/>
    </row>
    <row r="58" spans="1:6" ht="16" thickBot="1">
      <c r="A58" s="24" t="s">
        <v>56</v>
      </c>
      <c r="B58" s="4"/>
      <c r="C58" s="4"/>
      <c r="D58" s="4"/>
      <c r="E58" s="4"/>
      <c r="F58" s="7"/>
    </row>
    <row r="59" spans="1:6">
      <c r="A59" s="18" t="s">
        <v>0</v>
      </c>
      <c r="B59" s="15" t="s">
        <v>1</v>
      </c>
      <c r="C59" s="15" t="s">
        <v>2</v>
      </c>
      <c r="D59" s="15" t="s">
        <v>3</v>
      </c>
      <c r="E59" s="15" t="s">
        <v>4</v>
      </c>
      <c r="F59" s="19" t="s">
        <v>5</v>
      </c>
    </row>
    <row r="60" spans="1:6">
      <c r="A60" s="20" t="s">
        <v>6</v>
      </c>
      <c r="B60" s="16">
        <v>4</v>
      </c>
      <c r="C60" s="16"/>
      <c r="D60" s="16"/>
      <c r="E60" s="16" t="e">
        <f>VLOOKUP(D60,'Data Fetch'!B4:C16,2,FALSE)</f>
        <v>#N/A</v>
      </c>
      <c r="F60" s="21" t="e">
        <f>Table2456[[#This Row],[MCs]]*Table2456[[#This Row],[Grade Point]]</f>
        <v>#N/A</v>
      </c>
    </row>
    <row r="61" spans="1:6">
      <c r="A61" s="20" t="s">
        <v>8</v>
      </c>
      <c r="B61" s="16">
        <v>4</v>
      </c>
      <c r="C61" s="16"/>
      <c r="D61" s="16"/>
      <c r="E61" s="16" t="e">
        <f>VLOOKUP(D61,'Data Fetch'!B4:C16,2,FALSE)</f>
        <v>#N/A</v>
      </c>
      <c r="F61" s="21" t="e">
        <f>Table2456[[#This Row],[MCs]]*Table2456[[#This Row],[Grade Point]]</f>
        <v>#N/A</v>
      </c>
    </row>
    <row r="62" spans="1:6">
      <c r="A62" s="20" t="s">
        <v>10</v>
      </c>
      <c r="B62" s="16">
        <v>4</v>
      </c>
      <c r="C62" s="16"/>
      <c r="D62" s="16"/>
      <c r="E62" s="16" t="e">
        <f>VLOOKUP(D62,'Data Fetch'!B4:C16,2,FALSE)</f>
        <v>#N/A</v>
      </c>
      <c r="F62" s="21" t="e">
        <f>Table2456[[#This Row],[MCs]]*Table2456[[#This Row],[Grade Point]]</f>
        <v>#N/A</v>
      </c>
    </row>
    <row r="63" spans="1:6">
      <c r="A63" s="20" t="s">
        <v>11</v>
      </c>
      <c r="B63" s="16">
        <v>4</v>
      </c>
      <c r="C63" s="16"/>
      <c r="D63" s="16"/>
      <c r="E63" s="16" t="e">
        <f>VLOOKUP(D63,'Data Fetch'!B4:C16,2,FALSE)</f>
        <v>#N/A</v>
      </c>
      <c r="F63" s="21" t="e">
        <f>Table2456[[#This Row],[MCs]]*Table2456[[#This Row],[Grade Point]]</f>
        <v>#N/A</v>
      </c>
    </row>
    <row r="64" spans="1:6">
      <c r="A64" s="20" t="s">
        <v>13</v>
      </c>
      <c r="B64" s="16">
        <v>4</v>
      </c>
      <c r="C64" s="16"/>
      <c r="D64" s="16"/>
      <c r="E64" s="16" t="e">
        <f>VLOOKUP(D64,'Data Fetch'!B4:C16,2,FALSE)</f>
        <v>#N/A</v>
      </c>
      <c r="F64" s="21" t="e">
        <f>Table2456[[#This Row],[MCs]]*Table2456[[#This Row],[Grade Point]]</f>
        <v>#N/A</v>
      </c>
    </row>
    <row r="65" spans="1:6">
      <c r="A65" s="22" t="s">
        <v>44</v>
      </c>
      <c r="B65" s="17">
        <f>SUM(B60:B64)</f>
        <v>20</v>
      </c>
      <c r="C65" s="17"/>
      <c r="D65" s="17"/>
      <c r="E65" s="17"/>
      <c r="F65" s="23" t="e">
        <f>SUM(F60:F64)</f>
        <v>#N/A</v>
      </c>
    </row>
    <row r="66" spans="1:6">
      <c r="A66" s="31" t="s">
        <v>65</v>
      </c>
      <c r="B66" s="32"/>
      <c r="C66" s="32"/>
      <c r="D66" s="32"/>
      <c r="E66" s="32"/>
      <c r="F66" s="33" t="e">
        <f>(F65+F55+F45+F35+F25)/(B65+B55+B45+B35+B25)</f>
        <v>#N/A</v>
      </c>
    </row>
    <row r="67" spans="1:6" ht="16" thickBot="1">
      <c r="A67" s="6"/>
      <c r="B67" s="4"/>
      <c r="C67" s="4"/>
      <c r="D67" s="4"/>
      <c r="E67" s="4"/>
      <c r="F67" s="7"/>
    </row>
    <row r="68" spans="1:6" ht="16" thickBot="1">
      <c r="A68" s="24" t="s">
        <v>57</v>
      </c>
      <c r="B68" s="4"/>
      <c r="C68" s="4"/>
      <c r="D68" s="4"/>
      <c r="E68" s="4"/>
      <c r="F68" s="7"/>
    </row>
    <row r="69" spans="1:6">
      <c r="A69" s="18" t="s">
        <v>0</v>
      </c>
      <c r="B69" s="15" t="s">
        <v>1</v>
      </c>
      <c r="C69" s="15" t="s">
        <v>2</v>
      </c>
      <c r="D69" s="15" t="s">
        <v>3</v>
      </c>
      <c r="E69" s="15" t="s">
        <v>4</v>
      </c>
      <c r="F69" s="19" t="s">
        <v>5</v>
      </c>
    </row>
    <row r="70" spans="1:6">
      <c r="A70" s="20" t="s">
        <v>6</v>
      </c>
      <c r="B70" s="16">
        <v>4</v>
      </c>
      <c r="C70" s="16"/>
      <c r="D70" s="16"/>
      <c r="E70" s="16" t="e">
        <f>VLOOKUP(D70,'Data Fetch'!B4:C16,2,FALSE)</f>
        <v>#N/A</v>
      </c>
      <c r="F70" s="21" t="e">
        <f>Table2457[[#This Row],[MCs]]*Table2457[[#This Row],[Grade Point]]</f>
        <v>#N/A</v>
      </c>
    </row>
    <row r="71" spans="1:6">
      <c r="A71" s="20" t="s">
        <v>8</v>
      </c>
      <c r="B71" s="16">
        <v>4</v>
      </c>
      <c r="C71" s="16"/>
      <c r="D71" s="16"/>
      <c r="E71" s="16" t="e">
        <f>VLOOKUP(D71,'Data Fetch'!B4:C16,2,FALSE)</f>
        <v>#N/A</v>
      </c>
      <c r="F71" s="21" t="e">
        <f>Table2457[[#This Row],[MCs]]*Table2457[[#This Row],[Grade Point]]</f>
        <v>#N/A</v>
      </c>
    </row>
    <row r="72" spans="1:6">
      <c r="A72" s="20" t="s">
        <v>10</v>
      </c>
      <c r="B72" s="16">
        <v>4</v>
      </c>
      <c r="C72" s="16"/>
      <c r="D72" s="16"/>
      <c r="E72" s="16" t="e">
        <f>VLOOKUP(D72,'Data Fetch'!B4:C16,2,FALSE)</f>
        <v>#N/A</v>
      </c>
      <c r="F72" s="21" t="e">
        <f>Table2457[[#This Row],[MCs]]*Table2457[[#This Row],[Grade Point]]</f>
        <v>#N/A</v>
      </c>
    </row>
    <row r="73" spans="1:6">
      <c r="A73" s="20" t="s">
        <v>11</v>
      </c>
      <c r="B73" s="16">
        <v>4</v>
      </c>
      <c r="C73" s="16"/>
      <c r="D73" s="16"/>
      <c r="E73" s="16" t="e">
        <f>VLOOKUP(D73,'Data Fetch'!B4:C16,2,FALSE)</f>
        <v>#N/A</v>
      </c>
      <c r="F73" s="21" t="e">
        <f>Table2457[[#This Row],[MCs]]*Table2457[[#This Row],[Grade Point]]</f>
        <v>#N/A</v>
      </c>
    </row>
    <row r="74" spans="1:6">
      <c r="A74" s="20" t="s">
        <v>13</v>
      </c>
      <c r="B74" s="16">
        <v>4</v>
      </c>
      <c r="C74" s="16"/>
      <c r="D74" s="16"/>
      <c r="E74" s="16" t="e">
        <f>VLOOKUP(D74,'Data Fetch'!B4:C16,2,FALSE)</f>
        <v>#N/A</v>
      </c>
      <c r="F74" s="21" t="e">
        <f>Table2457[[#This Row],[MCs]]*Table2457[[#This Row],[Grade Point]]</f>
        <v>#N/A</v>
      </c>
    </row>
    <row r="75" spans="1:6">
      <c r="A75" s="22" t="s">
        <v>44</v>
      </c>
      <c r="B75" s="17">
        <f>SUM(B70:B74)</f>
        <v>20</v>
      </c>
      <c r="C75" s="17"/>
      <c r="D75" s="17"/>
      <c r="E75" s="17"/>
      <c r="F75" s="23" t="e">
        <f>SUM(F70:F74)</f>
        <v>#N/A</v>
      </c>
    </row>
    <row r="76" spans="1:6">
      <c r="A76" s="31" t="s">
        <v>64</v>
      </c>
      <c r="B76" s="32"/>
      <c r="C76" s="32"/>
      <c r="D76" s="32"/>
      <c r="E76" s="32"/>
      <c r="F76" s="33" t="e">
        <f>(F75+F65+F55+F45+F35+F25)/(B75+B65+B55+B45+B35+F25)</f>
        <v>#N/A</v>
      </c>
    </row>
    <row r="77" spans="1:6" ht="16" thickBot="1">
      <c r="A77" s="6"/>
      <c r="B77" s="4"/>
      <c r="C77" s="4"/>
      <c r="D77" s="4"/>
      <c r="E77" s="4"/>
      <c r="F77" s="7"/>
    </row>
    <row r="78" spans="1:6" ht="16" thickBot="1">
      <c r="A78" s="24" t="s">
        <v>58</v>
      </c>
      <c r="B78" s="4"/>
      <c r="C78" s="4"/>
      <c r="D78" s="4"/>
      <c r="E78" s="4"/>
      <c r="F78" s="7"/>
    </row>
    <row r="79" spans="1:6">
      <c r="A79" s="18" t="s">
        <v>0</v>
      </c>
      <c r="B79" s="15" t="s">
        <v>1</v>
      </c>
      <c r="C79" s="15" t="s">
        <v>2</v>
      </c>
      <c r="D79" s="15" t="s">
        <v>3</v>
      </c>
      <c r="E79" s="15" t="s">
        <v>4</v>
      </c>
      <c r="F79" s="19" t="s">
        <v>5</v>
      </c>
    </row>
    <row r="80" spans="1:6">
      <c r="A80" s="20" t="s">
        <v>6</v>
      </c>
      <c r="B80" s="16">
        <v>4</v>
      </c>
      <c r="C80" s="16"/>
      <c r="D80" s="16"/>
      <c r="E80" s="16" t="e">
        <f>VLOOKUP(D80,'Data Fetch'!B4:C16,2,FALSE)</f>
        <v>#N/A</v>
      </c>
      <c r="F80" s="21" t="e">
        <f>Table24578[[#This Row],[MCs]]*Table24578[[#This Row],[Grade Point]]</f>
        <v>#N/A</v>
      </c>
    </row>
    <row r="81" spans="1:6">
      <c r="A81" s="20" t="s">
        <v>8</v>
      </c>
      <c r="B81" s="16">
        <v>4</v>
      </c>
      <c r="C81" s="16"/>
      <c r="D81" s="16"/>
      <c r="E81" s="16" t="e">
        <f>VLOOKUP(D81,'Data Fetch'!B4:C16,2,FALSE)</f>
        <v>#N/A</v>
      </c>
      <c r="F81" s="21" t="e">
        <f>Table24578[[#This Row],[MCs]]*Table24578[[#This Row],[Grade Point]]</f>
        <v>#N/A</v>
      </c>
    </row>
    <row r="82" spans="1:6">
      <c r="A82" s="20" t="s">
        <v>10</v>
      </c>
      <c r="B82" s="16">
        <v>4</v>
      </c>
      <c r="C82" s="16"/>
      <c r="D82" s="16"/>
      <c r="E82" s="16" t="e">
        <f>VLOOKUP(D82,'Data Fetch'!B4:C16,2,FALSE)</f>
        <v>#N/A</v>
      </c>
      <c r="F82" s="21" t="e">
        <f>Table24578[[#This Row],[MCs]]*Table24578[[#This Row],[Grade Point]]</f>
        <v>#N/A</v>
      </c>
    </row>
    <row r="83" spans="1:6">
      <c r="A83" s="20" t="s">
        <v>11</v>
      </c>
      <c r="B83" s="16">
        <v>4</v>
      </c>
      <c r="C83" s="16"/>
      <c r="D83" s="16"/>
      <c r="E83" s="16" t="e">
        <f>VLOOKUP(D83,'Data Fetch'!B4:C16,2,FALSE)</f>
        <v>#N/A</v>
      </c>
      <c r="F83" s="21" t="e">
        <f>Table24578[[#This Row],[MCs]]*Table24578[[#This Row],[Grade Point]]</f>
        <v>#N/A</v>
      </c>
    </row>
    <row r="84" spans="1:6">
      <c r="A84" s="20" t="s">
        <v>13</v>
      </c>
      <c r="B84" s="16">
        <v>4</v>
      </c>
      <c r="C84" s="16"/>
      <c r="D84" s="16"/>
      <c r="E84" s="16" t="e">
        <f>VLOOKUP(D84,'Data Fetch'!B4:C16,2,FALSE)</f>
        <v>#N/A</v>
      </c>
      <c r="F84" s="21" t="e">
        <f>Table24578[[#This Row],[MCs]]*Table24578[[#This Row],[Grade Point]]</f>
        <v>#N/A</v>
      </c>
    </row>
    <row r="85" spans="1:6">
      <c r="A85" s="22" t="s">
        <v>44</v>
      </c>
      <c r="B85" s="17">
        <f>SUM(B80:B84)</f>
        <v>20</v>
      </c>
      <c r="C85" s="17"/>
      <c r="D85" s="17"/>
      <c r="E85" s="17"/>
      <c r="F85" s="23" t="e">
        <f>SUM(F80:F84)</f>
        <v>#N/A</v>
      </c>
    </row>
    <row r="86" spans="1:6">
      <c r="A86" s="31" t="s">
        <v>63</v>
      </c>
      <c r="B86" s="32"/>
      <c r="C86" s="32"/>
      <c r="D86" s="32"/>
      <c r="E86" s="32"/>
      <c r="F86" s="33" t="e">
        <f>(F85+F75+F65+F55+F45+F35+F25)/(B85+B75+B65+B55+B45+F35+B25)</f>
        <v>#N/A</v>
      </c>
    </row>
    <row r="87" spans="1:6" ht="16" thickBot="1">
      <c r="A87" s="6"/>
      <c r="B87" s="4"/>
      <c r="C87" s="4"/>
      <c r="D87" s="4"/>
      <c r="E87" s="4"/>
      <c r="F87" s="7"/>
    </row>
    <row r="88" spans="1:6" ht="16" thickBot="1">
      <c r="A88" s="24" t="s">
        <v>59</v>
      </c>
      <c r="B88" s="4"/>
      <c r="C88" s="4"/>
      <c r="D88" s="4"/>
      <c r="E88" s="4"/>
      <c r="F88" s="7"/>
    </row>
    <row r="89" spans="1:6">
      <c r="A89" s="18" t="s">
        <v>0</v>
      </c>
      <c r="B89" s="15" t="s">
        <v>1</v>
      </c>
      <c r="C89" s="15" t="s">
        <v>2</v>
      </c>
      <c r="D89" s="15" t="s">
        <v>3</v>
      </c>
      <c r="E89" s="15" t="s">
        <v>4</v>
      </c>
      <c r="F89" s="19" t="s">
        <v>5</v>
      </c>
    </row>
    <row r="90" spans="1:6">
      <c r="A90" s="20" t="s">
        <v>6</v>
      </c>
      <c r="B90" s="16">
        <v>4</v>
      </c>
      <c r="C90" s="16"/>
      <c r="D90" s="16"/>
      <c r="E90" s="16" t="e">
        <f>VLOOKUP(D90,'Data Fetch'!B4:C16,2,FALSE)</f>
        <v>#N/A</v>
      </c>
      <c r="F90" s="21" t="e">
        <f>Table245789[[#This Row],[MCs]]*Table245789[[#This Row],[Grade Point]]</f>
        <v>#N/A</v>
      </c>
    </row>
    <row r="91" spans="1:6">
      <c r="A91" s="20" t="s">
        <v>8</v>
      </c>
      <c r="B91" s="16">
        <v>4</v>
      </c>
      <c r="C91" s="16"/>
      <c r="D91" s="16"/>
      <c r="E91" s="16" t="e">
        <f>VLOOKUP(D91,'Data Fetch'!B4:C16,2,FALSE)</f>
        <v>#N/A</v>
      </c>
      <c r="F91" s="21" t="e">
        <f>Table245789[[#This Row],[MCs]]*Table245789[[#This Row],[Grade Point]]</f>
        <v>#N/A</v>
      </c>
    </row>
    <row r="92" spans="1:6">
      <c r="A92" s="20" t="s">
        <v>10</v>
      </c>
      <c r="B92" s="16">
        <v>4</v>
      </c>
      <c r="C92" s="16"/>
      <c r="D92" s="16"/>
      <c r="E92" s="16" t="e">
        <f>VLOOKUP(D92,'Data Fetch'!B4:C16,2,FALSE)</f>
        <v>#N/A</v>
      </c>
      <c r="F92" s="21" t="e">
        <f>Table245789[[#This Row],[MCs]]*Table245789[[#This Row],[Grade Point]]</f>
        <v>#N/A</v>
      </c>
    </row>
    <row r="93" spans="1:6">
      <c r="A93" s="20" t="s">
        <v>11</v>
      </c>
      <c r="B93" s="16">
        <v>4</v>
      </c>
      <c r="C93" s="16"/>
      <c r="D93" s="16"/>
      <c r="E93" s="16" t="e">
        <f>VLOOKUP(D93,'Data Fetch'!B4:C16,2,FALSE)</f>
        <v>#N/A</v>
      </c>
      <c r="F93" s="21" t="e">
        <f>Table245789[[#This Row],[MCs]]*Table245789[[#This Row],[Grade Point]]</f>
        <v>#N/A</v>
      </c>
    </row>
    <row r="94" spans="1:6">
      <c r="A94" s="20" t="s">
        <v>13</v>
      </c>
      <c r="B94" s="16">
        <v>4</v>
      </c>
      <c r="C94" s="16"/>
      <c r="D94" s="16"/>
      <c r="E94" s="16" t="e">
        <f>VLOOKUP(D94,'Data Fetch'!B4:C17,2,FALSE)</f>
        <v>#N/A</v>
      </c>
      <c r="F94" s="21" t="e">
        <f>Table245789[[#This Row],[MCs]]*Table245789[[#This Row],[Grade Point]]</f>
        <v>#N/A</v>
      </c>
    </row>
    <row r="95" spans="1:6">
      <c r="A95" s="22" t="s">
        <v>44</v>
      </c>
      <c r="B95" s="17">
        <f>SUM(B90:B94)</f>
        <v>20</v>
      </c>
      <c r="C95" s="17"/>
      <c r="D95" s="17"/>
      <c r="E95" s="17"/>
      <c r="F95" s="23" t="e">
        <f>SUM(F90:F94)</f>
        <v>#N/A</v>
      </c>
    </row>
    <row r="96" spans="1:6">
      <c r="A96" s="31" t="s">
        <v>62</v>
      </c>
      <c r="B96" s="32"/>
      <c r="C96" s="32"/>
      <c r="D96" s="32"/>
      <c r="E96" s="32"/>
      <c r="F96" s="33" t="e">
        <f>(F95+F85+F75+F65+F55+F45+F35+F25)/(B95+B85+B75+B65+B55+F45+B35+B25)</f>
        <v>#N/A</v>
      </c>
    </row>
    <row r="97" spans="1:6">
      <c r="A97" s="22"/>
      <c r="B97" s="17"/>
      <c r="C97" s="17"/>
      <c r="D97" s="17"/>
      <c r="E97" s="17"/>
      <c r="F97" s="23"/>
    </row>
    <row r="98" spans="1:6">
      <c r="A98" s="25" t="s">
        <v>60</v>
      </c>
      <c r="B98" s="26">
        <f>B25+B35+B45+B55+B65+B75+B85+B95</f>
        <v>158</v>
      </c>
      <c r="C98" s="26"/>
      <c r="D98" s="28"/>
      <c r="E98" s="29"/>
      <c r="F98" s="27" t="e">
        <f>F25+F35+F45+F55+F65+F75+F85+F95</f>
        <v>#N/A</v>
      </c>
    </row>
    <row r="99" spans="1:6">
      <c r="A99" s="25" t="s">
        <v>77</v>
      </c>
      <c r="B99" s="55" t="e">
        <f>F98/B98</f>
        <v>#N/A</v>
      </c>
      <c r="C99" s="17"/>
      <c r="D99" s="17"/>
      <c r="E99" s="17"/>
      <c r="F99" s="23"/>
    </row>
    <row r="100" spans="1:6" ht="16" thickBot="1">
      <c r="A100" s="22"/>
      <c r="B100" s="17"/>
      <c r="C100" s="17"/>
      <c r="D100" s="17"/>
      <c r="E100" s="17"/>
      <c r="F100" s="23"/>
    </row>
    <row r="101" spans="1:6" ht="16" thickBot="1">
      <c r="A101" s="36" t="s">
        <v>69</v>
      </c>
      <c r="B101" s="17"/>
      <c r="C101" s="17"/>
      <c r="D101" s="17"/>
      <c r="E101" s="17"/>
      <c r="F101" s="23"/>
    </row>
    <row r="102" spans="1:6" ht="16" thickBot="1">
      <c r="A102" s="62" t="s">
        <v>70</v>
      </c>
      <c r="B102" s="63" t="s">
        <v>72</v>
      </c>
      <c r="C102" s="59" t="s">
        <v>71</v>
      </c>
      <c r="D102" s="17"/>
      <c r="E102" s="42" t="s">
        <v>76</v>
      </c>
      <c r="F102" s="45">
        <v>20</v>
      </c>
    </row>
    <row r="103" spans="1:6">
      <c r="A103" s="20"/>
      <c r="B103" s="64"/>
      <c r="C103" s="40"/>
      <c r="D103" s="17"/>
      <c r="E103" s="43" t="s">
        <v>74</v>
      </c>
      <c r="F103" s="46">
        <v>8</v>
      </c>
    </row>
    <row r="104" spans="1:6" ht="16" thickBot="1">
      <c r="A104" s="20"/>
      <c r="B104" s="64"/>
      <c r="C104" s="41"/>
      <c r="D104" s="17"/>
      <c r="E104" s="44" t="s">
        <v>73</v>
      </c>
      <c r="F104" s="47">
        <f>F102-F103</f>
        <v>12</v>
      </c>
    </row>
    <row r="105" spans="1:6">
      <c r="A105" s="22"/>
      <c r="B105" s="17"/>
      <c r="C105" s="37"/>
      <c r="D105" s="17"/>
      <c r="E105" s="17"/>
      <c r="F105" s="23"/>
    </row>
    <row r="106" spans="1:6">
      <c r="A106" s="22"/>
      <c r="B106" s="17"/>
      <c r="C106" s="38"/>
      <c r="D106" s="17"/>
      <c r="E106" s="17"/>
      <c r="F106" s="23"/>
    </row>
    <row r="107" spans="1:6" ht="16" thickBot="1">
      <c r="A107" s="22"/>
      <c r="B107" s="17"/>
      <c r="C107" s="39"/>
      <c r="D107" s="17"/>
      <c r="E107" s="17"/>
      <c r="F107" s="23"/>
    </row>
    <row r="108" spans="1:6">
      <c r="A108" s="22"/>
      <c r="B108" s="17"/>
      <c r="C108" s="17"/>
      <c r="D108" s="17"/>
      <c r="E108" s="17"/>
      <c r="F108" s="23"/>
    </row>
    <row r="109" spans="1:6" ht="16" thickBot="1">
      <c r="A109" s="22"/>
      <c r="B109" s="17"/>
      <c r="C109" s="17"/>
      <c r="D109" s="17"/>
      <c r="E109" s="17"/>
      <c r="F109" s="23"/>
    </row>
    <row r="110" spans="1:6" ht="16" thickBot="1">
      <c r="A110" s="48" t="s">
        <v>75</v>
      </c>
      <c r="B110" s="17"/>
      <c r="C110" s="17"/>
      <c r="D110" s="17"/>
      <c r="E110" s="17"/>
      <c r="F110" s="23"/>
    </row>
    <row r="111" spans="1:6">
      <c r="A111" s="49" t="s">
        <v>46</v>
      </c>
      <c r="B111" s="50">
        <v>18</v>
      </c>
      <c r="C111" s="4"/>
      <c r="D111" s="4"/>
      <c r="E111" s="4"/>
      <c r="F111" s="7"/>
    </row>
    <row r="112" spans="1:6">
      <c r="A112" s="51" t="s">
        <v>48</v>
      </c>
      <c r="B112" s="52">
        <v>0</v>
      </c>
      <c r="C112" s="4"/>
      <c r="D112" s="4"/>
      <c r="E112" s="4"/>
      <c r="F112" s="7"/>
    </row>
    <row r="113" spans="1:6" ht="16" thickBot="1">
      <c r="A113" s="53" t="s">
        <v>47</v>
      </c>
      <c r="B113" s="54">
        <f>B95-(B111+B112)</f>
        <v>2</v>
      </c>
      <c r="C113" s="9"/>
      <c r="D113" s="9"/>
      <c r="E113" s="9"/>
      <c r="F113" s="10"/>
    </row>
    <row r="115" spans="1:6" ht="16">
      <c r="B115" s="30"/>
    </row>
  </sheetData>
  <mergeCells count="9">
    <mergeCell ref="B14:F16"/>
    <mergeCell ref="A14:A16"/>
    <mergeCell ref="A1:F3"/>
    <mergeCell ref="A6:F7"/>
    <mergeCell ref="A5:F5"/>
    <mergeCell ref="A4:F4"/>
    <mergeCell ref="B10:C10"/>
    <mergeCell ref="E11:E12"/>
    <mergeCell ref="F11:F12"/>
  </mergeCells>
  <hyperlinks>
    <hyperlink ref="A5" r:id="rId1"/>
    <hyperlink ref="B5" r:id="rId2" display="mailto:harish207@live.com?subject=Feedback on NUS CAP Calculator"/>
    <hyperlink ref="C5" r:id="rId3" display="mailto:harish207@live.com?subject=Feedback on NUS CAP Calculator"/>
    <hyperlink ref="D5" r:id="rId4" display="mailto:harish207@live.com?subject=Feedback on NUS CAP Calculator"/>
    <hyperlink ref="E5" r:id="rId5" display="mailto:harish207@live.com?subject=Feedback on NUS CAP Calculator"/>
    <hyperlink ref="F5" r:id="rId6" display="mailto:harish207@live.com?subject=Feedback on NUS CAP Calculator"/>
  </hyperlinks>
  <pageMargins left="0.75" right="0.75" top="1" bottom="1" header="0.5" footer="0.5"/>
  <pageSetup paperSize="9" orientation="portrait" horizontalDpi="4294967292" verticalDpi="4294967292"/>
  <tableParts count="9">
    <tablePart r:id="rId7"/>
    <tablePart r:id="rId8"/>
    <tablePart r:id="rId9"/>
    <tablePart r:id="rId10"/>
    <tablePart r:id="rId11"/>
    <tablePart r:id="rId12"/>
    <tablePart r:id="rId13"/>
    <tablePart r:id="rId14"/>
    <tablePart r:id="rId1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'Data Fetch'!$E$4:$E$9</xm:f>
          </x14:formula1>
          <xm:sqref>B10</xm:sqref>
        </x14:dataValidation>
        <x14:dataValidation type="list" allowBlank="1" showInputMessage="1" showErrorMessage="1">
          <x14:formula1>
            <xm:f>'Data Fetch'!$B$4:$B$15</xm:f>
          </x14:formula1>
          <xm:sqref>C30:D34 C40:D44 C50:D54 C60:D64 C70:D74 C80:D84 C90:D94 C20:D24</xm:sqref>
        </x14:dataValidation>
        <x14:dataValidation type="list" allowBlank="1" showInputMessage="1" showErrorMessage="1">
          <x14:formula1>
            <xm:f>'Data Fetch'!$E$12:$E$19</xm:f>
          </x14:formula1>
          <xm:sqref>D9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3"/>
  <sheetViews>
    <sheetView topLeftCell="A28" workbookViewId="0">
      <selection activeCell="E41" sqref="E41"/>
    </sheetView>
  </sheetViews>
  <sheetFormatPr baseColWidth="10" defaultColWidth="11" defaultRowHeight="15" x14ac:dyDescent="0"/>
  <cols>
    <col min="5" max="5" width="26.83203125" bestFit="1" customWidth="1"/>
    <col min="6" max="6" width="15.1640625" customWidth="1"/>
  </cols>
  <sheetData>
    <row r="2" spans="1:7" ht="16">
      <c r="A2" s="1"/>
      <c r="B2" s="92" t="s">
        <v>23</v>
      </c>
      <c r="C2" s="92"/>
      <c r="D2" s="1"/>
      <c r="E2" s="92" t="s">
        <v>27</v>
      </c>
      <c r="F2" s="92"/>
    </row>
    <row r="3" spans="1:7" ht="16">
      <c r="A3" s="1"/>
      <c r="B3" s="3" t="s">
        <v>2</v>
      </c>
      <c r="C3" s="3" t="s">
        <v>14</v>
      </c>
      <c r="D3" s="1"/>
      <c r="E3" s="1" t="s">
        <v>34</v>
      </c>
      <c r="F3" s="1" t="s">
        <v>41</v>
      </c>
      <c r="G3" s="1" t="s">
        <v>78</v>
      </c>
    </row>
    <row r="4" spans="1:7" ht="16">
      <c r="A4" s="1"/>
      <c r="B4" s="3" t="s">
        <v>15</v>
      </c>
      <c r="C4" s="3">
        <v>5</v>
      </c>
      <c r="D4" s="1"/>
      <c r="E4" s="57" t="s">
        <v>28</v>
      </c>
      <c r="F4" s="57" t="s">
        <v>35</v>
      </c>
      <c r="G4" s="57" t="s">
        <v>79</v>
      </c>
    </row>
    <row r="5" spans="1:7" ht="16">
      <c r="A5" s="1"/>
      <c r="B5" s="3" t="s">
        <v>7</v>
      </c>
      <c r="C5" s="3">
        <v>5</v>
      </c>
      <c r="D5" s="1"/>
      <c r="E5" s="57" t="s">
        <v>29</v>
      </c>
      <c r="F5" s="57" t="s">
        <v>36</v>
      </c>
      <c r="G5" s="57" t="s">
        <v>83</v>
      </c>
    </row>
    <row r="6" spans="1:7" ht="16">
      <c r="A6" s="1"/>
      <c r="B6" s="3" t="s">
        <v>9</v>
      </c>
      <c r="C6" s="3">
        <v>4.5</v>
      </c>
      <c r="D6" s="1"/>
      <c r="E6" s="57" t="s">
        <v>30</v>
      </c>
      <c r="F6" s="57" t="s">
        <v>37</v>
      </c>
      <c r="G6" s="57" t="s">
        <v>84</v>
      </c>
    </row>
    <row r="7" spans="1:7" ht="16">
      <c r="A7" s="1"/>
      <c r="B7" s="3" t="s">
        <v>12</v>
      </c>
      <c r="C7" s="3">
        <v>4</v>
      </c>
      <c r="D7" s="1"/>
      <c r="E7" s="57" t="s">
        <v>31</v>
      </c>
      <c r="F7" s="57" t="s">
        <v>38</v>
      </c>
      <c r="G7" s="57" t="s">
        <v>82</v>
      </c>
    </row>
    <row r="8" spans="1:7" ht="16">
      <c r="A8" s="1"/>
      <c r="B8" s="3" t="s">
        <v>16</v>
      </c>
      <c r="C8" s="3">
        <v>3.5</v>
      </c>
      <c r="D8" s="1"/>
      <c r="E8" s="57" t="s">
        <v>32</v>
      </c>
      <c r="F8" s="57" t="s">
        <v>39</v>
      </c>
      <c r="G8" s="57" t="s">
        <v>80</v>
      </c>
    </row>
    <row r="9" spans="1:7" ht="16">
      <c r="A9" s="1"/>
      <c r="B9" s="3" t="s">
        <v>17</v>
      </c>
      <c r="C9" s="3">
        <v>3</v>
      </c>
      <c r="D9" s="1"/>
      <c r="E9" s="57" t="s">
        <v>33</v>
      </c>
      <c r="F9" s="57" t="s">
        <v>40</v>
      </c>
      <c r="G9" s="57" t="s">
        <v>81</v>
      </c>
    </row>
    <row r="10" spans="1:7" ht="16">
      <c r="A10" s="1"/>
      <c r="B10" s="3" t="s">
        <v>18</v>
      </c>
      <c r="C10" s="3">
        <v>2.5</v>
      </c>
      <c r="D10" s="1"/>
      <c r="E10" s="57"/>
      <c r="F10" s="57"/>
      <c r="G10" s="57"/>
    </row>
    <row r="11" spans="1:7" ht="16">
      <c r="A11" s="1"/>
      <c r="B11" s="3" t="s">
        <v>19</v>
      </c>
      <c r="C11" s="3">
        <v>2</v>
      </c>
      <c r="D11" s="1"/>
      <c r="E11" s="1" t="s">
        <v>87</v>
      </c>
      <c r="F11" s="1"/>
    </row>
    <row r="12" spans="1:7" ht="16">
      <c r="A12" s="1"/>
      <c r="B12" s="3" t="s">
        <v>20</v>
      </c>
      <c r="C12" s="3">
        <v>1.5</v>
      </c>
      <c r="D12" s="1"/>
      <c r="E12" s="1">
        <v>1</v>
      </c>
      <c r="F12" s="1"/>
    </row>
    <row r="13" spans="1:7" ht="16">
      <c r="A13" s="1"/>
      <c r="B13" s="3" t="s">
        <v>21</v>
      </c>
      <c r="C13" s="3">
        <v>1</v>
      </c>
      <c r="D13" s="1"/>
      <c r="E13" s="1">
        <v>2</v>
      </c>
      <c r="F13" s="1"/>
    </row>
    <row r="14" spans="1:7" ht="16">
      <c r="A14" s="1"/>
      <c r="B14" s="3" t="s">
        <v>22</v>
      </c>
      <c r="C14" s="3">
        <v>0</v>
      </c>
      <c r="D14" s="1"/>
      <c r="E14" s="1">
        <v>3</v>
      </c>
      <c r="F14" s="1"/>
    </row>
    <row r="15" spans="1:7" ht="16">
      <c r="A15" s="1"/>
      <c r="B15" s="3"/>
      <c r="C15" s="3" t="s">
        <v>61</v>
      </c>
      <c r="D15" s="1"/>
      <c r="E15" s="1">
        <v>4</v>
      </c>
      <c r="F15" s="1"/>
    </row>
    <row r="16" spans="1:7" ht="16">
      <c r="A16" s="1"/>
      <c r="B16" s="3"/>
      <c r="C16" s="3"/>
      <c r="D16" s="1"/>
      <c r="E16" s="1">
        <v>5</v>
      </c>
      <c r="F16" s="1"/>
    </row>
    <row r="17" spans="2:6" ht="16">
      <c r="B17" s="2"/>
      <c r="C17" s="2"/>
      <c r="E17" s="1">
        <v>6</v>
      </c>
    </row>
    <row r="18" spans="2:6" ht="16">
      <c r="E18" s="1">
        <v>7</v>
      </c>
    </row>
    <row r="19" spans="2:6" ht="16">
      <c r="E19" s="1">
        <v>8</v>
      </c>
    </row>
    <row r="21" spans="2:6">
      <c r="E21" t="s">
        <v>88</v>
      </c>
    </row>
    <row r="22" spans="2:6">
      <c r="E22" t="s">
        <v>87</v>
      </c>
      <c r="F22" t="s">
        <v>89</v>
      </c>
    </row>
    <row r="23" spans="2:6">
      <c r="E23">
        <v>1</v>
      </c>
      <c r="F23" s="61">
        <f>Template!F26</f>
        <v>4.4444444444444446</v>
      </c>
    </row>
    <row r="24" spans="2:6">
      <c r="E24">
        <v>2</v>
      </c>
      <c r="F24" s="61" t="e">
        <f>Template!F36</f>
        <v>#N/A</v>
      </c>
    </row>
    <row r="25" spans="2:6">
      <c r="E25">
        <v>3</v>
      </c>
      <c r="F25" s="61" t="e">
        <f>Template!F46</f>
        <v>#N/A</v>
      </c>
    </row>
    <row r="26" spans="2:6">
      <c r="E26">
        <v>4</v>
      </c>
      <c r="F26" s="61" t="e">
        <f>Template!F56</f>
        <v>#N/A</v>
      </c>
    </row>
    <row r="27" spans="2:6">
      <c r="E27">
        <v>5</v>
      </c>
      <c r="F27" s="61" t="e">
        <f>Template!F66</f>
        <v>#N/A</v>
      </c>
    </row>
    <row r="28" spans="2:6">
      <c r="E28">
        <v>6</v>
      </c>
      <c r="F28" s="61" t="e">
        <f>Template!F76</f>
        <v>#N/A</v>
      </c>
    </row>
    <row r="29" spans="2:6">
      <c r="E29">
        <v>7</v>
      </c>
      <c r="F29" s="61" t="e">
        <f>Template!F86</f>
        <v>#N/A</v>
      </c>
    </row>
    <row r="30" spans="2:6">
      <c r="E30">
        <v>8</v>
      </c>
      <c r="F30" s="61" t="e">
        <f>Template!F96</f>
        <v>#N/A</v>
      </c>
    </row>
    <row r="32" spans="2:6">
      <c r="E32" t="s">
        <v>91</v>
      </c>
    </row>
    <row r="33" spans="5:9">
      <c r="E33" s="57" t="s">
        <v>28</v>
      </c>
      <c r="F33">
        <v>4.5</v>
      </c>
      <c r="H33" t="s">
        <v>92</v>
      </c>
      <c r="I33">
        <f>VLOOKUP(Template!B10,'Data Fetch'!E33:F38,2,FALSE)</f>
        <v>4.5</v>
      </c>
    </row>
    <row r="34" spans="5:9">
      <c r="E34" s="57" t="s">
        <v>29</v>
      </c>
      <c r="F34">
        <v>4</v>
      </c>
    </row>
    <row r="35" spans="5:9">
      <c r="E35" s="57" t="s">
        <v>30</v>
      </c>
      <c r="F35">
        <v>3.5</v>
      </c>
    </row>
    <row r="36" spans="5:9">
      <c r="E36" s="57" t="s">
        <v>31</v>
      </c>
      <c r="F36">
        <v>3</v>
      </c>
    </row>
    <row r="37" spans="5:9">
      <c r="E37" s="57" t="s">
        <v>32</v>
      </c>
      <c r="F37">
        <v>2</v>
      </c>
    </row>
    <row r="38" spans="5:9">
      <c r="E38" s="57" t="s">
        <v>33</v>
      </c>
      <c r="F38">
        <v>1.99</v>
      </c>
    </row>
    <row r="40" spans="5:9">
      <c r="E40" s="57" t="s">
        <v>93</v>
      </c>
    </row>
    <row r="41" spans="5:9">
      <c r="E41" s="57" t="s">
        <v>94</v>
      </c>
      <c r="F41" t="s">
        <v>97</v>
      </c>
    </row>
    <row r="42" spans="5:9">
      <c r="E42" s="57" t="s">
        <v>95</v>
      </c>
      <c r="F42" t="s">
        <v>98</v>
      </c>
    </row>
    <row r="43" spans="5:9">
      <c r="E43" s="57" t="s">
        <v>96</v>
      </c>
      <c r="F43" t="s">
        <v>99</v>
      </c>
    </row>
  </sheetData>
  <mergeCells count="2">
    <mergeCell ref="B2:C2"/>
    <mergeCell ref="E2:F2"/>
  </mergeCells>
  <pageMargins left="0.75" right="0.75" top="1" bottom="1" header="0.5" footer="0.5"/>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Data Fetch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dc:creator>
  <cp:lastModifiedBy>Harish</cp:lastModifiedBy>
  <dcterms:created xsi:type="dcterms:W3CDTF">2014-12-25T12:32:08Z</dcterms:created>
  <dcterms:modified xsi:type="dcterms:W3CDTF">2014-12-26T09:13:30Z</dcterms:modified>
</cp:coreProperties>
</file>