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filterPrivacy="1" defaultThemeVersion="124226"/>
  <xr:revisionPtr revIDLastSave="0" documentId="13_ncr:1_{943C9FD5-906E-4BED-8B1D-110C03772C06}" xr6:coauthVersionLast="36" xr6:coauthVersionMax="45" xr10:uidLastSave="{00000000-0000-0000-0000-000000000000}"/>
  <bookViews>
    <workbookView xWindow="3780" yWindow="900" windowWidth="21390" windowHeight="13830" xr2:uid="{00000000-000D-0000-FFFF-FFFF00000000}"/>
  </bookViews>
  <sheets>
    <sheet name="Data" sheetId="1" r:id="rId1"/>
    <sheet name="New Instance" sheetId="2" r:id="rId2"/>
  </sheets>
  <calcPr calcId="191029"/>
</workbook>
</file>

<file path=xl/calcChain.xml><?xml version="1.0" encoding="utf-8"?>
<calcChain xmlns="http://schemas.openxmlformats.org/spreadsheetml/2006/main">
  <c r="U4" i="1" l="1"/>
  <c r="L20" i="1"/>
  <c r="L21" i="1"/>
  <c r="U15" i="1"/>
  <c r="U14" i="1"/>
  <c r="U12" i="1"/>
  <c r="U11" i="1"/>
  <c r="U9" i="1"/>
  <c r="U7" i="1"/>
  <c r="U5" i="1"/>
  <c r="U3" i="1"/>
  <c r="R15" i="1"/>
  <c r="R14" i="1"/>
  <c r="R12" i="1"/>
  <c r="R11" i="1"/>
  <c r="R9" i="1"/>
  <c r="R8" i="1"/>
  <c r="R7" i="1"/>
  <c r="R5" i="1"/>
  <c r="R3" i="1"/>
  <c r="R4" i="1"/>
  <c r="U8" i="1"/>
  <c r="O15" i="1"/>
  <c r="O14" i="1"/>
  <c r="O12" i="1"/>
  <c r="O11" i="1"/>
  <c r="O9" i="1"/>
  <c r="O8" i="1"/>
  <c r="O7" i="1"/>
  <c r="O5" i="1"/>
  <c r="O4" i="1"/>
  <c r="O3" i="1"/>
  <c r="M7" i="1"/>
  <c r="B19" i="1"/>
  <c r="M15" i="1"/>
  <c r="M14" i="1"/>
  <c r="L15" i="1"/>
  <c r="L14" i="1"/>
  <c r="K15" i="1"/>
  <c r="K14" i="1"/>
  <c r="M11" i="1"/>
  <c r="M12" i="1"/>
  <c r="K12" i="1"/>
  <c r="K11" i="1"/>
  <c r="L12" i="1"/>
  <c r="L11" i="1"/>
  <c r="K7" i="1"/>
  <c r="M9" i="1"/>
  <c r="M8" i="1"/>
  <c r="L9" i="1"/>
  <c r="L8" i="1"/>
  <c r="L7" i="1"/>
  <c r="K9" i="1"/>
  <c r="K8" i="1"/>
  <c r="K5" i="1"/>
  <c r="L5" i="1"/>
  <c r="M5" i="1"/>
  <c r="M4" i="1"/>
  <c r="M3" i="1"/>
  <c r="L4" i="1"/>
  <c r="K4" i="1"/>
  <c r="L3" i="1"/>
  <c r="K3" i="1"/>
</calcChain>
</file>

<file path=xl/sharedStrings.xml><?xml version="1.0" encoding="utf-8"?>
<sst xmlns="http://schemas.openxmlformats.org/spreadsheetml/2006/main" count="143" uniqueCount="46">
  <si>
    <t>#</t>
  </si>
  <si>
    <t>Age</t>
  </si>
  <si>
    <t>Child-count</t>
  </si>
  <si>
    <t>Living-std</t>
  </si>
  <si>
    <t>Education</t>
  </si>
  <si>
    <t>Contraceptive</t>
  </si>
  <si>
    <t>40-or-more</t>
  </si>
  <si>
    <t>Low</t>
  </si>
  <si>
    <t>No</t>
  </si>
  <si>
    <t>High</t>
  </si>
  <si>
    <t>30-39</t>
  </si>
  <si>
    <t>Yes</t>
  </si>
  <si>
    <t>20-29</t>
  </si>
  <si>
    <t>3-or-more</t>
  </si>
  <si>
    <t>40 or more</t>
  </si>
  <si>
    <t>1-2</t>
  </si>
  <si>
    <t>3 or more</t>
  </si>
  <si>
    <t>Total</t>
  </si>
  <si>
    <t>living std</t>
  </si>
  <si>
    <t>P(20-29)</t>
  </si>
  <si>
    <t>P(30-39)</t>
  </si>
  <si>
    <t>P(40 or more)</t>
  </si>
  <si>
    <t>P(0)</t>
  </si>
  <si>
    <t>P(1-2)</t>
  </si>
  <si>
    <t>P(3 or more)</t>
  </si>
  <si>
    <t>P(Low)</t>
  </si>
  <si>
    <t>P(High)</t>
  </si>
  <si>
    <t>Total Record</t>
  </si>
  <si>
    <t>P(20-29| Yes)</t>
  </si>
  <si>
    <t>P(30-39| Yes)</t>
  </si>
  <si>
    <t>P($0 or more| Yes)</t>
  </si>
  <si>
    <t>P(20-29| No)</t>
  </si>
  <si>
    <t>P(30-39| No)</t>
  </si>
  <si>
    <t>P($0 or more| No)</t>
  </si>
  <si>
    <t>P(0| Yes)</t>
  </si>
  <si>
    <t>P(1-2 | Yes)</t>
  </si>
  <si>
    <t>P(3 or more|Yes)</t>
  </si>
  <si>
    <t>P(Low|Yes)</t>
  </si>
  <si>
    <t>P(0| No)</t>
  </si>
  <si>
    <t>P(1-2 | No)</t>
  </si>
  <si>
    <t>P(3 or more|No)</t>
  </si>
  <si>
    <t>P(Low|No)</t>
  </si>
  <si>
    <t>P(High|Yes)</t>
  </si>
  <si>
    <t>P(High|No</t>
  </si>
  <si>
    <t>P(X (Age=20-29, Education=High, Child-count=3-or-more, Living-Std=High)|Yes)</t>
  </si>
  <si>
    <t>P(X (Age=20-29, Education=High, Child-count=3-or-more, Living-Std=High)|No)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</si>
</sst>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wrapText="1" readingOrder="1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wrapText="1" readingOrder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Border="1" applyAlignment="1">
      <alignment horizontal="center" wrapText="1" readingOrder="1"/>
    </xf>
    <xf numFmtId="49" fontId="2" fillId="3" borderId="2" xfId="0" applyNumberFormat="1" applyFont="1" applyFill="1" applyBorder="1" applyAlignment="1">
      <alignment horizont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2" fillId="3" borderId="5" xfId="0" applyFont="1" applyFill="1" applyBorder="1" applyAlignment="1">
      <alignment horizontal="center" wrapText="1" readingOrder="1"/>
    </xf>
    <xf numFmtId="0" fontId="0" fillId="0" borderId="0" xfId="0" applyBorder="1"/>
    <xf numFmtId="0" fontId="0" fillId="0" borderId="6" xfId="0" applyBorder="1"/>
    <xf numFmtId="0" fontId="2" fillId="3" borderId="7" xfId="0" applyFont="1" applyFill="1" applyBorder="1" applyAlignment="1">
      <alignment horizontal="center" wrapText="1" readingOrder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horizontal="center" wrapText="1" readingOrder="1"/>
    </xf>
    <xf numFmtId="0" fontId="2" fillId="3" borderId="11" xfId="0" applyFont="1" applyFill="1" applyBorder="1" applyAlignment="1">
      <alignment horizontal="center" wrapText="1" readingOrder="1"/>
    </xf>
    <xf numFmtId="0" fontId="2" fillId="3" borderId="12" xfId="0" applyFont="1" applyFill="1" applyBorder="1" applyAlignment="1">
      <alignment horizontal="center" wrapText="1" readingOrder="1"/>
    </xf>
    <xf numFmtId="0" fontId="0" fillId="0" borderId="4" xfId="0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70" zoomScaleNormal="70" workbookViewId="0">
      <selection activeCell="F21" sqref="F21:L21"/>
    </sheetView>
  </sheetViews>
  <sheetFormatPr defaultRowHeight="15" x14ac:dyDescent="0.25"/>
  <cols>
    <col min="1" max="1" width="12.140625" customWidth="1"/>
    <col min="2" max="2" width="13.140625" customWidth="1"/>
    <col min="3" max="3" width="12.7109375" customWidth="1"/>
    <col min="5" max="5" width="11.28515625" customWidth="1"/>
    <col min="6" max="6" width="16.28515625" customWidth="1"/>
    <col min="7" max="7" width="15" customWidth="1"/>
    <col min="9" max="9" width="12.140625" customWidth="1"/>
    <col min="10" max="10" width="14.28515625" customWidth="1"/>
    <col min="13" max="13" width="10.5703125" customWidth="1"/>
    <col min="14" max="14" width="16.140625" customWidth="1"/>
    <col min="17" max="17" width="18.5703125" customWidth="1"/>
    <col min="20" max="20" width="18.140625" customWidth="1"/>
  </cols>
  <sheetData>
    <row r="1" spans="1:21" ht="36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ht="18.75" customHeight="1" thickBot="1" x14ac:dyDescent="0.3">
      <c r="A2" s="2">
        <v>1</v>
      </c>
      <c r="B2" s="2" t="s">
        <v>6</v>
      </c>
      <c r="C2" s="2">
        <v>0</v>
      </c>
      <c r="D2" s="2" t="s">
        <v>7</v>
      </c>
      <c r="E2" s="2" t="s">
        <v>7</v>
      </c>
      <c r="F2" s="2" t="s">
        <v>8</v>
      </c>
      <c r="J2" s="16" t="s">
        <v>1</v>
      </c>
      <c r="K2" s="17" t="s">
        <v>17</v>
      </c>
      <c r="L2" s="17" t="s">
        <v>11</v>
      </c>
      <c r="M2" s="18" t="s">
        <v>8</v>
      </c>
    </row>
    <row r="3" spans="1:21" ht="18.75" customHeight="1" thickBot="1" x14ac:dyDescent="0.3">
      <c r="A3" s="2">
        <v>2</v>
      </c>
      <c r="B3" s="2" t="s">
        <v>6</v>
      </c>
      <c r="C3" s="2">
        <v>0</v>
      </c>
      <c r="D3" s="2" t="s">
        <v>7</v>
      </c>
      <c r="E3" s="2" t="s">
        <v>9</v>
      </c>
      <c r="F3" s="2" t="s">
        <v>8</v>
      </c>
      <c r="J3" s="10" t="s">
        <v>12</v>
      </c>
      <c r="K3" s="11">
        <f>COUNTIF(B2:B16, "20-29")</f>
        <v>5</v>
      </c>
      <c r="L3" s="11">
        <f>COUNTIFS(B2:B16, "20-29", F2:F16, "Yes")</f>
        <v>3</v>
      </c>
      <c r="M3" s="12">
        <f>COUNTIFS(B2:B16, "20-29", F2:F16, "No")</f>
        <v>2</v>
      </c>
      <c r="N3" s="9" t="s">
        <v>19</v>
      </c>
      <c r="O3" s="19">
        <f>K4/B19</f>
        <v>0.33333333333333331</v>
      </c>
      <c r="Q3" s="9" t="s">
        <v>28</v>
      </c>
      <c r="R3" s="19">
        <f>($O3+1)/($L3+3)</f>
        <v>0.22222222222222221</v>
      </c>
      <c r="T3" s="9" t="s">
        <v>31</v>
      </c>
      <c r="U3" s="19">
        <f>($O3+1)/($M3+3)</f>
        <v>0.26666666666666666</v>
      </c>
    </row>
    <row r="4" spans="1:21" ht="18.75" customHeight="1" x14ac:dyDescent="0.25">
      <c r="A4" s="2">
        <v>3</v>
      </c>
      <c r="B4" s="2" t="s">
        <v>10</v>
      </c>
      <c r="C4" s="2">
        <v>0</v>
      </c>
      <c r="D4" s="2" t="s">
        <v>7</v>
      </c>
      <c r="E4" s="2" t="s">
        <v>7</v>
      </c>
      <c r="F4" s="2" t="s">
        <v>11</v>
      </c>
      <c r="J4" s="10" t="s">
        <v>10</v>
      </c>
      <c r="K4" s="11">
        <f>COUNTIF(B2:B16, "30-39")</f>
        <v>5</v>
      </c>
      <c r="L4" s="11">
        <f>COUNTIFS(B2:B16, "30-39", F2:F16, "Yes")</f>
        <v>5</v>
      </c>
      <c r="M4" s="12">
        <f>COUNTIFS(B2:B16, "30-39", F2:F16, "No")</f>
        <v>0</v>
      </c>
      <c r="N4" s="10" t="s">
        <v>20</v>
      </c>
      <c r="O4" s="12">
        <f>K4/B19</f>
        <v>0.33333333333333331</v>
      </c>
      <c r="Q4" s="10" t="s">
        <v>29</v>
      </c>
      <c r="R4" s="12">
        <f>($O4+1)/($L4+3)</f>
        <v>0.16666666666666666</v>
      </c>
      <c r="T4" s="10" t="s">
        <v>32</v>
      </c>
      <c r="U4" s="19">
        <f>($O4+1)/($M4+3)</f>
        <v>0.44444444444444442</v>
      </c>
    </row>
    <row r="5" spans="1:21" ht="18.75" customHeight="1" thickBot="1" x14ac:dyDescent="0.3">
      <c r="A5" s="2">
        <v>4</v>
      </c>
      <c r="B5" s="2" t="s">
        <v>12</v>
      </c>
      <c r="C5" s="8" t="s">
        <v>15</v>
      </c>
      <c r="D5" s="2" t="s">
        <v>7</v>
      </c>
      <c r="E5" s="2" t="s">
        <v>9</v>
      </c>
      <c r="F5" s="2" t="s">
        <v>11</v>
      </c>
      <c r="J5" s="13" t="s">
        <v>14</v>
      </c>
      <c r="K5" s="14">
        <f>COUNTIF(B2:B16, "40-or-more")</f>
        <v>5</v>
      </c>
      <c r="L5" s="14">
        <f>COUNTIFS(B2:B16, "40-or-more", F2:F16, "Yes")</f>
        <v>2</v>
      </c>
      <c r="M5" s="15">
        <f>COUNTIFS(B2:B16, "40-or-more", F2:F16, "No")</f>
        <v>3</v>
      </c>
      <c r="N5" s="13" t="s">
        <v>21</v>
      </c>
      <c r="O5" s="15">
        <f>K5/B19</f>
        <v>0.33333333333333331</v>
      </c>
      <c r="Q5" s="13" t="s">
        <v>30</v>
      </c>
      <c r="R5" s="15">
        <f>($O5+1)/($L5+3)</f>
        <v>0.26666666666666666</v>
      </c>
      <c r="T5" s="13" t="s">
        <v>33</v>
      </c>
      <c r="U5" s="15">
        <f>($O5+1)/($M5+3)</f>
        <v>0.22222222222222221</v>
      </c>
    </row>
    <row r="6" spans="1:21" ht="18.75" customHeight="1" thickBot="1" x14ac:dyDescent="0.3">
      <c r="A6" s="2">
        <v>5</v>
      </c>
      <c r="B6" s="2" t="s">
        <v>12</v>
      </c>
      <c r="C6" s="8" t="s">
        <v>13</v>
      </c>
      <c r="D6" s="2" t="s">
        <v>9</v>
      </c>
      <c r="E6" s="2" t="s">
        <v>9</v>
      </c>
      <c r="F6" s="2" t="s">
        <v>11</v>
      </c>
      <c r="J6" s="16" t="s">
        <v>2</v>
      </c>
      <c r="K6" s="17" t="s">
        <v>17</v>
      </c>
      <c r="L6" s="17" t="s">
        <v>11</v>
      </c>
      <c r="M6" s="18" t="s">
        <v>8</v>
      </c>
    </row>
    <row r="7" spans="1:21" ht="18.75" customHeight="1" x14ac:dyDescent="0.25">
      <c r="A7" s="2">
        <v>6</v>
      </c>
      <c r="B7" s="2" t="s">
        <v>12</v>
      </c>
      <c r="C7" s="8" t="s">
        <v>13</v>
      </c>
      <c r="D7" s="2" t="s">
        <v>9</v>
      </c>
      <c r="E7" s="2" t="s">
        <v>7</v>
      </c>
      <c r="F7" s="2" t="s">
        <v>8</v>
      </c>
      <c r="J7" s="10">
        <v>0</v>
      </c>
      <c r="K7" s="11">
        <f>COUNTIF(C2:C16, "0")</f>
        <v>4</v>
      </c>
      <c r="L7" s="11">
        <f>COUNTIFS(C2:C16, "0",F2:F16, "Yes")</f>
        <v>2</v>
      </c>
      <c r="M7" s="12">
        <f>COUNTIFS(C2:C16, "0", F2:F16, "No")</f>
        <v>2</v>
      </c>
      <c r="N7" s="9" t="s">
        <v>22</v>
      </c>
      <c r="O7" s="19">
        <f>K7/B19</f>
        <v>0.26666666666666666</v>
      </c>
      <c r="Q7" s="9" t="s">
        <v>34</v>
      </c>
      <c r="R7" s="19">
        <f>($O7+1)/($L7+3)</f>
        <v>0.2533333333333333</v>
      </c>
      <c r="T7" s="9" t="s">
        <v>38</v>
      </c>
      <c r="U7" s="19">
        <f>($O7+1)/($M7+3)</f>
        <v>0.2533333333333333</v>
      </c>
    </row>
    <row r="8" spans="1:21" ht="18.75" customHeight="1" x14ac:dyDescent="0.25">
      <c r="A8" s="2">
        <v>7</v>
      </c>
      <c r="B8" s="2" t="s">
        <v>10</v>
      </c>
      <c r="C8" s="8" t="s">
        <v>13</v>
      </c>
      <c r="D8" s="2" t="s">
        <v>9</v>
      </c>
      <c r="E8" s="2" t="s">
        <v>7</v>
      </c>
      <c r="F8" s="2" t="s">
        <v>11</v>
      </c>
      <c r="J8" s="10" t="s">
        <v>15</v>
      </c>
      <c r="K8" s="11">
        <f>COUNTIF(C2:C16, "1-2")</f>
        <v>7</v>
      </c>
      <c r="L8" s="11">
        <f>COUNTIFS(C2:C16, "1-2",F2:F16, "Yes")</f>
        <v>5</v>
      </c>
      <c r="M8" s="12">
        <f>COUNTIFS(C2:C16, "1-2", F2:F16, "No")</f>
        <v>2</v>
      </c>
      <c r="N8" s="10" t="s">
        <v>23</v>
      </c>
      <c r="O8" s="12">
        <f>K8/B19</f>
        <v>0.46666666666666667</v>
      </c>
      <c r="Q8" s="10" t="s">
        <v>35</v>
      </c>
      <c r="R8" s="12">
        <f>($O8+1)/($L8+3)</f>
        <v>0.18333333333333335</v>
      </c>
      <c r="T8" s="10" t="s">
        <v>39</v>
      </c>
      <c r="U8" s="12">
        <f t="shared" ref="U7:U9" si="0">($O8+1)/($M8)</f>
        <v>0.73333333333333339</v>
      </c>
    </row>
    <row r="9" spans="1:21" ht="18.75" customHeight="1" thickBot="1" x14ac:dyDescent="0.3">
      <c r="A9" s="2">
        <v>8</v>
      </c>
      <c r="B9" s="2" t="s">
        <v>6</v>
      </c>
      <c r="C9" s="8" t="s">
        <v>15</v>
      </c>
      <c r="D9" s="2" t="s">
        <v>7</v>
      </c>
      <c r="E9" s="2" t="s">
        <v>7</v>
      </c>
      <c r="F9" s="2" t="s">
        <v>8</v>
      </c>
      <c r="J9" s="13" t="s">
        <v>16</v>
      </c>
      <c r="K9" s="14">
        <f>COUNTIF(C2:C16, "3-or-more")</f>
        <v>4</v>
      </c>
      <c r="L9" s="14">
        <f>COUNTIFS(C2:C16, "3-or-more",F2:F16, "Yes")</f>
        <v>3</v>
      </c>
      <c r="M9" s="15">
        <f>COUNTIFS(C2:C16, "3-or-more", F2:F16, "No")</f>
        <v>1</v>
      </c>
      <c r="N9" s="13" t="s">
        <v>24</v>
      </c>
      <c r="O9" s="15">
        <f>K9/B19</f>
        <v>0.26666666666666666</v>
      </c>
      <c r="Q9" s="13" t="s">
        <v>36</v>
      </c>
      <c r="R9" s="15">
        <f>($O9+1)/($L9+3)</f>
        <v>0.21111111111111111</v>
      </c>
      <c r="T9" s="13" t="s">
        <v>40</v>
      </c>
      <c r="U9" s="15">
        <f>($O9+1)/($M9+3)</f>
        <v>0.31666666666666665</v>
      </c>
    </row>
    <row r="10" spans="1:21" ht="18.75" customHeight="1" thickBot="1" x14ac:dyDescent="0.3">
      <c r="A10" s="2">
        <v>9</v>
      </c>
      <c r="B10" s="2" t="s">
        <v>6</v>
      </c>
      <c r="C10" s="8" t="s">
        <v>13</v>
      </c>
      <c r="D10" s="2" t="s">
        <v>9</v>
      </c>
      <c r="E10" s="2" t="s">
        <v>7</v>
      </c>
      <c r="F10" s="2" t="s">
        <v>11</v>
      </c>
      <c r="J10" s="16" t="s">
        <v>18</v>
      </c>
      <c r="K10" s="17" t="s">
        <v>17</v>
      </c>
      <c r="L10" s="17" t="s">
        <v>11</v>
      </c>
      <c r="M10" s="18" t="s">
        <v>8</v>
      </c>
    </row>
    <row r="11" spans="1:21" ht="18.75" customHeight="1" x14ac:dyDescent="0.25">
      <c r="A11" s="2">
        <v>10</v>
      </c>
      <c r="B11" s="2" t="s">
        <v>12</v>
      </c>
      <c r="C11" s="8" t="s">
        <v>15</v>
      </c>
      <c r="D11" s="2" t="s">
        <v>9</v>
      </c>
      <c r="E11" s="2" t="s">
        <v>7</v>
      </c>
      <c r="F11" s="2" t="s">
        <v>11</v>
      </c>
      <c r="J11" s="10" t="s">
        <v>7</v>
      </c>
      <c r="K11" s="11">
        <f>COUNTIF(D2:D16, "low")</f>
        <v>7</v>
      </c>
      <c r="L11" s="11">
        <f>COUNTIFS(D2:D16, "Low",F2:F16, "Yes")</f>
        <v>3</v>
      </c>
      <c r="M11" s="12">
        <f>COUNTIFS(D2:D16, "Low",F2:F16, "No")</f>
        <v>4</v>
      </c>
      <c r="N11" s="9" t="s">
        <v>25</v>
      </c>
      <c r="O11" s="19">
        <f>K11/B19</f>
        <v>0.46666666666666667</v>
      </c>
      <c r="Q11" s="9" t="s">
        <v>37</v>
      </c>
      <c r="R11" s="19">
        <f>($O11+1)/($L11+2)</f>
        <v>0.29333333333333333</v>
      </c>
      <c r="T11" s="9" t="s">
        <v>41</v>
      </c>
      <c r="U11" s="19">
        <f>($O11+1)/($M11+2)</f>
        <v>0.24444444444444446</v>
      </c>
    </row>
    <row r="12" spans="1:21" ht="18.75" customHeight="1" thickBot="1" x14ac:dyDescent="0.3">
      <c r="A12" s="2">
        <v>11</v>
      </c>
      <c r="B12" s="2" t="s">
        <v>6</v>
      </c>
      <c r="C12" s="8" t="s">
        <v>15</v>
      </c>
      <c r="D12" s="2" t="s">
        <v>9</v>
      </c>
      <c r="E12" s="2" t="s">
        <v>9</v>
      </c>
      <c r="F12" s="2" t="s">
        <v>11</v>
      </c>
      <c r="J12" s="13" t="s">
        <v>9</v>
      </c>
      <c r="K12" s="14">
        <f>COUNTIF(D2:D16, "High")</f>
        <v>8</v>
      </c>
      <c r="L12" s="14">
        <f>COUNTIFS(D2:D16, "High",F2:F16, "Yes")</f>
        <v>7</v>
      </c>
      <c r="M12" s="15">
        <f>COUNTIFS(D2:D16, "High",F2:F16, "No")</f>
        <v>1</v>
      </c>
      <c r="N12" s="13" t="s">
        <v>26</v>
      </c>
      <c r="O12" s="15">
        <f>K12/B19</f>
        <v>0.53333333333333333</v>
      </c>
      <c r="Q12" s="13" t="s">
        <v>42</v>
      </c>
      <c r="R12" s="15">
        <f>($O12+1)/($L12+2)</f>
        <v>0.17037037037037037</v>
      </c>
      <c r="T12" s="13" t="s">
        <v>43</v>
      </c>
      <c r="U12" s="15">
        <f>($O12+1)/($M12+2)</f>
        <v>0.51111111111111107</v>
      </c>
    </row>
    <row r="13" spans="1:21" ht="18.75" customHeight="1" thickBot="1" x14ac:dyDescent="0.3">
      <c r="A13" s="2">
        <v>12</v>
      </c>
      <c r="B13" s="2" t="s">
        <v>10</v>
      </c>
      <c r="C13" s="8" t="s">
        <v>15</v>
      </c>
      <c r="D13" s="2" t="s">
        <v>7</v>
      </c>
      <c r="E13" s="2" t="s">
        <v>9</v>
      </c>
      <c r="F13" s="2" t="s">
        <v>11</v>
      </c>
      <c r="J13" s="16" t="s">
        <v>4</v>
      </c>
      <c r="K13" s="17" t="s">
        <v>17</v>
      </c>
      <c r="L13" s="17" t="s">
        <v>11</v>
      </c>
      <c r="M13" s="18" t="s">
        <v>8</v>
      </c>
    </row>
    <row r="14" spans="1:21" ht="18.75" customHeight="1" x14ac:dyDescent="0.25">
      <c r="A14" s="2">
        <v>13</v>
      </c>
      <c r="B14" s="2" t="s">
        <v>10</v>
      </c>
      <c r="C14" s="8">
        <v>0</v>
      </c>
      <c r="D14" s="2" t="s">
        <v>9</v>
      </c>
      <c r="E14" s="2" t="s">
        <v>7</v>
      </c>
      <c r="F14" s="2" t="s">
        <v>11</v>
      </c>
      <c r="J14" s="10" t="s">
        <v>7</v>
      </c>
      <c r="K14" s="11">
        <f>COUNTIF(E2:E16, "low")</f>
        <v>9</v>
      </c>
      <c r="L14" s="11">
        <f>COUNTIFS(E2:E16, "Low",F2:F16, "Yes")</f>
        <v>5</v>
      </c>
      <c r="M14" s="12">
        <f>COUNTIFS(E2:E16, "Low",F2:F16, "No")</f>
        <v>4</v>
      </c>
      <c r="N14" s="9" t="s">
        <v>25</v>
      </c>
      <c r="O14" s="19">
        <f>K14/B19</f>
        <v>0.6</v>
      </c>
      <c r="Q14" s="9" t="s">
        <v>37</v>
      </c>
      <c r="R14" s="19">
        <f>($O14+1)/($L14+2)</f>
        <v>0.22857142857142859</v>
      </c>
      <c r="T14" s="9" t="s">
        <v>41</v>
      </c>
      <c r="U14" s="19">
        <f>($O14+1)/($M14+2)</f>
        <v>0.26666666666666666</v>
      </c>
    </row>
    <row r="15" spans="1:21" ht="18.75" customHeight="1" thickBot="1" x14ac:dyDescent="0.3">
      <c r="A15" s="2">
        <v>14</v>
      </c>
      <c r="B15" s="2" t="s">
        <v>12</v>
      </c>
      <c r="C15" s="8" t="s">
        <v>15</v>
      </c>
      <c r="D15" s="2" t="s">
        <v>7</v>
      </c>
      <c r="E15" s="2" t="s">
        <v>7</v>
      </c>
      <c r="F15" s="2" t="s">
        <v>8</v>
      </c>
      <c r="J15" s="13" t="s">
        <v>9</v>
      </c>
      <c r="K15" s="14">
        <f>COUNTIF(E2:E16, "High")</f>
        <v>6</v>
      </c>
      <c r="L15" s="14">
        <f>COUNTIFS(E2:E16, "High",F2:F16, "Yes")</f>
        <v>5</v>
      </c>
      <c r="M15" s="15">
        <f>COUNTIFS(E2:E16, "High",F2:F16, "No")</f>
        <v>1</v>
      </c>
      <c r="N15" s="13" t="s">
        <v>26</v>
      </c>
      <c r="O15" s="15">
        <f>K15/B19</f>
        <v>0.4</v>
      </c>
      <c r="Q15" s="13" t="s">
        <v>42</v>
      </c>
      <c r="R15" s="15">
        <f>($O15+1)/($L15+2)</f>
        <v>0.19999999999999998</v>
      </c>
      <c r="T15" s="13" t="s">
        <v>43</v>
      </c>
      <c r="U15" s="15">
        <f>($O15+1)/($M15+2)</f>
        <v>0.46666666666666662</v>
      </c>
    </row>
    <row r="16" spans="1:21" ht="18.75" customHeight="1" x14ac:dyDescent="0.25">
      <c r="A16" s="2">
        <v>15</v>
      </c>
      <c r="B16" s="2" t="s">
        <v>10</v>
      </c>
      <c r="C16" s="8" t="s">
        <v>15</v>
      </c>
      <c r="D16" s="2" t="s">
        <v>9</v>
      </c>
      <c r="E16" s="2" t="s">
        <v>9</v>
      </c>
      <c r="F16" s="2" t="s">
        <v>11</v>
      </c>
    </row>
    <row r="19" spans="1:12" x14ac:dyDescent="0.25">
      <c r="A19" t="s">
        <v>27</v>
      </c>
      <c r="B19" s="7">
        <f>COUNTA(A2:A16)</f>
        <v>15</v>
      </c>
    </row>
    <row r="20" spans="1:12" x14ac:dyDescent="0.25">
      <c r="F20" s="20" t="s">
        <v>44</v>
      </c>
      <c r="G20" s="20"/>
      <c r="H20" s="20"/>
      <c r="I20" s="20"/>
      <c r="J20" s="20"/>
      <c r="K20" s="20"/>
      <c r="L20">
        <f xml:space="preserve"> R3*R9*R12*R15</f>
        <v>1.5985368084133515E-3</v>
      </c>
    </row>
    <row r="21" spans="1:12" x14ac:dyDescent="0.25">
      <c r="F21" s="20" t="s">
        <v>45</v>
      </c>
      <c r="G21" s="20"/>
      <c r="H21" s="20"/>
      <c r="I21" s="20"/>
      <c r="J21" s="20"/>
      <c r="K21" s="20"/>
      <c r="L21">
        <f>U3*U9*U12*U15</f>
        <v>2.0141563786008225E-2</v>
      </c>
    </row>
  </sheetData>
  <mergeCells count="2">
    <mergeCell ref="F20:K20"/>
    <mergeCell ref="F21:K2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17" sqref="B17"/>
    </sheetView>
  </sheetViews>
  <sheetFormatPr defaultRowHeight="15" x14ac:dyDescent="0.25"/>
  <cols>
    <col min="2" max="2" width="10.140625" customWidth="1"/>
    <col min="4" max="4" width="11.42578125" customWidth="1"/>
  </cols>
  <sheetData>
    <row r="1" spans="1:4" ht="30" x14ac:dyDescent="0.25">
      <c r="A1" s="4" t="s">
        <v>1</v>
      </c>
      <c r="B1" s="4" t="s">
        <v>2</v>
      </c>
      <c r="C1" s="4" t="s">
        <v>3</v>
      </c>
      <c r="D1" s="4" t="s">
        <v>4</v>
      </c>
    </row>
    <row r="2" spans="1:4" x14ac:dyDescent="0.25">
      <c r="A2" s="5" t="s">
        <v>12</v>
      </c>
      <c r="B2" s="6" t="s">
        <v>13</v>
      </c>
      <c r="C2" s="6" t="s">
        <v>9</v>
      </c>
      <c r="D2" s="6" t="s">
        <v>9</v>
      </c>
    </row>
    <row r="6" spans="1:4" ht="15.75" x14ac:dyDescent="0.25">
      <c r="A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Instance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2020-10-13T21:31:31Z</dcterms:created>
  <dcterms:modified xsi:type="dcterms:W3CDTF">2020-10-22T07:46:51Z</dcterms:modified>
</cp:coreProperties>
</file>