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6B533A9B-5AEB-4D4C-A761-E882B61668C8}" xr6:coauthVersionLast="47" xr6:coauthVersionMax="47" xr10:uidLastSave="{00000000-0000-0000-0000-000000000000}"/>
  <bookViews>
    <workbookView xWindow="22932" yWindow="-108" windowWidth="23256" windowHeight="12456" activeTab="1" xr2:uid="{9ED96038-41A6-4846-A82D-BB9C320FEC15}"/>
  </bookViews>
  <sheets>
    <sheet name="Z Stat" sheetId="1" r:id="rId1"/>
    <sheet name="t- Stat" sheetId="2" r:id="rId2"/>
    <sheet name="t-Stat(2s) - 2nd Hyp" sheetId="6" r:id="rId3"/>
    <sheet name="t-Stat(2s)" sheetId="3" r:id="rId4"/>
    <sheet name="Chi Sq" sheetId="4" r:id="rId5"/>
    <sheet name="ANOVA" sheetId="5" r:id="rId6"/>
    <sheet name="ANOVA - (2)" sheetId="7" r:id="rId7"/>
  </sheets>
  <definedNames>
    <definedName name="M1_Mean" localSheetId="6">'ANOVA - (2)'!$C$9</definedName>
    <definedName name="M1_Mean">ANOVA!$C$9</definedName>
    <definedName name="M2_Mean" localSheetId="6">'ANOVA - (2)'!$D$9</definedName>
    <definedName name="M2_Mean">ANOVA!$D$9</definedName>
    <definedName name="M3_Mean" localSheetId="6">'ANOVA - (2)'!$E$9</definedName>
    <definedName name="M3_Mean">ANOVA!$E$9</definedName>
    <definedName name="Mean_1" localSheetId="2">'t-Stat(2s) - 2nd Hyp'!$E$28</definedName>
    <definedName name="Mean_1">'t-Stat(2s)'!$E$28</definedName>
    <definedName name="Mean_2" localSheetId="2">'t-Stat(2s) - 2nd Hyp'!$E$29</definedName>
    <definedName name="Mean_2">'t-Stat(2s)'!$E$29</definedName>
    <definedName name="Mean1" localSheetId="2">'t-Stat(2s) - 2nd Hyp'!$E$28</definedName>
    <definedName name="Mean1">'t-Stat(2s)'!$E$28</definedName>
    <definedName name="Overall_Mean" localSheetId="6">'ANOVA - (2)'!$G$9</definedName>
    <definedName name="Overall_Mean">ANOVA!$F$9</definedName>
    <definedName name="Population_Mean">'t- Stat'!$E$33</definedName>
    <definedName name="Sample_Mean">'t- Stat'!$E$30</definedName>
    <definedName name="Sample_Size">'t- Stat'!$E$32</definedName>
    <definedName name="Sample_Size_1" localSheetId="2">'t-Stat(2s) - 2nd Hyp'!$E$32</definedName>
    <definedName name="Sample_Size_1">'t-Stat(2s)'!$E$32</definedName>
    <definedName name="Sample_Size_2" localSheetId="2">'t-Stat(2s) - 2nd Hyp'!$E$33</definedName>
    <definedName name="Sample_Size_2">'t-Stat(2s)'!$E$33</definedName>
    <definedName name="Sample_St_Dev">'t- Stat'!$E$31</definedName>
    <definedName name="StDev_1" localSheetId="2">'t-Stat(2s) - 2nd Hyp'!$E$30</definedName>
    <definedName name="StDev_1">'t-Stat(2s)'!$E$30</definedName>
    <definedName name="StDev_2" localSheetId="2">'t-Stat(2s) - 2nd Hyp'!$E$31</definedName>
    <definedName name="StDev_2">'t-Stat(2s)'!$E$31</definedName>
    <definedName name="Variance_1" localSheetId="2">'t-Stat(2s) - 2nd Hyp'!$E$34</definedName>
    <definedName name="Variance_1">'t-Stat(2s)'!$E$34</definedName>
    <definedName name="Variance_2" localSheetId="2">'t-Stat(2s) - 2nd Hyp'!$E$35</definedName>
    <definedName name="Variance_2">'t-Stat(2s)'!$E$35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9" i="7" l="1"/>
  <c r="F18" i="7"/>
  <c r="F17" i="7"/>
  <c r="E17" i="7"/>
  <c r="D17" i="7"/>
  <c r="C17" i="7"/>
  <c r="F16" i="7"/>
  <c r="E16" i="7"/>
  <c r="G15" i="7"/>
  <c r="G13" i="7"/>
  <c r="G12" i="7"/>
  <c r="F12" i="7"/>
  <c r="F10" i="7"/>
  <c r="F11" i="7" s="1"/>
  <c r="F9" i="7"/>
  <c r="G8" i="7"/>
  <c r="D16" i="7"/>
  <c r="C16" i="7"/>
  <c r="G9" i="7"/>
  <c r="E9" i="7"/>
  <c r="D9" i="7"/>
  <c r="C9" i="7"/>
  <c r="D18" i="5"/>
  <c r="E18" i="5"/>
  <c r="C18" i="5"/>
  <c r="D17" i="5"/>
  <c r="E17" i="5"/>
  <c r="C17" i="5"/>
  <c r="E16" i="5"/>
  <c r="D16" i="5"/>
  <c r="C16" i="5"/>
  <c r="E10" i="5"/>
  <c r="E11" i="5" s="1"/>
  <c r="E12" i="5" s="1"/>
  <c r="D10" i="5"/>
  <c r="D11" i="5" s="1"/>
  <c r="D12" i="5" s="1"/>
  <c r="C10" i="5"/>
  <c r="C11" i="5" s="1"/>
  <c r="C12" i="5" s="1"/>
  <c r="F9" i="5"/>
  <c r="D9" i="5"/>
  <c r="E9" i="5"/>
  <c r="C9" i="5"/>
  <c r="F8" i="5"/>
  <c r="Q10" i="4"/>
  <c r="N26" i="4"/>
  <c r="L18" i="4"/>
  <c r="M18" i="4"/>
  <c r="N18" i="4" s="1"/>
  <c r="L19" i="4"/>
  <c r="M19" i="4" s="1"/>
  <c r="N19" i="4" s="1"/>
  <c r="L20" i="4"/>
  <c r="M20" i="4"/>
  <c r="N20" i="4"/>
  <c r="L21" i="4"/>
  <c r="M21" i="4"/>
  <c r="N21" i="4"/>
  <c r="L22" i="4"/>
  <c r="M22" i="4"/>
  <c r="N22" i="4"/>
  <c r="L23" i="4"/>
  <c r="M23" i="4"/>
  <c r="N23" i="4"/>
  <c r="L24" i="4"/>
  <c r="M24" i="4"/>
  <c r="N24" i="4"/>
  <c r="L25" i="4"/>
  <c r="M25" i="4"/>
  <c r="N25" i="4"/>
  <c r="K25" i="4"/>
  <c r="K24" i="4"/>
  <c r="K23" i="4"/>
  <c r="K22" i="4"/>
  <c r="K21" i="4"/>
  <c r="K20" i="4"/>
  <c r="K19" i="4"/>
  <c r="K18" i="4"/>
  <c r="K10" i="4"/>
  <c r="K17" i="4"/>
  <c r="K16" i="4"/>
  <c r="K15" i="4"/>
  <c r="K14" i="4"/>
  <c r="K13" i="4"/>
  <c r="K12" i="4"/>
  <c r="K11" i="4"/>
  <c r="O4" i="4"/>
  <c r="P4" i="4" s="1"/>
  <c r="O3" i="4"/>
  <c r="P3" i="4" s="1"/>
  <c r="P5" i="4"/>
  <c r="P2" i="4"/>
  <c r="N6" i="4"/>
  <c r="M6" i="4"/>
  <c r="L6" i="4"/>
  <c r="K6" i="4"/>
  <c r="O5" i="4"/>
  <c r="O2" i="4"/>
  <c r="F3" i="4"/>
  <c r="F2" i="4"/>
  <c r="C4" i="4"/>
  <c r="D4" i="4"/>
  <c r="E4" i="4"/>
  <c r="B4" i="4"/>
  <c r="E29" i="6"/>
  <c r="H26" i="3"/>
  <c r="E35" i="3"/>
  <c r="E34" i="3"/>
  <c r="H27" i="3" s="1" a="1"/>
  <c r="H27" i="3" s="1"/>
  <c r="E26" i="3" s="1"/>
  <c r="E40" i="3" s="1"/>
  <c r="E31" i="3"/>
  <c r="E30" i="3"/>
  <c r="E29" i="3"/>
  <c r="E28" i="3"/>
  <c r="E28" i="2"/>
  <c r="D35" i="2" s="1"/>
  <c r="E32" i="2"/>
  <c r="E31" i="2"/>
  <c r="E30" i="2"/>
  <c r="C18" i="7" l="1"/>
  <c r="D10" i="7"/>
  <c r="D11" i="7" s="1"/>
  <c r="D12" i="7" s="1"/>
  <c r="E10" i="7"/>
  <c r="E11" i="7" s="1"/>
  <c r="E12" i="7" s="1"/>
  <c r="C10" i="7"/>
  <c r="C11" i="7" s="1"/>
  <c r="C12" i="7" s="1"/>
  <c r="D18" i="7"/>
  <c r="E18" i="7"/>
  <c r="F13" i="5"/>
  <c r="F15" i="5" s="1"/>
  <c r="F20" i="5" s="1"/>
  <c r="F12" i="5"/>
  <c r="F4" i="4"/>
  <c r="O6" i="4"/>
  <c r="E31" i="6"/>
  <c r="E35" i="6" s="1"/>
  <c r="E28" i="6"/>
  <c r="H26" i="6" s="1"/>
  <c r="E30" i="6"/>
  <c r="E34" i="6" s="1"/>
  <c r="B8" i="1"/>
  <c r="B7" i="1"/>
  <c r="G2" i="4" l="1"/>
  <c r="L13" i="4" s="1"/>
  <c r="M13" i="4" s="1"/>
  <c r="N13" i="4" s="1"/>
  <c r="G3" i="4"/>
  <c r="L15" i="4" s="1"/>
  <c r="M15" i="4" s="1"/>
  <c r="N15" i="4" s="1"/>
  <c r="H27" i="6" a="1"/>
  <c r="H27" i="6" s="1"/>
  <c r="E26" i="6" s="1"/>
  <c r="E40" i="6" s="1"/>
  <c r="B9" i="1"/>
  <c r="F19" i="5"/>
  <c r="G20" i="7" l="1"/>
  <c r="L14" i="4"/>
  <c r="M14" i="4" s="1"/>
  <c r="N14" i="4" s="1"/>
  <c r="L16" i="4"/>
  <c r="M16" i="4" s="1"/>
  <c r="N16" i="4" s="1"/>
  <c r="B11" i="4"/>
  <c r="C11" i="4" s="1"/>
  <c r="D11" i="4" s="1"/>
  <c r="E11" i="4" s="1"/>
  <c r="B10" i="4"/>
  <c r="C10" i="4" s="1"/>
  <c r="D10" i="4" s="1"/>
  <c r="E10" i="4" s="1"/>
  <c r="B8" i="4"/>
  <c r="C8" i="4" s="1"/>
  <c r="D8" i="4" s="1"/>
  <c r="E8" i="4" s="1"/>
  <c r="L10" i="4"/>
  <c r="M10" i="4" s="1"/>
  <c r="N10" i="4" s="1"/>
  <c r="L11" i="4"/>
  <c r="M11" i="4" s="1"/>
  <c r="N11" i="4" s="1"/>
  <c r="L12" i="4"/>
  <c r="M12" i="4" s="1"/>
  <c r="N12" i="4" s="1"/>
  <c r="B9" i="4"/>
  <c r="C9" i="4" s="1"/>
  <c r="D9" i="4" s="1"/>
  <c r="E9" i="4" s="1"/>
  <c r="B7" i="4"/>
  <c r="C7" i="4" s="1"/>
  <c r="D7" i="4" s="1"/>
  <c r="E7" i="4" s="1"/>
  <c r="B13" i="4"/>
  <c r="C13" i="4" s="1"/>
  <c r="D13" i="4" s="1"/>
  <c r="E13" i="4" s="1"/>
  <c r="B14" i="4"/>
  <c r="C14" i="4" s="1"/>
  <c r="D14" i="4" s="1"/>
  <c r="E14" i="4" s="1"/>
  <c r="B12" i="4"/>
  <c r="C12" i="4" s="1"/>
  <c r="D12" i="4" s="1"/>
  <c r="E12" i="4" s="1"/>
  <c r="L17" i="4"/>
  <c r="M17" i="4" s="1"/>
  <c r="N17" i="4" s="1"/>
  <c r="E15" i="4"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<sst xmlns="http://schemas.openxmlformats.org/spreadsheetml/2006/main" count="163" uniqueCount="101">
  <si>
    <t>Sta Error (Deno)</t>
  </si>
  <si>
    <t>Sampling Error (Num)</t>
  </si>
  <si>
    <t>Z Statistic</t>
  </si>
  <si>
    <t>Minutes</t>
  </si>
  <si>
    <t xml:space="preserve">Experian Marketing Services reported that the typical American spends a mean of 144 minutes (2.4 hours) per day accessing the Internet via a mobile device. (Source: The 2014 Digital Marketer, available at ex.pn/IkXJjfX.) In order to test the validity of this statement, you select a sample of 30 friends and family. The results for the time spent per day accessing the Internet via mobile device (in minutes) are stored in InternetMobileTime 
a. Is there evidence that the population mean time spent per day accessing the Internet via mobile device is different from 144 minutes? Use the p-value approach and a level of significance of 0.05.
b. What assumption about the population distribution is needed in order to conduct the t test in (a)? </t>
  </si>
  <si>
    <t>Step 1</t>
  </si>
  <si>
    <t>H0</t>
  </si>
  <si>
    <t>H1</t>
  </si>
  <si>
    <t>Step 2</t>
  </si>
  <si>
    <t>Step 3</t>
  </si>
  <si>
    <t>Test statistic</t>
  </si>
  <si>
    <t>Step 4</t>
  </si>
  <si>
    <t>p_value</t>
  </si>
  <si>
    <t>Step 5</t>
  </si>
  <si>
    <t>p_value &gt; 0.05</t>
  </si>
  <si>
    <t>We fail to reject the H0</t>
  </si>
  <si>
    <t>Sample Mean</t>
  </si>
  <si>
    <t>Sample St Dev</t>
  </si>
  <si>
    <t>Sample Size</t>
  </si>
  <si>
    <t>Population Mean</t>
  </si>
  <si>
    <t>Calculate Critical Value of t</t>
  </si>
  <si>
    <t>Threshhold P Value</t>
  </si>
  <si>
    <t>WingA</t>
  </si>
  <si>
    <t>WingB</t>
  </si>
  <si>
    <t xml:space="preserve">A hotel manager looks to enhance the initial impressions that hotel guests have when they check in. Contributing to initial impressions is the time it takes to deliver a guest’s luggage to the room after check-in. A random sample of 20 deliveries on a particular day were selected in Wing A of the hotel, and a random sample of 20 deliveries were selected in Wing B. The results are stored in Luggage . Analyze the data and determine whether there is a difference between the mean delivery times in the two wings of the hotel. (Use  𝛼= 0.05) 
</t>
  </si>
  <si>
    <t>H0: Avg time Wing A = Avg time Wing B</t>
  </si>
  <si>
    <t>H1: Avg time Wing A not equal to Avg time Wing B</t>
  </si>
  <si>
    <t>Numerator</t>
  </si>
  <si>
    <t>Denominator</t>
  </si>
  <si>
    <t>x1bar</t>
  </si>
  <si>
    <t>x2bar</t>
  </si>
  <si>
    <t>var1</t>
  </si>
  <si>
    <t>var2</t>
  </si>
  <si>
    <t>n1 = n2</t>
  </si>
  <si>
    <t>df</t>
  </si>
  <si>
    <t>n1+n2-2</t>
  </si>
  <si>
    <t>p_value &lt; alpha</t>
  </si>
  <si>
    <t>Reject H0</t>
  </si>
  <si>
    <t>T statistic</t>
  </si>
  <si>
    <t>Wing A &gt; Wing B</t>
  </si>
  <si>
    <t>Method 1</t>
  </si>
  <si>
    <t>Method 2</t>
  </si>
  <si>
    <t>Method 3</t>
  </si>
  <si>
    <t>Mean</t>
  </si>
  <si>
    <t>Overall</t>
  </si>
  <si>
    <t>Mean Diff (Sample Mean - Overall Mean)</t>
  </si>
  <si>
    <t>Mean Diff ^ 2</t>
  </si>
  <si>
    <t>Sample Size * MD^2</t>
  </si>
  <si>
    <t>Sum (Sample Size * MD^2)</t>
  </si>
  <si>
    <t>Degree of Freedom</t>
  </si>
  <si>
    <t>Variance Among Samples</t>
  </si>
  <si>
    <t>ANOVA</t>
  </si>
  <si>
    <t>Variance in the Sample</t>
  </si>
  <si>
    <t>Variance Factor</t>
  </si>
  <si>
    <t>Sample Variance</t>
  </si>
  <si>
    <t>Variance within Samples</t>
  </si>
  <si>
    <t>Variance Within Samples</t>
  </si>
  <si>
    <t>F - Stat</t>
  </si>
  <si>
    <t>DOF - Num</t>
  </si>
  <si>
    <t>DOF - Den</t>
  </si>
  <si>
    <t>Population mean = 144 min</t>
  </si>
  <si>
    <t>Population mean is not equal to 144 min</t>
  </si>
  <si>
    <t>1 sample two tailed t test</t>
  </si>
  <si>
    <t>Accept the H0</t>
  </si>
  <si>
    <t>Accept H0</t>
  </si>
  <si>
    <t>St Dev of 1st Samle</t>
  </si>
  <si>
    <t>St Dev of 2nd Samle</t>
  </si>
  <si>
    <t>Sample Size - 1st Sample</t>
  </si>
  <si>
    <t>Sample Size - 2nd Sample</t>
  </si>
  <si>
    <t>H1: Avg time Wing A &gt; Avg time Wing B</t>
  </si>
  <si>
    <t>H0: Avg time Wing A &lt;= Avg time Wing B</t>
  </si>
  <si>
    <t xml:space="preserve">Prefer </t>
  </si>
  <si>
    <t>Not Prefer</t>
  </si>
  <si>
    <t>Northeast</t>
  </si>
  <si>
    <t>Central</t>
  </si>
  <si>
    <t>West Coat</t>
  </si>
  <si>
    <t>SouthEast</t>
  </si>
  <si>
    <t>Total</t>
  </si>
  <si>
    <t>Exp Fre</t>
  </si>
  <si>
    <t>Obs Fre</t>
  </si>
  <si>
    <t>Overall Prop</t>
  </si>
  <si>
    <t>Fo - Fe</t>
  </si>
  <si>
    <t>(Fo - Fe)^2</t>
  </si>
  <si>
    <t>(Fo - Fe)^2/Fe</t>
  </si>
  <si>
    <t>Chi Square Statistic</t>
  </si>
  <si>
    <t>Never</t>
  </si>
  <si>
    <t>Sometimes</t>
  </si>
  <si>
    <t>M or E</t>
  </si>
  <si>
    <t>Both</t>
  </si>
  <si>
    <t>No of Colu</t>
  </si>
  <si>
    <t>No of Rows</t>
  </si>
  <si>
    <t>PG</t>
  </si>
  <si>
    <t>UG</t>
  </si>
  <si>
    <t>High School</t>
  </si>
  <si>
    <t>Elementary</t>
  </si>
  <si>
    <t>Variance Among Sample Formula</t>
  </si>
  <si>
    <t>Variance Between Samples</t>
  </si>
  <si>
    <t>Sample 1</t>
  </si>
  <si>
    <t>Sample 2</t>
  </si>
  <si>
    <t>Sample 3</t>
  </si>
  <si>
    <t>Sample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</si>
</sst>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9" formatCode="0.000"/>
  </numFmts>
  <fonts count="9" x14ac:knownFonts="1">
    <font>
      <sz val="11"/>
      <color theme="1"/>
      <name val="Calibri"/>
      <family val="2"/>
      <scheme val="minor"/>
    </font>
    <font>
      <sz val="18"/>
      <color theme="1"/>
      <name val="Calibri"/>
      <family val="2"/>
      <scheme val="minor"/>
    </font>
    <font>
      <b/>
      <sz val="14"/>
      <color theme="1"/>
      <name val="Calibri"/>
      <family val="2"/>
      <scheme val="minor"/>
    </font>
    <font>
      <b/>
      <sz val="36"/>
      <color theme="1"/>
      <name val="Calibri"/>
      <family val="2"/>
      <scheme val="minor"/>
    </font>
    <font>
      <b/>
      <sz val="10"/>
      <color theme="1"/>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2" borderId="0" xfId="0" applyFill="1"/>
    <xf numFmtId="11" fontId="0" fillId="2" borderId="0" xfId="0" applyNumberFormat="1" applyFill="1"/>
    <xf numFmtId="164" fontId="0" fillId="2" borderId="0" xfId="0" applyNumberFormat="1" applyFill="1"/>
    <xf numFmtId="0" fontId="0" fillId="0" borderId="1" xfId="0" applyBorder="1"/>
    <xf numFmtId="0" fontId="0" fillId="0" borderId="1" xfId="0" applyBorder="1" applyAlignment="1">
      <alignment wrapText="1"/>
    </xf>
    <xf numFmtId="0" fontId="2" fillId="2" borderId="1" xfId="0" applyFont="1" applyFill="1" applyBorder="1"/>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0" fillId="0" borderId="1" xfId="0" applyBorder="1" applyAlignment="1">
      <alignment horizontal="center"/>
    </xf>
    <xf numFmtId="0" fontId="6" fillId="0" borderId="1" xfId="0" applyFont="1" applyBorder="1" applyAlignment="1">
      <alignment horizontal="center"/>
    </xf>
    <xf numFmtId="0" fontId="0" fillId="0" borderId="1" xfId="0" applyFill="1" applyBorder="1" applyAlignment="1">
      <alignment horizontal="center"/>
    </xf>
    <xf numFmtId="169" fontId="5" fillId="0" borderId="1" xfId="0" applyNumberFormat="1" applyFont="1" applyBorder="1" applyAlignment="1">
      <alignment horizont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2" fontId="7" fillId="5" borderId="1" xfId="0" applyNumberFormat="1" applyFont="1" applyFill="1" applyBorder="1" applyAlignment="1">
      <alignment horizontal="center" vertical="center"/>
    </xf>
    <xf numFmtId="0" fontId="0" fillId="3" borderId="1" xfId="0" applyFill="1" applyBorder="1" applyAlignment="1">
      <alignment horizontal="center"/>
    </xf>
    <xf numFmtId="0" fontId="0" fillId="0" borderId="1" xfId="0" applyFill="1" applyBorder="1" applyAlignment="1">
      <alignment horizontal="center" vertical="center"/>
    </xf>
    <xf numFmtId="0" fontId="6" fillId="0" borderId="1" xfId="0" applyFont="1" applyBorder="1" applyAlignment="1">
      <alignment horizontal="center" vertical="center"/>
    </xf>
    <xf numFmtId="169" fontId="5" fillId="0" borderId="1" xfId="0" applyNumberFormat="1" applyFont="1" applyBorder="1" applyAlignment="1">
      <alignment horizontal="center" vertical="center"/>
    </xf>
    <xf numFmtId="0" fontId="2" fillId="2" borderId="1" xfId="0" applyFont="1"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0" borderId="0" xfId="0"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2.tiff"/></Relationships>
</file>

<file path=xl/drawings/_rels/drawing3.xml.rels><?xml version="1.0" encoding="UTF-8" standalone="yes"?>
<Relationships xmlns="http://schemas.openxmlformats.org/package/2006/relationships"><Relationship Id="rId1" Type="http://schemas.openxmlformats.org/officeDocument/2006/relationships/image" Target="../media/image2.tiff"/></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454122</xdr:colOff>
      <xdr:row>22</xdr:row>
      <xdr:rowOff>69271</xdr:rowOff>
    </xdr:from>
    <xdr:to>
      <xdr:col>11</xdr:col>
      <xdr:colOff>453544</xdr:colOff>
      <xdr:row>28</xdr:row>
      <xdr:rowOff>148936</xdr:rowOff>
    </xdr:to>
    <xdr:pic>
      <xdr:nvPicPr>
        <xdr:cNvPr id="2" name="Picture 1">
          <a:extLst>
            <a:ext uri="{FF2B5EF4-FFF2-40B4-BE49-F238E27FC236}">
              <a16:creationId xmlns:a16="http://schemas.microsoft.com/office/drawing/2014/main" id="{851C058C-BB44-46E8-A718-40520BE4BC19}"/>
            </a:ext>
          </a:extLst>
        </xdr:cNvPr>
        <xdr:cNvPicPr>
          <a:picLocks noChangeAspect="1"/>
        </xdr:cNvPicPr>
      </xdr:nvPicPr>
      <xdr:blipFill>
        <a:blip xmlns:r="http://schemas.openxmlformats.org/officeDocument/2006/relationships" r:embed="rId1"/>
        <a:stretch>
          <a:fillRect/>
        </a:stretch>
      </xdr:blipFill>
      <xdr:spPr>
        <a:xfrm>
          <a:off x="8074122" y="4427911"/>
          <a:ext cx="2431472" cy="10829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819058</xdr:colOff>
      <xdr:row>19</xdr:row>
      <xdr:rowOff>36811</xdr:rowOff>
    </xdr:from>
    <xdr:to>
      <xdr:col>16</xdr:col>
      <xdr:colOff>110328</xdr:colOff>
      <xdr:row>30</xdr:row>
      <xdr:rowOff>43543</xdr:rowOff>
    </xdr:to>
    <xdr:pic>
      <xdr:nvPicPr>
        <xdr:cNvPr id="2" name="Picture 1">
          <a:extLst>
            <a:ext uri="{FF2B5EF4-FFF2-40B4-BE49-F238E27FC236}">
              <a16:creationId xmlns:a16="http://schemas.microsoft.com/office/drawing/2014/main" id="{C277C4A3-77E7-445C-9FB3-7A4BCD348139}"/>
            </a:ext>
          </a:extLst>
        </xdr:cNvPr>
        <xdr:cNvPicPr>
          <a:picLocks noChangeAspect="1"/>
        </xdr:cNvPicPr>
      </xdr:nvPicPr>
      <xdr:blipFill>
        <a:blip xmlns:r="http://schemas.openxmlformats.org/officeDocument/2006/relationships" r:embed="rId1"/>
        <a:stretch>
          <a:fillRect/>
        </a:stretch>
      </xdr:blipFill>
      <xdr:spPr>
        <a:xfrm>
          <a:off x="8341087" y="3552897"/>
          <a:ext cx="5158670" cy="20423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819058</xdr:colOff>
      <xdr:row>19</xdr:row>
      <xdr:rowOff>36811</xdr:rowOff>
    </xdr:from>
    <xdr:to>
      <xdr:col>14</xdr:col>
      <xdr:colOff>186966</xdr:colOff>
      <xdr:row>26</xdr:row>
      <xdr:rowOff>150412</xdr:rowOff>
    </xdr:to>
    <xdr:pic>
      <xdr:nvPicPr>
        <xdr:cNvPr id="2" name="Picture 1">
          <a:extLst>
            <a:ext uri="{FF2B5EF4-FFF2-40B4-BE49-F238E27FC236}">
              <a16:creationId xmlns:a16="http://schemas.microsoft.com/office/drawing/2014/main" id="{1A43FC30-E194-4CBC-A78F-2FB94CA7D273}"/>
            </a:ext>
          </a:extLst>
        </xdr:cNvPr>
        <xdr:cNvPicPr>
          <a:picLocks noChangeAspect="1"/>
        </xdr:cNvPicPr>
      </xdr:nvPicPr>
      <xdr:blipFill>
        <a:blip xmlns:r="http://schemas.openxmlformats.org/officeDocument/2006/relationships" r:embed="rId1"/>
        <a:stretch>
          <a:fillRect/>
        </a:stretch>
      </xdr:blipFill>
      <xdr:spPr>
        <a:xfrm>
          <a:off x="9330598" y="3801091"/>
          <a:ext cx="2616568" cy="131756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15240</xdr:colOff>
      <xdr:row>11</xdr:row>
      <xdr:rowOff>22859</xdr:rowOff>
    </xdr:from>
    <xdr:to>
      <xdr:col>8</xdr:col>
      <xdr:colOff>563880</xdr:colOff>
      <xdr:row>14</xdr:row>
      <xdr:rowOff>139642</xdr:rowOff>
    </xdr:to>
    <xdr:pic>
      <xdr:nvPicPr>
        <xdr:cNvPr id="2" name="Picture 1">
          <a:extLst>
            <a:ext uri="{FF2B5EF4-FFF2-40B4-BE49-F238E27FC236}">
              <a16:creationId xmlns:a16="http://schemas.microsoft.com/office/drawing/2014/main" id="{C856501C-91E8-8CE3-7794-4F9083F7746F}"/>
            </a:ext>
          </a:extLst>
        </xdr:cNvPr>
        <xdr:cNvPicPr>
          <a:picLocks noChangeAspect="1"/>
        </xdr:cNvPicPr>
      </xdr:nvPicPr>
      <xdr:blipFill>
        <a:blip xmlns:r="http://schemas.openxmlformats.org/officeDocument/2006/relationships" r:embed="rId1"/>
        <a:stretch>
          <a:fillRect/>
        </a:stretch>
      </xdr:blipFill>
      <xdr:spPr>
        <a:xfrm>
          <a:off x="6103620" y="2217419"/>
          <a:ext cx="1767840" cy="665423"/>
        </a:xfrm>
        <a:prstGeom prst="rect">
          <a:avLst/>
        </a:prstGeom>
      </xdr:spPr>
    </xdr:pic>
    <xdr:clientData/>
  </xdr:twoCellAnchor>
  <xdr:twoCellAnchor editAs="oneCell">
    <xdr:from>
      <xdr:col>6</xdr:col>
      <xdr:colOff>15240</xdr:colOff>
      <xdr:row>14</xdr:row>
      <xdr:rowOff>220980</xdr:rowOff>
    </xdr:from>
    <xdr:to>
      <xdr:col>7</xdr:col>
      <xdr:colOff>158220</xdr:colOff>
      <xdr:row>18</xdr:row>
      <xdr:rowOff>91530</xdr:rowOff>
    </xdr:to>
    <xdr:pic>
      <xdr:nvPicPr>
        <xdr:cNvPr id="3" name="Picture 2">
          <a:extLst>
            <a:ext uri="{FF2B5EF4-FFF2-40B4-BE49-F238E27FC236}">
              <a16:creationId xmlns:a16="http://schemas.microsoft.com/office/drawing/2014/main" id="{B6164822-2841-7F93-7FF8-6F74D7613D9B}"/>
            </a:ext>
          </a:extLst>
        </xdr:cNvPr>
        <xdr:cNvPicPr>
          <a:picLocks noChangeAspect="1"/>
        </xdr:cNvPicPr>
      </xdr:nvPicPr>
      <xdr:blipFill>
        <a:blip xmlns:r="http://schemas.openxmlformats.org/officeDocument/2006/relationships" r:embed="rId2"/>
        <a:stretch>
          <a:fillRect/>
        </a:stretch>
      </xdr:blipFill>
      <xdr:spPr>
        <a:xfrm>
          <a:off x="6103620" y="2964180"/>
          <a:ext cx="752580" cy="647790"/>
        </a:xfrm>
        <a:prstGeom prst="rect">
          <a:avLst/>
        </a:prstGeom>
      </xdr:spPr>
    </xdr:pic>
    <xdr:clientData/>
  </xdr:twoCellAnchor>
  <xdr:twoCellAnchor editAs="oneCell">
    <xdr:from>
      <xdr:col>6</xdr:col>
      <xdr:colOff>45720</xdr:colOff>
      <xdr:row>18</xdr:row>
      <xdr:rowOff>137160</xdr:rowOff>
    </xdr:from>
    <xdr:to>
      <xdr:col>14</xdr:col>
      <xdr:colOff>198822</xdr:colOff>
      <xdr:row>22</xdr:row>
      <xdr:rowOff>45816</xdr:rowOff>
    </xdr:to>
    <xdr:pic>
      <xdr:nvPicPr>
        <xdr:cNvPr id="4" name="Picture 3">
          <a:extLst>
            <a:ext uri="{FF2B5EF4-FFF2-40B4-BE49-F238E27FC236}">
              <a16:creationId xmlns:a16="http://schemas.microsoft.com/office/drawing/2014/main" id="{7C092104-F274-ED68-FF5F-B3DB9A8AF54C}"/>
            </a:ext>
          </a:extLst>
        </xdr:cNvPr>
        <xdr:cNvPicPr>
          <a:picLocks noChangeAspect="1"/>
        </xdr:cNvPicPr>
      </xdr:nvPicPr>
      <xdr:blipFill>
        <a:blip xmlns:r="http://schemas.openxmlformats.org/officeDocument/2006/relationships" r:embed="rId3"/>
        <a:stretch>
          <a:fillRect/>
        </a:stretch>
      </xdr:blipFill>
      <xdr:spPr>
        <a:xfrm>
          <a:off x="6134100" y="3657600"/>
          <a:ext cx="5029902" cy="6858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15240</xdr:colOff>
      <xdr:row>11</xdr:row>
      <xdr:rowOff>22859</xdr:rowOff>
    </xdr:from>
    <xdr:to>
      <xdr:col>9</xdr:col>
      <xdr:colOff>563880</xdr:colOff>
      <xdr:row>14</xdr:row>
      <xdr:rowOff>139642</xdr:rowOff>
    </xdr:to>
    <xdr:pic>
      <xdr:nvPicPr>
        <xdr:cNvPr id="2" name="Picture 1">
          <a:extLst>
            <a:ext uri="{FF2B5EF4-FFF2-40B4-BE49-F238E27FC236}">
              <a16:creationId xmlns:a16="http://schemas.microsoft.com/office/drawing/2014/main" id="{9B52D39B-4116-433D-817E-9BBDBF0D35CF}"/>
            </a:ext>
          </a:extLst>
        </xdr:cNvPr>
        <xdr:cNvPicPr>
          <a:picLocks noChangeAspect="1"/>
        </xdr:cNvPicPr>
      </xdr:nvPicPr>
      <xdr:blipFill>
        <a:blip xmlns:r="http://schemas.openxmlformats.org/officeDocument/2006/relationships" r:embed="rId1"/>
        <a:stretch>
          <a:fillRect/>
        </a:stretch>
      </xdr:blipFill>
      <xdr:spPr>
        <a:xfrm>
          <a:off x="6248400" y="2217419"/>
          <a:ext cx="1767840" cy="665423"/>
        </a:xfrm>
        <a:prstGeom prst="rect">
          <a:avLst/>
        </a:prstGeom>
      </xdr:spPr>
    </xdr:pic>
    <xdr:clientData/>
  </xdr:twoCellAnchor>
  <xdr:twoCellAnchor editAs="oneCell">
    <xdr:from>
      <xdr:col>7</xdr:col>
      <xdr:colOff>15240</xdr:colOff>
      <xdr:row>14</xdr:row>
      <xdr:rowOff>220980</xdr:rowOff>
    </xdr:from>
    <xdr:to>
      <xdr:col>8</xdr:col>
      <xdr:colOff>158220</xdr:colOff>
      <xdr:row>18</xdr:row>
      <xdr:rowOff>91530</xdr:rowOff>
    </xdr:to>
    <xdr:pic>
      <xdr:nvPicPr>
        <xdr:cNvPr id="3" name="Picture 2">
          <a:extLst>
            <a:ext uri="{FF2B5EF4-FFF2-40B4-BE49-F238E27FC236}">
              <a16:creationId xmlns:a16="http://schemas.microsoft.com/office/drawing/2014/main" id="{3213588C-8402-4927-9824-ED6E1128FEBD}"/>
            </a:ext>
          </a:extLst>
        </xdr:cNvPr>
        <xdr:cNvPicPr>
          <a:picLocks noChangeAspect="1"/>
        </xdr:cNvPicPr>
      </xdr:nvPicPr>
      <xdr:blipFill>
        <a:blip xmlns:r="http://schemas.openxmlformats.org/officeDocument/2006/relationships" r:embed="rId2"/>
        <a:stretch>
          <a:fillRect/>
        </a:stretch>
      </xdr:blipFill>
      <xdr:spPr>
        <a:xfrm>
          <a:off x="6248400" y="2964180"/>
          <a:ext cx="752580" cy="647790"/>
        </a:xfrm>
        <a:prstGeom prst="rect">
          <a:avLst/>
        </a:prstGeom>
      </xdr:spPr>
    </xdr:pic>
    <xdr:clientData/>
  </xdr:twoCellAnchor>
  <xdr:twoCellAnchor editAs="oneCell">
    <xdr:from>
      <xdr:col>7</xdr:col>
      <xdr:colOff>45720</xdr:colOff>
      <xdr:row>18</xdr:row>
      <xdr:rowOff>137160</xdr:rowOff>
    </xdr:from>
    <xdr:to>
      <xdr:col>15</xdr:col>
      <xdr:colOff>198822</xdr:colOff>
      <xdr:row>22</xdr:row>
      <xdr:rowOff>45816</xdr:rowOff>
    </xdr:to>
    <xdr:pic>
      <xdr:nvPicPr>
        <xdr:cNvPr id="4" name="Picture 3">
          <a:extLst>
            <a:ext uri="{FF2B5EF4-FFF2-40B4-BE49-F238E27FC236}">
              <a16:creationId xmlns:a16="http://schemas.microsoft.com/office/drawing/2014/main" id="{21C1B80C-A0EE-4E22-9650-3E0BE0D8DDD6}"/>
            </a:ext>
          </a:extLst>
        </xdr:cNvPr>
        <xdr:cNvPicPr>
          <a:picLocks noChangeAspect="1"/>
        </xdr:cNvPicPr>
      </xdr:nvPicPr>
      <xdr:blipFill>
        <a:blip xmlns:r="http://schemas.openxmlformats.org/officeDocument/2006/relationships" r:embed="rId3"/>
        <a:stretch>
          <a:fillRect/>
        </a:stretch>
      </xdr:blipFill>
      <xdr:spPr>
        <a:xfrm>
          <a:off x="6278880" y="3657600"/>
          <a:ext cx="5029902" cy="685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4E746-EC05-44FF-A827-66260DFDB7DA}">
  <dimension ref="A2:B9"/>
  <sheetViews>
    <sheetView workbookViewId="0">
      <selection activeCell="D5" sqref="D5"/>
    </sheetView>
  </sheetViews>
  <sheetFormatPr defaultRowHeight="14.4" x14ac:dyDescent="0.3"/>
  <cols>
    <col min="1" max="1" width="18.44140625" bestFit="1" customWidth="1"/>
  </cols>
  <sheetData>
    <row r="2" spans="1:2" x14ac:dyDescent="0.3">
      <c r="B2">
        <v>14.35</v>
      </c>
    </row>
    <row r="3" spans="1:2" x14ac:dyDescent="0.3">
      <c r="B3">
        <v>9.73</v>
      </c>
    </row>
    <row r="4" spans="1:2" x14ac:dyDescent="0.3">
      <c r="B4">
        <v>11.77</v>
      </c>
    </row>
    <row r="5" spans="1:2" x14ac:dyDescent="0.3">
      <c r="B5">
        <v>30</v>
      </c>
    </row>
    <row r="7" spans="1:2" x14ac:dyDescent="0.3">
      <c r="A7" t="s">
        <v>0</v>
      </c>
      <c r="B7">
        <f>B3/SQRT(B5)</f>
        <v>1.7764468281750889</v>
      </c>
    </row>
    <row r="8" spans="1:2" x14ac:dyDescent="0.3">
      <c r="A8" t="s">
        <v>1</v>
      </c>
      <c r="B8">
        <f>B4-B2</f>
        <v>-2.58</v>
      </c>
    </row>
    <row r="9" spans="1:2" x14ac:dyDescent="0.3">
      <c r="A9" t="s">
        <v>2</v>
      </c>
      <c r="B9">
        <f>B8/B7</f>
        <v>-1.4523373056149316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30254-EFD2-4DA6-93CC-34F774C47DB8}">
  <dimension ref="A1:T38"/>
  <sheetViews>
    <sheetView tabSelected="1" zoomScale="90" zoomScaleNormal="90" workbookViewId="0">
      <selection activeCell="F37" sqref="F37"/>
    </sheetView>
  </sheetViews>
  <sheetFormatPr defaultColWidth="12.21875" defaultRowHeight="14.4" x14ac:dyDescent="0.3"/>
  <cols>
    <col min="1" max="1" width="12.21875" style="1"/>
    <col min="4" max="4" width="13.44140625" customWidth="1"/>
    <col min="10" max="10" width="24.44140625" bestFit="1" customWidth="1"/>
  </cols>
  <sheetData>
    <row r="1" spans="1:20" ht="15.9" customHeight="1" x14ac:dyDescent="0.3">
      <c r="A1" s="1" t="s">
        <v>3</v>
      </c>
      <c r="D1" s="10" t="s">
        <v>4</v>
      </c>
      <c r="E1" s="10"/>
      <c r="F1" s="10"/>
      <c r="G1" s="10"/>
      <c r="H1" s="10"/>
      <c r="I1" s="10"/>
      <c r="J1" s="10"/>
      <c r="K1" s="10"/>
      <c r="L1" s="10"/>
      <c r="M1" s="10"/>
      <c r="N1" s="10"/>
      <c r="O1" s="10"/>
      <c r="P1" s="10"/>
      <c r="Q1" s="10"/>
      <c r="R1" s="10"/>
      <c r="S1" s="10"/>
      <c r="T1" s="10"/>
    </row>
    <row r="2" spans="1:20" ht="15.9" customHeight="1" x14ac:dyDescent="0.3">
      <c r="A2" s="1">
        <v>72</v>
      </c>
      <c r="D2" s="10"/>
      <c r="E2" s="10"/>
      <c r="F2" s="10"/>
      <c r="G2" s="10"/>
      <c r="H2" s="10"/>
      <c r="I2" s="10"/>
      <c r="J2" s="10"/>
      <c r="K2" s="10"/>
      <c r="L2" s="10"/>
      <c r="M2" s="10"/>
      <c r="N2" s="10"/>
      <c r="O2" s="10"/>
      <c r="P2" s="10"/>
      <c r="Q2" s="10"/>
      <c r="R2" s="10"/>
      <c r="S2" s="10"/>
      <c r="T2" s="10"/>
    </row>
    <row r="3" spans="1:20" ht="15.9" customHeight="1" x14ac:dyDescent="0.3">
      <c r="A3" s="1">
        <v>144</v>
      </c>
      <c r="D3" s="10"/>
      <c r="E3" s="10"/>
      <c r="F3" s="10"/>
      <c r="G3" s="10"/>
      <c r="H3" s="10"/>
      <c r="I3" s="10"/>
      <c r="J3" s="10"/>
      <c r="K3" s="10"/>
      <c r="L3" s="10"/>
      <c r="M3" s="10"/>
      <c r="N3" s="10"/>
      <c r="O3" s="10"/>
      <c r="P3" s="10"/>
      <c r="Q3" s="10"/>
      <c r="R3" s="10"/>
      <c r="S3" s="10"/>
      <c r="T3" s="10"/>
    </row>
    <row r="4" spans="1:20" ht="15.9" customHeight="1" x14ac:dyDescent="0.3">
      <c r="A4" s="1">
        <v>48</v>
      </c>
      <c r="D4" s="10"/>
      <c r="E4" s="10"/>
      <c r="F4" s="10"/>
      <c r="G4" s="10"/>
      <c r="H4" s="10"/>
      <c r="I4" s="10"/>
      <c r="J4" s="10"/>
      <c r="K4" s="10"/>
      <c r="L4" s="10"/>
      <c r="M4" s="10"/>
      <c r="N4" s="10"/>
      <c r="O4" s="10"/>
      <c r="P4" s="10"/>
      <c r="Q4" s="10"/>
      <c r="R4" s="10"/>
      <c r="S4" s="10"/>
      <c r="T4" s="10"/>
    </row>
    <row r="5" spans="1:20" ht="15.9" customHeight="1" x14ac:dyDescent="0.3">
      <c r="A5" s="1">
        <v>72</v>
      </c>
      <c r="D5" s="10"/>
      <c r="E5" s="10"/>
      <c r="F5" s="10"/>
      <c r="G5" s="10"/>
      <c r="H5" s="10"/>
      <c r="I5" s="10"/>
      <c r="J5" s="10"/>
      <c r="K5" s="10"/>
      <c r="L5" s="10"/>
      <c r="M5" s="10"/>
      <c r="N5" s="10"/>
      <c r="O5" s="10"/>
      <c r="P5" s="10"/>
      <c r="Q5" s="10"/>
      <c r="R5" s="10"/>
      <c r="S5" s="10"/>
      <c r="T5" s="10"/>
    </row>
    <row r="6" spans="1:20" ht="15.9" customHeight="1" x14ac:dyDescent="0.3">
      <c r="A6" s="1">
        <v>36</v>
      </c>
      <c r="D6" s="10"/>
      <c r="E6" s="10"/>
      <c r="F6" s="10"/>
      <c r="G6" s="10"/>
      <c r="H6" s="10"/>
      <c r="I6" s="10"/>
      <c r="J6" s="10"/>
      <c r="K6" s="10"/>
      <c r="L6" s="10"/>
      <c r="M6" s="10"/>
      <c r="N6" s="10"/>
      <c r="O6" s="10"/>
      <c r="P6" s="10"/>
      <c r="Q6" s="10"/>
      <c r="R6" s="10"/>
      <c r="S6" s="10"/>
      <c r="T6" s="10"/>
    </row>
    <row r="7" spans="1:20" ht="15.9" customHeight="1" x14ac:dyDescent="0.3">
      <c r="A7" s="1">
        <v>360</v>
      </c>
      <c r="D7" s="10"/>
      <c r="E7" s="10"/>
      <c r="F7" s="10"/>
      <c r="G7" s="10"/>
      <c r="H7" s="10"/>
      <c r="I7" s="10"/>
      <c r="J7" s="10"/>
      <c r="K7" s="10"/>
      <c r="L7" s="10"/>
      <c r="M7" s="10"/>
      <c r="N7" s="10"/>
      <c r="O7" s="10"/>
      <c r="P7" s="10"/>
      <c r="Q7" s="10"/>
      <c r="R7" s="10"/>
      <c r="S7" s="10"/>
      <c r="T7" s="10"/>
    </row>
    <row r="8" spans="1:20" ht="15.9" customHeight="1" x14ac:dyDescent="0.3">
      <c r="A8" s="1">
        <v>44</v>
      </c>
      <c r="D8" s="10"/>
      <c r="E8" s="10"/>
      <c r="F8" s="10"/>
      <c r="G8" s="10"/>
      <c r="H8" s="10"/>
      <c r="I8" s="10"/>
      <c r="J8" s="10"/>
      <c r="K8" s="10"/>
      <c r="L8" s="10"/>
      <c r="M8" s="10"/>
      <c r="N8" s="10"/>
      <c r="O8" s="10"/>
      <c r="P8" s="10"/>
      <c r="Q8" s="10"/>
      <c r="R8" s="10"/>
      <c r="S8" s="10"/>
      <c r="T8" s="10"/>
    </row>
    <row r="9" spans="1:20" ht="15.9" customHeight="1" x14ac:dyDescent="0.3">
      <c r="A9" s="1">
        <v>30</v>
      </c>
      <c r="D9" s="10"/>
      <c r="E9" s="10"/>
      <c r="F9" s="10"/>
      <c r="G9" s="10"/>
      <c r="H9" s="10"/>
      <c r="I9" s="10"/>
      <c r="J9" s="10"/>
      <c r="K9" s="10"/>
      <c r="L9" s="10"/>
      <c r="M9" s="10"/>
      <c r="N9" s="10"/>
      <c r="O9" s="10"/>
      <c r="P9" s="10"/>
      <c r="Q9" s="10"/>
      <c r="R9" s="10"/>
      <c r="S9" s="10"/>
      <c r="T9" s="10"/>
    </row>
    <row r="10" spans="1:20" ht="15.9" customHeight="1" x14ac:dyDescent="0.3">
      <c r="A10" s="1">
        <v>432</v>
      </c>
      <c r="D10" s="10"/>
      <c r="E10" s="10"/>
      <c r="F10" s="10"/>
      <c r="G10" s="10"/>
      <c r="H10" s="10"/>
      <c r="I10" s="10"/>
      <c r="J10" s="10"/>
      <c r="K10" s="10"/>
      <c r="L10" s="10"/>
      <c r="M10" s="10"/>
      <c r="N10" s="10"/>
      <c r="O10" s="10"/>
      <c r="P10" s="10"/>
      <c r="Q10" s="10"/>
      <c r="R10" s="10"/>
      <c r="S10" s="10"/>
      <c r="T10" s="10"/>
    </row>
    <row r="11" spans="1:20" ht="15.9" customHeight="1" x14ac:dyDescent="0.3">
      <c r="A11" s="1">
        <v>24</v>
      </c>
      <c r="D11" s="10"/>
      <c r="E11" s="10"/>
      <c r="F11" s="10"/>
      <c r="G11" s="10"/>
      <c r="H11" s="10"/>
      <c r="I11" s="10"/>
      <c r="J11" s="10"/>
      <c r="K11" s="10"/>
      <c r="L11" s="10"/>
      <c r="M11" s="10"/>
      <c r="N11" s="10"/>
      <c r="O11" s="10"/>
      <c r="P11" s="10"/>
      <c r="Q11" s="10"/>
      <c r="R11" s="10"/>
      <c r="S11" s="10"/>
      <c r="T11" s="10"/>
    </row>
    <row r="12" spans="1:20" ht="15.9" customHeight="1" x14ac:dyDescent="0.3">
      <c r="A12" s="1">
        <v>288</v>
      </c>
      <c r="D12" s="10"/>
      <c r="E12" s="10"/>
      <c r="F12" s="10"/>
      <c r="G12" s="10"/>
      <c r="H12" s="10"/>
      <c r="I12" s="10"/>
      <c r="J12" s="10"/>
      <c r="K12" s="10"/>
      <c r="L12" s="10"/>
      <c r="M12" s="10"/>
      <c r="N12" s="10"/>
      <c r="O12" s="10"/>
      <c r="P12" s="10"/>
      <c r="Q12" s="10"/>
      <c r="R12" s="10"/>
      <c r="S12" s="10"/>
      <c r="T12" s="10"/>
    </row>
    <row r="13" spans="1:20" ht="15.9" customHeight="1" x14ac:dyDescent="0.3">
      <c r="A13" s="1">
        <v>144</v>
      </c>
      <c r="D13" s="10"/>
      <c r="E13" s="10"/>
      <c r="F13" s="10"/>
      <c r="G13" s="10"/>
      <c r="H13" s="10"/>
      <c r="I13" s="10"/>
      <c r="J13" s="10"/>
      <c r="K13" s="10"/>
      <c r="L13" s="10"/>
      <c r="M13" s="10"/>
      <c r="N13" s="10"/>
      <c r="O13" s="10"/>
      <c r="P13" s="10"/>
      <c r="Q13" s="10"/>
      <c r="R13" s="10"/>
      <c r="S13" s="10"/>
      <c r="T13" s="10"/>
    </row>
    <row r="14" spans="1:20" ht="15.9" customHeight="1" x14ac:dyDescent="0.3">
      <c r="A14" s="1">
        <v>144</v>
      </c>
      <c r="D14" s="10"/>
      <c r="E14" s="10"/>
      <c r="F14" s="10"/>
      <c r="G14" s="10"/>
      <c r="H14" s="10"/>
      <c r="I14" s="10"/>
      <c r="J14" s="10"/>
      <c r="K14" s="10"/>
      <c r="L14" s="10"/>
      <c r="M14" s="10"/>
      <c r="N14" s="10"/>
      <c r="O14" s="10"/>
      <c r="P14" s="10"/>
      <c r="Q14" s="10"/>
      <c r="R14" s="10"/>
      <c r="S14" s="10"/>
      <c r="T14" s="10"/>
    </row>
    <row r="15" spans="1:20" ht="15.9" customHeight="1" x14ac:dyDescent="0.3">
      <c r="A15" s="1">
        <v>240</v>
      </c>
      <c r="D15" s="10"/>
      <c r="E15" s="10"/>
      <c r="F15" s="10"/>
      <c r="G15" s="10"/>
      <c r="H15" s="10"/>
      <c r="I15" s="10"/>
      <c r="J15" s="10"/>
      <c r="K15" s="10"/>
      <c r="L15" s="10"/>
      <c r="M15" s="10"/>
      <c r="N15" s="10"/>
      <c r="O15" s="10"/>
      <c r="P15" s="10"/>
      <c r="Q15" s="10"/>
      <c r="R15" s="10"/>
      <c r="S15" s="10"/>
      <c r="T15" s="10"/>
    </row>
    <row r="16" spans="1:20" ht="15.9" customHeight="1" x14ac:dyDescent="0.3">
      <c r="A16" s="1">
        <v>432</v>
      </c>
      <c r="D16" s="10"/>
      <c r="E16" s="10"/>
      <c r="F16" s="10"/>
      <c r="G16" s="10"/>
      <c r="H16" s="10"/>
      <c r="I16" s="10"/>
      <c r="J16" s="10"/>
      <c r="K16" s="10"/>
      <c r="L16" s="10"/>
      <c r="M16" s="10"/>
      <c r="N16" s="10"/>
      <c r="O16" s="10"/>
      <c r="P16" s="10"/>
      <c r="Q16" s="10"/>
      <c r="R16" s="10"/>
      <c r="S16" s="10"/>
      <c r="T16" s="10"/>
    </row>
    <row r="17" spans="1:20" ht="15.9" customHeight="1" x14ac:dyDescent="0.3">
      <c r="A17" s="1">
        <v>144</v>
      </c>
      <c r="D17" s="10"/>
      <c r="E17" s="10"/>
      <c r="F17" s="10"/>
      <c r="G17" s="10"/>
      <c r="H17" s="10"/>
      <c r="I17" s="10"/>
      <c r="J17" s="10"/>
      <c r="K17" s="10"/>
      <c r="L17" s="10"/>
      <c r="M17" s="10"/>
      <c r="N17" s="10"/>
      <c r="O17" s="10"/>
      <c r="P17" s="10"/>
      <c r="Q17" s="10"/>
      <c r="R17" s="10"/>
      <c r="S17" s="10"/>
      <c r="T17" s="10"/>
    </row>
    <row r="18" spans="1:20" x14ac:dyDescent="0.3">
      <c r="A18" s="1">
        <v>144</v>
      </c>
    </row>
    <row r="19" spans="1:20" x14ac:dyDescent="0.3">
      <c r="A19" s="1">
        <v>144</v>
      </c>
    </row>
    <row r="20" spans="1:20" x14ac:dyDescent="0.3">
      <c r="A20" s="1">
        <v>576</v>
      </c>
    </row>
    <row r="21" spans="1:20" x14ac:dyDescent="0.3">
      <c r="A21" s="1">
        <v>216</v>
      </c>
      <c r="C21" t="s">
        <v>5</v>
      </c>
      <c r="D21" t="s">
        <v>6</v>
      </c>
      <c r="E21" t="s">
        <v>60</v>
      </c>
    </row>
    <row r="22" spans="1:20" x14ac:dyDescent="0.3">
      <c r="A22" s="1">
        <v>72</v>
      </c>
      <c r="D22" t="s">
        <v>7</v>
      </c>
      <c r="E22" t="s">
        <v>61</v>
      </c>
    </row>
    <row r="23" spans="1:20" x14ac:dyDescent="0.3">
      <c r="A23" s="1">
        <v>72</v>
      </c>
    </row>
    <row r="24" spans="1:20" x14ac:dyDescent="0.3">
      <c r="A24" s="1">
        <v>144</v>
      </c>
      <c r="C24" t="s">
        <v>8</v>
      </c>
      <c r="D24">
        <v>0.05</v>
      </c>
      <c r="E24" t="s">
        <v>21</v>
      </c>
    </row>
    <row r="25" spans="1:20" x14ac:dyDescent="0.3">
      <c r="A25" s="1">
        <v>288</v>
      </c>
    </row>
    <row r="26" spans="1:20" x14ac:dyDescent="0.3">
      <c r="A26" s="1">
        <v>144</v>
      </c>
      <c r="C26" t="s">
        <v>9</v>
      </c>
      <c r="D26" t="s">
        <v>62</v>
      </c>
    </row>
    <row r="27" spans="1:20" x14ac:dyDescent="0.3">
      <c r="A27" s="1">
        <v>36</v>
      </c>
    </row>
    <row r="28" spans="1:20" x14ac:dyDescent="0.3">
      <c r="A28" s="1">
        <v>288</v>
      </c>
      <c r="D28" t="s">
        <v>10</v>
      </c>
      <c r="E28" s="2">
        <f>(Sample_Mean - Population_Mean)/(Sample_St_Dev/(SQRT(Sample_Size)))</f>
        <v>1.2246743653638934</v>
      </c>
    </row>
    <row r="29" spans="1:20" x14ac:dyDescent="0.3">
      <c r="A29" s="1">
        <v>48</v>
      </c>
    </row>
    <row r="30" spans="1:20" x14ac:dyDescent="0.3">
      <c r="A30" s="1">
        <v>288</v>
      </c>
      <c r="D30" t="s">
        <v>16</v>
      </c>
      <c r="E30">
        <f>AVERAGE(A2:A31)</f>
        <v>175.26666666666668</v>
      </c>
    </row>
    <row r="31" spans="1:20" x14ac:dyDescent="0.3">
      <c r="A31" s="1">
        <v>144</v>
      </c>
      <c r="D31" t="s">
        <v>17</v>
      </c>
      <c r="E31">
        <f>STDEV(A2:A31)</f>
        <v>139.83683431015257</v>
      </c>
    </row>
    <row r="32" spans="1:20" x14ac:dyDescent="0.3">
      <c r="D32" t="s">
        <v>18</v>
      </c>
      <c r="E32">
        <f>COUNT(A2:A31)</f>
        <v>30</v>
      </c>
    </row>
    <row r="33" spans="3:12" x14ac:dyDescent="0.3">
      <c r="D33" t="s">
        <v>19</v>
      </c>
      <c r="E33">
        <v>144</v>
      </c>
    </row>
    <row r="35" spans="3:12" x14ac:dyDescent="0.3">
      <c r="C35" t="s">
        <v>11</v>
      </c>
      <c r="D35" s="2">
        <f>TDIST(E28,29,2)</f>
        <v>0.23055326882983779</v>
      </c>
      <c r="E35" t="s">
        <v>12</v>
      </c>
      <c r="G35" s="2">
        <v>0.23055327</v>
      </c>
      <c r="I35" t="s">
        <v>11</v>
      </c>
      <c r="J35" t="s">
        <v>20</v>
      </c>
      <c r="K35">
        <v>2.04</v>
      </c>
      <c r="L35">
        <v>-2.04</v>
      </c>
    </row>
    <row r="37" spans="3:12" x14ac:dyDescent="0.3">
      <c r="C37" t="s">
        <v>13</v>
      </c>
      <c r="D37" t="s">
        <v>14</v>
      </c>
      <c r="E37" t="s">
        <v>64</v>
      </c>
      <c r="F37" t="s">
        <v>15</v>
      </c>
      <c r="K37" t="s">
        <v>15</v>
      </c>
    </row>
    <row r="38" spans="3:12" x14ac:dyDescent="0.3">
      <c r="F38" t="s">
        <v>63</v>
      </c>
    </row>
  </sheetData>
  <mergeCells count="1">
    <mergeCell ref="D1:T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4EAF-ACC3-458B-8792-16DE4178681E}">
  <dimension ref="A1:T42"/>
  <sheetViews>
    <sheetView zoomScale="70" zoomScaleNormal="70" workbookViewId="0">
      <selection activeCell="B1" sqref="B1:B1048576"/>
    </sheetView>
  </sheetViews>
  <sheetFormatPr defaultColWidth="12.21875" defaultRowHeight="14.4" x14ac:dyDescent="0.3"/>
  <cols>
    <col min="1" max="2" width="12.21875" style="1"/>
    <col min="3" max="3" width="5.33203125" customWidth="1"/>
    <col min="4" max="4" width="16.6640625" bestFit="1" customWidth="1"/>
    <col min="5" max="5" width="14.33203125" bestFit="1" customWidth="1"/>
  </cols>
  <sheetData>
    <row r="1" spans="1:20" x14ac:dyDescent="0.3">
      <c r="A1" s="1" t="s">
        <v>22</v>
      </c>
      <c r="B1" s="1" t="s">
        <v>23</v>
      </c>
      <c r="E1" s="10" t="s">
        <v>24</v>
      </c>
      <c r="F1" s="11"/>
      <c r="G1" s="11"/>
      <c r="H1" s="11"/>
      <c r="I1" s="11"/>
      <c r="J1" s="11"/>
      <c r="K1" s="11"/>
      <c r="L1" s="11"/>
      <c r="M1" s="11"/>
      <c r="N1" s="11"/>
      <c r="O1" s="11"/>
      <c r="P1" s="11"/>
      <c r="Q1" s="11"/>
      <c r="R1" s="11"/>
      <c r="S1" s="11"/>
      <c r="T1" s="11"/>
    </row>
    <row r="2" spans="1:20" x14ac:dyDescent="0.3">
      <c r="A2" s="1">
        <v>11</v>
      </c>
      <c r="B2" s="1">
        <v>9</v>
      </c>
      <c r="E2" s="11"/>
      <c r="F2" s="11"/>
      <c r="G2" s="11"/>
      <c r="H2" s="11"/>
      <c r="I2" s="11"/>
      <c r="J2" s="11"/>
      <c r="K2" s="11"/>
      <c r="L2" s="11"/>
      <c r="M2" s="11"/>
      <c r="N2" s="11"/>
      <c r="O2" s="11"/>
      <c r="P2" s="11"/>
      <c r="Q2" s="11"/>
      <c r="R2" s="11"/>
      <c r="S2" s="11"/>
      <c r="T2" s="11"/>
    </row>
    <row r="3" spans="1:20" x14ac:dyDescent="0.3">
      <c r="A3" s="1">
        <v>8</v>
      </c>
      <c r="B3" s="1">
        <v>7</v>
      </c>
      <c r="E3" s="11"/>
      <c r="F3" s="11"/>
      <c r="G3" s="11"/>
      <c r="H3" s="11"/>
      <c r="I3" s="11"/>
      <c r="J3" s="11"/>
      <c r="K3" s="11"/>
      <c r="L3" s="11"/>
      <c r="M3" s="11"/>
      <c r="N3" s="11"/>
      <c r="O3" s="11"/>
      <c r="P3" s="11"/>
      <c r="Q3" s="11"/>
      <c r="R3" s="11"/>
      <c r="S3" s="11"/>
      <c r="T3" s="11"/>
    </row>
    <row r="4" spans="1:20" x14ac:dyDescent="0.3">
      <c r="A4" s="1">
        <v>10</v>
      </c>
      <c r="B4" s="1">
        <v>6</v>
      </c>
      <c r="E4" s="11"/>
      <c r="F4" s="11"/>
      <c r="G4" s="11"/>
      <c r="H4" s="11"/>
      <c r="I4" s="11"/>
      <c r="J4" s="11"/>
      <c r="K4" s="11"/>
      <c r="L4" s="11"/>
      <c r="M4" s="11"/>
      <c r="N4" s="11"/>
      <c r="O4" s="11"/>
      <c r="P4" s="11"/>
      <c r="Q4" s="11"/>
      <c r="R4" s="11"/>
      <c r="S4" s="11"/>
      <c r="T4" s="11"/>
    </row>
    <row r="5" spans="1:20" x14ac:dyDescent="0.3">
      <c r="A5" s="1">
        <v>6</v>
      </c>
      <c r="B5" s="1">
        <v>10</v>
      </c>
      <c r="E5" s="11"/>
      <c r="F5" s="11"/>
      <c r="G5" s="11"/>
      <c r="H5" s="11"/>
      <c r="I5" s="11"/>
      <c r="J5" s="11"/>
      <c r="K5" s="11"/>
      <c r="L5" s="11"/>
      <c r="M5" s="11"/>
      <c r="N5" s="11"/>
      <c r="O5" s="11"/>
      <c r="P5" s="11"/>
      <c r="Q5" s="11"/>
      <c r="R5" s="11"/>
      <c r="S5" s="11"/>
      <c r="T5" s="11"/>
    </row>
    <row r="6" spans="1:20" x14ac:dyDescent="0.3">
      <c r="A6" s="1">
        <v>7</v>
      </c>
      <c r="B6" s="1">
        <v>8</v>
      </c>
      <c r="E6" s="11"/>
      <c r="F6" s="11"/>
      <c r="G6" s="11"/>
      <c r="H6" s="11"/>
      <c r="I6" s="11"/>
      <c r="J6" s="11"/>
      <c r="K6" s="11"/>
      <c r="L6" s="11"/>
      <c r="M6" s="11"/>
      <c r="N6" s="11"/>
      <c r="O6" s="11"/>
      <c r="P6" s="11"/>
      <c r="Q6" s="11"/>
      <c r="R6" s="11"/>
      <c r="S6" s="11"/>
      <c r="T6" s="11"/>
    </row>
    <row r="7" spans="1:20" x14ac:dyDescent="0.3">
      <c r="A7" s="1">
        <v>12</v>
      </c>
      <c r="B7" s="1">
        <v>9</v>
      </c>
      <c r="E7" s="11"/>
      <c r="F7" s="11"/>
      <c r="G7" s="11"/>
      <c r="H7" s="11"/>
      <c r="I7" s="11"/>
      <c r="J7" s="11"/>
      <c r="K7" s="11"/>
      <c r="L7" s="11"/>
      <c r="M7" s="11"/>
      <c r="N7" s="11"/>
      <c r="O7" s="11"/>
      <c r="P7" s="11"/>
      <c r="Q7" s="11"/>
      <c r="R7" s="11"/>
      <c r="S7" s="11"/>
      <c r="T7" s="11"/>
    </row>
    <row r="8" spans="1:20" x14ac:dyDescent="0.3">
      <c r="A8" s="1">
        <v>10</v>
      </c>
      <c r="B8" s="1">
        <v>8</v>
      </c>
      <c r="E8" s="11"/>
      <c r="F8" s="11"/>
      <c r="G8" s="11"/>
      <c r="H8" s="11"/>
      <c r="I8" s="11"/>
      <c r="J8" s="11"/>
      <c r="K8" s="11"/>
      <c r="L8" s="11"/>
      <c r="M8" s="11"/>
      <c r="N8" s="11"/>
      <c r="O8" s="11"/>
      <c r="P8" s="11"/>
      <c r="Q8" s="11"/>
      <c r="R8" s="11"/>
      <c r="S8" s="11"/>
      <c r="T8" s="11"/>
    </row>
    <row r="9" spans="1:20" x14ac:dyDescent="0.3">
      <c r="A9" s="1">
        <v>6</v>
      </c>
      <c r="B9" s="1">
        <v>10</v>
      </c>
      <c r="E9" s="11"/>
      <c r="F9" s="11"/>
      <c r="G9" s="11"/>
      <c r="H9" s="11"/>
      <c r="I9" s="11"/>
      <c r="J9" s="11"/>
      <c r="K9" s="11"/>
      <c r="L9" s="11"/>
      <c r="M9" s="11"/>
      <c r="N9" s="11"/>
      <c r="O9" s="11"/>
      <c r="P9" s="11"/>
      <c r="Q9" s="11"/>
      <c r="R9" s="11"/>
      <c r="S9" s="11"/>
      <c r="T9" s="11"/>
    </row>
    <row r="10" spans="1:20" x14ac:dyDescent="0.3">
      <c r="A10" s="1">
        <v>6</v>
      </c>
      <c r="B10" s="1">
        <v>11</v>
      </c>
      <c r="E10" s="11"/>
      <c r="F10" s="11"/>
      <c r="G10" s="11"/>
      <c r="H10" s="11"/>
      <c r="I10" s="11"/>
      <c r="J10" s="11"/>
      <c r="K10" s="11"/>
      <c r="L10" s="11"/>
      <c r="M10" s="11"/>
      <c r="N10" s="11"/>
      <c r="O10" s="11"/>
      <c r="P10" s="11"/>
      <c r="Q10" s="11"/>
      <c r="R10" s="11"/>
      <c r="S10" s="11"/>
      <c r="T10" s="11"/>
    </row>
    <row r="11" spans="1:20" x14ac:dyDescent="0.3">
      <c r="A11" s="1">
        <v>9</v>
      </c>
      <c r="B11" s="1">
        <v>11</v>
      </c>
      <c r="E11" s="11"/>
      <c r="F11" s="11"/>
      <c r="G11" s="11"/>
      <c r="H11" s="11"/>
      <c r="I11" s="11"/>
      <c r="J11" s="11"/>
      <c r="K11" s="11"/>
      <c r="L11" s="11"/>
      <c r="M11" s="11"/>
      <c r="N11" s="11"/>
      <c r="O11" s="11"/>
      <c r="P11" s="11"/>
      <c r="Q11" s="11"/>
      <c r="R11" s="11"/>
      <c r="S11" s="11"/>
      <c r="T11" s="11"/>
    </row>
    <row r="12" spans="1:20" x14ac:dyDescent="0.3">
      <c r="A12" s="1">
        <v>6</v>
      </c>
      <c r="B12" s="1">
        <v>12</v>
      </c>
      <c r="E12" s="11"/>
      <c r="F12" s="11"/>
      <c r="G12" s="11"/>
      <c r="H12" s="11"/>
      <c r="I12" s="11"/>
      <c r="J12" s="11"/>
      <c r="K12" s="11"/>
      <c r="L12" s="11"/>
      <c r="M12" s="11"/>
      <c r="N12" s="11"/>
      <c r="O12" s="11"/>
      <c r="P12" s="11"/>
      <c r="Q12" s="11"/>
      <c r="R12" s="11"/>
      <c r="S12" s="11"/>
      <c r="T12" s="11"/>
    </row>
    <row r="13" spans="1:20" x14ac:dyDescent="0.3">
      <c r="A13" s="1">
        <v>10</v>
      </c>
      <c r="B13" s="1">
        <v>6</v>
      </c>
      <c r="E13" s="11"/>
      <c r="F13" s="11"/>
      <c r="G13" s="11"/>
      <c r="H13" s="11"/>
      <c r="I13" s="11"/>
      <c r="J13" s="11"/>
      <c r="K13" s="11"/>
      <c r="L13" s="11"/>
      <c r="M13" s="11"/>
      <c r="N13" s="11"/>
      <c r="O13" s="11"/>
      <c r="P13" s="11"/>
      <c r="Q13" s="11"/>
      <c r="R13" s="11"/>
      <c r="S13" s="11"/>
      <c r="T13" s="11"/>
    </row>
    <row r="14" spans="1:20" x14ac:dyDescent="0.3">
      <c r="A14" s="1">
        <v>10</v>
      </c>
      <c r="B14" s="1">
        <v>6</v>
      </c>
      <c r="E14" s="11"/>
      <c r="F14" s="11"/>
      <c r="G14" s="11"/>
      <c r="H14" s="11"/>
      <c r="I14" s="11"/>
      <c r="J14" s="11"/>
      <c r="K14" s="11"/>
      <c r="L14" s="11"/>
      <c r="M14" s="11"/>
      <c r="N14" s="11"/>
      <c r="O14" s="11"/>
      <c r="P14" s="11"/>
      <c r="Q14" s="11"/>
      <c r="R14" s="11"/>
      <c r="S14" s="11"/>
      <c r="T14" s="11"/>
    </row>
    <row r="15" spans="1:20" x14ac:dyDescent="0.3">
      <c r="A15" s="1">
        <v>12</v>
      </c>
      <c r="B15" s="1">
        <v>8</v>
      </c>
      <c r="E15" s="11"/>
      <c r="F15" s="11"/>
      <c r="G15" s="11"/>
      <c r="H15" s="11"/>
      <c r="I15" s="11"/>
      <c r="J15" s="11"/>
      <c r="K15" s="11"/>
      <c r="L15" s="11"/>
      <c r="M15" s="11"/>
      <c r="N15" s="11"/>
      <c r="O15" s="11"/>
      <c r="P15" s="11"/>
      <c r="Q15" s="11"/>
      <c r="R15" s="11"/>
      <c r="S15" s="11"/>
      <c r="T15" s="11"/>
    </row>
    <row r="16" spans="1:20" x14ac:dyDescent="0.3">
      <c r="A16" s="1">
        <v>9</v>
      </c>
      <c r="B16" s="1">
        <v>12</v>
      </c>
      <c r="E16" s="11"/>
      <c r="F16" s="11"/>
      <c r="G16" s="11"/>
      <c r="H16" s="11"/>
      <c r="I16" s="11"/>
      <c r="J16" s="11"/>
      <c r="K16" s="11"/>
      <c r="L16" s="11"/>
      <c r="M16" s="11"/>
      <c r="N16" s="11"/>
      <c r="O16" s="11"/>
      <c r="P16" s="11"/>
      <c r="Q16" s="11"/>
      <c r="R16" s="11"/>
      <c r="S16" s="11"/>
      <c r="T16" s="11"/>
    </row>
    <row r="17" spans="1:20" x14ac:dyDescent="0.3">
      <c r="A17" s="1">
        <v>11</v>
      </c>
      <c r="B17" s="1">
        <v>10</v>
      </c>
      <c r="E17" s="11"/>
      <c r="F17" s="11"/>
      <c r="G17" s="11"/>
      <c r="H17" s="11"/>
      <c r="I17" s="11"/>
      <c r="J17" s="11"/>
      <c r="K17" s="11"/>
      <c r="L17" s="11"/>
      <c r="M17" s="11"/>
      <c r="N17" s="11"/>
      <c r="O17" s="11"/>
      <c r="P17" s="11"/>
      <c r="Q17" s="11"/>
      <c r="R17" s="11"/>
      <c r="S17" s="11"/>
      <c r="T17" s="11"/>
    </row>
    <row r="18" spans="1:20" x14ac:dyDescent="0.3">
      <c r="A18" s="1">
        <v>8</v>
      </c>
      <c r="B18" s="1">
        <v>11</v>
      </c>
    </row>
    <row r="19" spans="1:20" x14ac:dyDescent="0.3">
      <c r="A19" s="1">
        <v>11</v>
      </c>
      <c r="B19" s="1">
        <v>8</v>
      </c>
    </row>
    <row r="20" spans="1:20" x14ac:dyDescent="0.3">
      <c r="A20" s="1">
        <v>6</v>
      </c>
      <c r="B20" s="1">
        <v>10</v>
      </c>
    </row>
    <row r="21" spans="1:20" x14ac:dyDescent="0.3">
      <c r="A21" s="1">
        <v>11</v>
      </c>
      <c r="B21" s="1">
        <v>6</v>
      </c>
      <c r="D21" t="s">
        <v>5</v>
      </c>
      <c r="E21" t="s">
        <v>70</v>
      </c>
    </row>
    <row r="22" spans="1:20" x14ac:dyDescent="0.3">
      <c r="E22" t="s">
        <v>69</v>
      </c>
    </row>
    <row r="23" spans="1:20" x14ac:dyDescent="0.3">
      <c r="A23" s="1" t="s">
        <v>39</v>
      </c>
    </row>
    <row r="24" spans="1:20" x14ac:dyDescent="0.3">
      <c r="D24" t="s">
        <v>8</v>
      </c>
      <c r="E24">
        <v>0.05</v>
      </c>
    </row>
    <row r="26" spans="1:20" x14ac:dyDescent="0.3">
      <c r="D26" t="s">
        <v>9</v>
      </c>
      <c r="E26" s="2">
        <f>H26/H27</f>
        <v>7.5479476841639623E-2</v>
      </c>
      <c r="F26" s="2" t="s">
        <v>38</v>
      </c>
      <c r="G26" t="s">
        <v>27</v>
      </c>
      <c r="H26">
        <f>Mean_1-Mean_2</f>
        <v>4.9999999999998934E-2</v>
      </c>
    </row>
    <row r="27" spans="1:20" x14ac:dyDescent="0.3">
      <c r="G27" t="s">
        <v>28</v>
      </c>
      <c r="H27" cm="1">
        <f t="array" ref="H27">SQRT(Variance_1+Variance_2)</f>
        <v>0.66243172438650932</v>
      </c>
    </row>
    <row r="28" spans="1:20" x14ac:dyDescent="0.3">
      <c r="D28" t="s">
        <v>29</v>
      </c>
      <c r="E28">
        <f>AVERAGE(A2:A21)</f>
        <v>8.9499999999999993</v>
      </c>
    </row>
    <row r="29" spans="1:20" x14ac:dyDescent="0.3">
      <c r="D29" t="s">
        <v>30</v>
      </c>
      <c r="E29">
        <f>AVERAGE(B2:B21)</f>
        <v>8.9</v>
      </c>
    </row>
    <row r="30" spans="1:20" x14ac:dyDescent="0.3">
      <c r="D30" t="s">
        <v>65</v>
      </c>
      <c r="E30">
        <f>STDEV(A2:A21)</f>
        <v>2.1636956688426459</v>
      </c>
    </row>
    <row r="31" spans="1:20" x14ac:dyDescent="0.3">
      <c r="D31" t="s">
        <v>66</v>
      </c>
      <c r="E31">
        <f>STDEV(B2:B21)</f>
        <v>2.0235456115702606</v>
      </c>
    </row>
    <row r="32" spans="1:20" x14ac:dyDescent="0.3">
      <c r="D32" t="s">
        <v>67</v>
      </c>
      <c r="E32">
        <v>20</v>
      </c>
    </row>
    <row r="33" spans="4:7" x14ac:dyDescent="0.3">
      <c r="D33" t="s">
        <v>68</v>
      </c>
      <c r="E33">
        <v>20</v>
      </c>
    </row>
    <row r="34" spans="4:7" x14ac:dyDescent="0.3">
      <c r="D34" t="s">
        <v>31</v>
      </c>
      <c r="E34">
        <f>StDev_1^2/Sample_Size_1</f>
        <v>0.23407894736842122</v>
      </c>
    </row>
    <row r="35" spans="4:7" x14ac:dyDescent="0.3">
      <c r="D35" t="s">
        <v>32</v>
      </c>
      <c r="E35">
        <f>StDev_2^2/Sample_Size_2</f>
        <v>0.20473684210526302</v>
      </c>
    </row>
    <row r="36" spans="4:7" x14ac:dyDescent="0.3">
      <c r="D36" t="s">
        <v>33</v>
      </c>
    </row>
    <row r="37" spans="4:7" x14ac:dyDescent="0.3">
      <c r="D37" t="s">
        <v>34</v>
      </c>
      <c r="E37" t="s">
        <v>35</v>
      </c>
    </row>
    <row r="38" spans="4:7" x14ac:dyDescent="0.3">
      <c r="E38">
        <v>38</v>
      </c>
    </row>
    <row r="40" spans="4:7" x14ac:dyDescent="0.3">
      <c r="D40" t="s">
        <v>11</v>
      </c>
      <c r="E40" s="4">
        <f>TDIST(E26,E38,1)</f>
        <v>0.47011460264372307</v>
      </c>
      <c r="G40" s="3"/>
    </row>
    <row r="42" spans="4:7" x14ac:dyDescent="0.3">
      <c r="D42" t="s">
        <v>13</v>
      </c>
      <c r="E42" t="s">
        <v>36</v>
      </c>
      <c r="G42" t="s">
        <v>37</v>
      </c>
    </row>
  </sheetData>
  <mergeCells count="1">
    <mergeCell ref="E1:T1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22D4-400D-4411-B173-8D91A3FEE8C3}">
  <dimension ref="A1:T42"/>
  <sheetViews>
    <sheetView zoomScale="70" zoomScaleNormal="70" workbookViewId="0">
      <selection activeCell="G42" sqref="G42"/>
    </sheetView>
  </sheetViews>
  <sheetFormatPr defaultColWidth="12.21875" defaultRowHeight="14.4" x14ac:dyDescent="0.3"/>
  <cols>
    <col min="1" max="2" width="12.21875" style="1"/>
    <col min="3" max="3" width="5.33203125" customWidth="1"/>
    <col min="4" max="4" width="16.6640625" bestFit="1" customWidth="1"/>
    <col min="5" max="5" width="14.33203125" bestFit="1" customWidth="1"/>
  </cols>
  <sheetData>
    <row r="1" spans="1:20" x14ac:dyDescent="0.3">
      <c r="A1" s="1" t="s">
        <v>22</v>
      </c>
      <c r="B1" s="1" t="s">
        <v>23</v>
      </c>
      <c r="E1" s="10" t="s">
        <v>24</v>
      </c>
      <c r="F1" s="11"/>
      <c r="G1" s="11"/>
      <c r="H1" s="11"/>
      <c r="I1" s="11"/>
      <c r="J1" s="11"/>
      <c r="K1" s="11"/>
      <c r="L1" s="11"/>
      <c r="M1" s="11"/>
      <c r="N1" s="11"/>
      <c r="O1" s="11"/>
      <c r="P1" s="11"/>
      <c r="Q1" s="11"/>
      <c r="R1" s="11"/>
      <c r="S1" s="11"/>
      <c r="T1" s="11"/>
    </row>
    <row r="2" spans="1:20" x14ac:dyDescent="0.3">
      <c r="A2" s="1">
        <v>10.7</v>
      </c>
      <c r="B2" s="1">
        <v>7.2</v>
      </c>
      <c r="E2" s="11"/>
      <c r="F2" s="11"/>
      <c r="G2" s="11"/>
      <c r="H2" s="11"/>
      <c r="I2" s="11"/>
      <c r="J2" s="11"/>
      <c r="K2" s="11"/>
      <c r="L2" s="11"/>
      <c r="M2" s="11"/>
      <c r="N2" s="11"/>
      <c r="O2" s="11"/>
      <c r="P2" s="11"/>
      <c r="Q2" s="11"/>
      <c r="R2" s="11"/>
      <c r="S2" s="11"/>
      <c r="T2" s="11"/>
    </row>
    <row r="3" spans="1:20" x14ac:dyDescent="0.3">
      <c r="A3" s="1">
        <v>9.89</v>
      </c>
      <c r="B3" s="1">
        <v>6.68</v>
      </c>
      <c r="E3" s="11"/>
      <c r="F3" s="11"/>
      <c r="G3" s="11"/>
      <c r="H3" s="11"/>
      <c r="I3" s="11"/>
      <c r="J3" s="11"/>
      <c r="K3" s="11"/>
      <c r="L3" s="11"/>
      <c r="M3" s="11"/>
      <c r="N3" s="11"/>
      <c r="O3" s="11"/>
      <c r="P3" s="11"/>
      <c r="Q3" s="11"/>
      <c r="R3" s="11"/>
      <c r="S3" s="11"/>
      <c r="T3" s="11"/>
    </row>
    <row r="4" spans="1:20" x14ac:dyDescent="0.3">
      <c r="A4" s="1">
        <v>11.83</v>
      </c>
      <c r="B4" s="1">
        <v>9.2899999999999991</v>
      </c>
      <c r="E4" s="11"/>
      <c r="F4" s="11"/>
      <c r="G4" s="11"/>
      <c r="H4" s="11"/>
      <c r="I4" s="11"/>
      <c r="J4" s="11"/>
      <c r="K4" s="11"/>
      <c r="L4" s="11"/>
      <c r="M4" s="11"/>
      <c r="N4" s="11"/>
      <c r="O4" s="11"/>
      <c r="P4" s="11"/>
      <c r="Q4" s="11"/>
      <c r="R4" s="11"/>
      <c r="S4" s="11"/>
      <c r="T4" s="11"/>
    </row>
    <row r="5" spans="1:20" x14ac:dyDescent="0.3">
      <c r="A5" s="1">
        <v>9.0399999999999991</v>
      </c>
      <c r="B5" s="1">
        <v>8.9499999999999993</v>
      </c>
      <c r="E5" s="11"/>
      <c r="F5" s="11"/>
      <c r="G5" s="11"/>
      <c r="H5" s="11"/>
      <c r="I5" s="11"/>
      <c r="J5" s="11"/>
      <c r="K5" s="11"/>
      <c r="L5" s="11"/>
      <c r="M5" s="11"/>
      <c r="N5" s="11"/>
      <c r="O5" s="11"/>
      <c r="P5" s="11"/>
      <c r="Q5" s="11"/>
      <c r="R5" s="11"/>
      <c r="S5" s="11"/>
      <c r="T5" s="11"/>
    </row>
    <row r="6" spans="1:20" x14ac:dyDescent="0.3">
      <c r="A6" s="1">
        <v>9.3699999999999992</v>
      </c>
      <c r="B6" s="1">
        <v>6.61</v>
      </c>
      <c r="E6" s="11"/>
      <c r="F6" s="11"/>
      <c r="G6" s="11"/>
      <c r="H6" s="11"/>
      <c r="I6" s="11"/>
      <c r="J6" s="11"/>
      <c r="K6" s="11"/>
      <c r="L6" s="11"/>
      <c r="M6" s="11"/>
      <c r="N6" s="11"/>
      <c r="O6" s="11"/>
      <c r="P6" s="11"/>
      <c r="Q6" s="11"/>
      <c r="R6" s="11"/>
      <c r="S6" s="11"/>
      <c r="T6" s="11"/>
    </row>
    <row r="7" spans="1:20" x14ac:dyDescent="0.3">
      <c r="A7" s="1">
        <v>11.68</v>
      </c>
      <c r="B7" s="1">
        <v>8.5299999999999994</v>
      </c>
      <c r="E7" s="11"/>
      <c r="F7" s="11"/>
      <c r="G7" s="11"/>
      <c r="H7" s="11"/>
      <c r="I7" s="11"/>
      <c r="J7" s="11"/>
      <c r="K7" s="11"/>
      <c r="L7" s="11"/>
      <c r="M7" s="11"/>
      <c r="N7" s="11"/>
      <c r="O7" s="11"/>
      <c r="P7" s="11"/>
      <c r="Q7" s="11"/>
      <c r="R7" s="11"/>
      <c r="S7" s="11"/>
      <c r="T7" s="11"/>
    </row>
    <row r="8" spans="1:20" x14ac:dyDescent="0.3">
      <c r="A8" s="1">
        <v>8.36</v>
      </c>
      <c r="B8" s="1">
        <v>8.92</v>
      </c>
      <c r="E8" s="11"/>
      <c r="F8" s="11"/>
      <c r="G8" s="11"/>
      <c r="H8" s="11"/>
      <c r="I8" s="11"/>
      <c r="J8" s="11"/>
      <c r="K8" s="11"/>
      <c r="L8" s="11"/>
      <c r="M8" s="11"/>
      <c r="N8" s="11"/>
      <c r="O8" s="11"/>
      <c r="P8" s="11"/>
      <c r="Q8" s="11"/>
      <c r="R8" s="11"/>
      <c r="S8" s="11"/>
      <c r="T8" s="11"/>
    </row>
    <row r="9" spans="1:20" x14ac:dyDescent="0.3">
      <c r="A9" s="1">
        <v>9.76</v>
      </c>
      <c r="B9" s="1">
        <v>7.95</v>
      </c>
      <c r="E9" s="11"/>
      <c r="F9" s="11"/>
      <c r="G9" s="11"/>
      <c r="H9" s="11"/>
      <c r="I9" s="11"/>
      <c r="J9" s="11"/>
      <c r="K9" s="11"/>
      <c r="L9" s="11"/>
      <c r="M9" s="11"/>
      <c r="N9" s="11"/>
      <c r="O9" s="11"/>
      <c r="P9" s="11"/>
      <c r="Q9" s="11"/>
      <c r="R9" s="11"/>
      <c r="S9" s="11"/>
      <c r="T9" s="11"/>
    </row>
    <row r="10" spans="1:20" x14ac:dyDescent="0.3">
      <c r="A10" s="1">
        <v>13.67</v>
      </c>
      <c r="B10" s="1">
        <v>7.57</v>
      </c>
      <c r="E10" s="11"/>
      <c r="F10" s="11"/>
      <c r="G10" s="11"/>
      <c r="H10" s="11"/>
      <c r="I10" s="11"/>
      <c r="J10" s="11"/>
      <c r="K10" s="11"/>
      <c r="L10" s="11"/>
      <c r="M10" s="11"/>
      <c r="N10" s="11"/>
      <c r="O10" s="11"/>
      <c r="P10" s="11"/>
      <c r="Q10" s="11"/>
      <c r="R10" s="11"/>
      <c r="S10" s="11"/>
      <c r="T10" s="11"/>
    </row>
    <row r="11" spans="1:20" x14ac:dyDescent="0.3">
      <c r="A11" s="1">
        <v>8.9600000000000009</v>
      </c>
      <c r="B11" s="1">
        <v>6.38</v>
      </c>
      <c r="E11" s="11"/>
      <c r="F11" s="11"/>
      <c r="G11" s="11"/>
      <c r="H11" s="11"/>
      <c r="I11" s="11"/>
      <c r="J11" s="11"/>
      <c r="K11" s="11"/>
      <c r="L11" s="11"/>
      <c r="M11" s="11"/>
      <c r="N11" s="11"/>
      <c r="O11" s="11"/>
      <c r="P11" s="11"/>
      <c r="Q11" s="11"/>
      <c r="R11" s="11"/>
      <c r="S11" s="11"/>
      <c r="T11" s="11"/>
    </row>
    <row r="12" spans="1:20" x14ac:dyDescent="0.3">
      <c r="A12" s="1">
        <v>9.51</v>
      </c>
      <c r="B12" s="1">
        <v>8.89</v>
      </c>
      <c r="E12" s="11"/>
      <c r="F12" s="11"/>
      <c r="G12" s="11"/>
      <c r="H12" s="11"/>
      <c r="I12" s="11"/>
      <c r="J12" s="11"/>
      <c r="K12" s="11"/>
      <c r="L12" s="11"/>
      <c r="M12" s="11"/>
      <c r="N12" s="11"/>
      <c r="O12" s="11"/>
      <c r="P12" s="11"/>
      <c r="Q12" s="11"/>
      <c r="R12" s="11"/>
      <c r="S12" s="11"/>
      <c r="T12" s="11"/>
    </row>
    <row r="13" spans="1:20" x14ac:dyDescent="0.3">
      <c r="A13" s="1">
        <v>10.85</v>
      </c>
      <c r="B13" s="1">
        <v>10.029999999999999</v>
      </c>
      <c r="E13" s="11"/>
      <c r="F13" s="11"/>
      <c r="G13" s="11"/>
      <c r="H13" s="11"/>
      <c r="I13" s="11"/>
      <c r="J13" s="11"/>
      <c r="K13" s="11"/>
      <c r="L13" s="11"/>
      <c r="M13" s="11"/>
      <c r="N13" s="11"/>
      <c r="O13" s="11"/>
      <c r="P13" s="11"/>
      <c r="Q13" s="11"/>
      <c r="R13" s="11"/>
      <c r="S13" s="11"/>
      <c r="T13" s="11"/>
    </row>
    <row r="14" spans="1:20" x14ac:dyDescent="0.3">
      <c r="A14" s="1">
        <v>10.57</v>
      </c>
      <c r="B14" s="1">
        <v>9.3000000000000007</v>
      </c>
      <c r="E14" s="11"/>
      <c r="F14" s="11"/>
      <c r="G14" s="11"/>
      <c r="H14" s="11"/>
      <c r="I14" s="11"/>
      <c r="J14" s="11"/>
      <c r="K14" s="11"/>
      <c r="L14" s="11"/>
      <c r="M14" s="11"/>
      <c r="N14" s="11"/>
      <c r="O14" s="11"/>
      <c r="P14" s="11"/>
      <c r="Q14" s="11"/>
      <c r="R14" s="11"/>
      <c r="S14" s="11"/>
      <c r="T14" s="11"/>
    </row>
    <row r="15" spans="1:20" x14ac:dyDescent="0.3">
      <c r="A15" s="1">
        <v>11.06</v>
      </c>
      <c r="B15" s="1">
        <v>5.28</v>
      </c>
      <c r="E15" s="11"/>
      <c r="F15" s="11"/>
      <c r="G15" s="11"/>
      <c r="H15" s="11"/>
      <c r="I15" s="11"/>
      <c r="J15" s="11"/>
      <c r="K15" s="11"/>
      <c r="L15" s="11"/>
      <c r="M15" s="11"/>
      <c r="N15" s="11"/>
      <c r="O15" s="11"/>
      <c r="P15" s="11"/>
      <c r="Q15" s="11"/>
      <c r="R15" s="11"/>
      <c r="S15" s="11"/>
      <c r="T15" s="11"/>
    </row>
    <row r="16" spans="1:20" x14ac:dyDescent="0.3">
      <c r="A16" s="1">
        <v>8.91</v>
      </c>
      <c r="B16" s="1">
        <v>9.23</v>
      </c>
      <c r="E16" s="11"/>
      <c r="F16" s="11"/>
      <c r="G16" s="11"/>
      <c r="H16" s="11"/>
      <c r="I16" s="11"/>
      <c r="J16" s="11"/>
      <c r="K16" s="11"/>
      <c r="L16" s="11"/>
      <c r="M16" s="11"/>
      <c r="N16" s="11"/>
      <c r="O16" s="11"/>
      <c r="P16" s="11"/>
      <c r="Q16" s="11"/>
      <c r="R16" s="11"/>
      <c r="S16" s="11"/>
      <c r="T16" s="11"/>
    </row>
    <row r="17" spans="1:20" x14ac:dyDescent="0.3">
      <c r="A17" s="1">
        <v>11.79</v>
      </c>
      <c r="B17" s="1">
        <v>9.25</v>
      </c>
      <c r="E17" s="11"/>
      <c r="F17" s="11"/>
      <c r="G17" s="11"/>
      <c r="H17" s="11"/>
      <c r="I17" s="11"/>
      <c r="J17" s="11"/>
      <c r="K17" s="11"/>
      <c r="L17" s="11"/>
      <c r="M17" s="11"/>
      <c r="N17" s="11"/>
      <c r="O17" s="11"/>
      <c r="P17" s="11"/>
      <c r="Q17" s="11"/>
      <c r="R17" s="11"/>
      <c r="S17" s="11"/>
      <c r="T17" s="11"/>
    </row>
    <row r="18" spans="1:20" x14ac:dyDescent="0.3">
      <c r="A18" s="1">
        <v>10.59</v>
      </c>
      <c r="B18" s="1">
        <v>8.44</v>
      </c>
    </row>
    <row r="19" spans="1:20" x14ac:dyDescent="0.3">
      <c r="A19" s="1">
        <v>9.1300000000000008</v>
      </c>
      <c r="B19" s="1">
        <v>6.57</v>
      </c>
    </row>
    <row r="20" spans="1:20" x14ac:dyDescent="0.3">
      <c r="A20" s="1">
        <v>12.37</v>
      </c>
      <c r="B20" s="1">
        <v>10.61</v>
      </c>
    </row>
    <row r="21" spans="1:20" x14ac:dyDescent="0.3">
      <c r="A21" s="1">
        <v>9.91</v>
      </c>
      <c r="B21" s="1">
        <v>6.77</v>
      </c>
      <c r="D21" t="s">
        <v>5</v>
      </c>
      <c r="E21" t="s">
        <v>25</v>
      </c>
    </row>
    <row r="22" spans="1:20" x14ac:dyDescent="0.3">
      <c r="E22" t="s">
        <v>26</v>
      </c>
    </row>
    <row r="23" spans="1:20" x14ac:dyDescent="0.3">
      <c r="A23" s="1" t="s">
        <v>39</v>
      </c>
    </row>
    <row r="24" spans="1:20" x14ac:dyDescent="0.3">
      <c r="D24" t="s">
        <v>8</v>
      </c>
      <c r="E24">
        <v>0.05</v>
      </c>
    </row>
    <row r="26" spans="1:20" x14ac:dyDescent="0.3">
      <c r="D26" t="s">
        <v>9</v>
      </c>
      <c r="E26" s="2">
        <f>H26/H27</f>
        <v>5.1615116640354675</v>
      </c>
      <c r="F26" s="2" t="s">
        <v>38</v>
      </c>
      <c r="G26" t="s">
        <v>27</v>
      </c>
      <c r="H26">
        <f>Mean_1-Mean_2</f>
        <v>2.2750000000000004</v>
      </c>
    </row>
    <row r="27" spans="1:20" x14ac:dyDescent="0.3">
      <c r="G27" t="s">
        <v>28</v>
      </c>
      <c r="H27" cm="1">
        <f t="array" ref="H27">SQRT(Variance_1+Variance_2)</f>
        <v>0.44076234794775576</v>
      </c>
    </row>
    <row r="28" spans="1:20" x14ac:dyDescent="0.3">
      <c r="D28" t="s">
        <v>29</v>
      </c>
      <c r="E28">
        <f>AVERAGE(A2:A21)</f>
        <v>10.397500000000001</v>
      </c>
    </row>
    <row r="29" spans="1:20" x14ac:dyDescent="0.3">
      <c r="D29" t="s">
        <v>30</v>
      </c>
      <c r="E29">
        <f>AVERAGE(B2:B21)</f>
        <v>8.1225000000000005</v>
      </c>
    </row>
    <row r="30" spans="1:20" x14ac:dyDescent="0.3">
      <c r="D30" t="s">
        <v>65</v>
      </c>
      <c r="E30">
        <f>STDEV(A2:A21)</f>
        <v>1.3700321740363259</v>
      </c>
    </row>
    <row r="31" spans="1:20" x14ac:dyDescent="0.3">
      <c r="D31" t="s">
        <v>66</v>
      </c>
      <c r="E31">
        <f>STDEV(B2:B21)</f>
        <v>1.417194690038623</v>
      </c>
    </row>
    <row r="32" spans="1:20" x14ac:dyDescent="0.3">
      <c r="D32" t="s">
        <v>67</v>
      </c>
      <c r="E32">
        <v>20</v>
      </c>
    </row>
    <row r="33" spans="4:7" x14ac:dyDescent="0.3">
      <c r="D33" t="s">
        <v>68</v>
      </c>
      <c r="E33">
        <v>20</v>
      </c>
    </row>
    <row r="34" spans="4:7" x14ac:dyDescent="0.3">
      <c r="D34" t="s">
        <v>31</v>
      </c>
      <c r="E34">
        <f>StDev_1^2/Sample_Size_1</f>
        <v>9.3849407894735087E-2</v>
      </c>
    </row>
    <row r="35" spans="4:7" x14ac:dyDescent="0.3">
      <c r="D35" t="s">
        <v>32</v>
      </c>
      <c r="E35">
        <f>StDev_2^2/Sample_Size_2</f>
        <v>0.10042203947368342</v>
      </c>
    </row>
    <row r="36" spans="4:7" x14ac:dyDescent="0.3">
      <c r="D36" t="s">
        <v>33</v>
      </c>
    </row>
    <row r="37" spans="4:7" x14ac:dyDescent="0.3">
      <c r="D37" t="s">
        <v>34</v>
      </c>
      <c r="E37" t="s">
        <v>35</v>
      </c>
    </row>
    <row r="38" spans="4:7" x14ac:dyDescent="0.3">
      <c r="E38">
        <v>38</v>
      </c>
    </row>
    <row r="40" spans="4:7" x14ac:dyDescent="0.3">
      <c r="D40" t="s">
        <v>11</v>
      </c>
      <c r="E40" s="4">
        <f>TDIST(E26,E38,2)</f>
        <v>8.0079880325346904E-6</v>
      </c>
      <c r="G40" s="3"/>
    </row>
    <row r="42" spans="4:7" x14ac:dyDescent="0.3">
      <c r="D42" t="s">
        <v>13</v>
      </c>
      <c r="E42" t="s">
        <v>36</v>
      </c>
      <c r="G42" t="s">
        <v>37</v>
      </c>
    </row>
  </sheetData>
  <mergeCells count="1">
    <mergeCell ref="E1:T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8D26C-FD7D-4972-B6E8-9FED88D69B5B}">
  <dimension ref="A1:Q26"/>
  <sheetViews>
    <sheetView workbookViewId="0">
      <selection activeCell="N9" sqref="N9"/>
    </sheetView>
  </sheetViews>
  <sheetFormatPr defaultRowHeight="14.4" x14ac:dyDescent="0.3"/>
  <cols>
    <col min="1" max="1" width="11" customWidth="1"/>
    <col min="2" max="2" width="9.21875" bestFit="1" customWidth="1"/>
    <col min="3" max="3" width="9.109375" bestFit="1" customWidth="1"/>
    <col min="5" max="5" width="12.21875" bestFit="1" customWidth="1"/>
    <col min="6" max="6" width="8.44140625" customWidth="1"/>
    <col min="7" max="7" width="11" bestFit="1" customWidth="1"/>
    <col min="10" max="10" width="10" bestFit="1" customWidth="1"/>
    <col min="13" max="13" width="10.44140625" bestFit="1" customWidth="1"/>
    <col min="14" max="14" width="12.21875" bestFit="1" customWidth="1"/>
    <col min="15" max="15" width="10.5546875" bestFit="1" customWidth="1"/>
    <col min="16" max="16" width="11" bestFit="1" customWidth="1"/>
  </cols>
  <sheetData>
    <row r="1" spans="1:17" x14ac:dyDescent="0.3">
      <c r="A1" s="14"/>
      <c r="B1" s="14" t="s">
        <v>73</v>
      </c>
      <c r="C1" s="14" t="s">
        <v>76</v>
      </c>
      <c r="D1" s="14" t="s">
        <v>74</v>
      </c>
      <c r="E1" s="14" t="s">
        <v>75</v>
      </c>
      <c r="F1" s="14" t="s">
        <v>77</v>
      </c>
      <c r="G1" s="16" t="s">
        <v>80</v>
      </c>
      <c r="J1" s="21"/>
      <c r="K1" s="21" t="s">
        <v>91</v>
      </c>
      <c r="L1" s="21" t="s">
        <v>92</v>
      </c>
      <c r="M1" s="21" t="s">
        <v>93</v>
      </c>
      <c r="N1" s="21" t="s">
        <v>94</v>
      </c>
      <c r="O1" s="21" t="s">
        <v>77</v>
      </c>
      <c r="P1" s="25" t="s">
        <v>80</v>
      </c>
    </row>
    <row r="2" spans="1:17" ht="15.6" x14ac:dyDescent="0.3">
      <c r="A2" s="14" t="s">
        <v>71</v>
      </c>
      <c r="B2" s="24">
        <v>68</v>
      </c>
      <c r="C2" s="24">
        <v>75</v>
      </c>
      <c r="D2" s="24">
        <v>57</v>
      </c>
      <c r="E2" s="14">
        <v>79</v>
      </c>
      <c r="F2" s="15">
        <f>SUM(B2:E2)</f>
        <v>279</v>
      </c>
      <c r="G2" s="17">
        <f>F2/$F$4</f>
        <v>0.66428571428571426</v>
      </c>
      <c r="J2" s="21" t="s">
        <v>85</v>
      </c>
      <c r="K2" s="25">
        <v>10</v>
      </c>
      <c r="L2" s="25">
        <v>17</v>
      </c>
      <c r="M2" s="25">
        <v>11</v>
      </c>
      <c r="N2" s="21">
        <v>21</v>
      </c>
      <c r="O2" s="26">
        <f>SUM(K2:N2)</f>
        <v>59</v>
      </c>
      <c r="P2" s="27">
        <f>O2/$O$6</f>
        <v>0.21933085501858737</v>
      </c>
    </row>
    <row r="3" spans="1:17" ht="15.6" x14ac:dyDescent="0.3">
      <c r="A3" s="14" t="s">
        <v>72</v>
      </c>
      <c r="B3" s="14">
        <v>32</v>
      </c>
      <c r="C3" s="14">
        <v>45</v>
      </c>
      <c r="D3" s="14">
        <v>33</v>
      </c>
      <c r="E3" s="14">
        <v>31</v>
      </c>
      <c r="F3" s="15">
        <f>SUM(B3:E3)</f>
        <v>141</v>
      </c>
      <c r="G3" s="17">
        <f>F3/$F$4</f>
        <v>0.33571428571428569</v>
      </c>
      <c r="J3" s="21" t="s">
        <v>86</v>
      </c>
      <c r="K3" s="21">
        <v>12</v>
      </c>
      <c r="L3" s="21">
        <v>23</v>
      </c>
      <c r="M3" s="21">
        <v>8</v>
      </c>
      <c r="N3" s="21">
        <v>5</v>
      </c>
      <c r="O3" s="26">
        <f>SUM(K3:N3)</f>
        <v>48</v>
      </c>
      <c r="P3" s="27">
        <f t="shared" ref="P3:P5" si="0">O3/$O$6</f>
        <v>0.17843866171003717</v>
      </c>
    </row>
    <row r="4" spans="1:17" ht="15.6" x14ac:dyDescent="0.3">
      <c r="A4" s="14"/>
      <c r="B4" s="15">
        <f>SUM(B2:B3)</f>
        <v>100</v>
      </c>
      <c r="C4" s="15">
        <f t="shared" ref="C4:E4" si="1">SUM(C2:C3)</f>
        <v>120</v>
      </c>
      <c r="D4" s="15">
        <f t="shared" si="1"/>
        <v>90</v>
      </c>
      <c r="E4" s="15">
        <f t="shared" si="1"/>
        <v>110</v>
      </c>
      <c r="F4" s="15">
        <f>SUM(B4:E4)</f>
        <v>420</v>
      </c>
      <c r="G4" s="5"/>
      <c r="J4" s="21" t="s">
        <v>87</v>
      </c>
      <c r="K4" s="21">
        <v>35</v>
      </c>
      <c r="L4" s="21">
        <v>38</v>
      </c>
      <c r="M4" s="21">
        <v>16</v>
      </c>
      <c r="N4" s="21">
        <v>7</v>
      </c>
      <c r="O4" s="26">
        <f>SUM(K4:N4)</f>
        <v>96</v>
      </c>
      <c r="P4" s="27">
        <f t="shared" si="0"/>
        <v>0.35687732342007433</v>
      </c>
    </row>
    <row r="5" spans="1:17" ht="15.6" x14ac:dyDescent="0.3">
      <c r="J5" s="21" t="s">
        <v>88</v>
      </c>
      <c r="K5" s="21">
        <v>28</v>
      </c>
      <c r="L5" s="21">
        <v>19</v>
      </c>
      <c r="M5" s="21">
        <v>6</v>
      </c>
      <c r="N5" s="21">
        <v>13</v>
      </c>
      <c r="O5" s="26">
        <f>SUM(K5:N5)</f>
        <v>66</v>
      </c>
      <c r="P5" s="27">
        <f t="shared" si="0"/>
        <v>0.24535315985130113</v>
      </c>
    </row>
    <row r="6" spans="1:17" ht="15.6" x14ac:dyDescent="0.3">
      <c r="A6" s="21" t="s">
        <v>79</v>
      </c>
      <c r="B6" s="21" t="s">
        <v>78</v>
      </c>
      <c r="C6" s="21" t="s">
        <v>81</v>
      </c>
      <c r="D6" s="21" t="s">
        <v>82</v>
      </c>
      <c r="E6" s="21" t="s">
        <v>83</v>
      </c>
      <c r="J6" s="21"/>
      <c r="K6" s="26">
        <f>SUM(K2:K5)</f>
        <v>85</v>
      </c>
      <c r="L6" s="26">
        <f>SUM(L2:L5)</f>
        <v>97</v>
      </c>
      <c r="M6" s="26">
        <f>SUM(M2:M5)</f>
        <v>41</v>
      </c>
      <c r="N6" s="26">
        <f>SUM(N2:N5)</f>
        <v>46</v>
      </c>
      <c r="O6" s="26">
        <f>SUM(K6:N6)</f>
        <v>269</v>
      </c>
      <c r="P6" s="21"/>
    </row>
    <row r="7" spans="1:17" x14ac:dyDescent="0.3">
      <c r="A7" s="21">
        <v>68</v>
      </c>
      <c r="B7" s="22">
        <f>$G$2*B4</f>
        <v>66.428571428571431</v>
      </c>
      <c r="C7" s="22">
        <f>A7-B7</f>
        <v>1.5714285714285694</v>
      </c>
      <c r="D7" s="22">
        <f>C7^2</f>
        <v>2.4693877551020345</v>
      </c>
      <c r="E7" s="22">
        <f>D7/B7</f>
        <v>3.7173579109062882E-2</v>
      </c>
    </row>
    <row r="8" spans="1:17" x14ac:dyDescent="0.3">
      <c r="A8" s="21">
        <v>75</v>
      </c>
      <c r="B8" s="22">
        <f>$G$2*C4</f>
        <v>79.714285714285708</v>
      </c>
      <c r="C8" s="22">
        <f t="shared" ref="C8:C14" si="2">A8-B8</f>
        <v>-4.7142857142857082</v>
      </c>
      <c r="D8" s="22">
        <f t="shared" ref="D8:D14" si="3">C8^2</f>
        <v>22.224489795918309</v>
      </c>
      <c r="E8" s="22">
        <f t="shared" ref="E8:E14" si="4">D8/B8</f>
        <v>0.27880184331797164</v>
      </c>
    </row>
    <row r="9" spans="1:17" x14ac:dyDescent="0.3">
      <c r="A9" s="21">
        <v>57</v>
      </c>
      <c r="B9" s="22">
        <f>$G$2*D4</f>
        <v>59.785714285714285</v>
      </c>
      <c r="C9" s="22">
        <f t="shared" si="2"/>
        <v>-2.7857142857142847</v>
      </c>
      <c r="D9" s="22">
        <f t="shared" si="3"/>
        <v>7.7602040816326472</v>
      </c>
      <c r="E9" s="22">
        <f t="shared" si="4"/>
        <v>0.12980030721966196</v>
      </c>
      <c r="J9" s="21" t="s">
        <v>79</v>
      </c>
      <c r="K9" s="21" t="s">
        <v>78</v>
      </c>
      <c r="L9" s="21" t="s">
        <v>81</v>
      </c>
      <c r="M9" s="21" t="s">
        <v>82</v>
      </c>
      <c r="N9" s="21" t="s">
        <v>83</v>
      </c>
      <c r="O9" s="25" t="s">
        <v>90</v>
      </c>
      <c r="P9" s="25" t="s">
        <v>89</v>
      </c>
      <c r="Q9" s="25" t="s">
        <v>34</v>
      </c>
    </row>
    <row r="10" spans="1:17" x14ac:dyDescent="0.3">
      <c r="A10" s="21">
        <v>79</v>
      </c>
      <c r="B10" s="22">
        <f>$G$2* E4</f>
        <v>73.071428571428569</v>
      </c>
      <c r="C10" s="22">
        <f t="shared" si="2"/>
        <v>5.9285714285714306</v>
      </c>
      <c r="D10" s="22">
        <f t="shared" si="3"/>
        <v>35.147959183673493</v>
      </c>
      <c r="E10" s="22">
        <f t="shared" si="4"/>
        <v>0.48100823907275553</v>
      </c>
      <c r="J10" s="25">
        <v>10</v>
      </c>
      <c r="K10" s="22">
        <f>$P$2*K6</f>
        <v>18.643122676579928</v>
      </c>
      <c r="L10" s="22">
        <f>J10-K10</f>
        <v>-8.6431226765799281</v>
      </c>
      <c r="M10" s="22">
        <f>L10^2</f>
        <v>74.703569602410184</v>
      </c>
      <c r="N10" s="22">
        <f>M10/K10</f>
        <v>4.0070309517544045</v>
      </c>
      <c r="O10" s="14">
        <v>4</v>
      </c>
      <c r="P10" s="14">
        <v>4</v>
      </c>
      <c r="Q10" s="14">
        <f>(O10-1)*(P10-1)</f>
        <v>9</v>
      </c>
    </row>
    <row r="11" spans="1:17" x14ac:dyDescent="0.3">
      <c r="A11" s="21">
        <v>32</v>
      </c>
      <c r="B11" s="22">
        <f>$G$3*B4</f>
        <v>33.571428571428569</v>
      </c>
      <c r="C11" s="22">
        <f t="shared" si="2"/>
        <v>-1.5714285714285694</v>
      </c>
      <c r="D11" s="22">
        <f t="shared" si="3"/>
        <v>2.4693877551020345</v>
      </c>
      <c r="E11" s="22">
        <f t="shared" si="4"/>
        <v>7.3556231003039332E-2</v>
      </c>
      <c r="J11" s="25">
        <v>17</v>
      </c>
      <c r="K11" s="22">
        <f>$P$2*L6</f>
        <v>21.275092936802974</v>
      </c>
      <c r="L11" s="22">
        <f t="shared" ref="L11:L17" si="5">J11-K11</f>
        <v>-4.2750929368029738</v>
      </c>
      <c r="M11" s="22">
        <f t="shared" ref="M11:M25" si="6">L11^2</f>
        <v>18.276419618302675</v>
      </c>
      <c r="N11" s="22">
        <f t="shared" ref="N11:N17" si="7">M11/K11</f>
        <v>0.85905239862369731</v>
      </c>
    </row>
    <row r="12" spans="1:17" x14ac:dyDescent="0.3">
      <c r="A12" s="21">
        <v>45</v>
      </c>
      <c r="B12" s="22">
        <f>$G$3*C4</f>
        <v>40.285714285714285</v>
      </c>
      <c r="C12" s="22">
        <f t="shared" si="2"/>
        <v>4.7142857142857153</v>
      </c>
      <c r="D12" s="22">
        <f t="shared" si="3"/>
        <v>22.224489795918377</v>
      </c>
      <c r="E12" s="22">
        <f t="shared" si="4"/>
        <v>0.55167173252279655</v>
      </c>
      <c r="J12" s="25">
        <v>11</v>
      </c>
      <c r="K12" s="22">
        <f>$P$2*M6</f>
        <v>8.992565055762082</v>
      </c>
      <c r="L12" s="22">
        <f t="shared" si="5"/>
        <v>2.007434944237918</v>
      </c>
      <c r="M12" s="22">
        <f t="shared" si="6"/>
        <v>4.0297950553474928</v>
      </c>
      <c r="N12" s="22">
        <f t="shared" si="7"/>
        <v>0.44812520458390886</v>
      </c>
    </row>
    <row r="13" spans="1:17" x14ac:dyDescent="0.3">
      <c r="A13" s="21">
        <v>33</v>
      </c>
      <c r="B13" s="22">
        <f>$G$3*D4</f>
        <v>30.214285714285712</v>
      </c>
      <c r="C13" s="22">
        <f t="shared" si="2"/>
        <v>2.7857142857142883</v>
      </c>
      <c r="D13" s="22">
        <f t="shared" si="3"/>
        <v>7.7602040816326676</v>
      </c>
      <c r="E13" s="22">
        <f t="shared" si="4"/>
        <v>0.25683890577507651</v>
      </c>
      <c r="J13" s="21">
        <v>21</v>
      </c>
      <c r="K13" s="22">
        <f>$P$2* N6</f>
        <v>10.08921933085502</v>
      </c>
      <c r="L13" s="22">
        <f t="shared" si="5"/>
        <v>10.91078066914498</v>
      </c>
      <c r="M13" s="22">
        <f t="shared" si="6"/>
        <v>119.04513481018779</v>
      </c>
      <c r="N13" s="22">
        <f t="shared" si="7"/>
        <v>11.799241438445287</v>
      </c>
    </row>
    <row r="14" spans="1:17" x14ac:dyDescent="0.3">
      <c r="A14" s="21">
        <v>31</v>
      </c>
      <c r="B14" s="22">
        <f>$G$3*E4</f>
        <v>36.928571428571423</v>
      </c>
      <c r="C14" s="22">
        <f t="shared" si="2"/>
        <v>-5.9285714285714235</v>
      </c>
      <c r="D14" s="22">
        <f t="shared" si="3"/>
        <v>35.147959183673407</v>
      </c>
      <c r="E14" s="22">
        <f t="shared" si="4"/>
        <v>0.95178226029289703</v>
      </c>
      <c r="J14" s="21">
        <v>12</v>
      </c>
      <c r="K14" s="22">
        <f>$P$3*K6</f>
        <v>15.167286245353159</v>
      </c>
      <c r="L14" s="22">
        <f t="shared" si="5"/>
        <v>-3.1672862453531589</v>
      </c>
      <c r="M14" s="22">
        <f t="shared" si="6"/>
        <v>10.031702160003311</v>
      </c>
      <c r="N14" s="22">
        <f t="shared" si="7"/>
        <v>0.66140389241198305</v>
      </c>
    </row>
    <row r="15" spans="1:17" ht="23.4" x14ac:dyDescent="0.3">
      <c r="A15" s="18" t="s">
        <v>84</v>
      </c>
      <c r="B15" s="19"/>
      <c r="C15" s="19"/>
      <c r="D15" s="20"/>
      <c r="E15" s="23">
        <f>SUM(E7:E14)</f>
        <v>2.7606330983132614</v>
      </c>
      <c r="J15" s="21">
        <v>23</v>
      </c>
      <c r="K15" s="22">
        <f>$P$3*L6</f>
        <v>17.308550185873607</v>
      </c>
      <c r="L15" s="22">
        <f t="shared" si="5"/>
        <v>5.6914498141263934</v>
      </c>
      <c r="M15" s="22">
        <f t="shared" si="6"/>
        <v>32.392600986719359</v>
      </c>
      <c r="N15" s="22">
        <f t="shared" si="7"/>
        <v>1.8714797391382103</v>
      </c>
    </row>
    <row r="16" spans="1:17" x14ac:dyDescent="0.3">
      <c r="J16" s="21">
        <v>8</v>
      </c>
      <c r="K16" s="22">
        <f>$P$3*M6</f>
        <v>7.3159851301115237</v>
      </c>
      <c r="L16" s="22">
        <f t="shared" si="5"/>
        <v>0.68401486988847626</v>
      </c>
      <c r="M16" s="22">
        <f t="shared" si="6"/>
        <v>0.46787634222854912</v>
      </c>
      <c r="N16" s="22">
        <f t="shared" si="7"/>
        <v>6.3952609786321002E-2</v>
      </c>
    </row>
    <row r="17" spans="10:14" x14ac:dyDescent="0.3">
      <c r="J17" s="21">
        <v>5</v>
      </c>
      <c r="K17" s="22">
        <f>$P$3*N6</f>
        <v>8.2081784386617098</v>
      </c>
      <c r="L17" s="22">
        <f t="shared" si="5"/>
        <v>-3.2081784386617098</v>
      </c>
      <c r="M17" s="22">
        <f t="shared" si="6"/>
        <v>10.292408894293887</v>
      </c>
      <c r="N17" s="22">
        <f t="shared" si="7"/>
        <v>1.2539211922848983</v>
      </c>
    </row>
    <row r="18" spans="10:14" x14ac:dyDescent="0.3">
      <c r="J18" s="25">
        <v>35</v>
      </c>
      <c r="K18" s="22">
        <f>$P$4*K6</f>
        <v>30.334572490706318</v>
      </c>
      <c r="L18" s="22">
        <f t="shared" ref="L18:L25" si="8">J18-K18</f>
        <v>4.6654275092936821</v>
      </c>
      <c r="M18" s="22">
        <f t="shared" si="6"/>
        <v>21.766213844474251</v>
      </c>
      <c r="N18" s="22">
        <f t="shared" ref="N18:N25" si="9">M18/K18</f>
        <v>0.71753817698083011</v>
      </c>
    </row>
    <row r="19" spans="10:14" x14ac:dyDescent="0.3">
      <c r="J19" s="25">
        <v>38</v>
      </c>
      <c r="K19" s="22">
        <f>$P$4*L6</f>
        <v>34.617100371747213</v>
      </c>
      <c r="L19" s="22">
        <f t="shared" si="8"/>
        <v>3.3828996282527868</v>
      </c>
      <c r="M19" s="22">
        <f t="shared" si="6"/>
        <v>11.444009894832844</v>
      </c>
      <c r="N19" s="22">
        <f t="shared" si="9"/>
        <v>0.33058834425580269</v>
      </c>
    </row>
    <row r="20" spans="10:14" x14ac:dyDescent="0.3">
      <c r="J20" s="25">
        <v>16</v>
      </c>
      <c r="K20" s="22">
        <f>$P$4*M6</f>
        <v>14.631970260223047</v>
      </c>
      <c r="L20" s="22">
        <f t="shared" si="8"/>
        <v>1.3680297397769525</v>
      </c>
      <c r="M20" s="22">
        <f t="shared" si="6"/>
        <v>1.8715053689141965</v>
      </c>
      <c r="N20" s="22">
        <f t="shared" si="9"/>
        <v>0.127905219572642</v>
      </c>
    </row>
    <row r="21" spans="10:14" x14ac:dyDescent="0.3">
      <c r="J21" s="25">
        <v>7</v>
      </c>
      <c r="K21" s="22">
        <f>$P$4*N6</f>
        <v>16.41635687732342</v>
      </c>
      <c r="L21" s="22">
        <f t="shared" si="8"/>
        <v>-9.4163568773234196</v>
      </c>
      <c r="M21" s="22">
        <f t="shared" si="6"/>
        <v>88.667776841116066</v>
      </c>
      <c r="N21" s="22">
        <f t="shared" si="9"/>
        <v>5.4011847758741443</v>
      </c>
    </row>
    <row r="22" spans="10:14" x14ac:dyDescent="0.3">
      <c r="J22" s="25">
        <v>28</v>
      </c>
      <c r="K22" s="22">
        <f>$P$5*K6</f>
        <v>20.855018587360597</v>
      </c>
      <c r="L22" s="22">
        <f t="shared" si="8"/>
        <v>7.1449814126394031</v>
      </c>
      <c r="M22" s="22">
        <f t="shared" si="6"/>
        <v>51.050759386962561</v>
      </c>
      <c r="N22" s="22">
        <f t="shared" si="9"/>
        <v>2.4478884625834096</v>
      </c>
    </row>
    <row r="23" spans="10:14" x14ac:dyDescent="0.3">
      <c r="J23" s="25">
        <v>19</v>
      </c>
      <c r="K23" s="22">
        <f>$P$5*L6</f>
        <v>23.79925650557621</v>
      </c>
      <c r="L23" s="22">
        <f t="shared" si="8"/>
        <v>-4.79925650557621</v>
      </c>
      <c r="M23" s="22">
        <f t="shared" si="6"/>
        <v>23.032863006315573</v>
      </c>
      <c r="N23" s="22">
        <f t="shared" si="9"/>
        <v>0.96779758648842373</v>
      </c>
    </row>
    <row r="24" spans="10:14" x14ac:dyDescent="0.3">
      <c r="J24" s="25">
        <v>6</v>
      </c>
      <c r="K24" s="22">
        <f>$P$5*M6</f>
        <v>10.059479553903346</v>
      </c>
      <c r="L24" s="22">
        <f t="shared" si="8"/>
        <v>-4.0594795539033459</v>
      </c>
      <c r="M24" s="22">
        <f t="shared" si="6"/>
        <v>16.47937424855931</v>
      </c>
      <c r="N24" s="22">
        <f t="shared" si="9"/>
        <v>1.6381935228612174</v>
      </c>
    </row>
    <row r="25" spans="10:14" x14ac:dyDescent="0.3">
      <c r="J25" s="25">
        <v>13</v>
      </c>
      <c r="K25" s="22">
        <f>$P$5*N6</f>
        <v>11.286245353159853</v>
      </c>
      <c r="L25" s="22">
        <f t="shared" si="8"/>
        <v>1.7137546468401474</v>
      </c>
      <c r="M25" s="22">
        <f t="shared" si="6"/>
        <v>2.9369549895661984</v>
      </c>
      <c r="N25" s="22">
        <f t="shared" si="9"/>
        <v>0.2602242727909444</v>
      </c>
    </row>
    <row r="26" spans="10:14" ht="23.4" x14ac:dyDescent="0.3">
      <c r="J26" s="18" t="s">
        <v>84</v>
      </c>
      <c r="K26" s="19"/>
      <c r="L26" s="19"/>
      <c r="M26" s="20"/>
      <c r="N26" s="23">
        <f>SUM(N10:N25)</f>
        <v>32.85552778843612</v>
      </c>
    </row>
  </sheetData>
  <mergeCells count="2">
    <mergeCell ref="A15:D15"/>
    <mergeCell ref="J26:M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17264-614A-43F7-9C08-3AC986B98570}">
  <dimension ref="A1:I23"/>
  <sheetViews>
    <sheetView workbookViewId="0">
      <selection activeCell="F22" sqref="F22"/>
    </sheetView>
  </sheetViews>
  <sheetFormatPr defaultRowHeight="14.4" x14ac:dyDescent="0.3"/>
  <cols>
    <col min="1" max="1" width="17.33203125" customWidth="1"/>
    <col min="2" max="2" width="30.44140625" bestFit="1" customWidth="1"/>
    <col min="3" max="3" width="11.5546875" customWidth="1"/>
    <col min="4" max="4" width="11.109375" customWidth="1"/>
    <col min="5" max="5" width="11.5546875" customWidth="1"/>
  </cols>
  <sheetData>
    <row r="1" spans="1:9" x14ac:dyDescent="0.3">
      <c r="A1" s="13" t="s">
        <v>51</v>
      </c>
      <c r="B1" s="13"/>
      <c r="C1" s="29" t="s">
        <v>40</v>
      </c>
      <c r="D1" s="31" t="s">
        <v>41</v>
      </c>
      <c r="E1" s="30" t="s">
        <v>42</v>
      </c>
      <c r="F1" s="21" t="s">
        <v>44</v>
      </c>
    </row>
    <row r="2" spans="1:9" x14ac:dyDescent="0.3">
      <c r="A2" s="13"/>
      <c r="B2" s="13"/>
      <c r="C2" s="29">
        <v>15</v>
      </c>
      <c r="D2" s="31">
        <v>22</v>
      </c>
      <c r="E2" s="30">
        <v>18</v>
      </c>
      <c r="F2" s="21"/>
    </row>
    <row r="3" spans="1:9" x14ac:dyDescent="0.3">
      <c r="A3" s="13"/>
      <c r="B3" s="13"/>
      <c r="C3" s="29">
        <v>18</v>
      </c>
      <c r="D3" s="31">
        <v>27</v>
      </c>
      <c r="E3" s="30">
        <v>24</v>
      </c>
      <c r="F3" s="21"/>
    </row>
    <row r="4" spans="1:9" x14ac:dyDescent="0.3">
      <c r="A4" s="13"/>
      <c r="B4" s="13"/>
      <c r="C4" s="29">
        <v>19</v>
      </c>
      <c r="D4" s="31">
        <v>18</v>
      </c>
      <c r="E4" s="30">
        <v>19</v>
      </c>
      <c r="F4" s="21"/>
    </row>
    <row r="5" spans="1:9" x14ac:dyDescent="0.3">
      <c r="A5" s="13"/>
      <c r="B5" s="13"/>
      <c r="C5" s="29">
        <v>22</v>
      </c>
      <c r="D5" s="31">
        <v>21</v>
      </c>
      <c r="E5" s="30">
        <v>16</v>
      </c>
      <c r="F5" s="21"/>
    </row>
    <row r="6" spans="1:9" x14ac:dyDescent="0.3">
      <c r="A6" s="13"/>
      <c r="B6" s="13"/>
      <c r="C6" s="29">
        <v>11</v>
      </c>
      <c r="D6" s="31">
        <v>17</v>
      </c>
      <c r="E6" s="30">
        <v>22</v>
      </c>
      <c r="F6" s="21"/>
    </row>
    <row r="7" spans="1:9" x14ac:dyDescent="0.3">
      <c r="A7" s="13"/>
      <c r="B7" s="13"/>
      <c r="C7" s="21"/>
      <c r="D7" s="21"/>
      <c r="E7" s="21">
        <v>15</v>
      </c>
      <c r="F7" s="21"/>
    </row>
    <row r="8" spans="1:9" x14ac:dyDescent="0.3">
      <c r="A8" s="12" t="s">
        <v>50</v>
      </c>
      <c r="B8" s="5" t="s">
        <v>18</v>
      </c>
      <c r="C8" s="21">
        <v>5</v>
      </c>
      <c r="D8" s="21">
        <v>5</v>
      </c>
      <c r="E8" s="21">
        <v>6</v>
      </c>
      <c r="F8" s="21">
        <f>SUM(C8:E8)</f>
        <v>16</v>
      </c>
    </row>
    <row r="9" spans="1:9" x14ac:dyDescent="0.3">
      <c r="A9" s="12"/>
      <c r="B9" s="5" t="s">
        <v>43</v>
      </c>
      <c r="C9" s="21">
        <f>AVERAGE(C2:C7)</f>
        <v>17</v>
      </c>
      <c r="D9" s="21">
        <f t="shared" ref="D9:E9" si="0">AVERAGE(D2:D7)</f>
        <v>21</v>
      </c>
      <c r="E9" s="21">
        <f t="shared" si="0"/>
        <v>19</v>
      </c>
      <c r="F9" s="21">
        <f>AVERAGE(C2:E7)</f>
        <v>19</v>
      </c>
    </row>
    <row r="10" spans="1:9" ht="28.8" x14ac:dyDescent="0.3">
      <c r="A10" s="12"/>
      <c r="B10" s="6" t="s">
        <v>45</v>
      </c>
      <c r="C10" s="21">
        <f>M1_Mean-Overall_Mean</f>
        <v>-2</v>
      </c>
      <c r="D10" s="21">
        <f>M2_Mean-Overall_Mean</f>
        <v>2</v>
      </c>
      <c r="E10" s="21">
        <f>M3_Mean-Overall_Mean</f>
        <v>0</v>
      </c>
      <c r="F10" s="21"/>
    </row>
    <row r="11" spans="1:9" x14ac:dyDescent="0.3">
      <c r="A11" s="12"/>
      <c r="B11" s="5" t="s">
        <v>46</v>
      </c>
      <c r="C11" s="21">
        <f>C10^2</f>
        <v>4</v>
      </c>
      <c r="D11" s="21">
        <f t="shared" ref="D11:E11" si="1">D10^2</f>
        <v>4</v>
      </c>
      <c r="E11" s="21">
        <f t="shared" si="1"/>
        <v>0</v>
      </c>
      <c r="F11" s="21"/>
      <c r="G11" s="33" t="s">
        <v>95</v>
      </c>
      <c r="H11" s="32"/>
      <c r="I11" s="32"/>
    </row>
    <row r="12" spans="1:9" x14ac:dyDescent="0.3">
      <c r="A12" s="12"/>
      <c r="B12" s="5" t="s">
        <v>47</v>
      </c>
      <c r="C12" s="21">
        <f>C11*C8</f>
        <v>20</v>
      </c>
      <c r="D12" s="21">
        <f t="shared" ref="D12:E12" si="2">D11*D8</f>
        <v>20</v>
      </c>
      <c r="E12" s="21">
        <f t="shared" si="2"/>
        <v>0</v>
      </c>
      <c r="F12" s="21">
        <f>SUM(C12:E12)</f>
        <v>40</v>
      </c>
    </row>
    <row r="13" spans="1:9" x14ac:dyDescent="0.3">
      <c r="A13" s="12"/>
      <c r="B13" s="6" t="s">
        <v>48</v>
      </c>
      <c r="C13" s="21"/>
      <c r="D13" s="21"/>
      <c r="E13" s="21"/>
      <c r="F13" s="21">
        <f>SUM(C12:E12)</f>
        <v>40</v>
      </c>
    </row>
    <row r="14" spans="1:9" x14ac:dyDescent="0.3">
      <c r="A14" s="12"/>
      <c r="B14" s="5" t="s">
        <v>49</v>
      </c>
      <c r="C14" s="21">
        <v>4</v>
      </c>
      <c r="D14" s="21">
        <v>4</v>
      </c>
      <c r="E14" s="21">
        <v>5</v>
      </c>
      <c r="F14" s="21"/>
    </row>
    <row r="15" spans="1:9" ht="18" x14ac:dyDescent="0.35">
      <c r="A15" s="12"/>
      <c r="B15" s="7" t="s">
        <v>96</v>
      </c>
      <c r="C15" s="28"/>
      <c r="D15" s="28"/>
      <c r="E15" s="28"/>
      <c r="F15" s="28">
        <f>F13/(2)</f>
        <v>20</v>
      </c>
    </row>
    <row r="16" spans="1:9" x14ac:dyDescent="0.3">
      <c r="A16" s="12" t="s">
        <v>56</v>
      </c>
      <c r="B16" s="5" t="s">
        <v>52</v>
      </c>
      <c r="C16" s="21">
        <f>VAR(C2:C6)</f>
        <v>17.5</v>
      </c>
      <c r="D16" s="21">
        <f t="shared" ref="D16:E16" si="3">VAR(D2:D6)</f>
        <v>15.5</v>
      </c>
      <c r="E16" s="21">
        <f>VAR(E2:E7)</f>
        <v>12</v>
      </c>
      <c r="F16" s="21"/>
    </row>
    <row r="17" spans="1:6" x14ac:dyDescent="0.3">
      <c r="A17" s="12"/>
      <c r="B17" s="5" t="s">
        <v>53</v>
      </c>
      <c r="C17" s="21">
        <f>(C8-1)/($F$8-3)</f>
        <v>0.30769230769230771</v>
      </c>
      <c r="D17" s="21">
        <f t="shared" ref="D17:E17" si="4">(D8-1)/($F$8-3)</f>
        <v>0.30769230769230771</v>
      </c>
      <c r="E17" s="21">
        <f t="shared" si="4"/>
        <v>0.38461538461538464</v>
      </c>
      <c r="F17" s="21"/>
    </row>
    <row r="18" spans="1:6" x14ac:dyDescent="0.3">
      <c r="A18" s="12"/>
      <c r="B18" s="5" t="s">
        <v>54</v>
      </c>
      <c r="C18" s="21">
        <f>C17*C16</f>
        <v>5.384615384615385</v>
      </c>
      <c r="D18" s="21">
        <f t="shared" ref="D18:E18" si="5">D17*D16</f>
        <v>4.7692307692307692</v>
      </c>
      <c r="E18" s="21">
        <f t="shared" si="5"/>
        <v>4.6153846153846159</v>
      </c>
      <c r="F18" s="21"/>
    </row>
    <row r="19" spans="1:6" ht="18" x14ac:dyDescent="0.35">
      <c r="A19" s="12"/>
      <c r="B19" s="7" t="s">
        <v>55</v>
      </c>
      <c r="C19" s="28"/>
      <c r="D19" s="28"/>
      <c r="E19" s="28"/>
      <c r="F19" s="28">
        <f>SUM(C18:E18)</f>
        <v>14.76923076923077</v>
      </c>
    </row>
    <row r="20" spans="1:6" ht="14.4" customHeight="1" x14ac:dyDescent="0.3">
      <c r="A20" s="8" t="s">
        <v>57</v>
      </c>
      <c r="B20" s="5"/>
      <c r="C20" s="21"/>
      <c r="D20" s="21"/>
      <c r="E20" s="21"/>
      <c r="F20" s="21">
        <f>F15/F19</f>
        <v>1.3541666666666665</v>
      </c>
    </row>
    <row r="21" spans="1:6" ht="14.4" customHeight="1" x14ac:dyDescent="0.3">
      <c r="A21" s="9" t="s">
        <v>58</v>
      </c>
      <c r="B21" s="5"/>
      <c r="C21" s="21"/>
      <c r="D21" s="21"/>
      <c r="E21" s="21"/>
      <c r="F21" s="21">
        <v>2</v>
      </c>
    </row>
    <row r="22" spans="1:6" ht="14.4" customHeight="1" x14ac:dyDescent="0.3">
      <c r="A22" s="9" t="s">
        <v>59</v>
      </c>
      <c r="B22" s="5"/>
      <c r="C22" s="21"/>
      <c r="D22" s="21"/>
      <c r="E22" s="21"/>
      <c r="F22" s="21">
        <v>13</v>
      </c>
    </row>
    <row r="23" spans="1:6" ht="14.4" customHeight="1" x14ac:dyDescent="0.3"/>
  </sheetData>
  <mergeCells count="4">
    <mergeCell ref="A8:A15"/>
    <mergeCell ref="A1:B7"/>
    <mergeCell ref="A16:A19"/>
    <mergeCell ref="G11:I11"/>
  </mergeCells>
  <pageMargins left="0.7" right="0.7" top="0.75" bottom="0.75" header="0.3" footer="0.3"/>
  <pageSetup orientation="portrait" r:id="rId1"/>
  <ignoredErrors>
    <ignoredError sqref="C9:E9 E16" formulaRange="1"/>
    <ignoredError sqref="D10"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FD55D-F484-4D14-A728-98677F72103B}">
  <dimension ref="A1:J23"/>
  <sheetViews>
    <sheetView workbookViewId="0">
      <selection activeCell="G19" sqref="G19"/>
    </sheetView>
  </sheetViews>
  <sheetFormatPr defaultRowHeight="14.4" x14ac:dyDescent="0.3"/>
  <cols>
    <col min="1" max="1" width="17.33203125" customWidth="1"/>
    <col min="2" max="2" width="30.44140625" bestFit="1" customWidth="1"/>
    <col min="3" max="3" width="11.5546875" customWidth="1"/>
    <col min="4" max="4" width="11.109375" customWidth="1"/>
    <col min="5" max="6" width="11.5546875" customWidth="1"/>
  </cols>
  <sheetData>
    <row r="1" spans="1:10" x14ac:dyDescent="0.3">
      <c r="A1" s="13" t="s">
        <v>51</v>
      </c>
      <c r="B1" s="13"/>
      <c r="C1" s="29" t="s">
        <v>97</v>
      </c>
      <c r="D1" s="31" t="s">
        <v>98</v>
      </c>
      <c r="E1" s="30" t="s">
        <v>99</v>
      </c>
      <c r="F1" s="30" t="s">
        <v>100</v>
      </c>
      <c r="G1" s="21" t="s">
        <v>44</v>
      </c>
    </row>
    <row r="2" spans="1:10" x14ac:dyDescent="0.3">
      <c r="A2" s="13"/>
      <c r="B2" s="13"/>
      <c r="C2" s="29">
        <v>78</v>
      </c>
      <c r="D2" s="31">
        <v>94</v>
      </c>
      <c r="E2" s="30">
        <v>73</v>
      </c>
      <c r="F2" s="30">
        <v>79</v>
      </c>
      <c r="G2" s="21"/>
    </row>
    <row r="3" spans="1:10" x14ac:dyDescent="0.3">
      <c r="A3" s="13"/>
      <c r="B3" s="13"/>
      <c r="C3" s="29">
        <v>87</v>
      </c>
      <c r="D3" s="31">
        <v>91</v>
      </c>
      <c r="E3" s="30">
        <v>78</v>
      </c>
      <c r="F3" s="30">
        <v>83</v>
      </c>
      <c r="G3" s="21"/>
    </row>
    <row r="4" spans="1:10" x14ac:dyDescent="0.3">
      <c r="A4" s="13"/>
      <c r="B4" s="13"/>
      <c r="C4" s="29">
        <v>81</v>
      </c>
      <c r="D4" s="31">
        <v>87</v>
      </c>
      <c r="E4" s="30">
        <v>69</v>
      </c>
      <c r="F4" s="30">
        <v>78</v>
      </c>
      <c r="G4" s="21"/>
    </row>
    <row r="5" spans="1:10" x14ac:dyDescent="0.3">
      <c r="A5" s="13"/>
      <c r="B5" s="13"/>
      <c r="C5" s="29">
        <v>89</v>
      </c>
      <c r="D5" s="31">
        <v>90</v>
      </c>
      <c r="E5" s="30">
        <v>83</v>
      </c>
      <c r="F5" s="30">
        <v>69</v>
      </c>
      <c r="G5" s="21"/>
    </row>
    <row r="6" spans="1:10" x14ac:dyDescent="0.3">
      <c r="A6" s="13"/>
      <c r="B6" s="13"/>
      <c r="C6" s="29">
        <v>85</v>
      </c>
      <c r="D6" s="31">
        <v>88</v>
      </c>
      <c r="E6" s="30">
        <v>76</v>
      </c>
      <c r="F6" s="30">
        <v>81</v>
      </c>
      <c r="G6" s="21"/>
    </row>
    <row r="7" spans="1:10" x14ac:dyDescent="0.3">
      <c r="A7" s="13"/>
      <c r="B7" s="13"/>
      <c r="C7" s="21"/>
      <c r="D7" s="21"/>
      <c r="E7" s="21"/>
      <c r="F7" s="21"/>
      <c r="G7" s="21"/>
    </row>
    <row r="8" spans="1:10" x14ac:dyDescent="0.3">
      <c r="A8" s="12" t="s">
        <v>50</v>
      </c>
      <c r="B8" s="5" t="s">
        <v>18</v>
      </c>
      <c r="C8" s="21">
        <v>5</v>
      </c>
      <c r="D8" s="21">
        <v>5</v>
      </c>
      <c r="E8" s="21">
        <v>5</v>
      </c>
      <c r="F8" s="21">
        <v>5</v>
      </c>
      <c r="G8" s="21">
        <f>SUM(C8:F8)</f>
        <v>20</v>
      </c>
    </row>
    <row r="9" spans="1:10" x14ac:dyDescent="0.3">
      <c r="A9" s="12"/>
      <c r="B9" s="5" t="s">
        <v>43</v>
      </c>
      <c r="C9" s="21">
        <f>AVERAGE(C2:C7)</f>
        <v>84</v>
      </c>
      <c r="D9" s="21">
        <f t="shared" ref="D9:F9" si="0">AVERAGE(D2:D7)</f>
        <v>90</v>
      </c>
      <c r="E9" s="21">
        <f t="shared" si="0"/>
        <v>75.8</v>
      </c>
      <c r="F9" s="21">
        <f t="shared" si="0"/>
        <v>78</v>
      </c>
      <c r="G9" s="21">
        <f>AVERAGE(C2:E7)</f>
        <v>83.266666666666666</v>
      </c>
    </row>
    <row r="10" spans="1:10" ht="28.8" x14ac:dyDescent="0.3">
      <c r="A10" s="12"/>
      <c r="B10" s="6" t="s">
        <v>45</v>
      </c>
      <c r="C10" s="21">
        <f>M1_Mean-Overall_Mean</f>
        <v>0.73333333333333428</v>
      </c>
      <c r="D10" s="21">
        <f>M2_Mean-Overall_Mean</f>
        <v>6.7333333333333343</v>
      </c>
      <c r="E10" s="21">
        <f>M3_Mean-Overall_Mean</f>
        <v>-7.4666666666666686</v>
      </c>
      <c r="F10" s="21">
        <f>F9-Overall_Mean</f>
        <v>-5.2666666666666657</v>
      </c>
      <c r="G10" s="21"/>
    </row>
    <row r="11" spans="1:10" x14ac:dyDescent="0.3">
      <c r="A11" s="12"/>
      <c r="B11" s="5" t="s">
        <v>46</v>
      </c>
      <c r="C11" s="21">
        <f>C10^2</f>
        <v>0.53777777777777913</v>
      </c>
      <c r="D11" s="21">
        <f t="shared" ref="D11:F11" si="1">D10^2</f>
        <v>45.337777777777788</v>
      </c>
      <c r="E11" s="21">
        <f t="shared" si="1"/>
        <v>55.751111111111136</v>
      </c>
      <c r="F11" s="21">
        <f t="shared" si="1"/>
        <v>27.737777777777769</v>
      </c>
      <c r="G11" s="21"/>
      <c r="H11" s="33" t="s">
        <v>95</v>
      </c>
      <c r="I11" s="32"/>
      <c r="J11" s="32"/>
    </row>
    <row r="12" spans="1:10" x14ac:dyDescent="0.3">
      <c r="A12" s="12"/>
      <c r="B12" s="5" t="s">
        <v>47</v>
      </c>
      <c r="C12" s="21">
        <f>C11*C8</f>
        <v>2.6888888888888958</v>
      </c>
      <c r="D12" s="21">
        <f t="shared" ref="D12:E12" si="2">D11*D8</f>
        <v>226.68888888888893</v>
      </c>
      <c r="E12" s="21">
        <f t="shared" si="2"/>
        <v>278.7555555555557</v>
      </c>
      <c r="F12" s="21">
        <f>F11*F8</f>
        <v>138.68888888888884</v>
      </c>
      <c r="G12" s="21">
        <f>SUM(C12:F12)</f>
        <v>646.82222222222242</v>
      </c>
    </row>
    <row r="13" spans="1:10" x14ac:dyDescent="0.3">
      <c r="A13" s="12"/>
      <c r="B13" s="6" t="s">
        <v>48</v>
      </c>
      <c r="C13" s="21"/>
      <c r="D13" s="21"/>
      <c r="E13" s="21"/>
      <c r="F13" s="21"/>
      <c r="G13" s="21">
        <f>SUM(C12:F12)</f>
        <v>646.82222222222242</v>
      </c>
    </row>
    <row r="14" spans="1:10" x14ac:dyDescent="0.3">
      <c r="A14" s="12"/>
      <c r="B14" s="5" t="s">
        <v>49</v>
      </c>
      <c r="C14" s="21">
        <v>4</v>
      </c>
      <c r="D14" s="21">
        <v>4</v>
      </c>
      <c r="E14" s="21">
        <v>4</v>
      </c>
      <c r="F14" s="21">
        <v>4</v>
      </c>
      <c r="G14" s="21"/>
    </row>
    <row r="15" spans="1:10" ht="18" x14ac:dyDescent="0.35">
      <c r="A15" s="12"/>
      <c r="B15" s="7" t="s">
        <v>96</v>
      </c>
      <c r="C15" s="28"/>
      <c r="D15" s="28"/>
      <c r="E15" s="28"/>
      <c r="F15" s="28"/>
      <c r="G15" s="28">
        <f>G13/3</f>
        <v>215.60740740740746</v>
      </c>
    </row>
    <row r="16" spans="1:10" x14ac:dyDescent="0.3">
      <c r="A16" s="12" t="s">
        <v>56</v>
      </c>
      <c r="B16" s="5" t="s">
        <v>52</v>
      </c>
      <c r="C16" s="21">
        <f>VAR(C2:C6)</f>
        <v>20</v>
      </c>
      <c r="D16" s="21">
        <f t="shared" ref="D16:E16" si="3">VAR(D2:D6)</f>
        <v>7.5</v>
      </c>
      <c r="E16" s="21">
        <f>VAR(E2:E6)</f>
        <v>27.7</v>
      </c>
      <c r="F16" s="21">
        <f>VAR(F2:F6)</f>
        <v>29</v>
      </c>
      <c r="G16" s="21"/>
    </row>
    <row r="17" spans="1:7" x14ac:dyDescent="0.3">
      <c r="A17" s="12"/>
      <c r="B17" s="5" t="s">
        <v>53</v>
      </c>
      <c r="C17" s="21">
        <f>(C8-1)/($G$8-4)</f>
        <v>0.25</v>
      </c>
      <c r="D17" s="21">
        <f>(D8-1)/($G$8-4)</f>
        <v>0.25</v>
      </c>
      <c r="E17" s="21">
        <f>(E8-1)/($G$8-4)</f>
        <v>0.25</v>
      </c>
      <c r="F17" s="21">
        <f>(F8-1)/($G$8-4)</f>
        <v>0.25</v>
      </c>
      <c r="G17" s="21"/>
    </row>
    <row r="18" spans="1:7" x14ac:dyDescent="0.3">
      <c r="A18" s="12"/>
      <c r="B18" s="5" t="s">
        <v>54</v>
      </c>
      <c r="C18" s="21">
        <f>C17*C16</f>
        <v>5</v>
      </c>
      <c r="D18" s="21">
        <f t="shared" ref="D18:F18" si="4">D17*D16</f>
        <v>1.875</v>
      </c>
      <c r="E18" s="21">
        <f t="shared" si="4"/>
        <v>6.9249999999999998</v>
      </c>
      <c r="F18" s="21">
        <f t="shared" si="4"/>
        <v>7.25</v>
      </c>
      <c r="G18" s="21"/>
    </row>
    <row r="19" spans="1:7" ht="18" x14ac:dyDescent="0.35">
      <c r="A19" s="12"/>
      <c r="B19" s="7" t="s">
        <v>55</v>
      </c>
      <c r="C19" s="28"/>
      <c r="D19" s="28"/>
      <c r="E19" s="28"/>
      <c r="F19" s="28"/>
      <c r="G19" s="28">
        <f>SUM(C18:F18)</f>
        <v>21.05</v>
      </c>
    </row>
    <row r="20" spans="1:7" ht="14.4" customHeight="1" x14ac:dyDescent="0.3">
      <c r="A20" s="8" t="s">
        <v>57</v>
      </c>
      <c r="B20" s="5"/>
      <c r="C20" s="21"/>
      <c r="D20" s="21"/>
      <c r="E20" s="21"/>
      <c r="F20" s="21"/>
      <c r="G20" s="21">
        <f>G15/G19</f>
        <v>10.242632180874464</v>
      </c>
    </row>
    <row r="21" spans="1:7" ht="14.4" customHeight="1" x14ac:dyDescent="0.3">
      <c r="A21" s="9" t="s">
        <v>58</v>
      </c>
      <c r="B21" s="5"/>
      <c r="C21" s="21"/>
      <c r="D21" s="21"/>
      <c r="E21" s="21"/>
      <c r="F21" s="21"/>
      <c r="G21" s="21">
        <v>3</v>
      </c>
    </row>
    <row r="22" spans="1:7" ht="14.4" customHeight="1" x14ac:dyDescent="0.3">
      <c r="A22" s="9" t="s">
        <v>59</v>
      </c>
      <c r="B22" s="5"/>
      <c r="C22" s="21"/>
      <c r="D22" s="21"/>
      <c r="E22" s="21"/>
      <c r="F22" s="21"/>
      <c r="G22" s="21">
        <v>16</v>
      </c>
    </row>
    <row r="23" spans="1:7" ht="14.4" customHeight="1" x14ac:dyDescent="0.3"/>
  </sheetData>
  <mergeCells count="4">
    <mergeCell ref="A1:B7"/>
    <mergeCell ref="A8:A15"/>
    <mergeCell ref="H11:J11"/>
    <mergeCell ref="A16:A19"/>
  </mergeCells>
  <pageMargins left="0.7" right="0.7" top="0.75" bottom="0.75" header="0.3" footer="0.3"/>
  <pageSetup orientation="portrait" r:id="rId1"/>
  <ignoredErrors>
    <ignoredError sqref="C9:F9"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30</vt:i4>
      </vt:variant>
    </vt:vector>
  </HeadingPairs>
  <TitlesOfParts>
    <vt:vector size="37" baseType="lpstr">
      <vt:lpstr>Z Stat</vt:lpstr>
      <vt:lpstr>t- Stat</vt:lpstr>
      <vt:lpstr>t-Stat(2s) - 2nd Hyp</vt:lpstr>
      <vt:lpstr>t-Stat(2s)</vt:lpstr>
      <vt:lpstr>Chi Sq</vt:lpstr>
      <vt:lpstr>ANOVA</vt:lpstr>
      <vt:lpstr>ANOVA - (2)</vt:lpstr>
      <vt:lpstr>'ANOVA - (2)'!M1_Mean</vt:lpstr>
      <vt:lpstr>M1_Mean</vt:lpstr>
      <vt:lpstr>'ANOVA - (2)'!M2_Mean</vt:lpstr>
      <vt:lpstr>M2_Mean</vt:lpstr>
      <vt:lpstr>'ANOVA - (2)'!M3_Mean</vt:lpstr>
      <vt:lpstr>M3_Mean</vt:lpstr>
      <vt:lpstr>'t-Stat(2s) - 2nd Hyp'!Mean_1</vt:lpstr>
      <vt:lpstr>Mean_1</vt:lpstr>
      <vt:lpstr>'t-Stat(2s) - 2nd Hyp'!Mean_2</vt:lpstr>
      <vt:lpstr>Mean_2</vt:lpstr>
      <vt:lpstr>'t-Stat(2s) - 2nd Hyp'!Mean1</vt:lpstr>
      <vt:lpstr>Mean1</vt:lpstr>
      <vt:lpstr>'ANOVA - (2)'!Overall_Mean</vt:lpstr>
      <vt:lpstr>Overall_Mean</vt:lpstr>
      <vt:lpstr>Population_Mean</vt:lpstr>
      <vt:lpstr>Sample_Mean</vt:lpstr>
      <vt:lpstr>Sample_Size</vt:lpstr>
      <vt:lpstr>'t-Stat(2s) - 2nd Hyp'!Sample_Size_1</vt:lpstr>
      <vt:lpstr>Sample_Size_1</vt:lpstr>
      <vt:lpstr>'t-Stat(2s) - 2nd Hyp'!Sample_Size_2</vt:lpstr>
      <vt:lpstr>Sample_Size_2</vt:lpstr>
      <vt:lpstr>Sample_St_Dev</vt:lpstr>
      <vt:lpstr>'t-Stat(2s) - 2nd Hyp'!StDev_1</vt:lpstr>
      <vt:lpstr>StDev_1</vt:lpstr>
      <vt:lpstr>'t-Stat(2s) - 2nd Hyp'!StDev_2</vt:lpstr>
      <vt:lpstr>StDev_2</vt:lpstr>
      <vt:lpstr>'t-Stat(2s) - 2nd Hyp'!Variance_1</vt:lpstr>
      <vt:lpstr>Variance_1</vt:lpstr>
      <vt:lpstr>'t-Stat(2s) - 2nd Hyp'!Variance_2</vt:lpstr>
      <vt:lpstr>Variance_2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Moharikar</dc:creator>
  <cp:lastModifiedBy>Saurabh Moharikar</cp:lastModifiedBy>
  <dcterms:created xsi:type="dcterms:W3CDTF">2024-07-10T14:48:27Z</dcterms:created>
  <dcterms:modified xsi:type="dcterms:W3CDTF">2024-08-03T07:24:37Z</dcterms:modified>
</cp:coreProperties>
</file>