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achelor Thesis\Organizer\Work Progress\WEEK 32-3X Braking Force Calculation\"/>
    </mc:Choice>
  </mc:AlternateContent>
  <bookViews>
    <workbookView xWindow="0" yWindow="0" windowWidth="25440" windowHeight="13275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0" i="1"/>
  <c r="C36" i="1"/>
  <c r="C38" i="1" s="1"/>
  <c r="C6" i="1"/>
  <c r="C37" i="1" s="1"/>
  <c r="C17" i="1"/>
  <c r="C40" i="1" l="1"/>
  <c r="C42" i="1" s="1"/>
  <c r="C44" i="1" s="1"/>
  <c r="C50" i="1" s="1"/>
  <c r="C57" i="1" s="1"/>
  <c r="C59" i="1" s="1"/>
  <c r="C63" i="1" s="1"/>
  <c r="C39" i="1"/>
  <c r="C41" i="1" s="1"/>
  <c r="C43" i="1" s="1"/>
  <c r="C45" i="1" s="1"/>
  <c r="C64" i="1" l="1"/>
  <c r="C65" i="1" s="1"/>
  <c r="C73" i="1"/>
  <c r="C72" i="1" s="1"/>
  <c r="C74" i="1" s="1"/>
  <c r="C51" i="1"/>
  <c r="C52" i="1" s="1"/>
  <c r="C54" i="1" s="1"/>
  <c r="C67" i="1"/>
  <c r="C56" i="1"/>
  <c r="C46" i="1"/>
  <c r="C47" i="1" s="1"/>
  <c r="C49" i="1" s="1"/>
  <c r="C58" i="1" l="1"/>
  <c r="C60" i="1" s="1"/>
  <c r="C66" i="1" s="1"/>
  <c r="C68" i="1" s="1"/>
  <c r="C48" i="1"/>
  <c r="C53" i="1"/>
  <c r="C61" i="1" l="1"/>
  <c r="C62" i="1" s="1"/>
</calcChain>
</file>

<file path=xl/sharedStrings.xml><?xml version="1.0" encoding="utf-8"?>
<sst xmlns="http://schemas.openxmlformats.org/spreadsheetml/2006/main" count="219" uniqueCount="162">
  <si>
    <t>Symbol</t>
  </si>
  <si>
    <t>Numerical Value</t>
  </si>
  <si>
    <t>SI Unit</t>
  </si>
  <si>
    <t>Remark</t>
  </si>
  <si>
    <t>Table 1: Technical Boundary Conditions</t>
  </si>
  <si>
    <t>m</t>
  </si>
  <si>
    <t>Kg</t>
  </si>
  <si>
    <t>Definition</t>
  </si>
  <si>
    <t>Gravitational acceleration</t>
  </si>
  <si>
    <t>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</si>
  <si>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</si>
  <si>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Table 2: Dimension &amp; Weight</t>
  </si>
  <si>
    <t>Normalized Friction Coefficient</t>
  </si>
  <si>
    <r>
      <t>µ</t>
    </r>
    <r>
      <rPr>
        <vertAlign val="subscript"/>
        <sz val="11"/>
        <color theme="1"/>
        <rFont val="Calibri"/>
        <family val="2"/>
        <scheme val="minor"/>
      </rPr>
      <t>1</t>
    </r>
  </si>
  <si>
    <t>Friction coefficient between road surfaces and tires</t>
  </si>
  <si>
    <t>Standard Friction Coefficient</t>
  </si>
  <si>
    <r>
      <t>µ</t>
    </r>
    <r>
      <rPr>
        <vertAlign val="subscript"/>
        <sz val="11"/>
        <color theme="1"/>
        <rFont val="Calibri"/>
        <family val="2"/>
        <scheme val="minor"/>
      </rPr>
      <t>2</t>
    </r>
  </si>
  <si>
    <t>-</t>
  </si>
  <si>
    <t>Average friction coefficient of CP4226D27-APH420 brake pads on stainless steel disc [Disclaimer Reference]</t>
  </si>
  <si>
    <t>Kerb weight</t>
  </si>
  <si>
    <r>
      <t>m</t>
    </r>
    <r>
      <rPr>
        <vertAlign val="subscript"/>
        <sz val="11"/>
        <color theme="1"/>
        <rFont val="Calibri"/>
        <family val="2"/>
        <scheme val="minor"/>
      </rPr>
      <t>0</t>
    </r>
  </si>
  <si>
    <t>Gross weight</t>
  </si>
  <si>
    <t>Total weight of the race car fully equipped for operation without either passengers or cargo.</t>
  </si>
  <si>
    <t>Maximum total weight of the race car fully equipped for operation included the driver.</t>
  </si>
  <si>
    <t>Wheelbase</t>
  </si>
  <si>
    <t>L</t>
  </si>
  <si>
    <r>
      <t>L</t>
    </r>
    <r>
      <rPr>
        <vertAlign val="subscript"/>
        <sz val="11"/>
        <color theme="1"/>
        <rFont val="Calibri"/>
        <family val="2"/>
        <scheme val="minor"/>
      </rPr>
      <t>GC-F</t>
    </r>
  </si>
  <si>
    <t>Front axle distance from Gravity Centre</t>
  </si>
  <si>
    <t>Rear axle distance from Gravity Centre</t>
  </si>
  <si>
    <r>
      <t>L</t>
    </r>
    <r>
      <rPr>
        <vertAlign val="subscript"/>
        <sz val="11"/>
        <color theme="1"/>
        <rFont val="Calibri"/>
        <family val="2"/>
        <scheme val="minor"/>
      </rPr>
      <t>GC-R</t>
    </r>
  </si>
  <si>
    <r>
      <t>L</t>
    </r>
    <r>
      <rPr>
        <vertAlign val="subscript"/>
        <sz val="11"/>
        <color theme="1"/>
        <rFont val="Calibri"/>
        <family val="2"/>
        <scheme val="minor"/>
      </rPr>
      <t>GC-L</t>
    </r>
    <r>
      <rPr>
        <sz val="11"/>
        <color theme="1"/>
        <rFont val="Calibri"/>
        <family val="2"/>
        <scheme val="minor"/>
      </rPr>
      <t xml:space="preserve">
</t>
    </r>
  </si>
  <si>
    <t>Distance between car's center of gravity and front axle along x-axis</t>
  </si>
  <si>
    <t>Distance between car's center of gravity and rear axle along x-axis</t>
  </si>
  <si>
    <t xml:space="preserve">Gravity Centre from Wheelbase </t>
  </si>
  <si>
    <t>Distance between car's gravity centre towards the wheelbase along z-axis</t>
  </si>
  <si>
    <t>Maximum Deceleration</t>
  </si>
  <si>
    <r>
      <t>a</t>
    </r>
    <r>
      <rPr>
        <vertAlign val="subscript"/>
        <sz val="11"/>
        <color theme="1"/>
        <rFont val="Calibri"/>
        <family val="2"/>
        <scheme val="minor"/>
      </rPr>
      <t>max</t>
    </r>
  </si>
  <si>
    <t>Dynamic tire radius</t>
  </si>
  <si>
    <r>
      <t>r</t>
    </r>
    <r>
      <rPr>
        <vertAlign val="subscript"/>
        <sz val="11"/>
        <color theme="1"/>
        <rFont val="Calibri"/>
        <family val="2"/>
        <scheme val="minor"/>
      </rPr>
      <t>dyn</t>
    </r>
  </si>
  <si>
    <t xml:space="preserve">Front rotor mean friction radius </t>
  </si>
  <si>
    <t xml:space="preserve">Rear rotor mean friction radius </t>
  </si>
  <si>
    <t>letak ref of formula calculation</t>
  </si>
  <si>
    <t>Diameter of Caliper's Piston</t>
  </si>
  <si>
    <r>
      <t>D</t>
    </r>
    <r>
      <rPr>
        <vertAlign val="subscript"/>
        <sz val="11"/>
        <color theme="1"/>
        <rFont val="Calibri"/>
        <family val="2"/>
        <scheme val="minor"/>
      </rPr>
      <t>cp</t>
    </r>
  </si>
  <si>
    <t>letak ref from AP Racing link http://www.apracing.com/ProductDetail.aspx?ProductID=2538 .  Valid for front and rear calipers.</t>
  </si>
  <si>
    <r>
      <t>D</t>
    </r>
    <r>
      <rPr>
        <vertAlign val="subscript"/>
        <sz val="11"/>
        <color theme="1"/>
        <rFont val="Calibri"/>
        <family val="2"/>
        <scheme val="minor"/>
      </rPr>
      <t>mc</t>
    </r>
  </si>
  <si>
    <t>Piston diameter of brake master cylinders</t>
  </si>
  <si>
    <t>The same diameter for both front and rear brake systems</t>
  </si>
  <si>
    <t>Table 3: Forces, Moment of Forces and Line Pressure</t>
  </si>
  <si>
    <t>Derived SI Unit</t>
  </si>
  <si>
    <t>Weight Force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</si>
  <si>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</si>
  <si>
    <t>N</t>
  </si>
  <si>
    <t>Deceleration Force in x-axis</t>
  </si>
  <si>
    <r>
      <t>F</t>
    </r>
    <r>
      <rPr>
        <vertAlign val="subscript"/>
        <sz val="11"/>
        <color theme="1"/>
        <rFont val="Calibri"/>
        <family val="2"/>
        <scheme val="minor"/>
      </rPr>
      <t>dx</t>
    </r>
  </si>
  <si>
    <t>Mass Point Friction Force</t>
  </si>
  <si>
    <r>
      <t>F</t>
    </r>
    <r>
      <rPr>
        <vertAlign val="subscript"/>
        <sz val="11"/>
        <color theme="1"/>
        <rFont val="Calibri"/>
        <family val="2"/>
        <scheme val="minor"/>
      </rPr>
      <t>R</t>
    </r>
  </si>
  <si>
    <t>Front Rotor Internal Diameter</t>
  </si>
  <si>
    <t>Rear Rotor Internal Diameter</t>
  </si>
  <si>
    <t>Front Rotor External Diameter</t>
  </si>
  <si>
    <t>Rear Rotor External Diameter</t>
  </si>
  <si>
    <r>
      <t>D</t>
    </r>
    <r>
      <rPr>
        <vertAlign val="subscript"/>
        <sz val="11"/>
        <color theme="1"/>
        <rFont val="Calibri"/>
        <family val="2"/>
        <scheme val="minor"/>
      </rPr>
      <t>F</t>
    </r>
  </si>
  <si>
    <r>
      <t>d</t>
    </r>
    <r>
      <rPr>
        <vertAlign val="subscript"/>
        <sz val="11"/>
        <color theme="1"/>
        <rFont val="Calibri"/>
        <family val="2"/>
        <scheme val="minor"/>
      </rPr>
      <t>F</t>
    </r>
  </si>
  <si>
    <r>
      <t>D</t>
    </r>
    <r>
      <rPr>
        <vertAlign val="subscript"/>
        <sz val="11"/>
        <color theme="1"/>
        <rFont val="Calibri"/>
        <family val="2"/>
        <scheme val="minor"/>
      </rPr>
      <t>R</t>
    </r>
  </si>
  <si>
    <r>
      <t>d</t>
    </r>
    <r>
      <rPr>
        <vertAlign val="subscript"/>
        <sz val="11"/>
        <color theme="1"/>
        <rFont val="Calibri"/>
        <family val="2"/>
        <scheme val="minor"/>
      </rPr>
      <t>R</t>
    </r>
  </si>
  <si>
    <r>
      <t>F</t>
    </r>
    <r>
      <rPr>
        <vertAlign val="subscript"/>
        <sz val="11"/>
        <color theme="1"/>
        <rFont val="Calibri"/>
        <family val="2"/>
        <scheme val="minor"/>
      </rPr>
      <t>GF</t>
    </r>
  </si>
  <si>
    <t>Distributed Weight Force on Front Axle in Z-axis</t>
  </si>
  <si>
    <t>Distributed Weight Force on Rear Axle in Z-axis</t>
  </si>
  <si>
    <r>
      <t>F</t>
    </r>
    <r>
      <rPr>
        <vertAlign val="subscript"/>
        <sz val="11"/>
        <color theme="1"/>
        <rFont val="Calibri"/>
        <family val="2"/>
        <scheme val="minor"/>
      </rPr>
      <t>GR</t>
    </r>
  </si>
  <si>
    <r>
      <t>F</t>
    </r>
    <r>
      <rPr>
        <vertAlign val="subscript"/>
        <sz val="11"/>
        <color theme="1"/>
        <rFont val="Calibri"/>
        <family val="2"/>
        <scheme val="minor"/>
      </rPr>
      <t>RF</t>
    </r>
  </si>
  <si>
    <r>
      <t>F</t>
    </r>
    <r>
      <rPr>
        <vertAlign val="subscript"/>
        <sz val="11"/>
        <color theme="1"/>
        <rFont val="Calibri"/>
        <family val="2"/>
        <scheme val="minor"/>
      </rPr>
      <t>RR</t>
    </r>
  </si>
  <si>
    <t>Distributed Friction Force on Front Axle</t>
  </si>
  <si>
    <t>Distributed Friction Force on Rear Axle</t>
  </si>
  <si>
    <t>Distributed Friction Force on Individual Front Tire</t>
  </si>
  <si>
    <t>Distributed Friction Force on Individual Rear Tire</t>
  </si>
  <si>
    <r>
      <t>F</t>
    </r>
    <r>
      <rPr>
        <vertAlign val="subscript"/>
        <sz val="11"/>
        <color theme="1"/>
        <rFont val="Calibri"/>
        <family val="2"/>
        <scheme val="minor"/>
      </rPr>
      <t>RF-i</t>
    </r>
  </si>
  <si>
    <r>
      <t>F</t>
    </r>
    <r>
      <rPr>
        <vertAlign val="subscript"/>
        <sz val="11"/>
        <color theme="1"/>
        <rFont val="Calibri"/>
        <family val="2"/>
        <scheme val="minor"/>
      </rPr>
      <t>RR-i</t>
    </r>
  </si>
  <si>
    <t>if got more info regarding measurement i.e. tire pressure and method of measuremnt. Reference as datenblatt hhn racing</t>
  </si>
  <si>
    <r>
      <t>r</t>
    </r>
    <r>
      <rPr>
        <vertAlign val="subscript"/>
        <sz val="11"/>
        <color theme="1"/>
        <rFont val="Calibri"/>
        <family val="2"/>
        <scheme val="minor"/>
      </rPr>
      <t>rotor,m,F</t>
    </r>
  </si>
  <si>
    <r>
      <t>r</t>
    </r>
    <r>
      <rPr>
        <vertAlign val="subscript"/>
        <sz val="11"/>
        <color theme="1"/>
        <rFont val="Calibri"/>
        <family val="2"/>
        <scheme val="minor"/>
      </rPr>
      <t>rotor,m,R</t>
    </r>
  </si>
  <si>
    <t>Distributed Moment on Individual Front Axle</t>
  </si>
  <si>
    <r>
      <t>M</t>
    </r>
    <r>
      <rPr>
        <vertAlign val="subscript"/>
        <sz val="11"/>
        <color theme="1"/>
        <rFont val="Calibri"/>
        <family val="2"/>
        <scheme val="minor"/>
      </rPr>
      <t>F-i</t>
    </r>
  </si>
  <si>
    <t>Nm</t>
  </si>
  <si>
    <t>See equation number 3</t>
  </si>
  <si>
    <t>See equation number 2</t>
  </si>
  <si>
    <t>See equation number 1</t>
  </si>
  <si>
    <t>See equation number 8</t>
  </si>
  <si>
    <t>See equation number 9</t>
  </si>
  <si>
    <t>See equation number 10</t>
  </si>
  <si>
    <t>See equation number 11</t>
  </si>
  <si>
    <t>See equation number 12</t>
  </si>
  <si>
    <t>See equation number 13</t>
  </si>
  <si>
    <t>See equation number 14</t>
  </si>
  <si>
    <t>Distributed Moment on Individual Rear Axle</t>
  </si>
  <si>
    <r>
      <t>M</t>
    </r>
    <r>
      <rPr>
        <vertAlign val="subscript"/>
        <sz val="11"/>
        <color theme="1"/>
        <rFont val="Calibri"/>
        <family val="2"/>
        <scheme val="minor"/>
      </rPr>
      <t>R-i</t>
    </r>
  </si>
  <si>
    <t>Tangential Force on Front Rotor</t>
  </si>
  <si>
    <t>Tangential Force on Rear Rotor</t>
  </si>
  <si>
    <r>
      <t>F</t>
    </r>
    <r>
      <rPr>
        <vertAlign val="subscript"/>
        <sz val="11"/>
        <color theme="1"/>
        <rFont val="Calibri"/>
        <family val="2"/>
        <scheme val="minor"/>
      </rPr>
      <t>t,rotor,F,i</t>
    </r>
  </si>
  <si>
    <r>
      <t>F</t>
    </r>
    <r>
      <rPr>
        <vertAlign val="subscript"/>
        <sz val="11"/>
        <color theme="1"/>
        <rFont val="Calibri"/>
        <family val="2"/>
        <scheme val="minor"/>
      </rPr>
      <t>t,rotor,R,i</t>
    </r>
  </si>
  <si>
    <t>See equation number 16</t>
  </si>
  <si>
    <t>See quation number 15</t>
  </si>
  <si>
    <t>See equation number 17</t>
  </si>
  <si>
    <t>Front Caliper Piston Force</t>
  </si>
  <si>
    <r>
      <t>F</t>
    </r>
    <r>
      <rPr>
        <vertAlign val="subscript"/>
        <sz val="11"/>
        <color theme="1"/>
        <rFont val="Calibri"/>
        <family val="2"/>
        <scheme val="minor"/>
      </rPr>
      <t>pF</t>
    </r>
  </si>
  <si>
    <t>See equation number 18</t>
  </si>
  <si>
    <t>Rear Caliper Piston Force</t>
  </si>
  <si>
    <r>
      <t>F</t>
    </r>
    <r>
      <rPr>
        <vertAlign val="subscript"/>
        <sz val="11"/>
        <color theme="1"/>
        <rFont val="Calibri"/>
        <family val="2"/>
        <scheme val="minor"/>
      </rPr>
      <t>pR</t>
    </r>
  </si>
  <si>
    <t>See equation number 19</t>
  </si>
  <si>
    <r>
      <t>A</t>
    </r>
    <r>
      <rPr>
        <vertAlign val="subscript"/>
        <sz val="11"/>
        <color theme="1"/>
        <rFont val="Calibri"/>
        <family val="2"/>
        <scheme val="minor"/>
      </rPr>
      <t>cp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</si>
  <si>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</si>
  <si>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Front Line Pressure</t>
  </si>
  <si>
    <r>
      <t>P</t>
    </r>
    <r>
      <rPr>
        <vertAlign val="subscript"/>
        <sz val="11"/>
        <color theme="1"/>
        <rFont val="Calibri"/>
        <family val="2"/>
        <scheme val="minor"/>
      </rPr>
      <t>F</t>
    </r>
  </si>
  <si>
    <t>Pa</t>
  </si>
  <si>
    <t>bar</t>
  </si>
  <si>
    <t>Rear Line Pressure</t>
  </si>
  <si>
    <r>
      <t>P</t>
    </r>
    <r>
      <rPr>
        <vertAlign val="subscript"/>
        <sz val="11"/>
        <color theme="1"/>
        <rFont val="Calibri"/>
        <family val="2"/>
        <scheme val="minor"/>
      </rPr>
      <t>R</t>
    </r>
  </si>
  <si>
    <t>See equation number 20</t>
  </si>
  <si>
    <t>See equation number 21</t>
  </si>
  <si>
    <r>
      <t>A</t>
    </r>
    <r>
      <rPr>
        <vertAlign val="subscript"/>
        <sz val="11"/>
        <color theme="1"/>
        <rFont val="Calibri"/>
        <family val="2"/>
        <scheme val="minor"/>
      </rPr>
      <t>mc</t>
    </r>
  </si>
  <si>
    <t>Effective Area of the Master Cylinder Hydraulic Piston</t>
  </si>
  <si>
    <t>Effective Area of Single Caliper Piston</t>
  </si>
  <si>
    <t xml:space="preserve">Distributed Force on Front Master Cylinder </t>
  </si>
  <si>
    <r>
      <t>F</t>
    </r>
    <r>
      <rPr>
        <vertAlign val="subscript"/>
        <sz val="11"/>
        <color theme="1"/>
        <rFont val="Calibri"/>
        <family val="2"/>
        <scheme val="minor"/>
      </rPr>
      <t>mc,F</t>
    </r>
  </si>
  <si>
    <t xml:space="preserve">Distributed Force on Rear Master Cylinder </t>
  </si>
  <si>
    <r>
      <t>F</t>
    </r>
    <r>
      <rPr>
        <vertAlign val="subscript"/>
        <sz val="11"/>
        <color theme="1"/>
        <rFont val="Calibri"/>
        <family val="2"/>
        <scheme val="minor"/>
      </rPr>
      <t>mc,R</t>
    </r>
  </si>
  <si>
    <t>Minimum Brake Actuation Force</t>
  </si>
  <si>
    <r>
      <t>F</t>
    </r>
    <r>
      <rPr>
        <vertAlign val="subscript"/>
        <sz val="11"/>
        <color theme="1"/>
        <rFont val="Calibri"/>
        <family val="2"/>
        <scheme val="minor"/>
      </rPr>
      <t>mc</t>
    </r>
  </si>
  <si>
    <t>See equation number 25</t>
  </si>
  <si>
    <t>See equation number 26</t>
  </si>
  <si>
    <t>See equation number 22</t>
  </si>
  <si>
    <t>See equation number 23</t>
  </si>
  <si>
    <t>See equation number 24</t>
  </si>
  <si>
    <r>
      <t>N/mm</t>
    </r>
    <r>
      <rPr>
        <vertAlign val="superscript"/>
        <sz val="11"/>
        <color theme="1"/>
        <rFont val="Calibri"/>
        <family val="2"/>
        <scheme val="minor"/>
      </rPr>
      <t>2</t>
    </r>
  </si>
  <si>
    <t>Nmm</t>
  </si>
  <si>
    <t xml:space="preserve">Front Rotor Centre Float Radius </t>
  </si>
  <si>
    <t xml:space="preserve">Rear Rotor Centre Float Radius </t>
  </si>
  <si>
    <t>mm</t>
  </si>
  <si>
    <r>
      <t>R</t>
    </r>
    <r>
      <rPr>
        <vertAlign val="subscript"/>
        <sz val="11"/>
        <color theme="1"/>
        <rFont val="Calibri"/>
        <family val="2"/>
        <scheme val="minor"/>
      </rPr>
      <t>FF</t>
    </r>
  </si>
  <si>
    <r>
      <t>R</t>
    </r>
    <r>
      <rPr>
        <vertAlign val="subscript"/>
        <sz val="11"/>
        <color theme="1"/>
        <rFont val="Calibri"/>
        <family val="2"/>
        <scheme val="minor"/>
      </rPr>
      <t>FR</t>
    </r>
  </si>
  <si>
    <r>
      <t>F</t>
    </r>
    <r>
      <rPr>
        <vertAlign val="subscript"/>
        <sz val="11"/>
        <color theme="1"/>
        <rFont val="Calibri"/>
        <family val="2"/>
        <scheme val="minor"/>
      </rPr>
      <t>TRC</t>
    </r>
  </si>
  <si>
    <t>Tangential Force on Rear Rotor Float Clamp</t>
  </si>
  <si>
    <t>Tangential Force on Front Rotor Float Clamp</t>
  </si>
  <si>
    <r>
      <t>F</t>
    </r>
    <r>
      <rPr>
        <vertAlign val="subscript"/>
        <sz val="11"/>
        <color theme="1"/>
        <rFont val="Calibri"/>
        <family val="2"/>
        <scheme val="minor"/>
      </rPr>
      <t>TFC</t>
    </r>
  </si>
  <si>
    <t>Ideal Tangential Force on Rotor Mean Friction Radius</t>
  </si>
  <si>
    <r>
      <t>F</t>
    </r>
    <r>
      <rPr>
        <vertAlign val="subscript"/>
        <sz val="11"/>
        <color theme="1"/>
        <rFont val="Calibri"/>
        <family val="2"/>
        <scheme val="minor"/>
      </rPr>
      <t>TR,i</t>
    </r>
  </si>
  <si>
    <t>See equation number X von prof (eqn no 27)</t>
  </si>
  <si>
    <t>Table 4: Ideal Calculation of Rear Brake Moment Transmission</t>
  </si>
  <si>
    <t>See equation number 28</t>
  </si>
  <si>
    <t>See equation number 29</t>
  </si>
  <si>
    <t>Rear pressure force</t>
  </si>
  <si>
    <r>
      <t>F</t>
    </r>
    <r>
      <rPr>
        <vertAlign val="subscript"/>
        <sz val="11"/>
        <color theme="1"/>
        <rFont val="Calibri"/>
        <family val="2"/>
        <scheme val="minor"/>
      </rPr>
      <t>PR</t>
    </r>
  </si>
  <si>
    <r>
      <t>M</t>
    </r>
    <r>
      <rPr>
        <vertAlign val="subscript"/>
        <sz val="11"/>
        <color theme="1"/>
        <rFont val="Calibri"/>
        <family val="2"/>
        <scheme val="minor"/>
      </rPr>
      <t>ges,i</t>
    </r>
  </si>
  <si>
    <t>Ideal Individual Moment</t>
  </si>
  <si>
    <t>90% Tangential Force on Rear Rotor Float Clamp</t>
  </si>
  <si>
    <r>
      <t>F</t>
    </r>
    <r>
      <rPr>
        <vertAlign val="subscript"/>
        <sz val="11"/>
        <color theme="1"/>
        <rFont val="Calibri"/>
        <family val="2"/>
        <scheme val="minor"/>
      </rPr>
      <t>TRC,0.9</t>
    </r>
  </si>
  <si>
    <r>
      <t>F</t>
    </r>
    <r>
      <rPr>
        <vertAlign val="subscript"/>
        <sz val="11"/>
        <color theme="1"/>
        <rFont val="Calibri"/>
        <family val="2"/>
        <scheme val="minor"/>
      </rPr>
      <t>TFC,0.9</t>
    </r>
  </si>
  <si>
    <t>90% Tangential Force on Front Rotor Float Clamp</t>
  </si>
  <si>
    <t>30% Tangential Force on Rear Rotor Float Clamp</t>
  </si>
  <si>
    <t>40% Tangential Force on Front Rotor Float Clamp</t>
  </si>
  <si>
    <r>
      <t>F</t>
    </r>
    <r>
      <rPr>
        <vertAlign val="subscript"/>
        <sz val="11"/>
        <color theme="1"/>
        <rFont val="Calibri"/>
        <family val="2"/>
        <scheme val="minor"/>
      </rPr>
      <t>TRC,0.4</t>
    </r>
  </si>
  <si>
    <r>
      <t>F</t>
    </r>
    <r>
      <rPr>
        <vertAlign val="subscript"/>
        <sz val="11"/>
        <color theme="1"/>
        <rFont val="Calibri"/>
        <family val="2"/>
        <scheme val="minor"/>
      </rPr>
      <t>TFC,0.4</t>
    </r>
  </si>
  <si>
    <t>Maximum braking deceleration due to gravity. Equivalent to 0.8G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</si>
</sst>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000"/>
  </numFmts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Fill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164" fontId="3" fillId="0" borderId="0" xfId="0" applyNumberFormat="1" applyFont="1"/>
    <xf numFmtId="0" fontId="4" fillId="0" borderId="0" xfId="0" applyFont="1" applyAlignment="1">
      <alignment wrapText="1"/>
    </xf>
    <xf numFmtId="165" fontId="3" fillId="0" borderId="0" xfId="0" applyNumberFormat="1" applyFont="1"/>
    <xf numFmtId="0" fontId="5" fillId="0" borderId="0" xfId="0" applyFont="1"/>
    <xf numFmtId="0" fontId="3" fillId="2" borderId="0" xfId="0" applyFont="1" applyFill="1"/>
    <xf numFmtId="164" fontId="3" fillId="2" borderId="0" xfId="0" applyNumberFormat="1" applyFont="1" applyFill="1"/>
    <xf numFmtId="0" fontId="5" fillId="2" borderId="0" xfId="0" applyFont="1" applyFill="1"/>
    <xf numFmtId="1" fontId="3" fillId="2" borderId="0" xfId="0" applyNumberFormat="1" applyFont="1" applyFill="1"/>
    <xf numFmtId="9" fontId="3" fillId="2" borderId="0" xfId="0" applyNumberFormat="1" applyFont="1" applyFill="1"/>
    <xf numFmtId="166" fontId="3" fillId="0" borderId="0" xfId="0" applyNumberFormat="1" applyFont="1"/>
    <xf numFmtId="0" fontId="3" fillId="3" borderId="0" xfId="0" applyFont="1" applyFill="1"/>
    <xf numFmtId="0" fontId="5" fillId="3" borderId="0" xfId="0" applyFont="1" applyFill="1"/>
    <xf numFmtId="164" fontId="3" fillId="3" borderId="0" xfId="0" applyNumberFormat="1" applyFont="1" applyFill="1"/>
    <xf numFmtId="2" fontId="3" fillId="3" borderId="0" xfId="0" applyNumberFormat="1" applyFont="1" applyFill="1"/>
    <xf numFmtId="0" fontId="3" fillId="4" borderId="0" xfId="0" applyFont="1" applyFill="1"/>
    <xf numFmtId="2" fontId="3" fillId="4" borderId="0" xfId="0" applyNumberFormat="1" applyFont="1" applyFill="1"/>
    <xf numFmtId="164" fontId="3" fillId="4" borderId="0" xfId="0" applyNumberFormat="1" applyFont="1" applyFill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"/>
  <sheetViews>
    <sheetView tabSelected="1" zoomScaleNormal="100" workbookViewId="0">
      <selection activeCell="E6" sqref="E6"/>
    </sheetView>
  </sheetViews>
  <sheetFormatPr defaultColWidth="9.140625" defaultRowHeight="15" x14ac:dyDescent="0.25"/>
  <cols>
    <col min="1" max="1" width="43.42578125" style="2" customWidth="1"/>
    <col min="2" max="2" width="7.5703125" style="2" bestFit="1" customWidth="1"/>
    <col min="3" max="3" width="15.85546875" style="2" bestFit="1" customWidth="1"/>
    <col min="4" max="4" width="14.28515625" style="2" bestFit="1" customWidth="1"/>
    <col min="5" max="5" width="40.7109375" style="2" customWidth="1"/>
    <col min="6" max="16384" width="9.140625" style="2"/>
  </cols>
  <sheetData>
    <row r="1" spans="1:5" x14ac:dyDescent="0.25">
      <c r="A1" s="1" t="s">
        <v>4</v>
      </c>
    </row>
    <row r="2" spans="1:5" x14ac:dyDescent="0.25">
      <c r="A2" s="3" t="s">
        <v>7</v>
      </c>
      <c r="B2" s="2" t="s">
        <v>0</v>
      </c>
      <c r="C2" s="4" t="s">
        <v>1</v>
      </c>
      <c r="D2" s="4" t="s">
        <v>49</v>
      </c>
      <c r="E2" s="5" t="s">
        <v>3</v>
      </c>
    </row>
    <row r="3" spans="1:5" ht="17.25" x14ac:dyDescent="0.25">
      <c r="A3" s="6" t="s">
        <v>8</v>
      </c>
      <c r="B3" s="4" t="s">
        <v>9</v>
      </c>
      <c r="C3" s="4">
        <v>9.81</v>
      </c>
      <c r="D3" s="4" t="s">
        <v>10</v>
      </c>
      <c r="E3" s="7"/>
    </row>
    <row r="4" spans="1:5" ht="30" x14ac:dyDescent="0.25">
      <c r="A4" s="3" t="s">
        <v>12</v>
      </c>
      <c r="B4" s="4" t="s">
        <v>13</v>
      </c>
      <c r="C4" s="4">
        <v>0.8</v>
      </c>
      <c r="D4" s="4" t="s">
        <v>17</v>
      </c>
      <c r="E4" s="8" t="s">
        <v>14</v>
      </c>
    </row>
    <row r="5" spans="1:5" ht="45" x14ac:dyDescent="0.25">
      <c r="A5" s="3" t="s">
        <v>15</v>
      </c>
      <c r="B5" s="4" t="s">
        <v>16</v>
      </c>
      <c r="C5" s="4">
        <v>0.39</v>
      </c>
      <c r="D5" s="4" t="s">
        <v>17</v>
      </c>
      <c r="E5" s="8" t="s">
        <v>18</v>
      </c>
    </row>
    <row r="6" spans="1:5" ht="30" x14ac:dyDescent="0.25">
      <c r="A6" s="3" t="s">
        <v>35</v>
      </c>
      <c r="B6" s="4" t="s">
        <v>36</v>
      </c>
      <c r="C6" s="4">
        <f>C4*C3</f>
        <v>7.8480000000000008</v>
      </c>
      <c r="D6" s="4" t="s">
        <v>10</v>
      </c>
      <c r="E6" s="28" t="s">
        <v>161</v>
      </c>
    </row>
    <row r="11" spans="1:5" x14ac:dyDescent="0.25">
      <c r="A11" s="2" t="s">
        <v>11</v>
      </c>
    </row>
    <row r="12" spans="1:5" x14ac:dyDescent="0.25">
      <c r="A12" s="2" t="s">
        <v>7</v>
      </c>
      <c r="B12" s="2" t="s">
        <v>0</v>
      </c>
      <c r="C12" s="2" t="s">
        <v>1</v>
      </c>
      <c r="D12" s="2" t="s">
        <v>2</v>
      </c>
      <c r="E12" s="2" t="s">
        <v>3</v>
      </c>
    </row>
    <row r="13" spans="1:5" ht="30" x14ac:dyDescent="0.25">
      <c r="A13" s="9" t="s">
        <v>21</v>
      </c>
      <c r="B13" s="2" t="s">
        <v>5</v>
      </c>
      <c r="C13" s="2">
        <v>275</v>
      </c>
      <c r="D13" s="2" t="s">
        <v>6</v>
      </c>
      <c r="E13" s="9" t="s">
        <v>23</v>
      </c>
    </row>
    <row r="14" spans="1:5" ht="46.5" x14ac:dyDescent="0.35">
      <c r="A14" s="9" t="s">
        <v>19</v>
      </c>
      <c r="B14" s="2" t="s">
        <v>20</v>
      </c>
      <c r="C14" s="2">
        <v>205</v>
      </c>
      <c r="D14" s="2" t="s">
        <v>6</v>
      </c>
      <c r="E14" s="9" t="s">
        <v>22</v>
      </c>
    </row>
    <row r="15" spans="1:5" x14ac:dyDescent="0.25">
      <c r="A15" s="9" t="s">
        <v>24</v>
      </c>
      <c r="B15" s="2" t="s">
        <v>25</v>
      </c>
      <c r="C15" s="2">
        <v>1.5249999999999999</v>
      </c>
      <c r="D15" s="2" t="s">
        <v>5</v>
      </c>
      <c r="E15" s="9"/>
    </row>
    <row r="16" spans="1:5" ht="31.5" x14ac:dyDescent="0.35">
      <c r="A16" s="9" t="s">
        <v>27</v>
      </c>
      <c r="B16" s="2" t="s">
        <v>26</v>
      </c>
      <c r="C16" s="2">
        <v>0.77900000000000003</v>
      </c>
      <c r="D16" s="2" t="s">
        <v>5</v>
      </c>
      <c r="E16" s="9" t="s">
        <v>31</v>
      </c>
    </row>
    <row r="17" spans="1:5" ht="31.5" x14ac:dyDescent="0.35">
      <c r="A17" s="9" t="s">
        <v>28</v>
      </c>
      <c r="B17" s="2" t="s">
        <v>29</v>
      </c>
      <c r="C17" s="2">
        <f>$C$15-$C$16</f>
        <v>0.74599999999999989</v>
      </c>
      <c r="D17" s="2" t="s">
        <v>5</v>
      </c>
      <c r="E17" s="9" t="s">
        <v>32</v>
      </c>
    </row>
    <row r="18" spans="1:5" ht="31.5" x14ac:dyDescent="0.35">
      <c r="A18" s="9" t="s">
        <v>33</v>
      </c>
      <c r="B18" s="10" t="s">
        <v>30</v>
      </c>
      <c r="C18" s="11">
        <v>0.36</v>
      </c>
      <c r="D18" s="2" t="s">
        <v>5</v>
      </c>
      <c r="E18" s="9" t="s">
        <v>34</v>
      </c>
    </row>
    <row r="19" spans="1:5" ht="46.5" x14ac:dyDescent="0.35">
      <c r="A19" s="9" t="s">
        <v>37</v>
      </c>
      <c r="B19" s="10" t="s">
        <v>38</v>
      </c>
      <c r="C19" s="2">
        <v>0.23499999999999999</v>
      </c>
      <c r="D19" s="2" t="s">
        <v>5</v>
      </c>
      <c r="E19" s="12" t="s">
        <v>77</v>
      </c>
    </row>
    <row r="20" spans="1:5" ht="18" x14ac:dyDescent="0.35">
      <c r="A20" s="9" t="s">
        <v>39</v>
      </c>
      <c r="B20" s="2" t="s">
        <v>78</v>
      </c>
      <c r="C20" s="2">
        <v>9.4E-2</v>
      </c>
      <c r="D20" s="2" t="s">
        <v>5</v>
      </c>
      <c r="E20" s="9" t="s">
        <v>41</v>
      </c>
    </row>
    <row r="21" spans="1:5" ht="18" x14ac:dyDescent="0.35">
      <c r="A21" s="9" t="s">
        <v>40</v>
      </c>
      <c r="B21" s="2" t="s">
        <v>79</v>
      </c>
      <c r="C21" s="2">
        <v>9.1999999999999998E-2</v>
      </c>
      <c r="D21" s="2" t="s">
        <v>5</v>
      </c>
      <c r="E21" s="9" t="s">
        <v>41</v>
      </c>
    </row>
    <row r="22" spans="1:5" ht="61.5" x14ac:dyDescent="0.35">
      <c r="A22" s="9" t="s">
        <v>42</v>
      </c>
      <c r="B22" s="2" t="s">
        <v>43</v>
      </c>
      <c r="C22" s="11">
        <v>2.5399999999999999E-2</v>
      </c>
      <c r="D22" s="2" t="s">
        <v>5</v>
      </c>
      <c r="E22" s="9" t="s">
        <v>44</v>
      </c>
    </row>
    <row r="23" spans="1:5" ht="31.5" x14ac:dyDescent="0.35">
      <c r="A23" s="9" t="s">
        <v>46</v>
      </c>
      <c r="B23" s="2" t="s">
        <v>45</v>
      </c>
      <c r="C23" s="2">
        <v>1.4999999999999999E-2</v>
      </c>
      <c r="D23" s="2" t="s">
        <v>5</v>
      </c>
      <c r="E23" s="9" t="s">
        <v>47</v>
      </c>
    </row>
    <row r="24" spans="1:5" ht="18" x14ac:dyDescent="0.35">
      <c r="A24" s="9" t="s">
        <v>59</v>
      </c>
      <c r="B24" s="2" t="s">
        <v>61</v>
      </c>
      <c r="C24" s="2">
        <v>0.218</v>
      </c>
      <c r="D24" s="2" t="s">
        <v>5</v>
      </c>
      <c r="E24" s="9"/>
    </row>
    <row r="25" spans="1:5" ht="18" x14ac:dyDescent="0.35">
      <c r="A25" s="9" t="s">
        <v>57</v>
      </c>
      <c r="B25" s="2" t="s">
        <v>62</v>
      </c>
      <c r="C25" s="2">
        <v>0.156</v>
      </c>
      <c r="D25" s="2" t="s">
        <v>5</v>
      </c>
      <c r="E25" s="9"/>
    </row>
    <row r="26" spans="1:5" ht="18" x14ac:dyDescent="0.35">
      <c r="A26" s="9" t="s">
        <v>134</v>
      </c>
      <c r="B26" s="2" t="s">
        <v>137</v>
      </c>
      <c r="C26" s="2">
        <v>51</v>
      </c>
      <c r="D26" s="2" t="s">
        <v>136</v>
      </c>
      <c r="E26" s="9"/>
    </row>
    <row r="27" spans="1:5" ht="18" x14ac:dyDescent="0.35">
      <c r="A27" s="9" t="s">
        <v>135</v>
      </c>
      <c r="B27" s="2" t="s">
        <v>138</v>
      </c>
      <c r="C27" s="2">
        <v>51</v>
      </c>
      <c r="D27" s="2" t="s">
        <v>136</v>
      </c>
      <c r="E27" s="9"/>
    </row>
    <row r="28" spans="1:5" ht="18" x14ac:dyDescent="0.35">
      <c r="A28" s="9" t="s">
        <v>60</v>
      </c>
      <c r="B28" s="2" t="s">
        <v>63</v>
      </c>
      <c r="C28" s="2">
        <v>0.20799999999999999</v>
      </c>
      <c r="D28" s="2" t="s">
        <v>5</v>
      </c>
      <c r="E28" s="9"/>
    </row>
    <row r="29" spans="1:5" ht="18" x14ac:dyDescent="0.35">
      <c r="A29" s="9" t="s">
        <v>58</v>
      </c>
      <c r="B29" s="2" t="s">
        <v>64</v>
      </c>
      <c r="C29" s="2">
        <v>0.156</v>
      </c>
      <c r="D29" s="2" t="s">
        <v>5</v>
      </c>
      <c r="E29" s="9"/>
    </row>
    <row r="30" spans="1:5" ht="31.5" x14ac:dyDescent="0.35">
      <c r="A30" s="9" t="s">
        <v>120</v>
      </c>
      <c r="B30" s="2" t="s">
        <v>108</v>
      </c>
      <c r="C30" s="13">
        <f>(PI()*POWER($C$22,2))/4</f>
        <v>5.0670747909749769E-4</v>
      </c>
      <c r="D30" s="2" t="s">
        <v>109</v>
      </c>
      <c r="E30" s="9" t="s">
        <v>127</v>
      </c>
    </row>
    <row r="31" spans="1:5" ht="31.5" x14ac:dyDescent="0.35">
      <c r="A31" s="9" t="s">
        <v>119</v>
      </c>
      <c r="B31" s="2" t="s">
        <v>118</v>
      </c>
      <c r="C31" s="13">
        <f>(PI()*POWER($C$23,2))/4</f>
        <v>1.7671458676442585E-4</v>
      </c>
      <c r="D31" s="2" t="s">
        <v>109</v>
      </c>
      <c r="E31" s="9" t="s">
        <v>128</v>
      </c>
    </row>
    <row r="33" spans="1:5" x14ac:dyDescent="0.25">
      <c r="A33" s="2" t="s">
        <v>48</v>
      </c>
    </row>
    <row r="35" spans="1:5" x14ac:dyDescent="0.25">
      <c r="A35" s="2" t="s">
        <v>7</v>
      </c>
      <c r="B35" s="2" t="s">
        <v>0</v>
      </c>
      <c r="C35" s="2" t="s">
        <v>1</v>
      </c>
      <c r="D35" s="2" t="s">
        <v>49</v>
      </c>
      <c r="E35" s="2" t="s">
        <v>3</v>
      </c>
    </row>
    <row r="36" spans="1:5" ht="18" x14ac:dyDescent="0.35">
      <c r="A36" s="2" t="s">
        <v>50</v>
      </c>
      <c r="B36" s="2" t="s">
        <v>51</v>
      </c>
      <c r="C36" s="11">
        <f>$C$13*$C$3</f>
        <v>2697.75</v>
      </c>
      <c r="D36" s="2" t="s">
        <v>52</v>
      </c>
      <c r="E36" s="14" t="s">
        <v>83</v>
      </c>
    </row>
    <row r="37" spans="1:5" ht="18" x14ac:dyDescent="0.35">
      <c r="A37" s="2" t="s">
        <v>53</v>
      </c>
      <c r="B37" s="2" t="s">
        <v>54</v>
      </c>
      <c r="C37" s="2">
        <f>$C$13*$C$6</f>
        <v>2158.2000000000003</v>
      </c>
      <c r="D37" s="2" t="s">
        <v>52</v>
      </c>
      <c r="E37" s="14" t="s">
        <v>84</v>
      </c>
    </row>
    <row r="38" spans="1:5" ht="18" x14ac:dyDescent="0.35">
      <c r="A38" s="2" t="s">
        <v>55</v>
      </c>
      <c r="B38" s="2" t="s">
        <v>56</v>
      </c>
      <c r="C38" s="2">
        <f>$C$4*$C$36</f>
        <v>2158.2000000000003</v>
      </c>
      <c r="D38" s="2" t="s">
        <v>52</v>
      </c>
      <c r="E38" s="14" t="s">
        <v>85</v>
      </c>
    </row>
    <row r="39" spans="1:5" ht="18" x14ac:dyDescent="0.35">
      <c r="A39" s="2" t="s">
        <v>66</v>
      </c>
      <c r="B39" s="2" t="s">
        <v>65</v>
      </c>
      <c r="C39" s="11">
        <f>(($C$13*$C$6*$C$18)+($C$13*$C$3*C17))/$C$15</f>
        <v>1829.162950819672</v>
      </c>
      <c r="D39" s="2" t="s">
        <v>52</v>
      </c>
      <c r="E39" s="2" t="s">
        <v>86</v>
      </c>
    </row>
    <row r="40" spans="1:5" ht="18" x14ac:dyDescent="0.35">
      <c r="A40" s="2" t="s">
        <v>67</v>
      </c>
      <c r="B40" s="2" t="s">
        <v>68</v>
      </c>
      <c r="C40" s="11">
        <f>(($C$13*$C$3*$C$16)-($C$13*$C$6*$C$18))/$C$15</f>
        <v>868.58704918032777</v>
      </c>
      <c r="D40" s="2" t="s">
        <v>52</v>
      </c>
      <c r="E40" s="14" t="s">
        <v>87</v>
      </c>
    </row>
    <row r="41" spans="1:5" ht="18" x14ac:dyDescent="0.35">
      <c r="A41" s="2" t="s">
        <v>71</v>
      </c>
      <c r="B41" s="2" t="s">
        <v>69</v>
      </c>
      <c r="C41" s="11">
        <f>$C$4*$C$39</f>
        <v>1463.3303606557376</v>
      </c>
      <c r="D41" s="2" t="s">
        <v>52</v>
      </c>
      <c r="E41" s="14" t="s">
        <v>88</v>
      </c>
    </row>
    <row r="42" spans="1:5" ht="18" x14ac:dyDescent="0.35">
      <c r="A42" s="2" t="s">
        <v>72</v>
      </c>
      <c r="B42" s="2" t="s">
        <v>70</v>
      </c>
      <c r="C42" s="11">
        <f>$C$4*$C$40</f>
        <v>694.86963934426228</v>
      </c>
      <c r="D42" s="2" t="s">
        <v>52</v>
      </c>
      <c r="E42" s="14" t="s">
        <v>89</v>
      </c>
    </row>
    <row r="43" spans="1:5" ht="18" x14ac:dyDescent="0.35">
      <c r="A43" s="2" t="s">
        <v>73</v>
      </c>
      <c r="B43" s="2" t="s">
        <v>75</v>
      </c>
      <c r="C43" s="11">
        <f>$C$41/2</f>
        <v>731.66518032786882</v>
      </c>
      <c r="D43" s="2" t="s">
        <v>52</v>
      </c>
      <c r="E43" s="14" t="s">
        <v>90</v>
      </c>
    </row>
    <row r="44" spans="1:5" ht="18" x14ac:dyDescent="0.35">
      <c r="A44" s="2" t="s">
        <v>74</v>
      </c>
      <c r="B44" s="2" t="s">
        <v>76</v>
      </c>
      <c r="C44" s="11">
        <f>$C$42/2</f>
        <v>347.43481967213114</v>
      </c>
      <c r="D44" s="2" t="s">
        <v>52</v>
      </c>
      <c r="E44" s="14" t="s">
        <v>91</v>
      </c>
    </row>
    <row r="45" spans="1:5" ht="18" x14ac:dyDescent="0.35">
      <c r="A45" s="15" t="s">
        <v>80</v>
      </c>
      <c r="B45" s="15" t="s">
        <v>81</v>
      </c>
      <c r="C45" s="16">
        <f>$C$43*$C$19</f>
        <v>171.94131737704916</v>
      </c>
      <c r="D45" s="15" t="s">
        <v>82</v>
      </c>
      <c r="E45" s="17" t="s">
        <v>92</v>
      </c>
    </row>
    <row r="46" spans="1:5" x14ac:dyDescent="0.25">
      <c r="A46" s="15"/>
      <c r="B46" s="15"/>
      <c r="C46" s="18">
        <f>$C$45*1000</f>
        <v>171941.31737704916</v>
      </c>
      <c r="D46" s="15" t="s">
        <v>133</v>
      </c>
      <c r="E46" s="17"/>
    </row>
    <row r="47" spans="1:5" ht="18" x14ac:dyDescent="0.35">
      <c r="A47" s="15" t="s">
        <v>141</v>
      </c>
      <c r="B47" s="15" t="s">
        <v>142</v>
      </c>
      <c r="C47" s="18">
        <f>$C$46/(4*$C$26)</f>
        <v>842.84959498553508</v>
      </c>
      <c r="D47" s="15" t="s">
        <v>52</v>
      </c>
      <c r="E47" s="17" t="s">
        <v>145</v>
      </c>
    </row>
    <row r="48" spans="1:5" ht="18" x14ac:dyDescent="0.35">
      <c r="A48" s="15" t="s">
        <v>156</v>
      </c>
      <c r="B48" s="15" t="s">
        <v>155</v>
      </c>
      <c r="C48" s="18">
        <f>0.9*$C$47</f>
        <v>758.56463548698162</v>
      </c>
      <c r="D48" s="15" t="s">
        <v>52</v>
      </c>
      <c r="E48" s="17"/>
    </row>
    <row r="49" spans="1:11" ht="18" x14ac:dyDescent="0.35">
      <c r="A49" s="19" t="s">
        <v>158</v>
      </c>
      <c r="B49" s="15" t="s">
        <v>160</v>
      </c>
      <c r="C49" s="18">
        <f>0.4*$C$47</f>
        <v>337.13983799421408</v>
      </c>
      <c r="D49" s="15" t="s">
        <v>52</v>
      </c>
      <c r="E49" s="17"/>
    </row>
    <row r="50" spans="1:11" ht="18" x14ac:dyDescent="0.35">
      <c r="A50" s="15" t="s">
        <v>93</v>
      </c>
      <c r="B50" s="15" t="s">
        <v>94</v>
      </c>
      <c r="C50" s="16">
        <f>$C$44*$C$19</f>
        <v>81.647182622950808</v>
      </c>
      <c r="D50" s="15" t="s">
        <v>82</v>
      </c>
      <c r="E50" s="17" t="s">
        <v>99</v>
      </c>
    </row>
    <row r="51" spans="1:11" x14ac:dyDescent="0.25">
      <c r="A51" s="15"/>
      <c r="B51" s="15"/>
      <c r="C51" s="18">
        <f>$C$50*1000</f>
        <v>81647.182622950815</v>
      </c>
      <c r="D51" s="15" t="s">
        <v>133</v>
      </c>
      <c r="E51" s="17"/>
      <c r="K51" s="20"/>
    </row>
    <row r="52" spans="1:11" ht="18" x14ac:dyDescent="0.35">
      <c r="A52" s="15" t="s">
        <v>140</v>
      </c>
      <c r="B52" s="15" t="s">
        <v>139</v>
      </c>
      <c r="C52" s="18">
        <f>$C$51/(4*$C$27)</f>
        <v>400.23128736740597</v>
      </c>
      <c r="D52" s="15" t="s">
        <v>52</v>
      </c>
      <c r="E52" s="17" t="s">
        <v>145</v>
      </c>
    </row>
    <row r="53" spans="1:11" ht="18" x14ac:dyDescent="0.35">
      <c r="A53" s="15" t="s">
        <v>153</v>
      </c>
      <c r="B53" s="15" t="s">
        <v>154</v>
      </c>
      <c r="C53" s="18">
        <f>0.9*$C$52</f>
        <v>360.20815863066537</v>
      </c>
      <c r="D53" s="15" t="s">
        <v>52</v>
      </c>
      <c r="E53" s="17"/>
    </row>
    <row r="54" spans="1:11" ht="18" x14ac:dyDescent="0.35">
      <c r="A54" s="15" t="s">
        <v>157</v>
      </c>
      <c r="B54" s="15" t="s">
        <v>159</v>
      </c>
      <c r="C54" s="18">
        <f>0.4*$C$52</f>
        <v>160.09251494696241</v>
      </c>
      <c r="D54" s="15" t="s">
        <v>52</v>
      </c>
      <c r="E54" s="17"/>
    </row>
    <row r="55" spans="1:11" x14ac:dyDescent="0.25">
      <c r="A55" s="15"/>
      <c r="B55" s="15"/>
      <c r="C55" s="18"/>
      <c r="D55" s="15"/>
      <c r="E55" s="17"/>
    </row>
    <row r="56" spans="1:11" ht="18" x14ac:dyDescent="0.35">
      <c r="A56" s="2" t="s">
        <v>95</v>
      </c>
      <c r="B56" s="2" t="s">
        <v>97</v>
      </c>
      <c r="C56" s="11">
        <f>$C$45/$C$20</f>
        <v>1829.162950819672</v>
      </c>
      <c r="D56" s="2" t="s">
        <v>52</v>
      </c>
      <c r="E56" s="14" t="s">
        <v>100</v>
      </c>
    </row>
    <row r="57" spans="1:11" ht="18" x14ac:dyDescent="0.35">
      <c r="A57" s="2" t="s">
        <v>96</v>
      </c>
      <c r="B57" s="2" t="s">
        <v>98</v>
      </c>
      <c r="C57" s="11">
        <f>$C$50/$C$21</f>
        <v>887.46937633642187</v>
      </c>
      <c r="D57" s="2" t="s">
        <v>52</v>
      </c>
      <c r="E57" s="14" t="s">
        <v>101</v>
      </c>
    </row>
    <row r="58" spans="1:11" ht="18" x14ac:dyDescent="0.35">
      <c r="A58" s="2" t="s">
        <v>102</v>
      </c>
      <c r="B58" s="2" t="s">
        <v>103</v>
      </c>
      <c r="C58" s="11">
        <f>$C$56/(2*$C$5)</f>
        <v>2345.0807061790665</v>
      </c>
      <c r="D58" s="2" t="s">
        <v>52</v>
      </c>
      <c r="E58" s="14" t="s">
        <v>104</v>
      </c>
    </row>
    <row r="59" spans="1:11" ht="18" x14ac:dyDescent="0.35">
      <c r="A59" s="2" t="s">
        <v>105</v>
      </c>
      <c r="B59" s="2" t="s">
        <v>106</v>
      </c>
      <c r="C59" s="11">
        <f>$C$57/(2*$C$5)</f>
        <v>1137.7812517133614</v>
      </c>
      <c r="D59" s="2" t="s">
        <v>52</v>
      </c>
      <c r="E59" s="14" t="s">
        <v>107</v>
      </c>
    </row>
    <row r="60" spans="1:11" ht="18" x14ac:dyDescent="0.35">
      <c r="A60" s="21" t="s">
        <v>110</v>
      </c>
      <c r="B60" s="21" t="s">
        <v>111</v>
      </c>
      <c r="C60" s="21">
        <f>$C$58/(2*$C$30)</f>
        <v>2314037.9833705197</v>
      </c>
      <c r="D60" s="21" t="s">
        <v>112</v>
      </c>
      <c r="E60" s="22" t="s">
        <v>116</v>
      </c>
    </row>
    <row r="61" spans="1:11" x14ac:dyDescent="0.25">
      <c r="A61" s="21"/>
      <c r="B61" s="21"/>
      <c r="C61" s="23">
        <f>$C$60/POWER(10,5)</f>
        <v>23.140379833705197</v>
      </c>
      <c r="D61" s="21" t="s">
        <v>113</v>
      </c>
      <c r="E61" s="21"/>
    </row>
    <row r="62" spans="1:11" ht="17.25" x14ac:dyDescent="0.25">
      <c r="A62" s="21"/>
      <c r="B62" s="21"/>
      <c r="C62" s="24">
        <f>$C$61*0.1</f>
        <v>2.3140379833705196</v>
      </c>
      <c r="D62" s="21" t="s">
        <v>132</v>
      </c>
      <c r="E62" s="21"/>
    </row>
    <row r="63" spans="1:11" ht="18" x14ac:dyDescent="0.35">
      <c r="A63" s="21" t="s">
        <v>114</v>
      </c>
      <c r="B63" s="21" t="s">
        <v>115</v>
      </c>
      <c r="C63" s="21">
        <f>$C$59/$C$30</f>
        <v>2245440.0194366109</v>
      </c>
      <c r="D63" s="21" t="s">
        <v>112</v>
      </c>
      <c r="E63" s="22" t="s">
        <v>117</v>
      </c>
    </row>
    <row r="64" spans="1:11" x14ac:dyDescent="0.25">
      <c r="A64" s="21"/>
      <c r="B64" s="21"/>
      <c r="C64" s="23">
        <f>$C$63/POWER(10,5)</f>
        <v>22.454400194366109</v>
      </c>
      <c r="D64" s="21" t="s">
        <v>113</v>
      </c>
      <c r="E64" s="21"/>
    </row>
    <row r="65" spans="1:5" ht="17.25" x14ac:dyDescent="0.25">
      <c r="A65" s="21"/>
      <c r="B65" s="21"/>
      <c r="C65" s="24">
        <f>$C$64*0.1</f>
        <v>2.2454400194366109</v>
      </c>
      <c r="D65" s="21" t="s">
        <v>132</v>
      </c>
      <c r="E65" s="21"/>
    </row>
    <row r="66" spans="1:5" ht="18" x14ac:dyDescent="0.35">
      <c r="A66" s="2" t="s">
        <v>121</v>
      </c>
      <c r="B66" s="2" t="s">
        <v>122</v>
      </c>
      <c r="C66" s="11">
        <f>$C$60*$C$31</f>
        <v>408.92426598850676</v>
      </c>
      <c r="D66" s="2" t="s">
        <v>52</v>
      </c>
      <c r="E66" s="14" t="s">
        <v>129</v>
      </c>
    </row>
    <row r="67" spans="1:5" ht="18" x14ac:dyDescent="0.35">
      <c r="A67" s="2" t="s">
        <v>123</v>
      </c>
      <c r="B67" s="2" t="s">
        <v>124</v>
      </c>
      <c r="C67" s="11">
        <f>$C$63*$C$31</f>
        <v>396.80200513904504</v>
      </c>
      <c r="D67" s="2" t="s">
        <v>52</v>
      </c>
      <c r="E67" s="14" t="s">
        <v>130</v>
      </c>
    </row>
    <row r="68" spans="1:5" ht="18" x14ac:dyDescent="0.35">
      <c r="A68" s="2" t="s">
        <v>125</v>
      </c>
      <c r="B68" s="2" t="s">
        <v>126</v>
      </c>
      <c r="C68" s="11">
        <f>SUM($C$66:$C$67)</f>
        <v>805.72627112755185</v>
      </c>
      <c r="D68" s="2" t="s">
        <v>52</v>
      </c>
      <c r="E68" s="14" t="s">
        <v>131</v>
      </c>
    </row>
    <row r="71" spans="1:5" x14ac:dyDescent="0.25">
      <c r="A71" s="25" t="s">
        <v>146</v>
      </c>
      <c r="B71" s="25"/>
      <c r="C71" s="25"/>
      <c r="D71" s="25"/>
      <c r="E71" s="25"/>
    </row>
    <row r="72" spans="1:5" ht="18" x14ac:dyDescent="0.35">
      <c r="A72" s="25" t="s">
        <v>143</v>
      </c>
      <c r="B72" s="25" t="s">
        <v>144</v>
      </c>
      <c r="C72" s="26">
        <f>$C$5*$C$73</f>
        <v>443.73468816821094</v>
      </c>
      <c r="D72" s="25" t="s">
        <v>52</v>
      </c>
      <c r="E72" s="25" t="s">
        <v>147</v>
      </c>
    </row>
    <row r="73" spans="1:5" ht="18" x14ac:dyDescent="0.35">
      <c r="A73" s="25" t="s">
        <v>149</v>
      </c>
      <c r="B73" s="25" t="s">
        <v>150</v>
      </c>
      <c r="C73" s="26">
        <f>$C$63*$C$30</f>
        <v>1137.7812517133614</v>
      </c>
      <c r="D73" s="25" t="s">
        <v>52</v>
      </c>
      <c r="E73" s="25" t="s">
        <v>148</v>
      </c>
    </row>
    <row r="74" spans="1:5" ht="18" x14ac:dyDescent="0.35">
      <c r="A74" s="25" t="s">
        <v>152</v>
      </c>
      <c r="B74" s="25" t="s">
        <v>151</v>
      </c>
      <c r="C74" s="27">
        <f>2*$C$72*$C$21</f>
        <v>81.647182622950808</v>
      </c>
      <c r="D74" s="25"/>
      <c r="E74" s="25"/>
    </row>
    <row r="75" spans="1:5" x14ac:dyDescent="0.25">
      <c r="A75" s="25"/>
      <c r="B75" s="25"/>
      <c r="C75" s="25"/>
      <c r="D75" s="25"/>
      <c r="E75" s="25"/>
    </row>
    <row r="76" spans="1:5" x14ac:dyDescent="0.25">
      <c r="A76" s="25"/>
      <c r="B76" s="25"/>
      <c r="C76" s="25"/>
      <c r="D76" s="25"/>
      <c r="E76" s="25"/>
    </row>
    <row r="77" spans="1:5" x14ac:dyDescent="0.25">
      <c r="A77" s="25"/>
      <c r="B77" s="25"/>
      <c r="C77" s="25"/>
      <c r="D77" s="25"/>
      <c r="E77" s="25"/>
    </row>
    <row r="78" spans="1:5" x14ac:dyDescent="0.25">
      <c r="A78" s="25"/>
      <c r="B78" s="25"/>
      <c r="C78" s="25"/>
      <c r="D78" s="25"/>
      <c r="E78" s="25"/>
    </row>
    <row r="79" spans="1:5" x14ac:dyDescent="0.25">
      <c r="A79" s="25"/>
      <c r="B79" s="25"/>
      <c r="C79" s="25"/>
      <c r="D79" s="25"/>
      <c r="E79" s="2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Hafeez Sa'don</dc:creator>
  <cp:lastModifiedBy>Abdul Hafeez Sa'don</cp:lastModifiedBy>
  <dcterms:created xsi:type="dcterms:W3CDTF">2017-08-29T12:32:04Z</dcterms:created>
  <dcterms:modified xsi:type="dcterms:W3CDTF">2017-10-19T16:57:01Z</dcterms:modified>
</cp:coreProperties>
</file>