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095" windowHeight="1173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7" i="2" l="1"/>
  <c r="E7" i="2" s="1"/>
  <c r="D6" i="2"/>
  <c r="E6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F2" i="2"/>
  <c r="B18" i="2"/>
  <c r="B14" i="2"/>
  <c r="B15" i="2" s="1"/>
  <c r="B16" i="2" s="1"/>
  <c r="B17" i="2" s="1"/>
  <c r="B7" i="2"/>
  <c r="B8" i="2"/>
  <c r="B9" i="2"/>
  <c r="B10" i="2"/>
  <c r="B11" i="2"/>
  <c r="B12" i="2"/>
  <c r="B13" i="2"/>
  <c r="B6" i="2"/>
  <c r="D2" i="2"/>
  <c r="D8" i="2" l="1"/>
  <c r="E8" i="2"/>
  <c r="D39" i="1"/>
  <c r="F37" i="1"/>
  <c r="F36" i="1"/>
  <c r="F42" i="1" s="1"/>
  <c r="D36" i="1"/>
  <c r="D43" i="1" s="1"/>
  <c r="B36" i="1"/>
  <c r="B42" i="1" s="1"/>
  <c r="P9" i="1"/>
  <c r="N9" i="1"/>
  <c r="W6" i="1"/>
  <c r="X6" i="1" s="1"/>
  <c r="V6" i="1"/>
  <c r="R3" i="1"/>
  <c r="R9" i="1" s="1"/>
  <c r="U2" i="1" s="1"/>
  <c r="D26" i="1"/>
  <c r="B26" i="1"/>
  <c r="D25" i="1"/>
  <c r="D31" i="1" s="1"/>
  <c r="B25" i="1"/>
  <c r="B31" i="1" s="1"/>
  <c r="F20" i="1"/>
  <c r="D20" i="1"/>
  <c r="B20" i="1"/>
  <c r="H14" i="1"/>
  <c r="H20" i="1" s="1"/>
  <c r="H8" i="1"/>
  <c r="D8" i="1"/>
  <c r="J3" i="1"/>
  <c r="F3" i="1"/>
  <c r="F8" i="1" s="1"/>
  <c r="B3" i="1"/>
  <c r="J2" i="1"/>
  <c r="J8" i="1" s="1"/>
  <c r="F2" i="1"/>
  <c r="B2" i="1"/>
  <c r="D9" i="2" l="1"/>
  <c r="E9" i="2"/>
  <c r="B8" i="1"/>
  <c r="D42" i="1"/>
  <c r="B43" i="1"/>
  <c r="F43" i="1"/>
  <c r="V7" i="1"/>
  <c r="W7" i="1" s="1"/>
  <c r="X7" i="1" s="1"/>
  <c r="D10" i="2" l="1"/>
  <c r="E10" i="2"/>
  <c r="V8" i="1"/>
  <c r="W8" i="1" s="1"/>
  <c r="X8" i="1" s="1"/>
  <c r="D11" i="2" l="1"/>
  <c r="E11" i="2"/>
  <c r="V9" i="1"/>
  <c r="W9" i="1" s="1"/>
  <c r="X9" i="1" s="1"/>
  <c r="D12" i="2" l="1"/>
  <c r="E12" i="2" s="1"/>
  <c r="V10" i="1"/>
  <c r="W10" i="1" s="1"/>
  <c r="X10" i="1" s="1"/>
  <c r="D13" i="2" l="1"/>
  <c r="E13" i="2"/>
  <c r="V11" i="1"/>
  <c r="W11" i="1" s="1"/>
  <c r="X11" i="1" s="1"/>
  <c r="D14" i="2" l="1"/>
  <c r="E14" i="2"/>
  <c r="V12" i="1"/>
  <c r="W12" i="1" s="1"/>
  <c r="X12" i="1" s="1"/>
  <c r="D15" i="2" l="1"/>
  <c r="E15" i="2"/>
  <c r="V13" i="1"/>
  <c r="W13" i="1" s="1"/>
  <c r="X13" i="1" s="1"/>
  <c r="D16" i="2" l="1"/>
  <c r="E16" i="2"/>
  <c r="V14" i="1"/>
  <c r="W14" i="1" s="1"/>
  <c r="X14" i="1" s="1"/>
  <c r="D17" i="2" l="1"/>
  <c r="E17" i="2"/>
  <c r="V15" i="1"/>
  <c r="W15" i="1" s="1"/>
  <c r="X15" i="1" s="1"/>
  <c r="D18" i="2" l="1"/>
  <c r="E18" i="2"/>
  <c r="V16" i="1"/>
  <c r="W16" i="1" s="1"/>
  <c r="X16" i="1" s="1"/>
  <c r="V17" i="1" l="1"/>
  <c r="W17" i="1" s="1"/>
  <c r="X17" i="1" s="1"/>
</calcChain>
</file>

<file path=xl/sharedStrings.xml><?xml version="1.0" encoding="utf-8"?>
<sst xmlns="http://schemas.openxmlformats.org/spreadsheetml/2006/main" count="64" uniqueCount="39">
  <si>
    <t>FV of Payments</t>
  </si>
  <si>
    <t>FV of Lump Sum</t>
  </si>
  <si>
    <t>FV Payments &amp; Lump Sum</t>
  </si>
  <si>
    <t>Rate:</t>
  </si>
  <si>
    <t>Periods:</t>
  </si>
  <si>
    <t>Payment:</t>
  </si>
  <si>
    <t>Present Value:</t>
  </si>
  <si>
    <t>Type:</t>
  </si>
  <si>
    <t>Future Value:</t>
  </si>
  <si>
    <t>PV, Annuity</t>
  </si>
  <si>
    <t>PV, Lump Sum</t>
  </si>
  <si>
    <t>PV, Annuity, Lump Sum</t>
  </si>
  <si>
    <t>Period:</t>
  </si>
  <si>
    <t>Loan Payments</t>
  </si>
  <si>
    <t>Retirement Payments</t>
  </si>
  <si>
    <t>Payday Loan</t>
  </si>
  <si>
    <t>Growth Rate</t>
  </si>
  <si>
    <t>Interest Free Loan</t>
  </si>
  <si>
    <t>Amortization Schedule</t>
  </si>
  <si>
    <t>Interest Rate:</t>
  </si>
  <si>
    <t>Payment No.</t>
  </si>
  <si>
    <t>Payment Amount</t>
  </si>
  <si>
    <t>Interest Portion</t>
  </si>
  <si>
    <t>Principal Portion</t>
  </si>
  <si>
    <t>Balance</t>
  </si>
  <si>
    <t>Guess:</t>
  </si>
  <si>
    <t>Years Until Retirement</t>
  </si>
  <si>
    <t>$1,000 Per Week</t>
  </si>
  <si>
    <t>Early Loan Payoff</t>
  </si>
  <si>
    <t>Period (months):</t>
  </si>
  <si>
    <t>Period (years):</t>
  </si>
  <si>
    <t>Pmt #</t>
  </si>
  <si>
    <t>PMT</t>
  </si>
  <si>
    <t>rate</t>
  </si>
  <si>
    <t xml:space="preserve">n </t>
  </si>
  <si>
    <t>i</t>
  </si>
  <si>
    <t>I</t>
  </si>
  <si>
    <t>FV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</si>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</sst>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0.0%"/>
    <numFmt numFmtId="166" formatCode="_(* #,##0.0000_);_(* \(#,##0.0000\);_(* &quot;-&quot;??_);_(@_)"/>
    <numFmt numFmtId="167" formatCode="0.0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0" fontId="0" fillId="0" borderId="0" xfId="1" applyNumberFormat="1" applyFont="1"/>
    <xf numFmtId="6" fontId="0" fillId="0" borderId="0" xfId="0" applyNumberFormat="1"/>
    <xf numFmtId="0" fontId="0" fillId="0" borderId="0" xfId="0" applyNumberFormat="1"/>
    <xf numFmtId="0" fontId="3" fillId="3" borderId="0" xfId="0" applyFont="1" applyFill="1"/>
    <xf numFmtId="10" fontId="0" fillId="3" borderId="0" xfId="0" applyNumberFormat="1" applyFill="1"/>
    <xf numFmtId="0" fontId="0" fillId="3" borderId="0" xfId="0" applyFill="1"/>
    <xf numFmtId="0" fontId="3" fillId="4" borderId="1" xfId="0" applyFont="1" applyFill="1" applyBorder="1" applyAlignment="1">
      <alignment wrapText="1"/>
    </xf>
    <xf numFmtId="10" fontId="3" fillId="4" borderId="1" xfId="0" applyNumberFormat="1" applyFont="1" applyFill="1" applyBorder="1" applyAlignment="1">
      <alignment wrapText="1"/>
    </xf>
    <xf numFmtId="0" fontId="0" fillId="3" borderId="1" xfId="0" applyFill="1" applyBorder="1"/>
    <xf numFmtId="43" fontId="0" fillId="3" borderId="1" xfId="1" applyFont="1" applyFill="1" applyBorder="1"/>
    <xf numFmtId="10" fontId="0" fillId="0" borderId="0" xfId="2" applyNumberFormat="1" applyFont="1"/>
    <xf numFmtId="166" fontId="0" fillId="0" borderId="0" xfId="1" applyNumberFormat="1" applyFont="1"/>
    <xf numFmtId="167" fontId="0" fillId="0" borderId="0" xfId="0" applyNumberFormat="1"/>
    <xf numFmtId="0" fontId="4" fillId="2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68" fontId="0" fillId="0" borderId="2" xfId="0" applyNumberFormat="1" applyBorder="1"/>
    <xf numFmtId="168" fontId="0" fillId="6" borderId="2" xfId="0" applyNumberFormat="1" applyFill="1" applyBorder="1"/>
    <xf numFmtId="168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B1" workbookViewId="0">
      <selection activeCell="R13" sqref="R13"/>
    </sheetView>
  </sheetViews>
  <sheetFormatPr defaultRowHeight="15" x14ac:dyDescent="0.25"/>
  <cols>
    <col min="2" max="2" width="12.28515625" customWidth="1"/>
    <col min="3" max="3" width="2.5703125" customWidth="1"/>
    <col min="4" max="4" width="13.140625" customWidth="1"/>
    <col min="5" max="5" width="2.5703125" customWidth="1"/>
    <col min="6" max="6" width="14.85546875" customWidth="1"/>
    <col min="7" max="7" width="3.28515625" customWidth="1"/>
    <col min="8" max="8" width="14.42578125" customWidth="1"/>
    <col min="9" max="9" width="2.5703125" customWidth="1"/>
    <col min="10" max="10" width="14.5703125" customWidth="1"/>
    <col min="13" max="13" width="14.85546875" customWidth="1"/>
    <col min="14" max="14" width="11.28515625" customWidth="1"/>
    <col min="15" max="15" width="2.140625" customWidth="1"/>
    <col min="16" max="16" width="11.5703125" customWidth="1"/>
    <col min="17" max="17" width="1.7109375" customWidth="1"/>
    <col min="18" max="18" width="12.140625" customWidth="1"/>
    <col min="19" max="19" width="2" customWidth="1"/>
    <col min="24" max="24" width="13" customWidth="1"/>
  </cols>
  <sheetData>
    <row r="1" spans="1:24" ht="30" x14ac:dyDescent="0.35">
      <c r="F1" s="1" t="s">
        <v>0</v>
      </c>
      <c r="H1" s="1" t="s">
        <v>1</v>
      </c>
      <c r="J1" s="1" t="s">
        <v>2</v>
      </c>
      <c r="N1" s="1" t="s">
        <v>15</v>
      </c>
      <c r="P1" s="1" t="s">
        <v>16</v>
      </c>
      <c r="R1" s="1" t="s">
        <v>17</v>
      </c>
      <c r="T1" s="22" t="s">
        <v>18</v>
      </c>
      <c r="U1" s="22"/>
      <c r="V1" s="22"/>
      <c r="W1" s="22"/>
      <c r="X1" s="22"/>
    </row>
    <row r="2" spans="1:24" x14ac:dyDescent="0.25">
      <c r="A2" s="2" t="s">
        <v>3</v>
      </c>
      <c r="B2" s="3">
        <f>0.03/12</f>
        <v>2.5000000000000001E-3</v>
      </c>
      <c r="D2" s="3">
        <v>0.08</v>
      </c>
      <c r="F2" s="4">
        <f>3%/12</f>
        <v>2.5000000000000001E-3</v>
      </c>
      <c r="G2" s="3"/>
      <c r="H2" s="4">
        <v>0.08</v>
      </c>
      <c r="J2" s="3">
        <f>0.0575/12</f>
        <v>4.7916666666666672E-3</v>
      </c>
      <c r="M2" s="2" t="s">
        <v>12</v>
      </c>
      <c r="N2">
        <v>1</v>
      </c>
      <c r="P2">
        <v>26</v>
      </c>
      <c r="R2">
        <v>12</v>
      </c>
      <c r="T2" s="12" t="s">
        <v>19</v>
      </c>
      <c r="U2" s="13">
        <f>R9</f>
        <v>0.35074248921054219</v>
      </c>
      <c r="V2" s="14"/>
      <c r="W2" s="14"/>
      <c r="X2" s="14"/>
    </row>
    <row r="3" spans="1:24" x14ac:dyDescent="0.25">
      <c r="A3" s="2" t="s">
        <v>4</v>
      </c>
      <c r="B3">
        <f>18*12</f>
        <v>216</v>
      </c>
      <c r="D3">
        <v>15</v>
      </c>
      <c r="F3">
        <f>18*12</f>
        <v>216</v>
      </c>
      <c r="H3">
        <v>15</v>
      </c>
      <c r="J3">
        <f>5*12</f>
        <v>60</v>
      </c>
      <c r="M3" s="2" t="s">
        <v>5</v>
      </c>
      <c r="N3" s="10">
        <v>0</v>
      </c>
      <c r="O3" s="10"/>
      <c r="P3" s="10">
        <v>-200</v>
      </c>
      <c r="R3" s="10">
        <f>-3000/12</f>
        <v>-250</v>
      </c>
      <c r="T3" s="14"/>
      <c r="U3" s="13"/>
      <c r="V3" s="14"/>
      <c r="W3" s="14"/>
      <c r="X3" s="14"/>
    </row>
    <row r="4" spans="1:24" ht="30" x14ac:dyDescent="0.25">
      <c r="A4" s="2" t="s">
        <v>5</v>
      </c>
      <c r="B4" s="5">
        <v>50</v>
      </c>
      <c r="C4" s="5"/>
      <c r="D4" s="5">
        <v>0</v>
      </c>
      <c r="F4" s="5">
        <v>-50</v>
      </c>
      <c r="G4" s="5"/>
      <c r="H4" s="5">
        <v>0</v>
      </c>
      <c r="J4" s="5">
        <v>-900</v>
      </c>
      <c r="M4" s="2" t="s">
        <v>6</v>
      </c>
      <c r="N4" s="10">
        <v>200</v>
      </c>
      <c r="O4" s="10"/>
      <c r="P4" s="10">
        <v>-40000</v>
      </c>
      <c r="R4" s="10">
        <v>2500</v>
      </c>
      <c r="T4" s="15" t="s">
        <v>20</v>
      </c>
      <c r="U4" s="16" t="s">
        <v>21</v>
      </c>
      <c r="V4" s="15" t="s">
        <v>22</v>
      </c>
      <c r="W4" s="15" t="s">
        <v>23</v>
      </c>
      <c r="X4" s="15" t="s">
        <v>24</v>
      </c>
    </row>
    <row r="5" spans="1:24" x14ac:dyDescent="0.25">
      <c r="A5" s="2" t="s">
        <v>6</v>
      </c>
      <c r="B5" s="5">
        <v>0</v>
      </c>
      <c r="C5" s="5"/>
      <c r="D5" s="5">
        <v>-20000</v>
      </c>
      <c r="F5" s="5">
        <v>0</v>
      </c>
      <c r="G5" s="5"/>
      <c r="H5" s="5">
        <v>-20000</v>
      </c>
      <c r="J5" s="5">
        <v>150000</v>
      </c>
      <c r="M5" s="2" t="s">
        <v>8</v>
      </c>
      <c r="N5" s="10">
        <v>-230</v>
      </c>
      <c r="O5" s="10"/>
      <c r="P5" s="10">
        <v>62000</v>
      </c>
      <c r="R5" s="10">
        <v>0</v>
      </c>
      <c r="T5" s="17"/>
      <c r="U5" s="18"/>
      <c r="V5" s="18"/>
      <c r="W5" s="18"/>
      <c r="X5" s="18">
        <v>2500</v>
      </c>
    </row>
    <row r="6" spans="1:24" x14ac:dyDescent="0.25">
      <c r="A6" s="2" t="s">
        <v>7</v>
      </c>
      <c r="B6">
        <v>0</v>
      </c>
      <c r="D6">
        <v>0</v>
      </c>
      <c r="F6">
        <v>0</v>
      </c>
      <c r="H6">
        <v>0</v>
      </c>
      <c r="J6">
        <v>0</v>
      </c>
      <c r="M6" s="2" t="s">
        <v>7</v>
      </c>
      <c r="N6">
        <v>0</v>
      </c>
      <c r="P6">
        <v>0</v>
      </c>
      <c r="R6">
        <v>0</v>
      </c>
      <c r="T6" s="17">
        <v>1</v>
      </c>
      <c r="U6" s="18">
        <v>250</v>
      </c>
      <c r="V6" s="18">
        <f t="shared" ref="V6:V17" si="0">X5*$I$2/12</f>
        <v>0</v>
      </c>
      <c r="W6" s="18">
        <f>U6-V6</f>
        <v>250</v>
      </c>
      <c r="X6" s="18">
        <f>X5-W6</f>
        <v>2250</v>
      </c>
    </row>
    <row r="7" spans="1:24" x14ac:dyDescent="0.25">
      <c r="A7" s="2"/>
      <c r="M7" s="2" t="s">
        <v>25</v>
      </c>
      <c r="N7" s="19">
        <v>0.01</v>
      </c>
      <c r="O7" s="19"/>
      <c r="P7" s="19">
        <v>0.01</v>
      </c>
      <c r="R7" s="19">
        <v>0.01</v>
      </c>
      <c r="T7" s="17">
        <v>2</v>
      </c>
      <c r="U7" s="18">
        <v>250</v>
      </c>
      <c r="V7" s="18">
        <f t="shared" si="0"/>
        <v>0</v>
      </c>
      <c r="W7" s="18">
        <f t="shared" ref="W7:W17" si="1">U7-V7</f>
        <v>250</v>
      </c>
      <c r="X7" s="18">
        <f t="shared" ref="X7:X17" si="2">X6-W7</f>
        <v>2000</v>
      </c>
    </row>
    <row r="8" spans="1:24" x14ac:dyDescent="0.25">
      <c r="A8" s="2" t="s">
        <v>8</v>
      </c>
      <c r="B8" s="5">
        <f>FV(B2,B3,B4,B5,B6)</f>
        <v>-14297.017479776887</v>
      </c>
      <c r="D8" s="5">
        <f>FV(D2,D3,D4,D5,D6)</f>
        <v>63443.382283965431</v>
      </c>
      <c r="F8" s="5">
        <f>FV(F2,F3,F4,F5,F6)</f>
        <v>14297.017479776887</v>
      </c>
      <c r="G8" s="5"/>
      <c r="H8" s="5">
        <f>FV(H2,H3,H4,H5,H6)</f>
        <v>63443.382283965431</v>
      </c>
      <c r="J8" s="5">
        <f>FV(J2,J3,J4,J5,J6)</f>
        <v>-137435.09711555394</v>
      </c>
      <c r="M8" s="2"/>
      <c r="T8" s="17">
        <v>3</v>
      </c>
      <c r="U8" s="18">
        <v>250</v>
      </c>
      <c r="V8" s="18">
        <f t="shared" si="0"/>
        <v>0</v>
      </c>
      <c r="W8" s="18">
        <f t="shared" si="1"/>
        <v>250</v>
      </c>
      <c r="X8" s="18">
        <f t="shared" si="2"/>
        <v>1750</v>
      </c>
    </row>
    <row r="9" spans="1:24" x14ac:dyDescent="0.25">
      <c r="M9" s="2" t="s">
        <v>3</v>
      </c>
      <c r="N9" s="19">
        <f>RATE(N2,N3,N4,N5,N6,N7)*365/14</f>
        <v>3.9107142857142825</v>
      </c>
      <c r="P9" s="19">
        <f>RATE(P2,P3,P4,P5,P6,P7)*26</f>
        <v>0.33622524444920304</v>
      </c>
      <c r="R9" s="19">
        <f>RATE(R2,R3,R4,R5,R6,R7)*12</f>
        <v>0.35074248921054219</v>
      </c>
      <c r="T9" s="17">
        <v>4</v>
      </c>
      <c r="U9" s="18">
        <v>250</v>
      </c>
      <c r="V9" s="18">
        <f t="shared" si="0"/>
        <v>0</v>
      </c>
      <c r="W9" s="18">
        <f t="shared" si="1"/>
        <v>250</v>
      </c>
      <c r="X9" s="18">
        <f t="shared" si="2"/>
        <v>1500</v>
      </c>
    </row>
    <row r="10" spans="1:24" x14ac:dyDescent="0.25">
      <c r="N10" s="20"/>
      <c r="T10" s="17">
        <v>5</v>
      </c>
      <c r="U10" s="18">
        <v>250</v>
      </c>
      <c r="V10" s="18">
        <f t="shared" si="0"/>
        <v>0</v>
      </c>
      <c r="W10" s="18">
        <f t="shared" si="1"/>
        <v>250</v>
      </c>
      <c r="X10" s="18">
        <f t="shared" si="2"/>
        <v>1250</v>
      </c>
    </row>
    <row r="11" spans="1:24" x14ac:dyDescent="0.25">
      <c r="T11" s="17">
        <v>6</v>
      </c>
      <c r="U11" s="18">
        <v>250</v>
      </c>
      <c r="V11" s="18">
        <f t="shared" si="0"/>
        <v>0</v>
      </c>
      <c r="W11" s="18">
        <f t="shared" si="1"/>
        <v>250</v>
      </c>
      <c r="X11" s="18">
        <f t="shared" si="2"/>
        <v>1000</v>
      </c>
    </row>
    <row r="12" spans="1:24" x14ac:dyDescent="0.25">
      <c r="T12" s="17">
        <v>7</v>
      </c>
      <c r="U12" s="18">
        <v>250</v>
      </c>
      <c r="V12" s="18">
        <f t="shared" si="0"/>
        <v>0</v>
      </c>
      <c r="W12" s="18">
        <f t="shared" si="1"/>
        <v>250</v>
      </c>
      <c r="X12" s="18">
        <f t="shared" si="2"/>
        <v>750</v>
      </c>
    </row>
    <row r="13" spans="1:24" ht="30" x14ac:dyDescent="0.25">
      <c r="B13" s="1" t="s">
        <v>9</v>
      </c>
      <c r="D13" s="1" t="s">
        <v>9</v>
      </c>
      <c r="F13" s="1" t="s">
        <v>10</v>
      </c>
      <c r="H13" s="1" t="s">
        <v>11</v>
      </c>
      <c r="T13" s="17">
        <v>8</v>
      </c>
      <c r="U13" s="18">
        <v>250</v>
      </c>
      <c r="V13" s="18">
        <f t="shared" si="0"/>
        <v>0</v>
      </c>
      <c r="W13" s="18">
        <f t="shared" si="1"/>
        <v>250</v>
      </c>
      <c r="X13" s="18">
        <f t="shared" si="2"/>
        <v>500</v>
      </c>
    </row>
    <row r="14" spans="1:24" x14ac:dyDescent="0.25">
      <c r="A14" s="2" t="s">
        <v>3</v>
      </c>
      <c r="B14" s="6">
        <v>0.12</v>
      </c>
      <c r="C14" s="7"/>
      <c r="D14" s="6">
        <v>0.12</v>
      </c>
      <c r="F14" s="6">
        <v>0.08</v>
      </c>
      <c r="H14" s="6">
        <f>10%/12</f>
        <v>8.3333333333333332E-3</v>
      </c>
      <c r="T14" s="17">
        <v>9</v>
      </c>
      <c r="U14" s="18">
        <v>250</v>
      </c>
      <c r="V14" s="18">
        <f t="shared" si="0"/>
        <v>0</v>
      </c>
      <c r="W14" s="18">
        <f t="shared" si="1"/>
        <v>250</v>
      </c>
      <c r="X14" s="18">
        <f t="shared" si="2"/>
        <v>250</v>
      </c>
    </row>
    <row r="15" spans="1:24" x14ac:dyDescent="0.25">
      <c r="A15" s="2" t="s">
        <v>12</v>
      </c>
      <c r="B15">
        <v>10</v>
      </c>
      <c r="D15">
        <v>10</v>
      </c>
      <c r="F15">
        <v>15</v>
      </c>
      <c r="H15">
        <v>60</v>
      </c>
      <c r="T15" s="17">
        <v>10</v>
      </c>
      <c r="U15" s="18">
        <v>250</v>
      </c>
      <c r="V15" s="18">
        <f t="shared" si="0"/>
        <v>0</v>
      </c>
      <c r="W15" s="18">
        <f t="shared" si="1"/>
        <v>250</v>
      </c>
      <c r="X15" s="18">
        <f t="shared" si="2"/>
        <v>0</v>
      </c>
    </row>
    <row r="16" spans="1:24" x14ac:dyDescent="0.25">
      <c r="A16" s="2" t="s">
        <v>5</v>
      </c>
      <c r="B16" s="5">
        <v>1200</v>
      </c>
      <c r="C16" s="5"/>
      <c r="D16" s="5">
        <v>-1200</v>
      </c>
      <c r="E16" s="5"/>
      <c r="F16" s="5">
        <v>0</v>
      </c>
      <c r="H16" s="5">
        <v>200</v>
      </c>
      <c r="T16" s="17">
        <v>11</v>
      </c>
      <c r="U16" s="18">
        <v>250</v>
      </c>
      <c r="V16" s="18">
        <f t="shared" si="0"/>
        <v>0</v>
      </c>
      <c r="W16" s="18">
        <f t="shared" si="1"/>
        <v>250</v>
      </c>
      <c r="X16" s="18">
        <f t="shared" si="2"/>
        <v>-250</v>
      </c>
    </row>
    <row r="17" spans="1:24" x14ac:dyDescent="0.25">
      <c r="A17" s="2" t="s">
        <v>8</v>
      </c>
      <c r="B17" s="5">
        <v>0</v>
      </c>
      <c r="C17" s="5"/>
      <c r="D17" s="5">
        <v>0</v>
      </c>
      <c r="E17" s="5"/>
      <c r="F17" s="5">
        <v>100000</v>
      </c>
      <c r="H17" s="5">
        <v>60000</v>
      </c>
      <c r="T17" s="17">
        <v>12</v>
      </c>
      <c r="U17" s="18">
        <v>250</v>
      </c>
      <c r="V17" s="18">
        <f t="shared" si="0"/>
        <v>0</v>
      </c>
      <c r="W17" s="18">
        <f t="shared" si="1"/>
        <v>250</v>
      </c>
      <c r="X17" s="18">
        <f t="shared" si="2"/>
        <v>-500</v>
      </c>
    </row>
    <row r="18" spans="1:24" x14ac:dyDescent="0.25">
      <c r="A18" s="2" t="s">
        <v>7</v>
      </c>
      <c r="B18">
        <v>0</v>
      </c>
      <c r="D18">
        <v>0</v>
      </c>
      <c r="F18">
        <v>0</v>
      </c>
      <c r="H18">
        <v>1</v>
      </c>
    </row>
    <row r="19" spans="1:24" x14ac:dyDescent="0.25">
      <c r="A19" s="2"/>
    </row>
    <row r="20" spans="1:24" x14ac:dyDescent="0.25">
      <c r="A20" s="2" t="s">
        <v>6</v>
      </c>
      <c r="B20" s="5">
        <f>PV(B14,B15,B16,B17,B18)</f>
        <v>-6780.2676340930411</v>
      </c>
      <c r="C20" s="5"/>
      <c r="D20" s="5">
        <f>PV(D14,D15,D16,D17,D18)</f>
        <v>6780.2676340930411</v>
      </c>
      <c r="F20" s="5">
        <f>PV(F14,F15,F16,F17,F18)</f>
        <v>-31524.170496588995</v>
      </c>
      <c r="H20" s="5">
        <f>PV(H14,H15,H16,H17,H18)</f>
        <v>-45958.83157458069</v>
      </c>
    </row>
    <row r="24" spans="1:24" ht="30" x14ac:dyDescent="0.25">
      <c r="B24" s="1" t="s">
        <v>13</v>
      </c>
      <c r="D24" s="1" t="s">
        <v>14</v>
      </c>
    </row>
    <row r="25" spans="1:24" x14ac:dyDescent="0.25">
      <c r="A25" s="2" t="s">
        <v>3</v>
      </c>
      <c r="B25" s="8">
        <f>0.021/12</f>
        <v>1.75E-3</v>
      </c>
      <c r="D25" s="8">
        <f>0.06/12</f>
        <v>5.0000000000000001E-3</v>
      </c>
    </row>
    <row r="26" spans="1:24" x14ac:dyDescent="0.25">
      <c r="A26" s="2" t="s">
        <v>4</v>
      </c>
      <c r="B26" s="9">
        <f>4*12</f>
        <v>48</v>
      </c>
      <c r="C26" s="9"/>
      <c r="D26" s="9">
        <f>20*12</f>
        <v>240</v>
      </c>
    </row>
    <row r="27" spans="1:24" x14ac:dyDescent="0.25">
      <c r="A27" s="2" t="s">
        <v>6</v>
      </c>
      <c r="B27" s="10">
        <v>28000</v>
      </c>
      <c r="C27" s="10"/>
      <c r="D27" s="10">
        <v>-700000</v>
      </c>
    </row>
    <row r="28" spans="1:24" x14ac:dyDescent="0.25">
      <c r="A28" s="2" t="s">
        <v>8</v>
      </c>
      <c r="B28" s="10">
        <v>0</v>
      </c>
      <c r="C28" s="10"/>
      <c r="D28" s="10">
        <v>100000</v>
      </c>
    </row>
    <row r="29" spans="1:24" x14ac:dyDescent="0.25">
      <c r="A29" s="2" t="s">
        <v>7</v>
      </c>
      <c r="B29" s="11">
        <v>0</v>
      </c>
      <c r="C29" s="11"/>
      <c r="D29" s="11">
        <v>0</v>
      </c>
    </row>
    <row r="30" spans="1:24" x14ac:dyDescent="0.25">
      <c r="A30" s="2"/>
    </row>
    <row r="31" spans="1:24" x14ac:dyDescent="0.25">
      <c r="A31" s="2" t="s">
        <v>5</v>
      </c>
      <c r="B31" s="5">
        <f>PMT(B25,B26,B27,B28,B29)</f>
        <v>-608.6862612588917</v>
      </c>
      <c r="D31" s="5">
        <f>PMT(D25,D26,D27,D28,D29)</f>
        <v>4798.586350868989</v>
      </c>
    </row>
    <row r="35" spans="1:6" ht="30" x14ac:dyDescent="0.25">
      <c r="B35" s="1" t="s">
        <v>26</v>
      </c>
      <c r="D35" s="1" t="s">
        <v>27</v>
      </c>
      <c r="F35" s="1" t="s">
        <v>28</v>
      </c>
    </row>
    <row r="36" spans="1:6" x14ac:dyDescent="0.25">
      <c r="A36" s="2" t="s">
        <v>3</v>
      </c>
      <c r="B36" s="8">
        <f>0.1/12</f>
        <v>8.3333333333333332E-3</v>
      </c>
      <c r="C36" s="8"/>
      <c r="D36" s="8">
        <f>0.1/12</f>
        <v>8.3333333333333332E-3</v>
      </c>
      <c r="E36" s="8"/>
      <c r="F36" s="8">
        <f>0.0575/12</f>
        <v>4.7916666666666672E-3</v>
      </c>
    </row>
    <row r="37" spans="1:6" x14ac:dyDescent="0.25">
      <c r="A37" s="2" t="s">
        <v>5</v>
      </c>
      <c r="B37" s="10">
        <v>-100</v>
      </c>
      <c r="C37" s="10"/>
      <c r="D37" s="10">
        <v>-100</v>
      </c>
      <c r="E37" s="10"/>
      <c r="F37" s="10">
        <f>PMT(0.075/12,20*12,200000,0)</f>
        <v>-1611.1863871036146</v>
      </c>
    </row>
    <row r="38" spans="1:6" x14ac:dyDescent="0.25">
      <c r="A38" s="2" t="s">
        <v>6</v>
      </c>
      <c r="B38" s="10">
        <v>-350000</v>
      </c>
      <c r="C38" s="10"/>
      <c r="D38" s="10">
        <v>-350000</v>
      </c>
      <c r="E38" s="10"/>
      <c r="F38" s="10">
        <v>200000</v>
      </c>
    </row>
    <row r="39" spans="1:6" x14ac:dyDescent="0.25">
      <c r="A39" s="2" t="s">
        <v>8</v>
      </c>
      <c r="B39" s="10">
        <v>500000</v>
      </c>
      <c r="C39" s="10"/>
      <c r="D39" s="10">
        <f>PV(0.1/52,20*52,-1000,0,0)</f>
        <v>449490.36081038794</v>
      </c>
      <c r="E39" s="10"/>
      <c r="F39" s="10">
        <v>0</v>
      </c>
    </row>
    <row r="40" spans="1:6" x14ac:dyDescent="0.25">
      <c r="A40" s="2" t="s">
        <v>7</v>
      </c>
      <c r="B40">
        <v>0</v>
      </c>
      <c r="D40">
        <v>0</v>
      </c>
      <c r="F40">
        <v>0</v>
      </c>
    </row>
    <row r="41" spans="1:6" x14ac:dyDescent="0.25">
      <c r="A41" s="2"/>
    </row>
    <row r="42" spans="1:6" x14ac:dyDescent="0.25">
      <c r="A42" s="2" t="s">
        <v>29</v>
      </c>
      <c r="B42" s="21">
        <f>NPER(B36,B37,B38,B39,B40)</f>
        <v>41.774750039831552</v>
      </c>
      <c r="C42" s="21"/>
      <c r="D42" s="21">
        <f>NPER(D36,D37,D38,D39,D40)</f>
        <v>29.259275183362529</v>
      </c>
      <c r="E42" s="21"/>
      <c r="F42" s="21">
        <f>(20*12)-NPER(F36,F37,F38,F39,F40)</f>
        <v>51.01844644545389</v>
      </c>
    </row>
    <row r="43" spans="1:6" x14ac:dyDescent="0.25">
      <c r="A43" s="2" t="s">
        <v>30</v>
      </c>
      <c r="B43" s="21">
        <f>NPER(B36,B37,B38,B39,B40)/12</f>
        <v>3.4812291699859625</v>
      </c>
      <c r="C43" s="21"/>
      <c r="D43" s="21">
        <f>NPER(D36,D37,D38,D39,D40)/12</f>
        <v>2.4382729319468774</v>
      </c>
      <c r="E43" s="21"/>
      <c r="F43" s="21">
        <f>((20*12)-NPER(F36,F37,F38,F39,F40))/12</f>
        <v>4.2515372037878238</v>
      </c>
    </row>
  </sheetData>
  <mergeCells count="1">
    <mergeCell ref="T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G9" sqref="G9"/>
    </sheetView>
  </sheetViews>
  <sheetFormatPr defaultRowHeight="15" x14ac:dyDescent="0.25"/>
  <cols>
    <col min="1" max="1" width="4.140625" customWidth="1"/>
    <col min="3" max="3" width="10.140625" customWidth="1"/>
    <col min="4" max="4" width="9.7109375" customWidth="1"/>
    <col min="5" max="5" width="12.42578125" customWidth="1"/>
    <col min="6" max="6" width="11.28515625" customWidth="1"/>
    <col min="7" max="7" width="11.7109375" customWidth="1"/>
  </cols>
  <sheetData>
    <row r="1" spans="2:7" ht="15.75" x14ac:dyDescent="0.25">
      <c r="B1" s="23" t="s">
        <v>33</v>
      </c>
      <c r="C1" s="23" t="s">
        <v>34</v>
      </c>
      <c r="D1" s="26" t="s">
        <v>35</v>
      </c>
      <c r="E1" s="26" t="s">
        <v>38</v>
      </c>
      <c r="F1" s="29" t="s">
        <v>32</v>
      </c>
      <c r="G1" s="29" t="s">
        <v>37</v>
      </c>
    </row>
    <row r="2" spans="2:7" x14ac:dyDescent="0.25">
      <c r="B2" s="25">
        <v>0.06</v>
      </c>
      <c r="C2" s="25">
        <v>2</v>
      </c>
      <c r="D2" s="27">
        <f>B2/C2</f>
        <v>0.03</v>
      </c>
      <c r="E2" s="33">
        <v>7</v>
      </c>
      <c r="F2" s="31">
        <f>G2*D2/((1+D2)^(C2*E2)-1)</f>
        <v>3511.5803394396744</v>
      </c>
      <c r="G2" s="32">
        <v>60000</v>
      </c>
    </row>
    <row r="4" spans="2:7" ht="15.75" x14ac:dyDescent="0.25">
      <c r="B4" s="28" t="s">
        <v>31</v>
      </c>
      <c r="C4" s="28" t="s">
        <v>32</v>
      </c>
      <c r="D4" s="28" t="s">
        <v>36</v>
      </c>
      <c r="E4" s="28" t="s">
        <v>24</v>
      </c>
    </row>
    <row r="5" spans="2:7" x14ac:dyDescent="0.25">
      <c r="B5" s="25">
        <v>1</v>
      </c>
      <c r="C5" s="34">
        <f>$F$2</f>
        <v>3511.5803394396744</v>
      </c>
      <c r="D5" s="24"/>
      <c r="E5" s="30">
        <f>C5</f>
        <v>3511.5803394396744</v>
      </c>
    </row>
    <row r="6" spans="2:7" x14ac:dyDescent="0.25">
      <c r="B6" s="25">
        <f>B5+1</f>
        <v>2</v>
      </c>
      <c r="C6" s="34">
        <f t="shared" ref="C6:C18" si="0">$F$2</f>
        <v>3511.5803394396744</v>
      </c>
      <c r="D6" s="30">
        <f>D$2*E5</f>
        <v>105.34741018319023</v>
      </c>
      <c r="E6" s="30">
        <f>E5+C6+D6</f>
        <v>7128.5080890625386</v>
      </c>
    </row>
    <row r="7" spans="2:7" x14ac:dyDescent="0.25">
      <c r="B7" s="25">
        <f t="shared" ref="B7:B13" si="1">B6+1</f>
        <v>3</v>
      </c>
      <c r="C7" s="34">
        <f t="shared" si="0"/>
        <v>3511.5803394396744</v>
      </c>
      <c r="D7" s="30">
        <f t="shared" ref="D7:D18" si="2">D$2*E6</f>
        <v>213.85524267187614</v>
      </c>
      <c r="E7" s="30">
        <f t="shared" ref="E7:E18" si="3">E6+C7+D7</f>
        <v>10853.943671174089</v>
      </c>
    </row>
    <row r="8" spans="2:7" x14ac:dyDescent="0.25">
      <c r="B8" s="25">
        <f t="shared" si="1"/>
        <v>4</v>
      </c>
      <c r="C8" s="34">
        <f t="shared" si="0"/>
        <v>3511.5803394396744</v>
      </c>
      <c r="D8" s="30">
        <f t="shared" si="2"/>
        <v>325.61831013522266</v>
      </c>
      <c r="E8" s="30">
        <f t="shared" si="3"/>
        <v>14691.142320748988</v>
      </c>
    </row>
    <row r="9" spans="2:7" x14ac:dyDescent="0.25">
      <c r="B9" s="25">
        <f t="shared" si="1"/>
        <v>5</v>
      </c>
      <c r="C9" s="34">
        <f t="shared" si="0"/>
        <v>3511.5803394396744</v>
      </c>
      <c r="D9" s="30">
        <f t="shared" si="2"/>
        <v>440.73426962246964</v>
      </c>
      <c r="E9" s="30">
        <f t="shared" si="3"/>
        <v>18643.456929811131</v>
      </c>
    </row>
    <row r="10" spans="2:7" x14ac:dyDescent="0.25">
      <c r="B10" s="25">
        <f t="shared" si="1"/>
        <v>6</v>
      </c>
      <c r="C10" s="34">
        <f t="shared" si="0"/>
        <v>3511.5803394396744</v>
      </c>
      <c r="D10" s="30">
        <f t="shared" si="2"/>
        <v>559.30370789433391</v>
      </c>
      <c r="E10" s="30">
        <f t="shared" si="3"/>
        <v>22714.340977145141</v>
      </c>
    </row>
    <row r="11" spans="2:7" x14ac:dyDescent="0.25">
      <c r="B11" s="25">
        <f t="shared" si="1"/>
        <v>7</v>
      </c>
      <c r="C11" s="34">
        <f t="shared" si="0"/>
        <v>3511.5803394396744</v>
      </c>
      <c r="D11" s="30">
        <f t="shared" si="2"/>
        <v>681.43022931435416</v>
      </c>
      <c r="E11" s="30">
        <f t="shared" si="3"/>
        <v>26907.351545899171</v>
      </c>
    </row>
    <row r="12" spans="2:7" x14ac:dyDescent="0.25">
      <c r="B12" s="25">
        <f t="shared" si="1"/>
        <v>8</v>
      </c>
      <c r="C12" s="34">
        <f t="shared" si="0"/>
        <v>3511.5803394396744</v>
      </c>
      <c r="D12" s="30">
        <f t="shared" si="2"/>
        <v>807.22054637697511</v>
      </c>
      <c r="E12" s="30">
        <f t="shared" si="3"/>
        <v>31226.152431715822</v>
      </c>
    </row>
    <row r="13" spans="2:7" x14ac:dyDescent="0.25">
      <c r="B13" s="25">
        <f t="shared" si="1"/>
        <v>9</v>
      </c>
      <c r="C13" s="34">
        <f t="shared" si="0"/>
        <v>3511.5803394396744</v>
      </c>
      <c r="D13" s="30">
        <f t="shared" si="2"/>
        <v>936.78457295147462</v>
      </c>
      <c r="E13" s="30">
        <f t="shared" si="3"/>
        <v>35674.517344106971</v>
      </c>
    </row>
    <row r="14" spans="2:7" x14ac:dyDescent="0.25">
      <c r="B14" s="25">
        <f t="shared" ref="B14:B18" si="4">B13+1</f>
        <v>10</v>
      </c>
      <c r="C14" s="34">
        <f t="shared" si="0"/>
        <v>3511.5803394396744</v>
      </c>
      <c r="D14" s="30">
        <f t="shared" si="2"/>
        <v>1070.2355203232091</v>
      </c>
      <c r="E14" s="30">
        <f t="shared" si="3"/>
        <v>40256.33320386985</v>
      </c>
    </row>
    <row r="15" spans="2:7" x14ac:dyDescent="0.25">
      <c r="B15" s="25">
        <f t="shared" si="4"/>
        <v>11</v>
      </c>
      <c r="C15" s="34">
        <f t="shared" si="0"/>
        <v>3511.5803394396744</v>
      </c>
      <c r="D15" s="30">
        <f t="shared" si="2"/>
        <v>1207.6899961160955</v>
      </c>
      <c r="E15" s="30">
        <f t="shared" si="3"/>
        <v>44975.603539425618</v>
      </c>
    </row>
    <row r="16" spans="2:7" x14ac:dyDescent="0.25">
      <c r="B16" s="25">
        <f t="shared" si="4"/>
        <v>12</v>
      </c>
      <c r="C16" s="34">
        <f t="shared" si="0"/>
        <v>3511.5803394396744</v>
      </c>
      <c r="D16" s="30">
        <f t="shared" si="2"/>
        <v>1349.2681061827684</v>
      </c>
      <c r="E16" s="30">
        <f t="shared" si="3"/>
        <v>49836.451985048057</v>
      </c>
    </row>
    <row r="17" spans="2:5" x14ac:dyDescent="0.25">
      <c r="B17" s="25">
        <f t="shared" si="4"/>
        <v>13</v>
      </c>
      <c r="C17" s="34">
        <f t="shared" si="0"/>
        <v>3511.5803394396744</v>
      </c>
      <c r="D17" s="30">
        <f t="shared" si="2"/>
        <v>1495.0935595514416</v>
      </c>
      <c r="E17" s="30">
        <f t="shared" si="3"/>
        <v>54843.125884039167</v>
      </c>
    </row>
    <row r="18" spans="2:5" x14ac:dyDescent="0.25">
      <c r="B18" s="25">
        <f t="shared" si="4"/>
        <v>14</v>
      </c>
      <c r="C18" s="34">
        <f t="shared" si="0"/>
        <v>3511.5803394396744</v>
      </c>
      <c r="D18" s="30">
        <f t="shared" si="2"/>
        <v>1645.293776521175</v>
      </c>
      <c r="E18" s="30">
        <f t="shared" si="3"/>
        <v>60000.000000000015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2008-09-08T00:51:23Z</dcterms:created>
  <dcterms:modified xsi:type="dcterms:W3CDTF">2011-05-10T05:00:24Z</dcterms:modified>
</cp:coreProperties>
</file>