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8" yWindow="-48" windowWidth="16020" windowHeight="12036"/>
  </bookViews>
  <sheets>
    <sheet name="Present Value" sheetId="1" r:id="rId1"/>
    <sheet name="Future Value" sheetId="2" r:id="rId2"/>
    <sheet name="Payment" sheetId="3" r:id="rId3"/>
    <sheet name="Rate" sheetId="4" r:id="rId4"/>
    <sheet name="Period" sheetId="5" r:id="rId5"/>
  </sheets>
  <calcPr calcId="125725"/>
</workbook>
</file>

<file path=xl/calcChain.xml><?xml version="1.0" encoding="utf-8"?>
<calcChain xmlns="http://schemas.openxmlformats.org/spreadsheetml/2006/main">
  <c r="J3" i="2"/>
  <c r="J2"/>
  <c r="F3"/>
  <c r="F2"/>
  <c r="F8" s="1"/>
  <c r="D8" i="1"/>
  <c r="J8" i="2" l="1"/>
  <c r="F3" i="4"/>
  <c r="F9" s="1"/>
  <c r="I2" s="1"/>
  <c r="J6" s="1"/>
  <c r="K6" s="1"/>
  <c r="L6" s="1"/>
  <c r="F3" i="5"/>
  <c r="F2"/>
  <c r="D5"/>
  <c r="D2"/>
  <c r="B2"/>
  <c r="D9" i="4"/>
  <c r="B9"/>
  <c r="D3" i="3"/>
  <c r="D2"/>
  <c r="B3"/>
  <c r="B2"/>
  <c r="B8" s="1"/>
  <c r="H8" i="2"/>
  <c r="D8"/>
  <c r="B3"/>
  <c r="B2"/>
  <c r="B8" s="1"/>
  <c r="H2" i="1"/>
  <c r="H8" s="1"/>
  <c r="F8"/>
  <c r="B8"/>
  <c r="D8" i="3" l="1"/>
  <c r="B9" i="5"/>
  <c r="B8"/>
  <c r="D8"/>
  <c r="D9"/>
  <c r="F8"/>
  <c r="F9"/>
  <c r="J7" i="4"/>
  <c r="K7" s="1"/>
  <c r="L7" s="1"/>
  <c r="J8" l="1"/>
  <c r="K8" s="1"/>
  <c r="L8" s="1"/>
  <c r="J9" l="1"/>
  <c r="K9" s="1"/>
  <c r="L9" s="1"/>
  <c r="J10" l="1"/>
  <c r="K10" s="1"/>
  <c r="L10" s="1"/>
  <c r="J11" l="1"/>
  <c r="K11" s="1"/>
  <c r="L11" s="1"/>
  <c r="J12" l="1"/>
  <c r="K12" s="1"/>
  <c r="L12" s="1"/>
  <c r="J13" l="1"/>
  <c r="K13" s="1"/>
  <c r="L13" s="1"/>
  <c r="J14" l="1"/>
  <c r="K14" s="1"/>
  <c r="L14" s="1"/>
  <c r="J15" l="1"/>
  <c r="K15" s="1"/>
  <c r="L15" s="1"/>
  <c r="J16" l="1"/>
  <c r="K16" s="1"/>
  <c r="L16" s="1"/>
  <c r="J17" l="1"/>
  <c r="K17" s="1"/>
  <c r="L17" s="1"/>
</calcChain>
</file>

<file path=xl/sharedStrings.xml><?xml version="1.0" encoding="utf-8"?>
<sst xmlns="http://schemas.openxmlformats.org/spreadsheetml/2006/main" count="54" uniqueCount="31">
  <si>
    <t>Payment No.</t>
  </si>
  <si>
    <t>Payment Amount</t>
  </si>
  <si>
    <t>Interest Portion</t>
  </si>
  <si>
    <t>Principal Portion</t>
  </si>
  <si>
    <t>Balance</t>
  </si>
  <si>
    <t>Amortization Schedule</t>
  </si>
  <si>
    <t>Rate:</t>
  </si>
  <si>
    <t>Period:</t>
  </si>
  <si>
    <t>Payment:</t>
  </si>
  <si>
    <t>Future Value:</t>
  </si>
  <si>
    <t>Type:</t>
  </si>
  <si>
    <t>Present Value:</t>
  </si>
  <si>
    <t>PV, Lump Sum</t>
  </si>
  <si>
    <t>PV, Annuity</t>
  </si>
  <si>
    <t>PV, Annuity, Lump Sum</t>
  </si>
  <si>
    <t>FV of Payments</t>
  </si>
  <si>
    <t>FV of Lump Sum</t>
  </si>
  <si>
    <t>FV Payments &amp; Lump Sum</t>
  </si>
  <si>
    <t>Periods:</t>
  </si>
  <si>
    <t>Loan Payments</t>
  </si>
  <si>
    <t>Retirement Payments</t>
  </si>
  <si>
    <t>Guess:</t>
  </si>
  <si>
    <t>Payday Loan</t>
  </si>
  <si>
    <t>Growth Rate</t>
  </si>
  <si>
    <t>Interest Free Loan</t>
  </si>
  <si>
    <t>Interest Rate:</t>
  </si>
  <si>
    <t>Years Until Retirement</t>
  </si>
  <si>
    <t>Period (months):</t>
  </si>
  <si>
    <t>Period (years):</t>
  </si>
  <si>
    <t>$1,000 Per Week</t>
  </si>
  <si>
    <t>Early Loan Payoff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</si>
</sst>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_(* #,##0.0000_);_(* \(#,##0.0000\);_(* &quot;-&quot;??_);_(@_)"/>
    <numFmt numFmtId="166" formatCode="0.0%"/>
    <numFmt numFmtId="167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165" fontId="0" fillId="0" borderId="0" xfId="1" applyNumberFormat="1" applyFont="1"/>
    <xf numFmtId="6" fontId="0" fillId="0" borderId="0" xfId="0" applyNumberFormat="1"/>
    <xf numFmtId="164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3" fillId="0" borderId="0" xfId="0" applyFont="1"/>
    <xf numFmtId="0" fontId="2" fillId="2" borderId="0" xfId="0" applyFont="1" applyFill="1" applyAlignment="1">
      <alignment horizontal="center" vertical="center" wrapText="1"/>
    </xf>
    <xf numFmtId="166" fontId="0" fillId="0" borderId="0" xfId="0" applyNumberFormat="1"/>
    <xf numFmtId="10" fontId="0" fillId="0" borderId="0" xfId="0" applyNumberFormat="1"/>
    <xf numFmtId="0" fontId="0" fillId="4" borderId="0" xfId="0" applyFill="1"/>
    <xf numFmtId="0" fontId="3" fillId="3" borderId="1" xfId="0" applyFont="1" applyFill="1" applyBorder="1" applyAlignment="1">
      <alignment wrapText="1"/>
    </xf>
    <xf numFmtId="10" fontId="3" fillId="3" borderId="1" xfId="0" applyNumberFormat="1" applyFont="1" applyFill="1" applyBorder="1" applyAlignment="1">
      <alignment wrapText="1"/>
    </xf>
    <xf numFmtId="0" fontId="0" fillId="4" borderId="1" xfId="0" applyFill="1" applyBorder="1"/>
    <xf numFmtId="43" fontId="0" fillId="4" borderId="1" xfId="1" applyFont="1" applyFill="1" applyBorder="1"/>
    <xf numFmtId="0" fontId="3" fillId="4" borderId="0" xfId="0" applyFont="1" applyFill="1"/>
    <xf numFmtId="10" fontId="0" fillId="4" borderId="0" xfId="0" applyNumberFormat="1" applyFill="1"/>
    <xf numFmtId="167" fontId="0" fillId="0" borderId="0" xfId="0" applyNumberFormat="1"/>
    <xf numFmtId="0" fontId="4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D4" sqref="D4"/>
    </sheetView>
  </sheetViews>
  <sheetFormatPr defaultRowHeight="14.4"/>
  <cols>
    <col min="1" max="1" width="14.44140625" bestFit="1" customWidth="1"/>
    <col min="2" max="2" width="14.88671875" customWidth="1"/>
    <col min="3" max="3" width="3.44140625" customWidth="1"/>
    <col min="4" max="4" width="14.88671875" customWidth="1"/>
    <col min="5" max="5" width="3.44140625" customWidth="1"/>
    <col min="6" max="6" width="14.88671875" customWidth="1"/>
    <col min="7" max="7" width="3.44140625" customWidth="1"/>
    <col min="8" max="8" width="14.88671875" customWidth="1"/>
  </cols>
  <sheetData>
    <row r="1" spans="1:8" ht="28.8">
      <c r="B1" s="11" t="s">
        <v>13</v>
      </c>
      <c r="D1" s="11" t="s">
        <v>13</v>
      </c>
      <c r="F1" s="11" t="s">
        <v>12</v>
      </c>
      <c r="H1" s="11" t="s">
        <v>14</v>
      </c>
    </row>
    <row r="2" spans="1:8">
      <c r="A2" s="10" t="s">
        <v>6</v>
      </c>
      <c r="B2" s="12">
        <v>0.12</v>
      </c>
      <c r="C2" s="1"/>
      <c r="D2" s="12">
        <v>0.12</v>
      </c>
      <c r="F2" s="12">
        <v>0.08</v>
      </c>
      <c r="H2" s="12">
        <f>10%/12</f>
        <v>8.3333333333333332E-3</v>
      </c>
    </row>
    <row r="3" spans="1:8">
      <c r="A3" s="10" t="s">
        <v>7</v>
      </c>
      <c r="B3">
        <v>10</v>
      </c>
      <c r="D3">
        <v>12</v>
      </c>
      <c r="F3">
        <v>15</v>
      </c>
      <c r="H3">
        <v>60</v>
      </c>
    </row>
    <row r="4" spans="1:8">
      <c r="A4" s="10" t="s">
        <v>8</v>
      </c>
      <c r="B4" s="2">
        <v>1200</v>
      </c>
      <c r="C4" s="2"/>
      <c r="D4" s="2">
        <v>-1200</v>
      </c>
      <c r="E4" s="2"/>
      <c r="F4" s="2">
        <v>0</v>
      </c>
      <c r="H4" s="2">
        <v>200</v>
      </c>
    </row>
    <row r="5" spans="1:8">
      <c r="A5" s="10" t="s">
        <v>9</v>
      </c>
      <c r="B5" s="2">
        <v>0</v>
      </c>
      <c r="C5" s="2"/>
      <c r="D5" s="2">
        <v>0</v>
      </c>
      <c r="E5" s="2"/>
      <c r="F5" s="2">
        <v>100000</v>
      </c>
      <c r="H5" s="2">
        <v>60000</v>
      </c>
    </row>
    <row r="6" spans="1:8">
      <c r="A6" s="10" t="s">
        <v>10</v>
      </c>
      <c r="B6">
        <v>0</v>
      </c>
      <c r="D6">
        <v>0</v>
      </c>
      <c r="F6">
        <v>0</v>
      </c>
      <c r="H6">
        <v>1</v>
      </c>
    </row>
    <row r="7" spans="1:8">
      <c r="A7" s="10"/>
    </row>
    <row r="8" spans="1:8">
      <c r="A8" s="10" t="s">
        <v>11</v>
      </c>
      <c r="B8" s="2">
        <f>PV(B2,B3,B4,B5,B6)</f>
        <v>-6780.2676340930411</v>
      </c>
      <c r="C8" s="2"/>
      <c r="D8" s="2">
        <f>PV(D2,D3,D4,D5,D6)</f>
        <v>7433.2490705461105</v>
      </c>
      <c r="F8" s="2">
        <f>PV(F2,F3,F4,F5,F6)</f>
        <v>-31524.170496588995</v>
      </c>
      <c r="H8" s="2">
        <f>PV(H2,H3,H4,H5,H6)</f>
        <v>-45958.83157458069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F29" sqref="F29"/>
    </sheetView>
  </sheetViews>
  <sheetFormatPr defaultRowHeight="14.4"/>
  <cols>
    <col min="1" max="1" width="14.44140625" bestFit="1" customWidth="1"/>
    <col min="2" max="2" width="11.5546875" hidden="1" customWidth="1"/>
    <col min="3" max="3" width="9.109375" hidden="1" customWidth="1"/>
    <col min="4" max="4" width="11.5546875" hidden="1" customWidth="1"/>
    <col min="5" max="5" width="9.109375" hidden="1" customWidth="1"/>
    <col min="6" max="6" width="11.5546875" bestFit="1" customWidth="1"/>
    <col min="7" max="7" width="4" customWidth="1"/>
    <col min="8" max="8" width="12.5546875" bestFit="1" customWidth="1"/>
    <col min="9" max="9" width="4" customWidth="1"/>
    <col min="10" max="10" width="12.88671875" customWidth="1"/>
  </cols>
  <sheetData>
    <row r="1" spans="1:10" ht="28.8">
      <c r="F1" s="11" t="s">
        <v>15</v>
      </c>
      <c r="H1" s="11" t="s">
        <v>16</v>
      </c>
      <c r="J1" s="11" t="s">
        <v>17</v>
      </c>
    </row>
    <row r="2" spans="1:10">
      <c r="A2" s="10" t="s">
        <v>6</v>
      </c>
      <c r="B2" s="3">
        <f>0.03/12</f>
        <v>2.5000000000000001E-3</v>
      </c>
      <c r="D2" s="3">
        <v>0.08</v>
      </c>
      <c r="F2" s="13">
        <f>3%/12</f>
        <v>2.5000000000000001E-3</v>
      </c>
      <c r="G2" s="3"/>
      <c r="H2" s="13">
        <v>0.08</v>
      </c>
      <c r="J2" s="3">
        <f>0.0575/12</f>
        <v>4.7916666666666672E-3</v>
      </c>
    </row>
    <row r="3" spans="1:10">
      <c r="A3" s="10" t="s">
        <v>18</v>
      </c>
      <c r="B3">
        <f>18*12</f>
        <v>216</v>
      </c>
      <c r="D3">
        <v>15</v>
      </c>
      <c r="F3">
        <f>18*12</f>
        <v>216</v>
      </c>
      <c r="H3">
        <v>15</v>
      </c>
      <c r="J3">
        <f>5*12</f>
        <v>60</v>
      </c>
    </row>
    <row r="4" spans="1:10">
      <c r="A4" s="10" t="s">
        <v>8</v>
      </c>
      <c r="B4" s="2">
        <v>50</v>
      </c>
      <c r="C4" s="2"/>
      <c r="D4" s="2">
        <v>0</v>
      </c>
      <c r="F4" s="2">
        <v>-50</v>
      </c>
      <c r="G4" s="2"/>
      <c r="H4" s="2">
        <v>0</v>
      </c>
      <c r="J4" s="2">
        <v>-900</v>
      </c>
    </row>
    <row r="5" spans="1:10">
      <c r="A5" s="10" t="s">
        <v>11</v>
      </c>
      <c r="B5" s="2">
        <v>0</v>
      </c>
      <c r="C5" s="2"/>
      <c r="D5" s="2">
        <v>-20000</v>
      </c>
      <c r="F5" s="2">
        <v>0</v>
      </c>
      <c r="G5" s="2"/>
      <c r="H5" s="2">
        <v>-20000</v>
      </c>
      <c r="J5" s="2">
        <v>150000</v>
      </c>
    </row>
    <row r="6" spans="1:10">
      <c r="A6" s="10" t="s">
        <v>10</v>
      </c>
      <c r="B6">
        <v>0</v>
      </c>
      <c r="D6">
        <v>0</v>
      </c>
      <c r="F6">
        <v>0</v>
      </c>
      <c r="H6">
        <v>0</v>
      </c>
      <c r="J6">
        <v>0</v>
      </c>
    </row>
    <row r="7" spans="1:10">
      <c r="A7" s="10"/>
    </row>
    <row r="8" spans="1:10">
      <c r="A8" s="10" t="s">
        <v>9</v>
      </c>
      <c r="B8" s="2">
        <f>FV(B2,B3,B4,B5,B6)</f>
        <v>-14297.017479776887</v>
      </c>
      <c r="D8" s="2">
        <f>FV(D2,D3,D4,D5,D6)</f>
        <v>63443.382283965431</v>
      </c>
      <c r="F8" s="2">
        <f>FV(F2,F3,F4,F5,F6)</f>
        <v>14297.017479776887</v>
      </c>
      <c r="G8" s="2"/>
      <c r="H8" s="2">
        <f>FV(H2,H3,H4,H5,H6)</f>
        <v>63443.382283965431</v>
      </c>
      <c r="J8" s="2">
        <f>FV(J2,J3,J4,J5,J6)</f>
        <v>-137435.09711555394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4.4"/>
  <cols>
    <col min="1" max="1" width="14.44140625" bestFit="1" customWidth="1"/>
    <col min="2" max="2" width="15.109375" customWidth="1"/>
    <col min="3" max="3" width="4.5546875" customWidth="1"/>
    <col min="4" max="4" width="15.109375" customWidth="1"/>
  </cols>
  <sheetData>
    <row r="1" spans="1:4" ht="28.8">
      <c r="B1" s="11" t="s">
        <v>19</v>
      </c>
      <c r="D1" s="11" t="s">
        <v>20</v>
      </c>
    </row>
    <row r="2" spans="1:4">
      <c r="A2" s="10" t="s">
        <v>6</v>
      </c>
      <c r="B2" s="7">
        <f>0.021/12</f>
        <v>1.75E-3</v>
      </c>
      <c r="D2" s="7">
        <f>0.06/12</f>
        <v>5.0000000000000001E-3</v>
      </c>
    </row>
    <row r="3" spans="1:4">
      <c r="A3" s="10" t="s">
        <v>18</v>
      </c>
      <c r="B3" s="9">
        <f>4*12</f>
        <v>48</v>
      </c>
      <c r="C3" s="9"/>
      <c r="D3" s="9">
        <f>20*12</f>
        <v>240</v>
      </c>
    </row>
    <row r="4" spans="1:4">
      <c r="A4" s="10" t="s">
        <v>11</v>
      </c>
      <c r="B4" s="6">
        <v>28000</v>
      </c>
      <c r="C4" s="6"/>
      <c r="D4" s="6">
        <v>-700000</v>
      </c>
    </row>
    <row r="5" spans="1:4">
      <c r="A5" s="10" t="s">
        <v>9</v>
      </c>
      <c r="B5" s="6">
        <v>0</v>
      </c>
      <c r="C5" s="6"/>
      <c r="D5" s="6">
        <v>100000</v>
      </c>
    </row>
    <row r="6" spans="1:4">
      <c r="A6" s="10" t="s">
        <v>10</v>
      </c>
      <c r="B6" s="8">
        <v>0</v>
      </c>
      <c r="C6" s="8"/>
      <c r="D6" s="8">
        <v>0</v>
      </c>
    </row>
    <row r="7" spans="1:4">
      <c r="A7" s="10"/>
    </row>
    <row r="8" spans="1:4">
      <c r="A8" s="10" t="s">
        <v>8</v>
      </c>
      <c r="B8" s="2">
        <f>PMT(B2,B3,B4,B5,B6)</f>
        <v>-608.68626125891865</v>
      </c>
      <c r="D8" s="2">
        <f>PMT(D2,D3,D4,D5,D6)</f>
        <v>4798.5863508690563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4.4"/>
  <cols>
    <col min="1" max="1" width="14.44140625" bestFit="1" customWidth="1"/>
    <col min="2" max="2" width="10.6640625" customWidth="1"/>
    <col min="3" max="3" width="5.44140625" customWidth="1"/>
    <col min="4" max="4" width="10.6640625" customWidth="1"/>
    <col min="5" max="5" width="5.44140625" customWidth="1"/>
    <col min="6" max="6" width="10.6640625" customWidth="1"/>
    <col min="8" max="8" width="12.44140625" bestFit="1" customWidth="1"/>
    <col min="12" max="12" width="11.33203125" customWidth="1"/>
  </cols>
  <sheetData>
    <row r="1" spans="1:12" ht="28.8">
      <c r="B1" s="11" t="s">
        <v>22</v>
      </c>
      <c r="D1" s="11" t="s">
        <v>23</v>
      </c>
      <c r="F1" s="11" t="s">
        <v>24</v>
      </c>
      <c r="H1" s="22" t="s">
        <v>5</v>
      </c>
      <c r="I1" s="22"/>
      <c r="J1" s="22"/>
      <c r="K1" s="22"/>
      <c r="L1" s="22"/>
    </row>
    <row r="2" spans="1:12">
      <c r="A2" s="10" t="s">
        <v>7</v>
      </c>
      <c r="B2">
        <v>1</v>
      </c>
      <c r="D2">
        <v>26</v>
      </c>
      <c r="F2">
        <v>12</v>
      </c>
      <c r="H2" s="19" t="s">
        <v>25</v>
      </c>
      <c r="I2" s="20">
        <f>F9</f>
        <v>0.35074248921054219</v>
      </c>
      <c r="J2" s="14"/>
      <c r="K2" s="14"/>
      <c r="L2" s="14"/>
    </row>
    <row r="3" spans="1:12">
      <c r="A3" s="10" t="s">
        <v>8</v>
      </c>
      <c r="B3" s="6">
        <v>0</v>
      </c>
      <c r="C3" s="6"/>
      <c r="D3" s="6">
        <v>-200</v>
      </c>
      <c r="F3" s="6">
        <f>-3000/12</f>
        <v>-250</v>
      </c>
      <c r="H3" s="14"/>
      <c r="I3" s="20"/>
      <c r="J3" s="14"/>
      <c r="K3" s="14"/>
      <c r="L3" s="14"/>
    </row>
    <row r="4" spans="1:12" ht="28.8">
      <c r="A4" s="10" t="s">
        <v>11</v>
      </c>
      <c r="B4" s="6">
        <v>200</v>
      </c>
      <c r="C4" s="6"/>
      <c r="D4" s="6">
        <v>-40000</v>
      </c>
      <c r="F4" s="6">
        <v>2500</v>
      </c>
      <c r="H4" s="15" t="s">
        <v>0</v>
      </c>
      <c r="I4" s="16" t="s">
        <v>1</v>
      </c>
      <c r="J4" s="15" t="s">
        <v>2</v>
      </c>
      <c r="K4" s="15" t="s">
        <v>3</v>
      </c>
      <c r="L4" s="15" t="s">
        <v>4</v>
      </c>
    </row>
    <row r="5" spans="1:12">
      <c r="A5" s="10" t="s">
        <v>9</v>
      </c>
      <c r="B5" s="6">
        <v>-230</v>
      </c>
      <c r="C5" s="6"/>
      <c r="D5" s="6">
        <v>62000</v>
      </c>
      <c r="F5" s="6">
        <v>0</v>
      </c>
      <c r="H5" s="17"/>
      <c r="I5" s="18"/>
      <c r="J5" s="18"/>
      <c r="K5" s="18"/>
      <c r="L5" s="18">
        <v>2500</v>
      </c>
    </row>
    <row r="6" spans="1:12">
      <c r="A6" s="10" t="s">
        <v>10</v>
      </c>
      <c r="B6">
        <v>0</v>
      </c>
      <c r="D6">
        <v>0</v>
      </c>
      <c r="F6">
        <v>0</v>
      </c>
      <c r="H6" s="17">
        <v>1</v>
      </c>
      <c r="I6" s="18">
        <v>250</v>
      </c>
      <c r="J6" s="18">
        <f t="shared" ref="J6:J17" si="0">L5*$I$2/12</f>
        <v>73.071351918862959</v>
      </c>
      <c r="K6" s="18">
        <f>I6-J6</f>
        <v>176.92864808113706</v>
      </c>
      <c r="L6" s="18">
        <f>L5-K6</f>
        <v>2323.071351918863</v>
      </c>
    </row>
    <row r="7" spans="1:12">
      <c r="A7" s="10" t="s">
        <v>21</v>
      </c>
      <c r="B7" s="4">
        <v>0.01</v>
      </c>
      <c r="C7" s="4"/>
      <c r="D7" s="4">
        <v>0.01</v>
      </c>
      <c r="F7" s="4">
        <v>0.01</v>
      </c>
      <c r="H7" s="17">
        <v>2</v>
      </c>
      <c r="I7" s="18">
        <v>250</v>
      </c>
      <c r="J7" s="18">
        <f t="shared" si="0"/>
        <v>67.899985715476788</v>
      </c>
      <c r="K7" s="18">
        <f t="shared" ref="K7:K14" si="1">I7-J7</f>
        <v>182.10001428452321</v>
      </c>
      <c r="L7" s="18">
        <f t="shared" ref="L7:L14" si="2">L6-K7</f>
        <v>2140.9713376343398</v>
      </c>
    </row>
    <row r="8" spans="1:12">
      <c r="A8" s="10"/>
      <c r="H8" s="17">
        <v>3</v>
      </c>
      <c r="I8" s="18">
        <v>250</v>
      </c>
      <c r="J8" s="18">
        <f t="shared" si="0"/>
        <v>62.577468024191042</v>
      </c>
      <c r="K8" s="18">
        <f t="shared" si="1"/>
        <v>187.42253197580897</v>
      </c>
      <c r="L8" s="18">
        <f t="shared" si="2"/>
        <v>1953.5488056585309</v>
      </c>
    </row>
    <row r="9" spans="1:12">
      <c r="A9" s="10" t="s">
        <v>6</v>
      </c>
      <c r="B9" s="4">
        <f>RATE(B2,B3,B4,B5,B6,B7)*365/14</f>
        <v>3.9107142857142825</v>
      </c>
      <c r="D9" s="4">
        <f>RATE(D2,D3,D4,D5,D6,D7)*26</f>
        <v>0.33622524444920304</v>
      </c>
      <c r="F9" s="4">
        <f>RATE(F2,F3,F4,F5,F6,F7)*12</f>
        <v>0.35074248921054219</v>
      </c>
      <c r="H9" s="17">
        <v>4</v>
      </c>
      <c r="I9" s="18">
        <v>250</v>
      </c>
      <c r="J9" s="18">
        <f t="shared" si="0"/>
        <v>57.099380907579565</v>
      </c>
      <c r="K9" s="18">
        <f t="shared" si="1"/>
        <v>192.90061909242044</v>
      </c>
      <c r="L9" s="18">
        <f t="shared" si="2"/>
        <v>1760.6481865661106</v>
      </c>
    </row>
    <row r="10" spans="1:12">
      <c r="B10" s="5"/>
      <c r="H10" s="17">
        <v>5</v>
      </c>
      <c r="I10" s="18">
        <v>250</v>
      </c>
      <c r="J10" s="18">
        <f t="shared" si="0"/>
        <v>51.461177298352055</v>
      </c>
      <c r="K10" s="18">
        <f t="shared" si="1"/>
        <v>198.53882270164794</v>
      </c>
      <c r="L10" s="18">
        <f t="shared" si="2"/>
        <v>1562.1093638644627</v>
      </c>
    </row>
    <row r="11" spans="1:12">
      <c r="H11" s="17">
        <v>6</v>
      </c>
      <c r="I11" s="18">
        <v>250</v>
      </c>
      <c r="J11" s="18">
        <f t="shared" si="0"/>
        <v>45.658177225076514</v>
      </c>
      <c r="K11" s="18">
        <f t="shared" si="1"/>
        <v>204.34182277492349</v>
      </c>
      <c r="L11" s="18">
        <f t="shared" si="2"/>
        <v>1357.7675410895392</v>
      </c>
    </row>
    <row r="12" spans="1:12">
      <c r="H12" s="17">
        <v>7</v>
      </c>
      <c r="I12" s="18">
        <v>250</v>
      </c>
      <c r="J12" s="18">
        <f t="shared" si="0"/>
        <v>39.685563927585171</v>
      </c>
      <c r="K12" s="18">
        <f t="shared" si="1"/>
        <v>210.31443607241482</v>
      </c>
      <c r="L12" s="18">
        <f t="shared" si="2"/>
        <v>1147.4531050171245</v>
      </c>
    </row>
    <row r="13" spans="1:12">
      <c r="H13" s="17">
        <v>8</v>
      </c>
      <c r="I13" s="18">
        <v>250</v>
      </c>
      <c r="J13" s="18">
        <f t="shared" si="0"/>
        <v>33.538379858839328</v>
      </c>
      <c r="K13" s="18">
        <f t="shared" si="1"/>
        <v>216.46162014116067</v>
      </c>
      <c r="L13" s="18">
        <f t="shared" si="2"/>
        <v>930.99148487596381</v>
      </c>
    </row>
    <row r="14" spans="1:12">
      <c r="H14" s="17">
        <v>9</v>
      </c>
      <c r="I14" s="18">
        <v>250</v>
      </c>
      <c r="J14" s="18">
        <f t="shared" si="0"/>
        <v>27.21152256993453</v>
      </c>
      <c r="K14" s="18">
        <f t="shared" si="1"/>
        <v>222.78847743006548</v>
      </c>
      <c r="L14" s="18">
        <f t="shared" si="2"/>
        <v>708.20300744589827</v>
      </c>
    </row>
    <row r="15" spans="1:12">
      <c r="H15" s="17">
        <v>10</v>
      </c>
      <c r="I15" s="18">
        <v>250</v>
      </c>
      <c r="J15" s="18">
        <f t="shared" si="0"/>
        <v>20.699740474830541</v>
      </c>
      <c r="K15" s="18">
        <f t="shared" ref="K15:K17" si="3">I15-J15</f>
        <v>229.30025952516945</v>
      </c>
      <c r="L15" s="18">
        <f t="shared" ref="L15:L17" si="4">L14-K15</f>
        <v>478.90274792072881</v>
      </c>
    </row>
    <row r="16" spans="1:12">
      <c r="H16" s="17">
        <v>11</v>
      </c>
      <c r="I16" s="18">
        <v>250</v>
      </c>
      <c r="J16" s="18">
        <f t="shared" si="0"/>
        <v>13.997628491290435</v>
      </c>
      <c r="K16" s="18">
        <f t="shared" si="3"/>
        <v>236.00237150870956</v>
      </c>
      <c r="L16" s="18">
        <f t="shared" si="4"/>
        <v>242.90037641201926</v>
      </c>
    </row>
    <row r="17" spans="8:12">
      <c r="H17" s="17">
        <v>12</v>
      </c>
      <c r="I17" s="18">
        <v>250</v>
      </c>
      <c r="J17" s="18">
        <f t="shared" si="0"/>
        <v>7.0996235544107753</v>
      </c>
      <c r="K17" s="18">
        <f t="shared" si="3"/>
        <v>242.90037644558922</v>
      </c>
      <c r="L17" s="18">
        <f t="shared" si="4"/>
        <v>-3.3569961033208529E-8</v>
      </c>
    </row>
  </sheetData>
  <mergeCells count="1">
    <mergeCell ref="H1:L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G21" sqref="G21"/>
    </sheetView>
  </sheetViews>
  <sheetFormatPr defaultRowHeight="14.4"/>
  <cols>
    <col min="1" max="1" width="18.33203125" customWidth="1"/>
    <col min="2" max="2" width="12.109375" customWidth="1"/>
    <col min="3" max="3" width="5.44140625" customWidth="1"/>
    <col min="4" max="4" width="12.109375" customWidth="1"/>
    <col min="5" max="5" width="5.44140625" customWidth="1"/>
    <col min="6" max="6" width="12.109375" customWidth="1"/>
  </cols>
  <sheetData>
    <row r="1" spans="1:6" ht="28.8">
      <c r="B1" s="11" t="s">
        <v>26</v>
      </c>
      <c r="D1" s="11" t="s">
        <v>29</v>
      </c>
      <c r="F1" s="11" t="s">
        <v>30</v>
      </c>
    </row>
    <row r="2" spans="1:6">
      <c r="A2" s="10" t="s">
        <v>6</v>
      </c>
      <c r="B2" s="7">
        <f>0.1/12</f>
        <v>8.3333333333333332E-3</v>
      </c>
      <c r="C2" s="7"/>
      <c r="D2" s="7">
        <f>0.1/12</f>
        <v>8.3333333333333332E-3</v>
      </c>
      <c r="E2" s="7"/>
      <c r="F2" s="7">
        <f>0.0575/12</f>
        <v>4.7916666666666672E-3</v>
      </c>
    </row>
    <row r="3" spans="1:6">
      <c r="A3" s="10" t="s">
        <v>8</v>
      </c>
      <c r="B3" s="6">
        <v>-100</v>
      </c>
      <c r="C3" s="6"/>
      <c r="D3" s="6">
        <v>-100</v>
      </c>
      <c r="E3" s="6"/>
      <c r="F3" s="6">
        <f>PMT(0.075/12,20*12,200000,0)</f>
        <v>-1611.186387103608</v>
      </c>
    </row>
    <row r="4" spans="1:6">
      <c r="A4" s="10" t="s">
        <v>11</v>
      </c>
      <c r="B4" s="6">
        <v>-350000</v>
      </c>
      <c r="C4" s="6"/>
      <c r="D4" s="6">
        <v>-350000</v>
      </c>
      <c r="E4" s="6"/>
      <c r="F4" s="6">
        <v>200000</v>
      </c>
    </row>
    <row r="5" spans="1:6">
      <c r="A5" s="10" t="s">
        <v>9</v>
      </c>
      <c r="B5" s="6">
        <v>500000</v>
      </c>
      <c r="C5" s="6"/>
      <c r="D5" s="6">
        <f>PV(0.1/52,20*52,-1000,0,0)</f>
        <v>449490.36081038794</v>
      </c>
      <c r="E5" s="6"/>
      <c r="F5" s="6">
        <v>0</v>
      </c>
    </row>
    <row r="6" spans="1:6">
      <c r="A6" s="10" t="s">
        <v>10</v>
      </c>
      <c r="B6">
        <v>0</v>
      </c>
      <c r="D6">
        <v>0</v>
      </c>
      <c r="F6">
        <v>0</v>
      </c>
    </row>
    <row r="7" spans="1:6">
      <c r="A7" s="10"/>
    </row>
    <row r="8" spans="1:6">
      <c r="A8" s="10" t="s">
        <v>27</v>
      </c>
      <c r="B8" s="21">
        <f>NPER(B2,B3,B4,B5,B6)</f>
        <v>41.774750039831552</v>
      </c>
      <c r="C8" s="21"/>
      <c r="D8" s="21">
        <f>NPER(D2,D3,D4,D5,D6)</f>
        <v>29.259275183362529</v>
      </c>
      <c r="E8" s="21"/>
      <c r="F8" s="21">
        <f>(20*12)-NPER(F2,F3,F4,F5,F6)</f>
        <v>51.018446445452611</v>
      </c>
    </row>
    <row r="9" spans="1:6">
      <c r="A9" s="10" t="s">
        <v>28</v>
      </c>
      <c r="B9" s="21">
        <f>NPER(B2,B3,B4,B5,B6)/12</f>
        <v>3.4812291699859625</v>
      </c>
      <c r="C9" s="21"/>
      <c r="D9" s="21">
        <f>NPER(D2,D3,D4,D5,D6)/12</f>
        <v>2.4382729319468774</v>
      </c>
      <c r="E9" s="21"/>
      <c r="F9" s="21">
        <f>((20*12)-NPER(F2,F3,F4,F5,F6))/12</f>
        <v>4.2515372037877173</v>
      </c>
    </row>
    <row r="12" spans="1:6">
      <c r="D12" s="2"/>
    </row>
    <row r="21" spans="6:6">
      <c r="F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Present Value</vt:lpstr>
      <vt:lpstr>Future Value</vt:lpstr>
      <vt:lpstr>Payment</vt:lpstr>
      <vt:lpstr>Rate</vt:lpstr>
      <vt:lpstr>Period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financial formulas.xlsx</dc:title>
  <dc:subject>Excel 2007 Formulas</dc:subject>
  <dc:creator>John Walkenbach</dc:creator>
  <cp:keywords>©2007, JWalk &amp; Associates, Inc.</cp:keywords>
  <dc:description>Example file distributed with 'Excel 2007 Formulas'</dc:description>
  <cp:lastModifiedBy>Fred</cp:lastModifiedBy>
  <dcterms:created xsi:type="dcterms:W3CDTF">2006-10-02T02:16:11Z</dcterms:created>
  <dcterms:modified xsi:type="dcterms:W3CDTF">2008-10-03T03:51:59Z</dcterms:modified>
  <cp:category>http://www.j-walk.com/ss</cp:category>
</cp:coreProperties>
</file>