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kiuru\Documents\MP\Data_diffusion\"/>
    </mc:Choice>
  </mc:AlternateContent>
  <xr:revisionPtr revIDLastSave="0" documentId="13_ncr:1_{D035953F-AE96-434D-8587-D4FC55F42FCE}" xr6:coauthVersionLast="47" xr6:coauthVersionMax="47" xr10:uidLastSave="{00000000-0000-0000-0000-000000000000}"/>
  <bookViews>
    <workbookView xWindow="-120" yWindow="-120" windowWidth="29040" windowHeight="15225" activeTab="1" xr2:uid="{00000000-000D-0000-FFFF-FFFF00000000}"/>
  </bookViews>
  <sheets>
    <sheet name="0-5cm" sheetId="1" r:id="rId1"/>
    <sheet name="0-25cm" sheetId="2" r:id="rId2"/>
    <sheet name="40-45c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QrQ8xMZnV9JZEU1cXEPSF2pugqg=="/>
    </ext>
  </extLst>
</workbook>
</file>

<file path=xl/calcChain.xml><?xml version="1.0" encoding="utf-8"?>
<calcChain xmlns="http://schemas.openxmlformats.org/spreadsheetml/2006/main">
  <c r="I36" i="3" l="1"/>
  <c r="H36" i="3"/>
  <c r="K36" i="3" s="1"/>
  <c r="L36" i="3" s="1"/>
  <c r="I35" i="3"/>
  <c r="H35" i="3"/>
  <c r="K35" i="3" s="1"/>
  <c r="L35" i="3" s="1"/>
  <c r="I34" i="3"/>
  <c r="H34" i="3"/>
  <c r="I32" i="3"/>
  <c r="H32" i="3"/>
  <c r="I31" i="3"/>
  <c r="H31" i="3"/>
  <c r="P30" i="3"/>
  <c r="I30" i="3"/>
  <c r="H30" i="3"/>
  <c r="K30" i="3" s="1"/>
  <c r="L30" i="3" s="1"/>
  <c r="I27" i="3"/>
  <c r="I26" i="3"/>
  <c r="H26" i="3"/>
  <c r="K26" i="3" s="1"/>
  <c r="L26" i="3" s="1"/>
  <c r="I25" i="3"/>
  <c r="H25" i="3"/>
  <c r="I24" i="3"/>
  <c r="H24" i="3"/>
  <c r="I23" i="3"/>
  <c r="H23" i="3"/>
  <c r="I22" i="3"/>
  <c r="H22" i="3"/>
  <c r="P21" i="3"/>
  <c r="I21" i="3"/>
  <c r="H21" i="3"/>
  <c r="I18" i="3"/>
  <c r="H18" i="3"/>
  <c r="I17" i="3"/>
  <c r="H17" i="3"/>
  <c r="K17" i="3" s="1"/>
  <c r="L17" i="3" s="1"/>
  <c r="I16" i="3"/>
  <c r="H16" i="3"/>
  <c r="K16" i="3" s="1"/>
  <c r="L16" i="3" s="1"/>
  <c r="I15" i="3"/>
  <c r="H15" i="3"/>
  <c r="K15" i="3" s="1"/>
  <c r="L15" i="3" s="1"/>
  <c r="I14" i="3"/>
  <c r="H14" i="3"/>
  <c r="K14" i="3" s="1"/>
  <c r="L14" i="3" s="1"/>
  <c r="I13" i="3"/>
  <c r="H13" i="3"/>
  <c r="P12" i="3"/>
  <c r="I12" i="3"/>
  <c r="H12" i="3"/>
  <c r="I9" i="3"/>
  <c r="H9" i="3"/>
  <c r="K9" i="3" s="1"/>
  <c r="L9" i="3" s="1"/>
  <c r="I8" i="3"/>
  <c r="H8" i="3"/>
  <c r="I7" i="3"/>
  <c r="H7" i="3"/>
  <c r="I6" i="3"/>
  <c r="H6" i="3"/>
  <c r="K6" i="3" s="1"/>
  <c r="L6" i="3" s="1"/>
  <c r="I5" i="3"/>
  <c r="H5" i="3"/>
  <c r="I4" i="3"/>
  <c r="H4" i="3"/>
  <c r="P3" i="3"/>
  <c r="I3" i="3"/>
  <c r="H3" i="3"/>
  <c r="I36" i="2"/>
  <c r="H36" i="2"/>
  <c r="I35" i="2"/>
  <c r="H35" i="2"/>
  <c r="K35" i="2" s="1"/>
  <c r="L35" i="2" s="1"/>
  <c r="I34" i="2"/>
  <c r="H34" i="2"/>
  <c r="K34" i="2" s="1"/>
  <c r="L34" i="2" s="1"/>
  <c r="I33" i="2"/>
  <c r="H33" i="2"/>
  <c r="I32" i="2"/>
  <c r="H32" i="2"/>
  <c r="I31" i="2"/>
  <c r="H31" i="2"/>
  <c r="K31" i="2" s="1"/>
  <c r="L31" i="2" s="1"/>
  <c r="P30" i="2"/>
  <c r="I30" i="2"/>
  <c r="H30" i="2"/>
  <c r="I27" i="2"/>
  <c r="H27" i="2"/>
  <c r="I26" i="2"/>
  <c r="H26" i="2"/>
  <c r="I25" i="2"/>
  <c r="H25" i="2"/>
  <c r="I24" i="2"/>
  <c r="H24" i="2"/>
  <c r="I23" i="2"/>
  <c r="H23" i="2"/>
  <c r="I22" i="2"/>
  <c r="H22" i="2"/>
  <c r="P21" i="2"/>
  <c r="I21" i="2"/>
  <c r="H21" i="2"/>
  <c r="K21" i="2" s="1"/>
  <c r="L21" i="2" s="1"/>
  <c r="I18" i="2"/>
  <c r="H18" i="2"/>
  <c r="I17" i="2"/>
  <c r="H17" i="2"/>
  <c r="I16" i="2"/>
  <c r="H16" i="2"/>
  <c r="K16" i="2" s="1"/>
  <c r="L16" i="2" s="1"/>
  <c r="I15" i="2"/>
  <c r="H15" i="2"/>
  <c r="I14" i="2"/>
  <c r="H14" i="2"/>
  <c r="I13" i="2"/>
  <c r="H13" i="2"/>
  <c r="K13" i="2" s="1"/>
  <c r="L13" i="2" s="1"/>
  <c r="P12" i="2"/>
  <c r="I12" i="2"/>
  <c r="H12" i="2"/>
  <c r="I9" i="2"/>
  <c r="H9" i="2"/>
  <c r="I8" i="2"/>
  <c r="H8" i="2"/>
  <c r="I7" i="2"/>
  <c r="H7" i="2"/>
  <c r="I6" i="2"/>
  <c r="H6" i="2"/>
  <c r="I5" i="2"/>
  <c r="H5" i="2"/>
  <c r="I4" i="2"/>
  <c r="H4" i="2"/>
  <c r="P3" i="2"/>
  <c r="I3" i="2"/>
  <c r="H3" i="2"/>
  <c r="K3" i="2" s="1"/>
  <c r="L3" i="2" s="1"/>
  <c r="I36" i="1"/>
  <c r="H36" i="1"/>
  <c r="K36" i="1" s="1"/>
  <c r="L36" i="1" s="1"/>
  <c r="I35" i="1"/>
  <c r="H35" i="1"/>
  <c r="K35" i="1" s="1"/>
  <c r="L35" i="1" s="1"/>
  <c r="I34" i="1"/>
  <c r="H34" i="1"/>
  <c r="K34" i="1" s="1"/>
  <c r="L34" i="1" s="1"/>
  <c r="I33" i="1"/>
  <c r="H33" i="1"/>
  <c r="K33" i="1" s="1"/>
  <c r="L33" i="1" s="1"/>
  <c r="I32" i="1"/>
  <c r="H32" i="1"/>
  <c r="I31" i="1"/>
  <c r="H31" i="1"/>
  <c r="K31" i="1" s="1"/>
  <c r="L31" i="1" s="1"/>
  <c r="P30" i="1"/>
  <c r="I30" i="1"/>
  <c r="H30" i="1"/>
  <c r="K30" i="1" s="1"/>
  <c r="L30" i="1" s="1"/>
  <c r="I27" i="1"/>
  <c r="H27" i="1"/>
  <c r="I26" i="1"/>
  <c r="H26" i="1"/>
  <c r="K26" i="1" s="1"/>
  <c r="L26" i="1" s="1"/>
  <c r="I25" i="1"/>
  <c r="H25" i="1"/>
  <c r="I24" i="1"/>
  <c r="H24" i="1"/>
  <c r="K24" i="1" s="1"/>
  <c r="L24" i="1" s="1"/>
  <c r="I23" i="1"/>
  <c r="H23" i="1"/>
  <c r="K23" i="1" s="1"/>
  <c r="L23" i="1" s="1"/>
  <c r="I22" i="1"/>
  <c r="H22" i="1"/>
  <c r="P21" i="1"/>
  <c r="I21" i="1"/>
  <c r="H21" i="1"/>
  <c r="K21" i="1" s="1"/>
  <c r="L21" i="1" s="1"/>
  <c r="I18" i="1"/>
  <c r="H18" i="1"/>
  <c r="I17" i="1"/>
  <c r="H17" i="1"/>
  <c r="I16" i="1"/>
  <c r="H16" i="1"/>
  <c r="I15" i="1"/>
  <c r="H15" i="1"/>
  <c r="I14" i="1"/>
  <c r="H14" i="1"/>
  <c r="K14" i="1" s="1"/>
  <c r="L14" i="1" s="1"/>
  <c r="I13" i="1"/>
  <c r="H13" i="1"/>
  <c r="P12" i="1"/>
  <c r="I12" i="1"/>
  <c r="H12" i="1"/>
  <c r="I9" i="1"/>
  <c r="H9" i="1"/>
  <c r="I8" i="1"/>
  <c r="H8" i="1"/>
  <c r="I7" i="1"/>
  <c r="H7" i="1"/>
  <c r="I6" i="1"/>
  <c r="H6" i="1"/>
  <c r="I5" i="1"/>
  <c r="H5" i="1"/>
  <c r="K5" i="1" s="1"/>
  <c r="L5" i="1" s="1"/>
  <c r="I4" i="1"/>
  <c r="H4" i="1"/>
  <c r="P3" i="1"/>
  <c r="I3" i="1"/>
  <c r="H3" i="1"/>
  <c r="K3" i="1" s="1"/>
  <c r="L3" i="1" s="1"/>
  <c r="K8" i="3" l="1"/>
  <c r="L8" i="3" s="1"/>
  <c r="K23" i="3"/>
  <c r="L23" i="3" s="1"/>
  <c r="K31" i="3"/>
  <c r="L31" i="3" s="1"/>
  <c r="K4" i="3"/>
  <c r="L4" i="3" s="1"/>
  <c r="K12" i="3"/>
  <c r="L12" i="3" s="1"/>
  <c r="K18" i="3"/>
  <c r="L18" i="3" s="1"/>
  <c r="K25" i="3"/>
  <c r="L25" i="3" s="1"/>
  <c r="K13" i="3"/>
  <c r="L13" i="3" s="1"/>
  <c r="Q12" i="3" s="1"/>
  <c r="K21" i="3"/>
  <c r="L21" i="3" s="1"/>
  <c r="K3" i="3"/>
  <c r="L3" i="3" s="1"/>
  <c r="K22" i="3"/>
  <c r="L22" i="3" s="1"/>
  <c r="K24" i="3"/>
  <c r="L24" i="3" s="1"/>
  <c r="K32" i="3"/>
  <c r="L32" i="3" s="1"/>
  <c r="K7" i="3"/>
  <c r="L7" i="3" s="1"/>
  <c r="K5" i="3"/>
  <c r="L5" i="3" s="1"/>
  <c r="K34" i="3"/>
  <c r="L34" i="3" s="1"/>
  <c r="K16" i="1"/>
  <c r="L16" i="1" s="1"/>
  <c r="K17" i="1"/>
  <c r="L17" i="1" s="1"/>
  <c r="K32" i="1"/>
  <c r="L32" i="1" s="1"/>
  <c r="K25" i="1"/>
  <c r="L25" i="1" s="1"/>
  <c r="K6" i="1"/>
  <c r="L6" i="1" s="1"/>
  <c r="K13" i="1"/>
  <c r="L13" i="1" s="1"/>
  <c r="K27" i="1"/>
  <c r="L27" i="1" s="1"/>
  <c r="K4" i="1"/>
  <c r="L4" i="1" s="1"/>
  <c r="K12" i="1"/>
  <c r="L12" i="1" s="1"/>
  <c r="K18" i="1"/>
  <c r="L18" i="1" s="1"/>
  <c r="K7" i="1"/>
  <c r="L7" i="1" s="1"/>
  <c r="K8" i="1"/>
  <c r="L8" i="1" s="1"/>
  <c r="K15" i="1"/>
  <c r="L15" i="1" s="1"/>
  <c r="K9" i="1"/>
  <c r="L9" i="1" s="1"/>
  <c r="K22" i="1"/>
  <c r="L22" i="1" s="1"/>
  <c r="K33" i="2"/>
  <c r="L33" i="2" s="1"/>
  <c r="K32" i="2"/>
  <c r="L32" i="2" s="1"/>
  <c r="K6" i="2"/>
  <c r="L6" i="2" s="1"/>
  <c r="K27" i="2"/>
  <c r="L27" i="2" s="1"/>
  <c r="K30" i="2"/>
  <c r="L30" i="2" s="1"/>
  <c r="K15" i="2"/>
  <c r="L15" i="2" s="1"/>
  <c r="K36" i="2"/>
  <c r="L36" i="2" s="1"/>
  <c r="K8" i="2"/>
  <c r="L8" i="2" s="1"/>
  <c r="K9" i="2"/>
  <c r="L9" i="2" s="1"/>
  <c r="K17" i="2"/>
  <c r="L17" i="2" s="1"/>
  <c r="K24" i="2"/>
  <c r="L24" i="2" s="1"/>
  <c r="K7" i="2"/>
  <c r="L7" i="2" s="1"/>
  <c r="K18" i="2"/>
  <c r="L18" i="2" s="1"/>
  <c r="K14" i="2"/>
  <c r="L14" i="2" s="1"/>
  <c r="K22" i="2"/>
  <c r="L22" i="2" s="1"/>
  <c r="K23" i="2"/>
  <c r="L23" i="2" s="1"/>
  <c r="K4" i="2"/>
  <c r="L4" i="2" s="1"/>
  <c r="K12" i="2"/>
  <c r="L12" i="2" s="1"/>
  <c r="K5" i="2"/>
  <c r="L5" i="2" s="1"/>
  <c r="K25" i="2"/>
  <c r="L25" i="2" s="1"/>
  <c r="K26" i="2"/>
  <c r="L26" i="2" s="1"/>
  <c r="Q30" i="1"/>
  <c r="Q30" i="3" l="1"/>
  <c r="Q21" i="3"/>
  <c r="Q3" i="3"/>
  <c r="Q21" i="1"/>
  <c r="Q12" i="1"/>
  <c r="Q3" i="1"/>
  <c r="Q3" i="2"/>
  <c r="Q12" i="2"/>
  <c r="Q21" i="2"/>
  <c r="Q30" i="2"/>
</calcChain>
</file>

<file path=xl/sharedStrings.xml><?xml version="1.0" encoding="utf-8"?>
<sst xmlns="http://schemas.openxmlformats.org/spreadsheetml/2006/main" count="142" uniqueCount="18">
  <si>
    <t>depth</t>
  </si>
  <si>
    <t>pressure</t>
  </si>
  <si>
    <t>sample No</t>
  </si>
  <si>
    <t>Concentration N2 free air</t>
  </si>
  <si>
    <t>concentration N2 chamber t=t1</t>
  </si>
  <si>
    <t>concentration N2 chamber t=t2</t>
  </si>
  <si>
    <t>time[min]</t>
  </si>
  <si>
    <t>C1</t>
  </si>
  <si>
    <t>C2</t>
  </si>
  <si>
    <t>air-filled porosity</t>
  </si>
  <si>
    <t>D'</t>
  </si>
  <si>
    <t>D corrected</t>
  </si>
  <si>
    <t>average air-filled porosity</t>
  </si>
  <si>
    <t>average D corrected</t>
  </si>
  <si>
    <t>0-5cm</t>
  </si>
  <si>
    <t>average air-fileld porosity</t>
  </si>
  <si>
    <t>20-25cm</t>
  </si>
  <si>
    <t>40-45cm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</si>
</sst>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Menlo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11" fontId="2" fillId="0" borderId="0" xfId="0" applyNumberFormat="1" applyFont="1"/>
    <xf numFmtId="11" fontId="3" fillId="0" borderId="0" xfId="0" applyNumberFormat="1" applyFont="1"/>
    <xf numFmtId="0" fontId="2" fillId="0" borderId="0" xfId="0" applyFont="1"/>
    <xf numFmtId="0" fontId="4" fillId="0" borderId="0" xfId="0" applyFont="1"/>
    <xf numFmtId="0" fontId="2" fillId="0" borderId="0" xfId="0" applyNumberFormat="1" applyFont="1"/>
    <xf numFmtId="0" fontId="3" fillId="0" borderId="0" xfId="0" applyNumberFormat="1" applyFont="1"/>
    <xf numFmtId="0" fontId="5" fillId="0" borderId="0" xfId="0" applyFont="1" applyAlignment="1"/>
    <xf numFmtId="11" fontId="5" fillId="0" borderId="0" xfId="0" applyNumberFormat="1" applyFont="1"/>
    <xf numFmtId="0" fontId="6" fillId="0" borderId="0" xfId="0" applyFont="1" applyAlignment="1"/>
    <xf numFmtId="0" fontId="7" fillId="0" borderId="0" xfId="0" applyFont="1" applyAlignment="1"/>
    <xf numFmtId="0" fontId="2" fillId="0" borderId="1" xfId="0" applyFont="1" applyFill="1" applyBorder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fi-FI" sz="1400" b="0" i="0">
                <a:solidFill>
                  <a:srgbClr val="757575"/>
                </a:solidFill>
                <a:latin typeface="+mn-lt"/>
              </a:rPr>
              <a:t>0-5cm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'0-5cm'!$R$3:$R$36</c:f>
              <c:numCache>
                <c:formatCode>General</c:formatCode>
                <c:ptCount val="34"/>
              </c:numCache>
            </c:numRef>
          </c:xVal>
          <c:yVal>
            <c:numRef>
              <c:f>'0-5cm'!$S$3:$S$36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9-4241-A250-A4BF349A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320"/>
        <c:axId val="1761617691"/>
      </c:scatterChart>
      <c:valAx>
        <c:axId val="7574903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i-FI" sz="1000" b="0" i="0">
                    <a:solidFill>
                      <a:srgbClr val="000000"/>
                    </a:solidFill>
                    <a:latin typeface="+mn-lt"/>
                  </a:rPr>
                  <a:t>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i-FI"/>
          </a:p>
        </c:txPr>
        <c:crossAx val="1761617691"/>
        <c:crosses val="autoZero"/>
        <c:crossBetween val="midCat"/>
      </c:valAx>
      <c:valAx>
        <c:axId val="1761617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i-FI" sz="1000" b="0" i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i-FI"/>
          </a:p>
        </c:txPr>
        <c:crossAx val="7574903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736888</xdr:colOff>
      <xdr:row>41</xdr:row>
      <xdr:rowOff>88323</xdr:rowOff>
    </xdr:from>
    <xdr:ext cx="5695950" cy="3533775"/>
    <xdr:graphicFrame macro="">
      <xdr:nvGraphicFramePr>
        <xdr:cNvPr id="1924478269" name="Chart 5" title="Chart">
          <a:extLst>
            <a:ext uri="{FF2B5EF4-FFF2-40B4-BE49-F238E27FC236}">
              <a16:creationId xmlns:a16="http://schemas.microsoft.com/office/drawing/2014/main" id="{00000000-0008-0000-0000-00003D35B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zoomScale="70" zoomScaleNormal="70" workbookViewId="0">
      <selection activeCell="S78" sqref="S78:S85"/>
    </sheetView>
  </sheetViews>
  <sheetFormatPr defaultColWidth="11.21875" defaultRowHeight="15" customHeight="1" x14ac:dyDescent="0.2"/>
  <cols>
    <col min="1" max="3" width="10.5546875" customWidth="1"/>
    <col min="4" max="4" width="23.33203125" customWidth="1"/>
    <col min="5" max="5" width="29.77734375" customWidth="1"/>
    <col min="6" max="9" width="28.6640625" customWidth="1"/>
    <col min="10" max="10" width="20.44140625" customWidth="1"/>
    <col min="11" max="11" width="13" customWidth="1"/>
    <col min="12" max="13" width="13.33203125" customWidth="1"/>
    <col min="14" max="14" width="15.77734375" customWidth="1"/>
    <col min="15" max="15" width="17.33203125" customWidth="1"/>
    <col min="16" max="16" width="21.6640625" customWidth="1"/>
    <col min="17" max="17" width="22.33203125" customWidth="1"/>
    <col min="18" max="18" width="15.77734375" customWidth="1"/>
    <col min="19" max="19" width="15.6640625" customWidth="1"/>
    <col min="20" max="20" width="10.77734375" customWidth="1"/>
    <col min="21" max="21" width="15.44140625" customWidth="1"/>
    <col min="22" max="22" width="10.6640625" customWidth="1"/>
    <col min="23" max="23" width="12.5546875" customWidth="1"/>
    <col min="24" max="24" width="12" customWidth="1"/>
    <col min="25" max="33" width="10.554687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/>
      <c r="N1" s="1" t="s">
        <v>9</v>
      </c>
      <c r="O1" s="1" t="s">
        <v>11</v>
      </c>
      <c r="P1" s="1" t="s">
        <v>12</v>
      </c>
      <c r="Q1" s="1" t="s">
        <v>13</v>
      </c>
      <c r="R1" s="1"/>
      <c r="S1" s="1"/>
      <c r="U1" s="9"/>
      <c r="V1" s="9"/>
      <c r="W1" s="9"/>
    </row>
    <row r="2" spans="1:23" ht="15.75" customHeight="1" x14ac:dyDescent="0.25">
      <c r="U2" s="9"/>
      <c r="V2" s="9"/>
      <c r="W2" s="9"/>
    </row>
    <row r="3" spans="1:23" ht="15.75" customHeight="1" x14ac:dyDescent="0.25">
      <c r="A3" s="1" t="s">
        <v>14</v>
      </c>
      <c r="B3" s="1">
        <v>0.1</v>
      </c>
      <c r="C3" s="1">
        <v>1</v>
      </c>
      <c r="D3" s="1">
        <v>0.78</v>
      </c>
      <c r="E3" s="1">
        <v>0.91908032241381565</v>
      </c>
      <c r="F3" s="1">
        <v>0.82001385697727192</v>
      </c>
      <c r="G3" s="1">
        <v>41.5</v>
      </c>
      <c r="H3" s="1">
        <f t="shared" ref="H3:H9" si="0">E3-D3</f>
        <v>0.13908032241381563</v>
      </c>
      <c r="I3" s="1">
        <f t="shared" ref="I3:I9" si="1">F3-D3</f>
        <v>4.0013856977271889E-2</v>
      </c>
      <c r="J3" s="1">
        <v>0.60205535287610246</v>
      </c>
      <c r="K3" s="1">
        <f t="shared" ref="K3:K9" si="2">((10*5)/(G3*60))*LN(H3/I3)</f>
        <v>2.5016582465300658E-2</v>
      </c>
      <c r="L3" s="1">
        <f t="shared" ref="L3:L9" si="3">K3*(1+0.34*J3*(5/10))</f>
        <v>2.7577014920563778E-2</v>
      </c>
      <c r="M3" s="12"/>
      <c r="N3" s="1">
        <v>0.60205535287610246</v>
      </c>
      <c r="O3" s="1">
        <v>2.7577014920563778E-2</v>
      </c>
      <c r="P3" s="1">
        <f>SUM(J3:J9)/7</f>
        <v>0.30292714243801638</v>
      </c>
      <c r="Q3" s="1">
        <f>SUM(L3:L9)/7</f>
        <v>1.1989118055957482E-2</v>
      </c>
      <c r="R3" s="1"/>
      <c r="S3" s="1"/>
      <c r="U3" s="9"/>
      <c r="V3" s="9"/>
      <c r="W3" s="9"/>
    </row>
    <row r="4" spans="1:23" ht="15.75" customHeight="1" x14ac:dyDescent="0.25">
      <c r="A4" s="1" t="s">
        <v>14</v>
      </c>
      <c r="B4" s="1">
        <v>0.1</v>
      </c>
      <c r="C4" s="1">
        <v>2</v>
      </c>
      <c r="D4" s="1">
        <v>0.78</v>
      </c>
      <c r="E4" s="1">
        <v>0.96499689249998288</v>
      </c>
      <c r="F4" s="1">
        <v>0.88231325624000168</v>
      </c>
      <c r="G4" s="1">
        <v>40.666666666666664</v>
      </c>
      <c r="H4" s="1">
        <f t="shared" si="0"/>
        <v>0.18499689249998286</v>
      </c>
      <c r="I4" s="1">
        <f t="shared" si="1"/>
        <v>0.10231325624000165</v>
      </c>
      <c r="J4" s="1">
        <v>0.31644130465494547</v>
      </c>
      <c r="K4" s="1">
        <f t="shared" si="2"/>
        <v>1.213729059556558E-2</v>
      </c>
      <c r="L4" s="1">
        <f t="shared" si="3"/>
        <v>1.2790216407641865E-2</v>
      </c>
      <c r="M4" s="12"/>
      <c r="N4" s="1">
        <v>0.31644130465494547</v>
      </c>
      <c r="O4" s="1">
        <v>1.2790216407641865E-2</v>
      </c>
      <c r="R4" s="1"/>
      <c r="S4" s="1"/>
      <c r="U4" s="9"/>
      <c r="V4" s="9"/>
      <c r="W4" s="9"/>
    </row>
    <row r="5" spans="1:23" ht="15.75" customHeight="1" x14ac:dyDescent="0.25">
      <c r="A5" s="1" t="s">
        <v>14</v>
      </c>
      <c r="B5" s="1">
        <v>0.1</v>
      </c>
      <c r="C5" s="1">
        <v>3</v>
      </c>
      <c r="D5" s="1">
        <v>0.78</v>
      </c>
      <c r="E5" s="1">
        <v>0.97</v>
      </c>
      <c r="F5" s="1">
        <v>0.88443781067069782</v>
      </c>
      <c r="G5" s="1">
        <v>40.033333333333331</v>
      </c>
      <c r="H5" s="1">
        <f t="shared" si="0"/>
        <v>0.18999999999999995</v>
      </c>
      <c r="I5" s="1">
        <f t="shared" si="1"/>
        <v>0.10443781067069779</v>
      </c>
      <c r="J5" s="1">
        <v>0.30003370390025108</v>
      </c>
      <c r="K5" s="1">
        <f t="shared" si="2"/>
        <v>1.2456958599184649E-2</v>
      </c>
      <c r="L5" s="1">
        <f t="shared" si="3"/>
        <v>1.3092334861918376E-2</v>
      </c>
      <c r="M5" s="12"/>
      <c r="N5" s="1">
        <v>0.30003370390025108</v>
      </c>
      <c r="O5" s="1">
        <v>1.3092334861918376E-2</v>
      </c>
      <c r="R5" s="1"/>
      <c r="S5" s="1"/>
      <c r="U5" s="9"/>
      <c r="V5" s="9"/>
      <c r="W5" s="9"/>
    </row>
    <row r="6" spans="1:23" ht="15.75" customHeight="1" x14ac:dyDescent="0.25">
      <c r="A6" s="1" t="s">
        <v>14</v>
      </c>
      <c r="B6" s="1">
        <v>0.1</v>
      </c>
      <c r="C6" s="1">
        <v>4</v>
      </c>
      <c r="D6" s="1">
        <v>0.78</v>
      </c>
      <c r="E6" s="1">
        <v>0.97879152476329379</v>
      </c>
      <c r="F6" s="1">
        <v>0.92349999999999999</v>
      </c>
      <c r="G6" s="1">
        <v>39.416666666666664</v>
      </c>
      <c r="H6" s="1">
        <f t="shared" si="0"/>
        <v>0.19879152476329376</v>
      </c>
      <c r="I6" s="1">
        <f t="shared" si="1"/>
        <v>0.14349999999999996</v>
      </c>
      <c r="J6" s="1">
        <v>0.2301999331642538</v>
      </c>
      <c r="K6" s="1">
        <f t="shared" si="2"/>
        <v>6.8905206371806804E-3</v>
      </c>
      <c r="L6" s="1">
        <f t="shared" si="3"/>
        <v>7.1601741935054843E-3</v>
      </c>
      <c r="M6" s="12"/>
      <c r="N6" s="1">
        <v>0.2301999331642538</v>
      </c>
      <c r="O6" s="1">
        <v>7.1601741935054843E-3</v>
      </c>
      <c r="R6" s="1"/>
      <c r="S6" s="1"/>
      <c r="U6" s="9"/>
      <c r="V6" s="9"/>
      <c r="W6" s="9"/>
    </row>
    <row r="7" spans="1:23" ht="15.75" customHeight="1" x14ac:dyDescent="0.25">
      <c r="A7" s="1" t="s">
        <v>14</v>
      </c>
      <c r="B7" s="1">
        <v>0.1</v>
      </c>
      <c r="C7" s="1">
        <v>5</v>
      </c>
      <c r="D7" s="1">
        <v>0.78</v>
      </c>
      <c r="E7" s="1">
        <v>0.99219999999999997</v>
      </c>
      <c r="F7" s="1">
        <v>0.95330000000000004</v>
      </c>
      <c r="G7" s="1">
        <v>39.43333333333333</v>
      </c>
      <c r="H7" s="1">
        <f t="shared" si="0"/>
        <v>0.21219999999999994</v>
      </c>
      <c r="I7" s="1">
        <f t="shared" si="1"/>
        <v>0.17330000000000001</v>
      </c>
      <c r="J7" s="1">
        <v>0.1986958576320581</v>
      </c>
      <c r="K7" s="1">
        <f t="shared" si="2"/>
        <v>4.2794807577836444E-3</v>
      </c>
      <c r="L7" s="1">
        <f t="shared" si="3"/>
        <v>4.4240343246795552E-3</v>
      </c>
      <c r="M7" s="12"/>
      <c r="N7" s="1">
        <v>0.1986958576320581</v>
      </c>
      <c r="O7" s="1">
        <v>4.4240343246795552E-3</v>
      </c>
      <c r="R7" s="1"/>
      <c r="S7" s="1"/>
      <c r="U7" s="9"/>
      <c r="V7" s="9"/>
      <c r="W7" s="9"/>
    </row>
    <row r="8" spans="1:23" ht="15.75" customHeight="1" x14ac:dyDescent="0.25">
      <c r="A8" s="1" t="s">
        <v>14</v>
      </c>
      <c r="B8" s="1">
        <v>0.1</v>
      </c>
      <c r="C8" s="1">
        <v>6</v>
      </c>
      <c r="D8" s="1">
        <v>0.78</v>
      </c>
      <c r="E8" s="1">
        <v>0.98325405388079257</v>
      </c>
      <c r="F8" s="1">
        <v>0.91715435689661784</v>
      </c>
      <c r="G8" s="1">
        <v>39.31666666666667</v>
      </c>
      <c r="H8" s="1">
        <f t="shared" si="0"/>
        <v>0.20325405388079254</v>
      </c>
      <c r="I8" s="1">
        <f t="shared" si="1"/>
        <v>0.13715435689661781</v>
      </c>
      <c r="J8" s="1">
        <v>0.3147943942067104</v>
      </c>
      <c r="K8" s="1">
        <f t="shared" si="2"/>
        <v>8.3372129982967544E-3</v>
      </c>
      <c r="L8" s="1">
        <f t="shared" si="3"/>
        <v>8.7833793438758488E-3</v>
      </c>
      <c r="M8" s="12"/>
      <c r="N8" s="1">
        <v>0.3147943942067104</v>
      </c>
      <c r="O8" s="1">
        <v>8.7833793438758488E-3</v>
      </c>
      <c r="R8" s="1"/>
      <c r="S8" s="1"/>
      <c r="U8" s="9"/>
      <c r="V8" s="9"/>
      <c r="W8" s="9"/>
    </row>
    <row r="9" spans="1:23" ht="15.75" customHeight="1" x14ac:dyDescent="0.25">
      <c r="A9" s="1" t="s">
        <v>14</v>
      </c>
      <c r="B9" s="1">
        <v>0.1</v>
      </c>
      <c r="C9" s="1">
        <v>7</v>
      </c>
      <c r="D9" s="1">
        <v>0.78</v>
      </c>
      <c r="E9" s="1">
        <v>0.97778580885037858</v>
      </c>
      <c r="F9" s="1">
        <v>0.90449778787358504</v>
      </c>
      <c r="G9" s="1">
        <v>39.233333333333334</v>
      </c>
      <c r="H9" s="1">
        <f t="shared" si="0"/>
        <v>0.19778580885037855</v>
      </c>
      <c r="I9" s="1">
        <f t="shared" si="1"/>
        <v>0.12449778787358501</v>
      </c>
      <c r="J9" s="1">
        <v>0.15826945063179332</v>
      </c>
      <c r="K9" s="1">
        <f t="shared" si="2"/>
        <v>9.8321309262763869E-3</v>
      </c>
      <c r="L9" s="1">
        <f t="shared" si="3"/>
        <v>1.0096672339517464E-2</v>
      </c>
      <c r="M9" s="12"/>
      <c r="N9" s="1">
        <v>0.15826945063179332</v>
      </c>
      <c r="O9" s="1">
        <v>1.0096672339517464E-2</v>
      </c>
      <c r="R9" s="1"/>
      <c r="S9" s="1"/>
      <c r="U9" s="9"/>
      <c r="V9" s="9"/>
      <c r="W9" s="9"/>
    </row>
    <row r="10" spans="1:23" ht="15.75" customHeight="1" x14ac:dyDescent="0.25">
      <c r="D10" s="1"/>
      <c r="M10" s="12"/>
      <c r="U10" s="9"/>
      <c r="V10" s="9"/>
      <c r="W10" s="9"/>
    </row>
    <row r="11" spans="1:23" ht="15.75" customHeight="1" x14ac:dyDescent="0.25">
      <c r="D11" s="1"/>
      <c r="M11" s="12"/>
      <c r="U11" s="9"/>
      <c r="V11" s="9"/>
      <c r="W11" s="9"/>
    </row>
    <row r="12" spans="1:23" ht="15.75" customHeight="1" x14ac:dyDescent="0.25">
      <c r="A12" s="1" t="s">
        <v>14</v>
      </c>
      <c r="B12" s="1">
        <v>3</v>
      </c>
      <c r="C12" s="1">
        <v>1</v>
      </c>
      <c r="D12" s="1">
        <v>0.78</v>
      </c>
      <c r="E12" s="1">
        <v>0.82837629640762522</v>
      </c>
      <c r="F12" s="1">
        <v>0.78912378302804687</v>
      </c>
      <c r="G12" s="1">
        <v>78.349999999999994</v>
      </c>
      <c r="H12" s="1">
        <f t="shared" ref="H12:H18" si="4">E12-D12</f>
        <v>4.8376296407625197E-2</v>
      </c>
      <c r="I12" s="1">
        <f t="shared" ref="I12:I18" si="5">F12-D12</f>
        <v>9.123783028046839E-3</v>
      </c>
      <c r="J12" s="1">
        <v>0.63515702689770259</v>
      </c>
      <c r="K12" s="1">
        <f t="shared" ref="K12:K18" si="6">((10*5)/(G12*60))*LN(H12/I12)</f>
        <v>1.7742240228992383E-2</v>
      </c>
      <c r="L12" s="1">
        <f t="shared" ref="L12:L18" si="7">K12*(1+0.34*J12*(5/10))</f>
        <v>1.965798868323216E-2</v>
      </c>
      <c r="M12" s="12"/>
      <c r="N12" s="1">
        <v>0.63515702689770259</v>
      </c>
      <c r="O12" s="1">
        <v>1.965798868323216E-2</v>
      </c>
      <c r="P12" s="1">
        <f>SUM(J12:J18)/7</f>
        <v>0.35584895460835242</v>
      </c>
      <c r="Q12" s="1">
        <f>SUM(L12:L18)/7</f>
        <v>1.2324068889596763E-2</v>
      </c>
      <c r="R12" s="1"/>
      <c r="S12" s="1"/>
      <c r="U12" s="9"/>
      <c r="V12" s="9"/>
      <c r="W12" s="9"/>
    </row>
    <row r="13" spans="1:23" ht="15.75" customHeight="1" x14ac:dyDescent="0.25">
      <c r="A13" s="1" t="s">
        <v>14</v>
      </c>
      <c r="B13" s="1">
        <v>3</v>
      </c>
      <c r="C13" s="1">
        <v>2</v>
      </c>
      <c r="D13" s="1">
        <v>0.78</v>
      </c>
      <c r="E13" s="1">
        <v>0.897754301414175</v>
      </c>
      <c r="F13" s="1">
        <v>0.82368207700452267</v>
      </c>
      <c r="G13" s="1">
        <v>78.150000000000006</v>
      </c>
      <c r="H13" s="1">
        <f t="shared" si="4"/>
        <v>0.11775430141417498</v>
      </c>
      <c r="I13" s="1">
        <f t="shared" si="5"/>
        <v>4.3682077004522646E-2</v>
      </c>
      <c r="J13" s="1">
        <v>0.35751190020026424</v>
      </c>
      <c r="K13" s="1">
        <f t="shared" si="6"/>
        <v>1.0574348277991107E-2</v>
      </c>
      <c r="L13" s="1">
        <f t="shared" si="7"/>
        <v>1.1217025686852585E-2</v>
      </c>
      <c r="M13" s="12"/>
      <c r="N13" s="1">
        <v>0.35751190020026424</v>
      </c>
      <c r="O13" s="1">
        <v>1.1217025686852585E-2</v>
      </c>
      <c r="R13" s="1"/>
      <c r="S13" s="1"/>
      <c r="U13" s="9"/>
      <c r="V13" s="9"/>
      <c r="W13" s="9"/>
    </row>
    <row r="14" spans="1:23" ht="15.75" customHeight="1" x14ac:dyDescent="0.25">
      <c r="A14" s="1" t="s">
        <v>14</v>
      </c>
      <c r="B14" s="1">
        <v>3</v>
      </c>
      <c r="C14" s="1">
        <v>3</v>
      </c>
      <c r="D14" s="1">
        <v>0.78</v>
      </c>
      <c r="E14" s="1">
        <v>0.88458961805987113</v>
      </c>
      <c r="F14" s="1">
        <v>0.81308774352216728</v>
      </c>
      <c r="G14" s="1">
        <v>77.833333333333329</v>
      </c>
      <c r="H14" s="1">
        <f t="shared" si="4"/>
        <v>0.1045896180598711</v>
      </c>
      <c r="I14" s="1">
        <f t="shared" si="5"/>
        <v>3.3087743522167257E-2</v>
      </c>
      <c r="J14" s="1">
        <v>0.35898329004365659</v>
      </c>
      <c r="K14" s="1">
        <f t="shared" si="6"/>
        <v>1.232207029447943E-2</v>
      </c>
      <c r="L14" s="1">
        <f t="shared" si="7"/>
        <v>1.3074051241337873E-2</v>
      </c>
      <c r="M14" s="12"/>
      <c r="N14" s="1">
        <v>0.35898329004365659</v>
      </c>
      <c r="O14" s="1">
        <v>1.3074051241337873E-2</v>
      </c>
      <c r="R14" s="1"/>
      <c r="S14" s="1"/>
      <c r="U14" s="9"/>
      <c r="V14" s="9"/>
      <c r="W14" s="9"/>
    </row>
    <row r="15" spans="1:23" ht="15.75" customHeight="1" x14ac:dyDescent="0.25">
      <c r="A15" s="1" t="s">
        <v>14</v>
      </c>
      <c r="B15" s="1">
        <v>3</v>
      </c>
      <c r="C15" s="1">
        <v>4</v>
      </c>
      <c r="D15" s="1">
        <v>0.78</v>
      </c>
      <c r="E15" s="1">
        <v>0.9288569186276936</v>
      </c>
      <c r="F15" s="1">
        <v>0.85924549941802386</v>
      </c>
      <c r="G15" s="1">
        <v>77.433333333333337</v>
      </c>
      <c r="H15" s="1">
        <f t="shared" si="4"/>
        <v>0.14885691862769357</v>
      </c>
      <c r="I15" s="1">
        <f t="shared" si="5"/>
        <v>7.9245499418023835E-2</v>
      </c>
      <c r="J15" s="1">
        <v>0.30753933820854806</v>
      </c>
      <c r="K15" s="1">
        <f t="shared" si="6"/>
        <v>6.7847066880126075E-3</v>
      </c>
      <c r="L15" s="1">
        <f t="shared" si="7"/>
        <v>7.1394226028235943E-3</v>
      </c>
      <c r="M15" s="12"/>
      <c r="N15" s="1">
        <v>0.30753933820854806</v>
      </c>
      <c r="O15" s="1">
        <v>7.1394226028235943E-3</v>
      </c>
      <c r="R15" s="1"/>
      <c r="S15" s="1"/>
      <c r="U15" s="9"/>
      <c r="V15" s="9"/>
      <c r="W15" s="9"/>
    </row>
    <row r="16" spans="1:23" ht="15.75" customHeight="1" x14ac:dyDescent="0.25">
      <c r="A16" s="1" t="s">
        <v>14</v>
      </c>
      <c r="B16" s="1">
        <v>3</v>
      </c>
      <c r="C16" s="1">
        <v>5</v>
      </c>
      <c r="D16" s="1">
        <v>0.78</v>
      </c>
      <c r="E16" s="1">
        <v>0.89679405294783787</v>
      </c>
      <c r="F16" s="1">
        <v>0.84346565307862897</v>
      </c>
      <c r="G16" s="1">
        <v>77.8</v>
      </c>
      <c r="H16" s="1">
        <f t="shared" si="4"/>
        <v>0.11679405294783785</v>
      </c>
      <c r="I16" s="1">
        <f t="shared" si="5"/>
        <v>6.3465653078628947E-2</v>
      </c>
      <c r="J16" s="1">
        <v>0.24221842903082857</v>
      </c>
      <c r="K16" s="1">
        <f t="shared" si="6"/>
        <v>6.5329186953028955E-3</v>
      </c>
      <c r="L16" s="1">
        <f t="shared" si="7"/>
        <v>6.8019255568745026E-3</v>
      </c>
      <c r="M16" s="12"/>
      <c r="N16" s="1">
        <v>0.24221842903082857</v>
      </c>
      <c r="O16" s="1">
        <v>6.8019255568745026E-3</v>
      </c>
      <c r="R16" s="1"/>
      <c r="S16" s="1"/>
      <c r="U16" s="9"/>
      <c r="V16" s="9"/>
      <c r="W16" s="9"/>
    </row>
    <row r="17" spans="1:23" ht="15.75" customHeight="1" x14ac:dyDescent="0.25">
      <c r="A17" s="1" t="s">
        <v>14</v>
      </c>
      <c r="B17" s="1">
        <v>3</v>
      </c>
      <c r="C17" s="1">
        <v>6</v>
      </c>
      <c r="D17" s="1">
        <v>0.78</v>
      </c>
      <c r="E17" s="1">
        <v>0.90493898808289319</v>
      </c>
      <c r="F17" s="1">
        <v>0.82807409128198994</v>
      </c>
      <c r="G17" s="1">
        <v>77.7</v>
      </c>
      <c r="H17" s="1">
        <f t="shared" si="4"/>
        <v>0.12493898808289317</v>
      </c>
      <c r="I17" s="1">
        <f t="shared" si="5"/>
        <v>4.8074091281989917E-2</v>
      </c>
      <c r="J17" s="1">
        <v>0.3903969830214763</v>
      </c>
      <c r="K17" s="1">
        <f t="shared" si="6"/>
        <v>1.0243266126154433E-2</v>
      </c>
      <c r="L17" s="1">
        <f t="shared" si="7"/>
        <v>1.0923085958783685E-2</v>
      </c>
      <c r="M17" s="12"/>
      <c r="N17" s="1">
        <v>0.3903969830214763</v>
      </c>
      <c r="O17" s="1">
        <v>1.0923085958783685E-2</v>
      </c>
      <c r="R17" s="1"/>
      <c r="S17" s="1"/>
      <c r="U17" s="9"/>
      <c r="V17" s="9"/>
      <c r="W17" s="9"/>
    </row>
    <row r="18" spans="1:23" ht="15.75" customHeight="1" x14ac:dyDescent="0.25">
      <c r="A18" s="1" t="s">
        <v>14</v>
      </c>
      <c r="B18" s="1">
        <v>3</v>
      </c>
      <c r="C18" s="1">
        <v>7</v>
      </c>
      <c r="D18" s="1">
        <v>0.78</v>
      </c>
      <c r="E18" s="1">
        <v>0.85383197671333777</v>
      </c>
      <c r="F18" s="1">
        <v>0.79531134767444434</v>
      </c>
      <c r="G18" s="1">
        <v>77.650000000000006</v>
      </c>
      <c r="H18" s="1">
        <f t="shared" si="4"/>
        <v>7.3831976713337744E-2</v>
      </c>
      <c r="I18" s="1">
        <f t="shared" si="5"/>
        <v>1.5311347674444309E-2</v>
      </c>
      <c r="J18" s="1">
        <v>0.19913571485599113</v>
      </c>
      <c r="K18" s="1">
        <f t="shared" si="6"/>
        <v>1.688342664738323E-2</v>
      </c>
      <c r="L18" s="1">
        <f t="shared" si="7"/>
        <v>1.7454982497272939E-2</v>
      </c>
      <c r="M18" s="12"/>
      <c r="N18" s="1">
        <v>0.19913571485599113</v>
      </c>
      <c r="O18" s="1">
        <v>1.7454982497272939E-2</v>
      </c>
      <c r="R18" s="1"/>
      <c r="S18" s="1"/>
      <c r="U18" s="9"/>
      <c r="V18" s="9"/>
      <c r="W18" s="9"/>
    </row>
    <row r="19" spans="1:23" ht="15.75" customHeight="1" x14ac:dyDescent="0.25">
      <c r="D19" s="1"/>
      <c r="M19" s="12"/>
      <c r="U19" s="9"/>
      <c r="V19" s="9"/>
      <c r="W19" s="9"/>
    </row>
    <row r="20" spans="1:23" ht="15.75" customHeight="1" x14ac:dyDescent="0.25">
      <c r="D20" s="1"/>
      <c r="M20" s="12"/>
      <c r="U20" s="9"/>
      <c r="V20" s="9"/>
      <c r="W20" s="9"/>
    </row>
    <row r="21" spans="1:23" ht="15.75" customHeight="1" x14ac:dyDescent="0.25">
      <c r="A21" s="1" t="s">
        <v>14</v>
      </c>
      <c r="B21" s="1">
        <v>6</v>
      </c>
      <c r="C21" s="1">
        <v>1</v>
      </c>
      <c r="D21" s="1">
        <v>0.78</v>
      </c>
      <c r="E21" s="1">
        <v>0.80888678146005588</v>
      </c>
      <c r="F21" s="1">
        <v>0.78560675294029225</v>
      </c>
      <c r="G21" s="1">
        <v>77.516666666666666</v>
      </c>
      <c r="H21" s="1">
        <f t="shared" ref="H21:H27" si="8">E21-D21</f>
        <v>2.8886781460055855E-2</v>
      </c>
      <c r="I21" s="1">
        <f t="shared" ref="I21:I27" si="9">F21-D21</f>
        <v>5.6067529402922256E-3</v>
      </c>
      <c r="J21" s="1">
        <v>0.68368571566393754</v>
      </c>
      <c r="K21" s="1">
        <f t="shared" ref="K21:K27" si="10">((10*5)/(G21*60))*LN(H21/I21)</f>
        <v>1.7624299592717357E-2</v>
      </c>
      <c r="L21" s="1">
        <f t="shared" ref="L21:L27" si="11">K21*(1+0.34*J21*(5/10))</f>
        <v>1.9672711512338202E-2</v>
      </c>
      <c r="M21" s="12"/>
      <c r="N21" s="1">
        <v>0.68368571566393754</v>
      </c>
      <c r="O21" s="1">
        <v>1.9672711512338202E-2</v>
      </c>
      <c r="P21" s="1">
        <f>SUM(J21:J27)/7</f>
        <v>0.42724815624577245</v>
      </c>
      <c r="Q21" s="1">
        <f>SUM(L21:L27)/7</f>
        <v>1.61124368410323E-2</v>
      </c>
      <c r="R21" s="1"/>
      <c r="S21" s="13"/>
      <c r="U21" s="9"/>
      <c r="V21" s="9"/>
      <c r="W21" s="9"/>
    </row>
    <row r="22" spans="1:23" ht="15.75" customHeight="1" x14ac:dyDescent="0.25">
      <c r="A22" s="1" t="s">
        <v>14</v>
      </c>
      <c r="B22" s="1">
        <v>6</v>
      </c>
      <c r="C22" s="1">
        <v>2</v>
      </c>
      <c r="D22" s="1">
        <v>0.78</v>
      </c>
      <c r="E22" s="1">
        <v>0.87190554265400666</v>
      </c>
      <c r="F22" s="1">
        <v>0.80078872994734129</v>
      </c>
      <c r="G22" s="1">
        <v>77.483333333333334</v>
      </c>
      <c r="H22" s="1">
        <f t="shared" si="8"/>
        <v>9.1905542654006633E-2</v>
      </c>
      <c r="I22" s="1">
        <f t="shared" si="9"/>
        <v>2.0788729947341267E-2</v>
      </c>
      <c r="J22" s="1">
        <v>0.43342098599671169</v>
      </c>
      <c r="K22" s="1">
        <f t="shared" si="10"/>
        <v>1.5985699386196584E-2</v>
      </c>
      <c r="L22" s="1">
        <f t="shared" si="11"/>
        <v>1.7163550776464684E-2</v>
      </c>
      <c r="M22" s="12"/>
      <c r="N22" s="1">
        <v>0.43342098599671169</v>
      </c>
      <c r="O22" s="1">
        <v>1.7163550776464684E-2</v>
      </c>
      <c r="R22" s="1"/>
      <c r="S22" s="13"/>
      <c r="U22" s="9"/>
      <c r="V22" s="9"/>
      <c r="W22" s="9"/>
    </row>
    <row r="23" spans="1:23" ht="15.75" customHeight="1" x14ac:dyDescent="0.25">
      <c r="A23" s="1" t="s">
        <v>14</v>
      </c>
      <c r="B23" s="1">
        <v>6</v>
      </c>
      <c r="C23" s="1">
        <v>3</v>
      </c>
      <c r="D23" s="1">
        <v>0.78</v>
      </c>
      <c r="E23" s="1">
        <v>0.85121740497156029</v>
      </c>
      <c r="F23" s="1">
        <v>0.78859297155051478</v>
      </c>
      <c r="G23" s="1">
        <v>77.666666666666671</v>
      </c>
      <c r="H23" s="1">
        <f t="shared" si="8"/>
        <v>7.1217404971560261E-2</v>
      </c>
      <c r="I23" s="1">
        <f t="shared" si="9"/>
        <v>8.5929715505147497E-3</v>
      </c>
      <c r="J23" s="1">
        <v>0.43887683660196319</v>
      </c>
      <c r="K23" s="1">
        <f t="shared" si="10"/>
        <v>2.2690908077694135E-2</v>
      </c>
      <c r="L23" s="1">
        <f t="shared" si="11"/>
        <v>2.438385545034407E-2</v>
      </c>
      <c r="M23" s="12"/>
      <c r="N23" s="1">
        <v>0.43887683660196319</v>
      </c>
      <c r="O23" s="1">
        <v>2.438385545034407E-2</v>
      </c>
      <c r="R23" s="1"/>
      <c r="S23" s="13"/>
      <c r="U23" s="9"/>
      <c r="V23" s="9"/>
      <c r="W23" s="9"/>
    </row>
    <row r="24" spans="1:23" ht="15.75" customHeight="1" x14ac:dyDescent="0.25">
      <c r="A24" s="1" t="s">
        <v>14</v>
      </c>
      <c r="B24" s="1">
        <v>6</v>
      </c>
      <c r="C24" s="1">
        <v>4</v>
      </c>
      <c r="D24" s="1">
        <v>0.78</v>
      </c>
      <c r="E24" s="1">
        <v>0.91616364328087063</v>
      </c>
      <c r="F24" s="1">
        <v>0.83242831707723952</v>
      </c>
      <c r="G24" s="1">
        <v>77.63333333333334</v>
      </c>
      <c r="H24" s="1">
        <f t="shared" si="8"/>
        <v>0.13616364328087061</v>
      </c>
      <c r="I24" s="1">
        <f t="shared" si="9"/>
        <v>5.2428317077239495E-2</v>
      </c>
      <c r="J24" s="1">
        <v>0.3923368364737585</v>
      </c>
      <c r="K24" s="1">
        <f t="shared" si="10"/>
        <v>1.0244853737849944E-2</v>
      </c>
      <c r="L24" s="1">
        <f t="shared" si="11"/>
        <v>1.0928157433809494E-2</v>
      </c>
      <c r="M24" s="12"/>
      <c r="N24" s="1">
        <v>0.3923368364737585</v>
      </c>
      <c r="O24" s="1">
        <v>1.0928157433809494E-2</v>
      </c>
      <c r="R24" s="1"/>
      <c r="S24" s="13"/>
      <c r="U24" s="9"/>
      <c r="V24" s="9"/>
      <c r="W24" s="9"/>
    </row>
    <row r="25" spans="1:23" ht="15.75" customHeight="1" x14ac:dyDescent="0.25">
      <c r="A25" s="1" t="s">
        <v>14</v>
      </c>
      <c r="B25" s="1">
        <v>6</v>
      </c>
      <c r="C25" s="1">
        <v>5</v>
      </c>
      <c r="D25" s="1">
        <v>0.78</v>
      </c>
      <c r="E25" s="1">
        <v>0.94659387349977286</v>
      </c>
      <c r="F25" s="1">
        <v>0.87496321140727384</v>
      </c>
      <c r="G25" s="1">
        <v>77.716666666666669</v>
      </c>
      <c r="H25" s="1">
        <f t="shared" si="8"/>
        <v>0.16659387349977284</v>
      </c>
      <c r="I25" s="1">
        <f t="shared" si="9"/>
        <v>9.4963211407273818E-2</v>
      </c>
      <c r="J25" s="1">
        <v>0.32466611710314786</v>
      </c>
      <c r="K25" s="1">
        <f t="shared" si="10"/>
        <v>6.0269074318000651E-3</v>
      </c>
      <c r="L25" s="1">
        <f t="shared" si="11"/>
        <v>6.3595519795839129E-3</v>
      </c>
      <c r="M25" s="12"/>
      <c r="N25" s="1">
        <v>0.32466611710314786</v>
      </c>
      <c r="O25" s="1">
        <v>6.3595519795839129E-3</v>
      </c>
      <c r="R25" s="1"/>
      <c r="S25" s="13"/>
      <c r="U25" s="9"/>
      <c r="V25" s="9"/>
      <c r="W25" s="9"/>
    </row>
    <row r="26" spans="1:23" ht="15.75" customHeight="1" x14ac:dyDescent="0.25">
      <c r="A26" s="1" t="s">
        <v>14</v>
      </c>
      <c r="B26" s="1">
        <v>6</v>
      </c>
      <c r="C26" s="1">
        <v>6</v>
      </c>
      <c r="D26" s="1">
        <v>0.78</v>
      </c>
      <c r="E26" s="1">
        <v>0.8707820811591459</v>
      </c>
      <c r="F26" s="1">
        <v>0.79851591999722471</v>
      </c>
      <c r="G26" s="1">
        <v>77.716666666666669</v>
      </c>
      <c r="H26" s="1">
        <f t="shared" si="8"/>
        <v>9.0782081159145878E-2</v>
      </c>
      <c r="I26" s="1">
        <f t="shared" si="9"/>
        <v>1.8515919997224684E-2</v>
      </c>
      <c r="J26" s="1">
        <v>0.47080135788258543</v>
      </c>
      <c r="K26" s="1">
        <f t="shared" si="10"/>
        <v>1.7047298087581746E-2</v>
      </c>
      <c r="L26" s="1">
        <f t="shared" si="11"/>
        <v>1.8411699572518404E-2</v>
      </c>
      <c r="M26" s="12"/>
      <c r="N26" s="1">
        <v>0.47080135788258543</v>
      </c>
      <c r="O26" s="1">
        <v>1.8411699572518404E-2</v>
      </c>
      <c r="R26" s="1"/>
      <c r="S26" s="13"/>
      <c r="U26" s="9"/>
      <c r="V26" s="9"/>
      <c r="W26" s="9"/>
    </row>
    <row r="27" spans="1:23" ht="15.75" customHeight="1" x14ac:dyDescent="0.25">
      <c r="A27" s="1" t="s">
        <v>14</v>
      </c>
      <c r="B27" s="1">
        <v>6</v>
      </c>
      <c r="C27" s="1">
        <v>7</v>
      </c>
      <c r="D27" s="1">
        <v>0.78</v>
      </c>
      <c r="E27" s="1">
        <v>0.89052168531475295</v>
      </c>
      <c r="F27" s="1">
        <v>0.80672598255216299</v>
      </c>
      <c r="G27" s="1">
        <v>77.683333333333337</v>
      </c>
      <c r="H27" s="1">
        <f t="shared" si="8"/>
        <v>0.11052168531475293</v>
      </c>
      <c r="I27" s="1">
        <f t="shared" si="9"/>
        <v>2.6725982552162963E-2</v>
      </c>
      <c r="J27" s="1">
        <v>0.24694924399830265</v>
      </c>
      <c r="K27" s="1">
        <f t="shared" si="10"/>
        <v>1.5228229214533805E-2</v>
      </c>
      <c r="L27" s="1">
        <f t="shared" si="11"/>
        <v>1.5867531162167343E-2</v>
      </c>
      <c r="M27" s="12"/>
      <c r="N27" s="1">
        <v>0.24694924399830265</v>
      </c>
      <c r="O27" s="1">
        <v>1.5867531162167343E-2</v>
      </c>
      <c r="R27" s="1"/>
      <c r="S27" s="13"/>
      <c r="U27" s="9"/>
      <c r="V27" s="9"/>
      <c r="W27" s="9"/>
    </row>
    <row r="28" spans="1:23" ht="15.75" customHeight="1" x14ac:dyDescent="0.25">
      <c r="D28" s="1"/>
      <c r="M28" s="12"/>
      <c r="U28" s="9"/>
      <c r="V28" s="9"/>
      <c r="W28" s="9"/>
    </row>
    <row r="29" spans="1:23" ht="15.75" customHeight="1" x14ac:dyDescent="0.25">
      <c r="D29" s="1"/>
      <c r="M29" s="12"/>
      <c r="U29" s="9"/>
      <c r="V29" s="9"/>
      <c r="W29" s="9"/>
    </row>
    <row r="30" spans="1:23" ht="15.75" customHeight="1" x14ac:dyDescent="0.25">
      <c r="A30" s="1" t="s">
        <v>14</v>
      </c>
      <c r="B30" s="1">
        <v>10</v>
      </c>
      <c r="C30" s="1">
        <v>1</v>
      </c>
      <c r="D30" s="1">
        <v>0.78</v>
      </c>
      <c r="E30" s="1">
        <v>0.79408204110419001</v>
      </c>
      <c r="F30" s="1">
        <v>0.78422924602422683</v>
      </c>
      <c r="G30" s="1">
        <v>76.333333333333329</v>
      </c>
      <c r="H30" s="1">
        <f t="shared" ref="H30:H36" si="12">E30-D30</f>
        <v>1.408204110418998E-2</v>
      </c>
      <c r="I30" s="1">
        <f t="shared" ref="I30:I36" si="13">F30-D30</f>
        <v>4.2292460242268071E-3</v>
      </c>
      <c r="J30" s="1">
        <v>0.68951946569586231</v>
      </c>
      <c r="K30" s="1">
        <f>((10*4.5)/(G30*60))*LN(H30/I30)</f>
        <v>1.1818656282013363E-2</v>
      </c>
      <c r="L30" s="1">
        <f>K30*(1+0.34*J30*(4.5/10))</f>
        <v>1.3065482897430349E-2</v>
      </c>
      <c r="M30" s="12"/>
      <c r="N30" s="1">
        <v>0.68951946569586231</v>
      </c>
      <c r="O30" s="1">
        <v>1.3065482897430349E-2</v>
      </c>
      <c r="P30" s="1">
        <f>AVERAGE(J30:J36)</f>
        <v>0.47101481747487722</v>
      </c>
      <c r="Q30" s="1">
        <f>AVERAGE(L30:L36)</f>
        <v>2.0049894532583823E-2</v>
      </c>
      <c r="R30" s="1"/>
      <c r="S30" s="1"/>
      <c r="U30" s="9"/>
      <c r="V30" s="9"/>
      <c r="W30" s="9"/>
    </row>
    <row r="31" spans="1:23" ht="15.75" customHeight="1" x14ac:dyDescent="0.25">
      <c r="A31" s="1" t="s">
        <v>14</v>
      </c>
      <c r="B31" s="1">
        <v>10</v>
      </c>
      <c r="C31" s="1">
        <v>2</v>
      </c>
      <c r="D31" s="1">
        <v>0.78</v>
      </c>
      <c r="E31" s="1">
        <v>0.82833675247406946</v>
      </c>
      <c r="F31" s="1">
        <v>0.78699330521827049</v>
      </c>
      <c r="G31" s="1">
        <v>76</v>
      </c>
      <c r="H31" s="1">
        <f t="shared" si="12"/>
        <v>4.8336752474069433E-2</v>
      </c>
      <c r="I31" s="1">
        <f t="shared" si="13"/>
        <v>6.9933052182704625E-3</v>
      </c>
      <c r="J31" s="1">
        <v>0.44334593341838785</v>
      </c>
      <c r="K31" s="1">
        <f>((10*4.5)/(G31*60))*LN(H31/I31)</f>
        <v>1.9078015441457399E-2</v>
      </c>
      <c r="L31" s="1">
        <f>K31*(1+0.34*J31*(4.5/10))</f>
        <v>2.0372114007697891E-2</v>
      </c>
      <c r="M31" s="12"/>
      <c r="N31" s="1">
        <v>0.44334593341838785</v>
      </c>
      <c r="O31" s="1">
        <v>2.0372114007697891E-2</v>
      </c>
      <c r="R31" s="1"/>
      <c r="S31" s="1"/>
      <c r="U31" s="9"/>
      <c r="V31" s="9"/>
      <c r="W31" s="9"/>
    </row>
    <row r="32" spans="1:23" ht="15.75" customHeight="1" x14ac:dyDescent="0.25">
      <c r="A32" s="1" t="s">
        <v>14</v>
      </c>
      <c r="B32" s="1">
        <v>10</v>
      </c>
      <c r="C32" s="1">
        <v>3</v>
      </c>
      <c r="D32" s="1">
        <v>0.78</v>
      </c>
      <c r="E32" s="1">
        <v>0.82109242446743547</v>
      </c>
      <c r="F32" s="1">
        <v>0.78540570241889252</v>
      </c>
      <c r="G32" s="1">
        <v>75.95</v>
      </c>
      <c r="H32" s="1">
        <f t="shared" si="12"/>
        <v>4.109242446743544E-2</v>
      </c>
      <c r="I32" s="1">
        <f t="shared" si="13"/>
        <v>5.4057024188924885E-3</v>
      </c>
      <c r="J32" s="1">
        <v>0.47477407243141512</v>
      </c>
      <c r="K32" s="1">
        <f>((10*4.8)/(G32*60))*LN(H32/I32)</f>
        <v>2.1365312812079255E-2</v>
      </c>
      <c r="L32" s="1">
        <f>K32*(1+0.34*J32*(4.8/10))</f>
        <v>2.3020764092721364E-2</v>
      </c>
      <c r="M32" s="12"/>
      <c r="N32" s="1">
        <v>0.47477407243141512</v>
      </c>
      <c r="O32" s="1">
        <v>2.3020764092721364E-2</v>
      </c>
      <c r="R32" s="1"/>
      <c r="S32" s="2"/>
      <c r="U32" s="9"/>
      <c r="V32" s="9"/>
      <c r="W32" s="9"/>
    </row>
    <row r="33" spans="1:23" ht="15.75" customHeight="1" x14ac:dyDescent="0.25">
      <c r="A33" s="1" t="s">
        <v>14</v>
      </c>
      <c r="B33" s="1">
        <v>10</v>
      </c>
      <c r="C33" s="1">
        <v>4</v>
      </c>
      <c r="D33" s="1">
        <v>0.78</v>
      </c>
      <c r="E33" s="1">
        <v>0.97067696310047324</v>
      </c>
      <c r="F33" s="1">
        <v>0.7918759190758472</v>
      </c>
      <c r="G33" s="1">
        <v>76.483333333333334</v>
      </c>
      <c r="H33" s="1">
        <f t="shared" si="12"/>
        <v>0.19067696310047322</v>
      </c>
      <c r="I33" s="1">
        <f t="shared" si="13"/>
        <v>1.1875919075847174E-2</v>
      </c>
      <c r="J33" s="1">
        <v>0.49813013571279979</v>
      </c>
      <c r="K33" s="1">
        <f>((10*4.8)/(G33*60))*LN(H33/I33)</f>
        <v>2.9037102226111618E-2</v>
      </c>
      <c r="L33" s="1">
        <f>K33*(1+0.34*J33*(4.8/10))</f>
        <v>3.1397668751879847E-2</v>
      </c>
      <c r="M33" s="12"/>
      <c r="N33" s="1">
        <v>0.49813013571279979</v>
      </c>
      <c r="O33" s="1">
        <v>3.1397668751879847E-2</v>
      </c>
      <c r="R33" s="1"/>
      <c r="S33" s="2"/>
      <c r="T33" s="2"/>
      <c r="U33" s="9"/>
      <c r="V33" s="9"/>
      <c r="W33" s="9"/>
    </row>
    <row r="34" spans="1:23" ht="15.75" customHeight="1" x14ac:dyDescent="0.25">
      <c r="A34" s="1" t="s">
        <v>14</v>
      </c>
      <c r="B34" s="1">
        <v>10</v>
      </c>
      <c r="C34" s="1">
        <v>5</v>
      </c>
      <c r="D34" s="1">
        <v>0.78</v>
      </c>
      <c r="E34" s="1">
        <v>0.90064472756488001</v>
      </c>
      <c r="F34" s="1">
        <v>0.82539100447891056</v>
      </c>
      <c r="G34" s="1">
        <v>75.833333333333329</v>
      </c>
      <c r="H34" s="1">
        <f t="shared" si="12"/>
        <v>0.12064472756487998</v>
      </c>
      <c r="I34" s="1">
        <f t="shared" si="13"/>
        <v>4.5391004478910535E-2</v>
      </c>
      <c r="J34" s="1">
        <v>0.40210768780800255</v>
      </c>
      <c r="K34" s="1">
        <f t="shared" ref="K34" si="14">((10*5)/(G34*60))*LN(H34/I34)</f>
        <v>1.0742155436070584E-2</v>
      </c>
      <c r="L34" s="1">
        <f>K34*(1+0.34*J34*(5/10))</f>
        <v>1.147647099443091E-2</v>
      </c>
      <c r="M34" s="12"/>
      <c r="N34" s="1">
        <v>0.40210768780800255</v>
      </c>
      <c r="O34" s="1">
        <v>1.147647099443091E-2</v>
      </c>
      <c r="R34" s="1"/>
      <c r="S34" s="2"/>
      <c r="T34" s="2"/>
      <c r="U34" s="9"/>
      <c r="V34" s="9"/>
      <c r="W34" s="9"/>
    </row>
    <row r="35" spans="1:23" ht="15.75" customHeight="1" x14ac:dyDescent="0.25">
      <c r="A35" s="1" t="s">
        <v>14</v>
      </c>
      <c r="B35" s="1">
        <v>10</v>
      </c>
      <c r="C35" s="1">
        <v>6</v>
      </c>
      <c r="D35" s="1">
        <v>0.78</v>
      </c>
      <c r="E35" s="1">
        <v>0.82577527210474055</v>
      </c>
      <c r="F35" s="1">
        <v>0.78697500947102661</v>
      </c>
      <c r="G35" s="1">
        <v>75.666666666666671</v>
      </c>
      <c r="H35" s="1">
        <f t="shared" si="12"/>
        <v>4.5775272104740528E-2</v>
      </c>
      <c r="I35" s="1">
        <f t="shared" si="13"/>
        <v>6.9750094710265831E-3</v>
      </c>
      <c r="J35" s="1">
        <v>0.54353585662964909</v>
      </c>
      <c r="K35" s="1">
        <f>((10*4.7)/(G35*60))*LN(H35/I35)</f>
        <v>1.9477155599302399E-2</v>
      </c>
      <c r="L35" s="1">
        <f>K35*(1+0.34*J35*(4.7/10))</f>
        <v>2.1168883485351852E-2</v>
      </c>
      <c r="M35" s="12"/>
      <c r="N35" s="1">
        <v>0.54353585662964909</v>
      </c>
      <c r="O35" s="1">
        <v>2.1168883485351852E-2</v>
      </c>
      <c r="R35" s="1"/>
      <c r="S35" s="2"/>
      <c r="U35" s="9"/>
      <c r="V35" s="9"/>
      <c r="W35" s="9"/>
    </row>
    <row r="36" spans="1:23" ht="15.75" customHeight="1" x14ac:dyDescent="0.25">
      <c r="A36" s="1" t="s">
        <v>14</v>
      </c>
      <c r="B36" s="1">
        <v>10</v>
      </c>
      <c r="C36" s="1">
        <v>7</v>
      </c>
      <c r="D36" s="1">
        <v>0.78</v>
      </c>
      <c r="E36" s="1">
        <v>0.83535588505752456</v>
      </c>
      <c r="F36" s="1">
        <v>0.78806653535698912</v>
      </c>
      <c r="G36" s="1">
        <v>75.516666666666666</v>
      </c>
      <c r="H36" s="1">
        <f t="shared" si="12"/>
        <v>5.5355885057524534E-2</v>
      </c>
      <c r="I36" s="1">
        <f t="shared" si="13"/>
        <v>8.0665353569890907E-3</v>
      </c>
      <c r="J36" s="1">
        <v>0.24569057062802424</v>
      </c>
      <c r="K36" s="1">
        <f>((10*4.5)/(G36*60))*LN(H36/I36)</f>
        <v>1.9128812850055812E-2</v>
      </c>
      <c r="L36" s="1">
        <f>K36*(1+0.34*J36*(4.5/10))</f>
        <v>1.984787749857455E-2</v>
      </c>
      <c r="M36" s="12"/>
      <c r="N36" s="1">
        <v>0.24569057062802424</v>
      </c>
      <c r="O36" s="1">
        <v>1.984787749857455E-2</v>
      </c>
      <c r="R36" s="1"/>
      <c r="S36" s="2"/>
      <c r="U36" s="9"/>
      <c r="V36" s="9"/>
      <c r="W36" s="9"/>
    </row>
    <row r="37" spans="1:23" ht="15.75" customHeight="1" x14ac:dyDescent="0.2"/>
    <row r="38" spans="1:23" ht="15.75" customHeight="1" x14ac:dyDescent="0.2"/>
    <row r="39" spans="1:23" ht="15.75" customHeight="1" x14ac:dyDescent="0.2"/>
    <row r="40" spans="1:23" ht="15.75" customHeight="1" x14ac:dyDescent="0.2"/>
    <row r="41" spans="1:23" ht="15.75" customHeight="1" x14ac:dyDescent="0.2"/>
    <row r="42" spans="1:23" ht="15.75" customHeight="1" x14ac:dyDescent="0.2"/>
    <row r="43" spans="1:23" ht="15.75" customHeight="1" x14ac:dyDescent="0.2"/>
    <row r="44" spans="1:23" ht="15.75" customHeight="1" x14ac:dyDescent="0.2"/>
    <row r="45" spans="1:23" ht="15.75" customHeight="1" x14ac:dyDescent="0.2"/>
    <row r="46" spans="1:23" ht="15.75" customHeight="1" x14ac:dyDescent="0.2"/>
    <row r="47" spans="1:23" ht="15.75" customHeight="1" x14ac:dyDescent="0.2"/>
    <row r="48" spans="1:23" ht="15.75" customHeight="1" x14ac:dyDescent="0.2"/>
    <row r="49" spans="18:19" ht="15.75" customHeight="1" x14ac:dyDescent="0.2"/>
    <row r="50" spans="18:19" ht="15.75" customHeight="1" x14ac:dyDescent="0.2"/>
    <row r="51" spans="18:19" ht="15.75" customHeight="1" x14ac:dyDescent="0.2"/>
    <row r="52" spans="18:19" ht="15.75" customHeight="1" x14ac:dyDescent="0.2"/>
    <row r="53" spans="18:19" ht="15.75" customHeight="1" x14ac:dyDescent="0.2"/>
    <row r="54" spans="18:19" ht="15.75" customHeight="1" x14ac:dyDescent="0.2"/>
    <row r="55" spans="18:19" ht="15.75" customHeight="1" x14ac:dyDescent="0.2"/>
    <row r="56" spans="18:19" ht="15.75" customHeight="1" x14ac:dyDescent="0.2"/>
    <row r="57" spans="18:19" ht="15.75" customHeight="1" x14ac:dyDescent="0.2"/>
    <row r="58" spans="18:19" ht="15.75" customHeight="1" x14ac:dyDescent="0.25">
      <c r="S58" s="1"/>
    </row>
    <row r="59" spans="18:19" ht="15.75" customHeight="1" x14ac:dyDescent="0.2"/>
    <row r="60" spans="18:19" ht="15.75" customHeight="1" x14ac:dyDescent="0.25">
      <c r="R60" s="1"/>
      <c r="S60" s="1"/>
    </row>
    <row r="61" spans="18:19" ht="15.75" customHeight="1" x14ac:dyDescent="0.25">
      <c r="R61" s="1"/>
      <c r="S61" s="1"/>
    </row>
    <row r="62" spans="18:19" ht="15.75" customHeight="1" x14ac:dyDescent="0.25">
      <c r="R62" s="1"/>
      <c r="S62" s="1"/>
    </row>
    <row r="63" spans="18:19" ht="15.75" customHeight="1" x14ac:dyDescent="0.25">
      <c r="R63" s="1"/>
      <c r="S63" s="1"/>
    </row>
    <row r="64" spans="18:19" ht="15.75" customHeight="1" x14ac:dyDescent="0.25">
      <c r="R64" s="1"/>
      <c r="S64" s="1"/>
    </row>
    <row r="65" spans="18:19" ht="15.75" customHeight="1" x14ac:dyDescent="0.25">
      <c r="R65" s="1"/>
      <c r="S65" s="1"/>
    </row>
    <row r="66" spans="18:19" ht="15.75" customHeight="1" x14ac:dyDescent="0.25">
      <c r="R66" s="1"/>
      <c r="S66" s="1"/>
    </row>
    <row r="67" spans="18:19" ht="15.75" customHeight="1" x14ac:dyDescent="0.2"/>
    <row r="68" spans="18:19" ht="15.75" customHeight="1" x14ac:dyDescent="0.2"/>
    <row r="69" spans="18:19" ht="15.75" customHeight="1" x14ac:dyDescent="0.25">
      <c r="R69" s="1"/>
      <c r="S69" s="1"/>
    </row>
    <row r="70" spans="18:19" ht="15.75" customHeight="1" x14ac:dyDescent="0.25">
      <c r="R70" s="1"/>
      <c r="S70" s="1"/>
    </row>
    <row r="71" spans="18:19" ht="15.75" customHeight="1" x14ac:dyDescent="0.25">
      <c r="R71" s="1"/>
      <c r="S71" s="1"/>
    </row>
    <row r="72" spans="18:19" ht="15.75" customHeight="1" x14ac:dyDescent="0.25">
      <c r="R72" s="1"/>
      <c r="S72" s="1"/>
    </row>
    <row r="73" spans="18:19" ht="15.75" customHeight="1" x14ac:dyDescent="0.25">
      <c r="R73" s="1"/>
      <c r="S73" s="1"/>
    </row>
    <row r="74" spans="18:19" ht="15.75" customHeight="1" x14ac:dyDescent="0.25">
      <c r="R74" s="1"/>
      <c r="S74" s="1"/>
    </row>
    <row r="75" spans="18:19" ht="15.75" customHeight="1" x14ac:dyDescent="0.25">
      <c r="R75" s="1"/>
      <c r="S75" s="1"/>
    </row>
    <row r="76" spans="18:19" ht="15.75" customHeight="1" x14ac:dyDescent="0.2"/>
    <row r="77" spans="18:19" ht="15.75" customHeight="1" x14ac:dyDescent="0.2"/>
    <row r="78" spans="18:19" ht="15.75" customHeight="1" x14ac:dyDescent="0.25">
      <c r="R78" s="1"/>
      <c r="S78" s="13"/>
    </row>
    <row r="79" spans="18:19" ht="15.75" customHeight="1" x14ac:dyDescent="0.25">
      <c r="R79" s="1"/>
      <c r="S79" s="13"/>
    </row>
    <row r="80" spans="18:19" ht="15.75" customHeight="1" x14ac:dyDescent="0.25">
      <c r="R80" s="1"/>
      <c r="S80" s="13"/>
    </row>
    <row r="81" spans="18:19" ht="15.75" customHeight="1" x14ac:dyDescent="0.25">
      <c r="R81" s="1"/>
      <c r="S81" s="13"/>
    </row>
    <row r="82" spans="18:19" ht="15.75" customHeight="1" x14ac:dyDescent="0.25">
      <c r="R82" s="1"/>
      <c r="S82" s="13"/>
    </row>
    <row r="83" spans="18:19" ht="15.75" customHeight="1" x14ac:dyDescent="0.25">
      <c r="R83" s="1"/>
      <c r="S83" s="13"/>
    </row>
    <row r="84" spans="18:19" ht="15.75" customHeight="1" x14ac:dyDescent="0.25">
      <c r="R84" s="1"/>
      <c r="S84" s="13"/>
    </row>
    <row r="85" spans="18:19" ht="15.75" customHeight="1" x14ac:dyDescent="0.2">
      <c r="S85" s="14"/>
    </row>
    <row r="86" spans="18:19" ht="15.75" customHeight="1" x14ac:dyDescent="0.2"/>
    <row r="87" spans="18:19" ht="15.75" customHeight="1" x14ac:dyDescent="0.25">
      <c r="R87" s="1"/>
      <c r="S87" s="1"/>
    </row>
    <row r="88" spans="18:19" ht="15.75" customHeight="1" x14ac:dyDescent="0.25">
      <c r="R88" s="1"/>
      <c r="S88" s="1"/>
    </row>
    <row r="89" spans="18:19" ht="15.75" customHeight="1" x14ac:dyDescent="0.25">
      <c r="R89" s="1"/>
      <c r="S89" s="2"/>
    </row>
    <row r="90" spans="18:19" ht="15.75" customHeight="1" x14ac:dyDescent="0.25">
      <c r="R90" s="1"/>
      <c r="S90" s="2"/>
    </row>
    <row r="91" spans="18:19" ht="15.75" customHeight="1" x14ac:dyDescent="0.25">
      <c r="R91" s="1"/>
      <c r="S91" s="2"/>
    </row>
    <row r="92" spans="18:19" ht="15.75" customHeight="1" x14ac:dyDescent="0.25">
      <c r="R92" s="1"/>
      <c r="S92" s="2"/>
    </row>
    <row r="93" spans="18:19" ht="15.75" customHeight="1" x14ac:dyDescent="0.25">
      <c r="R93" s="1"/>
      <c r="S93" s="2"/>
    </row>
    <row r="94" spans="18:19" ht="15.75" customHeight="1" x14ac:dyDescent="0.2"/>
    <row r="95" spans="18:19" ht="15.75" customHeight="1" x14ac:dyDescent="0.2"/>
    <row r="96" spans="18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abSelected="1" zoomScale="70" zoomScaleNormal="70" workbookViewId="0">
      <selection activeCell="D31" sqref="D31"/>
    </sheetView>
  </sheetViews>
  <sheetFormatPr defaultColWidth="11.21875" defaultRowHeight="15" customHeight="1" x14ac:dyDescent="0.2"/>
  <cols>
    <col min="1" max="3" width="10.5546875" customWidth="1"/>
    <col min="4" max="4" width="22.109375" customWidth="1"/>
    <col min="5" max="5" width="26.44140625" customWidth="1"/>
    <col min="6" max="7" width="28.109375" customWidth="1"/>
    <col min="8" max="8" width="14.33203125" customWidth="1"/>
    <col min="9" max="9" width="14.77734375" customWidth="1"/>
    <col min="10" max="10" width="16.77734375" customWidth="1"/>
    <col min="11" max="11" width="12.44140625" customWidth="1"/>
    <col min="12" max="14" width="15.109375" customWidth="1"/>
    <col min="15" max="15" width="19.33203125" customWidth="1"/>
    <col min="16" max="16" width="23" customWidth="1"/>
    <col min="17" max="17" width="25.77734375" customWidth="1"/>
    <col min="18" max="19" width="17.109375" customWidth="1"/>
    <col min="20" max="20" width="17" customWidth="1"/>
    <col min="21" max="30" width="10.5546875" customWidth="1"/>
  </cols>
  <sheetData>
    <row r="1" spans="1:2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/>
      <c r="N1" s="1" t="s">
        <v>9</v>
      </c>
      <c r="O1" s="1" t="s">
        <v>11</v>
      </c>
      <c r="P1" s="1" t="s">
        <v>15</v>
      </c>
      <c r="Q1" s="1" t="s">
        <v>13</v>
      </c>
      <c r="S1" s="1"/>
      <c r="T1" s="1"/>
      <c r="V1" s="9"/>
      <c r="W1" s="9"/>
      <c r="X1" s="9"/>
    </row>
    <row r="2" spans="1:24" ht="15.75" customHeight="1" x14ac:dyDescent="0.25">
      <c r="M2" s="12"/>
      <c r="V2" s="9"/>
      <c r="W2" s="9"/>
      <c r="X2" s="9"/>
    </row>
    <row r="3" spans="1:24" ht="15.75" customHeight="1" x14ac:dyDescent="0.25">
      <c r="A3" s="1" t="s">
        <v>16</v>
      </c>
      <c r="B3" s="1">
        <v>0.1</v>
      </c>
      <c r="C3" s="1">
        <v>1</v>
      </c>
      <c r="D3" s="1">
        <v>0.78</v>
      </c>
      <c r="E3" s="1">
        <v>0.98499999999999999</v>
      </c>
      <c r="F3" s="1">
        <v>0.87479106458585265</v>
      </c>
      <c r="G3" s="1">
        <v>154.61666666666667</v>
      </c>
      <c r="H3" s="1">
        <f t="shared" ref="H3:H9" si="0">E3-D3</f>
        <v>0.20499999999999996</v>
      </c>
      <c r="I3" s="1">
        <f t="shared" ref="I3:I9" si="1">F3-D3</f>
        <v>9.4791064585852625E-2</v>
      </c>
      <c r="J3" s="1">
        <v>0.1824427994665716</v>
      </c>
      <c r="K3" s="1">
        <f t="shared" ref="K3:K9" si="2">((10*5)/(G3*60))*LN(H3/I3)</f>
        <v>4.1572428034022252E-3</v>
      </c>
      <c r="L3" s="1">
        <f t="shared" ref="L3:L9" si="3">K3*(1+0.34*J3*(5/10))</f>
        <v>4.286180835971768E-3</v>
      </c>
      <c r="M3" s="12"/>
      <c r="N3" s="1">
        <v>0.1824427994665716</v>
      </c>
      <c r="O3" s="1">
        <v>4.286180835971768E-3</v>
      </c>
      <c r="P3" s="1">
        <f>AVERAGE(J3:J9)</f>
        <v>0.11935533865939693</v>
      </c>
      <c r="Q3" s="1">
        <f>AVERAGE(L3:L9)</f>
        <v>3.6400757717480817E-3</v>
      </c>
      <c r="S3" s="1"/>
      <c r="T3" s="2"/>
      <c r="V3" s="9"/>
      <c r="W3" s="9"/>
      <c r="X3" s="9"/>
    </row>
    <row r="4" spans="1:24" ht="15.75" customHeight="1" x14ac:dyDescent="0.25">
      <c r="A4" s="1" t="s">
        <v>16</v>
      </c>
      <c r="B4" s="1">
        <v>0.1</v>
      </c>
      <c r="C4" s="1">
        <v>2</v>
      </c>
      <c r="D4" s="1">
        <v>0.78</v>
      </c>
      <c r="E4" s="1">
        <v>0.98757748266534862</v>
      </c>
      <c r="F4" s="1">
        <v>0.87891529153235293</v>
      </c>
      <c r="G4" s="1">
        <v>154.13333333333333</v>
      </c>
      <c r="H4" s="1">
        <f t="shared" si="0"/>
        <v>0.20757748266534859</v>
      </c>
      <c r="I4" s="1">
        <f t="shared" si="1"/>
        <v>9.89152915323529E-2</v>
      </c>
      <c r="J4" s="1">
        <v>0.1084742482268104</v>
      </c>
      <c r="K4" s="1">
        <f t="shared" si="2"/>
        <v>4.0075737328523833E-3</v>
      </c>
      <c r="L4" s="1">
        <f t="shared" si="3"/>
        <v>4.0814758859927785E-3</v>
      </c>
      <c r="M4" s="12"/>
      <c r="N4" s="1">
        <v>0.1084742482268104</v>
      </c>
      <c r="O4" s="1">
        <v>4.0814758859927785E-3</v>
      </c>
      <c r="S4" s="1"/>
      <c r="T4" s="1"/>
      <c r="V4" s="9"/>
      <c r="W4" s="9"/>
      <c r="X4" s="9"/>
    </row>
    <row r="5" spans="1:24" ht="15.75" customHeight="1" x14ac:dyDescent="0.25">
      <c r="A5" s="1" t="s">
        <v>16</v>
      </c>
      <c r="B5" s="1">
        <v>0.1</v>
      </c>
      <c r="C5" s="1">
        <v>3</v>
      </c>
      <c r="D5" s="1">
        <v>0.78</v>
      </c>
      <c r="E5" s="1">
        <v>0.9805665204962446</v>
      </c>
      <c r="F5" s="1">
        <v>0.85622517017761113</v>
      </c>
      <c r="G5" s="1">
        <v>154.06666666666666</v>
      </c>
      <c r="H5" s="1">
        <f t="shared" si="0"/>
        <v>0.20056652049624457</v>
      </c>
      <c r="I5" s="1">
        <f t="shared" si="1"/>
        <v>7.6225170177611101E-2</v>
      </c>
      <c r="J5" s="1">
        <v>0.10889149278453958</v>
      </c>
      <c r="K5" s="1">
        <f t="shared" si="2"/>
        <v>5.2328766731359723E-3</v>
      </c>
      <c r="L5" s="1">
        <f t="shared" si="3"/>
        <v>5.3297453510601518E-3</v>
      </c>
      <c r="M5" s="12"/>
      <c r="N5" s="1">
        <v>0.10889149278453958</v>
      </c>
      <c r="O5" s="1">
        <v>5.3297453510601518E-3</v>
      </c>
      <c r="S5" s="1"/>
      <c r="T5" s="1"/>
      <c r="V5" s="9"/>
      <c r="W5" s="9"/>
      <c r="X5" s="9"/>
    </row>
    <row r="6" spans="1:24" ht="15.75" customHeight="1" x14ac:dyDescent="0.25">
      <c r="A6" s="1" t="s">
        <v>16</v>
      </c>
      <c r="B6" s="1">
        <v>0.1</v>
      </c>
      <c r="C6" s="1">
        <v>4</v>
      </c>
      <c r="D6" s="1">
        <v>0.78</v>
      </c>
      <c r="E6" s="1">
        <v>0.98753473664056313</v>
      </c>
      <c r="F6" s="1">
        <v>0.86760725179986364</v>
      </c>
      <c r="G6" s="1">
        <v>153.85</v>
      </c>
      <c r="H6" s="1">
        <f t="shared" si="0"/>
        <v>0.2075347366405631</v>
      </c>
      <c r="I6" s="1">
        <f t="shared" si="1"/>
        <v>8.7607251799863617E-2</v>
      </c>
      <c r="J6" s="1">
        <v>0.14989602120269585</v>
      </c>
      <c r="K6" s="1">
        <f t="shared" si="2"/>
        <v>4.6714058798463139E-3</v>
      </c>
      <c r="L6" s="1">
        <f t="shared" si="3"/>
        <v>4.7904441561643267E-3</v>
      </c>
      <c r="M6" s="12"/>
      <c r="N6" s="1">
        <v>0.14989602120269585</v>
      </c>
      <c r="O6" s="1">
        <v>4.7904441561643267E-3</v>
      </c>
      <c r="S6" s="1"/>
      <c r="T6" s="1"/>
      <c r="V6" s="9"/>
      <c r="W6" s="9"/>
      <c r="X6" s="9"/>
    </row>
    <row r="7" spans="1:24" ht="15.75" customHeight="1" x14ac:dyDescent="0.25">
      <c r="A7" s="1" t="s">
        <v>16</v>
      </c>
      <c r="B7" s="1">
        <v>0.1</v>
      </c>
      <c r="C7" s="1">
        <v>5</v>
      </c>
      <c r="D7" s="1">
        <v>0.78</v>
      </c>
      <c r="E7" s="1">
        <v>0.99348731245217803</v>
      </c>
      <c r="F7" s="1">
        <v>0.93393943729026674</v>
      </c>
      <c r="G7" s="1">
        <v>153.85</v>
      </c>
      <c r="H7" s="1">
        <f t="shared" si="0"/>
        <v>0.213487312452178</v>
      </c>
      <c r="I7" s="1">
        <f t="shared" si="1"/>
        <v>0.15393943729026671</v>
      </c>
      <c r="J7" s="1">
        <v>0.16256524421660068</v>
      </c>
      <c r="K7" s="1">
        <f t="shared" si="2"/>
        <v>1.7713039959557514E-3</v>
      </c>
      <c r="L7" s="1">
        <f t="shared" si="3"/>
        <v>1.8202559152920971E-3</v>
      </c>
      <c r="M7" s="12"/>
      <c r="N7" s="1">
        <v>0.16256524421660068</v>
      </c>
      <c r="O7" s="1">
        <v>1.8202559152920971E-3</v>
      </c>
      <c r="S7" s="1"/>
      <c r="T7" s="7"/>
      <c r="V7" s="9"/>
      <c r="W7" s="9"/>
      <c r="X7" s="9"/>
    </row>
    <row r="8" spans="1:24" ht="15.75" customHeight="1" x14ac:dyDescent="0.25">
      <c r="A8" s="1" t="s">
        <v>16</v>
      </c>
      <c r="B8" s="1">
        <v>0.1</v>
      </c>
      <c r="C8" s="1">
        <v>6</v>
      </c>
      <c r="D8" s="1">
        <v>0.78</v>
      </c>
      <c r="E8" s="1">
        <v>0.99495032808844075</v>
      </c>
      <c r="F8" s="1">
        <v>0.93023558993338362</v>
      </c>
      <c r="G8" s="1">
        <v>153.71666666666667</v>
      </c>
      <c r="H8" s="1">
        <f t="shared" si="0"/>
        <v>0.21495032808844072</v>
      </c>
      <c r="I8" s="1">
        <f t="shared" si="1"/>
        <v>0.1502355899333836</v>
      </c>
      <c r="J8" s="1">
        <v>6.5507321800608143E-2</v>
      </c>
      <c r="K8" s="1">
        <f t="shared" si="2"/>
        <v>1.9418969301650789E-3</v>
      </c>
      <c r="L8" s="1">
        <f t="shared" si="3"/>
        <v>1.9635223695734284E-3</v>
      </c>
      <c r="M8" s="12"/>
      <c r="N8" s="1">
        <v>6.5507321800608143E-2</v>
      </c>
      <c r="O8" s="1">
        <v>1.9635223695734284E-3</v>
      </c>
      <c r="S8" s="1"/>
      <c r="T8" s="8"/>
      <c r="V8" s="9"/>
      <c r="W8" s="9"/>
      <c r="X8" s="9"/>
    </row>
    <row r="9" spans="1:24" ht="15.75" customHeight="1" x14ac:dyDescent="0.25">
      <c r="A9" s="1" t="s">
        <v>16</v>
      </c>
      <c r="B9" s="1">
        <v>0.1</v>
      </c>
      <c r="C9" s="1">
        <v>7</v>
      </c>
      <c r="D9" s="1">
        <v>0.78</v>
      </c>
      <c r="E9" s="1">
        <v>0.98372614121073298</v>
      </c>
      <c r="F9" s="1">
        <v>0.89340101522842641</v>
      </c>
      <c r="G9" s="1">
        <v>153.63333333333333</v>
      </c>
      <c r="H9" s="1">
        <f t="shared" si="0"/>
        <v>0.20372614121073296</v>
      </c>
      <c r="I9" s="1">
        <f t="shared" si="1"/>
        <v>0.11340101522842638</v>
      </c>
      <c r="J9" s="1">
        <v>5.7710242917952237E-2</v>
      </c>
      <c r="K9" s="1">
        <f t="shared" si="2"/>
        <v>3.1777300012312366E-3</v>
      </c>
      <c r="L9" s="1">
        <f t="shared" si="3"/>
        <v>3.208905888182019E-3</v>
      </c>
      <c r="M9" s="12"/>
      <c r="N9" s="1">
        <v>5.7710242917952237E-2</v>
      </c>
      <c r="O9" s="1">
        <v>3.208905888182019E-3</v>
      </c>
      <c r="S9" s="1"/>
      <c r="T9" s="7"/>
      <c r="V9" s="9"/>
      <c r="W9" s="9"/>
      <c r="X9" s="9"/>
    </row>
    <row r="10" spans="1:24" ht="15.75" customHeight="1" x14ac:dyDescent="0.25">
      <c r="A10" s="1" t="s">
        <v>16</v>
      </c>
      <c r="D10" s="1"/>
      <c r="M10" s="12"/>
      <c r="V10" s="9"/>
      <c r="W10" s="9"/>
      <c r="X10" s="9"/>
    </row>
    <row r="11" spans="1:24" ht="15.75" customHeight="1" x14ac:dyDescent="0.25">
      <c r="A11" s="1" t="s">
        <v>16</v>
      </c>
      <c r="D11" s="1"/>
      <c r="M11" s="12"/>
      <c r="V11" s="9"/>
      <c r="W11" s="9"/>
      <c r="X11" s="9"/>
    </row>
    <row r="12" spans="1:24" ht="15.75" customHeight="1" x14ac:dyDescent="0.25">
      <c r="A12" s="1" t="s">
        <v>16</v>
      </c>
      <c r="B12" s="1">
        <v>3</v>
      </c>
      <c r="C12" s="1">
        <v>1</v>
      </c>
      <c r="D12" s="1">
        <v>0.78</v>
      </c>
      <c r="E12" s="1">
        <v>0.92491660091719219</v>
      </c>
      <c r="F12" s="1">
        <v>0.85676687433418197</v>
      </c>
      <c r="G12" s="1">
        <v>82.466666666666669</v>
      </c>
      <c r="H12" s="1">
        <f t="shared" ref="H12:H18" si="4">E12-D12</f>
        <v>0.14491660091719216</v>
      </c>
      <c r="I12" s="1">
        <f t="shared" ref="I12:I18" si="5">F12-D12</f>
        <v>7.6766874334181945E-2</v>
      </c>
      <c r="J12" s="1">
        <v>0.20246726893642852</v>
      </c>
      <c r="K12" s="1">
        <f t="shared" ref="K12:K18" si="6">((10*5)/(G12*60))*LN(H12/I12)</f>
        <v>6.4206263897299857E-3</v>
      </c>
      <c r="L12" s="1">
        <f t="shared" ref="L12:L18" si="7">K12*(1+0.34*J12*(5/10))</f>
        <v>6.641620727028251E-3</v>
      </c>
      <c r="M12" s="12"/>
      <c r="N12" s="1">
        <v>0.20246726893642852</v>
      </c>
      <c r="O12" s="1">
        <v>6.641620727028251E-3</v>
      </c>
      <c r="P12" s="1">
        <f>AVERAGE(J12:J18)</f>
        <v>0.14353941002350251</v>
      </c>
      <c r="Q12" s="1">
        <f>AVERAGE(L12:L18)</f>
        <v>4.7330733723904951E-3</v>
      </c>
      <c r="S12" s="1"/>
      <c r="T12" s="1"/>
      <c r="V12" s="9"/>
      <c r="W12" s="9"/>
      <c r="X12" s="9"/>
    </row>
    <row r="13" spans="1:24" ht="15.75" customHeight="1" x14ac:dyDescent="0.25">
      <c r="A13" s="1" t="s">
        <v>16</v>
      </c>
      <c r="B13" s="1">
        <v>3</v>
      </c>
      <c r="C13" s="1">
        <v>2</v>
      </c>
      <c r="D13" s="1">
        <v>0.78</v>
      </c>
      <c r="E13" s="1">
        <v>0.94344810363211784</v>
      </c>
      <c r="F13" s="1">
        <v>0.87770174404821677</v>
      </c>
      <c r="G13" s="1">
        <v>82.533333333333331</v>
      </c>
      <c r="H13" s="1">
        <f t="shared" si="4"/>
        <v>0.16344810363211781</v>
      </c>
      <c r="I13" s="1">
        <f t="shared" si="5"/>
        <v>9.7701744048216743E-2</v>
      </c>
      <c r="J13" s="1">
        <v>0.12747706109106227</v>
      </c>
      <c r="K13" s="1">
        <f t="shared" si="6"/>
        <v>5.1956393480277543E-3</v>
      </c>
      <c r="L13" s="1">
        <f t="shared" si="7"/>
        <v>5.3082345699056168E-3</v>
      </c>
      <c r="M13" s="12"/>
      <c r="N13" s="1">
        <v>0.12747706109106227</v>
      </c>
      <c r="O13" s="1">
        <v>5.3082345699056168E-3</v>
      </c>
      <c r="S13" s="1"/>
      <c r="T13" s="1"/>
      <c r="V13" s="9"/>
      <c r="W13" s="9"/>
      <c r="X13" s="9"/>
    </row>
    <row r="14" spans="1:24" ht="15.75" customHeight="1" x14ac:dyDescent="0.25">
      <c r="A14" s="1" t="s">
        <v>16</v>
      </c>
      <c r="B14" s="1">
        <v>3</v>
      </c>
      <c r="C14" s="1">
        <v>3</v>
      </c>
      <c r="D14" s="1">
        <v>0.78</v>
      </c>
      <c r="E14" s="1">
        <v>0.89163228932393457</v>
      </c>
      <c r="F14" s="1">
        <v>0.84238426113919485</v>
      </c>
      <c r="G14" s="1">
        <v>82.13333333333334</v>
      </c>
      <c r="H14" s="1">
        <f t="shared" si="4"/>
        <v>0.11163228932393454</v>
      </c>
      <c r="I14" s="1">
        <f t="shared" si="5"/>
        <v>6.2384261139194819E-2</v>
      </c>
      <c r="J14" s="1">
        <v>0.13913252831044587</v>
      </c>
      <c r="K14" s="1">
        <f t="shared" si="6"/>
        <v>5.9039906730005186E-3</v>
      </c>
      <c r="L14" s="1">
        <f t="shared" si="7"/>
        <v>6.0436349884080143E-3</v>
      </c>
      <c r="M14" s="12"/>
      <c r="N14" s="1">
        <v>0.13913252831044587</v>
      </c>
      <c r="O14" s="1">
        <v>6.0436349884080143E-3</v>
      </c>
      <c r="S14" s="1"/>
      <c r="T14" s="1"/>
      <c r="V14" s="9"/>
      <c r="W14" s="9"/>
      <c r="X14" s="9"/>
    </row>
    <row r="15" spans="1:24" ht="15.75" customHeight="1" x14ac:dyDescent="0.25">
      <c r="A15" s="1" t="s">
        <v>16</v>
      </c>
      <c r="B15" s="1">
        <v>3</v>
      </c>
      <c r="C15" s="1">
        <v>4</v>
      </c>
      <c r="D15" s="1">
        <v>0.78</v>
      </c>
      <c r="E15" s="1">
        <v>0.94635741199726031</v>
      </c>
      <c r="F15" s="1">
        <v>0.88470737254426457</v>
      </c>
      <c r="G15" s="1">
        <v>81.983333333333334</v>
      </c>
      <c r="H15" s="1">
        <f t="shared" si="4"/>
        <v>0.16635741199726028</v>
      </c>
      <c r="I15" s="1">
        <f t="shared" si="5"/>
        <v>0.10470737254426454</v>
      </c>
      <c r="J15" s="1">
        <v>0.16849017142470568</v>
      </c>
      <c r="K15" s="1">
        <f t="shared" si="6"/>
        <v>4.705926273837013E-3</v>
      </c>
      <c r="L15" s="1">
        <f t="shared" si="7"/>
        <v>4.8407196690174528E-3</v>
      </c>
      <c r="M15" s="12"/>
      <c r="N15" s="1">
        <v>0.16849017142470568</v>
      </c>
      <c r="O15" s="1">
        <v>4.8407196690174528E-3</v>
      </c>
      <c r="S15" s="1"/>
      <c r="T15" s="1"/>
      <c r="V15" s="9"/>
      <c r="W15" s="9"/>
      <c r="X15" s="9"/>
    </row>
    <row r="16" spans="1:24" ht="15.75" customHeight="1" x14ac:dyDescent="0.25">
      <c r="A16" s="1" t="s">
        <v>16</v>
      </c>
      <c r="B16" s="1">
        <v>3</v>
      </c>
      <c r="C16" s="1">
        <v>5</v>
      </c>
      <c r="D16" s="1">
        <v>0.78</v>
      </c>
      <c r="E16" s="1">
        <v>0.90628355355715584</v>
      </c>
      <c r="F16" s="1">
        <v>0.87383841161081077</v>
      </c>
      <c r="G16" s="1">
        <v>81.666666666666671</v>
      </c>
      <c r="H16" s="1">
        <f t="shared" si="4"/>
        <v>0.12628355355715581</v>
      </c>
      <c r="I16" s="1">
        <f t="shared" si="5"/>
        <v>9.3838411610810746E-2</v>
      </c>
      <c r="J16" s="1">
        <v>0.21661087865310247</v>
      </c>
      <c r="K16" s="1">
        <f t="shared" si="6"/>
        <v>3.0301584281732415E-3</v>
      </c>
      <c r="L16" s="1">
        <f t="shared" si="7"/>
        <v>3.1417405257026421E-3</v>
      </c>
      <c r="M16" s="12"/>
      <c r="N16" s="1">
        <v>0.21661087865310247</v>
      </c>
      <c r="O16" s="1">
        <v>3.1417405257026421E-3</v>
      </c>
      <c r="S16" s="1"/>
      <c r="T16" s="3"/>
      <c r="V16" s="9"/>
      <c r="W16" s="9"/>
      <c r="X16" s="9"/>
    </row>
    <row r="17" spans="1:24" ht="15.75" customHeight="1" x14ac:dyDescent="0.25">
      <c r="A17" s="1" t="s">
        <v>16</v>
      </c>
      <c r="B17" s="1">
        <v>3</v>
      </c>
      <c r="C17" s="1">
        <v>6</v>
      </c>
      <c r="D17" s="1">
        <v>0.78</v>
      </c>
      <c r="E17" s="1">
        <v>0.8860987165358829</v>
      </c>
      <c r="F17" s="1">
        <v>0.86098222303341865</v>
      </c>
      <c r="G17" s="1">
        <v>81.583333333333329</v>
      </c>
      <c r="H17" s="1">
        <f t="shared" si="4"/>
        <v>0.10609871653588288</v>
      </c>
      <c r="I17" s="1">
        <f t="shared" si="5"/>
        <v>8.0982223033418621E-2</v>
      </c>
      <c r="J17" s="1">
        <v>8.777943580279568E-2</v>
      </c>
      <c r="K17" s="1">
        <f t="shared" si="6"/>
        <v>2.7593492026998408E-3</v>
      </c>
      <c r="L17" s="1">
        <f t="shared" si="7"/>
        <v>2.8005256024531415E-3</v>
      </c>
      <c r="M17" s="12"/>
      <c r="N17" s="1">
        <v>8.777943580279568E-2</v>
      </c>
      <c r="O17" s="1">
        <v>2.8005256024531415E-3</v>
      </c>
      <c r="S17" s="1"/>
      <c r="T17" s="1"/>
      <c r="V17" s="9"/>
      <c r="W17" s="9"/>
      <c r="X17" s="9"/>
    </row>
    <row r="18" spans="1:24" ht="15.75" customHeight="1" x14ac:dyDescent="0.25">
      <c r="A18" s="1" t="s">
        <v>16</v>
      </c>
      <c r="B18" s="1">
        <v>3</v>
      </c>
      <c r="C18" s="1">
        <v>7</v>
      </c>
      <c r="D18" s="1">
        <v>0.78</v>
      </c>
      <c r="E18" s="1">
        <v>0.94349257457851088</v>
      </c>
      <c r="F18" s="1">
        <v>0.88726036051188339</v>
      </c>
      <c r="G18" s="1">
        <v>81.516666666666666</v>
      </c>
      <c r="H18" s="1">
        <f t="shared" si="4"/>
        <v>0.16349257457851085</v>
      </c>
      <c r="I18" s="1">
        <f t="shared" si="5"/>
        <v>0.10726036051188337</v>
      </c>
      <c r="J18" s="1">
        <v>6.2818525945977033E-2</v>
      </c>
      <c r="K18" s="1">
        <f t="shared" si="6"/>
        <v>4.3090208467812478E-3</v>
      </c>
      <c r="L18" s="1">
        <f t="shared" si="7"/>
        <v>4.3550375242183458E-3</v>
      </c>
      <c r="M18" s="12"/>
      <c r="N18" s="1">
        <v>6.2818525945977033E-2</v>
      </c>
      <c r="O18" s="1">
        <v>4.3550375242183458E-3</v>
      </c>
      <c r="S18" s="1"/>
      <c r="T18" s="1"/>
      <c r="V18" s="9"/>
      <c r="W18" s="9"/>
      <c r="X18" s="9"/>
    </row>
    <row r="19" spans="1:24" ht="15.75" customHeight="1" x14ac:dyDescent="0.25">
      <c r="A19" s="1" t="s">
        <v>16</v>
      </c>
      <c r="D19" s="1"/>
      <c r="M19" s="12"/>
      <c r="V19" s="9"/>
      <c r="W19" s="9"/>
      <c r="X19" s="9"/>
    </row>
    <row r="20" spans="1:24" ht="15.75" customHeight="1" x14ac:dyDescent="0.25">
      <c r="A20" s="1" t="s">
        <v>16</v>
      </c>
      <c r="D20" s="1"/>
      <c r="M20" s="12"/>
      <c r="V20" s="9"/>
      <c r="W20" s="9"/>
      <c r="X20" s="9"/>
    </row>
    <row r="21" spans="1:24" ht="15.75" customHeight="1" x14ac:dyDescent="0.25">
      <c r="A21" s="1" t="s">
        <v>16</v>
      </c>
      <c r="B21" s="1">
        <v>6</v>
      </c>
      <c r="C21" s="1">
        <v>1</v>
      </c>
      <c r="D21" s="1">
        <v>0.78</v>
      </c>
      <c r="E21" s="1">
        <v>0.91364681425758953</v>
      </c>
      <c r="F21" s="1">
        <v>0.83876308288930723</v>
      </c>
      <c r="G21" s="1">
        <v>75.75</v>
      </c>
      <c r="H21" s="1">
        <f t="shared" ref="H21:H27" si="8">E21-D21</f>
        <v>0.13364681425758951</v>
      </c>
      <c r="I21" s="1">
        <f t="shared" ref="I21:I27" si="9">F21-D21</f>
        <v>5.8763082889307205E-2</v>
      </c>
      <c r="J21" s="1">
        <v>0.26070169545591049</v>
      </c>
      <c r="K21" s="1">
        <f t="shared" ref="K21:K27" si="10">((10*5)/(G21*60))*LN(H21/I21)</f>
        <v>9.0394586373341995E-3</v>
      </c>
      <c r="L21" s="1">
        <f t="shared" ref="L21:L27" si="11">K21*(1+0.34*J21*(5/10))</f>
        <v>9.4400810101028208E-3</v>
      </c>
      <c r="M21" s="12"/>
      <c r="N21" s="1">
        <v>0.26070169545591049</v>
      </c>
      <c r="O21" s="1">
        <v>9.4400810101028208E-3</v>
      </c>
      <c r="P21" s="1">
        <f>AVERAGE(J21:J27)</f>
        <v>0.20275170786549199</v>
      </c>
      <c r="Q21" s="1">
        <f>AVERAGE(L21:L27)</f>
        <v>5.5592966477149989E-3</v>
      </c>
      <c r="S21" s="1"/>
      <c r="T21" s="2"/>
      <c r="V21" s="9"/>
      <c r="W21" s="9"/>
      <c r="X21" s="9"/>
    </row>
    <row r="22" spans="1:24" ht="15.75" customHeight="1" x14ac:dyDescent="0.25">
      <c r="A22" s="1" t="s">
        <v>16</v>
      </c>
      <c r="B22" s="1">
        <v>6</v>
      </c>
      <c r="C22" s="1">
        <v>2</v>
      </c>
      <c r="D22" s="1">
        <v>0.78</v>
      </c>
      <c r="E22" s="1">
        <v>0.95625753838667937</v>
      </c>
      <c r="F22" s="1">
        <v>0.89293498215559675</v>
      </c>
      <c r="G22" s="1">
        <v>75.433333333333337</v>
      </c>
      <c r="H22" s="1">
        <f t="shared" si="8"/>
        <v>0.17625753838667935</v>
      </c>
      <c r="I22" s="1">
        <f t="shared" si="9"/>
        <v>0.11293498215559672</v>
      </c>
      <c r="J22" s="1">
        <v>0.16037440379154144</v>
      </c>
      <c r="K22" s="1">
        <f t="shared" si="10"/>
        <v>4.9175203027149355E-3</v>
      </c>
      <c r="L22" s="1">
        <f t="shared" si="11"/>
        <v>5.0515898484506565E-3</v>
      </c>
      <c r="M22" s="12"/>
      <c r="N22" s="1">
        <v>0.16037440379154144</v>
      </c>
      <c r="O22" s="1">
        <v>5.0515898484506565E-3</v>
      </c>
      <c r="S22" s="1"/>
      <c r="T22" s="1"/>
      <c r="V22" s="9"/>
      <c r="W22" s="9"/>
      <c r="X22" s="9"/>
    </row>
    <row r="23" spans="1:24" ht="15.75" customHeight="1" x14ac:dyDescent="0.25">
      <c r="A23" s="1" t="s">
        <v>16</v>
      </c>
      <c r="B23" s="1">
        <v>6</v>
      </c>
      <c r="C23" s="1">
        <v>3</v>
      </c>
      <c r="D23" s="1">
        <v>0.78</v>
      </c>
      <c r="E23" s="1">
        <v>0.94623245619080032</v>
      </c>
      <c r="F23" s="1">
        <v>0.87608192543758856</v>
      </c>
      <c r="G23" s="1">
        <v>75.13333333333334</v>
      </c>
      <c r="H23" s="1">
        <f t="shared" si="8"/>
        <v>0.16623245619080029</v>
      </c>
      <c r="I23" s="1">
        <f t="shared" si="9"/>
        <v>9.6081925437588533E-2</v>
      </c>
      <c r="J23" s="1">
        <v>0.2045185510691625</v>
      </c>
      <c r="K23" s="1">
        <f t="shared" si="10"/>
        <v>6.0801456275868188E-3</v>
      </c>
      <c r="L23" s="1">
        <f t="shared" si="11"/>
        <v>6.291541065174224E-3</v>
      </c>
      <c r="M23" s="12"/>
      <c r="N23" s="1">
        <v>0.2045185510691625</v>
      </c>
      <c r="O23" s="1">
        <v>6.291541065174224E-3</v>
      </c>
      <c r="S23" s="1"/>
      <c r="T23" s="2"/>
      <c r="V23" s="9"/>
      <c r="W23" s="9"/>
      <c r="X23" s="9"/>
    </row>
    <row r="24" spans="1:24" ht="15.75" customHeight="1" x14ac:dyDescent="0.25">
      <c r="A24" s="1" t="s">
        <v>16</v>
      </c>
      <c r="B24" s="1">
        <v>6</v>
      </c>
      <c r="C24" s="1">
        <v>4</v>
      </c>
      <c r="D24" s="1">
        <v>0.78</v>
      </c>
      <c r="E24" s="1">
        <v>0.94003030436935009</v>
      </c>
      <c r="F24" s="1">
        <v>0.87159137670439535</v>
      </c>
      <c r="G24" s="1">
        <v>74.916666666666671</v>
      </c>
      <c r="H24" s="1">
        <f t="shared" si="8"/>
        <v>0.16003030436935006</v>
      </c>
      <c r="I24" s="1">
        <f t="shared" si="9"/>
        <v>9.1591376704395322E-2</v>
      </c>
      <c r="J24" s="1">
        <v>0.23183288097221222</v>
      </c>
      <c r="K24" s="1">
        <f t="shared" si="10"/>
        <v>6.2071865755401502E-3</v>
      </c>
      <c r="L24" s="1">
        <f t="shared" si="11"/>
        <v>6.4518216664518676E-3</v>
      </c>
      <c r="M24" s="12"/>
      <c r="N24" s="1">
        <v>0.23183288097221222</v>
      </c>
      <c r="O24" s="1">
        <v>6.4518216664518676E-3</v>
      </c>
      <c r="S24" s="1"/>
      <c r="T24" s="1"/>
      <c r="V24" s="9"/>
      <c r="W24" s="9"/>
      <c r="X24" s="9"/>
    </row>
    <row r="25" spans="1:24" ht="15.75" customHeight="1" x14ac:dyDescent="0.25">
      <c r="A25" s="1" t="s">
        <v>16</v>
      </c>
      <c r="B25" s="1">
        <v>6</v>
      </c>
      <c r="C25" s="1">
        <v>5</v>
      </c>
      <c r="D25" s="1">
        <v>0.78</v>
      </c>
      <c r="E25" s="1">
        <v>0.97205464288790344</v>
      </c>
      <c r="F25" s="1">
        <v>0.92939521073256748</v>
      </c>
      <c r="G25" s="1">
        <v>74.849999999999994</v>
      </c>
      <c r="H25" s="1">
        <f t="shared" si="8"/>
        <v>0.19205464288790342</v>
      </c>
      <c r="I25" s="1">
        <f t="shared" si="9"/>
        <v>0.14939521073256745</v>
      </c>
      <c r="J25" s="1">
        <v>0.30008022333102635</v>
      </c>
      <c r="K25" s="1">
        <f t="shared" si="10"/>
        <v>2.7965343398264077E-3</v>
      </c>
      <c r="L25" s="1">
        <f t="shared" si="11"/>
        <v>2.9391957301985665E-3</v>
      </c>
      <c r="M25" s="12"/>
      <c r="N25" s="1">
        <v>0.30008022333102635</v>
      </c>
      <c r="O25" s="1">
        <v>2.9391957301985665E-3</v>
      </c>
      <c r="S25" s="1"/>
      <c r="T25" s="2"/>
      <c r="V25" s="9"/>
      <c r="W25" s="9"/>
      <c r="X25" s="9"/>
    </row>
    <row r="26" spans="1:24" ht="15.75" customHeight="1" x14ac:dyDescent="0.25">
      <c r="A26" s="1" t="s">
        <v>16</v>
      </c>
      <c r="B26" s="1">
        <v>6</v>
      </c>
      <c r="C26" s="1">
        <v>6</v>
      </c>
      <c r="D26" s="1">
        <v>0.78</v>
      </c>
      <c r="E26" s="1">
        <v>0.95385572063507529</v>
      </c>
      <c r="F26" s="1">
        <v>0.88844924965535033</v>
      </c>
      <c r="G26" s="1">
        <v>74.849999999999994</v>
      </c>
      <c r="H26" s="1">
        <f t="shared" si="8"/>
        <v>0.17385572063507526</v>
      </c>
      <c r="I26" s="1">
        <f t="shared" si="9"/>
        <v>0.1084492496553503</v>
      </c>
      <c r="J26" s="1">
        <v>0.13978175702808737</v>
      </c>
      <c r="K26" s="1">
        <f t="shared" si="10"/>
        <v>5.2543247055308676E-3</v>
      </c>
      <c r="L26" s="1">
        <f t="shared" si="11"/>
        <v>5.37918269121785E-3</v>
      </c>
      <c r="M26" s="12"/>
      <c r="N26" s="1">
        <v>0.13978175702808737</v>
      </c>
      <c r="O26" s="1">
        <v>5.37918269121785E-3</v>
      </c>
      <c r="S26" s="1"/>
      <c r="T26" s="1"/>
      <c r="V26" s="9"/>
      <c r="W26" s="9"/>
      <c r="X26" s="9"/>
    </row>
    <row r="27" spans="1:24" ht="15.75" customHeight="1" x14ac:dyDescent="0.25">
      <c r="A27" s="1" t="s">
        <v>16</v>
      </c>
      <c r="B27" s="1">
        <v>6</v>
      </c>
      <c r="C27" s="1">
        <v>7</v>
      </c>
      <c r="D27" s="1">
        <v>0.78</v>
      </c>
      <c r="E27" s="1">
        <v>0.96542909678839861</v>
      </c>
      <c r="F27" s="1">
        <v>0.91791864817202673</v>
      </c>
      <c r="G27" s="1">
        <v>74.900000000000006</v>
      </c>
      <c r="H27" s="1">
        <f t="shared" si="8"/>
        <v>0.18542909678839858</v>
      </c>
      <c r="I27" s="1">
        <f t="shared" si="9"/>
        <v>0.1379186481720267</v>
      </c>
      <c r="J27" s="1">
        <v>0.12197244341050328</v>
      </c>
      <c r="K27" s="1">
        <f t="shared" si="10"/>
        <v>3.2933753459467854E-3</v>
      </c>
      <c r="L27" s="1">
        <f t="shared" si="11"/>
        <v>3.3616645224090022E-3</v>
      </c>
      <c r="M27" s="12"/>
      <c r="N27" s="1">
        <v>0.12197244341050328</v>
      </c>
      <c r="O27" s="1">
        <v>3.3616645224090022E-3</v>
      </c>
      <c r="S27" s="1"/>
      <c r="T27" s="2"/>
      <c r="V27" s="9"/>
      <c r="W27" s="9"/>
      <c r="X27" s="9"/>
    </row>
    <row r="28" spans="1:24" ht="15.75" customHeight="1" x14ac:dyDescent="0.25">
      <c r="A28" s="1" t="s">
        <v>16</v>
      </c>
      <c r="D28" s="1"/>
      <c r="M28" s="12"/>
      <c r="V28" s="9"/>
      <c r="W28" s="9"/>
      <c r="X28" s="9"/>
    </row>
    <row r="29" spans="1:24" ht="15.75" customHeight="1" x14ac:dyDescent="0.25">
      <c r="A29" s="1" t="s">
        <v>16</v>
      </c>
      <c r="D29" s="1"/>
      <c r="M29" s="12"/>
      <c r="T29" s="5"/>
      <c r="V29" s="9"/>
      <c r="W29" s="9"/>
      <c r="X29" s="9"/>
    </row>
    <row r="30" spans="1:24" ht="15.75" customHeight="1" x14ac:dyDescent="0.25">
      <c r="A30" s="1" t="s">
        <v>16</v>
      </c>
      <c r="B30" s="1">
        <v>10</v>
      </c>
      <c r="C30" s="1">
        <v>1</v>
      </c>
      <c r="D30" s="1">
        <v>0.78</v>
      </c>
      <c r="E30" s="1">
        <v>0.89941163331008378</v>
      </c>
      <c r="F30" s="1">
        <v>0.82188251461658113</v>
      </c>
      <c r="G30" s="1">
        <v>78.833333333333329</v>
      </c>
      <c r="H30" s="1">
        <f t="shared" ref="H30:H36" si="12">E30-D30</f>
        <v>0.11941163331008375</v>
      </c>
      <c r="I30" s="1">
        <f t="shared" ref="I30:I36" si="13">F30-D30</f>
        <v>4.1882514616581101E-2</v>
      </c>
      <c r="J30" s="1">
        <v>0.26655163596748066</v>
      </c>
      <c r="K30" s="1">
        <f>((10*4.7)/(G30*60))*LN(H30/I30)</f>
        <v>1.0410631163232282E-2</v>
      </c>
      <c r="L30" s="1">
        <f>K30*(1+0.34*J30*(4.7/10))</f>
        <v>1.0854071491960856E-2</v>
      </c>
      <c r="M30" s="12"/>
      <c r="N30" s="1">
        <v>0.26655163596748066</v>
      </c>
      <c r="O30" s="1">
        <v>1.0854071491960856E-2</v>
      </c>
      <c r="P30" s="1">
        <f>AVERAGE(J30:J36)</f>
        <v>0.23191078529972384</v>
      </c>
      <c r="Q30" s="1">
        <f>AVERAGE(L30:L36)</f>
        <v>9.3661549631183644E-3</v>
      </c>
      <c r="S30" s="1"/>
      <c r="T30" s="6"/>
      <c r="V30" s="9"/>
      <c r="W30" s="9"/>
      <c r="X30" s="9"/>
    </row>
    <row r="31" spans="1:24" ht="15.75" customHeight="1" x14ac:dyDescent="0.25">
      <c r="A31" s="1" t="s">
        <v>16</v>
      </c>
      <c r="B31" s="1">
        <v>10</v>
      </c>
      <c r="C31" s="1">
        <v>2</v>
      </c>
      <c r="D31" s="1">
        <v>0.78</v>
      </c>
      <c r="E31" s="1">
        <v>0.89418516548017968</v>
      </c>
      <c r="F31" s="1">
        <v>0.81410991130611732</v>
      </c>
      <c r="G31" s="1">
        <v>78.88333333333334</v>
      </c>
      <c r="H31" s="1">
        <f t="shared" si="12"/>
        <v>0.11418516548017965</v>
      </c>
      <c r="I31" s="1">
        <f t="shared" si="13"/>
        <v>3.4109911306117291E-2</v>
      </c>
      <c r="J31" s="1">
        <v>0.16503744452336877</v>
      </c>
      <c r="K31" s="1">
        <f>((10*4.7)/(G31*60))*LN(H31/I31)</f>
        <v>1.1998092008538188E-2</v>
      </c>
      <c r="L31" s="1">
        <f>K31*(1+0.34*J31*(4.7/10))</f>
        <v>1.2314517492728601E-2</v>
      </c>
      <c r="M31" s="12"/>
      <c r="N31" s="1">
        <v>0.16503744452336877</v>
      </c>
      <c r="O31" s="1">
        <v>1.2314517492728601E-2</v>
      </c>
      <c r="S31" s="1"/>
      <c r="T31" s="6"/>
      <c r="V31" s="9"/>
      <c r="W31" s="9"/>
      <c r="X31" s="9"/>
    </row>
    <row r="32" spans="1:24" ht="15.75" customHeight="1" x14ac:dyDescent="0.25">
      <c r="A32" s="1" t="s">
        <v>16</v>
      </c>
      <c r="B32" s="1">
        <v>10</v>
      </c>
      <c r="C32" s="1">
        <v>3</v>
      </c>
      <c r="D32" s="1">
        <v>0.78</v>
      </c>
      <c r="E32" s="1">
        <v>0.92911531914687917</v>
      </c>
      <c r="F32" s="1">
        <v>0.81959042130527326</v>
      </c>
      <c r="G32" s="1">
        <v>78.833333333333329</v>
      </c>
      <c r="H32" s="1">
        <f t="shared" si="12"/>
        <v>0.14911531914687914</v>
      </c>
      <c r="I32" s="1">
        <f t="shared" si="13"/>
        <v>3.9590421305273238E-2</v>
      </c>
      <c r="J32" s="1">
        <v>0.22532973018055513</v>
      </c>
      <c r="K32" s="1">
        <f>((10*4.8)/(G32*60))*LN(H32/I32)</f>
        <v>1.3457584011832223E-2</v>
      </c>
      <c r="L32" s="1">
        <f>K32*(1+0.34*J32*(4.8/10))</f>
        <v>1.395247067579281E-2</v>
      </c>
      <c r="M32" s="12"/>
      <c r="N32" s="1">
        <v>0.22532973018055513</v>
      </c>
      <c r="O32" s="1">
        <v>1.395247067579281E-2</v>
      </c>
      <c r="S32" s="1"/>
      <c r="T32" s="6"/>
      <c r="V32" s="9"/>
      <c r="W32" s="9"/>
      <c r="X32" s="9"/>
    </row>
    <row r="33" spans="1:24" ht="15.75" customHeight="1" x14ac:dyDescent="0.25">
      <c r="A33" s="1" t="s">
        <v>16</v>
      </c>
      <c r="B33" s="1">
        <v>10</v>
      </c>
      <c r="C33" s="1">
        <v>4</v>
      </c>
      <c r="D33" s="1">
        <v>0.78</v>
      </c>
      <c r="E33" s="1">
        <v>0.90328979951603716</v>
      </c>
      <c r="F33" s="1">
        <v>0.81928370779745763</v>
      </c>
      <c r="G33" s="1">
        <v>78.916666666666671</v>
      </c>
      <c r="H33" s="1">
        <f t="shared" si="12"/>
        <v>0.12328979951603714</v>
      </c>
      <c r="I33" s="1">
        <f t="shared" si="13"/>
        <v>3.9283707797457601E-2</v>
      </c>
      <c r="J33" s="1">
        <v>0.23823124240219629</v>
      </c>
      <c r="K33" s="1">
        <f>((10*4.7)/(G33*60))*LN(H33/I33)</f>
        <v>1.1352736393027026E-2</v>
      </c>
      <c r="L33" s="1">
        <f>K33*(1+0.34*J33*(4.7/10))</f>
        <v>1.1784927717019986E-2</v>
      </c>
      <c r="M33" s="12"/>
      <c r="N33" s="1">
        <v>0.23823124240219629</v>
      </c>
      <c r="O33" s="1">
        <v>1.1784927717019986E-2</v>
      </c>
      <c r="S33" s="1"/>
      <c r="T33" s="6"/>
      <c r="V33" s="9"/>
      <c r="W33" s="9"/>
      <c r="X33" s="9"/>
    </row>
    <row r="34" spans="1:24" ht="15.75" customHeight="1" x14ac:dyDescent="0.25">
      <c r="A34" s="1" t="s">
        <v>16</v>
      </c>
      <c r="B34" s="1">
        <v>10</v>
      </c>
      <c r="C34" s="1">
        <v>5</v>
      </c>
      <c r="D34" s="1">
        <v>0.78</v>
      </c>
      <c r="E34" s="1">
        <v>0.95951690399266953</v>
      </c>
      <c r="F34" s="1">
        <v>0.89391604068881991</v>
      </c>
      <c r="G34" s="1">
        <v>78.900000000000006</v>
      </c>
      <c r="H34" s="1">
        <f t="shared" si="12"/>
        <v>0.17951690399266951</v>
      </c>
      <c r="I34" s="1">
        <f t="shared" si="13"/>
        <v>0.11391604068881989</v>
      </c>
      <c r="J34" s="1">
        <v>0.33375145631515701</v>
      </c>
      <c r="K34" s="1">
        <f>((10*4.9)/(G34*60))*LN(H34/I34)</f>
        <v>4.7075573574093376E-3</v>
      </c>
      <c r="L34" s="1">
        <f>K34*(1+0.34*J34*(4.9/10))</f>
        <v>4.9693116344215055E-3</v>
      </c>
      <c r="M34" s="12"/>
      <c r="N34" s="1">
        <v>0.33375145631515701</v>
      </c>
      <c r="O34" s="1">
        <v>4.9693116344215055E-3</v>
      </c>
      <c r="S34" s="1"/>
      <c r="T34" s="5"/>
      <c r="V34" s="9"/>
      <c r="W34" s="9"/>
      <c r="X34" s="9"/>
    </row>
    <row r="35" spans="1:24" ht="15.75" customHeight="1" x14ac:dyDescent="0.25">
      <c r="A35" s="1" t="s">
        <v>16</v>
      </c>
      <c r="B35" s="1">
        <v>10</v>
      </c>
      <c r="C35" s="1">
        <v>6</v>
      </c>
      <c r="D35" s="1">
        <v>0.78</v>
      </c>
      <c r="E35" s="1">
        <v>0.93117071884524427</v>
      </c>
      <c r="F35" s="1">
        <v>0.85075109369510982</v>
      </c>
      <c r="G35" s="1">
        <v>77.36666666666666</v>
      </c>
      <c r="H35" s="1">
        <f t="shared" si="12"/>
        <v>0.15117071884524425</v>
      </c>
      <c r="I35" s="1">
        <f t="shared" si="13"/>
        <v>7.075109369510979E-2</v>
      </c>
      <c r="J35" s="1">
        <v>0.2187624068439854</v>
      </c>
      <c r="K35" s="1">
        <f>((10*4.9)/(G35*60))*LN(H35/I35)</f>
        <v>8.014400643439664E-3</v>
      </c>
      <c r="L35" s="1">
        <f>K35*(1+0.34*J35*(4.9/10))</f>
        <v>8.3064920224965276E-3</v>
      </c>
      <c r="M35" s="12"/>
      <c r="N35" s="1">
        <v>0.2187624068439854</v>
      </c>
      <c r="O35" s="1">
        <v>8.3064920224965276E-3</v>
      </c>
      <c r="S35" s="1"/>
      <c r="T35" s="1"/>
      <c r="V35" s="9"/>
      <c r="W35" s="9"/>
      <c r="X35" s="9"/>
    </row>
    <row r="36" spans="1:24" ht="15.75" customHeight="1" x14ac:dyDescent="0.25">
      <c r="A36" s="1" t="s">
        <v>16</v>
      </c>
      <c r="B36" s="1">
        <v>10</v>
      </c>
      <c r="C36" s="1">
        <v>7</v>
      </c>
      <c r="D36" s="1">
        <v>0.78</v>
      </c>
      <c r="E36" s="1">
        <v>0.95827990144147457</v>
      </c>
      <c r="F36" s="1">
        <v>0.9104755912229564</v>
      </c>
      <c r="G36" s="1">
        <v>79.233333333333334</v>
      </c>
      <c r="H36" s="1">
        <f t="shared" si="12"/>
        <v>0.17827990144147454</v>
      </c>
      <c r="I36" s="1">
        <f t="shared" si="13"/>
        <v>0.13047559122295638</v>
      </c>
      <c r="J36" s="1">
        <v>0.17571158086532357</v>
      </c>
      <c r="K36" s="1">
        <f t="shared" ref="K36" si="14">((10*5)/(G36*60))*LN(H36/I36)</f>
        <v>3.2832207237784294E-3</v>
      </c>
      <c r="L36" s="1">
        <f t="shared" ref="L36" si="15">K36*(1+0.34*J36*(5/10))</f>
        <v>3.3812937074082627E-3</v>
      </c>
      <c r="M36" s="12"/>
      <c r="N36" s="1">
        <v>0.17571158086532357</v>
      </c>
      <c r="O36" s="1">
        <v>3.3812937074082627E-3</v>
      </c>
      <c r="S36" s="1"/>
      <c r="T36" s="6"/>
      <c r="V36" s="9"/>
      <c r="W36" s="9"/>
      <c r="X36" s="9"/>
    </row>
    <row r="37" spans="1:24" ht="15.75" customHeight="1" x14ac:dyDescent="0.2"/>
    <row r="38" spans="1:24" ht="15.75" customHeight="1" x14ac:dyDescent="0.2"/>
    <row r="39" spans="1:24" ht="15.75" customHeight="1" x14ac:dyDescent="0.2"/>
    <row r="40" spans="1:24" ht="15.75" customHeight="1" x14ac:dyDescent="0.2"/>
    <row r="41" spans="1:24" ht="15.75" customHeight="1" x14ac:dyDescent="0.2"/>
    <row r="42" spans="1:24" ht="15.75" customHeight="1" x14ac:dyDescent="0.25">
      <c r="R42" s="1"/>
      <c r="T42" s="1"/>
    </row>
    <row r="43" spans="1:24" ht="15.75" customHeight="1" x14ac:dyDescent="0.25">
      <c r="R43" s="1"/>
      <c r="T43" s="2"/>
    </row>
    <row r="44" spans="1:24" ht="15.75" customHeight="1" x14ac:dyDescent="0.25">
      <c r="R44" s="1"/>
      <c r="T44" s="1"/>
    </row>
    <row r="45" spans="1:24" ht="15.75" customHeight="1" x14ac:dyDescent="0.25">
      <c r="R45" s="1"/>
      <c r="T45" s="1"/>
    </row>
    <row r="46" spans="1:24" ht="15.75" customHeight="1" x14ac:dyDescent="0.25">
      <c r="R46" s="1"/>
      <c r="T46" s="1"/>
    </row>
    <row r="47" spans="1:24" ht="15.75" customHeight="1" x14ac:dyDescent="0.25">
      <c r="R47" s="1"/>
      <c r="T47" s="3"/>
    </row>
    <row r="48" spans="1:24" ht="15.75" customHeight="1" x14ac:dyDescent="0.25">
      <c r="R48" s="1"/>
      <c r="T48" s="4"/>
    </row>
    <row r="49" spans="18:20" ht="15.75" customHeight="1" x14ac:dyDescent="0.25">
      <c r="R49" s="1"/>
      <c r="T49" s="3"/>
    </row>
    <row r="50" spans="18:20" ht="15.75" customHeight="1" x14ac:dyDescent="0.2"/>
    <row r="51" spans="18:20" ht="15.75" customHeight="1" x14ac:dyDescent="0.2"/>
    <row r="52" spans="18:20" ht="15.75" customHeight="1" x14ac:dyDescent="0.25">
      <c r="R52" s="1"/>
      <c r="T52" s="1"/>
    </row>
    <row r="53" spans="18:20" ht="15.75" customHeight="1" x14ac:dyDescent="0.25">
      <c r="R53" s="1"/>
      <c r="T53" s="1"/>
    </row>
    <row r="54" spans="18:20" ht="15.75" customHeight="1" x14ac:dyDescent="0.25">
      <c r="R54" s="1"/>
      <c r="T54" s="1"/>
    </row>
    <row r="55" spans="18:20" ht="15.75" customHeight="1" x14ac:dyDescent="0.25">
      <c r="R55" s="1"/>
      <c r="T55" s="1"/>
    </row>
    <row r="56" spans="18:20" ht="15.75" customHeight="1" x14ac:dyDescent="0.25">
      <c r="R56" s="1"/>
      <c r="T56" s="3"/>
    </row>
    <row r="57" spans="18:20" ht="15.75" customHeight="1" x14ac:dyDescent="0.25">
      <c r="R57" s="1"/>
      <c r="T57" s="1"/>
    </row>
    <row r="58" spans="18:20" ht="15.75" customHeight="1" x14ac:dyDescent="0.25">
      <c r="R58" s="1"/>
      <c r="T58" s="1"/>
    </row>
    <row r="59" spans="18:20" ht="15.75" customHeight="1" x14ac:dyDescent="0.2"/>
    <row r="60" spans="18:20" ht="15.75" customHeight="1" x14ac:dyDescent="0.2"/>
    <row r="61" spans="18:20" ht="15.75" customHeight="1" x14ac:dyDescent="0.25">
      <c r="R61" s="1"/>
      <c r="T61" s="2"/>
    </row>
    <row r="62" spans="18:20" ht="15.75" customHeight="1" x14ac:dyDescent="0.25">
      <c r="R62" s="1"/>
      <c r="T62" s="1"/>
    </row>
    <row r="63" spans="18:20" ht="15.75" customHeight="1" x14ac:dyDescent="0.25">
      <c r="R63" s="1"/>
      <c r="T63" s="2"/>
    </row>
    <row r="64" spans="18:20" ht="15.75" customHeight="1" x14ac:dyDescent="0.25">
      <c r="R64" s="1"/>
      <c r="T64" s="1"/>
    </row>
    <row r="65" spans="18:20" ht="15.75" customHeight="1" x14ac:dyDescent="0.25">
      <c r="R65" s="1"/>
      <c r="T65" s="2"/>
    </row>
    <row r="66" spans="18:20" ht="15.75" customHeight="1" x14ac:dyDescent="0.25">
      <c r="R66" s="1"/>
      <c r="T66" s="1"/>
    </row>
    <row r="67" spans="18:20" ht="15.75" customHeight="1" x14ac:dyDescent="0.25">
      <c r="R67" s="1"/>
      <c r="T67" s="2"/>
    </row>
    <row r="68" spans="18:20" ht="15.75" customHeight="1" x14ac:dyDescent="0.2"/>
    <row r="69" spans="18:20" ht="15.75" customHeight="1" x14ac:dyDescent="0.25">
      <c r="T69" s="5"/>
    </row>
    <row r="70" spans="18:20" ht="15.75" customHeight="1" x14ac:dyDescent="0.25">
      <c r="R70" s="1"/>
      <c r="T70" s="6"/>
    </row>
    <row r="71" spans="18:20" ht="15.75" customHeight="1" x14ac:dyDescent="0.25">
      <c r="R71" s="1"/>
      <c r="T71" s="6"/>
    </row>
    <row r="72" spans="18:20" ht="15.75" customHeight="1" x14ac:dyDescent="0.25">
      <c r="R72" s="1"/>
      <c r="T72" s="6"/>
    </row>
    <row r="73" spans="18:20" ht="15.75" customHeight="1" x14ac:dyDescent="0.25">
      <c r="R73" s="1"/>
      <c r="T73" s="6"/>
    </row>
    <row r="74" spans="18:20" ht="15.75" customHeight="1" x14ac:dyDescent="0.25">
      <c r="R74" s="1"/>
      <c r="T74" s="5"/>
    </row>
    <row r="75" spans="18:20" ht="15.75" customHeight="1" x14ac:dyDescent="0.25">
      <c r="R75" s="1"/>
      <c r="T75" s="1"/>
    </row>
    <row r="76" spans="18:20" ht="15.75" customHeight="1" x14ac:dyDescent="0.25">
      <c r="R76" s="1"/>
      <c r="T76" s="6"/>
    </row>
    <row r="77" spans="18:20" ht="15.75" customHeight="1" x14ac:dyDescent="0.2"/>
    <row r="78" spans="18:20" ht="15.75" customHeight="1" x14ac:dyDescent="0.2"/>
    <row r="79" spans="18:20" ht="15.75" customHeight="1" x14ac:dyDescent="0.2"/>
    <row r="80" spans="18:2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ignoredErrors>
    <ignoredError sqref="K32:L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zoomScale="70" zoomScaleNormal="70" workbookViewId="0">
      <selection activeCell="J29" sqref="J29"/>
    </sheetView>
  </sheetViews>
  <sheetFormatPr defaultColWidth="11.21875" defaultRowHeight="15" customHeight="1" x14ac:dyDescent="0.2"/>
  <cols>
    <col min="1" max="3" width="10.5546875" customWidth="1"/>
    <col min="4" max="4" width="22.44140625" customWidth="1"/>
    <col min="5" max="5" width="26.44140625" customWidth="1"/>
    <col min="6" max="7" width="28.44140625" customWidth="1"/>
    <col min="8" max="8" width="15.6640625" customWidth="1"/>
    <col min="9" max="9" width="13.33203125" customWidth="1"/>
    <col min="10" max="10" width="18.33203125" customWidth="1"/>
    <col min="11" max="11" width="13.6640625" customWidth="1"/>
    <col min="12" max="15" width="14.33203125" customWidth="1"/>
    <col min="16" max="16" width="23.44140625" customWidth="1"/>
    <col min="17" max="17" width="29.33203125" customWidth="1"/>
    <col min="18" max="18" width="19.6640625" customWidth="1"/>
    <col min="19" max="19" width="20.44140625" customWidth="1"/>
    <col min="20" max="28" width="10.554687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/>
      <c r="P1" s="1" t="s">
        <v>12</v>
      </c>
      <c r="Q1" s="1" t="s">
        <v>13</v>
      </c>
      <c r="R1" s="1"/>
      <c r="S1" s="1"/>
      <c r="T1" s="9"/>
      <c r="U1" s="9"/>
      <c r="V1" s="9"/>
      <c r="W1" s="9"/>
    </row>
    <row r="2" spans="1:23" ht="15.75" customHeight="1" x14ac:dyDescent="0.25">
      <c r="T2" s="9"/>
      <c r="U2" s="9"/>
      <c r="V2" s="9"/>
      <c r="W2" s="9"/>
    </row>
    <row r="3" spans="1:23" ht="15.75" customHeight="1" x14ac:dyDescent="0.25">
      <c r="A3" s="1" t="s">
        <v>17</v>
      </c>
      <c r="B3" s="1">
        <v>0.1</v>
      </c>
      <c r="C3" s="1">
        <v>1</v>
      </c>
      <c r="D3" s="1">
        <v>0.78</v>
      </c>
      <c r="E3" s="1">
        <v>0.98723778874117618</v>
      </c>
      <c r="F3" s="1">
        <v>0.87610022471493287</v>
      </c>
      <c r="G3" s="1">
        <v>212.51666666666668</v>
      </c>
      <c r="H3" s="1">
        <f t="shared" ref="H3:H9" si="0">E3-D3</f>
        <v>0.20723778874117615</v>
      </c>
      <c r="I3" s="1">
        <f t="shared" ref="I3:I9" si="1">F3-D3</f>
        <v>9.6100224714932847E-2</v>
      </c>
      <c r="J3" s="1">
        <v>3.6299317323849167E-2</v>
      </c>
      <c r="K3" s="1">
        <f t="shared" ref="K3:K9" si="2">((5*10)/(G3*60))*LN(H3/I3)</f>
        <v>3.0133919595822169E-3</v>
      </c>
      <c r="L3" s="1">
        <f t="shared" ref="L3:L9" si="3">K3*(1+0.34*J3*(5/10))</f>
        <v>3.0319872516457584E-3</v>
      </c>
      <c r="N3" s="1">
        <v>3.6299317323849167E-2</v>
      </c>
      <c r="O3" s="1">
        <v>3.0319872516457584E-3</v>
      </c>
      <c r="P3" s="1">
        <f>AVERAGE(J3:J9)</f>
        <v>2.8786726020571085E-2</v>
      </c>
      <c r="Q3" s="1">
        <f>AVERAGE(L3:L9)</f>
        <v>3.1236114974137795E-3</v>
      </c>
      <c r="R3" s="1"/>
      <c r="S3" s="4"/>
      <c r="T3" s="10"/>
      <c r="U3" s="9"/>
      <c r="V3" s="9"/>
      <c r="W3" s="9"/>
    </row>
    <row r="4" spans="1:23" ht="15.75" customHeight="1" x14ac:dyDescent="0.25">
      <c r="A4" s="1" t="s">
        <v>17</v>
      </c>
      <c r="B4" s="1">
        <v>0.1</v>
      </c>
      <c r="C4" s="1">
        <v>2</v>
      </c>
      <c r="D4" s="1">
        <v>0.78</v>
      </c>
      <c r="E4" s="1">
        <v>0.99069161025804797</v>
      </c>
      <c r="F4" s="1">
        <v>0.86598197995340875</v>
      </c>
      <c r="G4" s="1">
        <v>212.88333333333333</v>
      </c>
      <c r="H4" s="1">
        <f t="shared" si="0"/>
        <v>0.21069161025804795</v>
      </c>
      <c r="I4" s="1">
        <f t="shared" si="1"/>
        <v>8.5981979953408727E-2</v>
      </c>
      <c r="J4" s="1">
        <v>3.9353866243286517E-2</v>
      </c>
      <c r="K4" s="1">
        <f t="shared" si="2"/>
        <v>3.5084074325564974E-3</v>
      </c>
      <c r="L4" s="1">
        <f t="shared" si="3"/>
        <v>3.53187923001722E-3</v>
      </c>
      <c r="N4" s="1">
        <v>3.9353866243286517E-2</v>
      </c>
      <c r="O4" s="1">
        <v>3.53187923001722E-3</v>
      </c>
      <c r="R4" s="1"/>
      <c r="S4" s="4"/>
      <c r="T4" s="10"/>
      <c r="U4" s="9"/>
      <c r="V4" s="9"/>
      <c r="W4" s="9"/>
    </row>
    <row r="5" spans="1:23" ht="15.75" customHeight="1" x14ac:dyDescent="0.25">
      <c r="A5" s="1" t="s">
        <v>17</v>
      </c>
      <c r="B5" s="1">
        <v>0.1</v>
      </c>
      <c r="C5" s="1">
        <v>3</v>
      </c>
      <c r="D5" s="1">
        <v>0.78</v>
      </c>
      <c r="E5" s="1">
        <v>0.9880989943120061</v>
      </c>
      <c r="F5" s="1">
        <v>0.8394800708975827</v>
      </c>
      <c r="G5" s="1">
        <v>213.2</v>
      </c>
      <c r="H5" s="1">
        <f t="shared" si="0"/>
        <v>0.20809899431200607</v>
      </c>
      <c r="I5" s="1">
        <f t="shared" si="1"/>
        <v>5.9480070897582671E-2</v>
      </c>
      <c r="J5" s="1">
        <v>1.3946492449818382E-2</v>
      </c>
      <c r="K5" s="1">
        <f t="shared" si="2"/>
        <v>4.8951398808825307E-3</v>
      </c>
      <c r="L5" s="1">
        <f t="shared" si="3"/>
        <v>4.9067457862187521E-3</v>
      </c>
      <c r="N5" s="1">
        <v>1.3946492449818382E-2</v>
      </c>
      <c r="O5" s="1">
        <v>4.9067457862187521E-3</v>
      </c>
      <c r="R5" s="1"/>
      <c r="S5" s="3"/>
      <c r="T5" s="10"/>
      <c r="U5" s="9"/>
      <c r="V5" s="9"/>
      <c r="W5" s="9"/>
    </row>
    <row r="6" spans="1:23" ht="15.75" customHeight="1" x14ac:dyDescent="0.25">
      <c r="A6" s="1" t="s">
        <v>17</v>
      </c>
      <c r="B6" s="1">
        <v>0.1</v>
      </c>
      <c r="C6" s="1">
        <v>4</v>
      </c>
      <c r="D6" s="1">
        <v>0.78</v>
      </c>
      <c r="E6" s="1">
        <v>0.98926619559232754</v>
      </c>
      <c r="F6" s="1">
        <v>0.85155563272076096</v>
      </c>
      <c r="G6" s="1">
        <v>213.35</v>
      </c>
      <c r="H6" s="1">
        <f t="shared" si="0"/>
        <v>0.20926619559232751</v>
      </c>
      <c r="I6" s="1">
        <f t="shared" si="1"/>
        <v>7.1555632720760931E-2</v>
      </c>
      <c r="J6" s="1">
        <v>6.3868788936538801E-2</v>
      </c>
      <c r="K6" s="1">
        <f t="shared" si="2"/>
        <v>4.1915939282161727E-3</v>
      </c>
      <c r="L6" s="1">
        <f t="shared" si="3"/>
        <v>4.2371049729606879E-3</v>
      </c>
      <c r="N6" s="1">
        <v>6.3868788936538801E-2</v>
      </c>
      <c r="O6" s="1">
        <v>4.2371049729606879E-3</v>
      </c>
      <c r="R6" s="1"/>
      <c r="S6" s="1"/>
      <c r="T6" s="10"/>
      <c r="U6" s="9"/>
      <c r="V6" s="9"/>
      <c r="W6" s="9"/>
    </row>
    <row r="7" spans="1:23" ht="15.75" customHeight="1" x14ac:dyDescent="0.25">
      <c r="A7" s="1" t="s">
        <v>17</v>
      </c>
      <c r="B7" s="1">
        <v>0.1</v>
      </c>
      <c r="C7" s="1">
        <v>5</v>
      </c>
      <c r="D7" s="1">
        <v>0.78</v>
      </c>
      <c r="E7" s="1">
        <v>0.99569110961226837</v>
      </c>
      <c r="F7" s="1">
        <v>0.9283708032902811</v>
      </c>
      <c r="G7" s="1">
        <v>213.51666666666668</v>
      </c>
      <c r="H7" s="1">
        <f t="shared" si="0"/>
        <v>0.21569110961226834</v>
      </c>
      <c r="I7" s="1">
        <f t="shared" si="1"/>
        <v>0.14837080329028107</v>
      </c>
      <c r="J7" s="1">
        <v>6.7429279445787582E-3</v>
      </c>
      <c r="K7" s="1">
        <f t="shared" si="2"/>
        <v>1.4602012647269387E-3</v>
      </c>
      <c r="L7" s="1">
        <f t="shared" si="3"/>
        <v>1.4618750901520868E-3</v>
      </c>
      <c r="N7" s="1">
        <v>6.7429279445787582E-3</v>
      </c>
      <c r="O7" s="1">
        <v>1.4618750901520868E-3</v>
      </c>
      <c r="R7" s="1"/>
      <c r="S7" s="3"/>
      <c r="T7" s="10"/>
      <c r="U7" s="9"/>
      <c r="V7" s="9"/>
      <c r="W7" s="9"/>
    </row>
    <row r="8" spans="1:23" ht="15.75" customHeight="1" x14ac:dyDescent="0.25">
      <c r="A8" s="1" t="s">
        <v>17</v>
      </c>
      <c r="B8" s="1">
        <v>0.1</v>
      </c>
      <c r="C8" s="1">
        <v>6</v>
      </c>
      <c r="D8" s="1">
        <v>0.78</v>
      </c>
      <c r="E8" s="1">
        <v>0.9960468949019734</v>
      </c>
      <c r="F8" s="1">
        <v>0.91816054800019997</v>
      </c>
      <c r="G8" s="1">
        <v>213.65</v>
      </c>
      <c r="H8" s="1">
        <f t="shared" si="0"/>
        <v>0.21604689490197337</v>
      </c>
      <c r="I8" s="1">
        <f t="shared" si="1"/>
        <v>0.13816054800019995</v>
      </c>
      <c r="J8" s="1">
        <v>8.3170283320544991E-3</v>
      </c>
      <c r="K8" s="1">
        <f t="shared" si="2"/>
        <v>1.7438142206878946E-3</v>
      </c>
      <c r="L8" s="1">
        <f t="shared" si="3"/>
        <v>1.7462797905753757E-3</v>
      </c>
      <c r="N8" s="1">
        <v>8.3170283320544991E-3</v>
      </c>
      <c r="O8" s="1">
        <v>1.7462797905753757E-3</v>
      </c>
      <c r="R8" s="1"/>
      <c r="S8" s="3"/>
      <c r="T8" s="10"/>
      <c r="U8" s="9"/>
      <c r="V8" s="9"/>
      <c r="W8" s="9"/>
    </row>
    <row r="9" spans="1:23" ht="15.75" customHeight="1" x14ac:dyDescent="0.25">
      <c r="A9" s="1" t="s">
        <v>17</v>
      </c>
      <c r="B9" s="1">
        <v>0.1</v>
      </c>
      <c r="C9" s="1">
        <v>7</v>
      </c>
      <c r="D9" s="1">
        <v>0.78</v>
      </c>
      <c r="E9" s="1">
        <v>0.98865569277839327</v>
      </c>
      <c r="F9" s="1">
        <v>0.87831769028619744</v>
      </c>
      <c r="G9" s="1">
        <v>213.8</v>
      </c>
      <c r="H9" s="1">
        <f t="shared" si="0"/>
        <v>0.20865569277839324</v>
      </c>
      <c r="I9" s="1">
        <f t="shared" si="1"/>
        <v>9.8317690286197412E-2</v>
      </c>
      <c r="J9" s="1">
        <v>3.2978660913871471E-2</v>
      </c>
      <c r="K9" s="1">
        <f t="shared" si="2"/>
        <v>2.9329650660609784E-3</v>
      </c>
      <c r="L9" s="1">
        <f t="shared" si="3"/>
        <v>2.9494083603265739E-3</v>
      </c>
      <c r="N9" s="1">
        <v>3.2978660913871471E-2</v>
      </c>
      <c r="O9" s="1">
        <v>2.9494083603265739E-3</v>
      </c>
      <c r="R9" s="1"/>
      <c r="S9" s="3"/>
      <c r="T9" s="10"/>
      <c r="U9" s="9"/>
      <c r="V9" s="9"/>
      <c r="W9" s="9"/>
    </row>
    <row r="10" spans="1:23" ht="15.75" customHeight="1" x14ac:dyDescent="0.25">
      <c r="A10" s="1" t="s">
        <v>17</v>
      </c>
      <c r="D10" s="1"/>
      <c r="T10" s="9"/>
      <c r="U10" s="9"/>
      <c r="V10" s="9"/>
      <c r="W10" s="9"/>
    </row>
    <row r="11" spans="1:23" ht="15.75" customHeight="1" x14ac:dyDescent="0.25">
      <c r="A11" s="1" t="s">
        <v>17</v>
      </c>
      <c r="D11" s="1"/>
      <c r="T11" s="9"/>
      <c r="U11" s="9"/>
      <c r="V11" s="9"/>
      <c r="W11" s="9"/>
    </row>
    <row r="12" spans="1:23" ht="15.75" customHeight="1" x14ac:dyDescent="0.25">
      <c r="A12" s="1" t="s">
        <v>17</v>
      </c>
      <c r="B12" s="1">
        <v>3</v>
      </c>
      <c r="C12" s="1">
        <v>1</v>
      </c>
      <c r="D12" s="1">
        <v>0.78</v>
      </c>
      <c r="E12" s="1">
        <v>0.95333960984273458</v>
      </c>
      <c r="F12" s="1">
        <v>0.91452244248367642</v>
      </c>
      <c r="G12" s="1">
        <v>61.883333333333333</v>
      </c>
      <c r="H12" s="1">
        <f t="shared" ref="H12:H18" si="4">E12-D12</f>
        <v>0.17333960984273455</v>
      </c>
      <c r="I12" s="1">
        <f t="shared" ref="I12:I18" si="5">F12-D12</f>
        <v>0.1345224424836764</v>
      </c>
      <c r="J12" s="1">
        <v>7.3691949088990127E-2</v>
      </c>
      <c r="K12" s="1">
        <f t="shared" ref="K12:K18" si="6">((5*10)/(G12*60))*LN(H12/I12)</f>
        <v>3.4139737294061039E-3</v>
      </c>
      <c r="L12" s="1">
        <f t="shared" ref="L12:L18" si="7">K12*(1+0.34*J12*(5/10))</f>
        <v>3.4567427337100567E-3</v>
      </c>
      <c r="N12" s="1">
        <v>7.3691949088990127E-2</v>
      </c>
      <c r="O12" s="1">
        <v>3.4567427337100567E-3</v>
      </c>
      <c r="P12" s="1">
        <f>AVERAGE(J12:J18)</f>
        <v>5.6648761164854511E-2</v>
      </c>
      <c r="Q12" s="1">
        <f>AVERAGE(L12:L18)</f>
        <v>7.4034362512108778E-3</v>
      </c>
      <c r="R12" s="1"/>
      <c r="S12" s="2"/>
      <c r="T12" s="9"/>
      <c r="U12" s="9"/>
      <c r="V12" s="9"/>
      <c r="W12" s="9"/>
    </row>
    <row r="13" spans="1:23" ht="15.75" customHeight="1" x14ac:dyDescent="0.25">
      <c r="A13" s="1" t="s">
        <v>17</v>
      </c>
      <c r="B13" s="1">
        <v>3</v>
      </c>
      <c r="C13" s="1">
        <v>2</v>
      </c>
      <c r="D13" s="1">
        <v>0.78</v>
      </c>
      <c r="E13" s="1">
        <v>0.92227845770753569</v>
      </c>
      <c r="F13" s="1">
        <v>0.86102027937227055</v>
      </c>
      <c r="G13" s="1">
        <v>62.083333333333336</v>
      </c>
      <c r="H13" s="1">
        <f t="shared" si="4"/>
        <v>0.14227845770753567</v>
      </c>
      <c r="I13" s="1">
        <f t="shared" si="5"/>
        <v>8.1020279372270521E-2</v>
      </c>
      <c r="J13" s="1">
        <v>0.10443339202032154</v>
      </c>
      <c r="K13" s="1">
        <f t="shared" si="6"/>
        <v>7.5582096808553901E-3</v>
      </c>
      <c r="L13" s="1">
        <f t="shared" si="7"/>
        <v>7.6923956915327255E-3</v>
      </c>
      <c r="N13" s="1">
        <v>0.10443339202032154</v>
      </c>
      <c r="O13" s="1">
        <v>7.6923956915327255E-3</v>
      </c>
      <c r="R13" s="1"/>
      <c r="S13" s="2"/>
      <c r="T13" s="9"/>
      <c r="U13" s="9"/>
      <c r="V13" s="9"/>
      <c r="W13" s="9"/>
    </row>
    <row r="14" spans="1:23" ht="15.75" customHeight="1" x14ac:dyDescent="0.25">
      <c r="A14" s="1" t="s">
        <v>17</v>
      </c>
      <c r="B14" s="1">
        <v>3</v>
      </c>
      <c r="C14" s="1">
        <v>3</v>
      </c>
      <c r="D14" s="1">
        <v>0.78</v>
      </c>
      <c r="E14" s="1">
        <v>0.81125936921425734</v>
      </c>
      <c r="F14" s="1">
        <v>0.78841375944889458</v>
      </c>
      <c r="G14" s="1">
        <v>62.4</v>
      </c>
      <c r="H14" s="1">
        <f t="shared" si="4"/>
        <v>3.1259369214257315E-2</v>
      </c>
      <c r="I14" s="1">
        <f t="shared" si="5"/>
        <v>8.4137594488945533E-3</v>
      </c>
      <c r="J14" s="1">
        <v>2.7943187946606218E-2</v>
      </c>
      <c r="K14" s="1">
        <f t="shared" si="6"/>
        <v>1.7527387162538603E-2</v>
      </c>
      <c r="L14" s="1">
        <f t="shared" si="7"/>
        <v>1.7610648245066883E-2</v>
      </c>
      <c r="N14" s="1">
        <v>2.7943187946606218E-2</v>
      </c>
      <c r="O14" s="1">
        <v>1.7610648245066883E-2</v>
      </c>
      <c r="R14" s="1"/>
      <c r="S14" s="2"/>
      <c r="T14" s="9"/>
      <c r="U14" s="9"/>
      <c r="V14" s="9"/>
      <c r="W14" s="9"/>
    </row>
    <row r="15" spans="1:23" ht="15.75" customHeight="1" x14ac:dyDescent="0.25">
      <c r="A15" s="1" t="s">
        <v>17</v>
      </c>
      <c r="B15" s="1">
        <v>3</v>
      </c>
      <c r="C15" s="1">
        <v>4</v>
      </c>
      <c r="D15" s="1">
        <v>0.78</v>
      </c>
      <c r="E15" s="1">
        <v>0.93845369800225342</v>
      </c>
      <c r="F15" s="1">
        <v>0.88674113370422469</v>
      </c>
      <c r="G15" s="1">
        <v>62.5</v>
      </c>
      <c r="H15" s="1">
        <f t="shared" si="4"/>
        <v>0.1584536980022534</v>
      </c>
      <c r="I15" s="1">
        <f t="shared" si="5"/>
        <v>0.10674113370422467</v>
      </c>
      <c r="J15" s="1">
        <v>8.6753896902089345E-2</v>
      </c>
      <c r="K15" s="1">
        <f t="shared" si="6"/>
        <v>5.2674110992931107E-3</v>
      </c>
      <c r="L15" s="1">
        <f t="shared" si="7"/>
        <v>5.3450957339994396E-3</v>
      </c>
      <c r="N15" s="1">
        <v>8.6753896902089345E-2</v>
      </c>
      <c r="O15" s="1">
        <v>5.3450957339994396E-3</v>
      </c>
      <c r="R15" s="1"/>
      <c r="S15" s="2"/>
      <c r="T15" s="9"/>
      <c r="U15" s="9"/>
      <c r="V15" s="9"/>
      <c r="W15" s="9"/>
    </row>
    <row r="16" spans="1:23" ht="15.75" customHeight="1" x14ac:dyDescent="0.25">
      <c r="A16" s="1" t="s">
        <v>17</v>
      </c>
      <c r="B16" s="1">
        <v>3</v>
      </c>
      <c r="C16" s="1">
        <v>5</v>
      </c>
      <c r="D16" s="1">
        <v>0.78</v>
      </c>
      <c r="E16" s="1">
        <v>0.88169626652717581</v>
      </c>
      <c r="F16" s="1">
        <v>0.81942756368014147</v>
      </c>
      <c r="G16" s="1">
        <v>62.416666666666664</v>
      </c>
      <c r="H16" s="1">
        <f t="shared" si="4"/>
        <v>0.10169626652717578</v>
      </c>
      <c r="I16" s="1">
        <f t="shared" si="5"/>
        <v>3.9427563680141442E-2</v>
      </c>
      <c r="J16" s="1">
        <v>3.5042815919835824E-2</v>
      </c>
      <c r="K16" s="1">
        <f t="shared" si="6"/>
        <v>1.2650539842926719E-2</v>
      </c>
      <c r="L16" s="1">
        <f t="shared" si="7"/>
        <v>1.2725902634557099E-2</v>
      </c>
      <c r="N16" s="1">
        <v>3.5042815919835824E-2</v>
      </c>
      <c r="O16" s="1">
        <v>1.2725902634557099E-2</v>
      </c>
      <c r="R16" s="1"/>
      <c r="S16" s="2"/>
      <c r="T16" s="9"/>
      <c r="U16" s="9"/>
      <c r="V16" s="9"/>
      <c r="W16" s="9"/>
    </row>
    <row r="17" spans="1:23" ht="15.75" customHeight="1" x14ac:dyDescent="0.25">
      <c r="A17" s="1" t="s">
        <v>17</v>
      </c>
      <c r="B17" s="1">
        <v>3</v>
      </c>
      <c r="C17" s="1">
        <v>6</v>
      </c>
      <c r="D17" s="1">
        <v>0.78</v>
      </c>
      <c r="E17" s="1">
        <v>0.83328018842700458</v>
      </c>
      <c r="F17" s="1">
        <v>0.8242987717283552</v>
      </c>
      <c r="G17" s="1">
        <v>62.31666666666667</v>
      </c>
      <c r="H17" s="1">
        <f t="shared" si="4"/>
        <v>5.3280188427004549E-2</v>
      </c>
      <c r="I17" s="1">
        <f t="shared" si="5"/>
        <v>4.4298771728355169E-2</v>
      </c>
      <c r="J17" s="1">
        <v>2.1394232883797715E-2</v>
      </c>
      <c r="K17" s="1">
        <f t="shared" si="6"/>
        <v>2.468676281415861E-3</v>
      </c>
      <c r="L17" s="1">
        <f t="shared" si="7"/>
        <v>2.4776549054133451E-3</v>
      </c>
      <c r="N17" s="1">
        <v>2.1394232883797715E-2</v>
      </c>
      <c r="O17" s="1">
        <v>2.4776549054133451E-3</v>
      </c>
      <c r="R17" s="1"/>
      <c r="S17" s="2"/>
      <c r="T17" s="9"/>
      <c r="U17" s="9"/>
      <c r="V17" s="9"/>
      <c r="W17" s="9"/>
    </row>
    <row r="18" spans="1:23" ht="15.75" customHeight="1" x14ac:dyDescent="0.25">
      <c r="A18" s="1" t="s">
        <v>17</v>
      </c>
      <c r="B18" s="1">
        <v>3</v>
      </c>
      <c r="C18" s="1">
        <v>7</v>
      </c>
      <c r="D18" s="1">
        <v>0.78</v>
      </c>
      <c r="E18" s="1">
        <v>0.95614337868187005</v>
      </c>
      <c r="F18" s="1">
        <v>0.92614960943087254</v>
      </c>
      <c r="G18" s="1">
        <v>62.333333333333336</v>
      </c>
      <c r="H18" s="1">
        <f t="shared" si="4"/>
        <v>0.17614337868187002</v>
      </c>
      <c r="I18" s="1">
        <f t="shared" si="5"/>
        <v>0.14614960943087252</v>
      </c>
      <c r="J18" s="1">
        <v>4.7281853392340811E-2</v>
      </c>
      <c r="K18" s="1">
        <f t="shared" si="6"/>
        <v>2.4955547569906569E-3</v>
      </c>
      <c r="L18" s="1">
        <f t="shared" si="7"/>
        <v>2.5156138141965976E-3</v>
      </c>
      <c r="N18" s="1">
        <v>4.7281853392340811E-2</v>
      </c>
      <c r="O18" s="1">
        <v>2.5156138141965976E-3</v>
      </c>
      <c r="R18" s="1"/>
      <c r="S18" s="2"/>
      <c r="T18" s="9"/>
      <c r="U18" s="9"/>
      <c r="V18" s="9"/>
      <c r="W18" s="9"/>
    </row>
    <row r="19" spans="1:23" ht="15.75" customHeight="1" x14ac:dyDescent="0.25">
      <c r="A19" s="1" t="s">
        <v>17</v>
      </c>
      <c r="D19" s="1"/>
      <c r="T19" s="9"/>
      <c r="U19" s="9"/>
      <c r="V19" s="9"/>
      <c r="W19" s="9"/>
    </row>
    <row r="20" spans="1:23" ht="15.75" customHeight="1" x14ac:dyDescent="0.25">
      <c r="A20" s="1" t="s">
        <v>17</v>
      </c>
      <c r="D20" s="1"/>
      <c r="T20" s="9"/>
      <c r="U20" s="9"/>
      <c r="V20" s="9"/>
      <c r="W20" s="9"/>
    </row>
    <row r="21" spans="1:23" ht="15.75" customHeight="1" x14ac:dyDescent="0.25">
      <c r="A21" s="1" t="s">
        <v>17</v>
      </c>
      <c r="B21" s="1">
        <v>6</v>
      </c>
      <c r="C21" s="1">
        <v>1</v>
      </c>
      <c r="D21" s="1">
        <v>0.78</v>
      </c>
      <c r="E21" s="1">
        <v>0.93370224802546742</v>
      </c>
      <c r="F21" s="1">
        <v>0.87258839867697957</v>
      </c>
      <c r="G21" s="1">
        <v>72.016666666666666</v>
      </c>
      <c r="H21" s="1">
        <f t="shared" ref="H21:H26" si="8">E21-D21</f>
        <v>0.15370224802546739</v>
      </c>
      <c r="I21" s="1">
        <f t="shared" ref="I21:I27" si="9">F21-D21</f>
        <v>9.2588398676979544E-2</v>
      </c>
      <c r="J21" s="1">
        <v>0.15276817036281276</v>
      </c>
      <c r="K21" s="1">
        <f t="shared" ref="K21:K26" si="10">((5*10)/(G21*60))*LN(H21/I21)</f>
        <v>5.8650014691085488E-3</v>
      </c>
      <c r="L21" s="1">
        <f t="shared" ref="L21:L26" si="11">K21*(1+0.34*J21*(5/10))</f>
        <v>6.0173190115224056E-3</v>
      </c>
      <c r="N21" s="1">
        <v>0.15276817036281276</v>
      </c>
      <c r="O21" s="1">
        <v>6.0173190115224056E-3</v>
      </c>
      <c r="P21" s="1">
        <f>AVERAGE(J21:J27)</f>
        <v>0.13048534356136041</v>
      </c>
      <c r="Q21" s="1">
        <f>AVERAGE(L21:L26)</f>
        <v>5.7255279663022138E-3</v>
      </c>
      <c r="R21" s="1"/>
      <c r="S21" s="1"/>
      <c r="T21" s="9"/>
      <c r="U21" s="9"/>
      <c r="V21" s="9"/>
      <c r="W21" s="9"/>
    </row>
    <row r="22" spans="1:23" ht="15.75" customHeight="1" x14ac:dyDescent="0.25">
      <c r="A22" s="1" t="s">
        <v>17</v>
      </c>
      <c r="B22" s="1">
        <v>6</v>
      </c>
      <c r="C22" s="1">
        <v>2</v>
      </c>
      <c r="D22" s="1">
        <v>0.78</v>
      </c>
      <c r="E22" s="1">
        <v>0.87673765756471156</v>
      </c>
      <c r="F22" s="1">
        <v>0.81235005867734822</v>
      </c>
      <c r="G22" s="1">
        <v>72.066666666666663</v>
      </c>
      <c r="H22" s="1">
        <f t="shared" si="8"/>
        <v>9.6737657564711532E-2</v>
      </c>
      <c r="I22" s="1">
        <f t="shared" si="9"/>
        <v>3.2350058677348192E-2</v>
      </c>
      <c r="J22" s="1">
        <v>0.1993452906810208</v>
      </c>
      <c r="K22" s="1">
        <f t="shared" si="10"/>
        <v>1.2666361223495267E-2</v>
      </c>
      <c r="L22" s="1">
        <f t="shared" si="11"/>
        <v>1.3095607731689905E-2</v>
      </c>
      <c r="N22" s="1">
        <v>0.1993452906810208</v>
      </c>
      <c r="O22" s="1">
        <v>1.3095607731689905E-2</v>
      </c>
      <c r="R22" s="1"/>
      <c r="S22" s="2"/>
      <c r="T22" s="9"/>
      <c r="U22" s="9"/>
      <c r="V22" s="9"/>
      <c r="W22" s="9"/>
    </row>
    <row r="23" spans="1:23" ht="15.75" customHeight="1" x14ac:dyDescent="0.25">
      <c r="A23" s="1" t="s">
        <v>17</v>
      </c>
      <c r="B23" s="1">
        <v>6</v>
      </c>
      <c r="C23" s="1">
        <v>3</v>
      </c>
      <c r="D23" s="1">
        <v>0.78</v>
      </c>
      <c r="E23" s="1">
        <v>0.92990737898883924</v>
      </c>
      <c r="F23" s="1">
        <v>0.86448738597415342</v>
      </c>
      <c r="G23" s="1">
        <v>72.083333333333329</v>
      </c>
      <c r="H23" s="1">
        <f t="shared" si="8"/>
        <v>0.14990737898883921</v>
      </c>
      <c r="I23" s="1">
        <f t="shared" si="9"/>
        <v>8.4487385974153395E-2</v>
      </c>
      <c r="J23" s="1">
        <v>9.4350867310927677E-2</v>
      </c>
      <c r="K23" s="1">
        <f t="shared" si="10"/>
        <v>6.6290795972912099E-3</v>
      </c>
      <c r="L23" s="1">
        <f t="shared" si="11"/>
        <v>6.7354076969024018E-3</v>
      </c>
      <c r="N23" s="1">
        <v>9.4350867310927677E-2</v>
      </c>
      <c r="O23" s="1">
        <v>6.7354076969024018E-3</v>
      </c>
      <c r="R23" s="1"/>
      <c r="S23" s="2"/>
      <c r="T23" s="9"/>
      <c r="U23" s="9"/>
      <c r="V23" s="9"/>
      <c r="W23" s="9"/>
    </row>
    <row r="24" spans="1:23" ht="15.75" customHeight="1" x14ac:dyDescent="0.25">
      <c r="A24" s="1" t="s">
        <v>17</v>
      </c>
      <c r="B24" s="1">
        <v>6</v>
      </c>
      <c r="C24" s="1">
        <v>4</v>
      </c>
      <c r="D24" s="1">
        <v>0.78</v>
      </c>
      <c r="E24" s="1">
        <v>0.95000234497669611</v>
      </c>
      <c r="F24" s="1">
        <v>0.8958655788216584</v>
      </c>
      <c r="G24" s="1">
        <v>72.066666666666663</v>
      </c>
      <c r="H24" s="1">
        <f t="shared" si="8"/>
        <v>0.17000234497669608</v>
      </c>
      <c r="I24" s="1">
        <f t="shared" si="9"/>
        <v>0.11586557882165838</v>
      </c>
      <c r="J24" s="1">
        <v>0.18299394915007516</v>
      </c>
      <c r="K24" s="1">
        <f t="shared" si="10"/>
        <v>4.4331812560422382E-3</v>
      </c>
      <c r="L24" s="1">
        <f t="shared" si="11"/>
        <v>4.5710929647502525E-3</v>
      </c>
      <c r="N24" s="1">
        <v>0.18299394915007516</v>
      </c>
      <c r="O24" s="1">
        <v>4.5710929647502525E-3</v>
      </c>
      <c r="R24" s="1"/>
      <c r="S24" s="1"/>
      <c r="T24" s="9"/>
      <c r="U24" s="9"/>
      <c r="V24" s="9"/>
      <c r="W24" s="9"/>
    </row>
    <row r="25" spans="1:23" ht="15.75" customHeight="1" x14ac:dyDescent="0.25">
      <c r="A25" s="1" t="s">
        <v>17</v>
      </c>
      <c r="B25" s="1">
        <v>6</v>
      </c>
      <c r="C25" s="1">
        <v>5</v>
      </c>
      <c r="D25" s="1">
        <v>0.78</v>
      </c>
      <c r="E25" s="1">
        <v>0.97738891761456459</v>
      </c>
      <c r="F25" s="1">
        <v>0.94607843137254899</v>
      </c>
      <c r="G25" s="1">
        <v>72.083333333333329</v>
      </c>
      <c r="H25" s="1">
        <f t="shared" si="8"/>
        <v>0.19738891761456456</v>
      </c>
      <c r="I25" s="1">
        <f t="shared" si="9"/>
        <v>0.16607843137254896</v>
      </c>
      <c r="J25" s="1">
        <v>8.234551675934465E-2</v>
      </c>
      <c r="K25" s="1">
        <f t="shared" si="10"/>
        <v>1.9967147830220735E-3</v>
      </c>
      <c r="L25" s="1">
        <f t="shared" si="11"/>
        <v>2.0246662698289995E-3</v>
      </c>
      <c r="N25" s="1">
        <v>8.234551675934465E-2</v>
      </c>
      <c r="O25" s="1">
        <v>2.0246662698289995E-3</v>
      </c>
      <c r="R25" s="1"/>
      <c r="S25" s="1"/>
      <c r="T25" s="9"/>
      <c r="U25" s="9"/>
      <c r="V25" s="9"/>
      <c r="W25" s="9"/>
    </row>
    <row r="26" spans="1:23" ht="15.75" customHeight="1" x14ac:dyDescent="0.25">
      <c r="A26" s="1" t="s">
        <v>17</v>
      </c>
      <c r="B26" s="1">
        <v>6</v>
      </c>
      <c r="C26" s="1">
        <v>6</v>
      </c>
      <c r="D26" s="1">
        <v>0.78</v>
      </c>
      <c r="E26" s="1">
        <v>0.98052772809798217</v>
      </c>
      <c r="F26" s="1">
        <v>0.95045972133581724</v>
      </c>
      <c r="G26" s="1">
        <v>72.11666666666666</v>
      </c>
      <c r="H26" s="1">
        <f t="shared" si="8"/>
        <v>0.20052772809798214</v>
      </c>
      <c r="I26" s="1">
        <f t="shared" si="9"/>
        <v>0.17045972133581722</v>
      </c>
      <c r="J26" s="1">
        <v>9.9857460194257563E-2</v>
      </c>
      <c r="K26" s="1">
        <f t="shared" si="10"/>
        <v>1.8772070906235066E-3</v>
      </c>
      <c r="L26" s="1">
        <f t="shared" si="11"/>
        <v>1.9090741231193203E-3</v>
      </c>
      <c r="N26" s="1">
        <v>9.9857460194257563E-2</v>
      </c>
      <c r="O26" s="1">
        <v>1.9090741231193203E-3</v>
      </c>
      <c r="R26" s="1"/>
      <c r="S26" s="3"/>
      <c r="T26" s="9"/>
      <c r="U26" s="9"/>
      <c r="V26" s="9"/>
      <c r="W26" s="9"/>
    </row>
    <row r="27" spans="1:23" ht="15.75" customHeight="1" x14ac:dyDescent="0.25">
      <c r="A27" s="1" t="s">
        <v>17</v>
      </c>
      <c r="B27" s="1">
        <v>6</v>
      </c>
      <c r="C27" s="1">
        <v>7</v>
      </c>
      <c r="D27" s="1">
        <v>0.78</v>
      </c>
      <c r="F27" s="1">
        <v>0.91694689557763798</v>
      </c>
      <c r="G27" s="1">
        <v>72.166666666666671</v>
      </c>
      <c r="I27" s="1">
        <f t="shared" si="9"/>
        <v>0.13694689557763795</v>
      </c>
      <c r="J27" s="1">
        <v>0.1017361504710842</v>
      </c>
      <c r="N27" s="1">
        <v>0.1017361504710842</v>
      </c>
      <c r="R27" s="1"/>
      <c r="T27" s="9"/>
      <c r="U27" s="9"/>
      <c r="V27" s="9"/>
      <c r="W27" s="9"/>
    </row>
    <row r="28" spans="1:23" ht="15.75" customHeight="1" x14ac:dyDescent="0.25">
      <c r="A28" s="1" t="s">
        <v>17</v>
      </c>
      <c r="D28" s="1"/>
      <c r="T28" s="9"/>
      <c r="U28" s="9"/>
      <c r="V28" s="9"/>
      <c r="W28" s="9"/>
    </row>
    <row r="29" spans="1:23" ht="15.75" customHeight="1" x14ac:dyDescent="0.25">
      <c r="A29" s="1" t="s">
        <v>17</v>
      </c>
      <c r="D29" s="1"/>
      <c r="T29" s="9"/>
      <c r="U29" s="9"/>
      <c r="V29" s="9"/>
      <c r="W29" s="9"/>
    </row>
    <row r="30" spans="1:23" ht="15.75" customHeight="1" x14ac:dyDescent="0.25">
      <c r="A30" s="1" t="s">
        <v>17</v>
      </c>
      <c r="B30" s="1">
        <v>10</v>
      </c>
      <c r="C30" s="1">
        <v>1</v>
      </c>
      <c r="D30" s="1">
        <v>0.78</v>
      </c>
      <c r="E30" s="1">
        <v>0.87279336041088829</v>
      </c>
      <c r="F30" s="1">
        <v>0.83103242699836599</v>
      </c>
      <c r="G30" s="1">
        <v>50.56666666666667</v>
      </c>
      <c r="H30" s="1">
        <f t="shared" ref="H30:H32" si="12">E30-D30</f>
        <v>9.2793360410888259E-2</v>
      </c>
      <c r="I30" s="1">
        <f t="shared" ref="I30:I32" si="13">F30-D30</f>
        <v>5.1032426998365965E-2</v>
      </c>
      <c r="J30" s="1">
        <v>0.16748833350809134</v>
      </c>
      <c r="K30" s="1">
        <f>((4.7*10)/(G30*60))*LN(H30/I30)</f>
        <v>9.2623435335961526E-3</v>
      </c>
      <c r="L30" s="1">
        <f>K30*(1+0.34*J30*(4.7/10))</f>
        <v>9.5102467839510221E-3</v>
      </c>
      <c r="N30" s="1">
        <v>0.16748833350809134</v>
      </c>
      <c r="O30" s="1">
        <v>9.5102467839510221E-3</v>
      </c>
      <c r="P30" s="1">
        <f>AVERAGE(J30:J36)</f>
        <v>0.1650691468755541</v>
      </c>
      <c r="Q30" s="1">
        <f>AVERAGE(L30:L36)</f>
        <v>8.2865345893138667E-3</v>
      </c>
      <c r="R30" s="1"/>
      <c r="S30" s="2"/>
      <c r="T30" s="9"/>
      <c r="U30" s="9"/>
      <c r="V30" s="9"/>
      <c r="W30" s="9"/>
    </row>
    <row r="31" spans="1:23" ht="15.75" customHeight="1" x14ac:dyDescent="0.25">
      <c r="A31" s="1" t="s">
        <v>17</v>
      </c>
      <c r="B31" s="1">
        <v>10</v>
      </c>
      <c r="C31" s="1">
        <v>2</v>
      </c>
      <c r="D31" s="1">
        <v>0.78</v>
      </c>
      <c r="E31" s="1">
        <v>0.82487056449289353</v>
      </c>
      <c r="F31" s="1">
        <v>0.79731704516457957</v>
      </c>
      <c r="G31" s="1">
        <v>50.533333333333331</v>
      </c>
      <c r="H31" s="1">
        <f t="shared" si="12"/>
        <v>4.4870564492893505E-2</v>
      </c>
      <c r="I31" s="1">
        <f t="shared" si="13"/>
        <v>1.7317045164579548E-2</v>
      </c>
      <c r="J31" s="1">
        <v>0.23984193657292108</v>
      </c>
      <c r="K31" s="1">
        <f>((4.8*10)/(G31*60))*LN(H31/I31)</f>
        <v>1.5072676218463079E-2</v>
      </c>
      <c r="L31" s="1">
        <f>K31*(1+0.34*J31*(4.8/10))</f>
        <v>1.5662653986566157E-2</v>
      </c>
      <c r="N31" s="1">
        <v>0.23984193657292108</v>
      </c>
      <c r="O31" s="1">
        <v>1.5662653986566157E-2</v>
      </c>
      <c r="R31" s="1"/>
      <c r="S31" s="2"/>
      <c r="T31" s="9"/>
      <c r="U31" s="9"/>
      <c r="V31" s="9"/>
      <c r="W31" s="9"/>
    </row>
    <row r="32" spans="1:23" ht="15.75" customHeight="1" x14ac:dyDescent="0.25">
      <c r="A32" s="1" t="s">
        <v>17</v>
      </c>
      <c r="B32" s="1">
        <v>10</v>
      </c>
      <c r="C32" s="1">
        <v>3</v>
      </c>
      <c r="D32" s="1">
        <v>0.78</v>
      </c>
      <c r="E32" s="1">
        <v>0.8753609237622606</v>
      </c>
      <c r="F32" s="1">
        <v>0.83228374660922166</v>
      </c>
      <c r="G32" s="1">
        <v>50.45</v>
      </c>
      <c r="H32" s="1">
        <f t="shared" si="12"/>
        <v>9.5360923762260574E-2</v>
      </c>
      <c r="I32" s="1">
        <f t="shared" si="13"/>
        <v>5.2283746609221637E-2</v>
      </c>
      <c r="J32" s="1">
        <v>0.13080833716970208</v>
      </c>
      <c r="K32" s="1">
        <f>((4.9*10)/(G32*60))*LN(H32/I32)</f>
        <v>9.7285046761735935E-3</v>
      </c>
      <c r="L32" s="1">
        <f>K32*(1+0.34*J32*(4.9/10))</f>
        <v>9.9405147581785938E-3</v>
      </c>
      <c r="N32" s="1">
        <v>0.13080833716970208</v>
      </c>
      <c r="O32" s="1">
        <v>9.9405147581785938E-3</v>
      </c>
      <c r="R32" s="1"/>
      <c r="S32" s="2"/>
      <c r="T32" s="9"/>
      <c r="U32" s="9"/>
      <c r="V32" s="9"/>
      <c r="W32" s="9"/>
    </row>
    <row r="33" spans="1:23" ht="15.75" customHeight="1" x14ac:dyDescent="0.25">
      <c r="A33" s="1" t="s">
        <v>17</v>
      </c>
      <c r="B33" s="1">
        <v>10</v>
      </c>
      <c r="C33" s="1">
        <v>4</v>
      </c>
      <c r="D33" s="1">
        <v>0.78</v>
      </c>
      <c r="J33" s="1">
        <v>0.22048874657577666</v>
      </c>
      <c r="N33" s="1">
        <v>0.22048874657577666</v>
      </c>
      <c r="R33" s="1"/>
      <c r="T33" s="9"/>
      <c r="U33" s="9"/>
      <c r="V33" s="9"/>
      <c r="W33" s="9"/>
    </row>
    <row r="34" spans="1:23" ht="15.75" customHeight="1" x14ac:dyDescent="0.25">
      <c r="A34" s="1" t="s">
        <v>17</v>
      </c>
      <c r="B34" s="1">
        <v>10</v>
      </c>
      <c r="C34" s="1">
        <v>5</v>
      </c>
      <c r="D34" s="1">
        <v>0.78</v>
      </c>
      <c r="E34" s="1">
        <v>0.92781813015812942</v>
      </c>
      <c r="F34" s="1">
        <v>0.8861996827224341</v>
      </c>
      <c r="G34" s="1">
        <v>50.55</v>
      </c>
      <c r="H34" s="1">
        <f t="shared" ref="H34:H36" si="14">E34-D34</f>
        <v>0.14781813015812939</v>
      </c>
      <c r="I34" s="1">
        <f t="shared" ref="I34:I36" si="15">F34-D34</f>
        <v>0.10619968272243407</v>
      </c>
      <c r="J34" s="1">
        <v>0.11376244845810468</v>
      </c>
      <c r="K34" s="1">
        <f>((4.9*10)/(G34*60))*LN(H34/I34)</f>
        <v>5.3420427899522381E-3</v>
      </c>
      <c r="L34" s="1">
        <f>K34*(1+0.34*J34*(4.9/10))</f>
        <v>5.4432895862865562E-3</v>
      </c>
      <c r="N34" s="1">
        <v>0.11376244845810468</v>
      </c>
      <c r="O34" s="1">
        <v>5.4432895862865562E-3</v>
      </c>
      <c r="R34" s="1"/>
      <c r="S34" s="2"/>
      <c r="T34" s="9"/>
      <c r="U34" s="9"/>
      <c r="V34" s="9"/>
      <c r="W34" s="9"/>
    </row>
    <row r="35" spans="1:23" ht="15.75" customHeight="1" x14ac:dyDescent="0.25">
      <c r="A35" s="1" t="s">
        <v>17</v>
      </c>
      <c r="B35" s="1">
        <v>10</v>
      </c>
      <c r="C35" s="1">
        <v>6</v>
      </c>
      <c r="D35" s="1">
        <v>0.78</v>
      </c>
      <c r="E35" s="1">
        <v>0.96443107537312756</v>
      </c>
      <c r="F35" s="1">
        <v>0.93775804898501613</v>
      </c>
      <c r="G35" s="1">
        <v>50.4</v>
      </c>
      <c r="H35" s="1">
        <f t="shared" si="14"/>
        <v>0.18443107537312753</v>
      </c>
      <c r="I35" s="1">
        <f t="shared" si="15"/>
        <v>0.15775804898501611</v>
      </c>
      <c r="J35" s="1">
        <v>0.16309800408120356</v>
      </c>
      <c r="K35" s="1">
        <f t="shared" ref="K35" si="16">((5*10)/(G35*60))*LN(H35/I35)</f>
        <v>2.5828917770190601E-3</v>
      </c>
      <c r="L35" s="1">
        <f t="shared" ref="L35" si="17">K35*(1+0.34*J35*(5/10))</f>
        <v>2.6545067409292859E-3</v>
      </c>
      <c r="N35" s="1">
        <v>0.16309800408120356</v>
      </c>
      <c r="O35" s="1">
        <v>2.6545067409292859E-3</v>
      </c>
      <c r="R35" s="1"/>
      <c r="S35" s="2"/>
      <c r="T35" s="9"/>
      <c r="U35" s="9"/>
      <c r="V35" s="9"/>
      <c r="W35" s="9"/>
    </row>
    <row r="36" spans="1:23" ht="15.75" customHeight="1" x14ac:dyDescent="0.25">
      <c r="A36" s="1" t="s">
        <v>17</v>
      </c>
      <c r="B36" s="1">
        <v>10</v>
      </c>
      <c r="C36" s="1">
        <v>7</v>
      </c>
      <c r="D36" s="1">
        <v>0.78</v>
      </c>
      <c r="E36" s="1">
        <v>0.92425097110892218</v>
      </c>
      <c r="F36" s="1">
        <v>0.87724848175341419</v>
      </c>
      <c r="G36" s="1">
        <v>50.466666666666669</v>
      </c>
      <c r="H36" s="1">
        <f t="shared" si="14"/>
        <v>0.14425097110892215</v>
      </c>
      <c r="I36" s="1">
        <f t="shared" si="15"/>
        <v>9.7248481753414162E-2</v>
      </c>
      <c r="J36" s="1">
        <v>0.11999622176307945</v>
      </c>
      <c r="K36" s="1">
        <f>((4.9*10)/(G36*60))*LN(H36/I36)</f>
        <v>6.380441901669808E-3</v>
      </c>
      <c r="L36" s="1">
        <f>K36*(1+0.34*J36*(4.9/10))</f>
        <v>6.507995679971585E-3</v>
      </c>
      <c r="N36" s="1">
        <v>0.11999622176307945</v>
      </c>
      <c r="O36" s="1">
        <v>6.507995679971585E-3</v>
      </c>
      <c r="R36" s="1"/>
      <c r="S36" s="2"/>
      <c r="T36" s="9"/>
      <c r="U36" s="9"/>
      <c r="V36" s="9"/>
      <c r="W36" s="9"/>
    </row>
    <row r="37" spans="1:23" ht="15.75" customHeight="1" x14ac:dyDescent="0.2">
      <c r="S37" s="2"/>
    </row>
    <row r="38" spans="1:23" ht="15.75" customHeight="1" x14ac:dyDescent="0.2"/>
    <row r="39" spans="1:23" ht="15.75" customHeight="1" x14ac:dyDescent="0.2"/>
    <row r="40" spans="1:23" ht="15.75" customHeight="1" x14ac:dyDescent="0.2"/>
    <row r="41" spans="1:23" ht="15.75" customHeight="1" x14ac:dyDescent="0.2"/>
    <row r="42" spans="1:23" ht="15.75" customHeight="1" x14ac:dyDescent="0.2"/>
    <row r="43" spans="1:23" ht="15.75" customHeight="1" x14ac:dyDescent="0.2"/>
    <row r="44" spans="1:23" ht="15.75" customHeight="1" x14ac:dyDescent="0.2"/>
    <row r="45" spans="1:23" ht="15.75" customHeight="1" x14ac:dyDescent="0.2"/>
    <row r="46" spans="1:23" ht="15.75" customHeight="1" x14ac:dyDescent="0.2"/>
    <row r="47" spans="1:23" ht="15.75" customHeight="1" x14ac:dyDescent="0.2"/>
    <row r="48" spans="1:23" ht="15.75" customHeight="1" x14ac:dyDescent="0.2"/>
    <row r="49" spans="17:20" ht="15.75" customHeight="1" x14ac:dyDescent="0.2"/>
    <row r="50" spans="17:20" ht="15.75" customHeight="1" x14ac:dyDescent="0.2"/>
    <row r="51" spans="17:20" ht="15.75" customHeight="1" x14ac:dyDescent="0.2"/>
    <row r="52" spans="17:20" ht="15.75" customHeight="1" x14ac:dyDescent="0.2"/>
    <row r="53" spans="17:20" ht="15.75" customHeight="1" x14ac:dyDescent="0.2"/>
    <row r="54" spans="17:20" ht="15.75" customHeight="1" x14ac:dyDescent="0.25">
      <c r="R54" s="1"/>
      <c r="S54" s="1"/>
    </row>
    <row r="55" spans="17:20" ht="15.75" customHeight="1" x14ac:dyDescent="0.25">
      <c r="Q55" s="1"/>
      <c r="R55" s="1"/>
      <c r="S55" s="4"/>
      <c r="T55" s="3"/>
    </row>
    <row r="56" spans="17:20" ht="15.75" customHeight="1" x14ac:dyDescent="0.25">
      <c r="R56" s="1"/>
      <c r="S56" s="4"/>
      <c r="T56" s="3"/>
    </row>
    <row r="57" spans="17:20" ht="15.75" customHeight="1" x14ac:dyDescent="0.25">
      <c r="R57" s="1"/>
      <c r="S57" s="3"/>
      <c r="T57" s="3"/>
    </row>
    <row r="58" spans="17:20" ht="15.75" customHeight="1" x14ac:dyDescent="0.25">
      <c r="R58" s="1"/>
      <c r="S58" s="1"/>
      <c r="T58" s="3"/>
    </row>
    <row r="59" spans="17:20" ht="15.75" customHeight="1" x14ac:dyDescent="0.25">
      <c r="R59" s="1"/>
      <c r="S59" s="3"/>
      <c r="T59" s="3"/>
    </row>
    <row r="60" spans="17:20" ht="15.75" customHeight="1" x14ac:dyDescent="0.25">
      <c r="R60" s="1"/>
      <c r="S60" s="3"/>
      <c r="T60" s="3"/>
    </row>
    <row r="61" spans="17:20" ht="15.75" customHeight="1" x14ac:dyDescent="0.25">
      <c r="R61" s="1"/>
      <c r="S61" s="3"/>
      <c r="T61" s="3"/>
    </row>
    <row r="62" spans="17:20" ht="15.75" customHeight="1" x14ac:dyDescent="0.25">
      <c r="T62" s="3"/>
    </row>
    <row r="63" spans="17:20" ht="15.75" customHeight="1" x14ac:dyDescent="0.25">
      <c r="Q63" s="1"/>
      <c r="R63" s="1"/>
      <c r="S63" s="2"/>
      <c r="T63" s="3"/>
    </row>
    <row r="64" spans="17:20" ht="15.75" customHeight="1" x14ac:dyDescent="0.25">
      <c r="R64" s="1"/>
      <c r="S64" s="2"/>
      <c r="T64" s="3"/>
    </row>
    <row r="65" spans="17:20" ht="15.75" customHeight="1" x14ac:dyDescent="0.25">
      <c r="R65" s="1"/>
      <c r="S65" s="2"/>
      <c r="T65" s="3"/>
    </row>
    <row r="66" spans="17:20" ht="15.75" customHeight="1" x14ac:dyDescent="0.25">
      <c r="R66" s="1"/>
      <c r="S66" s="2"/>
      <c r="T66" s="3"/>
    </row>
    <row r="67" spans="17:20" ht="15.75" customHeight="1" x14ac:dyDescent="0.25">
      <c r="R67" s="1"/>
      <c r="S67" s="2"/>
      <c r="T67" s="3"/>
    </row>
    <row r="68" spans="17:20" ht="15.75" customHeight="1" x14ac:dyDescent="0.25">
      <c r="R68" s="1"/>
      <c r="S68" s="2"/>
      <c r="T68" s="3"/>
    </row>
    <row r="69" spans="17:20" ht="15.75" customHeight="1" x14ac:dyDescent="0.25">
      <c r="R69" s="1"/>
      <c r="S69" s="2"/>
      <c r="T69" s="3"/>
    </row>
    <row r="70" spans="17:20" ht="15.75" customHeight="1" x14ac:dyDescent="0.25">
      <c r="T70" s="3"/>
    </row>
    <row r="71" spans="17:20" ht="15.75" customHeight="1" x14ac:dyDescent="0.25">
      <c r="Q71" s="1"/>
      <c r="R71" s="1"/>
      <c r="S71" s="1"/>
      <c r="T71" s="3"/>
    </row>
    <row r="72" spans="17:20" ht="15.75" customHeight="1" x14ac:dyDescent="0.25">
      <c r="R72" s="1"/>
      <c r="S72" s="2"/>
      <c r="T72" s="3"/>
    </row>
    <row r="73" spans="17:20" ht="15.75" customHeight="1" x14ac:dyDescent="0.25">
      <c r="R73" s="1"/>
      <c r="S73" s="2"/>
      <c r="T73" s="3"/>
    </row>
    <row r="74" spans="17:20" ht="15.75" customHeight="1" x14ac:dyDescent="0.25">
      <c r="R74" s="1"/>
      <c r="S74" s="1"/>
      <c r="T74" s="3"/>
    </row>
    <row r="75" spans="17:20" ht="15.75" customHeight="1" x14ac:dyDescent="0.25">
      <c r="R75" s="1"/>
      <c r="S75" s="1"/>
      <c r="T75" s="3"/>
    </row>
    <row r="76" spans="17:20" ht="15.75" customHeight="1" x14ac:dyDescent="0.25">
      <c r="R76" s="1"/>
      <c r="S76" s="3"/>
      <c r="T76" s="3"/>
    </row>
    <row r="77" spans="17:20" ht="15.75" customHeight="1" x14ac:dyDescent="0.25">
      <c r="T77" s="3"/>
    </row>
    <row r="78" spans="17:20" ht="15.75" customHeight="1" x14ac:dyDescent="0.25">
      <c r="Q78" s="1"/>
      <c r="R78" s="1"/>
      <c r="S78" s="2"/>
      <c r="T78" s="3"/>
    </row>
    <row r="79" spans="17:20" ht="15.75" customHeight="1" x14ac:dyDescent="0.25">
      <c r="R79" s="1"/>
      <c r="S79" s="2"/>
      <c r="T79" s="3"/>
    </row>
    <row r="80" spans="17:20" ht="15.75" customHeight="1" x14ac:dyDescent="0.25">
      <c r="R80" s="1"/>
      <c r="S80" s="2"/>
      <c r="T80" s="3"/>
    </row>
    <row r="81" spans="18:20" ht="15.75" customHeight="1" x14ac:dyDescent="0.25">
      <c r="T81" s="3"/>
    </row>
    <row r="82" spans="18:20" ht="15.75" customHeight="1" x14ac:dyDescent="0.25">
      <c r="R82" s="1"/>
      <c r="S82" s="2"/>
      <c r="T82" s="3"/>
    </row>
    <row r="83" spans="18:20" ht="15.75" customHeight="1" x14ac:dyDescent="0.25">
      <c r="R83" s="1"/>
      <c r="S83" s="2"/>
      <c r="T83" s="3"/>
    </row>
    <row r="84" spans="18:20" ht="15.75" customHeight="1" x14ac:dyDescent="0.25">
      <c r="R84" s="1"/>
      <c r="S84" s="2"/>
      <c r="T84" s="3"/>
    </row>
    <row r="85" spans="18:20" ht="15.75" customHeight="1" x14ac:dyDescent="0.2"/>
    <row r="86" spans="18:20" ht="15.75" customHeight="1" x14ac:dyDescent="0.2"/>
    <row r="87" spans="18:20" ht="15.75" customHeight="1" x14ac:dyDescent="0.2"/>
    <row r="88" spans="18:20" ht="15.75" customHeight="1" x14ac:dyDescent="0.2"/>
    <row r="89" spans="18:20" ht="15.75" customHeight="1" x14ac:dyDescent="0.2"/>
    <row r="90" spans="18:20" ht="15.75" customHeight="1" x14ac:dyDescent="0.2"/>
    <row r="91" spans="18:20" ht="15.75" customHeight="1" x14ac:dyDescent="0.2"/>
    <row r="92" spans="18:20" ht="15.75" customHeight="1" x14ac:dyDescent="0.2"/>
    <row r="93" spans="18:20" ht="15.75" customHeight="1" x14ac:dyDescent="0.2"/>
    <row r="94" spans="18:20" ht="15.75" customHeight="1" x14ac:dyDescent="0.2"/>
    <row r="95" spans="18:20" ht="15.75" customHeight="1" x14ac:dyDescent="0.2"/>
    <row r="96" spans="18:2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0-5cm</vt:lpstr>
      <vt:lpstr>0-25cm</vt:lpstr>
      <vt:lpstr>40-45cm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Petri Kiuru</cp:lastModifiedBy>
  <dcterms:created xsi:type="dcterms:W3CDTF">2020-08-28T13:56:21Z</dcterms:created>
  <dcterms:modified xsi:type="dcterms:W3CDTF">2022-03-10T14:16:36Z</dcterms:modified>
</cp:coreProperties>
</file>