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iuru\Documents\MP\Data\"/>
    </mc:Choice>
  </mc:AlternateContent>
  <xr:revisionPtr revIDLastSave="0" documentId="13_ncr:1_{2244118A-9798-4576-898C-4652E09BAF1D}" xr6:coauthVersionLast="45" xr6:coauthVersionMax="45" xr10:uidLastSave="{00000000-0000-0000-0000-000000000000}"/>
  <bookViews>
    <workbookView xWindow="345" yWindow="240" windowWidth="22395" windowHeight="14745" tabRatio="864" xr2:uid="{44E2E380-65CE-42E8-A3CD-5B50A9BD0449}"/>
  </bookViews>
  <sheets>
    <sheet name="Cylindrical" sheetId="2" r:id="rId1"/>
    <sheet name="Cubical" sheetId="1" r:id="rId2"/>
    <sheet name="percentag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2" l="1"/>
  <c r="E38" i="4" l="1"/>
  <c r="E35" i="4"/>
  <c r="F35" i="4"/>
  <c r="G35" i="4"/>
  <c r="H35" i="4"/>
  <c r="I35" i="4"/>
  <c r="J35" i="4"/>
  <c r="D35" i="4"/>
  <c r="E33" i="4"/>
  <c r="F33" i="4"/>
  <c r="G33" i="4"/>
  <c r="H33" i="4"/>
  <c r="I33" i="4"/>
  <c r="J33" i="4"/>
  <c r="D33" i="4"/>
  <c r="E31" i="4"/>
  <c r="F31" i="4"/>
  <c r="G31" i="4"/>
  <c r="H31" i="4"/>
  <c r="I31" i="4"/>
  <c r="J31" i="4"/>
  <c r="D31" i="4"/>
  <c r="J40" i="4"/>
  <c r="I40" i="4"/>
  <c r="H40" i="4"/>
  <c r="G40" i="4"/>
  <c r="F40" i="4"/>
  <c r="E40" i="4"/>
  <c r="D40" i="4"/>
  <c r="J38" i="4"/>
  <c r="I38" i="4"/>
  <c r="H38" i="4"/>
  <c r="G38" i="4"/>
  <c r="F38" i="4"/>
  <c r="D38" i="4"/>
  <c r="G25" i="4"/>
  <c r="H25" i="4"/>
  <c r="I25" i="4"/>
  <c r="F25" i="4"/>
  <c r="J25" i="4"/>
  <c r="E25" i="4"/>
  <c r="D25" i="4"/>
  <c r="X22" i="2"/>
  <c r="Y22" i="2"/>
  <c r="Z22" i="2"/>
  <c r="AA22" i="2"/>
  <c r="AB22" i="2"/>
  <c r="AC22" i="2"/>
  <c r="W22" i="2"/>
  <c r="E16" i="4"/>
  <c r="F16" i="4"/>
  <c r="G16" i="4"/>
  <c r="H16" i="4"/>
  <c r="I16" i="4"/>
  <c r="J16" i="4"/>
  <c r="L16" i="4"/>
  <c r="M16" i="4"/>
  <c r="N16" i="4"/>
  <c r="O16" i="4"/>
  <c r="P16" i="4"/>
  <c r="Q16" i="4"/>
  <c r="R16" i="4"/>
  <c r="T16" i="4"/>
  <c r="U16" i="4"/>
  <c r="V16" i="4"/>
  <c r="W16" i="4"/>
  <c r="X16" i="4"/>
  <c r="Y16" i="4"/>
  <c r="Z16" i="4"/>
  <c r="AA16" i="4"/>
  <c r="AB16" i="4"/>
  <c r="D16" i="4"/>
  <c r="E21" i="4"/>
  <c r="F21" i="4"/>
  <c r="G21" i="4"/>
  <c r="H21" i="4"/>
  <c r="I21" i="4"/>
  <c r="J21" i="4"/>
  <c r="L21" i="4"/>
  <c r="M21" i="4"/>
  <c r="N21" i="4"/>
  <c r="O21" i="4"/>
  <c r="P21" i="4"/>
  <c r="Q21" i="4"/>
  <c r="R21" i="4"/>
  <c r="T21" i="4"/>
  <c r="U21" i="4"/>
  <c r="V21" i="4"/>
  <c r="W21" i="4"/>
  <c r="X21" i="4"/>
  <c r="Y21" i="4"/>
  <c r="Z21" i="4"/>
  <c r="AA21" i="4"/>
  <c r="AB21" i="4"/>
  <c r="D21" i="4"/>
  <c r="E14" i="4"/>
  <c r="F14" i="4"/>
  <c r="G14" i="4"/>
  <c r="H14" i="4"/>
  <c r="I14" i="4"/>
  <c r="J14" i="4"/>
  <c r="L14" i="4"/>
  <c r="M14" i="4"/>
  <c r="N14" i="4"/>
  <c r="O14" i="4"/>
  <c r="P14" i="4"/>
  <c r="Q14" i="4"/>
  <c r="R14" i="4"/>
  <c r="T14" i="4"/>
  <c r="U14" i="4"/>
  <c r="V14" i="4"/>
  <c r="W14" i="4"/>
  <c r="X14" i="4"/>
  <c r="Y14" i="4"/>
  <c r="Z14" i="4"/>
  <c r="AA14" i="4"/>
  <c r="AB14" i="4"/>
  <c r="D14" i="4"/>
  <c r="E12" i="4"/>
  <c r="F12" i="4"/>
  <c r="G12" i="4"/>
  <c r="H12" i="4"/>
  <c r="I12" i="4"/>
  <c r="J12" i="4"/>
  <c r="L12" i="4"/>
  <c r="M12" i="4"/>
  <c r="N12" i="4"/>
  <c r="O12" i="4"/>
  <c r="P12" i="4"/>
  <c r="Q12" i="4"/>
  <c r="R12" i="4"/>
  <c r="T12" i="4"/>
  <c r="U12" i="4"/>
  <c r="V12" i="4"/>
  <c r="W12" i="4"/>
  <c r="X12" i="4"/>
  <c r="Y12" i="4"/>
  <c r="Z12" i="4"/>
  <c r="AA12" i="4"/>
  <c r="AB12" i="4"/>
  <c r="D12" i="4"/>
  <c r="E19" i="4"/>
  <c r="F19" i="4"/>
  <c r="G19" i="4"/>
  <c r="H19" i="4"/>
  <c r="I19" i="4"/>
  <c r="J19" i="4"/>
  <c r="L19" i="4"/>
  <c r="M19" i="4"/>
  <c r="N19" i="4"/>
  <c r="O19" i="4"/>
  <c r="P19" i="4"/>
  <c r="Q19" i="4"/>
  <c r="R19" i="4"/>
  <c r="T19" i="4"/>
  <c r="U19" i="4"/>
  <c r="V19" i="4"/>
  <c r="W19" i="4"/>
  <c r="X19" i="4"/>
  <c r="Y19" i="4"/>
  <c r="Z19" i="4"/>
  <c r="AA19" i="4"/>
  <c r="AB19" i="4"/>
  <c r="D19" i="4"/>
  <c r="I64" i="2" l="1"/>
  <c r="I63" i="2"/>
  <c r="C36" i="1" l="1"/>
  <c r="AC35" i="2" l="1"/>
  <c r="AC41" i="2"/>
  <c r="AC16" i="2"/>
  <c r="W16" i="2"/>
  <c r="W41" i="2"/>
  <c r="W35" i="2"/>
  <c r="W27" i="2"/>
  <c r="W26" i="2"/>
  <c r="W25" i="2"/>
  <c r="W24" i="2"/>
  <c r="W28" i="2" s="1"/>
  <c r="W44" i="2"/>
  <c r="W45" i="2"/>
  <c r="W46" i="2"/>
  <c r="W43" i="2"/>
  <c r="W47" i="2" s="1"/>
  <c r="P1" i="2"/>
  <c r="W50" i="2"/>
  <c r="W51" i="2" s="1"/>
  <c r="W53" i="2" s="1"/>
  <c r="AC50" i="2"/>
  <c r="AC51" i="2"/>
  <c r="AC53" i="2" s="1"/>
  <c r="AC46" i="2"/>
  <c r="AC45" i="2"/>
  <c r="AC44" i="2"/>
  <c r="AC43" i="2"/>
  <c r="AC25" i="2"/>
  <c r="AC26" i="2"/>
  <c r="AC28" i="2" s="1"/>
  <c r="AC27" i="2"/>
  <c r="AC24" i="2"/>
  <c r="AB50" i="2"/>
  <c r="AB51" i="2" s="1"/>
  <c r="AB53" i="2" s="1"/>
  <c r="AB47" i="2"/>
  <c r="AB46" i="2"/>
  <c r="AB45" i="2"/>
  <c r="AB44" i="2"/>
  <c r="AB43" i="2"/>
  <c r="AB41" i="2"/>
  <c r="AB35" i="2"/>
  <c r="AB27" i="2"/>
  <c r="AB26" i="2"/>
  <c r="AB25" i="2"/>
  <c r="AB24" i="2"/>
  <c r="AB28" i="2" s="1"/>
  <c r="AB16" i="2"/>
  <c r="AC47" i="2" l="1"/>
  <c r="AA41" i="2"/>
  <c r="AA50" i="2"/>
  <c r="AA51" i="2" s="1"/>
  <c r="AA53" i="2" s="1"/>
  <c r="AA43" i="2"/>
  <c r="AA44" i="2"/>
  <c r="AA45" i="2"/>
  <c r="AA46" i="2"/>
  <c r="AA47" i="2"/>
  <c r="AA35" i="2"/>
  <c r="AA27" i="2"/>
  <c r="AA26" i="2"/>
  <c r="AA25" i="2"/>
  <c r="AA24" i="2"/>
  <c r="AA28" i="2" s="1"/>
  <c r="AA16" i="2"/>
  <c r="Y50" i="2"/>
  <c r="Y51" i="2" s="1"/>
  <c r="Y53" i="2" s="1"/>
  <c r="Y46" i="2"/>
  <c r="Y45" i="2"/>
  <c r="Y44" i="2"/>
  <c r="Y43" i="2"/>
  <c r="Y47" i="2" s="1"/>
  <c r="Y41" i="2"/>
  <c r="Y35" i="2"/>
  <c r="Y25" i="2"/>
  <c r="Y26" i="2"/>
  <c r="Y27" i="2"/>
  <c r="Y24" i="2"/>
  <c r="Y28" i="2" s="1"/>
  <c r="Y16" i="2"/>
  <c r="V36" i="1" l="1"/>
  <c r="V16" i="1"/>
  <c r="AB36" i="1"/>
  <c r="AA36" i="1"/>
  <c r="Z36" i="1"/>
  <c r="AB16" i="1"/>
  <c r="AA16" i="1"/>
  <c r="Z16" i="1"/>
  <c r="Y36" i="1" l="1"/>
  <c r="Z50" i="2"/>
  <c r="Z51" i="2" s="1"/>
  <c r="Z53" i="2" s="1"/>
  <c r="Z46" i="2"/>
  <c r="Z45" i="2"/>
  <c r="Z44" i="2"/>
  <c r="Z43" i="2"/>
  <c r="Z47" i="2" s="1"/>
  <c r="Z41" i="2"/>
  <c r="Z35" i="2"/>
  <c r="Z25" i="2"/>
  <c r="Z26" i="2"/>
  <c r="Z27" i="2"/>
  <c r="Z24" i="2"/>
  <c r="Z28" i="2"/>
  <c r="Z16" i="2"/>
  <c r="W36" i="1" l="1"/>
  <c r="Y16" i="1"/>
  <c r="X36" i="1"/>
  <c r="X16" i="1"/>
  <c r="W16" i="1"/>
  <c r="S36" i="1"/>
  <c r="S16" i="1"/>
  <c r="T46" i="2"/>
  <c r="T45" i="2"/>
  <c r="T44" i="2"/>
  <c r="T43" i="2"/>
  <c r="T47" i="2" s="1"/>
  <c r="T41" i="2"/>
  <c r="T35" i="2"/>
  <c r="T50" i="2"/>
  <c r="T51" i="2" s="1"/>
  <c r="T53" i="2" s="1"/>
  <c r="T61" i="2"/>
  <c r="T24" i="2"/>
  <c r="T25" i="2"/>
  <c r="T26" i="2"/>
  <c r="T27" i="2"/>
  <c r="T28" i="2"/>
  <c r="T16" i="2"/>
  <c r="S50" i="2"/>
  <c r="S51" i="2" s="1"/>
  <c r="S53" i="2" s="1"/>
  <c r="S46" i="2"/>
  <c r="S45" i="2"/>
  <c r="S44" i="2"/>
  <c r="S43" i="2"/>
  <c r="S47" i="2" s="1"/>
  <c r="S41" i="2"/>
  <c r="S35" i="2"/>
  <c r="S24" i="2"/>
  <c r="S25" i="2"/>
  <c r="S26" i="2"/>
  <c r="S27" i="2"/>
  <c r="S28" i="2"/>
  <c r="S16" i="2"/>
  <c r="R16" i="1"/>
  <c r="Q16" i="1"/>
  <c r="R61" i="2" l="1"/>
  <c r="R41" i="2"/>
  <c r="R50" i="2"/>
  <c r="R51" i="2" s="1"/>
  <c r="R53" i="2" s="1"/>
  <c r="R46" i="2"/>
  <c r="R45" i="2"/>
  <c r="R44" i="2"/>
  <c r="R43" i="2"/>
  <c r="R47" i="2" s="1"/>
  <c r="R35" i="2"/>
  <c r="R27" i="2"/>
  <c r="R26" i="2"/>
  <c r="R25" i="2"/>
  <c r="R24" i="2"/>
  <c r="R28" i="2" s="1"/>
  <c r="R16" i="2"/>
  <c r="N50" i="2" l="1"/>
  <c r="N51" i="2" s="1"/>
  <c r="N53" i="2" s="1"/>
  <c r="N46" i="2"/>
  <c r="N45" i="2"/>
  <c r="N44" i="2"/>
  <c r="N43" i="2"/>
  <c r="N47" i="2" s="1"/>
  <c r="N41" i="2"/>
  <c r="N35" i="2"/>
  <c r="N24" i="2"/>
  <c r="N25" i="2"/>
  <c r="N26" i="2"/>
  <c r="N27" i="2"/>
  <c r="N28" i="2"/>
  <c r="N16" i="2"/>
  <c r="M16" i="1"/>
  <c r="Q50" i="2"/>
  <c r="Q51" i="2" s="1"/>
  <c r="Q53" i="2" s="1"/>
  <c r="Q46" i="2"/>
  <c r="Q45" i="2"/>
  <c r="Q44" i="2"/>
  <c r="Q43" i="2"/>
  <c r="Q47" i="2" s="1"/>
  <c r="Q41" i="2"/>
  <c r="Q35" i="2"/>
  <c r="Q28" i="2"/>
  <c r="Q27" i="2"/>
  <c r="Q26" i="2"/>
  <c r="Q25" i="2"/>
  <c r="Q24" i="2"/>
  <c r="Q16" i="2"/>
  <c r="P16" i="1" l="1"/>
  <c r="O16" i="1"/>
  <c r="N16" i="1"/>
  <c r="P35" i="2"/>
  <c r="P50" i="2"/>
  <c r="P51" i="2" s="1"/>
  <c r="P53" i="2" s="1"/>
  <c r="P46" i="2"/>
  <c r="P45" i="2"/>
  <c r="P44" i="2"/>
  <c r="P47" i="2" s="1"/>
  <c r="P43" i="2"/>
  <c r="P41" i="2"/>
  <c r="P27" i="2"/>
  <c r="P26" i="2"/>
  <c r="P25" i="2"/>
  <c r="P24" i="2"/>
  <c r="P28" i="2" s="1"/>
  <c r="P16" i="2"/>
  <c r="N36" i="1"/>
  <c r="O36" i="1"/>
  <c r="P36" i="1"/>
  <c r="Q36" i="1"/>
  <c r="R36" i="1"/>
  <c r="O50" i="2"/>
  <c r="O51" i="2" s="1"/>
  <c r="O53" i="2" s="1"/>
  <c r="O46" i="2"/>
  <c r="O45" i="2"/>
  <c r="O44" i="2"/>
  <c r="O43" i="2"/>
  <c r="O47" i="2" s="1"/>
  <c r="O41" i="2"/>
  <c r="O35" i="2"/>
  <c r="O27" i="2"/>
  <c r="O26" i="2"/>
  <c r="O28" i="2" s="1"/>
  <c r="O25" i="2"/>
  <c r="O24" i="2"/>
  <c r="O16" i="2"/>
  <c r="M36" i="1" l="1"/>
  <c r="K36" i="1"/>
  <c r="I36" i="1"/>
  <c r="J36" i="1"/>
  <c r="E36" i="1" l="1"/>
  <c r="F36" i="1"/>
  <c r="G36" i="1"/>
  <c r="H36" i="1"/>
  <c r="D36" i="1"/>
  <c r="J51" i="2" l="1"/>
  <c r="J53" i="2" s="1"/>
  <c r="J50" i="2"/>
  <c r="J43" i="2"/>
  <c r="J44" i="2"/>
  <c r="J45" i="2"/>
  <c r="J46" i="2"/>
  <c r="J47" i="2"/>
  <c r="J41" i="2"/>
  <c r="J35" i="2"/>
  <c r="J24" i="2"/>
  <c r="J25" i="2"/>
  <c r="J26" i="2"/>
  <c r="J27" i="2"/>
  <c r="J28" i="2"/>
  <c r="J16" i="2"/>
  <c r="K16" i="1"/>
  <c r="L50" i="2"/>
  <c r="L51" i="2" s="1"/>
  <c r="L53" i="2" s="1"/>
  <c r="L41" i="2"/>
  <c r="L35" i="2"/>
  <c r="L16" i="2"/>
  <c r="K16" i="2"/>
  <c r="K50" i="2" l="1"/>
  <c r="K51" i="2" s="1"/>
  <c r="K53" i="2" s="1"/>
  <c r="K41" i="2"/>
  <c r="K35" i="2"/>
  <c r="J16" i="1"/>
  <c r="F16" i="1"/>
  <c r="D16" i="1"/>
  <c r="E50" i="2"/>
  <c r="E51" i="2" s="1"/>
  <c r="E53" i="2" s="1"/>
  <c r="E41" i="2"/>
  <c r="E35" i="2"/>
  <c r="E16" i="2"/>
  <c r="C16" i="1"/>
  <c r="D50" i="2"/>
  <c r="D51" i="2" s="1"/>
  <c r="D53" i="2" s="1"/>
  <c r="D41" i="2"/>
  <c r="D35" i="2"/>
  <c r="D16" i="2"/>
  <c r="G16" i="1"/>
  <c r="H16" i="1"/>
  <c r="E16" i="1"/>
  <c r="H53" i="2"/>
  <c r="H50" i="2"/>
  <c r="H41" i="2"/>
  <c r="H35" i="2"/>
  <c r="H16" i="2"/>
  <c r="F53" i="2"/>
  <c r="F50" i="2"/>
  <c r="F41" i="2"/>
  <c r="F35" i="2"/>
  <c r="F16" i="2"/>
  <c r="X44" i="2" l="1"/>
  <c r="X45" i="2"/>
  <c r="X46" i="2"/>
  <c r="X50" i="2"/>
  <c r="X51" i="2" s="1"/>
  <c r="X53" i="2" s="1"/>
  <c r="X41" i="2"/>
  <c r="X35" i="2"/>
  <c r="O1" i="2"/>
  <c r="X25" i="2" s="1"/>
  <c r="X16" i="2"/>
  <c r="I50" i="2"/>
  <c r="I51" i="2" s="1"/>
  <c r="I53" i="2" s="1"/>
  <c r="G16" i="2"/>
  <c r="I16" i="2"/>
  <c r="I35" i="2"/>
  <c r="I41" i="2"/>
  <c r="N1" i="2"/>
  <c r="X43" i="2" l="1"/>
  <c r="X47" i="2" s="1"/>
  <c r="I43" i="2"/>
  <c r="L46" i="2"/>
  <c r="L25" i="2"/>
  <c r="L44" i="2"/>
  <c r="L24" i="2"/>
  <c r="L43" i="2"/>
  <c r="L45" i="2"/>
  <c r="L26" i="2"/>
  <c r="L27" i="2"/>
  <c r="D27" i="2"/>
  <c r="E46" i="2"/>
  <c r="D25" i="2"/>
  <c r="H45" i="2"/>
  <c r="F45" i="2"/>
  <c r="F46" i="2"/>
  <c r="E44" i="2"/>
  <c r="D45" i="2"/>
  <c r="H27" i="2"/>
  <c r="F24" i="2"/>
  <c r="E45" i="2"/>
  <c r="D24" i="2"/>
  <c r="H46" i="2"/>
  <c r="K27" i="2"/>
  <c r="K26" i="2"/>
  <c r="E43" i="2"/>
  <c r="D46" i="2"/>
  <c r="H25" i="2"/>
  <c r="K25" i="2"/>
  <c r="H26" i="2"/>
  <c r="K24" i="2"/>
  <c r="K43" i="2"/>
  <c r="F43" i="2"/>
  <c r="H44" i="2"/>
  <c r="H43" i="2"/>
  <c r="D26" i="2"/>
  <c r="E27" i="2"/>
  <c r="D43" i="2"/>
  <c r="H24" i="2"/>
  <c r="H28" i="2" s="1"/>
  <c r="F25" i="2"/>
  <c r="K44" i="2"/>
  <c r="E26" i="2"/>
  <c r="F26" i="2"/>
  <c r="K45" i="2"/>
  <c r="E25" i="2"/>
  <c r="F27" i="2"/>
  <c r="K46" i="2"/>
  <c r="E24" i="2"/>
  <c r="F44" i="2"/>
  <c r="I25" i="2"/>
  <c r="I27" i="2"/>
  <c r="X24" i="2"/>
  <c r="X27" i="2"/>
  <c r="I26" i="2"/>
  <c r="I44" i="2"/>
  <c r="X26" i="2"/>
  <c r="I45" i="2"/>
  <c r="I24" i="2"/>
  <c r="I46" i="2"/>
  <c r="G50" i="2"/>
  <c r="G51" i="2" s="1"/>
  <c r="G53" i="2" s="1"/>
  <c r="G27" i="2"/>
  <c r="G26" i="2"/>
  <c r="G25" i="2"/>
  <c r="G24" i="2"/>
  <c r="G28" i="2" s="1"/>
  <c r="G35" i="2"/>
  <c r="G43" i="2"/>
  <c r="G44" i="2"/>
  <c r="G41" i="2"/>
  <c r="I47" i="2" l="1"/>
  <c r="D47" i="2"/>
  <c r="D28" i="2"/>
  <c r="F28" i="2"/>
  <c r="H47" i="2"/>
  <c r="K28" i="2"/>
  <c r="L47" i="2"/>
  <c r="E47" i="2"/>
  <c r="E28" i="2"/>
  <c r="I28" i="2"/>
  <c r="F47" i="2"/>
  <c r="K47" i="2"/>
  <c r="L28" i="2"/>
  <c r="X28" i="2"/>
  <c r="G46" i="2"/>
  <c r="G45" i="2"/>
  <c r="G47" i="2" l="1"/>
</calcChain>
</file>

<file path=xl/sharedStrings.xml><?xml version="1.0" encoding="utf-8"?>
<sst xmlns="http://schemas.openxmlformats.org/spreadsheetml/2006/main" count="186" uniqueCount="114">
  <si>
    <t>Sample</t>
  </si>
  <si>
    <t>Image porosity</t>
  </si>
  <si>
    <t>porosity</t>
  </si>
  <si>
    <t>Pore count</t>
  </si>
  <si>
    <t>Throat count</t>
  </si>
  <si>
    <t>Connected network (pn_5)</t>
  </si>
  <si>
    <t>Full network  (pn_5w)</t>
  </si>
  <si>
    <t>Top pores</t>
  </si>
  <si>
    <t>Bottom pores</t>
  </si>
  <si>
    <t>CN</t>
  </si>
  <si>
    <t>Transitivity</t>
  </si>
  <si>
    <t>Tortuosity</t>
  </si>
  <si>
    <t>var</t>
  </si>
  <si>
    <t>ske</t>
  </si>
  <si>
    <t>Disconnected porosity</t>
  </si>
  <si>
    <t>bi_2</t>
  </si>
  <si>
    <t>Image porosity is the full porosity.</t>
  </si>
  <si>
    <t>40_45_3_scan1</t>
  </si>
  <si>
    <t>Porosity</t>
  </si>
  <si>
    <t>100:900</t>
  </si>
  <si>
    <t>Pores</t>
  </si>
  <si>
    <t>Pore volumes</t>
  </si>
  <si>
    <t>Porosities</t>
  </si>
  <si>
    <t>Untrimmed network</t>
  </si>
  <si>
    <t>Connected network</t>
  </si>
  <si>
    <t>Flow</t>
  </si>
  <si>
    <t>D</t>
  </si>
  <si>
    <t>D0</t>
  </si>
  <si>
    <t>D/D0</t>
  </si>
  <si>
    <t>40_45_5_scan2</t>
  </si>
  <si>
    <t>200:800 x 3</t>
  </si>
  <si>
    <t>0_5_2</t>
  </si>
  <si>
    <t>dz=700!</t>
  </si>
  <si>
    <t>200:900!!!</t>
  </si>
  <si>
    <t>40_45_3_scan2</t>
  </si>
  <si>
    <t>40_45_4</t>
  </si>
  <si>
    <t>40_45_1</t>
  </si>
  <si>
    <t>40_45_2</t>
  </si>
  <si>
    <t>40_45_6</t>
  </si>
  <si>
    <t>200:800 * 3</t>
  </si>
  <si>
    <t>40_45_7</t>
  </si>
  <si>
    <t>40_45_5_scan1</t>
  </si>
  <si>
    <t>(no bottom pore in</t>
  </si>
  <si>
    <t>subnetwork 3)</t>
  </si>
  <si>
    <t>20_25_1</t>
  </si>
  <si>
    <t>200*800 * 3</t>
  </si>
  <si>
    <t>Clustering coefficient</t>
  </si>
  <si>
    <t>Betw centr subset</t>
  </si>
  <si>
    <t>Betw centr subset norm</t>
  </si>
  <si>
    <t>Betw centr subset through-norm</t>
  </si>
  <si>
    <t>Closeness centrality</t>
  </si>
  <si>
    <t>Betw centr all</t>
  </si>
  <si>
    <t>Betw centr all norm</t>
  </si>
  <si>
    <t>20_25_2</t>
  </si>
  <si>
    <t>150:950!!!</t>
  </si>
  <si>
    <t>20_25_3</t>
  </si>
  <si>
    <t>20_25_4</t>
  </si>
  <si>
    <t>20_25_5</t>
  </si>
  <si>
    <t>subnetwork 1)</t>
  </si>
  <si>
    <t>sum</t>
  </si>
  <si>
    <t>sub_1</t>
  </si>
  <si>
    <t>20_25_6</t>
  </si>
  <si>
    <t>20_25_7</t>
  </si>
  <si>
    <t>sub_3</t>
  </si>
  <si>
    <t>0_5_3</t>
  </si>
  <si>
    <t>0_5_4</t>
  </si>
  <si>
    <t>0_5_7</t>
  </si>
  <si>
    <t>0_5_6</t>
  </si>
  <si>
    <t>0_5_5</t>
  </si>
  <si>
    <t>0_5_1</t>
  </si>
  <si>
    <t>verkko ei ole</t>
  </si>
  <si>
    <t>yhtenäinen,</t>
  </si>
  <si>
    <t>Yhdestä</t>
  </si>
  <si>
    <t>alanurkasta</t>
  </si>
  <si>
    <t>mikä vähentää</t>
  </si>
  <si>
    <t>pienen tort:n</t>
  </si>
  <si>
    <t>osuutta ja</t>
  </si>
  <si>
    <t>tekee tort:n</t>
  </si>
  <si>
    <t>vähemmän vinon.</t>
  </si>
  <si>
    <t>jakaumasta</t>
  </si>
  <si>
    <t xml:space="preserve">Yläosa hyvin </t>
  </si>
  <si>
    <t>tiivis, joten</t>
  </si>
  <si>
    <t>vähän topeja</t>
  </si>
  <si>
    <t>ja isommat BC:t.</t>
  </si>
  <si>
    <t>150:750!!!</t>
  </si>
  <si>
    <t>dz=600!</t>
  </si>
  <si>
    <t>100:800!!!</t>
  </si>
  <si>
    <t>Full network porosity cleans up smallest isolated pores</t>
  </si>
  <si>
    <t>snws 1 % 3)</t>
  </si>
  <si>
    <t>0…5</t>
  </si>
  <si>
    <t>20…25</t>
  </si>
  <si>
    <t>40…45</t>
  </si>
  <si>
    <t>A: 800x1000^2 image porosity</t>
  </si>
  <si>
    <t>B: Pore space porosity</t>
  </si>
  <si>
    <t>C: Network porosity</t>
  </si>
  <si>
    <t>A-B</t>
  </si>
  <si>
    <t>B-C</t>
  </si>
  <si>
    <t>(A-B)/A</t>
  </si>
  <si>
    <t>%</t>
  </si>
  <si>
    <t>(B-C)/B</t>
  </si>
  <si>
    <t>Differences between "different level" porosities in percentages and in percentage units</t>
  </si>
  <si>
    <t>Cylindrical networks</t>
  </si>
  <si>
    <t>A-C</t>
  </si>
  <si>
    <t>Tortuosity h1</t>
  </si>
  <si>
    <t>Tortuosity h2</t>
  </si>
  <si>
    <t>Boundary pores</t>
  </si>
  <si>
    <t>tdbc_h2</t>
  </si>
  <si>
    <t>tdbc_h1</t>
  </si>
  <si>
    <t>Network domains 800 x 500 x 500 voxels</t>
  </si>
  <si>
    <t>Network domains 600 x 600 x 600 voxels</t>
  </si>
  <si>
    <t>Connected network porosity is the final porosity.</t>
  </si>
  <si>
    <t>D: 800x1000^2 image pore volume</t>
  </si>
  <si>
    <t>E: Pore space volume</t>
  </si>
  <si>
    <t>F: Network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</si>
</sst>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24994659260841701"/>
      <name val="Calibri"/>
      <family val="2"/>
      <scheme val="minor"/>
    </font>
    <font>
      <sz val="11"/>
      <color theme="0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color theme="4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11" fontId="1" fillId="0" borderId="0" xfId="0" applyNumberFormat="1" applyFont="1"/>
    <xf numFmtId="11" fontId="6" fillId="0" borderId="0" xfId="0" applyNumberFormat="1" applyFont="1"/>
    <xf numFmtId="11" fontId="0" fillId="0" borderId="0" xfId="0" applyNumberFormat="1" applyFont="1"/>
    <xf numFmtId="0" fontId="7" fillId="0" borderId="0" xfId="0" applyFont="1"/>
    <xf numFmtId="2" fontId="0" fillId="0" borderId="0" xfId="0" applyNumberFormat="1"/>
    <xf numFmtId="164" fontId="0" fillId="0" borderId="0" xfId="0" applyNumberFormat="1"/>
    <xf numFmtId="2" fontId="8" fillId="0" borderId="0" xfId="0" applyNumberFormat="1" applyFont="1"/>
    <xf numFmtId="2" fontId="9" fillId="0" borderId="0" xfId="0" applyNumberFormat="1" applyFont="1"/>
    <xf numFmtId="2" fontId="10" fillId="2" borderId="0" xfId="0" applyNumberFormat="1" applyFont="1" applyFill="1"/>
    <xf numFmtId="2" fontId="11" fillId="2" borderId="0" xfId="0" applyNumberFormat="1" applyFont="1" applyFill="1"/>
    <xf numFmtId="2" fontId="8" fillId="0" borderId="0" xfId="0" applyNumberFormat="1" applyFont="1" applyFill="1"/>
    <xf numFmtId="0" fontId="12" fillId="0" borderId="0" xfId="0" applyFont="1"/>
    <xf numFmtId="2" fontId="13" fillId="0" borderId="0" xfId="0" applyNumberFormat="1" applyFont="1"/>
    <xf numFmtId="2" fontId="13" fillId="0" borderId="0" xfId="0" applyNumberFormat="1" applyFont="1" applyFill="1"/>
    <xf numFmtId="2" fontId="12" fillId="0" borderId="0" xfId="0" applyNumberFormat="1" applyFont="1"/>
    <xf numFmtId="2" fontId="14" fillId="0" borderId="0" xfId="0" applyNumberFormat="1" applyFont="1"/>
    <xf numFmtId="164" fontId="11" fillId="2" borderId="0" xfId="0" applyNumberFormat="1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F1FC-27A4-45CE-91BB-7A908854BF3A}">
  <dimension ref="A1:AC64"/>
  <sheetViews>
    <sheetView tabSelected="1" topLeftCell="A26" zoomScaleNormal="100" workbookViewId="0">
      <selection activeCell="D51" sqref="D51"/>
    </sheetView>
  </sheetViews>
  <sheetFormatPr defaultRowHeight="15" x14ac:dyDescent="0.25"/>
  <cols>
    <col min="3" max="5" width="19.42578125" customWidth="1"/>
    <col min="6" max="6" width="20.7109375" customWidth="1"/>
    <col min="7" max="7" width="16.5703125" customWidth="1"/>
    <col min="8" max="8" width="15.7109375" customWidth="1"/>
    <col min="9" max="9" width="16.140625" customWidth="1"/>
    <col min="10" max="10" width="14.85546875" customWidth="1"/>
    <col min="11" max="11" width="15" customWidth="1"/>
    <col min="12" max="12" width="14.7109375" customWidth="1"/>
    <col min="14" max="14" width="12.5703125" customWidth="1"/>
    <col min="15" max="15" width="14" customWidth="1"/>
    <col min="16" max="16" width="14.5703125" customWidth="1"/>
    <col min="17" max="17" width="14.7109375" customWidth="1"/>
    <col min="18" max="22" width="13.42578125" customWidth="1"/>
    <col min="23" max="23" width="14.28515625" customWidth="1"/>
    <col min="24" max="24" width="12" bestFit="1" customWidth="1"/>
    <col min="25" max="25" width="14.5703125" customWidth="1"/>
    <col min="26" max="26" width="13.7109375" customWidth="1"/>
    <col min="27" max="27" width="14.28515625" customWidth="1"/>
    <col min="28" max="28" width="14.85546875" customWidth="1"/>
    <col min="29" max="29" width="15.42578125" customWidth="1"/>
    <col min="30" max="30" width="12" bestFit="1" customWidth="1"/>
  </cols>
  <sheetData>
    <row r="1" spans="1:29" x14ac:dyDescent="0.25">
      <c r="A1" t="s">
        <v>108</v>
      </c>
      <c r="N1">
        <f>800*500*500*0.785321</f>
        <v>157064200</v>
      </c>
      <c r="O1">
        <f>700*500*500*0.785321</f>
        <v>137431175</v>
      </c>
      <c r="P1">
        <f>600*500*500*0.785321</f>
        <v>117798150</v>
      </c>
    </row>
    <row r="3" spans="1:29" x14ac:dyDescent="0.25">
      <c r="A3" t="s">
        <v>0</v>
      </c>
      <c r="D3">
        <v>15</v>
      </c>
      <c r="E3">
        <v>16</v>
      </c>
      <c r="F3">
        <v>17</v>
      </c>
      <c r="G3">
        <v>18</v>
      </c>
      <c r="H3">
        <v>19</v>
      </c>
      <c r="I3">
        <v>20</v>
      </c>
      <c r="J3">
        <v>21</v>
      </c>
      <c r="K3">
        <v>22</v>
      </c>
      <c r="L3">
        <v>23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</row>
    <row r="4" spans="1:29" x14ac:dyDescent="0.25">
      <c r="D4" t="s">
        <v>36</v>
      </c>
      <c r="E4" t="s">
        <v>37</v>
      </c>
      <c r="F4" t="s">
        <v>34</v>
      </c>
      <c r="G4" t="s">
        <v>17</v>
      </c>
      <c r="H4" t="s">
        <v>35</v>
      </c>
      <c r="I4" t="s">
        <v>29</v>
      </c>
      <c r="J4" t="s">
        <v>41</v>
      </c>
      <c r="K4" t="s">
        <v>38</v>
      </c>
      <c r="L4" t="s">
        <v>40</v>
      </c>
      <c r="N4" t="s">
        <v>44</v>
      </c>
      <c r="O4" t="s">
        <v>53</v>
      </c>
      <c r="P4" t="s">
        <v>55</v>
      </c>
      <c r="Q4" t="s">
        <v>56</v>
      </c>
      <c r="R4" t="s">
        <v>57</v>
      </c>
      <c r="S4" t="s">
        <v>61</v>
      </c>
      <c r="T4" t="s">
        <v>62</v>
      </c>
      <c r="W4" t="s">
        <v>69</v>
      </c>
      <c r="X4" t="s">
        <v>31</v>
      </c>
      <c r="Y4" t="s">
        <v>64</v>
      </c>
      <c r="Z4" t="s">
        <v>65</v>
      </c>
      <c r="AA4" t="s">
        <v>68</v>
      </c>
      <c r="AB4" t="s">
        <v>67</v>
      </c>
      <c r="AC4" t="s">
        <v>66</v>
      </c>
    </row>
    <row r="5" spans="1:29" x14ac:dyDescent="0.25">
      <c r="W5" t="s">
        <v>85</v>
      </c>
      <c r="X5" t="s">
        <v>32</v>
      </c>
      <c r="AC5" t="s">
        <v>32</v>
      </c>
    </row>
    <row r="6" spans="1:29" x14ac:dyDescent="0.25">
      <c r="A6" t="s">
        <v>18</v>
      </c>
      <c r="D6">
        <v>0.19852624850220399</v>
      </c>
      <c r="E6">
        <v>0.24440254876668199</v>
      </c>
      <c r="F6">
        <v>0.145784662577468</v>
      </c>
      <c r="G6">
        <v>0.14704</v>
      </c>
      <c r="H6">
        <v>0.19350059147787901</v>
      </c>
      <c r="I6">
        <v>0.144964122950997</v>
      </c>
      <c r="J6">
        <v>0.144424282554522</v>
      </c>
      <c r="K6">
        <v>0.18540254239985901</v>
      </c>
      <c r="L6">
        <v>0.134896020862806</v>
      </c>
      <c r="N6">
        <v>0.25427629338830798</v>
      </c>
      <c r="O6">
        <v>0.213201946719876</v>
      </c>
      <c r="P6">
        <v>0.213539277569299</v>
      </c>
      <c r="Q6">
        <v>0.212808228737038</v>
      </c>
      <c r="R6">
        <v>0.236730426156947</v>
      </c>
      <c r="S6">
        <v>0.16521334970031301</v>
      </c>
      <c r="T6">
        <v>0.14949821665280799</v>
      </c>
      <c r="W6">
        <v>0.58482162198642296</v>
      </c>
      <c r="X6">
        <v>0.39231089707266198</v>
      </c>
      <c r="Y6">
        <v>0.42204419721362302</v>
      </c>
      <c r="Z6">
        <v>0.54845403217283095</v>
      </c>
      <c r="AA6">
        <v>0.405299443157638</v>
      </c>
      <c r="AB6">
        <v>0.473600973359938</v>
      </c>
      <c r="AC6">
        <v>0.32878307723847899</v>
      </c>
    </row>
    <row r="8" spans="1:29" x14ac:dyDescent="0.25">
      <c r="A8" s="3" t="s">
        <v>19</v>
      </c>
      <c r="O8" s="3" t="s">
        <v>54</v>
      </c>
      <c r="W8" s="3" t="s">
        <v>84</v>
      </c>
      <c r="X8" s="3" t="s">
        <v>33</v>
      </c>
      <c r="AC8" s="3" t="s">
        <v>86</v>
      </c>
    </row>
    <row r="9" spans="1:29" x14ac:dyDescent="0.25">
      <c r="A9" t="s">
        <v>18</v>
      </c>
      <c r="D9">
        <v>0.119048744080446</v>
      </c>
      <c r="E9">
        <v>0.17638011717501501</v>
      </c>
      <c r="F9">
        <v>8.2451933667888597E-2</v>
      </c>
      <c r="G9">
        <v>8.1516000000000005E-2</v>
      </c>
      <c r="H9">
        <v>0.120900490054385</v>
      </c>
      <c r="I9">
        <v>7.6451791687730197E-2</v>
      </c>
      <c r="J9">
        <v>7.67343608537146E-2</v>
      </c>
      <c r="K9">
        <v>0.13539358746296101</v>
      </c>
      <c r="L9">
        <v>8.7989632583363994E-2</v>
      </c>
      <c r="N9">
        <v>0.163644851914058</v>
      </c>
      <c r="O9">
        <v>0.11204114145680499</v>
      </c>
      <c r="P9">
        <v>0.14471908939147099</v>
      </c>
      <c r="Q9">
        <v>0.145685792815931</v>
      </c>
      <c r="R9">
        <v>0.18171826552454301</v>
      </c>
      <c r="S9">
        <v>0.1065967674365</v>
      </c>
      <c r="T9">
        <v>9.8093687167412999E-2</v>
      </c>
      <c r="W9">
        <v>0.47850711577388899</v>
      </c>
      <c r="X9">
        <v>0.26011650922725499</v>
      </c>
      <c r="Y9">
        <v>0.38090555963739597</v>
      </c>
      <c r="Z9">
        <v>0.52724586506664095</v>
      </c>
      <c r="AA9">
        <v>0.38178706064144402</v>
      </c>
      <c r="AB9">
        <v>0.40937442778175998</v>
      </c>
      <c r="AC9">
        <v>0.203810814758732</v>
      </c>
    </row>
    <row r="11" spans="1:29" x14ac:dyDescent="0.25">
      <c r="A11" t="s">
        <v>23</v>
      </c>
    </row>
    <row r="12" spans="1:29" x14ac:dyDescent="0.25">
      <c r="A12" t="s">
        <v>20</v>
      </c>
      <c r="D12">
        <v>6136</v>
      </c>
      <c r="E12">
        <v>6594</v>
      </c>
      <c r="F12">
        <v>4135</v>
      </c>
      <c r="G12">
        <v>5058</v>
      </c>
      <c r="H12">
        <v>8742</v>
      </c>
      <c r="I12">
        <v>5267</v>
      </c>
      <c r="J12">
        <v>5157</v>
      </c>
      <c r="K12">
        <v>7908</v>
      </c>
      <c r="L12">
        <v>7344</v>
      </c>
      <c r="N12">
        <v>6963</v>
      </c>
      <c r="O12">
        <v>4561</v>
      </c>
      <c r="P12">
        <v>9505</v>
      </c>
      <c r="Q12">
        <v>5925</v>
      </c>
      <c r="R12">
        <v>8915</v>
      </c>
      <c r="S12">
        <v>7916</v>
      </c>
      <c r="T12">
        <v>7945</v>
      </c>
      <c r="W12">
        <v>7726</v>
      </c>
      <c r="X12">
        <v>8284</v>
      </c>
      <c r="Y12">
        <v>8484</v>
      </c>
      <c r="Z12">
        <v>8571</v>
      </c>
      <c r="AA12">
        <v>7649</v>
      </c>
      <c r="AB12">
        <v>9598</v>
      </c>
      <c r="AC12">
        <v>5891</v>
      </c>
    </row>
    <row r="13" spans="1:29" x14ac:dyDescent="0.25">
      <c r="D13">
        <v>4933</v>
      </c>
      <c r="E13">
        <v>6257</v>
      </c>
      <c r="F13">
        <v>5657</v>
      </c>
      <c r="G13">
        <v>4631</v>
      </c>
      <c r="H13">
        <v>8538</v>
      </c>
      <c r="I13">
        <v>5407</v>
      </c>
      <c r="J13">
        <v>5214</v>
      </c>
      <c r="K13">
        <v>8287</v>
      </c>
      <c r="L13">
        <v>6436</v>
      </c>
      <c r="N13">
        <v>7425</v>
      </c>
      <c r="O13">
        <v>5059</v>
      </c>
      <c r="P13">
        <v>9077</v>
      </c>
      <c r="Q13">
        <v>6434</v>
      </c>
      <c r="R13">
        <v>8839</v>
      </c>
      <c r="S13">
        <v>7008</v>
      </c>
      <c r="T13">
        <v>8347</v>
      </c>
      <c r="W13">
        <v>8124</v>
      </c>
      <c r="X13">
        <v>8961</v>
      </c>
      <c r="Y13">
        <v>8288</v>
      </c>
      <c r="Z13">
        <v>9364</v>
      </c>
      <c r="AA13">
        <v>7340</v>
      </c>
      <c r="AB13">
        <v>9284</v>
      </c>
      <c r="AC13">
        <v>5777</v>
      </c>
    </row>
    <row r="14" spans="1:29" x14ac:dyDescent="0.25">
      <c r="D14">
        <v>6518</v>
      </c>
      <c r="E14">
        <v>5989</v>
      </c>
      <c r="F14">
        <v>6206</v>
      </c>
      <c r="G14">
        <v>5995</v>
      </c>
      <c r="H14">
        <v>7887</v>
      </c>
      <c r="I14">
        <v>4568</v>
      </c>
      <c r="J14">
        <v>4912</v>
      </c>
      <c r="K14">
        <v>8073</v>
      </c>
      <c r="L14">
        <v>5918</v>
      </c>
      <c r="N14">
        <v>7798</v>
      </c>
      <c r="O14">
        <v>5352</v>
      </c>
      <c r="P14">
        <v>8833</v>
      </c>
      <c r="Q14">
        <v>7075</v>
      </c>
      <c r="R14">
        <v>9977</v>
      </c>
      <c r="S14">
        <v>7464</v>
      </c>
      <c r="T14">
        <v>8210</v>
      </c>
      <c r="W14">
        <v>8457</v>
      </c>
      <c r="X14">
        <v>8583</v>
      </c>
      <c r="Y14">
        <v>8618</v>
      </c>
      <c r="Z14">
        <v>7811</v>
      </c>
      <c r="AA14">
        <v>8007</v>
      </c>
      <c r="AB14">
        <v>9472</v>
      </c>
      <c r="AC14">
        <v>5323</v>
      </c>
    </row>
    <row r="15" spans="1:29" x14ac:dyDescent="0.25">
      <c r="D15">
        <v>5862</v>
      </c>
      <c r="E15">
        <v>6538</v>
      </c>
      <c r="F15">
        <v>5223</v>
      </c>
      <c r="G15">
        <v>5235</v>
      </c>
      <c r="H15">
        <v>8199</v>
      </c>
      <c r="I15">
        <v>5303</v>
      </c>
      <c r="J15">
        <v>5142</v>
      </c>
      <c r="K15">
        <v>7981</v>
      </c>
      <c r="L15">
        <v>5159</v>
      </c>
      <c r="N15">
        <v>7792</v>
      </c>
      <c r="O15">
        <v>4575</v>
      </c>
      <c r="P15">
        <v>8134</v>
      </c>
      <c r="Q15">
        <v>7752</v>
      </c>
      <c r="R15">
        <v>9040</v>
      </c>
      <c r="S15">
        <v>5932</v>
      </c>
      <c r="T15">
        <v>8043</v>
      </c>
      <c r="W15">
        <v>8207</v>
      </c>
      <c r="X15">
        <v>9095</v>
      </c>
      <c r="Y15">
        <v>8206</v>
      </c>
      <c r="Z15">
        <v>9193</v>
      </c>
      <c r="AA15">
        <v>7138</v>
      </c>
      <c r="AB15">
        <v>9851</v>
      </c>
      <c r="AC15">
        <v>5830</v>
      </c>
    </row>
    <row r="16" spans="1:29" x14ac:dyDescent="0.25">
      <c r="D16">
        <f>SUM(D12:D15)</f>
        <v>23449</v>
      </c>
      <c r="E16">
        <f>SUM(E12:E15)</f>
        <v>25378</v>
      </c>
      <c r="F16">
        <f>SUM(F12:F15)</f>
        <v>21221</v>
      </c>
      <c r="G16">
        <f>SUM(G12:G15)</f>
        <v>20919</v>
      </c>
      <c r="H16">
        <f t="shared" ref="H16" si="0">SUM(H12:H15)</f>
        <v>33366</v>
      </c>
      <c r="I16">
        <f>SUM(I12:I15)</f>
        <v>20545</v>
      </c>
      <c r="J16">
        <f>SUM(J12:J15)</f>
        <v>20425</v>
      </c>
      <c r="K16">
        <f>SUM(K12:K15)</f>
        <v>32249</v>
      </c>
      <c r="L16">
        <f>SUM(L12:L15)</f>
        <v>24857</v>
      </c>
      <c r="N16">
        <f t="shared" ref="N16:T16" si="1">SUM(N12:N15)</f>
        <v>29978</v>
      </c>
      <c r="O16">
        <f t="shared" si="1"/>
        <v>19547</v>
      </c>
      <c r="P16">
        <f t="shared" si="1"/>
        <v>35549</v>
      </c>
      <c r="Q16">
        <f t="shared" si="1"/>
        <v>27186</v>
      </c>
      <c r="R16">
        <f t="shared" si="1"/>
        <v>36771</v>
      </c>
      <c r="S16">
        <f t="shared" si="1"/>
        <v>28320</v>
      </c>
      <c r="T16">
        <f t="shared" si="1"/>
        <v>32545</v>
      </c>
      <c r="W16">
        <f t="shared" ref="W16:AC16" si="2">SUM(W12:W15)</f>
        <v>32514</v>
      </c>
      <c r="X16">
        <f t="shared" si="2"/>
        <v>34923</v>
      </c>
      <c r="Y16">
        <f t="shared" si="2"/>
        <v>33596</v>
      </c>
      <c r="Z16">
        <f t="shared" si="2"/>
        <v>34939</v>
      </c>
      <c r="AA16">
        <f t="shared" si="2"/>
        <v>30134</v>
      </c>
      <c r="AB16">
        <f t="shared" si="2"/>
        <v>38205</v>
      </c>
      <c r="AC16">
        <f t="shared" si="2"/>
        <v>22821</v>
      </c>
    </row>
    <row r="18" spans="1:29" x14ac:dyDescent="0.25">
      <c r="A18" t="s">
        <v>21</v>
      </c>
      <c r="D18">
        <v>20013599</v>
      </c>
      <c r="E18">
        <v>28670216</v>
      </c>
      <c r="F18">
        <v>7952365</v>
      </c>
      <c r="G18">
        <v>9766269</v>
      </c>
      <c r="H18">
        <v>19025752</v>
      </c>
      <c r="I18">
        <v>12129673</v>
      </c>
      <c r="J18">
        <v>12116684</v>
      </c>
      <c r="K18">
        <v>26142799</v>
      </c>
      <c r="L18">
        <v>16275171</v>
      </c>
      <c r="N18">
        <v>15153867</v>
      </c>
      <c r="O18">
        <v>16609569</v>
      </c>
      <c r="P18">
        <v>23756623</v>
      </c>
      <c r="Q18">
        <v>23366684</v>
      </c>
      <c r="R18">
        <v>22360401</v>
      </c>
      <c r="S18">
        <v>17529316</v>
      </c>
      <c r="T18">
        <v>11888369</v>
      </c>
      <c r="W18">
        <v>57558891</v>
      </c>
      <c r="X18">
        <v>30018281</v>
      </c>
      <c r="Y18">
        <v>51546312</v>
      </c>
      <c r="Z18">
        <v>74324204</v>
      </c>
      <c r="AA18">
        <v>64605621</v>
      </c>
      <c r="AB18">
        <v>60112423</v>
      </c>
      <c r="AC18">
        <v>19227685</v>
      </c>
    </row>
    <row r="19" spans="1:29" x14ac:dyDescent="0.25">
      <c r="D19">
        <v>11109858</v>
      </c>
      <c r="E19">
        <v>26621278</v>
      </c>
      <c r="F19">
        <v>13344975</v>
      </c>
      <c r="G19">
        <v>10808745</v>
      </c>
      <c r="H19">
        <v>19815995</v>
      </c>
      <c r="I19">
        <v>11253376</v>
      </c>
      <c r="J19">
        <v>10123878</v>
      </c>
      <c r="K19">
        <v>21575655</v>
      </c>
      <c r="L19">
        <v>12905626</v>
      </c>
      <c r="N19">
        <v>23613213</v>
      </c>
      <c r="O19">
        <v>19394099</v>
      </c>
      <c r="P19">
        <v>21899711</v>
      </c>
      <c r="Q19">
        <v>24113758</v>
      </c>
      <c r="R19">
        <v>24123980</v>
      </c>
      <c r="S19">
        <v>16314424</v>
      </c>
      <c r="T19">
        <v>17680993</v>
      </c>
      <c r="W19">
        <v>57485538</v>
      </c>
      <c r="X19">
        <v>35845637</v>
      </c>
      <c r="Y19">
        <v>58830009</v>
      </c>
      <c r="Z19">
        <v>93415331</v>
      </c>
      <c r="AA19">
        <v>49745736</v>
      </c>
      <c r="AB19">
        <v>75945612</v>
      </c>
      <c r="AC19">
        <v>21654537</v>
      </c>
    </row>
    <row r="20" spans="1:29" x14ac:dyDescent="0.25">
      <c r="D20">
        <v>25079440</v>
      </c>
      <c r="E20">
        <v>27073237</v>
      </c>
      <c r="F20">
        <v>15597333</v>
      </c>
      <c r="G20">
        <v>17153728</v>
      </c>
      <c r="H20">
        <v>16341652</v>
      </c>
      <c r="I20">
        <v>11348915</v>
      </c>
      <c r="J20">
        <v>12884138</v>
      </c>
      <c r="K20">
        <v>16439823</v>
      </c>
      <c r="L20">
        <v>10859087</v>
      </c>
      <c r="N20">
        <v>25481475</v>
      </c>
      <c r="O20">
        <v>15258001</v>
      </c>
      <c r="P20">
        <v>21472442</v>
      </c>
      <c r="Q20">
        <v>21498138</v>
      </c>
      <c r="R20">
        <v>31523983</v>
      </c>
      <c r="S20">
        <v>15462537</v>
      </c>
      <c r="T20">
        <v>13707862</v>
      </c>
      <c r="W20">
        <v>56027569</v>
      </c>
      <c r="X20">
        <v>36185552</v>
      </c>
      <c r="Y20">
        <v>55411793</v>
      </c>
      <c r="Z20">
        <v>68819175</v>
      </c>
      <c r="AA20">
        <v>73400790</v>
      </c>
      <c r="AB20">
        <v>58408517</v>
      </c>
      <c r="AC20">
        <v>31661347</v>
      </c>
    </row>
    <row r="21" spans="1:29" x14ac:dyDescent="0.25">
      <c r="D21">
        <v>16848687</v>
      </c>
      <c r="E21">
        <v>26292662</v>
      </c>
      <c r="F21">
        <v>12901272</v>
      </c>
      <c r="G21">
        <v>11281938</v>
      </c>
      <c r="H21">
        <v>16785108</v>
      </c>
      <c r="I21">
        <v>12036127</v>
      </c>
      <c r="J21">
        <v>11632634</v>
      </c>
      <c r="K21">
        <v>15288852</v>
      </c>
      <c r="L21">
        <v>12737689</v>
      </c>
      <c r="N21">
        <v>35927642</v>
      </c>
      <c r="O21">
        <v>18142158</v>
      </c>
      <c r="P21">
        <v>19429908</v>
      </c>
      <c r="Q21">
        <v>19015928</v>
      </c>
      <c r="R21">
        <v>29935226</v>
      </c>
      <c r="S21">
        <v>13795062</v>
      </c>
      <c r="T21">
        <v>12348813</v>
      </c>
      <c r="W21">
        <v>53243377</v>
      </c>
      <c r="X21">
        <v>37570003</v>
      </c>
      <c r="Y21">
        <v>70863431</v>
      </c>
      <c r="Z21">
        <v>93517068</v>
      </c>
      <c r="AA21">
        <v>50022954</v>
      </c>
      <c r="AB21">
        <v>59923438</v>
      </c>
      <c r="AC21">
        <v>37817029</v>
      </c>
    </row>
    <row r="22" spans="1:29" x14ac:dyDescent="0.25">
      <c r="W22">
        <f>SUM(W18:W21)</f>
        <v>224315375</v>
      </c>
      <c r="X22">
        <f t="shared" ref="X22:AC22" si="3">SUM(X18:X21)</f>
        <v>139619473</v>
      </c>
      <c r="Y22">
        <f t="shared" si="3"/>
        <v>236651545</v>
      </c>
      <c r="Z22">
        <f t="shared" si="3"/>
        <v>330075778</v>
      </c>
      <c r="AA22">
        <f t="shared" si="3"/>
        <v>237775101</v>
      </c>
      <c r="AB22">
        <f t="shared" si="3"/>
        <v>254389990</v>
      </c>
      <c r="AC22">
        <f t="shared" si="3"/>
        <v>110360598</v>
      </c>
    </row>
    <row r="24" spans="1:29" x14ac:dyDescent="0.25">
      <c r="A24" t="s">
        <v>22</v>
      </c>
      <c r="D24">
        <f t="shared" ref="D24:L24" si="4">D18/$N$1</f>
        <v>0.12742304739081217</v>
      </c>
      <c r="E24">
        <f t="shared" si="4"/>
        <v>0.18253819775607683</v>
      </c>
      <c r="F24">
        <f t="shared" si="4"/>
        <v>5.0631302359162689E-2</v>
      </c>
      <c r="G24">
        <f t="shared" si="4"/>
        <v>6.2180108516135438E-2</v>
      </c>
      <c r="H24">
        <f t="shared" si="4"/>
        <v>0.12113360014567291</v>
      </c>
      <c r="I24">
        <f t="shared" si="4"/>
        <v>7.7227484047924358E-2</v>
      </c>
      <c r="J24">
        <f t="shared" si="4"/>
        <v>7.7144785380755129E-2</v>
      </c>
      <c r="K24">
        <f t="shared" si="4"/>
        <v>0.1664465804429017</v>
      </c>
      <c r="L24">
        <f t="shared" si="4"/>
        <v>0.10362113708916482</v>
      </c>
      <c r="N24">
        <f t="shared" ref="N24" si="5">N18/$N$1</f>
        <v>9.6481992713807474E-2</v>
      </c>
      <c r="O24">
        <f t="shared" ref="O24:P24" si="6">O18/$N$1</f>
        <v>0.10575019004967395</v>
      </c>
      <c r="P24">
        <f t="shared" si="6"/>
        <v>0.15125421961210767</v>
      </c>
      <c r="Q24">
        <f t="shared" ref="Q24:R24" si="7">Q18/$N$1</f>
        <v>0.14877154692157729</v>
      </c>
      <c r="R24">
        <f t="shared" si="7"/>
        <v>0.14236472092303656</v>
      </c>
      <c r="S24">
        <f t="shared" ref="S24:T24" si="8">S18/$N$1</f>
        <v>0.11160605663161943</v>
      </c>
      <c r="T24">
        <f t="shared" si="8"/>
        <v>7.569114413087133E-2</v>
      </c>
      <c r="W24">
        <f>W18/$P$1</f>
        <v>0.48862304713613924</v>
      </c>
      <c r="X24">
        <f>X18/$O$1</f>
        <v>0.21842410210056051</v>
      </c>
      <c r="Y24">
        <f>Y18/$N$1</f>
        <v>0.32818625759402842</v>
      </c>
      <c r="Z24">
        <f>Z18/$N$1</f>
        <v>0.47320906992172629</v>
      </c>
      <c r="AA24">
        <f>AA18/$N$1</f>
        <v>0.41133256973899845</v>
      </c>
      <c r="AB24">
        <f>AB18/$N$1</f>
        <v>0.382725172254403</v>
      </c>
      <c r="AC24">
        <f>AC18/$O$1</f>
        <v>0.13990773927385836</v>
      </c>
    </row>
    <row r="25" spans="1:29" x14ac:dyDescent="0.25">
      <c r="D25">
        <f t="shared" ref="D25:L25" si="9">D19/$N$1</f>
        <v>7.0734502197190699E-2</v>
      </c>
      <c r="E25">
        <f t="shared" si="9"/>
        <v>0.16949297166381644</v>
      </c>
      <c r="F25">
        <f t="shared" si="9"/>
        <v>8.496509707495406E-2</v>
      </c>
      <c r="G25">
        <f t="shared" si="9"/>
        <v>6.8817368948493676E-2</v>
      </c>
      <c r="H25">
        <f t="shared" si="9"/>
        <v>0.12616493764969994</v>
      </c>
      <c r="I25">
        <f t="shared" si="9"/>
        <v>7.1648255936107658E-2</v>
      </c>
      <c r="J25">
        <f t="shared" si="9"/>
        <v>6.4456941811055601E-2</v>
      </c>
      <c r="K25">
        <f t="shared" si="9"/>
        <v>0.13736838184640421</v>
      </c>
      <c r="L25">
        <f t="shared" si="9"/>
        <v>8.2167839647736399E-2</v>
      </c>
      <c r="N25">
        <f t="shared" ref="N25" si="10">N19/$N$1</f>
        <v>0.15034115349010149</v>
      </c>
      <c r="O25">
        <f t="shared" ref="O25:P25" si="11">O19/$N$1</f>
        <v>0.12347880038863089</v>
      </c>
      <c r="P25">
        <f t="shared" si="11"/>
        <v>0.13943158912088177</v>
      </c>
      <c r="Q25">
        <f t="shared" ref="Q25:R25" si="12">Q19/$N$1</f>
        <v>0.15352803503280824</v>
      </c>
      <c r="R25">
        <f t="shared" si="12"/>
        <v>0.15359311670005005</v>
      </c>
      <c r="S25">
        <f t="shared" ref="S25:T25" si="13">S19/$N$1</f>
        <v>0.10387105400212143</v>
      </c>
      <c r="T25">
        <f t="shared" si="13"/>
        <v>0.11257175728141741</v>
      </c>
      <c r="W25">
        <f t="shared" ref="W25:W27" si="14">W19/$P$1</f>
        <v>0.48800034635518469</v>
      </c>
      <c r="X25">
        <f>X19/$O$1</f>
        <v>0.26082609713552984</v>
      </c>
      <c r="Y25">
        <f t="shared" ref="Y25:Y27" si="15">Y19/$N$1</f>
        <v>0.37456026898554856</v>
      </c>
      <c r="Z25">
        <f t="shared" ref="Z25:AA27" si="16">Z19/$N$1</f>
        <v>0.59475890113724195</v>
      </c>
      <c r="AA25">
        <f t="shared" si="16"/>
        <v>0.31672230845730598</v>
      </c>
      <c r="AB25">
        <f t="shared" ref="AB25" si="17">AB19/$N$1</f>
        <v>0.48353228807073795</v>
      </c>
      <c r="AC25">
        <f t="shared" ref="AC25:AC27" si="18">AC19/$O$1</f>
        <v>0.15756641096898139</v>
      </c>
    </row>
    <row r="26" spans="1:29" x14ac:dyDescent="0.25">
      <c r="D26">
        <f t="shared" ref="D26:L26" si="19">D20/$N$1</f>
        <v>0.15967636164065394</v>
      </c>
      <c r="E26">
        <f t="shared" si="19"/>
        <v>0.17237051473219231</v>
      </c>
      <c r="F26">
        <f t="shared" si="19"/>
        <v>9.9305462352337448E-2</v>
      </c>
      <c r="G26">
        <f t="shared" si="19"/>
        <v>0.10921475422152216</v>
      </c>
      <c r="H26">
        <f t="shared" si="19"/>
        <v>0.10404440986551997</v>
      </c>
      <c r="I26">
        <f t="shared" si="19"/>
        <v>7.2256535862405311E-2</v>
      </c>
      <c r="J26">
        <f t="shared" si="19"/>
        <v>8.2031029349781806E-2</v>
      </c>
      <c r="K26">
        <f t="shared" si="19"/>
        <v>0.10466944727060654</v>
      </c>
      <c r="L26">
        <f t="shared" si="19"/>
        <v>6.9137887564448164E-2</v>
      </c>
      <c r="N26">
        <f t="shared" ref="N26" si="20">N20/$N$1</f>
        <v>0.16223604742519301</v>
      </c>
      <c r="O26">
        <f t="shared" ref="O26:P26" si="21">O20/$N$1</f>
        <v>9.7144995485922314E-2</v>
      </c>
      <c r="P26">
        <f t="shared" si="21"/>
        <v>0.13671124291850084</v>
      </c>
      <c r="Q26">
        <f t="shared" ref="Q26:R26" si="22">Q20/$N$1</f>
        <v>0.13687484480868334</v>
      </c>
      <c r="R26">
        <f t="shared" si="22"/>
        <v>0.20070762783626059</v>
      </c>
      <c r="S26">
        <f t="shared" ref="S26:T26" si="23">S20/$N$1</f>
        <v>9.8447240045790196E-2</v>
      </c>
      <c r="T26">
        <f t="shared" si="23"/>
        <v>8.7275534462977561E-2</v>
      </c>
      <c r="W26">
        <f t="shared" si="14"/>
        <v>0.4756235051229582</v>
      </c>
      <c r="X26">
        <f>X20/$O$1</f>
        <v>0.26329944424909413</v>
      </c>
      <c r="Y26">
        <f t="shared" si="15"/>
        <v>0.35279709188981323</v>
      </c>
      <c r="Z26">
        <f t="shared" si="16"/>
        <v>0.43815952330320979</v>
      </c>
      <c r="AA26">
        <f t="shared" si="16"/>
        <v>0.46732985619893014</v>
      </c>
      <c r="AB26">
        <f t="shared" ref="AB26" si="24">AB20/$N$1</f>
        <v>0.37187670392107175</v>
      </c>
      <c r="AC26">
        <f t="shared" si="18"/>
        <v>0.23037965730846732</v>
      </c>
    </row>
    <row r="27" spans="1:29" x14ac:dyDescent="0.25">
      <c r="D27">
        <f t="shared" ref="D27:L27" si="25">D21/$N$1</f>
        <v>0.10727261209110669</v>
      </c>
      <c r="E27">
        <f t="shared" si="25"/>
        <v>0.16740073167532768</v>
      </c>
      <c r="F27">
        <f t="shared" si="25"/>
        <v>8.2140118499314296E-2</v>
      </c>
      <c r="G27">
        <f t="shared" si="25"/>
        <v>7.1830105141719114E-2</v>
      </c>
      <c r="H27">
        <f t="shared" si="25"/>
        <v>0.10686781583581746</v>
      </c>
      <c r="I27">
        <f t="shared" si="25"/>
        <v>7.663189320036011E-2</v>
      </c>
      <c r="J27">
        <f t="shared" si="25"/>
        <v>7.406292458752535E-2</v>
      </c>
      <c r="K27">
        <f t="shared" si="25"/>
        <v>9.7341418349948625E-2</v>
      </c>
      <c r="L27">
        <f t="shared" si="25"/>
        <v>8.1098614451924761E-2</v>
      </c>
      <c r="N27">
        <f t="shared" ref="N27" si="26">N21/$N$1</f>
        <v>0.22874494633404685</v>
      </c>
      <c r="O27">
        <f t="shared" ref="O27:P27" si="27">O21/$N$1</f>
        <v>0.11550791332461503</v>
      </c>
      <c r="P27">
        <f t="shared" si="27"/>
        <v>0.12370678996232114</v>
      </c>
      <c r="Q27">
        <f t="shared" ref="Q27:R27" si="28">Q21/$N$1</f>
        <v>0.12107105247408384</v>
      </c>
      <c r="R27">
        <f t="shared" si="28"/>
        <v>0.19059229283312173</v>
      </c>
      <c r="S27">
        <f t="shared" ref="S27:T27" si="29">S21/$N$1</f>
        <v>8.7830721450209537E-2</v>
      </c>
      <c r="T27">
        <f t="shared" si="29"/>
        <v>7.862270969450709E-2</v>
      </c>
      <c r="W27">
        <f t="shared" si="14"/>
        <v>0.45198822731935945</v>
      </c>
      <c r="X27">
        <f>X21/$O$1</f>
        <v>0.27337322117780044</v>
      </c>
      <c r="Y27">
        <f t="shared" si="15"/>
        <v>0.45117493992902263</v>
      </c>
      <c r="Z27">
        <f t="shared" si="16"/>
        <v>0.5954066426340312</v>
      </c>
      <c r="AA27">
        <f t="shared" si="16"/>
        <v>0.31848730646449031</v>
      </c>
      <c r="AB27">
        <f t="shared" ref="AB27" si="30">AB21/$N$1</f>
        <v>0.38152193816286589</v>
      </c>
      <c r="AC27">
        <f t="shared" si="18"/>
        <v>0.27517067361171876</v>
      </c>
    </row>
    <row r="28" spans="1:29" x14ac:dyDescent="0.25">
      <c r="D28">
        <f>AVERAGE(D24:D27)</f>
        <v>0.11627663082994089</v>
      </c>
      <c r="E28">
        <f>AVERAGE(E24:E27)</f>
        <v>0.1729506039568533</v>
      </c>
      <c r="F28">
        <f>AVERAGE(F24:F27)</f>
        <v>7.9260495071442116E-2</v>
      </c>
      <c r="G28">
        <f>AVERAGE(G24:G27)</f>
        <v>7.8010584206967604E-2</v>
      </c>
      <c r="H28">
        <f t="shared" ref="H28" si="31">AVERAGE(H24:H27)</f>
        <v>0.11455269087417756</v>
      </c>
      <c r="I28">
        <f>AVERAGE(I24:I27)</f>
        <v>7.4441042261699369E-2</v>
      </c>
      <c r="J28">
        <f>AVERAGE(J24:J27)</f>
        <v>7.4423920282279468E-2</v>
      </c>
      <c r="K28">
        <f>AVERAGE(K24:K27)</f>
        <v>0.12645645697746527</v>
      </c>
      <c r="L28">
        <f>AVERAGE(L24:L27)</f>
        <v>8.4006369688318538E-2</v>
      </c>
      <c r="N28">
        <f t="shared" ref="N28:T28" si="32">AVERAGE(N24:N27)</f>
        <v>0.15945103499078722</v>
      </c>
      <c r="O28">
        <f t="shared" si="32"/>
        <v>0.11047047481221055</v>
      </c>
      <c r="P28">
        <f t="shared" si="32"/>
        <v>0.13777596040345286</v>
      </c>
      <c r="Q28">
        <f t="shared" si="32"/>
        <v>0.14006136980928818</v>
      </c>
      <c r="R28">
        <f t="shared" si="32"/>
        <v>0.17181443957311723</v>
      </c>
      <c r="S28">
        <f t="shared" si="32"/>
        <v>0.10043876803243515</v>
      </c>
      <c r="T28">
        <f t="shared" si="32"/>
        <v>8.8540286392443338E-2</v>
      </c>
      <c r="W28">
        <f t="shared" ref="W28:AC28" si="33">AVERAGE(W24:W27)</f>
        <v>0.47605878148341041</v>
      </c>
      <c r="X28">
        <f t="shared" si="33"/>
        <v>0.25398071616574625</v>
      </c>
      <c r="Y28">
        <f t="shared" si="33"/>
        <v>0.37667963959960316</v>
      </c>
      <c r="Z28">
        <f t="shared" si="33"/>
        <v>0.52538353424905226</v>
      </c>
      <c r="AA28">
        <f t="shared" si="33"/>
        <v>0.37846801021493126</v>
      </c>
      <c r="AB28">
        <f t="shared" si="33"/>
        <v>0.40491402560226963</v>
      </c>
      <c r="AC28">
        <f t="shared" si="33"/>
        <v>0.20075612029075646</v>
      </c>
    </row>
    <row r="30" spans="1:29" x14ac:dyDescent="0.25">
      <c r="A30" t="s">
        <v>24</v>
      </c>
    </row>
    <row r="31" spans="1:29" x14ac:dyDescent="0.25">
      <c r="A31" t="s">
        <v>20</v>
      </c>
      <c r="D31">
        <v>3686</v>
      </c>
      <c r="E31">
        <v>3829</v>
      </c>
      <c r="F31">
        <v>1469</v>
      </c>
      <c r="G31">
        <v>2441</v>
      </c>
      <c r="H31">
        <v>4662</v>
      </c>
      <c r="I31">
        <v>1958</v>
      </c>
      <c r="J31">
        <v>2978</v>
      </c>
      <c r="K31">
        <v>5447</v>
      </c>
      <c r="L31">
        <v>3094</v>
      </c>
      <c r="N31">
        <v>2387</v>
      </c>
      <c r="O31">
        <v>2656</v>
      </c>
      <c r="P31">
        <v>4551</v>
      </c>
      <c r="Q31">
        <v>2954</v>
      </c>
      <c r="R31">
        <v>4250</v>
      </c>
      <c r="S31">
        <v>2772</v>
      </c>
      <c r="T31">
        <v>2106</v>
      </c>
      <c r="W31">
        <v>7264</v>
      </c>
      <c r="X31">
        <v>4580</v>
      </c>
      <c r="Y31">
        <v>6822</v>
      </c>
      <c r="Z31">
        <v>7961</v>
      </c>
      <c r="AA31">
        <v>6612</v>
      </c>
      <c r="AB31">
        <v>8034</v>
      </c>
      <c r="AC31">
        <v>3545</v>
      </c>
    </row>
    <row r="32" spans="1:29" x14ac:dyDescent="0.25">
      <c r="D32">
        <v>1318</v>
      </c>
      <c r="E32">
        <v>3660</v>
      </c>
      <c r="F32">
        <v>2299</v>
      </c>
      <c r="G32">
        <v>1294</v>
      </c>
      <c r="H32">
        <v>5155</v>
      </c>
      <c r="I32">
        <v>3139</v>
      </c>
      <c r="J32">
        <v>2670</v>
      </c>
      <c r="K32">
        <v>4866</v>
      </c>
      <c r="L32">
        <v>2583</v>
      </c>
      <c r="N32">
        <v>3074</v>
      </c>
      <c r="O32">
        <v>3180</v>
      </c>
      <c r="P32">
        <v>3536</v>
      </c>
      <c r="Q32">
        <v>3202</v>
      </c>
      <c r="R32">
        <v>3788</v>
      </c>
      <c r="S32">
        <v>3245</v>
      </c>
      <c r="T32">
        <v>2484</v>
      </c>
      <c r="W32">
        <v>7611</v>
      </c>
      <c r="X32">
        <v>6170</v>
      </c>
      <c r="Y32">
        <v>7153</v>
      </c>
      <c r="Z32">
        <v>9005</v>
      </c>
      <c r="AA32">
        <v>6038</v>
      </c>
      <c r="AB32">
        <v>7755</v>
      </c>
      <c r="AC32">
        <v>3795</v>
      </c>
    </row>
    <row r="33" spans="1:29" x14ac:dyDescent="0.25">
      <c r="D33">
        <v>4100</v>
      </c>
      <c r="E33">
        <v>3668</v>
      </c>
      <c r="F33">
        <v>3702</v>
      </c>
      <c r="G33">
        <v>3710</v>
      </c>
      <c r="H33">
        <v>4233</v>
      </c>
      <c r="I33">
        <v>2454</v>
      </c>
      <c r="J33">
        <v>2483</v>
      </c>
      <c r="K33">
        <v>3647</v>
      </c>
      <c r="L33">
        <v>2328</v>
      </c>
      <c r="N33">
        <v>4281</v>
      </c>
      <c r="O33">
        <v>2699</v>
      </c>
      <c r="P33">
        <v>4755</v>
      </c>
      <c r="Q33">
        <v>2544</v>
      </c>
      <c r="R33">
        <v>6236</v>
      </c>
      <c r="S33">
        <v>2553</v>
      </c>
      <c r="T33">
        <v>2089</v>
      </c>
      <c r="W33">
        <v>8029</v>
      </c>
      <c r="X33">
        <v>5639</v>
      </c>
      <c r="Y33">
        <v>7283</v>
      </c>
      <c r="Z33">
        <v>6998</v>
      </c>
      <c r="AA33">
        <v>7096</v>
      </c>
      <c r="AB33">
        <v>8486</v>
      </c>
      <c r="AC33">
        <v>4007</v>
      </c>
    </row>
    <row r="34" spans="1:29" x14ac:dyDescent="0.25">
      <c r="D34">
        <v>3209</v>
      </c>
      <c r="E34">
        <v>3818</v>
      </c>
      <c r="F34">
        <v>2889</v>
      </c>
      <c r="G34">
        <v>2390</v>
      </c>
      <c r="H34">
        <v>4520</v>
      </c>
      <c r="I34">
        <v>3253</v>
      </c>
      <c r="J34">
        <v>3149</v>
      </c>
      <c r="K34">
        <v>3281</v>
      </c>
      <c r="L34">
        <v>1555</v>
      </c>
      <c r="N34">
        <v>5248</v>
      </c>
      <c r="O34">
        <v>2526</v>
      </c>
      <c r="P34">
        <v>3636</v>
      </c>
      <c r="Q34">
        <v>2899</v>
      </c>
      <c r="R34">
        <v>5136</v>
      </c>
      <c r="S34">
        <v>2011</v>
      </c>
      <c r="T34">
        <v>2352</v>
      </c>
      <c r="W34">
        <v>7650</v>
      </c>
      <c r="X34">
        <v>6558</v>
      </c>
      <c r="Y34">
        <v>7239</v>
      </c>
      <c r="Z34">
        <v>8872</v>
      </c>
      <c r="AA34">
        <v>5844</v>
      </c>
      <c r="AB34">
        <v>8415</v>
      </c>
      <c r="AC34">
        <v>4829</v>
      </c>
    </row>
    <row r="35" spans="1:29" x14ac:dyDescent="0.25">
      <c r="D35">
        <f>SUM(D31:D34)</f>
        <v>12313</v>
      </c>
      <c r="E35">
        <f>SUM(E31:E34)</f>
        <v>14975</v>
      </c>
      <c r="F35">
        <f>SUM(F31:F34)</f>
        <v>10359</v>
      </c>
      <c r="G35">
        <f>SUM(G31:G34)</f>
        <v>9835</v>
      </c>
      <c r="H35">
        <f t="shared" ref="H35" si="34">SUM(H31:H34)</f>
        <v>18570</v>
      </c>
      <c r="I35">
        <f>SUM(I31:I34)</f>
        <v>10804</v>
      </c>
      <c r="J35">
        <f>SUM(J31:J34)</f>
        <v>11280</v>
      </c>
      <c r="K35">
        <f>SUM(K31:K34)</f>
        <v>17241</v>
      </c>
      <c r="L35">
        <f>SUM(L31:L34)</f>
        <v>9560</v>
      </c>
      <c r="N35">
        <f t="shared" ref="N35:T35" si="35">SUM(N31:N34)</f>
        <v>14990</v>
      </c>
      <c r="O35">
        <f t="shared" si="35"/>
        <v>11061</v>
      </c>
      <c r="P35">
        <f t="shared" si="35"/>
        <v>16478</v>
      </c>
      <c r="Q35">
        <f t="shared" si="35"/>
        <v>11599</v>
      </c>
      <c r="R35">
        <f t="shared" si="35"/>
        <v>19410</v>
      </c>
      <c r="S35">
        <f t="shared" si="35"/>
        <v>10581</v>
      </c>
      <c r="T35">
        <f t="shared" si="35"/>
        <v>9031</v>
      </c>
      <c r="W35">
        <f t="shared" ref="W35:AC35" si="36">SUM(W31:W34)</f>
        <v>30554</v>
      </c>
      <c r="X35">
        <f t="shared" si="36"/>
        <v>22947</v>
      </c>
      <c r="Y35">
        <f t="shared" si="36"/>
        <v>28497</v>
      </c>
      <c r="Z35">
        <f t="shared" si="36"/>
        <v>32836</v>
      </c>
      <c r="AA35">
        <f t="shared" si="36"/>
        <v>25590</v>
      </c>
      <c r="AB35">
        <f t="shared" si="36"/>
        <v>32690</v>
      </c>
      <c r="AC35">
        <f t="shared" si="36"/>
        <v>16176</v>
      </c>
    </row>
    <row r="37" spans="1:29" x14ac:dyDescent="0.25">
      <c r="A37" t="s">
        <v>21</v>
      </c>
      <c r="D37">
        <v>18273469</v>
      </c>
      <c r="E37">
        <v>26866331</v>
      </c>
      <c r="F37">
        <v>6032001</v>
      </c>
      <c r="G37">
        <v>8167765</v>
      </c>
      <c r="H37">
        <v>16209701</v>
      </c>
      <c r="I37" s="2">
        <v>7481265</v>
      </c>
      <c r="J37" s="2">
        <v>10219358</v>
      </c>
      <c r="K37" s="2">
        <v>24941317</v>
      </c>
      <c r="L37" s="2">
        <v>12948464</v>
      </c>
      <c r="N37">
        <v>12436667</v>
      </c>
      <c r="O37">
        <v>15574872</v>
      </c>
      <c r="P37">
        <v>21173095</v>
      </c>
      <c r="Q37">
        <v>22402413</v>
      </c>
      <c r="R37">
        <v>19505625</v>
      </c>
      <c r="S37">
        <v>14283175</v>
      </c>
      <c r="T37">
        <v>7722293</v>
      </c>
      <c r="W37">
        <v>57453246</v>
      </c>
      <c r="X37">
        <v>28613621</v>
      </c>
      <c r="Y37">
        <v>50827017</v>
      </c>
      <c r="Z37">
        <v>74171855</v>
      </c>
      <c r="AA37">
        <v>64310263</v>
      </c>
      <c r="AB37">
        <v>59551184</v>
      </c>
      <c r="AC37">
        <v>17945967</v>
      </c>
    </row>
    <row r="38" spans="1:29" x14ac:dyDescent="0.25">
      <c r="D38">
        <v>6637124</v>
      </c>
      <c r="E38">
        <v>24608795</v>
      </c>
      <c r="F38">
        <v>10754511</v>
      </c>
      <c r="G38">
        <v>7444352</v>
      </c>
      <c r="H38">
        <v>17768355</v>
      </c>
      <c r="I38" s="2">
        <v>9460278</v>
      </c>
      <c r="J38" s="2">
        <v>8017163</v>
      </c>
      <c r="K38" s="2">
        <v>19618130</v>
      </c>
      <c r="L38" s="2">
        <v>8672540</v>
      </c>
      <c r="N38">
        <v>20958362</v>
      </c>
      <c r="O38">
        <v>18432903</v>
      </c>
      <c r="P38">
        <v>18459239</v>
      </c>
      <c r="Q38">
        <v>22548240</v>
      </c>
      <c r="R38">
        <v>21173018</v>
      </c>
      <c r="S38">
        <v>14759231</v>
      </c>
      <c r="T38">
        <v>12930223</v>
      </c>
      <c r="W38">
        <v>57362911</v>
      </c>
      <c r="X38">
        <v>34945244</v>
      </c>
      <c r="Y38">
        <v>58423937</v>
      </c>
      <c r="Z38">
        <v>93333561</v>
      </c>
      <c r="AA38">
        <v>49392327</v>
      </c>
      <c r="AB38">
        <v>75385120</v>
      </c>
      <c r="AC38">
        <v>20666998</v>
      </c>
    </row>
    <row r="39" spans="1:29" x14ac:dyDescent="0.25">
      <c r="D39">
        <v>23167325</v>
      </c>
      <c r="E39">
        <v>25535065</v>
      </c>
      <c r="F39">
        <v>14021175</v>
      </c>
      <c r="G39">
        <v>15515731</v>
      </c>
      <c r="H39">
        <v>14158522</v>
      </c>
      <c r="I39" s="2">
        <v>9418271</v>
      </c>
      <c r="J39" s="2">
        <v>10150464</v>
      </c>
      <c r="K39" s="2">
        <v>13352236</v>
      </c>
      <c r="L39" s="2">
        <v>7965665</v>
      </c>
      <c r="N39">
        <v>23836722</v>
      </c>
      <c r="O39">
        <v>13819902</v>
      </c>
      <c r="P39">
        <v>19407536</v>
      </c>
      <c r="Q39">
        <v>20139760</v>
      </c>
      <c r="R39">
        <v>30082363</v>
      </c>
      <c r="S39">
        <v>13742754</v>
      </c>
      <c r="T39">
        <v>7351598</v>
      </c>
      <c r="W39">
        <v>55929072</v>
      </c>
      <c r="X39">
        <v>35162792</v>
      </c>
      <c r="Y39">
        <v>54856779</v>
      </c>
      <c r="Z39">
        <v>68586003</v>
      </c>
      <c r="AA39">
        <v>73132702</v>
      </c>
      <c r="AB39">
        <v>58178886</v>
      </c>
      <c r="AC39">
        <v>31163966</v>
      </c>
    </row>
    <row r="40" spans="1:29" x14ac:dyDescent="0.25">
      <c r="D40">
        <v>14922216</v>
      </c>
      <c r="E40">
        <v>24478444</v>
      </c>
      <c r="F40">
        <v>11260841</v>
      </c>
      <c r="G40">
        <v>8879040</v>
      </c>
      <c r="H40">
        <v>14580324</v>
      </c>
      <c r="I40" s="2">
        <v>10380503</v>
      </c>
      <c r="J40" s="2">
        <v>10247131</v>
      </c>
      <c r="K40" s="2">
        <v>12107765</v>
      </c>
      <c r="L40" s="2">
        <v>8500355</v>
      </c>
      <c r="N40">
        <v>34953413</v>
      </c>
      <c r="O40">
        <v>17173549</v>
      </c>
      <c r="P40">
        <v>17187476</v>
      </c>
      <c r="Q40">
        <v>17323343</v>
      </c>
      <c r="R40">
        <v>28336520</v>
      </c>
      <c r="S40">
        <v>10167890</v>
      </c>
      <c r="T40">
        <v>8125223</v>
      </c>
      <c r="W40">
        <v>53118595</v>
      </c>
      <c r="X40">
        <v>36687674</v>
      </c>
      <c r="Y40">
        <v>69749330</v>
      </c>
      <c r="Z40">
        <v>93401078</v>
      </c>
      <c r="AA40">
        <v>49300647</v>
      </c>
      <c r="AB40">
        <v>59395295</v>
      </c>
      <c r="AC40">
        <v>37502073</v>
      </c>
    </row>
    <row r="41" spans="1:29" x14ac:dyDescent="0.25">
      <c r="D41">
        <f>SUM(D37:D40)</f>
        <v>63000134</v>
      </c>
      <c r="E41">
        <f>SUM(E37:E40)</f>
        <v>101488635</v>
      </c>
      <c r="F41">
        <f>SUM(F37:F40)</f>
        <v>42068528</v>
      </c>
      <c r="G41">
        <f>SUM(G37:G40)</f>
        <v>40006888</v>
      </c>
      <c r="H41">
        <f t="shared" ref="H41" si="37">SUM(H37:H40)</f>
        <v>62716902</v>
      </c>
      <c r="I41">
        <f>SUM(I37:I40)</f>
        <v>36740317</v>
      </c>
      <c r="J41">
        <f>SUM(J37:J40)</f>
        <v>38634116</v>
      </c>
      <c r="K41">
        <f>SUM(K37:K40)</f>
        <v>70019448</v>
      </c>
      <c r="L41">
        <f>SUM(L37:L40)</f>
        <v>38087024</v>
      </c>
      <c r="N41">
        <f t="shared" ref="N41:T41" si="38">SUM(N37:N40)</f>
        <v>92185164</v>
      </c>
      <c r="O41">
        <f t="shared" si="38"/>
        <v>65001226</v>
      </c>
      <c r="P41">
        <f t="shared" si="38"/>
        <v>76227346</v>
      </c>
      <c r="Q41">
        <f t="shared" si="38"/>
        <v>82413756</v>
      </c>
      <c r="R41">
        <f t="shared" si="38"/>
        <v>99097526</v>
      </c>
      <c r="S41">
        <f t="shared" si="38"/>
        <v>52953050</v>
      </c>
      <c r="T41">
        <f t="shared" si="38"/>
        <v>36129337</v>
      </c>
      <c r="W41">
        <f t="shared" ref="W41:AC41" si="39">SUM(W37:W40)</f>
        <v>223863824</v>
      </c>
      <c r="X41">
        <f t="shared" si="39"/>
        <v>135409331</v>
      </c>
      <c r="Y41">
        <f t="shared" si="39"/>
        <v>233857063</v>
      </c>
      <c r="Z41">
        <f t="shared" si="39"/>
        <v>329492497</v>
      </c>
      <c r="AA41">
        <f t="shared" si="39"/>
        <v>236135939</v>
      </c>
      <c r="AB41">
        <f t="shared" si="39"/>
        <v>252510485</v>
      </c>
      <c r="AC41">
        <f t="shared" si="39"/>
        <v>107279004</v>
      </c>
    </row>
    <row r="43" spans="1:29" x14ac:dyDescent="0.25">
      <c r="A43" t="s">
        <v>22</v>
      </c>
      <c r="D43">
        <f t="shared" ref="D43:L43" si="40">D37/$N$1</f>
        <v>0.11634394725214275</v>
      </c>
      <c r="E43">
        <f t="shared" si="40"/>
        <v>0.1710531808012265</v>
      </c>
      <c r="F43">
        <f t="shared" si="40"/>
        <v>3.8404684199200075E-2</v>
      </c>
      <c r="G43">
        <f t="shared" si="40"/>
        <v>5.2002716086797629E-2</v>
      </c>
      <c r="H43">
        <f t="shared" si="40"/>
        <v>0.10320430117111347</v>
      </c>
      <c r="I43">
        <f t="shared" si="40"/>
        <v>4.7631891926995455E-2</v>
      </c>
      <c r="J43">
        <f t="shared" si="40"/>
        <v>6.5064846094781623E-2</v>
      </c>
      <c r="K43">
        <f t="shared" si="40"/>
        <v>0.15879695691316034</v>
      </c>
      <c r="L43">
        <f t="shared" si="40"/>
        <v>8.2440581622037351E-2</v>
      </c>
      <c r="N43">
        <f t="shared" ref="N43" si="41">N37/$N$1</f>
        <v>7.9182060584143302E-2</v>
      </c>
      <c r="O43">
        <f t="shared" ref="O43:P43" si="42">O37/$N$1</f>
        <v>9.9162457135362481E-2</v>
      </c>
      <c r="P43">
        <f t="shared" si="42"/>
        <v>0.13480535347965991</v>
      </c>
      <c r="Q43">
        <f t="shared" ref="Q43:R43" si="43">Q37/$N$1</f>
        <v>0.1426322039013346</v>
      </c>
      <c r="R43">
        <f t="shared" si="43"/>
        <v>0.12418886671819548</v>
      </c>
      <c r="S43">
        <f t="shared" ref="S43:T43" si="44">S37/$N$1</f>
        <v>9.0938450646296229E-2</v>
      </c>
      <c r="T43">
        <f t="shared" si="44"/>
        <v>4.9166474600832018E-2</v>
      </c>
      <c r="W43">
        <f>W37/$P$1</f>
        <v>0.48772621641341568</v>
      </c>
      <c r="X43">
        <f>X37/$O$1</f>
        <v>0.20820327702211672</v>
      </c>
      <c r="Y43">
        <f>Y37/$N$1</f>
        <v>0.3236066334658057</v>
      </c>
      <c r="Z43">
        <f>Z37/$N$1</f>
        <v>0.47223909076670562</v>
      </c>
      <c r="AA43">
        <f>AA37/$N$1</f>
        <v>0.4094520775580941</v>
      </c>
      <c r="AB43">
        <f>AB37/$N$1</f>
        <v>0.37915186274147766</v>
      </c>
      <c r="AC43">
        <f>AC37/$O$1</f>
        <v>0.13058148560543123</v>
      </c>
    </row>
    <row r="44" spans="1:29" x14ac:dyDescent="0.25">
      <c r="D44">
        <f>D38/$N$1</f>
        <v>4.2257395383543797E-2</v>
      </c>
      <c r="E44">
        <f t="shared" ref="D44:L44" si="45">E38/$N$1</f>
        <v>0.1566798481130646</v>
      </c>
      <c r="F44">
        <f t="shared" si="45"/>
        <v>6.8472070656457676E-2</v>
      </c>
      <c r="G44">
        <f t="shared" si="45"/>
        <v>4.7396873380439339E-2</v>
      </c>
      <c r="H44">
        <f t="shared" si="45"/>
        <v>0.11312797569401557</v>
      </c>
      <c r="I44">
        <f t="shared" si="45"/>
        <v>6.0231917903634309E-2</v>
      </c>
      <c r="J44">
        <f t="shared" si="45"/>
        <v>5.1043859771991329E-2</v>
      </c>
      <c r="K44">
        <f t="shared" si="45"/>
        <v>0.12490516616771995</v>
      </c>
      <c r="L44">
        <f t="shared" si="45"/>
        <v>5.5216529291843716E-2</v>
      </c>
      <c r="N44">
        <f t="shared" ref="N44" si="46">N38/$N$1</f>
        <v>0.13343818642313143</v>
      </c>
      <c r="O44">
        <f t="shared" ref="O44:P44" si="47">O38/$N$1</f>
        <v>0.11735903534987603</v>
      </c>
      <c r="P44">
        <f t="shared" si="47"/>
        <v>0.11752671200693729</v>
      </c>
      <c r="Q44">
        <f t="shared" ref="Q44:R44" si="48">Q38/$N$1</f>
        <v>0.14356065863513137</v>
      </c>
      <c r="R44">
        <f t="shared" si="48"/>
        <v>0.1348048632342698</v>
      </c>
      <c r="S44">
        <f t="shared" ref="S44:T44" si="49">S38/$N$1</f>
        <v>9.3969415054480906E-2</v>
      </c>
      <c r="T44">
        <f t="shared" si="49"/>
        <v>8.2324444399169264E-2</v>
      </c>
      <c r="W44">
        <f t="shared" ref="W44:W46" si="50">W38/$P$1</f>
        <v>0.48695935377592942</v>
      </c>
      <c r="X44">
        <f>X38/$O$1</f>
        <v>0.25427450503861299</v>
      </c>
      <c r="Y44">
        <f t="shared" ref="Y44:Z46" si="51">Y38/$N$1</f>
        <v>0.37197488033555703</v>
      </c>
      <c r="Z44">
        <f t="shared" si="51"/>
        <v>0.59423828600024708</v>
      </c>
      <c r="AA44">
        <f t="shared" ref="AA44:AB44" si="52">AA38/$N$1</f>
        <v>0.31447221582002771</v>
      </c>
      <c r="AB44">
        <f t="shared" si="52"/>
        <v>0.47996373457477898</v>
      </c>
      <c r="AC44">
        <f t="shared" ref="AC44:AC46" si="53">AC38/$O$1</f>
        <v>0.15038071238203413</v>
      </c>
    </row>
    <row r="45" spans="1:29" x14ac:dyDescent="0.25">
      <c r="D45">
        <f t="shared" ref="D45:L45" si="54">D39/$N$1</f>
        <v>0.14750226340566469</v>
      </c>
      <c r="E45">
        <f t="shared" si="54"/>
        <v>0.16257724548305724</v>
      </c>
      <c r="F45">
        <f t="shared" si="54"/>
        <v>8.9270342955301077E-2</v>
      </c>
      <c r="G45">
        <f t="shared" si="54"/>
        <v>9.8785916841648197E-2</v>
      </c>
      <c r="H45">
        <f t="shared" si="54"/>
        <v>9.0144807027954174E-2</v>
      </c>
      <c r="I45">
        <f t="shared" si="54"/>
        <v>5.9964466759452502E-2</v>
      </c>
      <c r="J45">
        <f t="shared" si="54"/>
        <v>6.4626210173928875E-2</v>
      </c>
      <c r="K45">
        <f t="shared" si="54"/>
        <v>8.5011326578558324E-2</v>
      </c>
      <c r="L45">
        <f t="shared" si="54"/>
        <v>5.0715981108362056E-2</v>
      </c>
      <c r="N45">
        <f t="shared" ref="N45" si="55">N39/$N$1</f>
        <v>0.15176419578745506</v>
      </c>
      <c r="O45">
        <f t="shared" ref="O45:P45" si="56">O39/$N$1</f>
        <v>8.7988873339691673E-2</v>
      </c>
      <c r="P45">
        <f t="shared" si="56"/>
        <v>0.12356435139261525</v>
      </c>
      <c r="Q45">
        <f t="shared" ref="Q45:R45" si="57">Q39/$N$1</f>
        <v>0.12822629217861231</v>
      </c>
      <c r="R45">
        <f t="shared" si="57"/>
        <v>0.19152908810537347</v>
      </c>
      <c r="S45">
        <f t="shared" ref="S45:T45" si="58">S39/$N$1</f>
        <v>8.749768565974933E-2</v>
      </c>
      <c r="T45">
        <f t="shared" si="58"/>
        <v>4.6806325056887567E-2</v>
      </c>
      <c r="W45">
        <f t="shared" si="50"/>
        <v>0.4747873544703376</v>
      </c>
      <c r="X45">
        <f>X39/$O$1</f>
        <v>0.25585746465458076</v>
      </c>
      <c r="Y45">
        <f t="shared" si="51"/>
        <v>0.3492634158516072</v>
      </c>
      <c r="Z45">
        <f t="shared" si="51"/>
        <v>0.43667495839281006</v>
      </c>
      <c r="AA45">
        <f t="shared" ref="AA45:AB45" si="59">AA39/$N$1</f>
        <v>0.46562298728800072</v>
      </c>
      <c r="AB45">
        <f t="shared" si="59"/>
        <v>0.3704146839317935</v>
      </c>
      <c r="AC45">
        <f t="shared" si="53"/>
        <v>0.22676052940681035</v>
      </c>
    </row>
    <row r="46" spans="1:29" x14ac:dyDescent="0.25">
      <c r="D46">
        <f t="shared" ref="D46:L46" si="60">D40/$N$1</f>
        <v>9.5007111741568104E-2</v>
      </c>
      <c r="E46">
        <f t="shared" si="60"/>
        <v>0.15584992633585501</v>
      </c>
      <c r="F46">
        <f t="shared" si="60"/>
        <v>7.1695784271654517E-2</v>
      </c>
      <c r="G46">
        <f t="shared" si="60"/>
        <v>5.6531278292570805E-2</v>
      </c>
      <c r="H46">
        <f t="shared" si="60"/>
        <v>9.2830345807637896E-2</v>
      </c>
      <c r="I46">
        <f t="shared" si="60"/>
        <v>6.6090827827092358E-2</v>
      </c>
      <c r="J46">
        <f t="shared" si="60"/>
        <v>6.5241671876850357E-2</v>
      </c>
      <c r="K46">
        <f t="shared" si="60"/>
        <v>7.7087999684205571E-2</v>
      </c>
      <c r="L46">
        <f t="shared" si="60"/>
        <v>5.4120257830874256E-2</v>
      </c>
      <c r="N46">
        <f t="shared" ref="N46" si="61">N40/$N$1</f>
        <v>0.22254220248789985</v>
      </c>
      <c r="O46">
        <f t="shared" ref="O46:P46" si="62">O40/$N$1</f>
        <v>0.10934095102512222</v>
      </c>
      <c r="P46">
        <f t="shared" si="62"/>
        <v>0.10942962177249813</v>
      </c>
      <c r="Q46">
        <f t="shared" ref="Q46:R46" si="63">Q40/$N$1</f>
        <v>0.11029466294674407</v>
      </c>
      <c r="R46">
        <f t="shared" si="63"/>
        <v>0.18041361430548783</v>
      </c>
      <c r="S46">
        <f t="shared" ref="S46:T46" si="64">S40/$N$1</f>
        <v>6.4737158435849804E-2</v>
      </c>
      <c r="T46">
        <f t="shared" si="64"/>
        <v>5.1731858692178105E-2</v>
      </c>
      <c r="W46">
        <f t="shared" si="50"/>
        <v>0.45092894073463802</v>
      </c>
      <c r="X46">
        <f>X40/$O$1</f>
        <v>0.26695306941820152</v>
      </c>
      <c r="Y46">
        <f t="shared" si="51"/>
        <v>0.4440816557815212</v>
      </c>
      <c r="Z46">
        <f t="shared" si="51"/>
        <v>0.59466815480548718</v>
      </c>
      <c r="AA46">
        <f t="shared" ref="AA46:AB46" si="65">AA40/$N$1</f>
        <v>0.31388850546464442</v>
      </c>
      <c r="AB46">
        <f t="shared" si="65"/>
        <v>0.37815934503215881</v>
      </c>
      <c r="AC46">
        <f t="shared" si="53"/>
        <v>0.27287893740266717</v>
      </c>
    </row>
    <row r="47" spans="1:29" x14ac:dyDescent="0.25">
      <c r="D47">
        <f>AVERAGE(D43:D46)</f>
        <v>0.10027767944572984</v>
      </c>
      <c r="E47">
        <f>AVERAGE(E43:E46)</f>
        <v>0.16154005018330084</v>
      </c>
      <c r="F47">
        <f>AVERAGE(F43:F46)</f>
        <v>6.6960720520653341E-2</v>
      </c>
      <c r="G47">
        <f>AVERAGE(G43:G46)</f>
        <v>6.3679196150363993E-2</v>
      </c>
      <c r="H47">
        <f t="shared" ref="H47" si="66">AVERAGE(H43:H46)</f>
        <v>9.9826857425180271E-2</v>
      </c>
      <c r="I47">
        <f>AVERAGE(I43:I46)</f>
        <v>5.8479776104293654E-2</v>
      </c>
      <c r="J47">
        <f>AVERAGE(J43:J46)</f>
        <v>6.1494146979388042E-2</v>
      </c>
      <c r="K47">
        <f>AVERAGE(K43:K46)</f>
        <v>0.11145036233591105</v>
      </c>
      <c r="L47">
        <f>AVERAGE(L43:L46)</f>
        <v>6.0623337463279345E-2</v>
      </c>
      <c r="N47">
        <f t="shared" ref="N47:T47" si="67">AVERAGE(N43:N46)</f>
        <v>0.1467316613206574</v>
      </c>
      <c r="O47">
        <f t="shared" si="67"/>
        <v>0.1034628292125131</v>
      </c>
      <c r="P47">
        <f t="shared" si="67"/>
        <v>0.12133150966292763</v>
      </c>
      <c r="Q47">
        <f t="shared" si="67"/>
        <v>0.13117845441545559</v>
      </c>
      <c r="R47">
        <f t="shared" si="67"/>
        <v>0.15773410809083166</v>
      </c>
      <c r="S47">
        <f t="shared" si="67"/>
        <v>8.4285677449094071E-2</v>
      </c>
      <c r="T47">
        <f t="shared" si="67"/>
        <v>5.750727568726674E-2</v>
      </c>
      <c r="W47">
        <f t="shared" ref="W47:AC47" si="68">AVERAGE(W43:W46)</f>
        <v>0.47510046634858016</v>
      </c>
      <c r="X47">
        <f t="shared" si="68"/>
        <v>0.24632207903337799</v>
      </c>
      <c r="Y47">
        <f t="shared" si="68"/>
        <v>0.37223164635862283</v>
      </c>
      <c r="Z47">
        <f t="shared" si="68"/>
        <v>0.52445512249131243</v>
      </c>
      <c r="AA47">
        <f t="shared" si="68"/>
        <v>0.3758589465326917</v>
      </c>
      <c r="AB47">
        <f t="shared" si="68"/>
        <v>0.40192240657005224</v>
      </c>
      <c r="AC47">
        <f t="shared" si="68"/>
        <v>0.19515041619923573</v>
      </c>
    </row>
    <row r="49" spans="1:29" x14ac:dyDescent="0.25">
      <c r="A49" t="s">
        <v>25</v>
      </c>
      <c r="D49" s="1">
        <v>3.2550099399999999E-8</v>
      </c>
      <c r="E49" s="1">
        <v>8.2985869099999996E-8</v>
      </c>
      <c r="F49" s="1">
        <v>2.0479298699999999E-8</v>
      </c>
      <c r="G49" s="1">
        <v>1.7504993400000001E-8</v>
      </c>
      <c r="H49" s="1">
        <v>1.0361432900000001E-9</v>
      </c>
      <c r="I49" s="1">
        <v>1.44107133E-9</v>
      </c>
      <c r="J49" s="1">
        <v>1.53646779E-9</v>
      </c>
      <c r="K49" s="1">
        <v>8.3747555300000005E-10</v>
      </c>
      <c r="L49" s="1">
        <v>1.4357299399999999E-9</v>
      </c>
      <c r="N49" s="1">
        <v>2.6979942500000001E-8</v>
      </c>
      <c r="O49" s="1">
        <v>3.7558595399999999E-8</v>
      </c>
      <c r="P49" s="1">
        <v>1.6334752400000001E-8</v>
      </c>
      <c r="Q49" s="1">
        <v>2.6781870300000001E-8</v>
      </c>
      <c r="R49" s="10">
        <v>1.0484748548999999E-9</v>
      </c>
      <c r="S49" s="1">
        <v>2.5983475600000001E-8</v>
      </c>
      <c r="T49" s="1">
        <v>1.3254680750000002E-10</v>
      </c>
      <c r="U49" s="1"/>
      <c r="V49" s="1"/>
      <c r="W49" s="1">
        <v>9.2511482099999997E-8</v>
      </c>
      <c r="X49" s="1">
        <v>6.5704614199999998E-8</v>
      </c>
      <c r="Y49" s="1">
        <v>6.5270301600000005E-8</v>
      </c>
      <c r="Z49" s="1">
        <v>9.9849141999999995E-8</v>
      </c>
      <c r="AA49" s="1">
        <v>4.12000582E-8</v>
      </c>
      <c r="AB49" s="1">
        <v>4.4256992800000002E-8</v>
      </c>
      <c r="AC49" s="1">
        <v>3.4713328E-8</v>
      </c>
    </row>
    <row r="50" spans="1:29" x14ac:dyDescent="0.25">
      <c r="D50">
        <f t="shared" ref="D50:L50" si="69">0.04/(0.785321*0.05^2)</f>
        <v>20.373834393833853</v>
      </c>
      <c r="E50">
        <f t="shared" si="69"/>
        <v>20.373834393833853</v>
      </c>
      <c r="F50">
        <f t="shared" si="69"/>
        <v>20.373834393833853</v>
      </c>
      <c r="G50">
        <f t="shared" si="69"/>
        <v>20.373834393833853</v>
      </c>
      <c r="H50">
        <f t="shared" si="69"/>
        <v>20.373834393833853</v>
      </c>
      <c r="I50">
        <f t="shared" si="69"/>
        <v>20.373834393833853</v>
      </c>
      <c r="J50">
        <f t="shared" si="69"/>
        <v>20.373834393833853</v>
      </c>
      <c r="K50">
        <f t="shared" si="69"/>
        <v>20.373834393833853</v>
      </c>
      <c r="L50">
        <f t="shared" si="69"/>
        <v>20.373834393833853</v>
      </c>
      <c r="N50">
        <f t="shared" ref="N50:T50" si="70">0.04/(0.785321*0.05^2)</f>
        <v>20.373834393833853</v>
      </c>
      <c r="O50">
        <f t="shared" si="70"/>
        <v>20.373834393833853</v>
      </c>
      <c r="P50">
        <f t="shared" si="70"/>
        <v>20.373834393833853</v>
      </c>
      <c r="Q50">
        <f t="shared" si="70"/>
        <v>20.373834393833853</v>
      </c>
      <c r="R50">
        <f t="shared" si="70"/>
        <v>20.373834393833853</v>
      </c>
      <c r="S50">
        <f t="shared" si="70"/>
        <v>20.373834393833853</v>
      </c>
      <c r="T50">
        <f t="shared" si="70"/>
        <v>20.373834393833853</v>
      </c>
      <c r="W50">
        <f>0.03/(0.785321*0.05^2)</f>
        <v>15.280375795375388</v>
      </c>
      <c r="X50">
        <f>0.035/(0.785321*0.05^2)</f>
        <v>17.827105094604622</v>
      </c>
      <c r="Y50">
        <f>0.04/(0.785321*0.05^2)</f>
        <v>20.373834393833853</v>
      </c>
      <c r="Z50">
        <f>0.04/(0.785321*0.05^2)</f>
        <v>20.373834393833853</v>
      </c>
      <c r="AA50">
        <f>0.04/(0.785321*0.05^2)</f>
        <v>20.373834393833853</v>
      </c>
      <c r="AB50">
        <f>0.04/(0.785321*0.05^2)</f>
        <v>20.373834393833853</v>
      </c>
      <c r="AC50">
        <f>0.035/(0.785321*0.05^2)</f>
        <v>17.827105094604622</v>
      </c>
    </row>
    <row r="51" spans="1:29" x14ac:dyDescent="0.25">
      <c r="A51" t="s">
        <v>26</v>
      </c>
      <c r="D51" s="2">
        <f>D49*D50</f>
        <v>6.6317033467843064E-7</v>
      </c>
      <c r="E51" s="2">
        <f>E49*E50</f>
        <v>1.690740354071774E-6</v>
      </c>
      <c r="F51" s="1">
        <v>4.17241839E-7</v>
      </c>
      <c r="G51" s="2">
        <f>G49*G50</f>
        <v>3.566438365967546E-7</v>
      </c>
      <c r="H51" s="1">
        <v>2.1110211700000001E-8</v>
      </c>
      <c r="I51" s="2">
        <f>I49*I50</f>
        <v>2.9360148627121893E-8</v>
      </c>
      <c r="J51" s="2">
        <f>J49*J50</f>
        <v>3.1303740304919893E-8</v>
      </c>
      <c r="K51" s="2">
        <f>K49*K50</f>
        <v>1.7062588225706427E-8</v>
      </c>
      <c r="L51" s="2">
        <f>L49*L50</f>
        <v>2.9251324031829012E-8</v>
      </c>
      <c r="N51" s="2">
        <f t="shared" ref="N51:T51" si="71">N49*N50</f>
        <v>5.4968488045015969E-7</v>
      </c>
      <c r="O51" s="2">
        <f t="shared" si="71"/>
        <v>7.6521260274460991E-7</v>
      </c>
      <c r="P51" s="2">
        <f t="shared" si="71"/>
        <v>3.3280154026188008E-7</v>
      </c>
      <c r="Q51" s="2">
        <f t="shared" si="71"/>
        <v>5.4564939024933741E-7</v>
      </c>
      <c r="R51" s="2">
        <f t="shared" si="71"/>
        <v>2.1361453059831576E-8</v>
      </c>
      <c r="S51" s="2">
        <f t="shared" si="71"/>
        <v>5.2938302885062269E-7</v>
      </c>
      <c r="T51" s="2">
        <f t="shared" si="71"/>
        <v>2.7004867054363752E-9</v>
      </c>
      <c r="U51" s="2"/>
      <c r="V51" s="2"/>
      <c r="W51" s="2">
        <f t="shared" ref="W51:AC51" si="72">W49*W50</f>
        <v>1.4136102118751434E-6</v>
      </c>
      <c r="X51" s="2">
        <f t="shared" si="72"/>
        <v>1.1713230625438512E-6</v>
      </c>
      <c r="Y51" s="2">
        <f t="shared" si="72"/>
        <v>1.3298063156339888E-6</v>
      </c>
      <c r="Z51" s="2">
        <f t="shared" si="72"/>
        <v>2.0343098834744004E-6</v>
      </c>
      <c r="AA51" s="2">
        <f t="shared" si="72"/>
        <v>8.3940316278311647E-7</v>
      </c>
      <c r="AB51" s="2">
        <f t="shared" si="72"/>
        <v>9.016846420762972E-7</v>
      </c>
      <c r="AC51" s="2">
        <f t="shared" si="72"/>
        <v>6.1883814643948124E-7</v>
      </c>
    </row>
    <row r="52" spans="1:29" x14ac:dyDescent="0.25">
      <c r="A52" t="s">
        <v>27</v>
      </c>
      <c r="D52" s="1">
        <v>2.0675478364305901E-5</v>
      </c>
      <c r="E52" s="1">
        <v>2.0675478364305901E-5</v>
      </c>
      <c r="F52" s="1">
        <v>2.0675478364305901E-5</v>
      </c>
      <c r="G52" s="1">
        <v>2.0675478364305901E-5</v>
      </c>
      <c r="H52" s="1">
        <v>2.0675478364305901E-5</v>
      </c>
      <c r="I52" s="1">
        <v>2.0675478364305901E-5</v>
      </c>
      <c r="J52" s="1">
        <v>2.0675478364305901E-5</v>
      </c>
      <c r="K52" s="1">
        <v>2.0675478364305901E-5</v>
      </c>
      <c r="L52" s="1">
        <v>2.0675478364305901E-5</v>
      </c>
      <c r="N52" s="1">
        <v>2.0675478364305901E-5</v>
      </c>
      <c r="O52" s="1">
        <v>2.0675478364305901E-5</v>
      </c>
      <c r="P52" s="1">
        <v>2.0675478364305901E-5</v>
      </c>
      <c r="Q52" s="1">
        <v>2.0675478364305901E-5</v>
      </c>
      <c r="R52" s="1">
        <v>2.0675478364305901E-5</v>
      </c>
      <c r="S52" s="1">
        <v>2.0675478364305901E-5</v>
      </c>
      <c r="T52" s="1">
        <v>2.0675478364305901E-5</v>
      </c>
      <c r="U52" s="1"/>
      <c r="V52" s="1"/>
      <c r="W52" s="1">
        <v>2.0675478364305901E-5</v>
      </c>
      <c r="X52" s="1">
        <v>2.0675478364305901E-5</v>
      </c>
      <c r="Y52" s="1">
        <v>2.0675478364305901E-5</v>
      </c>
      <c r="Z52" s="1">
        <v>2.0675478364305901E-5</v>
      </c>
      <c r="AA52" s="1">
        <v>2.0675478364305901E-5</v>
      </c>
      <c r="AB52" s="1">
        <v>2.0675478364305901E-5</v>
      </c>
      <c r="AC52" s="1">
        <v>2.0675478364305901E-5</v>
      </c>
    </row>
    <row r="53" spans="1:29" x14ac:dyDescent="0.25">
      <c r="A53" t="s">
        <v>28</v>
      </c>
      <c r="D53" s="2">
        <f>D51/D52</f>
        <v>3.2075211174960108E-2</v>
      </c>
      <c r="E53" s="2">
        <f>E51/E52</f>
        <v>8.1775150459912183E-2</v>
      </c>
      <c r="F53" s="2">
        <f>F51/F52</f>
        <v>2.01805168252032E-2</v>
      </c>
      <c r="G53" s="2">
        <f>G51/G52</f>
        <v>1.7249605078664767E-2</v>
      </c>
      <c r="H53" s="2">
        <f t="shared" ref="H53" si="73">H51/H52</f>
        <v>1.0210265188564935E-3</v>
      </c>
      <c r="I53" s="2">
        <f>I51/I52</f>
        <v>1.4200468840328835E-3</v>
      </c>
      <c r="J53" s="2">
        <f>J51/J52</f>
        <v>1.5140515616297711E-3</v>
      </c>
      <c r="K53" s="2">
        <f>K51/K52</f>
        <v>8.2525724073031559E-4</v>
      </c>
      <c r="L53" s="2">
        <f>L51/L52</f>
        <v>1.4147834220043214E-3</v>
      </c>
      <c r="N53" s="2">
        <f t="shared" ref="N53:T53" si="74">N51/N52</f>
        <v>2.6586319830893702E-2</v>
      </c>
      <c r="O53" s="2">
        <f t="shared" si="74"/>
        <v>3.7010635945704223E-2</v>
      </c>
      <c r="P53" s="2">
        <f t="shared" si="74"/>
        <v>1.6096437257598253E-2</v>
      </c>
      <c r="Q53" s="2">
        <f t="shared" si="74"/>
        <v>2.6391137396431188E-2</v>
      </c>
      <c r="R53" s="2">
        <f t="shared" si="74"/>
        <v>1.0331781777155851E-3</v>
      </c>
      <c r="S53" s="2">
        <f t="shared" si="74"/>
        <v>2.5604390840337138E-2</v>
      </c>
      <c r="T53" s="2">
        <f t="shared" si="74"/>
        <v>1.3061302175714054E-4</v>
      </c>
      <c r="U53" s="2"/>
      <c r="V53" s="2"/>
      <c r="W53" s="2">
        <f t="shared" ref="W53:AC53" si="75">W51/W52</f>
        <v>6.8371342465071899E-2</v>
      </c>
      <c r="X53" s="2">
        <f t="shared" si="75"/>
        <v>5.6652767201073359E-2</v>
      </c>
      <c r="Y53" s="2">
        <f t="shared" si="75"/>
        <v>6.4318043442697967E-2</v>
      </c>
      <c r="Z53" s="2">
        <f t="shared" si="75"/>
        <v>9.8392397391222075E-2</v>
      </c>
      <c r="AA53" s="2">
        <f t="shared" si="75"/>
        <v>4.0598971786416325E-2</v>
      </c>
      <c r="AB53" s="2">
        <f t="shared" si="75"/>
        <v>4.3611307375260713E-2</v>
      </c>
      <c r="AC53" s="2">
        <f t="shared" si="75"/>
        <v>2.9931019516716093E-2</v>
      </c>
    </row>
    <row r="55" spans="1:29" x14ac:dyDescent="0.25">
      <c r="F55" s="1"/>
      <c r="I55" s="9" t="s">
        <v>42</v>
      </c>
      <c r="J55" t="s">
        <v>42</v>
      </c>
      <c r="R55" t="s">
        <v>42</v>
      </c>
      <c r="T55" t="s">
        <v>42</v>
      </c>
    </row>
    <row r="56" spans="1:29" x14ac:dyDescent="0.25">
      <c r="F56" s="1"/>
      <c r="I56" s="9" t="s">
        <v>88</v>
      </c>
      <c r="J56" t="s">
        <v>43</v>
      </c>
      <c r="R56" t="s">
        <v>58</v>
      </c>
      <c r="T56" t="s">
        <v>43</v>
      </c>
    </row>
    <row r="57" spans="1:29" x14ac:dyDescent="0.25">
      <c r="I57" s="9" t="s">
        <v>59</v>
      </c>
      <c r="R57" t="s">
        <v>59</v>
      </c>
      <c r="T57" t="s">
        <v>59</v>
      </c>
    </row>
    <row r="58" spans="1:29" x14ac:dyDescent="0.25">
      <c r="I58" s="11">
        <v>1.44107133E-9</v>
      </c>
      <c r="R58" s="1">
        <v>1.0837018599999999E-9</v>
      </c>
      <c r="T58" s="1">
        <v>1.5357836000000001E-10</v>
      </c>
    </row>
    <row r="59" spans="1:29" x14ac:dyDescent="0.25">
      <c r="I59" s="9" t="s">
        <v>60</v>
      </c>
      <c r="R59" t="s">
        <v>60</v>
      </c>
      <c r="T59" t="s">
        <v>63</v>
      </c>
    </row>
    <row r="60" spans="1:29" x14ac:dyDescent="0.25">
      <c r="I60" s="11">
        <v>1.53751184E-10</v>
      </c>
      <c r="R60" s="1">
        <v>3.5227005099999997E-11</v>
      </c>
      <c r="T60" s="1">
        <v>2.1031552499999999E-11</v>
      </c>
    </row>
    <row r="61" spans="1:29" x14ac:dyDescent="0.25">
      <c r="I61" s="9" t="s">
        <v>63</v>
      </c>
      <c r="R61" s="1">
        <f>R58-R60</f>
        <v>1.0484748548999999E-9</v>
      </c>
      <c r="T61" s="1">
        <f>T58-T60</f>
        <v>1.3254680750000002E-10</v>
      </c>
    </row>
    <row r="62" spans="1:29" x14ac:dyDescent="0.25">
      <c r="I62" s="11">
        <v>2.0259918800000001E-11</v>
      </c>
    </row>
    <row r="63" spans="1:29" x14ac:dyDescent="0.25">
      <c r="I63" s="11">
        <f>I58-I60-I62</f>
        <v>1.2670602272E-9</v>
      </c>
    </row>
    <row r="64" spans="1:29" x14ac:dyDescent="0.25">
      <c r="I64" s="1">
        <f>I63/I58</f>
        <v>0.87924879277141677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D985C-4B5E-481B-B618-D8CBE7419D41}">
  <dimension ref="A1:AK63"/>
  <sheetViews>
    <sheetView zoomScale="90" zoomScaleNormal="90" workbookViewId="0">
      <selection activeCell="AG24" sqref="AG24"/>
    </sheetView>
  </sheetViews>
  <sheetFormatPr defaultRowHeight="15" x14ac:dyDescent="0.25"/>
  <cols>
    <col min="1" max="1" width="25.28515625" customWidth="1"/>
    <col min="2" max="8" width="13.7109375" customWidth="1"/>
    <col min="9" max="9" width="14" customWidth="1"/>
    <col min="10" max="10" width="13.140625" customWidth="1"/>
    <col min="11" max="11" width="11.7109375" customWidth="1"/>
    <col min="13" max="21" width="13.7109375" customWidth="1"/>
    <col min="22" max="22" width="12.28515625" customWidth="1"/>
    <col min="23" max="23" width="12" customWidth="1"/>
    <col min="24" max="24" width="13.42578125" customWidth="1"/>
    <col min="25" max="25" width="13.28515625" customWidth="1"/>
    <col min="26" max="26" width="13.140625" customWidth="1"/>
    <col min="27" max="27" width="13.28515625" customWidth="1"/>
    <col min="28" max="28" width="13.140625" customWidth="1"/>
  </cols>
  <sheetData>
    <row r="1" spans="1:37" x14ac:dyDescent="0.25">
      <c r="A1" t="s">
        <v>109</v>
      </c>
      <c r="H1" t="s">
        <v>16</v>
      </c>
    </row>
    <row r="2" spans="1:37" x14ac:dyDescent="0.25">
      <c r="H2" t="s">
        <v>87</v>
      </c>
    </row>
    <row r="3" spans="1:37" x14ac:dyDescent="0.25">
      <c r="H3" t="s">
        <v>110</v>
      </c>
    </row>
    <row r="4" spans="1:37" x14ac:dyDescent="0.25">
      <c r="A4" t="s">
        <v>0</v>
      </c>
      <c r="C4">
        <v>15</v>
      </c>
      <c r="D4">
        <v>16</v>
      </c>
      <c r="E4">
        <v>17</v>
      </c>
      <c r="F4" s="13">
        <v>18</v>
      </c>
      <c r="G4">
        <v>19</v>
      </c>
      <c r="H4">
        <v>20</v>
      </c>
      <c r="I4" s="13">
        <v>21</v>
      </c>
      <c r="J4">
        <v>22</v>
      </c>
      <c r="K4">
        <v>23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V4">
        <v>1</v>
      </c>
      <c r="W4">
        <v>2</v>
      </c>
      <c r="X4">
        <v>3</v>
      </c>
      <c r="Y4">
        <v>4</v>
      </c>
      <c r="Z4">
        <v>5</v>
      </c>
      <c r="AA4">
        <v>6</v>
      </c>
      <c r="AB4">
        <v>7</v>
      </c>
      <c r="AJ4" s="7"/>
      <c r="AK4" s="7"/>
    </row>
    <row r="5" spans="1:37" x14ac:dyDescent="0.25">
      <c r="C5" t="s">
        <v>36</v>
      </c>
      <c r="D5" t="s">
        <v>37</v>
      </c>
      <c r="E5" t="s">
        <v>34</v>
      </c>
      <c r="F5" s="13" t="s">
        <v>17</v>
      </c>
      <c r="G5" t="s">
        <v>35</v>
      </c>
      <c r="H5" t="s">
        <v>29</v>
      </c>
      <c r="I5" s="13" t="s">
        <v>41</v>
      </c>
      <c r="J5" t="s">
        <v>38</v>
      </c>
      <c r="K5" t="s">
        <v>40</v>
      </c>
      <c r="M5" t="s">
        <v>44</v>
      </c>
      <c r="N5" t="s">
        <v>53</v>
      </c>
      <c r="O5" t="s">
        <v>55</v>
      </c>
      <c r="P5" t="s">
        <v>56</v>
      </c>
      <c r="Q5" t="s">
        <v>57</v>
      </c>
      <c r="R5" t="s">
        <v>61</v>
      </c>
      <c r="S5" t="s">
        <v>62</v>
      </c>
      <c r="V5" t="s">
        <v>69</v>
      </c>
      <c r="W5" t="s">
        <v>31</v>
      </c>
      <c r="X5" t="s">
        <v>64</v>
      </c>
      <c r="Y5" t="s">
        <v>65</v>
      </c>
      <c r="Z5" t="s">
        <v>68</v>
      </c>
      <c r="AA5" t="s">
        <v>67</v>
      </c>
      <c r="AB5" t="s">
        <v>66</v>
      </c>
      <c r="AJ5" s="7"/>
      <c r="AK5" s="7"/>
    </row>
    <row r="6" spans="1:37" x14ac:dyDescent="0.25">
      <c r="C6" t="s">
        <v>30</v>
      </c>
      <c r="D6" t="s">
        <v>30</v>
      </c>
      <c r="E6" t="s">
        <v>30</v>
      </c>
      <c r="F6" s="13" t="s">
        <v>30</v>
      </c>
      <c r="G6" t="s">
        <v>30</v>
      </c>
      <c r="H6" t="s">
        <v>30</v>
      </c>
      <c r="I6" s="13" t="s">
        <v>39</v>
      </c>
      <c r="J6" t="s">
        <v>39</v>
      </c>
      <c r="K6" s="6" t="s">
        <v>39</v>
      </c>
      <c r="M6" t="s">
        <v>45</v>
      </c>
      <c r="N6" t="s">
        <v>39</v>
      </c>
      <c r="O6" t="s">
        <v>39</v>
      </c>
      <c r="P6" t="s">
        <v>39</v>
      </c>
      <c r="Q6" t="s">
        <v>39</v>
      </c>
      <c r="R6" t="s">
        <v>39</v>
      </c>
      <c r="S6" t="s">
        <v>39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39</v>
      </c>
      <c r="AJ6" s="4"/>
      <c r="AK6" s="4"/>
    </row>
    <row r="7" spans="1:37" x14ac:dyDescent="0.25">
      <c r="F7" s="13"/>
      <c r="I7" s="13"/>
      <c r="AJ7" s="5"/>
      <c r="AK7" s="4"/>
    </row>
    <row r="8" spans="1:37" x14ac:dyDescent="0.25">
      <c r="A8" t="s">
        <v>1</v>
      </c>
      <c r="C8">
        <v>9.0553999999999996E-2</v>
      </c>
      <c r="D8">
        <v>0.108129</v>
      </c>
      <c r="E8">
        <v>5.9787E-2</v>
      </c>
      <c r="F8" s="13">
        <v>6.4058000000000004E-2</v>
      </c>
      <c r="G8">
        <v>0.112788</v>
      </c>
      <c r="H8">
        <v>6.8140999999999993E-2</v>
      </c>
      <c r="I8" s="13">
        <v>7.0605000000000001E-2</v>
      </c>
      <c r="J8">
        <v>0.15424499999999999</v>
      </c>
      <c r="K8">
        <v>6.7309999999999995E-2</v>
      </c>
      <c r="M8">
        <v>7.8204999999999997E-2</v>
      </c>
      <c r="N8" s="8">
        <v>4.7056000000000001E-2</v>
      </c>
      <c r="O8">
        <v>0.102004</v>
      </c>
      <c r="P8">
        <v>3.8177000000000003E-2</v>
      </c>
      <c r="Q8">
        <v>0.13380700000000001</v>
      </c>
      <c r="R8">
        <v>4.6662000000000002E-2</v>
      </c>
      <c r="S8">
        <v>8.4912000000000001E-2</v>
      </c>
      <c r="V8">
        <v>0.401918</v>
      </c>
      <c r="W8">
        <v>0.16339100000000001</v>
      </c>
      <c r="X8">
        <v>0.31417200000000001</v>
      </c>
      <c r="Y8">
        <v>0.56976899999999997</v>
      </c>
      <c r="Z8">
        <v>0.34085100000000002</v>
      </c>
      <c r="AA8">
        <v>0.292632</v>
      </c>
      <c r="AB8">
        <v>8.7611999999999995E-2</v>
      </c>
      <c r="AJ8" s="4"/>
      <c r="AK8" s="4"/>
    </row>
    <row r="9" spans="1:37" x14ac:dyDescent="0.25">
      <c r="A9" t="s">
        <v>15</v>
      </c>
      <c r="E9">
        <v>4.4264999999999999E-2</v>
      </c>
      <c r="F9" s="13"/>
      <c r="H9">
        <v>5.9830000000000001E-2</v>
      </c>
      <c r="I9" s="13"/>
      <c r="K9" s="6"/>
      <c r="M9">
        <v>5.9996000000000001E-2</v>
      </c>
      <c r="N9" s="9">
        <v>3.8117999999999999E-2</v>
      </c>
      <c r="O9">
        <v>8.0212000000000006E-2</v>
      </c>
      <c r="P9">
        <v>2.3092999999999999E-2</v>
      </c>
      <c r="Q9">
        <v>0.113151</v>
      </c>
      <c r="R9">
        <v>3.0148000000000001E-2</v>
      </c>
      <c r="S9">
        <v>5.9901999999999997E-2</v>
      </c>
      <c r="V9">
        <v>0.39839400000000003</v>
      </c>
      <c r="W9">
        <v>0.14902000000000001</v>
      </c>
      <c r="X9">
        <v>0.30767299999999997</v>
      </c>
      <c r="Y9">
        <v>0.56853699999999996</v>
      </c>
      <c r="Z9">
        <v>0.33675300000000002</v>
      </c>
      <c r="AA9">
        <v>0.28421200000000002</v>
      </c>
      <c r="AB9">
        <v>7.9855999999999996E-2</v>
      </c>
      <c r="AJ9" s="4"/>
      <c r="AK9" s="4"/>
    </row>
    <row r="10" spans="1:37" x14ac:dyDescent="0.25">
      <c r="A10" t="s">
        <v>6</v>
      </c>
      <c r="F10" s="13"/>
      <c r="I10" s="13"/>
      <c r="K10" s="6"/>
      <c r="AJ10" s="4"/>
      <c r="AK10" s="4"/>
    </row>
    <row r="11" spans="1:37" x14ac:dyDescent="0.25">
      <c r="A11" t="s">
        <v>2</v>
      </c>
      <c r="C11">
        <v>8.7204000000000004E-2</v>
      </c>
      <c r="D11">
        <v>0.10302</v>
      </c>
      <c r="E11">
        <v>5.5037000000000003E-2</v>
      </c>
      <c r="F11" s="13">
        <v>5.8663E-2</v>
      </c>
      <c r="G11">
        <v>0.10567799999999999</v>
      </c>
      <c r="H11">
        <v>6.6075999999999996E-2</v>
      </c>
      <c r="I11" s="13">
        <v>6.8292000000000005E-2</v>
      </c>
      <c r="J11">
        <v>0.14397799999999999</v>
      </c>
      <c r="K11" s="6">
        <v>6.2033999999999999E-2</v>
      </c>
      <c r="M11">
        <v>7.2998999999999994E-2</v>
      </c>
      <c r="N11">
        <v>4.5113E-2</v>
      </c>
      <c r="O11">
        <v>9.3643000000000004E-2</v>
      </c>
      <c r="P11">
        <v>3.1260000000000003E-2</v>
      </c>
      <c r="Q11">
        <v>0.121721</v>
      </c>
      <c r="R11">
        <v>3.9407999999999999E-2</v>
      </c>
      <c r="S11">
        <v>7.3290999999999995E-2</v>
      </c>
      <c r="V11">
        <v>0.39841500000000002</v>
      </c>
      <c r="W11">
        <v>0.156023</v>
      </c>
      <c r="X11">
        <v>0.30873800000000001</v>
      </c>
      <c r="Y11">
        <v>0.56840500000000005</v>
      </c>
      <c r="Z11">
        <v>0.33687</v>
      </c>
      <c r="AA11">
        <v>0.28626099999999999</v>
      </c>
      <c r="AB11">
        <v>8.4874000000000005E-2</v>
      </c>
      <c r="AJ11" s="4"/>
      <c r="AK11" s="4"/>
    </row>
    <row r="12" spans="1:37" x14ac:dyDescent="0.25">
      <c r="A12" t="s">
        <v>3</v>
      </c>
      <c r="C12">
        <v>8243</v>
      </c>
      <c r="D12">
        <v>9898</v>
      </c>
      <c r="E12">
        <v>7559</v>
      </c>
      <c r="F12" s="13">
        <v>7775</v>
      </c>
      <c r="G12">
        <v>11243</v>
      </c>
      <c r="H12">
        <v>6934</v>
      </c>
      <c r="I12" s="13">
        <v>6983</v>
      </c>
      <c r="J12">
        <v>11307</v>
      </c>
      <c r="K12" s="6">
        <v>8947</v>
      </c>
      <c r="M12">
        <v>9856</v>
      </c>
      <c r="N12">
        <v>5942</v>
      </c>
      <c r="O12">
        <v>12754</v>
      </c>
      <c r="P12">
        <v>8201</v>
      </c>
      <c r="Q12">
        <v>12658</v>
      </c>
      <c r="R12">
        <v>8925</v>
      </c>
      <c r="S12">
        <v>11101</v>
      </c>
      <c r="V12">
        <v>14289</v>
      </c>
      <c r="W12">
        <v>14072</v>
      </c>
      <c r="X12">
        <v>10675</v>
      </c>
      <c r="Y12">
        <v>12948</v>
      </c>
      <c r="Z12">
        <v>9995</v>
      </c>
      <c r="AA12">
        <v>12662</v>
      </c>
      <c r="AB12">
        <v>6593</v>
      </c>
      <c r="AJ12" s="4"/>
      <c r="AK12" s="4"/>
    </row>
    <row r="13" spans="1:37" x14ac:dyDescent="0.25">
      <c r="A13" t="s">
        <v>4</v>
      </c>
      <c r="C13">
        <v>8288</v>
      </c>
      <c r="D13">
        <v>8653</v>
      </c>
      <c r="E13">
        <v>4734</v>
      </c>
      <c r="F13" s="13">
        <v>4924</v>
      </c>
      <c r="G13">
        <v>9789</v>
      </c>
      <c r="H13">
        <v>7206</v>
      </c>
      <c r="I13" s="13">
        <v>7280</v>
      </c>
      <c r="J13">
        <v>11446</v>
      </c>
      <c r="K13" s="6">
        <v>5706</v>
      </c>
      <c r="M13">
        <v>6686</v>
      </c>
      <c r="N13">
        <v>4466</v>
      </c>
      <c r="O13">
        <v>10388</v>
      </c>
      <c r="P13">
        <v>3143</v>
      </c>
      <c r="Q13">
        <v>11064</v>
      </c>
      <c r="R13">
        <v>3660</v>
      </c>
      <c r="S13">
        <v>5899</v>
      </c>
      <c r="V13">
        <v>40630</v>
      </c>
      <c r="W13">
        <v>16018</v>
      </c>
      <c r="X13">
        <v>23049</v>
      </c>
      <c r="Y13">
        <v>51692</v>
      </c>
      <c r="Z13">
        <v>25332</v>
      </c>
      <c r="AA13">
        <v>26302</v>
      </c>
      <c r="AB13">
        <v>8018</v>
      </c>
      <c r="AJ13" s="4"/>
      <c r="AK13" s="4"/>
    </row>
    <row r="14" spans="1:37" x14ac:dyDescent="0.25">
      <c r="A14" t="s">
        <v>7</v>
      </c>
      <c r="C14">
        <v>75</v>
      </c>
      <c r="D14">
        <v>51</v>
      </c>
      <c r="E14">
        <v>56</v>
      </c>
      <c r="F14" s="13">
        <v>51</v>
      </c>
      <c r="G14">
        <v>186</v>
      </c>
      <c r="H14">
        <v>156</v>
      </c>
      <c r="I14" s="13">
        <v>172</v>
      </c>
      <c r="J14">
        <v>245</v>
      </c>
      <c r="K14" s="6">
        <v>215</v>
      </c>
      <c r="M14">
        <v>170</v>
      </c>
      <c r="N14">
        <v>135</v>
      </c>
      <c r="O14">
        <v>76</v>
      </c>
      <c r="P14">
        <v>93</v>
      </c>
      <c r="Q14">
        <v>314</v>
      </c>
      <c r="R14">
        <v>79</v>
      </c>
      <c r="S14">
        <v>206</v>
      </c>
      <c r="V14">
        <v>495</v>
      </c>
      <c r="W14">
        <v>300</v>
      </c>
      <c r="X14">
        <v>413</v>
      </c>
      <c r="Y14">
        <v>559</v>
      </c>
      <c r="Z14">
        <v>272</v>
      </c>
      <c r="AA14">
        <v>439</v>
      </c>
      <c r="AB14">
        <v>164</v>
      </c>
      <c r="AJ14" s="4"/>
      <c r="AK14" s="4"/>
    </row>
    <row r="15" spans="1:37" x14ac:dyDescent="0.25">
      <c r="A15" t="s">
        <v>8</v>
      </c>
      <c r="C15">
        <v>188</v>
      </c>
      <c r="D15">
        <v>255</v>
      </c>
      <c r="E15">
        <v>137</v>
      </c>
      <c r="F15" s="13">
        <v>127</v>
      </c>
      <c r="G15">
        <v>439</v>
      </c>
      <c r="H15">
        <v>152</v>
      </c>
      <c r="I15" s="13">
        <v>148</v>
      </c>
      <c r="J15">
        <v>440</v>
      </c>
      <c r="K15" s="6">
        <v>246</v>
      </c>
      <c r="M15">
        <v>134</v>
      </c>
      <c r="N15">
        <v>84</v>
      </c>
      <c r="O15">
        <v>274</v>
      </c>
      <c r="P15">
        <v>108</v>
      </c>
      <c r="Q15">
        <v>288</v>
      </c>
      <c r="R15">
        <v>271</v>
      </c>
      <c r="S15">
        <v>357</v>
      </c>
      <c r="V15">
        <v>614</v>
      </c>
      <c r="W15">
        <v>377</v>
      </c>
      <c r="X15">
        <v>483</v>
      </c>
      <c r="Y15">
        <v>678</v>
      </c>
      <c r="Z15">
        <v>435</v>
      </c>
      <c r="AA15">
        <v>660</v>
      </c>
      <c r="AB15">
        <v>519</v>
      </c>
      <c r="AJ15" s="4"/>
      <c r="AK15" s="4"/>
    </row>
    <row r="16" spans="1:37" x14ac:dyDescent="0.25">
      <c r="A16" t="s">
        <v>14</v>
      </c>
      <c r="C16">
        <f t="shared" ref="C16:H16" si="0">C11-C19</f>
        <v>1.3714000000000004E-2</v>
      </c>
      <c r="D16">
        <f t="shared" si="0"/>
        <v>1.4243000000000006E-2</v>
      </c>
      <c r="E16">
        <f t="shared" si="0"/>
        <v>1.8033E-2</v>
      </c>
      <c r="F16" s="13">
        <f t="shared" si="0"/>
        <v>2.0508999999999999E-2</v>
      </c>
      <c r="G16">
        <f t="shared" si="0"/>
        <v>1.8878999999999993E-2</v>
      </c>
      <c r="H16">
        <f t="shared" si="0"/>
        <v>1.4525999999999997E-2</v>
      </c>
      <c r="I16" s="13"/>
      <c r="J16">
        <f>J11-J19</f>
        <v>1.0640999999999984E-2</v>
      </c>
      <c r="K16">
        <f>K11-K19</f>
        <v>3.2170999999999998E-2</v>
      </c>
      <c r="M16">
        <f t="shared" ref="M16:S16" si="1">M11-M19</f>
        <v>2.4957999999999994E-2</v>
      </c>
      <c r="N16">
        <f t="shared" si="1"/>
        <v>1.0891999999999999E-2</v>
      </c>
      <c r="O16">
        <f t="shared" si="1"/>
        <v>1.7321000000000003E-2</v>
      </c>
      <c r="P16">
        <f t="shared" si="1"/>
        <v>1.2944000000000004E-2</v>
      </c>
      <c r="Q16">
        <f t="shared" si="1"/>
        <v>1.5131999999999993E-2</v>
      </c>
      <c r="R16">
        <f t="shared" si="1"/>
        <v>1.1212999999999997E-2</v>
      </c>
      <c r="S16">
        <f t="shared" si="1"/>
        <v>2.1479999999999992E-2</v>
      </c>
      <c r="V16">
        <f t="shared" ref="V16:AB16" si="2">V11-V19</f>
        <v>1.4970000000000261E-3</v>
      </c>
      <c r="W16">
        <f t="shared" si="2"/>
        <v>1.0061999999999988E-2</v>
      </c>
      <c r="X16">
        <f t="shared" si="2"/>
        <v>3.7490000000000023E-3</v>
      </c>
      <c r="Y16">
        <f t="shared" si="2"/>
        <v>4.7300000000005671E-4</v>
      </c>
      <c r="Z16">
        <f t="shared" si="2"/>
        <v>2.253000000000005E-3</v>
      </c>
      <c r="AA16">
        <f t="shared" si="2"/>
        <v>5.1399999999999779E-3</v>
      </c>
      <c r="AB16">
        <f t="shared" si="2"/>
        <v>1.8906000000000006E-2</v>
      </c>
      <c r="AJ16" s="4"/>
      <c r="AK16" s="4"/>
    </row>
    <row r="17" spans="1:37" x14ac:dyDescent="0.25">
      <c r="F17" s="13"/>
      <c r="I17" s="13"/>
      <c r="K17" s="6"/>
      <c r="AJ17" s="4"/>
      <c r="AK17" s="4"/>
    </row>
    <row r="18" spans="1:37" x14ac:dyDescent="0.25">
      <c r="A18" t="s">
        <v>5</v>
      </c>
      <c r="F18" s="13"/>
      <c r="I18" s="13"/>
      <c r="K18" s="6"/>
      <c r="AJ18" s="4"/>
      <c r="AK18" s="4"/>
    </row>
    <row r="19" spans="1:37" x14ac:dyDescent="0.25">
      <c r="A19" t="s">
        <v>2</v>
      </c>
      <c r="C19">
        <v>7.349E-2</v>
      </c>
      <c r="D19">
        <v>8.8776999999999995E-2</v>
      </c>
      <c r="E19">
        <v>3.7004000000000002E-2</v>
      </c>
      <c r="F19" s="13">
        <v>3.8154E-2</v>
      </c>
      <c r="G19">
        <v>8.6799000000000001E-2</v>
      </c>
      <c r="H19">
        <v>5.1549999999999999E-2</v>
      </c>
      <c r="I19" s="13">
        <v>5.7447999999999999E-2</v>
      </c>
      <c r="J19">
        <v>0.13333700000000001</v>
      </c>
      <c r="K19" s="6">
        <v>2.9863000000000001E-2</v>
      </c>
      <c r="M19">
        <v>4.8041E-2</v>
      </c>
      <c r="N19">
        <v>3.4221000000000001E-2</v>
      </c>
      <c r="O19">
        <v>7.6322000000000001E-2</v>
      </c>
      <c r="P19">
        <v>1.8315999999999999E-2</v>
      </c>
      <c r="Q19">
        <v>0.106589</v>
      </c>
      <c r="R19">
        <v>2.8195000000000001E-2</v>
      </c>
      <c r="S19">
        <v>5.1811000000000003E-2</v>
      </c>
      <c r="V19">
        <v>0.39691799999999999</v>
      </c>
      <c r="W19">
        <v>0.14596100000000001</v>
      </c>
      <c r="X19">
        <v>0.30498900000000001</v>
      </c>
      <c r="Y19">
        <v>0.56793199999999999</v>
      </c>
      <c r="Z19">
        <v>0.334617</v>
      </c>
      <c r="AA19">
        <v>0.28112100000000001</v>
      </c>
      <c r="AB19">
        <v>6.5967999999999999E-2</v>
      </c>
      <c r="AJ19" s="4"/>
      <c r="AK19" s="4"/>
    </row>
    <row r="20" spans="1:37" x14ac:dyDescent="0.25">
      <c r="A20" t="s">
        <v>3</v>
      </c>
      <c r="C20">
        <v>4247</v>
      </c>
      <c r="D20">
        <v>5061</v>
      </c>
      <c r="E20">
        <v>2167</v>
      </c>
      <c r="F20" s="13">
        <v>2192</v>
      </c>
      <c r="G20">
        <v>5409</v>
      </c>
      <c r="H20">
        <v>3748</v>
      </c>
      <c r="I20" s="13">
        <v>3962</v>
      </c>
      <c r="J20">
        <v>6556</v>
      </c>
      <c r="K20" s="6">
        <v>2122</v>
      </c>
      <c r="M20">
        <v>2769</v>
      </c>
      <c r="N20">
        <v>1957</v>
      </c>
      <c r="O20">
        <v>5062</v>
      </c>
      <c r="P20">
        <v>1104</v>
      </c>
      <c r="Q20">
        <v>5105</v>
      </c>
      <c r="R20">
        <v>1546</v>
      </c>
      <c r="S20">
        <v>3304</v>
      </c>
      <c r="V20">
        <v>12997</v>
      </c>
      <c r="W20">
        <v>8116</v>
      </c>
      <c r="X20">
        <v>8395</v>
      </c>
      <c r="Y20">
        <v>12496</v>
      </c>
      <c r="Z20">
        <v>8590</v>
      </c>
      <c r="AA20">
        <v>9749</v>
      </c>
      <c r="AB20">
        <v>2537</v>
      </c>
      <c r="AJ20" s="4"/>
      <c r="AK20" s="4"/>
    </row>
    <row r="21" spans="1:37" x14ac:dyDescent="0.25">
      <c r="A21" t="s">
        <v>4</v>
      </c>
      <c r="C21">
        <v>7018</v>
      </c>
      <c r="D21">
        <v>7599</v>
      </c>
      <c r="E21">
        <v>3072</v>
      </c>
      <c r="F21" s="13">
        <v>3221</v>
      </c>
      <c r="G21">
        <v>8260</v>
      </c>
      <c r="H21">
        <v>5782</v>
      </c>
      <c r="I21" s="13">
        <v>6204</v>
      </c>
      <c r="J21">
        <v>10774</v>
      </c>
      <c r="K21" s="6">
        <v>2894</v>
      </c>
      <c r="M21">
        <v>4397</v>
      </c>
      <c r="N21">
        <v>3102</v>
      </c>
      <c r="O21">
        <v>8882</v>
      </c>
      <c r="P21">
        <v>1764</v>
      </c>
      <c r="Q21">
        <v>9679</v>
      </c>
      <c r="R21">
        <v>2516</v>
      </c>
      <c r="S21">
        <v>4440</v>
      </c>
      <c r="V21">
        <v>40567</v>
      </c>
      <c r="W21">
        <v>15333</v>
      </c>
      <c r="X21">
        <v>22814</v>
      </c>
      <c r="Y21">
        <v>51667</v>
      </c>
      <c r="Z21">
        <v>25240</v>
      </c>
      <c r="AA21">
        <v>26026</v>
      </c>
      <c r="AB21">
        <v>5959</v>
      </c>
      <c r="AJ21" s="4"/>
      <c r="AK21" s="4"/>
    </row>
    <row r="22" spans="1:37" x14ac:dyDescent="0.25">
      <c r="A22" t="s">
        <v>7</v>
      </c>
      <c r="C22">
        <v>4</v>
      </c>
      <c r="D22">
        <v>19</v>
      </c>
      <c r="E22">
        <v>3</v>
      </c>
      <c r="F22" s="13">
        <v>10</v>
      </c>
      <c r="G22">
        <v>47</v>
      </c>
      <c r="H22">
        <v>59</v>
      </c>
      <c r="I22" s="13">
        <v>86</v>
      </c>
      <c r="J22">
        <v>101</v>
      </c>
      <c r="K22" s="6">
        <v>56</v>
      </c>
      <c r="M22">
        <v>62</v>
      </c>
      <c r="N22">
        <v>49</v>
      </c>
      <c r="O22">
        <v>3</v>
      </c>
      <c r="P22" s="9">
        <v>1</v>
      </c>
      <c r="Q22">
        <v>244</v>
      </c>
      <c r="R22" s="9">
        <v>1</v>
      </c>
      <c r="S22">
        <v>77</v>
      </c>
      <c r="V22">
        <v>483</v>
      </c>
      <c r="W22">
        <v>220</v>
      </c>
      <c r="X22">
        <v>384</v>
      </c>
      <c r="Y22">
        <v>554</v>
      </c>
      <c r="Z22">
        <v>261</v>
      </c>
      <c r="AA22">
        <v>430</v>
      </c>
      <c r="AB22">
        <v>4</v>
      </c>
      <c r="AJ22" s="4"/>
      <c r="AK22" s="4"/>
    </row>
    <row r="23" spans="1:37" x14ac:dyDescent="0.25">
      <c r="A23" t="s">
        <v>8</v>
      </c>
      <c r="C23">
        <v>76</v>
      </c>
      <c r="D23">
        <v>77</v>
      </c>
      <c r="E23">
        <v>62</v>
      </c>
      <c r="F23" s="13">
        <v>62</v>
      </c>
      <c r="G23">
        <v>258</v>
      </c>
      <c r="H23">
        <v>46</v>
      </c>
      <c r="I23" s="13">
        <v>48</v>
      </c>
      <c r="J23">
        <v>292</v>
      </c>
      <c r="K23" s="6">
        <v>51</v>
      </c>
      <c r="M23" s="9">
        <v>1</v>
      </c>
      <c r="N23">
        <v>11</v>
      </c>
      <c r="O23">
        <v>30</v>
      </c>
      <c r="P23">
        <v>3</v>
      </c>
      <c r="Q23">
        <v>89</v>
      </c>
      <c r="R23">
        <v>199</v>
      </c>
      <c r="S23">
        <v>167</v>
      </c>
      <c r="V23">
        <v>457</v>
      </c>
      <c r="W23">
        <v>152</v>
      </c>
      <c r="X23">
        <v>244</v>
      </c>
      <c r="Y23">
        <v>634</v>
      </c>
      <c r="Z23">
        <v>368</v>
      </c>
      <c r="AA23">
        <v>493</v>
      </c>
      <c r="AB23">
        <v>413</v>
      </c>
      <c r="AJ23" s="4"/>
      <c r="AK23" s="4"/>
    </row>
    <row r="24" spans="1:37" x14ac:dyDescent="0.25">
      <c r="A24" t="s">
        <v>9</v>
      </c>
      <c r="C24">
        <v>3.3049200000000001</v>
      </c>
      <c r="D24">
        <v>3.002964</v>
      </c>
      <c r="E24">
        <v>2.8352560000000002</v>
      </c>
      <c r="F24" s="13">
        <v>2.938869</v>
      </c>
      <c r="G24">
        <v>3.0541689999999999</v>
      </c>
      <c r="H24">
        <v>3.0853799999999998</v>
      </c>
      <c r="I24" s="13">
        <v>3.1317520000000001</v>
      </c>
      <c r="J24">
        <v>3.2867600000000001</v>
      </c>
      <c r="K24" s="6">
        <v>2.7276150000000001</v>
      </c>
      <c r="M24">
        <v>3.1751529999999999</v>
      </c>
      <c r="N24">
        <v>3.1701579999999998</v>
      </c>
      <c r="O24">
        <v>3.5092850000000002</v>
      </c>
      <c r="P24">
        <v>3.2010869999999998</v>
      </c>
      <c r="Q24">
        <v>3.7919689999999999</v>
      </c>
      <c r="R24">
        <v>3.253558</v>
      </c>
      <c r="S24">
        <v>2.6876509999999998</v>
      </c>
      <c r="V24">
        <v>6.2425179999999996</v>
      </c>
      <c r="W24">
        <v>3.7784620000000002</v>
      </c>
      <c r="X24">
        <v>5.4351399999999996</v>
      </c>
      <c r="Y24">
        <v>8.2693659999999998</v>
      </c>
      <c r="Z24">
        <v>5.876601</v>
      </c>
      <c r="AA24">
        <v>5.3392140000000001</v>
      </c>
      <c r="AB24">
        <v>4.6976740000000001</v>
      </c>
      <c r="AJ24" s="4"/>
      <c r="AK24" s="4"/>
    </row>
    <row r="25" spans="1:37" x14ac:dyDescent="0.25">
      <c r="A25" t="s">
        <v>46</v>
      </c>
      <c r="C25">
        <v>0.27554699999999999</v>
      </c>
      <c r="D25">
        <v>0.217006</v>
      </c>
      <c r="E25">
        <v>0.21876699999999999</v>
      </c>
      <c r="F25" s="13">
        <v>0.215534</v>
      </c>
      <c r="G25">
        <v>0.22517300000000001</v>
      </c>
      <c r="H25">
        <v>0.244535</v>
      </c>
      <c r="I25" s="13">
        <v>0.24713599999999999</v>
      </c>
      <c r="J25">
        <v>0.20657200000000001</v>
      </c>
      <c r="K25" s="6">
        <v>0.17296800000000001</v>
      </c>
      <c r="M25">
        <v>0.27004899999999998</v>
      </c>
      <c r="N25">
        <v>0.23713799999999999</v>
      </c>
      <c r="O25">
        <v>0.23481199999999999</v>
      </c>
      <c r="P25">
        <v>0.25068400000000002</v>
      </c>
      <c r="Q25">
        <v>0.26003199999999999</v>
      </c>
      <c r="R25">
        <v>0.27335999999999999</v>
      </c>
      <c r="S25">
        <v>0.16580400000000001</v>
      </c>
      <c r="V25">
        <v>0.44215300000000002</v>
      </c>
      <c r="W25">
        <v>0.27555299999999999</v>
      </c>
      <c r="X25">
        <v>0.40257100000000001</v>
      </c>
      <c r="Y25">
        <v>0.54873899999999998</v>
      </c>
      <c r="Z25">
        <v>0.43035200000000001</v>
      </c>
      <c r="AA25">
        <v>0.39483299999999999</v>
      </c>
      <c r="AB25">
        <v>0.389378</v>
      </c>
      <c r="AJ25" s="4"/>
      <c r="AK25" s="4"/>
    </row>
    <row r="26" spans="1:37" x14ac:dyDescent="0.25">
      <c r="A26" t="s">
        <v>10</v>
      </c>
      <c r="C26">
        <v>0.20686299999999999</v>
      </c>
      <c r="D26">
        <v>0.16764499999999999</v>
      </c>
      <c r="E26">
        <v>0.176949</v>
      </c>
      <c r="F26" s="13">
        <v>0.18409</v>
      </c>
      <c r="G26">
        <v>0.176841</v>
      </c>
      <c r="H26">
        <v>0.20568900000000001</v>
      </c>
      <c r="I26" s="13">
        <v>0.202153</v>
      </c>
      <c r="J26">
        <v>0.14716699999999999</v>
      </c>
      <c r="K26" s="6">
        <v>0.178535</v>
      </c>
      <c r="M26">
        <v>0.20235</v>
      </c>
      <c r="N26">
        <v>0.19925000000000001</v>
      </c>
      <c r="O26">
        <v>0.17707800000000001</v>
      </c>
      <c r="P26">
        <v>0.23848</v>
      </c>
      <c r="Q26">
        <v>0.180252</v>
      </c>
      <c r="R26">
        <v>0.22331699999999999</v>
      </c>
      <c r="S26">
        <v>0.14849000000000001</v>
      </c>
      <c r="V26">
        <v>0.22764899999999999</v>
      </c>
      <c r="W26">
        <v>0.18893399999999999</v>
      </c>
      <c r="X26">
        <v>0.210011</v>
      </c>
      <c r="Y26">
        <v>0.24217900000000001</v>
      </c>
      <c r="Z26">
        <v>0.22378899999999999</v>
      </c>
      <c r="AA26">
        <v>0.21362500000000001</v>
      </c>
      <c r="AB26">
        <v>0.23457700000000001</v>
      </c>
      <c r="AJ26" s="4"/>
      <c r="AK26" s="4"/>
    </row>
    <row r="27" spans="1:37" s="3" customFormat="1" x14ac:dyDescent="0.25">
      <c r="A27" s="3" t="s">
        <v>11</v>
      </c>
      <c r="C27" s="3">
        <v>2.3027899999999999</v>
      </c>
      <c r="D27" s="3">
        <v>1.96418</v>
      </c>
      <c r="E27" s="3">
        <v>2.2664580000000001</v>
      </c>
      <c r="F27" s="27">
        <v>1.8403940000000001</v>
      </c>
      <c r="G27" s="3">
        <v>3.0051999999999999</v>
      </c>
      <c r="H27" s="3">
        <v>2.6207799999999999</v>
      </c>
      <c r="I27" s="27">
        <v>2.8258700000000001</v>
      </c>
      <c r="J27" s="3">
        <v>2.0809980000000001</v>
      </c>
      <c r="K27" s="28">
        <v>2.1618200000000001</v>
      </c>
      <c r="M27" s="29">
        <v>2.193352</v>
      </c>
      <c r="N27" s="3">
        <v>1.873966</v>
      </c>
      <c r="O27" s="3">
        <v>3.1003479999999999</v>
      </c>
      <c r="P27" s="29">
        <v>3.0896840000000001</v>
      </c>
      <c r="Q27" s="3">
        <v>3.4570180000000001</v>
      </c>
      <c r="R27" s="29">
        <v>4.755776</v>
      </c>
      <c r="S27" s="3">
        <v>2.2667329999999999</v>
      </c>
      <c r="V27" s="3">
        <v>1.5626329999999999</v>
      </c>
      <c r="W27" s="3">
        <v>1.8230500000000001</v>
      </c>
      <c r="X27" s="3">
        <v>1.585486</v>
      </c>
      <c r="Y27" s="3">
        <v>1.3860189999999999</v>
      </c>
      <c r="Z27" s="3">
        <v>1.4507289999999999</v>
      </c>
      <c r="AA27" s="3">
        <v>1.7081440000000001</v>
      </c>
      <c r="AB27" s="3">
        <v>1.6577900000000001</v>
      </c>
      <c r="AJ27" s="30"/>
      <c r="AK27" s="30"/>
    </row>
    <row r="28" spans="1:37" x14ac:dyDescent="0.25">
      <c r="A28" t="s">
        <v>12</v>
      </c>
      <c r="C28">
        <v>2.8299999999999999E-2</v>
      </c>
      <c r="D28">
        <v>0.11070000000000001</v>
      </c>
      <c r="E28">
        <v>0.2036</v>
      </c>
      <c r="F28" s="13">
        <v>0.12970000000000001</v>
      </c>
      <c r="G28">
        <v>0.19320000000000001</v>
      </c>
      <c r="H28">
        <v>0.1074</v>
      </c>
      <c r="I28" s="13">
        <v>0.3891</v>
      </c>
      <c r="J28">
        <v>0.1216</v>
      </c>
      <c r="K28" s="6">
        <v>0.109</v>
      </c>
      <c r="M28" s="9">
        <v>1.66E-2</v>
      </c>
      <c r="N28">
        <v>5.0500000000000003E-2</v>
      </c>
      <c r="O28">
        <v>7.8210000000000002E-2</v>
      </c>
      <c r="P28" s="9">
        <v>5.3769999999999998E-2</v>
      </c>
      <c r="Q28">
        <v>7.5859999999999997E-2</v>
      </c>
      <c r="R28" s="9">
        <v>0.16200000000000001</v>
      </c>
      <c r="S28">
        <v>0.2306</v>
      </c>
      <c r="V28" s="3">
        <v>1.9789999999999999E-2</v>
      </c>
      <c r="W28" s="3">
        <v>4.7559999999999998E-2</v>
      </c>
      <c r="X28" s="3">
        <v>4.0899999999999999E-2</v>
      </c>
      <c r="Y28" s="3">
        <v>1.891E-2</v>
      </c>
      <c r="Z28" s="3">
        <v>2.1649999999999999E-2</v>
      </c>
      <c r="AA28" s="3">
        <v>3.4909999999999997E-2</v>
      </c>
      <c r="AB28" s="8">
        <v>8.0710000000000004E-2</v>
      </c>
      <c r="AJ28" s="4"/>
      <c r="AK28" s="4"/>
    </row>
    <row r="29" spans="1:37" x14ac:dyDescent="0.25">
      <c r="A29" t="s">
        <v>13</v>
      </c>
      <c r="C29">
        <v>0.58440000000000003</v>
      </c>
      <c r="D29">
        <v>5.0889999999999998E-3</v>
      </c>
      <c r="E29">
        <v>9.9699999999999997E-2</v>
      </c>
      <c r="F29" s="13">
        <v>1.3004</v>
      </c>
      <c r="G29">
        <v>0.3957</v>
      </c>
      <c r="H29">
        <v>9.9000000000000005E-2</v>
      </c>
      <c r="I29" s="13">
        <v>1.151</v>
      </c>
      <c r="J29">
        <v>0.86309999999999998</v>
      </c>
      <c r="K29" s="6">
        <v>0.1062</v>
      </c>
      <c r="M29" s="9">
        <v>9.2700000000000005E-2</v>
      </c>
      <c r="N29">
        <v>0.97740000000000005</v>
      </c>
      <c r="O29">
        <v>0.1163</v>
      </c>
      <c r="P29" s="9">
        <v>0.12509999999999999</v>
      </c>
      <c r="Q29">
        <v>0.26140000000000002</v>
      </c>
      <c r="R29" s="9">
        <v>0.1244</v>
      </c>
      <c r="S29">
        <v>1.0047999999999999</v>
      </c>
      <c r="V29" s="3">
        <v>0.92889999999999995</v>
      </c>
      <c r="W29" s="3">
        <v>0.1767</v>
      </c>
      <c r="X29" s="3">
        <v>0.99939999999999996</v>
      </c>
      <c r="Y29" s="3">
        <v>0.96750000000000003</v>
      </c>
      <c r="Z29" s="3">
        <v>1.0762</v>
      </c>
      <c r="AA29" s="3">
        <v>9.9930000000000005E-2</v>
      </c>
      <c r="AB29" s="8">
        <v>1.125</v>
      </c>
      <c r="AJ29" s="4"/>
      <c r="AK29" s="4"/>
    </row>
    <row r="30" spans="1:37" x14ac:dyDescent="0.25">
      <c r="F30" s="13"/>
      <c r="I30" s="13"/>
      <c r="AB30" s="8"/>
    </row>
    <row r="31" spans="1:37" x14ac:dyDescent="0.25">
      <c r="A31" t="s">
        <v>50</v>
      </c>
      <c r="C31">
        <v>28.818002</v>
      </c>
      <c r="D31">
        <v>26.474540000000001</v>
      </c>
      <c r="E31">
        <v>26.432600000000001</v>
      </c>
      <c r="F31" s="13"/>
      <c r="G31">
        <v>23.743590000000001</v>
      </c>
      <c r="H31">
        <v>27.142693000000001</v>
      </c>
      <c r="I31" s="13"/>
      <c r="J31">
        <v>28.827960000000001</v>
      </c>
      <c r="K31" s="6">
        <v>21.657273</v>
      </c>
      <c r="M31">
        <v>22.301973</v>
      </c>
      <c r="N31">
        <v>31.185206999999998</v>
      </c>
      <c r="O31">
        <v>29.348167</v>
      </c>
      <c r="P31">
        <v>25.930302999999999</v>
      </c>
      <c r="Q31">
        <v>28.003162</v>
      </c>
      <c r="R31">
        <v>22.734449999999999</v>
      </c>
      <c r="S31">
        <v>20.013013999999998</v>
      </c>
      <c r="V31" s="3">
        <v>37.509073999999998</v>
      </c>
      <c r="W31" s="3">
        <v>32.113053999999998</v>
      </c>
      <c r="X31" s="3">
        <v>35.285167999999999</v>
      </c>
      <c r="Y31" s="3">
        <v>40.828325999999997</v>
      </c>
      <c r="Z31" s="3">
        <v>36.621913999999997</v>
      </c>
      <c r="AA31" s="3">
        <v>32.590062000000003</v>
      </c>
      <c r="AB31" s="8">
        <v>40.541592999999999</v>
      </c>
    </row>
    <row r="32" spans="1:37" x14ac:dyDescent="0.25">
      <c r="A32" t="s">
        <v>47</v>
      </c>
      <c r="C32">
        <v>2.709498</v>
      </c>
      <c r="D32">
        <v>8.1322500000000009</v>
      </c>
      <c r="E32">
        <v>2.9856630000000002</v>
      </c>
      <c r="F32" s="13"/>
      <c r="G32">
        <v>95.86139</v>
      </c>
      <c r="H32">
        <v>35.485855000000001</v>
      </c>
      <c r="I32" s="13"/>
      <c r="J32">
        <v>102.261045</v>
      </c>
      <c r="K32" s="6">
        <v>43.296545999999999</v>
      </c>
      <c r="M32" s="9">
        <v>0.63312100000000004</v>
      </c>
      <c r="N32">
        <v>8.3708480000000005</v>
      </c>
      <c r="O32">
        <v>0.85181600000000002</v>
      </c>
      <c r="P32" s="9">
        <v>0.13267100000000001</v>
      </c>
      <c r="Q32">
        <v>196.433615</v>
      </c>
      <c r="R32" s="9">
        <v>6.1626580000000004</v>
      </c>
      <c r="S32">
        <v>112.496054</v>
      </c>
      <c r="V32">
        <v>346.50161400000002</v>
      </c>
      <c r="W32">
        <v>114.863454</v>
      </c>
      <c r="X32">
        <v>180.73944399999999</v>
      </c>
      <c r="Y32">
        <v>461.99861099999998</v>
      </c>
      <c r="Z32">
        <v>176.261</v>
      </c>
      <c r="AA32">
        <v>411.33367700000002</v>
      </c>
      <c r="AB32" s="8">
        <v>11.573460000000001</v>
      </c>
    </row>
    <row r="33" spans="1:28" x14ac:dyDescent="0.25">
      <c r="A33" t="s">
        <v>48</v>
      </c>
      <c r="C33" s="1">
        <v>1.448159E-7</v>
      </c>
      <c r="D33" s="1">
        <v>3.0596309999999999E-7</v>
      </c>
      <c r="E33" s="1">
        <v>6.0011759999999998E-7</v>
      </c>
      <c r="F33" s="13"/>
      <c r="G33" s="1">
        <v>2.937591E-6</v>
      </c>
      <c r="H33" s="1">
        <v>2.3921890000000001E-6</v>
      </c>
      <c r="I33" s="13"/>
      <c r="J33" s="1">
        <v>2.1186200000000001E-6</v>
      </c>
      <c r="K33" s="1">
        <v>8.7260530000000008E-6</v>
      </c>
      <c r="M33" s="11">
        <v>7.9024310000000006E-8</v>
      </c>
      <c r="N33" s="1">
        <v>2.0606479999999999E-6</v>
      </c>
      <c r="O33" s="1">
        <v>3.2833179999999998E-8</v>
      </c>
      <c r="P33" s="11">
        <v>1.08361E-7</v>
      </c>
      <c r="Q33" s="1">
        <v>6.6462549999999996E-6</v>
      </c>
      <c r="R33" s="11">
        <v>2.025005E-6</v>
      </c>
      <c r="S33" s="1">
        <v>8.9441150000000007E-6</v>
      </c>
      <c r="T33" s="1"/>
      <c r="U33" s="1"/>
      <c r="V33" s="1">
        <v>1.784268E-6</v>
      </c>
      <c r="W33" s="1">
        <v>1.5948679999999999E-6</v>
      </c>
      <c r="X33" s="1">
        <v>2.2207280000000001E-6</v>
      </c>
      <c r="Y33" s="1">
        <v>2.4677990000000001E-6</v>
      </c>
      <c r="Z33" s="1">
        <v>2.074584E-6</v>
      </c>
      <c r="AA33" s="1">
        <v>3.6126400000000002E-6</v>
      </c>
      <c r="AB33" s="12">
        <v>1.3276490000000001E-6</v>
      </c>
    </row>
    <row r="34" spans="1:28" x14ac:dyDescent="0.25">
      <c r="A34" t="s">
        <v>49</v>
      </c>
      <c r="C34">
        <v>9.0807100000000005E-3</v>
      </c>
      <c r="D34">
        <v>5.6640500000000003E-3</v>
      </c>
      <c r="E34">
        <v>1.65334E-2</v>
      </c>
      <c r="F34" s="13"/>
      <c r="G34">
        <v>8.3512099999999995E-3</v>
      </c>
      <c r="H34">
        <v>1.3441399999999999E-2</v>
      </c>
      <c r="I34" s="13"/>
      <c r="J34">
        <v>3.67527E-3</v>
      </c>
      <c r="K34" s="6">
        <v>1.5924299999999999E-2</v>
      </c>
      <c r="M34" s="9">
        <v>1.0444E-2</v>
      </c>
      <c r="N34">
        <v>1.6005999999999999E-2</v>
      </c>
      <c r="O34">
        <v>9.5262999999999997E-3</v>
      </c>
      <c r="P34" s="9">
        <v>4.4384E-2</v>
      </c>
      <c r="Q34">
        <v>9.6355999999999994E-3</v>
      </c>
      <c r="R34" s="9">
        <v>3.4973999999999998E-2</v>
      </c>
      <c r="S34">
        <v>9.3945000000000001E-3</v>
      </c>
      <c r="V34">
        <v>1.68333E-3</v>
      </c>
      <c r="W34">
        <v>3.5923999999999999E-3</v>
      </c>
      <c r="X34">
        <v>2.0730000000000002E-3</v>
      </c>
      <c r="Y34">
        <v>1.4404000000000001E-3</v>
      </c>
      <c r="Z34">
        <v>1.9695200000000002E-3</v>
      </c>
      <c r="AA34">
        <v>2.1240500000000002E-3</v>
      </c>
      <c r="AB34" s="8">
        <v>8.1572399999999996E-3</v>
      </c>
    </row>
    <row r="35" spans="1:28" x14ac:dyDescent="0.25">
      <c r="F35" s="13"/>
      <c r="I35" s="13"/>
      <c r="AB35" s="8"/>
    </row>
    <row r="36" spans="1:28" x14ac:dyDescent="0.25">
      <c r="A36" t="s">
        <v>51</v>
      </c>
      <c r="C36">
        <f>C37*((C20-1)*(C20-2))/2</f>
        <v>36690.384254700002</v>
      </c>
      <c r="D36">
        <f>D37*((D20-1)*(D20-2))/2</f>
        <v>46286.512071800003</v>
      </c>
      <c r="E36">
        <f t="shared" ref="E36:S36" si="3">E37*((E20-1)*(E20-2))/2</f>
        <v>20619.177489149999</v>
      </c>
      <c r="F36" s="13">
        <f t="shared" si="3"/>
        <v>0</v>
      </c>
      <c r="G36">
        <f t="shared" si="3"/>
        <v>54526.089533759994</v>
      </c>
      <c r="H36">
        <f t="shared" si="3"/>
        <v>40876.261833779994</v>
      </c>
      <c r="I36" s="13">
        <f t="shared" si="3"/>
        <v>0</v>
      </c>
      <c r="J36">
        <f t="shared" ref="J36" si="4">J37*((J20-1)*(J20-2))/2</f>
        <v>42390.297256350001</v>
      </c>
      <c r="K36">
        <f t="shared" si="3"/>
        <v>25229.748894</v>
      </c>
      <c r="M36">
        <f t="shared" si="3"/>
        <v>34139.70598608</v>
      </c>
      <c r="N36">
        <f t="shared" si="3"/>
        <v>17923.873775399999</v>
      </c>
      <c r="O36">
        <f t="shared" si="3"/>
        <v>46751.169695999997</v>
      </c>
      <c r="P36">
        <f t="shared" si="3"/>
        <v>12450.792609800001</v>
      </c>
      <c r="Q36">
        <f t="shared" si="3"/>
        <v>41535.487612080004</v>
      </c>
      <c r="R36">
        <f t="shared" si="3"/>
        <v>18510.012785999999</v>
      </c>
      <c r="S36">
        <f t="shared" si="3"/>
        <v>35042.440180409998</v>
      </c>
      <c r="V36" s="3">
        <f t="shared" ref="V36:AB36" si="5">V37*((V20-1)*(V20-2))/2</f>
        <v>72848.703975119992</v>
      </c>
      <c r="W36" s="3">
        <f t="shared" si="5"/>
        <v>64920.315430049995</v>
      </c>
      <c r="X36" s="3">
        <f t="shared" si="5"/>
        <v>41878.446264270002</v>
      </c>
      <c r="Y36" s="3">
        <f t="shared" si="5"/>
        <v>62598.002279400003</v>
      </c>
      <c r="Z36" s="3">
        <f t="shared" si="5"/>
        <v>42172.875697680007</v>
      </c>
      <c r="AA36" s="3">
        <f t="shared" si="5"/>
        <v>56960.746721999996</v>
      </c>
      <c r="AB36" s="8">
        <f t="shared" si="5"/>
        <v>13807.497865199999</v>
      </c>
    </row>
    <row r="37" spans="1:28" x14ac:dyDescent="0.25">
      <c r="A37" t="s">
        <v>52</v>
      </c>
      <c r="C37">
        <v>4.0712200000000004E-3</v>
      </c>
      <c r="D37">
        <v>3.61634E-3</v>
      </c>
      <c r="E37">
        <v>8.7939699999999999E-3</v>
      </c>
      <c r="F37" s="13"/>
      <c r="G37">
        <v>3.7294199999999998E-3</v>
      </c>
      <c r="H37">
        <v>5.8243799999999997E-3</v>
      </c>
      <c r="I37" s="13"/>
      <c r="J37">
        <v>1.9734100000000001E-3</v>
      </c>
      <c r="K37">
        <v>1.12219E-2</v>
      </c>
      <c r="M37">
        <v>8.9148600000000001E-3</v>
      </c>
      <c r="N37">
        <v>9.3744599999999994E-3</v>
      </c>
      <c r="O37">
        <v>3.6511999999999998E-3</v>
      </c>
      <c r="P37">
        <v>2.0486600000000001E-2</v>
      </c>
      <c r="Q37">
        <v>3.18943E-3</v>
      </c>
      <c r="R37">
        <v>1.55189E-2</v>
      </c>
      <c r="S37">
        <v>6.4259699999999996E-3</v>
      </c>
      <c r="V37" s="3">
        <v>8.6271199999999996E-4</v>
      </c>
      <c r="W37" s="3">
        <v>1.9719099999999999E-3</v>
      </c>
      <c r="X37" s="3">
        <v>1.1888700000000001E-3</v>
      </c>
      <c r="Y37" s="3">
        <v>8.0196E-4</v>
      </c>
      <c r="Z37" s="3">
        <v>1.1434800000000001E-3</v>
      </c>
      <c r="AA37" s="3">
        <v>1.199E-3</v>
      </c>
      <c r="AB37" s="8">
        <v>4.2955399999999996E-3</v>
      </c>
    </row>
    <row r="39" spans="1:28" x14ac:dyDescent="0.25">
      <c r="A39" t="s">
        <v>105</v>
      </c>
      <c r="C39">
        <v>55</v>
      </c>
      <c r="D39">
        <v>123</v>
      </c>
      <c r="E39">
        <v>4</v>
      </c>
      <c r="G39">
        <v>103</v>
      </c>
      <c r="H39">
        <v>93</v>
      </c>
      <c r="J39">
        <v>224</v>
      </c>
      <c r="K39">
        <v>16</v>
      </c>
      <c r="M39">
        <v>54</v>
      </c>
      <c r="N39">
        <v>92</v>
      </c>
      <c r="O39">
        <v>98</v>
      </c>
      <c r="P39">
        <v>66</v>
      </c>
      <c r="Q39">
        <v>140</v>
      </c>
      <c r="R39">
        <v>83</v>
      </c>
      <c r="S39">
        <v>60</v>
      </c>
      <c r="V39">
        <v>480</v>
      </c>
      <c r="W39">
        <v>235</v>
      </c>
      <c r="X39">
        <v>351</v>
      </c>
      <c r="Y39">
        <v>492</v>
      </c>
      <c r="Z39">
        <v>340</v>
      </c>
      <c r="AA39">
        <v>390</v>
      </c>
      <c r="AB39">
        <v>25</v>
      </c>
    </row>
    <row r="40" spans="1:28" x14ac:dyDescent="0.25">
      <c r="A40" t="s">
        <v>105</v>
      </c>
      <c r="C40">
        <v>135</v>
      </c>
      <c r="D40">
        <v>122</v>
      </c>
      <c r="E40">
        <v>141</v>
      </c>
      <c r="G40">
        <v>143</v>
      </c>
      <c r="H40">
        <v>76</v>
      </c>
      <c r="J40">
        <v>147</v>
      </c>
      <c r="K40">
        <v>10</v>
      </c>
      <c r="M40">
        <v>145</v>
      </c>
      <c r="N40">
        <v>39</v>
      </c>
      <c r="O40">
        <v>147</v>
      </c>
      <c r="P40">
        <v>22</v>
      </c>
      <c r="Q40">
        <v>235</v>
      </c>
      <c r="R40">
        <v>10</v>
      </c>
      <c r="S40">
        <v>81</v>
      </c>
      <c r="V40">
        <v>543</v>
      </c>
      <c r="W40">
        <v>300</v>
      </c>
      <c r="X40">
        <v>401</v>
      </c>
      <c r="Y40">
        <v>477</v>
      </c>
      <c r="Z40">
        <v>380</v>
      </c>
      <c r="AA40">
        <v>440</v>
      </c>
      <c r="AB40">
        <v>238</v>
      </c>
    </row>
    <row r="41" spans="1:28" s="3" customFormat="1" x14ac:dyDescent="0.25">
      <c r="A41" s="3" t="s">
        <v>103</v>
      </c>
      <c r="C41" s="3">
        <v>1.7214400000000001</v>
      </c>
      <c r="D41" s="3">
        <v>1.93753</v>
      </c>
      <c r="E41" s="3">
        <v>2.9976099999999999</v>
      </c>
      <c r="G41" s="3">
        <v>2.01857</v>
      </c>
      <c r="H41" s="3">
        <v>1.86904</v>
      </c>
      <c r="J41" s="3">
        <v>1.654023</v>
      </c>
      <c r="K41" s="3">
        <v>3.34639</v>
      </c>
      <c r="M41" s="3">
        <v>2.3067099999999998</v>
      </c>
      <c r="N41" s="3">
        <v>1.86528</v>
      </c>
      <c r="O41" s="3">
        <v>1.6244000000000001</v>
      </c>
      <c r="P41" s="3">
        <v>2.0664400000000001</v>
      </c>
      <c r="Q41" s="3">
        <v>1.8290500000000001</v>
      </c>
      <c r="R41" s="3">
        <v>2.7380499999999999</v>
      </c>
      <c r="S41" s="3">
        <v>2.2657799999999999</v>
      </c>
      <c r="V41" s="3">
        <v>1.4132199999999999</v>
      </c>
      <c r="W41" s="3">
        <v>1.68848</v>
      </c>
      <c r="X41" s="3">
        <v>1.4584600000000001</v>
      </c>
      <c r="Y41" s="3">
        <v>1.3913899999999999</v>
      </c>
      <c r="Z41" s="3">
        <v>1.4275500000000001</v>
      </c>
      <c r="AA41" s="3">
        <v>1.55141</v>
      </c>
      <c r="AB41" s="3">
        <v>1.59667</v>
      </c>
    </row>
    <row r="42" spans="1:28" x14ac:dyDescent="0.25">
      <c r="A42" t="s">
        <v>12</v>
      </c>
      <c r="C42">
        <v>0.1497</v>
      </c>
      <c r="D42">
        <v>0.12920000000000001</v>
      </c>
      <c r="E42">
        <v>0.1022</v>
      </c>
      <c r="G42">
        <v>0.14610000000000001</v>
      </c>
      <c r="H42">
        <v>0.2576</v>
      </c>
      <c r="J42">
        <v>8.5070000000000007E-2</v>
      </c>
      <c r="K42">
        <v>7.1730000000000002E-2</v>
      </c>
      <c r="M42">
        <v>0.50290000000000001</v>
      </c>
      <c r="N42">
        <v>3.4569999999999997E-2</v>
      </c>
      <c r="O42">
        <v>8.1070000000000003E-2</v>
      </c>
      <c r="P42">
        <v>0.2467</v>
      </c>
      <c r="Q42">
        <v>0.40960000000000002</v>
      </c>
      <c r="R42">
        <v>0.13880000000000001</v>
      </c>
      <c r="S42">
        <v>0.57030000000000003</v>
      </c>
      <c r="V42">
        <v>3.3399999999999999E-2</v>
      </c>
      <c r="W42">
        <v>5.7520000000000002E-2</v>
      </c>
      <c r="X42">
        <v>3.3779999999999998E-2</v>
      </c>
      <c r="Y42">
        <v>2.6089999999999999E-2</v>
      </c>
      <c r="Z42">
        <v>2.7550000000000002E-2</v>
      </c>
      <c r="AA42">
        <v>5.885E-2</v>
      </c>
      <c r="AB42">
        <v>7.2190000000000004E-2</v>
      </c>
    </row>
    <row r="43" spans="1:28" x14ac:dyDescent="0.25">
      <c r="A43" t="s">
        <v>13</v>
      </c>
      <c r="C43">
        <v>1.3</v>
      </c>
      <c r="D43">
        <v>0.75649999999999995</v>
      </c>
      <c r="E43">
        <v>0.1038</v>
      </c>
      <c r="G43">
        <v>0.42720000000000002</v>
      </c>
      <c r="H43">
        <v>1.2846</v>
      </c>
      <c r="J43">
        <v>1.0098</v>
      </c>
      <c r="K43">
        <v>4.3020000000000003E-2</v>
      </c>
      <c r="M43">
        <v>1.5259</v>
      </c>
      <c r="N43">
        <v>0.4284</v>
      </c>
      <c r="O43">
        <v>1.3166</v>
      </c>
      <c r="P43">
        <v>2.4190000000000001E-3</v>
      </c>
      <c r="Q43">
        <v>1.8147</v>
      </c>
      <c r="R43">
        <v>0.29709999999999998</v>
      </c>
      <c r="S43">
        <v>1.5746</v>
      </c>
      <c r="V43">
        <v>1.2695000000000001</v>
      </c>
      <c r="W43">
        <v>0.82679999999999998</v>
      </c>
      <c r="X43">
        <v>1.1621999999999999</v>
      </c>
      <c r="Y43">
        <v>1.1435</v>
      </c>
      <c r="Z43">
        <v>1.1678999999999999</v>
      </c>
      <c r="AA43">
        <v>1.159</v>
      </c>
      <c r="AB43">
        <v>1.3461000000000001</v>
      </c>
    </row>
    <row r="44" spans="1:28" x14ac:dyDescent="0.25">
      <c r="A44" t="s">
        <v>105</v>
      </c>
      <c r="C44">
        <v>136</v>
      </c>
      <c r="D44">
        <v>158</v>
      </c>
      <c r="E44">
        <v>36</v>
      </c>
      <c r="G44">
        <v>119</v>
      </c>
      <c r="H44">
        <v>120</v>
      </c>
      <c r="J44">
        <v>217</v>
      </c>
      <c r="K44">
        <v>102</v>
      </c>
      <c r="M44">
        <v>65</v>
      </c>
      <c r="N44">
        <v>16</v>
      </c>
      <c r="O44">
        <v>119</v>
      </c>
      <c r="P44">
        <v>8</v>
      </c>
      <c r="Q44">
        <v>156</v>
      </c>
      <c r="R44">
        <v>33</v>
      </c>
      <c r="S44">
        <v>53</v>
      </c>
      <c r="V44">
        <v>547</v>
      </c>
      <c r="W44">
        <v>212</v>
      </c>
      <c r="X44">
        <v>331</v>
      </c>
      <c r="Y44">
        <v>461</v>
      </c>
      <c r="Z44">
        <v>397</v>
      </c>
      <c r="AA44">
        <v>456</v>
      </c>
      <c r="AB44">
        <v>48</v>
      </c>
    </row>
    <row r="45" spans="1:28" x14ac:dyDescent="0.25">
      <c r="A45" t="s">
        <v>105</v>
      </c>
      <c r="C45">
        <v>69</v>
      </c>
      <c r="D45">
        <v>126</v>
      </c>
      <c r="E45">
        <v>10</v>
      </c>
      <c r="G45">
        <v>164</v>
      </c>
      <c r="H45">
        <v>107</v>
      </c>
      <c r="J45">
        <v>143</v>
      </c>
      <c r="K45">
        <v>17</v>
      </c>
      <c r="M45">
        <v>118</v>
      </c>
      <c r="N45">
        <v>35</v>
      </c>
      <c r="O45">
        <v>44</v>
      </c>
      <c r="P45">
        <v>103</v>
      </c>
      <c r="Q45">
        <v>164</v>
      </c>
      <c r="R45">
        <v>28</v>
      </c>
      <c r="S45">
        <v>84</v>
      </c>
      <c r="V45">
        <v>538</v>
      </c>
      <c r="W45">
        <v>356</v>
      </c>
      <c r="X45">
        <v>414</v>
      </c>
      <c r="Y45">
        <v>509</v>
      </c>
      <c r="Z45">
        <v>364</v>
      </c>
      <c r="AA45">
        <v>391</v>
      </c>
      <c r="AB45">
        <v>123</v>
      </c>
    </row>
    <row r="46" spans="1:28" s="3" customFormat="1" x14ac:dyDescent="0.25">
      <c r="A46" s="3" t="s">
        <v>104</v>
      </c>
      <c r="C46" s="3">
        <v>1.9399500000000001</v>
      </c>
      <c r="D46" s="3">
        <v>2.0220600000000002</v>
      </c>
      <c r="E46" s="3">
        <v>2.2417899999999999</v>
      </c>
      <c r="G46" s="3">
        <v>1.9238599999999999</v>
      </c>
      <c r="H46" s="3">
        <v>2.1008599999999999</v>
      </c>
      <c r="J46" s="3">
        <v>1.798206</v>
      </c>
      <c r="K46" s="3">
        <v>2.2999800000000001</v>
      </c>
      <c r="M46" s="3">
        <v>1.7134100000000001</v>
      </c>
      <c r="N46" s="3">
        <v>1.8751500000000001</v>
      </c>
      <c r="O46" s="3">
        <v>2.04373</v>
      </c>
      <c r="P46" s="3">
        <v>1.87599</v>
      </c>
      <c r="Q46" s="3">
        <v>1.6552199999999999</v>
      </c>
      <c r="R46" s="3">
        <v>1.8989799999999999</v>
      </c>
      <c r="S46" s="3">
        <v>2.2411599999999998</v>
      </c>
      <c r="V46" s="3">
        <v>1.4321999999999999</v>
      </c>
      <c r="W46" s="3">
        <v>1.5770200000000001</v>
      </c>
      <c r="X46" s="3">
        <v>1.52149</v>
      </c>
      <c r="Y46" s="3">
        <v>1.3846700000000001</v>
      </c>
      <c r="Z46" s="3">
        <v>1.44689</v>
      </c>
      <c r="AA46" s="3">
        <v>1.5493399999999999</v>
      </c>
      <c r="AB46" s="3">
        <v>1.5035000000000001</v>
      </c>
    </row>
    <row r="47" spans="1:28" x14ac:dyDescent="0.25">
      <c r="A47" t="s">
        <v>12</v>
      </c>
      <c r="C47">
        <v>9.7600000000000006E-2</v>
      </c>
      <c r="D47">
        <v>7.3800000000000004E-2</v>
      </c>
      <c r="E47">
        <v>0.2341</v>
      </c>
      <c r="G47">
        <v>0.14949999999999999</v>
      </c>
      <c r="H47">
        <v>0.27639999999999998</v>
      </c>
      <c r="J47">
        <v>0.1017</v>
      </c>
      <c r="K47">
        <v>0.37890000000000001</v>
      </c>
      <c r="M47">
        <v>8.3140000000000006E-2</v>
      </c>
      <c r="N47">
        <v>0.25059999999999999</v>
      </c>
      <c r="O47">
        <v>0.1244</v>
      </c>
      <c r="P47">
        <v>0.20100000000000001</v>
      </c>
      <c r="Q47">
        <v>0.20899999999999999</v>
      </c>
      <c r="R47">
        <v>0.30730000000000002</v>
      </c>
      <c r="S47">
        <v>0.21870000000000001</v>
      </c>
      <c r="V47">
        <v>3.5159999999999997E-2</v>
      </c>
      <c r="W47">
        <v>5.4980000000000001E-2</v>
      </c>
      <c r="X47">
        <v>3.6519999999999997E-2</v>
      </c>
      <c r="Y47">
        <v>2.632E-2</v>
      </c>
      <c r="Z47">
        <v>2.4719999999999999E-2</v>
      </c>
      <c r="AA47">
        <v>8.5870000000000002E-2</v>
      </c>
      <c r="AB47">
        <v>5.3339999999999999E-2</v>
      </c>
    </row>
    <row r="48" spans="1:28" x14ac:dyDescent="0.25">
      <c r="A48" t="s">
        <v>13</v>
      </c>
      <c r="C48">
        <v>9.6100000000000005E-2</v>
      </c>
      <c r="D48">
        <v>0.2666</v>
      </c>
      <c r="E48">
        <v>0.1789</v>
      </c>
      <c r="G48">
        <v>0.92090000000000005</v>
      </c>
      <c r="H48">
        <v>3.2500000000000001E-2</v>
      </c>
      <c r="J48">
        <v>0.79520000000000002</v>
      </c>
      <c r="K48">
        <v>0.93379999999999996</v>
      </c>
      <c r="M48">
        <v>0.56930000000000003</v>
      </c>
      <c r="N48">
        <v>1.7010000000000001E-2</v>
      </c>
      <c r="O48">
        <v>0.82569999999999999</v>
      </c>
      <c r="P48">
        <v>1.7198</v>
      </c>
      <c r="Q48">
        <v>1.7443</v>
      </c>
      <c r="R48">
        <v>1.7176</v>
      </c>
      <c r="S48">
        <v>0.21560000000000001</v>
      </c>
      <c r="V48">
        <v>1.2513000000000001</v>
      </c>
      <c r="W48">
        <v>0.97960000000000003</v>
      </c>
      <c r="X48">
        <v>0.97489999999999999</v>
      </c>
      <c r="Y48">
        <v>1.2623</v>
      </c>
      <c r="Z48">
        <v>0.79710000000000003</v>
      </c>
      <c r="AA48">
        <v>1.3968</v>
      </c>
      <c r="AB48">
        <v>0.94420000000000004</v>
      </c>
    </row>
    <row r="50" spans="1:28" x14ac:dyDescent="0.25">
      <c r="A50" t="s">
        <v>107</v>
      </c>
      <c r="C50">
        <v>5.7863899999999998E-3</v>
      </c>
      <c r="D50">
        <v>5.5172299999999997E-3</v>
      </c>
      <c r="E50">
        <v>1.9775999999999998E-2</v>
      </c>
      <c r="G50">
        <v>5.0522900000000001E-3</v>
      </c>
      <c r="H50">
        <v>8.4997600000000003E-3</v>
      </c>
      <c r="J50">
        <v>2.7153199999999998E-3</v>
      </c>
      <c r="K50">
        <v>2.73739E-2</v>
      </c>
      <c r="M50">
        <v>1.35698E-2</v>
      </c>
      <c r="N50">
        <v>1.7266E-2</v>
      </c>
      <c r="O50">
        <v>5.0931700000000002E-3</v>
      </c>
      <c r="P50">
        <v>3.1141499999999999E-2</v>
      </c>
      <c r="Q50">
        <v>4.4139499999999998E-3</v>
      </c>
      <c r="R50">
        <v>2.9307699999999999E-2</v>
      </c>
      <c r="S50">
        <v>9.0539999999999995E-3</v>
      </c>
      <c r="V50">
        <v>1.4214E-3</v>
      </c>
      <c r="W50">
        <v>3.1395199999999998E-3</v>
      </c>
      <c r="X50">
        <v>1.9613399999999998E-3</v>
      </c>
      <c r="Y50">
        <v>1.4141500000000001E-3</v>
      </c>
      <c r="Z50">
        <v>1.7842800000000001E-3</v>
      </c>
      <c r="AA50">
        <v>1.95795E-3</v>
      </c>
      <c r="AB50">
        <v>8.1195599999999996E-3</v>
      </c>
    </row>
    <row r="51" spans="1:28" x14ac:dyDescent="0.25">
      <c r="A51" t="s">
        <v>106</v>
      </c>
      <c r="C51">
        <v>7.26891E-3</v>
      </c>
      <c r="D51">
        <v>5.9064599999999997E-3</v>
      </c>
      <c r="E51">
        <v>1.6083400000000001E-2</v>
      </c>
      <c r="G51">
        <v>5.1556500000000003E-3</v>
      </c>
      <c r="H51">
        <v>9.9684300000000003E-3</v>
      </c>
      <c r="J51">
        <v>3.0721099999999999E-3</v>
      </c>
      <c r="K51">
        <v>1.6205000000000001E-2</v>
      </c>
      <c r="M51">
        <v>1.0045999999999999E-2</v>
      </c>
      <c r="N51">
        <v>1.63634E-2</v>
      </c>
      <c r="O51">
        <v>6.3126700000000003E-3</v>
      </c>
      <c r="P51">
        <v>3.0148500000000002E-2</v>
      </c>
      <c r="Q51">
        <v>4.0424199999999997E-3</v>
      </c>
      <c r="R51">
        <v>1.8318500000000001E-2</v>
      </c>
      <c r="S51">
        <v>9.2185199999999991E-3</v>
      </c>
      <c r="V51">
        <v>1.4502300000000001E-3</v>
      </c>
      <c r="W51">
        <v>3.04083E-3</v>
      </c>
      <c r="X51">
        <v>1.93162E-3</v>
      </c>
      <c r="Y51">
        <v>1.4161600000000001E-3</v>
      </c>
      <c r="Z51">
        <v>1.8783700000000001E-3</v>
      </c>
      <c r="AA51">
        <v>1.9082299999999999E-3</v>
      </c>
      <c r="AB51">
        <v>7.8698399999999995E-3</v>
      </c>
    </row>
    <row r="54" spans="1:28" x14ac:dyDescent="0.25">
      <c r="AA54" t="s">
        <v>72</v>
      </c>
      <c r="AB54" t="s">
        <v>80</v>
      </c>
    </row>
    <row r="55" spans="1:28" x14ac:dyDescent="0.25">
      <c r="AA55" t="s">
        <v>73</v>
      </c>
      <c r="AB55" t="s">
        <v>81</v>
      </c>
    </row>
    <row r="56" spans="1:28" x14ac:dyDescent="0.25">
      <c r="AA56" t="s">
        <v>70</v>
      </c>
      <c r="AB56" t="s">
        <v>82</v>
      </c>
    </row>
    <row r="57" spans="1:28" x14ac:dyDescent="0.25">
      <c r="AA57" t="s">
        <v>71</v>
      </c>
      <c r="AB57" t="s">
        <v>83</v>
      </c>
    </row>
    <row r="58" spans="1:28" x14ac:dyDescent="0.25">
      <c r="AA58" t="s">
        <v>74</v>
      </c>
    </row>
    <row r="59" spans="1:28" x14ac:dyDescent="0.25">
      <c r="AA59" t="s">
        <v>75</v>
      </c>
    </row>
    <row r="60" spans="1:28" x14ac:dyDescent="0.25">
      <c r="AA60" t="s">
        <v>76</v>
      </c>
    </row>
    <row r="61" spans="1:28" x14ac:dyDescent="0.25">
      <c r="AA61" t="s">
        <v>77</v>
      </c>
    </row>
    <row r="62" spans="1:28" x14ac:dyDescent="0.25">
      <c r="AA62" t="s">
        <v>79</v>
      </c>
    </row>
    <row r="63" spans="1:28" x14ac:dyDescent="0.25">
      <c r="AA63" t="s">
        <v>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2269-C9C9-43EC-918B-609971C37834}">
  <dimension ref="A1:AC40"/>
  <sheetViews>
    <sheetView workbookViewId="0">
      <selection activeCell="H28" sqref="H28"/>
    </sheetView>
  </sheetViews>
  <sheetFormatPr defaultRowHeight="15" x14ac:dyDescent="0.25"/>
  <cols>
    <col min="3" max="3" width="17" customWidth="1"/>
    <col min="4" max="4" width="11.42578125" customWidth="1"/>
    <col min="5" max="10" width="10.28515625" customWidth="1"/>
  </cols>
  <sheetData>
    <row r="1" spans="1:29" x14ac:dyDescent="0.25">
      <c r="G1" t="s">
        <v>101</v>
      </c>
    </row>
    <row r="2" spans="1:29" x14ac:dyDescent="0.25">
      <c r="G2" t="s">
        <v>100</v>
      </c>
    </row>
    <row r="4" spans="1:29" x14ac:dyDescent="0.25">
      <c r="D4" t="s">
        <v>89</v>
      </c>
      <c r="L4" t="s">
        <v>90</v>
      </c>
      <c r="T4" t="s">
        <v>91</v>
      </c>
    </row>
    <row r="6" spans="1:29" x14ac:dyDescent="0.25">
      <c r="A6" t="s">
        <v>92</v>
      </c>
      <c r="D6">
        <v>0.47850711577388899</v>
      </c>
      <c r="E6">
        <v>0.26011650922725499</v>
      </c>
      <c r="F6">
        <v>0.38090555963739597</v>
      </c>
      <c r="G6">
        <v>0.52724586506664095</v>
      </c>
      <c r="H6">
        <v>0.38178706064144402</v>
      </c>
      <c r="I6">
        <v>0.40937442778175998</v>
      </c>
      <c r="J6">
        <v>0.203810814758732</v>
      </c>
      <c r="L6">
        <v>0.163644851914058</v>
      </c>
      <c r="M6">
        <v>0.11204114145680499</v>
      </c>
      <c r="N6">
        <v>0.14471908939147099</v>
      </c>
      <c r="O6">
        <v>0.145685792815931</v>
      </c>
      <c r="P6">
        <v>0.18171826552454301</v>
      </c>
      <c r="Q6">
        <v>0.1065967674365</v>
      </c>
      <c r="R6">
        <v>9.8093687167412999E-2</v>
      </c>
      <c r="T6">
        <v>0.119048744080446</v>
      </c>
      <c r="U6">
        <v>0.17638011717501501</v>
      </c>
      <c r="V6">
        <v>8.2451933667888597E-2</v>
      </c>
      <c r="W6" s="21">
        <v>8.1516000000000005E-2</v>
      </c>
      <c r="X6">
        <v>0.120900490054385</v>
      </c>
      <c r="Y6">
        <v>7.6451791687730197E-2</v>
      </c>
      <c r="Z6" s="21">
        <v>7.67343608537146E-2</v>
      </c>
      <c r="AA6">
        <v>0.13539358746296101</v>
      </c>
      <c r="AB6">
        <v>8.7989632583363994E-2</v>
      </c>
    </row>
    <row r="7" spans="1:29" x14ac:dyDescent="0.25">
      <c r="W7" s="21"/>
      <c r="Z7" s="21"/>
    </row>
    <row r="8" spans="1:29" x14ac:dyDescent="0.25">
      <c r="A8" t="s">
        <v>93</v>
      </c>
      <c r="D8">
        <v>0.47605878148341041</v>
      </c>
      <c r="E8">
        <v>0.25398071616574625</v>
      </c>
      <c r="F8">
        <v>0.37667963959960316</v>
      </c>
      <c r="G8">
        <v>0.52538353424905226</v>
      </c>
      <c r="H8">
        <v>0.37846801021493126</v>
      </c>
      <c r="I8">
        <v>0.40491402560226963</v>
      </c>
      <c r="J8">
        <v>0.20075612029075646</v>
      </c>
      <c r="L8">
        <v>0.15945103499078722</v>
      </c>
      <c r="M8">
        <v>0.11047047481221055</v>
      </c>
      <c r="N8">
        <v>0.13777596040345286</v>
      </c>
      <c r="O8">
        <v>0.14006136980928818</v>
      </c>
      <c r="P8">
        <v>0.17181443957311723</v>
      </c>
      <c r="Q8">
        <v>0.10043876803243515</v>
      </c>
      <c r="R8">
        <v>8.8540286392443338E-2</v>
      </c>
      <c r="T8">
        <v>0.11627663082994089</v>
      </c>
      <c r="U8">
        <v>0.1729506039568533</v>
      </c>
      <c r="V8">
        <v>7.9260495071442116E-2</v>
      </c>
      <c r="W8" s="21">
        <v>7.8010584206967604E-2</v>
      </c>
      <c r="X8">
        <v>0.11455269087417756</v>
      </c>
      <c r="Y8">
        <v>7.4441042261699369E-2</v>
      </c>
      <c r="Z8" s="21">
        <v>7.4423920282279468E-2</v>
      </c>
      <c r="AA8">
        <v>0.12645645697746527</v>
      </c>
      <c r="AB8">
        <v>8.4006369688318538E-2</v>
      </c>
    </row>
    <row r="9" spans="1:29" x14ac:dyDescent="0.25">
      <c r="W9" s="21"/>
      <c r="Z9" s="21"/>
    </row>
    <row r="10" spans="1:29" x14ac:dyDescent="0.25">
      <c r="A10" t="s">
        <v>94</v>
      </c>
      <c r="D10">
        <v>0.47510046634858016</v>
      </c>
      <c r="E10">
        <v>0.24632207903337799</v>
      </c>
      <c r="F10">
        <v>0.37223164635862283</v>
      </c>
      <c r="G10">
        <v>0.52445512249131243</v>
      </c>
      <c r="H10">
        <v>0.3758589465326917</v>
      </c>
      <c r="I10">
        <v>0.40192240657005224</v>
      </c>
      <c r="J10">
        <v>0.19515041619923573</v>
      </c>
      <c r="L10">
        <v>0.1467316613206574</v>
      </c>
      <c r="M10">
        <v>0.1034628292125131</v>
      </c>
      <c r="N10">
        <v>0.12133150966292763</v>
      </c>
      <c r="O10">
        <v>0.13117845441545559</v>
      </c>
      <c r="P10">
        <v>0.15773410809083166</v>
      </c>
      <c r="Q10">
        <v>8.4285677449094071E-2</v>
      </c>
      <c r="R10">
        <v>5.750727568726674E-2</v>
      </c>
      <c r="T10">
        <v>0.10027767944572984</v>
      </c>
      <c r="U10">
        <v>0.16154005018330084</v>
      </c>
      <c r="V10">
        <v>6.6960720520653341E-2</v>
      </c>
      <c r="W10" s="21">
        <v>6.3679196150363993E-2</v>
      </c>
      <c r="X10">
        <v>9.9826857425180271E-2</v>
      </c>
      <c r="Y10">
        <v>5.8479776104293654E-2</v>
      </c>
      <c r="Z10" s="21">
        <v>6.1494146979388042E-2</v>
      </c>
      <c r="AA10">
        <v>0.11145036233591105</v>
      </c>
      <c r="AB10">
        <v>6.0623337463279345E-2</v>
      </c>
    </row>
    <row r="11" spans="1:29" x14ac:dyDescent="0.25">
      <c r="W11" s="21"/>
      <c r="Z11" s="21"/>
    </row>
    <row r="12" spans="1:29" x14ac:dyDescent="0.25">
      <c r="A12" t="s">
        <v>95</v>
      </c>
      <c r="B12" t="s">
        <v>98</v>
      </c>
      <c r="D12" s="16">
        <f>(D6-D8)*100</f>
        <v>0.24483342904785821</v>
      </c>
      <c r="E12" s="18">
        <f t="shared" ref="E12:AB12" si="0">(E6-E8)*100</f>
        <v>0.6135793061508743</v>
      </c>
      <c r="F12" s="16">
        <f t="shared" si="0"/>
        <v>0.42259200377928186</v>
      </c>
      <c r="G12" s="18">
        <f t="shared" si="0"/>
        <v>0.18623308175886866</v>
      </c>
      <c r="H12" s="16">
        <f t="shared" si="0"/>
        <v>0.33190504265127596</v>
      </c>
      <c r="I12" s="16">
        <f t="shared" si="0"/>
        <v>0.44604021794903415</v>
      </c>
      <c r="J12" s="16">
        <f t="shared" si="0"/>
        <v>0.30546944679755439</v>
      </c>
      <c r="K12" s="16"/>
      <c r="L12" s="16">
        <f t="shared" si="0"/>
        <v>0.41938169232707823</v>
      </c>
      <c r="M12" s="18">
        <f t="shared" si="0"/>
        <v>0.15706666445944456</v>
      </c>
      <c r="N12" s="16">
        <f t="shared" si="0"/>
        <v>0.69431289880181324</v>
      </c>
      <c r="O12" s="16">
        <f t="shared" si="0"/>
        <v>0.56244230066428147</v>
      </c>
      <c r="P12" s="18">
        <f t="shared" si="0"/>
        <v>0.99038259514257765</v>
      </c>
      <c r="Q12" s="16">
        <f t="shared" si="0"/>
        <v>0.61579994040648489</v>
      </c>
      <c r="R12" s="16">
        <f t="shared" si="0"/>
        <v>0.95534007749696614</v>
      </c>
      <c r="S12" s="16"/>
      <c r="T12" s="16">
        <f t="shared" si="0"/>
        <v>0.27721132505051094</v>
      </c>
      <c r="U12" s="16">
        <f t="shared" si="0"/>
        <v>0.34295132181617061</v>
      </c>
      <c r="V12" s="16">
        <f t="shared" si="0"/>
        <v>0.31914385964464803</v>
      </c>
      <c r="W12" s="22">
        <f t="shared" si="0"/>
        <v>0.35054157930324015</v>
      </c>
      <c r="X12" s="16">
        <f t="shared" si="0"/>
        <v>0.63477991802074341</v>
      </c>
      <c r="Y12" s="18">
        <f t="shared" si="0"/>
        <v>0.20107494260308278</v>
      </c>
      <c r="Z12" s="22">
        <f t="shared" si="0"/>
        <v>0.23104405714351323</v>
      </c>
      <c r="AA12" s="18">
        <f t="shared" si="0"/>
        <v>0.89371304854957423</v>
      </c>
      <c r="AB12" s="16">
        <f t="shared" si="0"/>
        <v>0.39832628950454557</v>
      </c>
    </row>
    <row r="13" spans="1:29" x14ac:dyDescent="0.25"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22"/>
      <c r="X13" s="16"/>
      <c r="Y13" s="16"/>
      <c r="Z13" s="22"/>
      <c r="AA13" s="16"/>
      <c r="AB13" s="16"/>
    </row>
    <row r="14" spans="1:29" x14ac:dyDescent="0.25">
      <c r="A14" t="s">
        <v>96</v>
      </c>
      <c r="B14" t="s">
        <v>98</v>
      </c>
      <c r="D14" s="16">
        <f>(D8-D10)*100</f>
        <v>9.5831513483024544E-2</v>
      </c>
      <c r="E14" s="18">
        <f t="shared" ref="E14:AB14" si="1">(E8-E10)*100</f>
        <v>0.76586371323682512</v>
      </c>
      <c r="F14" s="16">
        <f t="shared" si="1"/>
        <v>0.44479932409803302</v>
      </c>
      <c r="G14" s="18">
        <f t="shared" si="1"/>
        <v>9.284117577398332E-2</v>
      </c>
      <c r="H14" s="16">
        <f t="shared" si="1"/>
        <v>0.26090636822395652</v>
      </c>
      <c r="I14" s="16">
        <f t="shared" si="1"/>
        <v>0.29916190322173963</v>
      </c>
      <c r="J14" s="16">
        <f t="shared" si="1"/>
        <v>0.56057040915207246</v>
      </c>
      <c r="K14" s="16"/>
      <c r="L14" s="16">
        <f t="shared" si="1"/>
        <v>1.2719373670129819</v>
      </c>
      <c r="M14" s="18">
        <f t="shared" si="1"/>
        <v>0.70076455996974518</v>
      </c>
      <c r="N14" s="16">
        <f t="shared" si="1"/>
        <v>1.6444450740525225</v>
      </c>
      <c r="O14" s="16">
        <f t="shared" si="1"/>
        <v>0.88829153938325967</v>
      </c>
      <c r="P14" s="16">
        <f t="shared" si="1"/>
        <v>1.4080331482285575</v>
      </c>
      <c r="Q14" s="16">
        <f t="shared" si="1"/>
        <v>1.6153090583341079</v>
      </c>
      <c r="R14" s="18">
        <f t="shared" si="1"/>
        <v>3.1033010705176598</v>
      </c>
      <c r="S14" s="16"/>
      <c r="T14" s="16">
        <f t="shared" si="1"/>
        <v>1.5998951384211049</v>
      </c>
      <c r="U14" s="18">
        <f t="shared" si="1"/>
        <v>1.1410553773552463</v>
      </c>
      <c r="V14" s="16">
        <f t="shared" si="1"/>
        <v>1.2299774550788776</v>
      </c>
      <c r="W14" s="22">
        <f t="shared" si="1"/>
        <v>1.4331388056603611</v>
      </c>
      <c r="X14" s="16">
        <f t="shared" si="1"/>
        <v>1.4725833448997292</v>
      </c>
      <c r="Y14" s="16">
        <f t="shared" si="1"/>
        <v>1.5961266157405716</v>
      </c>
      <c r="Z14" s="22">
        <f t="shared" si="1"/>
        <v>1.2929773302891425</v>
      </c>
      <c r="AA14" s="16">
        <f t="shared" si="1"/>
        <v>1.5006094641554224</v>
      </c>
      <c r="AB14" s="18">
        <f t="shared" si="1"/>
        <v>2.3383032225039195</v>
      </c>
      <c r="AC14" s="15"/>
    </row>
    <row r="15" spans="1:29" x14ac:dyDescent="0.25">
      <c r="D15" s="1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3"/>
      <c r="X15" s="20"/>
      <c r="Y15" s="20"/>
      <c r="Z15" s="23"/>
      <c r="AA15" s="20"/>
      <c r="AB15" s="20"/>
      <c r="AC15" s="15"/>
    </row>
    <row r="16" spans="1:29" x14ac:dyDescent="0.25">
      <c r="A16" t="s">
        <v>102</v>
      </c>
      <c r="B16" t="s">
        <v>98</v>
      </c>
      <c r="D16" s="16">
        <f>(D6-D10)*100</f>
        <v>0.34066494253088275</v>
      </c>
      <c r="E16" s="18">
        <f t="shared" ref="E16:AB16" si="2">(E6-E10)*100</f>
        <v>1.3794430193876994</v>
      </c>
      <c r="F16" s="16">
        <f t="shared" si="2"/>
        <v>0.86739132787731488</v>
      </c>
      <c r="G16" s="18">
        <f t="shared" si="2"/>
        <v>0.27907425753285198</v>
      </c>
      <c r="H16" s="16">
        <f t="shared" si="2"/>
        <v>0.59281141087523248</v>
      </c>
      <c r="I16" s="16">
        <f t="shared" si="2"/>
        <v>0.74520212117077378</v>
      </c>
      <c r="J16" s="16">
        <f t="shared" si="2"/>
        <v>0.86603985594962685</v>
      </c>
      <c r="K16" s="16"/>
      <c r="L16" s="16">
        <f t="shared" si="2"/>
        <v>1.69131905934006</v>
      </c>
      <c r="M16" s="18">
        <f t="shared" si="2"/>
        <v>0.85783122442918969</v>
      </c>
      <c r="N16" s="16">
        <f t="shared" si="2"/>
        <v>2.3387579728543355</v>
      </c>
      <c r="O16" s="16">
        <f t="shared" si="2"/>
        <v>1.4507338400475411</v>
      </c>
      <c r="P16" s="16">
        <f t="shared" si="2"/>
        <v>2.3984157433711353</v>
      </c>
      <c r="Q16" s="16">
        <f t="shared" si="2"/>
        <v>2.2311089987405928</v>
      </c>
      <c r="R16" s="18">
        <f t="shared" si="2"/>
        <v>4.0586411480146261</v>
      </c>
      <c r="S16" s="16"/>
      <c r="T16" s="16">
        <f t="shared" si="2"/>
        <v>1.8771064634716159</v>
      </c>
      <c r="U16" s="18">
        <f t="shared" si="2"/>
        <v>1.4840066991714167</v>
      </c>
      <c r="V16" s="16">
        <f t="shared" si="2"/>
        <v>1.5491213147235254</v>
      </c>
      <c r="W16" s="22">
        <f t="shared" si="2"/>
        <v>1.7836803849636014</v>
      </c>
      <c r="X16" s="16">
        <f t="shared" si="2"/>
        <v>2.1073632629204724</v>
      </c>
      <c r="Y16" s="16">
        <f t="shared" si="2"/>
        <v>1.7972015583436542</v>
      </c>
      <c r="Z16" s="22">
        <f t="shared" si="2"/>
        <v>1.5240213874326558</v>
      </c>
      <c r="AA16" s="16">
        <f t="shared" si="2"/>
        <v>2.3943225127049965</v>
      </c>
      <c r="AB16" s="18">
        <f t="shared" si="2"/>
        <v>2.7366295120084647</v>
      </c>
      <c r="AC16" s="15"/>
    </row>
    <row r="17" spans="1:29" x14ac:dyDescent="0.25">
      <c r="D17" s="1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3"/>
      <c r="X17" s="20"/>
      <c r="Y17" s="20"/>
      <c r="Z17" s="23"/>
      <c r="AA17" s="20"/>
      <c r="AB17" s="20"/>
      <c r="AC17" s="15"/>
    </row>
    <row r="18" spans="1:29" x14ac:dyDescent="0.25"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4"/>
      <c r="X18" s="14"/>
      <c r="Y18" s="14"/>
      <c r="Z18" s="24"/>
      <c r="AA18" s="14"/>
      <c r="AB18" s="14"/>
    </row>
    <row r="19" spans="1:29" x14ac:dyDescent="0.25">
      <c r="A19" t="s">
        <v>97</v>
      </c>
      <c r="B19" t="s">
        <v>98</v>
      </c>
      <c r="D19" s="17">
        <f t="shared" ref="D19:J19" si="3">(D6-D8)/D6*100</f>
        <v>0.51166099933935028</v>
      </c>
      <c r="E19" s="19">
        <f t="shared" si="3"/>
        <v>2.3588633723160215</v>
      </c>
      <c r="F19" s="17">
        <f t="shared" si="3"/>
        <v>1.1094403667448944</v>
      </c>
      <c r="G19" s="19">
        <f t="shared" si="3"/>
        <v>0.35321866722526091</v>
      </c>
      <c r="H19" s="17">
        <f t="shared" si="3"/>
        <v>0.869345970221304</v>
      </c>
      <c r="I19" s="17">
        <f t="shared" si="3"/>
        <v>1.0895654141514206</v>
      </c>
      <c r="J19" s="17">
        <f t="shared" si="3"/>
        <v>1.4987891940825822</v>
      </c>
      <c r="K19" s="17"/>
      <c r="L19" s="17">
        <f t="shared" ref="L19:R19" si="4">(L6-L8)/L6*100</f>
        <v>2.5627551824687194</v>
      </c>
      <c r="M19" s="19">
        <f t="shared" si="4"/>
        <v>1.4018659790251975</v>
      </c>
      <c r="N19" s="17">
        <f t="shared" si="4"/>
        <v>4.7976593946336186</v>
      </c>
      <c r="O19" s="17">
        <f t="shared" si="4"/>
        <v>3.8606530519754116</v>
      </c>
      <c r="P19" s="17">
        <f t="shared" si="4"/>
        <v>5.4500993187655968</v>
      </c>
      <c r="Q19" s="17">
        <f t="shared" si="4"/>
        <v>5.7769100810052114</v>
      </c>
      <c r="R19" s="19">
        <f t="shared" si="4"/>
        <v>9.7390576813217482</v>
      </c>
      <c r="S19" s="17"/>
      <c r="T19" s="17">
        <f t="shared" ref="T19:AB19" si="5">(T6-T8)/T6*100</f>
        <v>2.328553124955171</v>
      </c>
      <c r="U19" s="19">
        <f t="shared" si="5"/>
        <v>1.9443876515620726</v>
      </c>
      <c r="V19" s="17">
        <f t="shared" si="5"/>
        <v>3.8706655556453069</v>
      </c>
      <c r="W19" s="25">
        <f t="shared" si="5"/>
        <v>4.3002794457927287</v>
      </c>
      <c r="X19" s="17">
        <f t="shared" si="5"/>
        <v>5.2504329613155294</v>
      </c>
      <c r="Y19" s="17">
        <f t="shared" si="5"/>
        <v>2.6300880354037988</v>
      </c>
      <c r="Z19" s="25">
        <f t="shared" si="5"/>
        <v>3.0109595567489338</v>
      </c>
      <c r="AA19" s="19">
        <f t="shared" si="5"/>
        <v>6.6008521178601844</v>
      </c>
      <c r="AB19" s="17">
        <f t="shared" si="5"/>
        <v>4.526968437186726</v>
      </c>
    </row>
    <row r="20" spans="1:29" x14ac:dyDescent="0.25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25"/>
      <c r="X20" s="17"/>
      <c r="Y20" s="17"/>
      <c r="Z20" s="25"/>
      <c r="AA20" s="17"/>
      <c r="AB20" s="17"/>
    </row>
    <row r="21" spans="1:29" x14ac:dyDescent="0.25">
      <c r="A21" t="s">
        <v>99</v>
      </c>
      <c r="B21" t="s">
        <v>98</v>
      </c>
      <c r="D21" s="17">
        <f t="shared" ref="D21:J21" si="6">(D8-D10)/D8*100</f>
        <v>0.20130185012953919</v>
      </c>
      <c r="E21" s="19">
        <f t="shared" si="6"/>
        <v>3.0154404035030247</v>
      </c>
      <c r="F21" s="17">
        <f t="shared" si="6"/>
        <v>1.1808424914360613</v>
      </c>
      <c r="G21" s="19">
        <f t="shared" si="6"/>
        <v>0.17671123992624591</v>
      </c>
      <c r="H21" s="17">
        <f t="shared" si="6"/>
        <v>0.68937495688417183</v>
      </c>
      <c r="I21" s="17">
        <f t="shared" si="6"/>
        <v>0.73882820625135381</v>
      </c>
      <c r="J21" s="17">
        <f t="shared" si="6"/>
        <v>2.7922954893738456</v>
      </c>
      <c r="K21" s="17"/>
      <c r="L21" s="17">
        <f t="shared" ref="L21:R21" si="7">(L8-L10)/L8*100</f>
        <v>7.9769778044179649</v>
      </c>
      <c r="M21" s="19">
        <f t="shared" si="7"/>
        <v>6.3434556713997949</v>
      </c>
      <c r="N21" s="17">
        <f t="shared" si="7"/>
        <v>11.935645879274235</v>
      </c>
      <c r="O21" s="17">
        <f t="shared" si="7"/>
        <v>6.3421594447689928</v>
      </c>
      <c r="P21" s="17">
        <f t="shared" si="7"/>
        <v>8.1950804119077301</v>
      </c>
      <c r="Q21" s="17">
        <f t="shared" si="7"/>
        <v>16.082525602190469</v>
      </c>
      <c r="R21" s="26">
        <f t="shared" si="7"/>
        <v>35.049593772067553</v>
      </c>
      <c r="S21" s="17"/>
      <c r="T21" s="17">
        <f t="shared" ref="T21:AB21" si="8">(T8-T10)/T8*100</f>
        <v>13.759386791667657</v>
      </c>
      <c r="U21" s="19">
        <f t="shared" si="8"/>
        <v>6.5975796050987485</v>
      </c>
      <c r="V21" s="17">
        <f t="shared" si="8"/>
        <v>15.518165183932133</v>
      </c>
      <c r="W21" s="25">
        <f t="shared" si="8"/>
        <v>18.371081568343886</v>
      </c>
      <c r="X21" s="17">
        <f t="shared" si="8"/>
        <v>12.855074234067413</v>
      </c>
      <c r="Y21" s="17">
        <f t="shared" si="8"/>
        <v>21.44148667517776</v>
      </c>
      <c r="Z21" s="25">
        <f t="shared" si="8"/>
        <v>17.373141933199182</v>
      </c>
      <c r="AA21" s="17">
        <f t="shared" si="8"/>
        <v>11.866610057111068</v>
      </c>
      <c r="AB21" s="19">
        <f t="shared" si="8"/>
        <v>27.834832420202428</v>
      </c>
    </row>
    <row r="25" spans="1:29" x14ac:dyDescent="0.25">
      <c r="A25" t="s">
        <v>111</v>
      </c>
      <c r="D25">
        <f>D6*600*1000*1000*0.785321</f>
        <v>225469011.99999979</v>
      </c>
      <c r="E25">
        <f>E6*700*1000*1000*0.785321</f>
        <v>142992470</v>
      </c>
      <c r="F25">
        <f>F6*800*1000*1000*0.785321</f>
        <v>239306507.99999955</v>
      </c>
      <c r="G25">
        <f t="shared" ref="G25:I25" si="9">G6*800*1000*1000*0.785321</f>
        <v>331245799.99999964</v>
      </c>
      <c r="H25">
        <f t="shared" si="9"/>
        <v>239860316.99999955</v>
      </c>
      <c r="I25">
        <f t="shared" si="9"/>
        <v>257192267.99999967</v>
      </c>
      <c r="J25">
        <f>J6*700*1000*1000*0.785321</f>
        <v>112039838.99999952</v>
      </c>
    </row>
    <row r="27" spans="1:29" x14ac:dyDescent="0.25">
      <c r="A27" t="s">
        <v>112</v>
      </c>
      <c r="D27">
        <v>224315375</v>
      </c>
      <c r="E27">
        <v>139619473</v>
      </c>
      <c r="F27">
        <v>236651545</v>
      </c>
      <c r="G27">
        <v>330075778</v>
      </c>
      <c r="H27">
        <v>237775101</v>
      </c>
      <c r="I27">
        <v>254389990</v>
      </c>
      <c r="J27">
        <v>110360598</v>
      </c>
    </row>
    <row r="29" spans="1:29" x14ac:dyDescent="0.25">
      <c r="A29" t="s">
        <v>113</v>
      </c>
      <c r="D29">
        <v>223863824</v>
      </c>
      <c r="E29">
        <v>135409331</v>
      </c>
      <c r="F29">
        <v>233857063</v>
      </c>
      <c r="G29">
        <v>329492497</v>
      </c>
      <c r="H29">
        <v>236135939</v>
      </c>
      <c r="I29">
        <v>252510485</v>
      </c>
      <c r="J29">
        <v>107279004</v>
      </c>
    </row>
    <row r="31" spans="1:29" x14ac:dyDescent="0.25">
      <c r="D31" s="16">
        <f>(D25-D27)</f>
        <v>1153636.9999997914</v>
      </c>
      <c r="E31" s="16">
        <f t="shared" ref="E31:J31" si="10">(E25-E27)</f>
        <v>3372997</v>
      </c>
      <c r="F31" s="16">
        <f t="shared" si="10"/>
        <v>2654962.999999553</v>
      </c>
      <c r="G31" s="16">
        <f t="shared" si="10"/>
        <v>1170021.9999996424</v>
      </c>
      <c r="H31" s="16">
        <f t="shared" si="10"/>
        <v>2085215.999999553</v>
      </c>
      <c r="I31" s="16">
        <f t="shared" si="10"/>
        <v>2802277.9999996722</v>
      </c>
      <c r="J31" s="16">
        <f t="shared" si="10"/>
        <v>1679240.9999995232</v>
      </c>
    </row>
    <row r="32" spans="1:29" x14ac:dyDescent="0.25">
      <c r="D32" s="16"/>
      <c r="E32" s="16"/>
      <c r="F32" s="16"/>
      <c r="G32" s="16"/>
      <c r="H32" s="16"/>
      <c r="I32" s="16"/>
      <c r="J32" s="16"/>
    </row>
    <row r="33" spans="4:10" x14ac:dyDescent="0.25">
      <c r="D33" s="16">
        <f>(D27-D29)</f>
        <v>451551</v>
      </c>
      <c r="E33" s="16">
        <f t="shared" ref="E33:J33" si="11">(E27-E29)</f>
        <v>4210142</v>
      </c>
      <c r="F33" s="16">
        <f t="shared" si="11"/>
        <v>2794482</v>
      </c>
      <c r="G33" s="16">
        <f t="shared" si="11"/>
        <v>583281</v>
      </c>
      <c r="H33" s="16">
        <f t="shared" si="11"/>
        <v>1639162</v>
      </c>
      <c r="I33" s="16">
        <f t="shared" si="11"/>
        <v>1879505</v>
      </c>
      <c r="J33" s="16">
        <f t="shared" si="11"/>
        <v>3081594</v>
      </c>
    </row>
    <row r="34" spans="4:10" x14ac:dyDescent="0.25">
      <c r="D34" s="16"/>
      <c r="E34" s="20"/>
      <c r="F34" s="20"/>
      <c r="G34" s="20"/>
      <c r="H34" s="20"/>
      <c r="I34" s="20"/>
      <c r="J34" s="20"/>
    </row>
    <row r="35" spans="4:10" x14ac:dyDescent="0.25">
      <c r="D35" s="16">
        <f>(D25-D29)</f>
        <v>1605187.9999997914</v>
      </c>
      <c r="E35" s="16">
        <f t="shared" ref="E35:J35" si="12">(E25-E29)</f>
        <v>7583139</v>
      </c>
      <c r="F35" s="16">
        <f t="shared" si="12"/>
        <v>5449444.999999553</v>
      </c>
      <c r="G35" s="16">
        <f t="shared" si="12"/>
        <v>1753302.9999996424</v>
      </c>
      <c r="H35" s="16">
        <f t="shared" si="12"/>
        <v>3724377.999999553</v>
      </c>
      <c r="I35" s="16">
        <f t="shared" si="12"/>
        <v>4681782.9999996722</v>
      </c>
      <c r="J35" s="16">
        <f t="shared" si="12"/>
        <v>4760834.9999995232</v>
      </c>
    </row>
    <row r="36" spans="4:10" x14ac:dyDescent="0.25">
      <c r="D36" s="16"/>
      <c r="E36" s="20"/>
      <c r="F36" s="20"/>
      <c r="G36" s="20"/>
      <c r="H36" s="20"/>
      <c r="I36" s="20"/>
      <c r="J36" s="20"/>
    </row>
    <row r="37" spans="4:10" x14ac:dyDescent="0.25">
      <c r="D37" s="14"/>
      <c r="E37" s="14"/>
      <c r="F37" s="14"/>
      <c r="G37" s="14"/>
      <c r="H37" s="14"/>
      <c r="I37" s="14"/>
      <c r="J37" s="14"/>
    </row>
    <row r="38" spans="4:10" x14ac:dyDescent="0.25">
      <c r="D38" s="17">
        <f t="shared" ref="D38:J38" si="13">(D25-D27)/D25*100</f>
        <v>0.51166099933936493</v>
      </c>
      <c r="E38" s="19">
        <f t="shared" si="13"/>
        <v>2.3588633723160388</v>
      </c>
      <c r="F38" s="17">
        <f t="shared" si="13"/>
        <v>1.1094403667448767</v>
      </c>
      <c r="G38" s="19">
        <f t="shared" si="13"/>
        <v>0.35321866722525802</v>
      </c>
      <c r="H38" s="17">
        <f t="shared" si="13"/>
        <v>0.86934597022130888</v>
      </c>
      <c r="I38" s="17">
        <f t="shared" si="13"/>
        <v>1.0895654141514377</v>
      </c>
      <c r="J38" s="17">
        <f t="shared" si="13"/>
        <v>1.498789194082589</v>
      </c>
    </row>
    <row r="39" spans="4:10" x14ac:dyDescent="0.25">
      <c r="D39" s="17"/>
      <c r="E39" s="17"/>
      <c r="F39" s="17"/>
      <c r="G39" s="17"/>
      <c r="H39" s="17"/>
      <c r="I39" s="17"/>
      <c r="J39" s="17"/>
    </row>
    <row r="40" spans="4:10" x14ac:dyDescent="0.25">
      <c r="D40" s="17">
        <f t="shared" ref="D40:J40" si="14">(D27-D29)/D27*100</f>
        <v>0.20130185012953306</v>
      </c>
      <c r="E40" s="19">
        <f t="shared" si="14"/>
        <v>3.0154404035030269</v>
      </c>
      <c r="F40" s="17">
        <f t="shared" si="14"/>
        <v>1.18084249143609</v>
      </c>
      <c r="G40" s="19">
        <f t="shared" si="14"/>
        <v>0.17671123992624505</v>
      </c>
      <c r="H40" s="17">
        <f t="shared" si="14"/>
        <v>0.6893749568841524</v>
      </c>
      <c r="I40" s="17">
        <f t="shared" si="14"/>
        <v>0.73882820625135448</v>
      </c>
      <c r="J40" s="17">
        <f t="shared" si="14"/>
        <v>2.7922954893738434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Cylindrical</vt:lpstr>
      <vt:lpstr>Cubical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Kiuru</dc:creator>
  <cp:lastModifiedBy>Petri Kiuru</cp:lastModifiedBy>
  <dcterms:created xsi:type="dcterms:W3CDTF">2020-09-15T10:38:17Z</dcterms:created>
  <dcterms:modified xsi:type="dcterms:W3CDTF">2021-05-10T14:48:51Z</dcterms:modified>
</cp:coreProperties>
</file>