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kiuru\Documents\MP\Data\"/>
    </mc:Choice>
  </mc:AlternateContent>
  <xr:revisionPtr revIDLastSave="0" documentId="13_ncr:1_{7E1E1551-4C58-4541-B27F-83E47DA40A70}" xr6:coauthVersionLast="45" xr6:coauthVersionMax="46" xr10:uidLastSave="{00000000-0000-0000-0000-000000000000}"/>
  <bookViews>
    <workbookView xWindow="345" yWindow="240" windowWidth="22395" windowHeight="14745" firstSheet="1" activeTab="3" xr2:uid="{00000000-000D-0000-FFFF-FFFF00000000}"/>
  </bookViews>
  <sheets>
    <sheet name="Sheet1" sheetId="1" r:id="rId1"/>
    <sheet name="WRC 0-5cm" sheetId="2" r:id="rId2"/>
    <sheet name="WRC 20-25cm" sheetId="3" r:id="rId3"/>
    <sheet name="WRC 40-45cm" sheetId="4" r:id="rId4"/>
    <sheet name="vG fi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5" l="1"/>
  <c r="C31" i="5"/>
  <c r="D30" i="5"/>
  <c r="B30" i="5"/>
  <c r="C30" i="5" s="1"/>
  <c r="C29" i="5"/>
  <c r="C28" i="5"/>
  <c r="C27" i="5"/>
  <c r="C26" i="5"/>
  <c r="C25" i="5"/>
  <c r="C24" i="5"/>
  <c r="C23" i="5"/>
  <c r="C21" i="5"/>
  <c r="D20" i="5"/>
  <c r="B20" i="5"/>
  <c r="C20" i="5" s="1"/>
  <c r="C19" i="5"/>
  <c r="C18" i="5"/>
  <c r="C17" i="5"/>
  <c r="C16" i="5"/>
  <c r="C15" i="5"/>
  <c r="C14" i="5"/>
  <c r="C13" i="5"/>
  <c r="C11" i="5"/>
  <c r="D10" i="5"/>
  <c r="C10" i="5"/>
  <c r="B10" i="5"/>
  <c r="C8" i="5"/>
  <c r="C7" i="5"/>
  <c r="C6" i="5"/>
  <c r="C5" i="5"/>
  <c r="C4" i="5"/>
  <c r="C3" i="5"/>
  <c r="H45" i="4"/>
  <c r="I45" i="4" s="1"/>
  <c r="H44" i="4"/>
  <c r="I44" i="4" s="1"/>
  <c r="H43" i="4"/>
  <c r="I43" i="4" s="1"/>
  <c r="I42" i="4"/>
  <c r="H42" i="4"/>
  <c r="H41" i="4"/>
  <c r="I41" i="4" s="1"/>
  <c r="H40" i="4"/>
  <c r="I40" i="4" s="1"/>
  <c r="H39" i="4"/>
  <c r="H47" i="4" s="1"/>
  <c r="H47" i="3"/>
  <c r="H46" i="3"/>
  <c r="I46" i="3" s="1"/>
  <c r="I45" i="3"/>
  <c r="H45" i="3"/>
  <c r="H44" i="3"/>
  <c r="I44" i="3" s="1"/>
  <c r="H43" i="3"/>
  <c r="I43" i="3" s="1"/>
  <c r="I42" i="3"/>
  <c r="H42" i="3"/>
  <c r="H41" i="3"/>
  <c r="I41" i="3" s="1"/>
  <c r="H40" i="3"/>
  <c r="I39" i="3"/>
  <c r="H39" i="3"/>
  <c r="H47" i="2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H46" i="4" l="1"/>
  <c r="I46" i="4" s="1"/>
  <c r="I39" i="4"/>
  <c r="I40" i="3"/>
  <c r="I39" i="2"/>
  <c r="H46" i="2"/>
  <c r="I46" i="2" s="1"/>
  <c r="P36" i="2"/>
  <c r="P35" i="2"/>
  <c r="P34" i="2"/>
  <c r="P33" i="2"/>
  <c r="P32" i="2"/>
  <c r="P31" i="2"/>
  <c r="P30" i="2"/>
  <c r="P27" i="2"/>
  <c r="P26" i="2"/>
  <c r="P25" i="2"/>
  <c r="P24" i="2"/>
  <c r="P23" i="2"/>
  <c r="P22" i="2"/>
  <c r="P21" i="2"/>
  <c r="P18" i="2"/>
  <c r="P17" i="2"/>
  <c r="P16" i="2"/>
  <c r="P15" i="2"/>
  <c r="P14" i="2"/>
  <c r="P13" i="2"/>
  <c r="P12" i="2"/>
  <c r="P9" i="2"/>
  <c r="P8" i="2"/>
  <c r="P7" i="2"/>
  <c r="P6" i="2"/>
  <c r="P5" i="2"/>
  <c r="P4" i="2"/>
  <c r="P3" i="2"/>
  <c r="P36" i="4"/>
  <c r="P35" i="4"/>
  <c r="P34" i="4"/>
  <c r="P33" i="4"/>
  <c r="P32" i="4"/>
  <c r="P31" i="4"/>
  <c r="P30" i="4"/>
  <c r="P27" i="4"/>
  <c r="P26" i="4"/>
  <c r="P25" i="4"/>
  <c r="P24" i="4"/>
  <c r="P23" i="4"/>
  <c r="P22" i="4"/>
  <c r="P21" i="4"/>
  <c r="P18" i="4"/>
  <c r="P17" i="4"/>
  <c r="P16" i="4"/>
  <c r="P15" i="4"/>
  <c r="P14" i="4"/>
  <c r="P13" i="4"/>
  <c r="P12" i="4"/>
  <c r="P9" i="4"/>
  <c r="P8" i="4"/>
  <c r="P7" i="4"/>
  <c r="P6" i="4"/>
  <c r="P5" i="4"/>
  <c r="P4" i="4"/>
  <c r="P3" i="4"/>
  <c r="P36" i="3"/>
  <c r="P35" i="3"/>
  <c r="P34" i="3"/>
  <c r="P33" i="3"/>
  <c r="P32" i="3"/>
  <c r="P31" i="3"/>
  <c r="P30" i="3"/>
  <c r="P27" i="3"/>
  <c r="P26" i="3"/>
  <c r="P25" i="3"/>
  <c r="P24" i="3"/>
  <c r="P23" i="3"/>
  <c r="P22" i="3"/>
  <c r="P21" i="3"/>
  <c r="P18" i="3"/>
  <c r="P17" i="3"/>
  <c r="P16" i="3"/>
  <c r="P15" i="3"/>
  <c r="P14" i="3"/>
  <c r="P13" i="3"/>
  <c r="P12" i="3"/>
  <c r="P4" i="3"/>
  <c r="P5" i="3"/>
  <c r="P6" i="3"/>
  <c r="P7" i="3"/>
  <c r="P8" i="3"/>
  <c r="P9" i="3"/>
  <c r="P3" i="3"/>
  <c r="H30" i="2"/>
  <c r="H31" i="2"/>
  <c r="H32" i="2"/>
  <c r="H33" i="2"/>
  <c r="H35" i="2"/>
  <c r="H36" i="2"/>
  <c r="H30" i="4" l="1"/>
  <c r="H31" i="4"/>
  <c r="H32" i="4"/>
  <c r="H33" i="4"/>
  <c r="H34" i="4"/>
  <c r="H36" i="4"/>
  <c r="H30" i="3"/>
  <c r="H31" i="3"/>
  <c r="H32" i="3"/>
  <c r="H33" i="3"/>
  <c r="H34" i="3"/>
  <c r="H35" i="3"/>
  <c r="H34" i="2" l="1"/>
  <c r="H35" i="4"/>
  <c r="H27" i="4" l="1"/>
  <c r="H26" i="4"/>
  <c r="H25" i="4"/>
  <c r="H24" i="4"/>
  <c r="H23" i="4"/>
  <c r="H22" i="4"/>
  <c r="H21" i="4"/>
  <c r="H18" i="4"/>
  <c r="H17" i="4"/>
  <c r="H16" i="4"/>
  <c r="H15" i="4"/>
  <c r="H14" i="4"/>
  <c r="H13" i="4"/>
  <c r="H12" i="4"/>
  <c r="H9" i="4"/>
  <c r="H8" i="4"/>
  <c r="H7" i="4"/>
  <c r="H6" i="4"/>
  <c r="H5" i="4"/>
  <c r="H4" i="4"/>
  <c r="H3" i="4"/>
  <c r="H36" i="3"/>
  <c r="H27" i="3"/>
  <c r="H26" i="3"/>
  <c r="H25" i="3"/>
  <c r="H24" i="3"/>
  <c r="H23" i="3"/>
  <c r="H22" i="3"/>
  <c r="H21" i="3"/>
  <c r="H18" i="3"/>
  <c r="H17" i="3"/>
  <c r="H16" i="3"/>
  <c r="H15" i="3"/>
  <c r="H14" i="3"/>
  <c r="H13" i="3"/>
  <c r="H12" i="3"/>
  <c r="H9" i="3"/>
  <c r="H8" i="3"/>
  <c r="H7" i="3"/>
  <c r="H6" i="3"/>
  <c r="H5" i="3"/>
  <c r="H4" i="3"/>
  <c r="H3" i="3"/>
  <c r="H27" i="2"/>
  <c r="H26" i="2"/>
  <c r="H25" i="2"/>
  <c r="H24" i="2"/>
  <c r="H23" i="2"/>
  <c r="H22" i="2"/>
  <c r="H21" i="2"/>
  <c r="H18" i="2"/>
  <c r="H17" i="2"/>
  <c r="H16" i="2"/>
  <c r="H15" i="2"/>
  <c r="H14" i="2"/>
  <c r="H13" i="2"/>
  <c r="H12" i="2"/>
  <c r="H9" i="2"/>
  <c r="H8" i="2"/>
  <c r="H7" i="2"/>
  <c r="H6" i="2"/>
  <c r="H5" i="2"/>
  <c r="H4" i="2"/>
  <c r="H3" i="2"/>
  <c r="W4" i="4" l="1"/>
  <c r="W5" i="4"/>
  <c r="W6" i="4"/>
  <c r="W3" i="4"/>
  <c r="W4" i="3"/>
  <c r="W5" i="3"/>
  <c r="W6" i="3"/>
  <c r="W3" i="3"/>
  <c r="W4" i="2"/>
  <c r="W5" i="2"/>
  <c r="W6" i="2"/>
  <c r="W3" i="2"/>
  <c r="V6" i="4" l="1"/>
  <c r="V5" i="4"/>
  <c r="V4" i="4"/>
  <c r="V3" i="4"/>
  <c r="V3" i="3"/>
  <c r="V4" i="3"/>
  <c r="V5" i="3"/>
  <c r="V6" i="3"/>
  <c r="V6" i="2"/>
  <c r="V5" i="2"/>
  <c r="V4" i="2"/>
  <c r="V3" i="2"/>
  <c r="E4" i="4"/>
  <c r="G4" i="4" s="1"/>
  <c r="L4" i="4" s="1"/>
  <c r="E5" i="4"/>
  <c r="G5" i="4" s="1"/>
  <c r="L5" i="4" s="1"/>
  <c r="E6" i="4"/>
  <c r="G6" i="4" s="1"/>
  <c r="L6" i="4" s="1"/>
  <c r="E7" i="4"/>
  <c r="G7" i="4" s="1"/>
  <c r="L7" i="4" s="1"/>
  <c r="E8" i="4"/>
  <c r="G8" i="4" s="1"/>
  <c r="L8" i="4" s="1"/>
  <c r="E9" i="4"/>
  <c r="G9" i="4" s="1"/>
  <c r="L9" i="4" s="1"/>
  <c r="E12" i="4"/>
  <c r="G12" i="4" s="1"/>
  <c r="L12" i="4" s="1"/>
  <c r="E13" i="4"/>
  <c r="G13" i="4" s="1"/>
  <c r="L13" i="4" s="1"/>
  <c r="E14" i="4"/>
  <c r="G14" i="4" s="1"/>
  <c r="L14" i="4" s="1"/>
  <c r="E15" i="4"/>
  <c r="G15" i="4" s="1"/>
  <c r="L15" i="4" s="1"/>
  <c r="E16" i="4"/>
  <c r="G16" i="4" s="1"/>
  <c r="L16" i="4" s="1"/>
  <c r="E17" i="4"/>
  <c r="G17" i="4" s="1"/>
  <c r="E18" i="4"/>
  <c r="G18" i="4" s="1"/>
  <c r="L18" i="4" s="1"/>
  <c r="E21" i="4"/>
  <c r="G21" i="4" s="1"/>
  <c r="L21" i="4" s="1"/>
  <c r="E22" i="4"/>
  <c r="G22" i="4" s="1"/>
  <c r="L22" i="4" s="1"/>
  <c r="E23" i="4"/>
  <c r="G23" i="4" s="1"/>
  <c r="L23" i="4" s="1"/>
  <c r="E24" i="4"/>
  <c r="G24" i="4" s="1"/>
  <c r="L24" i="4" s="1"/>
  <c r="E25" i="4"/>
  <c r="G25" i="4" s="1"/>
  <c r="L25" i="4" s="1"/>
  <c r="E26" i="4"/>
  <c r="G26" i="4" s="1"/>
  <c r="L26" i="4" s="1"/>
  <c r="E27" i="4"/>
  <c r="G27" i="4" s="1"/>
  <c r="L27" i="4" s="1"/>
  <c r="E30" i="4"/>
  <c r="G30" i="4" s="1"/>
  <c r="L30" i="4" s="1"/>
  <c r="E31" i="4"/>
  <c r="G31" i="4" s="1"/>
  <c r="L31" i="4" s="1"/>
  <c r="E32" i="4"/>
  <c r="G32" i="4" s="1"/>
  <c r="L32" i="4" s="1"/>
  <c r="E33" i="4"/>
  <c r="G33" i="4" s="1"/>
  <c r="L33" i="4" s="1"/>
  <c r="E34" i="4"/>
  <c r="G34" i="4" s="1"/>
  <c r="L34" i="4" s="1"/>
  <c r="E35" i="4"/>
  <c r="G35" i="4" s="1"/>
  <c r="L35" i="4" s="1"/>
  <c r="E36" i="4"/>
  <c r="G36" i="4" s="1"/>
  <c r="L36" i="4" s="1"/>
  <c r="E3" i="4"/>
  <c r="G3" i="4" s="1"/>
  <c r="L3" i="4" s="1"/>
  <c r="I3" i="3"/>
  <c r="N3" i="3" s="1"/>
  <c r="E4" i="3"/>
  <c r="G4" i="3" s="1"/>
  <c r="E5" i="3"/>
  <c r="G5" i="3" s="1"/>
  <c r="E6" i="3"/>
  <c r="G6" i="3" s="1"/>
  <c r="E7" i="3"/>
  <c r="G7" i="3" s="1"/>
  <c r="E8" i="3"/>
  <c r="G8" i="3" s="1"/>
  <c r="E9" i="3"/>
  <c r="G9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21" i="3"/>
  <c r="G21" i="3" s="1"/>
  <c r="E22" i="3"/>
  <c r="G22" i="3" s="1"/>
  <c r="E23" i="3"/>
  <c r="G23" i="3" s="1"/>
  <c r="L23" i="3" s="1"/>
  <c r="E24" i="3"/>
  <c r="G24" i="3" s="1"/>
  <c r="E25" i="3"/>
  <c r="G25" i="3" s="1"/>
  <c r="E26" i="3"/>
  <c r="G26" i="3" s="1"/>
  <c r="E27" i="3"/>
  <c r="G27" i="3" s="1"/>
  <c r="E30" i="3"/>
  <c r="G30" i="3" s="1"/>
  <c r="E31" i="3"/>
  <c r="G31" i="3" s="1"/>
  <c r="E32" i="3"/>
  <c r="G32" i="3" s="1"/>
  <c r="E33" i="3"/>
  <c r="G33" i="3" s="1"/>
  <c r="E34" i="3"/>
  <c r="G34" i="3" s="1"/>
  <c r="E35" i="3"/>
  <c r="G35" i="3" s="1"/>
  <c r="E36" i="3"/>
  <c r="G36" i="3" s="1"/>
  <c r="E3" i="3"/>
  <c r="G3" i="3" s="1"/>
  <c r="E4" i="2"/>
  <c r="G4" i="2" s="1"/>
  <c r="L4" i="2" s="1"/>
  <c r="E5" i="2"/>
  <c r="G5" i="2" s="1"/>
  <c r="L5" i="2" s="1"/>
  <c r="E6" i="2"/>
  <c r="G6" i="2" s="1"/>
  <c r="L6" i="2" s="1"/>
  <c r="E7" i="2"/>
  <c r="G7" i="2" s="1"/>
  <c r="L7" i="2" s="1"/>
  <c r="E8" i="2"/>
  <c r="G8" i="2" s="1"/>
  <c r="L8" i="2" s="1"/>
  <c r="E9" i="2"/>
  <c r="G9" i="2" s="1"/>
  <c r="L9" i="2" s="1"/>
  <c r="E12" i="2"/>
  <c r="G12" i="2" s="1"/>
  <c r="L12" i="2" s="1"/>
  <c r="E13" i="2"/>
  <c r="G13" i="2" s="1"/>
  <c r="L13" i="2" s="1"/>
  <c r="E14" i="2"/>
  <c r="G14" i="2" s="1"/>
  <c r="L14" i="2" s="1"/>
  <c r="E15" i="2"/>
  <c r="G15" i="2" s="1"/>
  <c r="L15" i="2" s="1"/>
  <c r="E16" i="2"/>
  <c r="G16" i="2" s="1"/>
  <c r="L16" i="2" s="1"/>
  <c r="E17" i="2"/>
  <c r="G17" i="2" s="1"/>
  <c r="L17" i="2" s="1"/>
  <c r="E18" i="2"/>
  <c r="G18" i="2" s="1"/>
  <c r="L18" i="2" s="1"/>
  <c r="E21" i="2"/>
  <c r="G21" i="2" s="1"/>
  <c r="L21" i="2" s="1"/>
  <c r="E22" i="2"/>
  <c r="G22" i="2" s="1"/>
  <c r="L22" i="2" s="1"/>
  <c r="E23" i="2"/>
  <c r="G23" i="2" s="1"/>
  <c r="L23" i="2" s="1"/>
  <c r="E24" i="2"/>
  <c r="G24" i="2" s="1"/>
  <c r="L24" i="2" s="1"/>
  <c r="E25" i="2"/>
  <c r="G25" i="2" s="1"/>
  <c r="L25" i="2" s="1"/>
  <c r="E26" i="2"/>
  <c r="G26" i="2" s="1"/>
  <c r="L26" i="2" s="1"/>
  <c r="E27" i="2"/>
  <c r="G27" i="2" s="1"/>
  <c r="L27" i="2" s="1"/>
  <c r="E30" i="2"/>
  <c r="G30" i="2" s="1"/>
  <c r="L30" i="2" s="1"/>
  <c r="E31" i="2"/>
  <c r="G31" i="2" s="1"/>
  <c r="L31" i="2" s="1"/>
  <c r="E32" i="2"/>
  <c r="G32" i="2" s="1"/>
  <c r="L32" i="2" s="1"/>
  <c r="E33" i="2"/>
  <c r="G33" i="2" s="1"/>
  <c r="L33" i="2" s="1"/>
  <c r="E34" i="2"/>
  <c r="G34" i="2" s="1"/>
  <c r="L34" i="2" s="1"/>
  <c r="E35" i="2"/>
  <c r="G35" i="2" s="1"/>
  <c r="L35" i="2" s="1"/>
  <c r="E36" i="2"/>
  <c r="G36" i="2" s="1"/>
  <c r="L36" i="2" s="1"/>
  <c r="E3" i="2"/>
  <c r="G3" i="2" s="1"/>
  <c r="L3" i="2" s="1"/>
  <c r="K35" i="3" l="1"/>
  <c r="L35" i="3"/>
  <c r="K33" i="3"/>
  <c r="L33" i="3"/>
  <c r="K14" i="3"/>
  <c r="L14" i="3"/>
  <c r="K5" i="3"/>
  <c r="L5" i="3"/>
  <c r="K15" i="3"/>
  <c r="L15" i="3"/>
  <c r="L13" i="3"/>
  <c r="K13" i="3"/>
  <c r="K26" i="3"/>
  <c r="L26" i="3"/>
  <c r="K7" i="3"/>
  <c r="L7" i="3"/>
  <c r="K21" i="3"/>
  <c r="L21" i="3"/>
  <c r="K17" i="4"/>
  <c r="L17" i="4"/>
  <c r="K18" i="3"/>
  <c r="L18" i="3"/>
  <c r="K17" i="3"/>
  <c r="L17" i="3"/>
  <c r="K32" i="3"/>
  <c r="L32" i="3"/>
  <c r="K9" i="3"/>
  <c r="L9" i="3"/>
  <c r="K8" i="3"/>
  <c r="L8" i="3"/>
  <c r="K36" i="3"/>
  <c r="L36" i="3"/>
  <c r="K6" i="3"/>
  <c r="L6" i="3"/>
  <c r="K31" i="3"/>
  <c r="L31" i="3"/>
  <c r="K34" i="3"/>
  <c r="L34" i="3"/>
  <c r="K4" i="3"/>
  <c r="L4" i="3"/>
  <c r="K25" i="3"/>
  <c r="L25" i="3"/>
  <c r="K30" i="3"/>
  <c r="L30" i="3"/>
  <c r="K27" i="3"/>
  <c r="L27" i="3"/>
  <c r="K23" i="3"/>
  <c r="K24" i="3"/>
  <c r="L24" i="3"/>
  <c r="K3" i="3"/>
  <c r="L3" i="3"/>
  <c r="M3" i="3" s="1"/>
  <c r="O3" i="3" s="1"/>
  <c r="K16" i="3"/>
  <c r="L16" i="3"/>
  <c r="K22" i="3"/>
  <c r="L22" i="3"/>
  <c r="K12" i="3"/>
  <c r="L12" i="3"/>
  <c r="K7" i="4"/>
  <c r="K30" i="4"/>
  <c r="K13" i="4"/>
  <c r="K3" i="4"/>
  <c r="K27" i="4"/>
  <c r="K26" i="4"/>
  <c r="K21" i="4"/>
  <c r="K34" i="4"/>
  <c r="K36" i="4"/>
  <c r="K16" i="4"/>
  <c r="K6" i="4"/>
  <c r="K35" i="4"/>
  <c r="K25" i="4"/>
  <c r="K15" i="4"/>
  <c r="K5" i="4"/>
  <c r="K24" i="4"/>
  <c r="K14" i="4"/>
  <c r="K4" i="4"/>
  <c r="K33" i="4"/>
  <c r="K23" i="4"/>
  <c r="K32" i="4"/>
  <c r="K22" i="4"/>
  <c r="K12" i="4"/>
  <c r="K31" i="4"/>
  <c r="K9" i="4"/>
  <c r="K18" i="4"/>
  <c r="K8" i="4"/>
  <c r="K31" i="2"/>
  <c r="K7" i="2"/>
  <c r="K15" i="2"/>
  <c r="K32" i="2"/>
  <c r="K24" i="2"/>
  <c r="K16" i="2"/>
  <c r="K8" i="2"/>
  <c r="K23" i="2"/>
  <c r="K30" i="2"/>
  <c r="K22" i="2"/>
  <c r="K14" i="2"/>
  <c r="K6" i="2"/>
  <c r="K3" i="2"/>
  <c r="K21" i="2"/>
  <c r="K13" i="2"/>
  <c r="K5" i="2"/>
  <c r="K36" i="2"/>
  <c r="K12" i="2"/>
  <c r="K4" i="2"/>
  <c r="K34" i="2"/>
  <c r="K18" i="2"/>
  <c r="K35" i="2"/>
  <c r="K27" i="2"/>
  <c r="K26" i="2"/>
  <c r="K33" i="2"/>
  <c r="K25" i="2"/>
  <c r="K17" i="2"/>
  <c r="K9" i="2"/>
  <c r="I4" i="2"/>
  <c r="I5" i="2"/>
  <c r="I6" i="2"/>
  <c r="I7" i="2"/>
  <c r="I8" i="2"/>
  <c r="I9" i="2"/>
  <c r="I12" i="2"/>
  <c r="I13" i="2"/>
  <c r="I14" i="2"/>
  <c r="I15" i="2"/>
  <c r="I16" i="2"/>
  <c r="I17" i="2"/>
  <c r="I18" i="2"/>
  <c r="I21" i="2"/>
  <c r="I22" i="2"/>
  <c r="I23" i="2"/>
  <c r="I24" i="2"/>
  <c r="I25" i="2"/>
  <c r="I26" i="2"/>
  <c r="I27" i="2"/>
  <c r="I30" i="2"/>
  <c r="N30" i="2" s="1"/>
  <c r="I31" i="2"/>
  <c r="N31" i="2" s="1"/>
  <c r="I32" i="2"/>
  <c r="N32" i="2" s="1"/>
  <c r="I33" i="2"/>
  <c r="N33" i="2" s="1"/>
  <c r="I34" i="2"/>
  <c r="N34" i="2" s="1"/>
  <c r="I35" i="2"/>
  <c r="N35" i="2" s="1"/>
  <c r="I36" i="2"/>
  <c r="N36" i="2" s="1"/>
  <c r="I3" i="2"/>
  <c r="I12" i="4"/>
  <c r="I13" i="4"/>
  <c r="I14" i="4"/>
  <c r="I15" i="4"/>
  <c r="I16" i="4"/>
  <c r="I17" i="4"/>
  <c r="I18" i="4"/>
  <c r="I21" i="4"/>
  <c r="I22" i="4"/>
  <c r="I23" i="4"/>
  <c r="I24" i="4"/>
  <c r="I25" i="4"/>
  <c r="I26" i="4"/>
  <c r="I27" i="4"/>
  <c r="I30" i="4"/>
  <c r="N30" i="4" s="1"/>
  <c r="I31" i="4"/>
  <c r="N31" i="4" s="1"/>
  <c r="I32" i="4"/>
  <c r="N32" i="4" s="1"/>
  <c r="I33" i="4"/>
  <c r="N33" i="4" s="1"/>
  <c r="I34" i="4"/>
  <c r="N34" i="4" s="1"/>
  <c r="I35" i="4"/>
  <c r="N35" i="4" s="1"/>
  <c r="I36" i="4"/>
  <c r="N36" i="4" s="1"/>
  <c r="I4" i="4"/>
  <c r="I5" i="4"/>
  <c r="I6" i="4"/>
  <c r="I7" i="4"/>
  <c r="I8" i="4"/>
  <c r="I9" i="4"/>
  <c r="I3" i="4"/>
  <c r="M14" i="2" l="1"/>
  <c r="N14" i="2"/>
  <c r="M26" i="2"/>
  <c r="N26" i="2"/>
  <c r="M25" i="2"/>
  <c r="N25" i="2"/>
  <c r="M9" i="2"/>
  <c r="N9" i="2"/>
  <c r="M8" i="2"/>
  <c r="N8" i="2"/>
  <c r="M12" i="2"/>
  <c r="N12" i="2"/>
  <c r="O12" i="2" s="1"/>
  <c r="M3" i="2"/>
  <c r="N3" i="2"/>
  <c r="M7" i="2"/>
  <c r="N7" i="2"/>
  <c r="O7" i="2" s="1"/>
  <c r="M27" i="2"/>
  <c r="N27" i="2"/>
  <c r="M24" i="2"/>
  <c r="N24" i="2"/>
  <c r="M23" i="2"/>
  <c r="N23" i="2"/>
  <c r="M22" i="2"/>
  <c r="N22" i="2"/>
  <c r="O22" i="2" s="1"/>
  <c r="M6" i="2"/>
  <c r="N6" i="2"/>
  <c r="M17" i="2"/>
  <c r="N17" i="2"/>
  <c r="O17" i="2" s="1"/>
  <c r="M13" i="2"/>
  <c r="N13" i="2"/>
  <c r="M5" i="2"/>
  <c r="N5" i="2"/>
  <c r="M4" i="2"/>
  <c r="N4" i="2"/>
  <c r="M16" i="2"/>
  <c r="N16" i="2"/>
  <c r="O16" i="2" s="1"/>
  <c r="M21" i="2"/>
  <c r="N21" i="2"/>
  <c r="M18" i="2"/>
  <c r="N18" i="2"/>
  <c r="O18" i="2" s="1"/>
  <c r="M15" i="2"/>
  <c r="N15" i="2"/>
  <c r="O15" i="2" s="1"/>
  <c r="M9" i="4"/>
  <c r="N9" i="4"/>
  <c r="M27" i="4"/>
  <c r="N27" i="4"/>
  <c r="M6" i="4"/>
  <c r="N6" i="4"/>
  <c r="M8" i="4"/>
  <c r="N8" i="4"/>
  <c r="M24" i="4"/>
  <c r="N24" i="4"/>
  <c r="O24" i="4" s="1"/>
  <c r="M14" i="4"/>
  <c r="N14" i="4"/>
  <c r="M4" i="4"/>
  <c r="N4" i="4"/>
  <c r="M23" i="4"/>
  <c r="N23" i="4"/>
  <c r="M13" i="4"/>
  <c r="N13" i="4"/>
  <c r="M7" i="4"/>
  <c r="N7" i="4"/>
  <c r="M5" i="4"/>
  <c r="N5" i="4"/>
  <c r="O5" i="4" s="1"/>
  <c r="M22" i="4"/>
  <c r="N22" i="4"/>
  <c r="M26" i="4"/>
  <c r="N26" i="4"/>
  <c r="M21" i="4"/>
  <c r="N21" i="4"/>
  <c r="M18" i="4"/>
  <c r="N18" i="4"/>
  <c r="M17" i="4"/>
  <c r="N17" i="4"/>
  <c r="M3" i="4"/>
  <c r="N3" i="4"/>
  <c r="O3" i="4" s="1"/>
  <c r="M15" i="4"/>
  <c r="N15" i="4"/>
  <c r="M12" i="4"/>
  <c r="N12" i="4"/>
  <c r="M25" i="4"/>
  <c r="N25" i="4"/>
  <c r="M16" i="4"/>
  <c r="N16" i="4"/>
  <c r="M34" i="2"/>
  <c r="O34" i="2" s="1"/>
  <c r="M36" i="2"/>
  <c r="M35" i="2"/>
  <c r="M33" i="2"/>
  <c r="M32" i="2"/>
  <c r="M31" i="2"/>
  <c r="O31" i="2" s="1"/>
  <c r="M30" i="2"/>
  <c r="M31" i="4"/>
  <c r="O31" i="4" s="1"/>
  <c r="M36" i="4"/>
  <c r="O36" i="4" s="1"/>
  <c r="M35" i="4"/>
  <c r="M34" i="4"/>
  <c r="M32" i="4"/>
  <c r="O32" i="4" s="1"/>
  <c r="M33" i="4"/>
  <c r="M30" i="4"/>
  <c r="O30" i="4" s="1"/>
  <c r="I4" i="3"/>
  <c r="I5" i="3"/>
  <c r="I6" i="3"/>
  <c r="I7" i="3"/>
  <c r="I8" i="3"/>
  <c r="I9" i="3"/>
  <c r="N9" i="3" s="1"/>
  <c r="I12" i="3"/>
  <c r="I13" i="3"/>
  <c r="I14" i="3"/>
  <c r="I15" i="3"/>
  <c r="I16" i="3"/>
  <c r="I17" i="3"/>
  <c r="I18" i="3"/>
  <c r="I21" i="3"/>
  <c r="I22" i="3"/>
  <c r="I23" i="3"/>
  <c r="I24" i="3"/>
  <c r="I25" i="3"/>
  <c r="I26" i="3"/>
  <c r="I27" i="3"/>
  <c r="I30" i="3"/>
  <c r="N30" i="3" s="1"/>
  <c r="I31" i="3"/>
  <c r="I32" i="3"/>
  <c r="I33" i="3"/>
  <c r="I34" i="3"/>
  <c r="I35" i="3"/>
  <c r="I36" i="3"/>
  <c r="O4" i="2" l="1"/>
  <c r="O23" i="2"/>
  <c r="O8" i="2"/>
  <c r="O5" i="2"/>
  <c r="O24" i="2"/>
  <c r="O9" i="2"/>
  <c r="O13" i="2"/>
  <c r="O27" i="2"/>
  <c r="O25" i="2"/>
  <c r="O26" i="2"/>
  <c r="O21" i="2"/>
  <c r="O6" i="2"/>
  <c r="O3" i="2"/>
  <c r="O14" i="2"/>
  <c r="O15" i="4"/>
  <c r="O22" i="4"/>
  <c r="O14" i="4"/>
  <c r="O16" i="4"/>
  <c r="O18" i="4"/>
  <c r="O13" i="4"/>
  <c r="O17" i="4"/>
  <c r="O7" i="4"/>
  <c r="O8" i="4"/>
  <c r="O6" i="4"/>
  <c r="O25" i="4"/>
  <c r="O21" i="4"/>
  <c r="O23" i="4"/>
  <c r="O27" i="4"/>
  <c r="O12" i="4"/>
  <c r="O26" i="4"/>
  <c r="O4" i="4"/>
  <c r="O9" i="4"/>
  <c r="M9" i="3"/>
  <c r="O9" i="3" s="1"/>
  <c r="M18" i="3"/>
  <c r="N18" i="3"/>
  <c r="M13" i="3"/>
  <c r="N13" i="3"/>
  <c r="M12" i="3"/>
  <c r="N12" i="3"/>
  <c r="M24" i="3"/>
  <c r="N24" i="3"/>
  <c r="M7" i="3"/>
  <c r="N7" i="3"/>
  <c r="M4" i="3"/>
  <c r="N4" i="3"/>
  <c r="M16" i="3"/>
  <c r="N16" i="3"/>
  <c r="M15" i="3"/>
  <c r="N15" i="3"/>
  <c r="M14" i="3"/>
  <c r="N14" i="3"/>
  <c r="M27" i="3"/>
  <c r="N27" i="3"/>
  <c r="M26" i="3"/>
  <c r="N26" i="3"/>
  <c r="M25" i="3"/>
  <c r="N25" i="3"/>
  <c r="M8" i="3"/>
  <c r="N8" i="3"/>
  <c r="M36" i="3"/>
  <c r="N36" i="3"/>
  <c r="M22" i="3"/>
  <c r="N22" i="3"/>
  <c r="M6" i="3"/>
  <c r="N6" i="3"/>
  <c r="M17" i="3"/>
  <c r="N17" i="3"/>
  <c r="O17" i="3" s="1"/>
  <c r="M23" i="3"/>
  <c r="N23" i="3"/>
  <c r="M21" i="3"/>
  <c r="N21" i="3"/>
  <c r="M5" i="3"/>
  <c r="N5" i="3"/>
  <c r="M34" i="3"/>
  <c r="N34" i="3"/>
  <c r="M33" i="3"/>
  <c r="N33" i="3"/>
  <c r="O33" i="3" s="1"/>
  <c r="M32" i="3"/>
  <c r="N32" i="3"/>
  <c r="M35" i="3"/>
  <c r="N35" i="3"/>
  <c r="M31" i="3"/>
  <c r="N31" i="3"/>
  <c r="M30" i="3"/>
  <c r="O32" i="2"/>
  <c r="O33" i="2"/>
  <c r="O35" i="2"/>
  <c r="O36" i="2"/>
  <c r="O30" i="2"/>
  <c r="O33" i="4"/>
  <c r="O34" i="4"/>
  <c r="O35" i="4"/>
  <c r="O22" i="3" l="1"/>
  <c r="O14" i="3"/>
  <c r="O12" i="3"/>
  <c r="O36" i="3"/>
  <c r="O15" i="3"/>
  <c r="O13" i="3"/>
  <c r="O25" i="3"/>
  <c r="O4" i="3"/>
  <c r="O26" i="3"/>
  <c r="O7" i="3"/>
  <c r="O6" i="3"/>
  <c r="O27" i="3"/>
  <c r="O24" i="3"/>
  <c r="O5" i="3"/>
  <c r="O21" i="3"/>
  <c r="O8" i="3"/>
  <c r="O16" i="3"/>
  <c r="O18" i="3"/>
  <c r="O35" i="3"/>
  <c r="O23" i="3"/>
  <c r="O34" i="3"/>
  <c r="O32" i="3"/>
  <c r="O31" i="3"/>
  <c r="O30" i="3"/>
</calcChain>
</file>

<file path=xl/sharedStrings.xml><?xml version="1.0" encoding="utf-8"?>
<sst xmlns="http://schemas.openxmlformats.org/spreadsheetml/2006/main" count="116" uniqueCount="50">
  <si>
    <t>Sample No</t>
  </si>
  <si>
    <t>Soil depth</t>
  </si>
  <si>
    <t>0-5 cm</t>
  </si>
  <si>
    <t>20-25 cm</t>
  </si>
  <si>
    <t>40-45 cm</t>
  </si>
  <si>
    <t>Moisture content %</t>
  </si>
  <si>
    <t>Peat fresh mass g</t>
  </si>
  <si>
    <t>Peat dry mass g 105C</t>
  </si>
  <si>
    <t>pressure</t>
  </si>
  <si>
    <t>sample No</t>
  </si>
  <si>
    <t>dry mass[g]</t>
  </si>
  <si>
    <t>gravimetric water content</t>
  </si>
  <si>
    <t>volume[cm3]</t>
  </si>
  <si>
    <t>mass water</t>
  </si>
  <si>
    <t>water density</t>
  </si>
  <si>
    <t>gravimetric water content %</t>
  </si>
  <si>
    <t>pressure[kPa]</t>
  </si>
  <si>
    <t>sample</t>
  </si>
  <si>
    <t>wet mass with container[g]</t>
  </si>
  <si>
    <t>mass plastic container[g]</t>
  </si>
  <si>
    <t>wet mass[g]</t>
  </si>
  <si>
    <t>water content</t>
  </si>
  <si>
    <t>mass water[g]</t>
  </si>
  <si>
    <t>wet mass with container [g]</t>
  </si>
  <si>
    <t>water content %</t>
  </si>
  <si>
    <t>water content average</t>
  </si>
  <si>
    <t>pressure [Kpa)</t>
  </si>
  <si>
    <t>volumetric water content</t>
  </si>
  <si>
    <t xml:space="preserve">volumetric water content </t>
  </si>
  <si>
    <t>moisture content</t>
  </si>
  <si>
    <t>volumetric water content average</t>
  </si>
  <si>
    <t>moisture content %</t>
  </si>
  <si>
    <t>gravimetrci water content</t>
  </si>
  <si>
    <t>porosity</t>
  </si>
  <si>
    <t>air-filled porosity</t>
  </si>
  <si>
    <t>water volume ratio</t>
  </si>
  <si>
    <t>Vert. shrinkage</t>
  </si>
  <si>
    <t>cm</t>
  </si>
  <si>
    <t>%</t>
  </si>
  <si>
    <t>average</t>
  </si>
  <si>
    <t>median</t>
  </si>
  <si>
    <t>alpha (1/kPa)</t>
  </si>
  <si>
    <t>n</t>
  </si>
  <si>
    <t>(1/cm)</t>
  </si>
  <si>
    <t>0-5</t>
  </si>
  <si>
    <t>avg</t>
  </si>
  <si>
    <t>20-25</t>
  </si>
  <si>
    <t>40-45</t>
  </si>
  <si>
    <t>avg: fit calculated from averaged measurement values</t>
  </si>
  <si>
    <t>bulk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</si>
</sst>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0" fontId="1" fillId="0" borderId="0" xfId="0" applyNumberFormat="1" applyFont="1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WRC 7 samples</a:t>
            </a:r>
          </a:p>
          <a:p>
            <a:pPr>
              <a:defRPr/>
            </a:pPr>
            <a:r>
              <a:rPr lang="en-US"/>
              <a:t>0-5cm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sample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'WRC 0-5cm'!$S$3:$S$6</c:f>
              <c:numCache>
                <c:formatCode>0.00%</c:formatCode>
                <c:ptCount val="4"/>
                <c:pt idx="0">
                  <c:v>0.33317840860873332</c:v>
                </c:pt>
                <c:pt idx="1">
                  <c:v>0.30007512606067155</c:v>
                </c:pt>
                <c:pt idx="2">
                  <c:v>0.25154407911521048</c:v>
                </c:pt>
                <c:pt idx="3" formatCode="0%">
                  <c:v>0.23850005870844321</c:v>
                </c:pt>
              </c:numCache>
            </c:numRef>
          </c:xVal>
          <c:yVal>
            <c:numRef>
              <c:f>'WRC 0-5cm'!$T$3:$T$6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D7-E248-80EE-91809592EEDC}"/>
            </c:ext>
          </c:extLst>
        </c:ser>
        <c:ser>
          <c:idx val="1"/>
          <c:order val="1"/>
          <c:tx>
            <c:v>sample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'WRC 0-5cm'!$S$8:$S$11</c:f>
              <c:numCache>
                <c:formatCode>0.00%</c:formatCode>
                <c:ptCount val="4"/>
                <c:pt idx="0">
                  <c:v>0.59381567336214625</c:v>
                </c:pt>
                <c:pt idx="1">
                  <c:v>0.55274308205251388</c:v>
                </c:pt>
                <c:pt idx="2">
                  <c:v>0.47683030756729805</c:v>
                </c:pt>
                <c:pt idx="3">
                  <c:v>0.45690753750665597</c:v>
                </c:pt>
              </c:numCache>
            </c:numRef>
          </c:xVal>
          <c:yVal>
            <c:numRef>
              <c:f>'WRC 0-5cm'!$T$8:$T$11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38-0D4E-ADFD-1D430FEB3F86}"/>
            </c:ext>
          </c:extLst>
        </c:ser>
        <c:ser>
          <c:idx val="2"/>
          <c:order val="2"/>
          <c:tx>
            <c:v>sample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'WRC 0-5cm'!$S$13:$S$16</c:f>
              <c:numCache>
                <c:formatCode>0.00%</c:formatCode>
                <c:ptCount val="4"/>
                <c:pt idx="0">
                  <c:v>0.59657428024115122</c:v>
                </c:pt>
                <c:pt idx="1">
                  <c:v>0.53762182953055948</c:v>
                </c:pt>
                <c:pt idx="2">
                  <c:v>0.4577244006645585</c:v>
                </c:pt>
                <c:pt idx="3">
                  <c:v>0.41749571497793747</c:v>
                </c:pt>
              </c:numCache>
            </c:numRef>
          </c:xVal>
          <c:yVal>
            <c:numRef>
              <c:f>'WRC 0-5cm'!$T$13:$T$16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38-0D4E-ADFD-1D430FEB3F86}"/>
            </c:ext>
          </c:extLst>
        </c:ser>
        <c:ser>
          <c:idx val="3"/>
          <c:order val="3"/>
          <c:tx>
            <c:v>sample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'WRC 0-5cm'!$S$18:$S$21</c:f>
              <c:numCache>
                <c:formatCode>0.00%</c:formatCode>
                <c:ptCount val="4"/>
                <c:pt idx="0">
                  <c:v>0.69588412788533682</c:v>
                </c:pt>
                <c:pt idx="1">
                  <c:v>0.6185409646480442</c:v>
                </c:pt>
                <c:pt idx="2">
                  <c:v>0.53373934577492288</c:v>
                </c:pt>
                <c:pt idx="3">
                  <c:v>0.42483887183072283</c:v>
                </c:pt>
              </c:numCache>
            </c:numRef>
          </c:xVal>
          <c:yVal>
            <c:numRef>
              <c:f>'WRC 0-5cm'!$T$18:$T$21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38-0D4E-ADFD-1D430FEB3F86}"/>
            </c:ext>
          </c:extLst>
        </c:ser>
        <c:ser>
          <c:idx val="4"/>
          <c:order val="4"/>
          <c:tx>
            <c:v>sample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'WRC 0-5cm'!$S$23:$S$26</c:f>
              <c:numCache>
                <c:formatCode>0.00%</c:formatCode>
                <c:ptCount val="4"/>
                <c:pt idx="0">
                  <c:v>0.68311279974179451</c:v>
                </c:pt>
                <c:pt idx="1">
                  <c:v>0.63958811342860222</c:v>
                </c:pt>
                <c:pt idx="2">
                  <c:v>0.55713641893389243</c:v>
                </c:pt>
                <c:pt idx="3">
                  <c:v>0.47969108507145169</c:v>
                </c:pt>
              </c:numCache>
            </c:numRef>
          </c:xVal>
          <c:yVal>
            <c:numRef>
              <c:f>'WRC 0-5cm'!$T$23:$T$26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38-0D4E-ADFD-1D430FEB3F86}"/>
            </c:ext>
          </c:extLst>
        </c:ser>
        <c:ser>
          <c:idx val="5"/>
          <c:order val="5"/>
          <c:tx>
            <c:v>sample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'WRC 0-5cm'!$S$28:$S$31</c:f>
              <c:numCache>
                <c:formatCode>0.00%</c:formatCode>
                <c:ptCount val="4"/>
                <c:pt idx="0">
                  <c:v>0.59953722837045298</c:v>
                </c:pt>
                <c:pt idx="1">
                  <c:v>0.52393096576068221</c:v>
                </c:pt>
                <c:pt idx="2">
                  <c:v>0.4435226837689395</c:v>
                </c:pt>
                <c:pt idx="3">
                  <c:v>0.36529657994023601</c:v>
                </c:pt>
              </c:numCache>
            </c:numRef>
          </c:xVal>
          <c:yVal>
            <c:numRef>
              <c:f>'WRC 0-5cm'!$T$28:$T$31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38-0D4E-ADFD-1D430FEB3F86}"/>
            </c:ext>
          </c:extLst>
        </c:ser>
        <c:ser>
          <c:idx val="6"/>
          <c:order val="6"/>
          <c:tx>
            <c:v>sample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'WRC 0-5cm'!$S$33:$S$36</c:f>
              <c:numCache>
                <c:formatCode>0.00%</c:formatCode>
                <c:ptCount val="4"/>
                <c:pt idx="0">
                  <c:v>0.72449190292687171</c:v>
                </c:pt>
                <c:pt idx="1">
                  <c:v>0.68362365286753612</c:v>
                </c:pt>
                <c:pt idx="2">
                  <c:v>0.63580780029811346</c:v>
                </c:pt>
                <c:pt idx="3">
                  <c:v>0.62400515122337574</c:v>
                </c:pt>
              </c:numCache>
            </c:numRef>
          </c:xVal>
          <c:yVal>
            <c:numRef>
              <c:f>'WRC 0-5cm'!$T$33:$T$36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38-0D4E-ADFD-1D430FEB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18608"/>
        <c:axId val="953875312"/>
      </c:scatterChart>
      <c:valAx>
        <c:axId val="905818608"/>
        <c:scaling>
          <c:orientation val="minMax"/>
          <c:max val="0.8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Volumetrci water</a:t>
                </a:r>
                <a:r>
                  <a:rPr lang="en-US" sz="1200" baseline="0"/>
                  <a:t> content %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%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53875312"/>
        <c:crosses val="autoZero"/>
        <c:crossBetween val="midCat"/>
      </c:valAx>
      <c:valAx>
        <c:axId val="953875312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0581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WRC average 7 samples</a:t>
            </a:r>
          </a:p>
          <a:p>
            <a:pPr>
              <a:defRPr/>
            </a:pPr>
            <a:r>
              <a:rPr lang="en-US"/>
              <a:t>0-5cm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'WRC 0-5cm'!$W$3:$W$6</c:f>
              <c:numCache>
                <c:formatCode>0.00%</c:formatCode>
                <c:ptCount val="4"/>
                <c:pt idx="0">
                  <c:v>0.60379920301949819</c:v>
                </c:pt>
                <c:pt idx="1">
                  <c:v>0.55087481919265857</c:v>
                </c:pt>
                <c:pt idx="2">
                  <c:v>0.47947214801756216</c:v>
                </c:pt>
                <c:pt idx="3">
                  <c:v>0.42953357132268899</c:v>
                </c:pt>
              </c:numCache>
            </c:numRef>
          </c:xVal>
          <c:yVal>
            <c:numRef>
              <c:f>'WRC 0-5cm'!$X$3:$X$6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2-C743-9423-8705E709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90208"/>
        <c:axId val="358382672"/>
      </c:scatterChart>
      <c:valAx>
        <c:axId val="435990208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moisture</a:t>
                </a:r>
                <a:r>
                  <a:rPr lang="en-US" sz="1200" baseline="0"/>
                  <a:t> content %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%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58382672"/>
        <c:crosses val="autoZero"/>
        <c:crossBetween val="midCat"/>
      </c:valAx>
      <c:valAx>
        <c:axId val="358382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</a:t>
                </a:r>
                <a:r>
                  <a:rPr lang="en-US" sz="1200" baseline="0"/>
                  <a:t> [kPa]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599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WRC 7 samples</a:t>
            </a:r>
          </a:p>
          <a:p>
            <a:pPr>
              <a:defRPr/>
            </a:pPr>
            <a:r>
              <a:rPr lang="en-US"/>
              <a:t>20-25cm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sample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'WRC 20-25cm'!$S$3:$S$6</c:f>
              <c:numCache>
                <c:formatCode>0.00%</c:formatCode>
                <c:ptCount val="4"/>
                <c:pt idx="0">
                  <c:v>0.72490058542746505</c:v>
                </c:pt>
                <c:pt idx="1">
                  <c:v>0.70487514289839059</c:v>
                </c:pt>
                <c:pt idx="2">
                  <c:v>0.64663788656383725</c:v>
                </c:pt>
                <c:pt idx="3">
                  <c:v>0.63484002482324287</c:v>
                </c:pt>
              </c:numCache>
            </c:numRef>
          </c:xVal>
          <c:yVal>
            <c:numRef>
              <c:f>'WRC 20-25cm'!$T$3:$T$6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3-EB46-B9F0-42D4E11A7275}"/>
            </c:ext>
          </c:extLst>
        </c:ser>
        <c:ser>
          <c:idx val="1"/>
          <c:order val="1"/>
          <c:tx>
            <c:v>sample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'WRC 20-25cm'!$S$8:$S$11</c:f>
              <c:numCache>
                <c:formatCode>0.00%</c:formatCode>
                <c:ptCount val="4"/>
                <c:pt idx="0">
                  <c:v>0.79907645928515914</c:v>
                </c:pt>
                <c:pt idx="1">
                  <c:v>0.78007272300756825</c:v>
                </c:pt>
                <c:pt idx="2">
                  <c:v>0.74717378170980309</c:v>
                </c:pt>
                <c:pt idx="3">
                  <c:v>0.73657093789199057</c:v>
                </c:pt>
              </c:numCache>
            </c:numRef>
          </c:xVal>
          <c:yVal>
            <c:numRef>
              <c:f>'WRC 20-25cm'!$T$8:$T$11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3-EB46-B9F0-42D4E11A7275}"/>
            </c:ext>
          </c:extLst>
        </c:ser>
        <c:ser>
          <c:idx val="2"/>
          <c:order val="2"/>
          <c:tx>
            <c:v>sample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'WRC 20-25cm'!$S$13:$S$16</c:f>
              <c:numCache>
                <c:formatCode>0.00%</c:formatCode>
                <c:ptCount val="4"/>
                <c:pt idx="0">
                  <c:v>0.79580699928041221</c:v>
                </c:pt>
                <c:pt idx="1">
                  <c:v>0.76556449423650386</c:v>
                </c:pt>
                <c:pt idx="2">
                  <c:v>0.70017529414156687</c:v>
                </c:pt>
                <c:pt idx="3">
                  <c:v>0.67535758533010215</c:v>
                </c:pt>
              </c:numCache>
            </c:numRef>
          </c:xVal>
          <c:yVal>
            <c:numRef>
              <c:f>'WRC 20-25cm'!$T$13:$T$16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E3-EB46-B9F0-42D4E11A7275}"/>
            </c:ext>
          </c:extLst>
        </c:ser>
        <c:ser>
          <c:idx val="3"/>
          <c:order val="3"/>
          <c:tx>
            <c:v>sample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'WRC 20-25cm'!$S$18:$S$21</c:f>
              <c:numCache>
                <c:formatCode>0.00%</c:formatCode>
                <c:ptCount val="4"/>
                <c:pt idx="0">
                  <c:v>0.75412138421988995</c:v>
                </c:pt>
                <c:pt idx="1">
                  <c:v>0.73552633044289228</c:v>
                </c:pt>
                <c:pt idx="2">
                  <c:v>0.67218054285092221</c:v>
                </c:pt>
                <c:pt idx="3">
                  <c:v>0.65962063185280961</c:v>
                </c:pt>
              </c:numCache>
            </c:numRef>
          </c:xVal>
          <c:yVal>
            <c:numRef>
              <c:f>'WRC 20-25cm'!$T$18:$T$21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E3-EB46-B9F0-42D4E11A7275}"/>
            </c:ext>
          </c:extLst>
        </c:ser>
        <c:ser>
          <c:idx val="4"/>
          <c:order val="4"/>
          <c:tx>
            <c:v>sample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'WRC 20-25cm'!$S$23:$S$26</c:f>
              <c:numCache>
                <c:formatCode>0.00%</c:formatCode>
                <c:ptCount val="4"/>
                <c:pt idx="0">
                  <c:v>0.72990694605973383</c:v>
                </c:pt>
                <c:pt idx="1">
                  <c:v>0.67585868535626226</c:v>
                </c:pt>
                <c:pt idx="2">
                  <c:v>0.59238528461006934</c:v>
                </c:pt>
                <c:pt idx="3">
                  <c:v>0.55649009803257099</c:v>
                </c:pt>
              </c:numCache>
            </c:numRef>
          </c:xVal>
          <c:yVal>
            <c:numRef>
              <c:f>'WRC 20-25cm'!$T$23:$T$26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E3-EB46-B9F0-42D4E11A7275}"/>
            </c:ext>
          </c:extLst>
        </c:ser>
        <c:ser>
          <c:idx val="5"/>
          <c:order val="5"/>
          <c:tx>
            <c:v>sample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'WRC 20-25cm'!$S$30:$S$33</c:f>
              <c:numCache>
                <c:formatCode>0.00%</c:formatCode>
                <c:ptCount val="4"/>
                <c:pt idx="0">
                  <c:v>0.81583244180948655</c:v>
                </c:pt>
                <c:pt idx="1">
                  <c:v>0.79355924552714896</c:v>
                </c:pt>
                <c:pt idx="2">
                  <c:v>0.7415543973266443</c:v>
                </c:pt>
                <c:pt idx="3">
                  <c:v>0.66011526802964371</c:v>
                </c:pt>
              </c:numCache>
            </c:numRef>
          </c:xVal>
          <c:yVal>
            <c:numRef>
              <c:f>'WRC 20-25cm'!$T$30:$T$33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E3-EB46-B9F0-42D4E11A7275}"/>
            </c:ext>
          </c:extLst>
        </c:ser>
        <c:ser>
          <c:idx val="6"/>
          <c:order val="6"/>
          <c:tx>
            <c:v>sample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'WRC 20-25cm'!$S$35:$S$38</c:f>
              <c:numCache>
                <c:formatCode>0.00%</c:formatCode>
                <c:ptCount val="4"/>
                <c:pt idx="0">
                  <c:v>0.83442749558648444</c:v>
                </c:pt>
                <c:pt idx="1">
                  <c:v>0.82931896432906749</c:v>
                </c:pt>
                <c:pt idx="2">
                  <c:v>0.7701621723681793</c:v>
                </c:pt>
                <c:pt idx="3">
                  <c:v>0.71638561185018723</c:v>
                </c:pt>
              </c:numCache>
            </c:numRef>
          </c:xVal>
          <c:yVal>
            <c:numRef>
              <c:f>'WRC 20-25cm'!$T$35:$T$38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E3-EB46-B9F0-42D4E11A7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79903"/>
        <c:axId val="11783200"/>
      </c:scatterChart>
      <c:valAx>
        <c:axId val="2119579903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volumetric</a:t>
                </a:r>
                <a:r>
                  <a:rPr lang="en-US" sz="1200" baseline="0"/>
                  <a:t> water content %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%" sourceLinked="1"/>
        <c:majorTickMark val="out"/>
        <c:minorTickMark val="none"/>
        <c:tickLblPos val="low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783200"/>
        <c:crosses val="autoZero"/>
        <c:crossBetween val="midCat"/>
      </c:valAx>
      <c:valAx>
        <c:axId val="11783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</a:t>
                </a:r>
                <a:r>
                  <a:rPr lang="en-US" sz="1200" baseline="0"/>
                  <a:t> [kPa]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1957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WRC average 7 samples </a:t>
            </a:r>
          </a:p>
          <a:p>
            <a:pPr>
              <a:defRPr/>
            </a:pPr>
            <a:r>
              <a:rPr lang="en-US"/>
              <a:t>20-25cm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'WRC 20-25cm'!$W$3:$W$6</c:f>
              <c:numCache>
                <c:formatCode>0.00%</c:formatCode>
                <c:ptCount val="4"/>
                <c:pt idx="0">
                  <c:v>0.77915318738123307</c:v>
                </c:pt>
                <c:pt idx="1">
                  <c:v>0.75496794082826191</c:v>
                </c:pt>
                <c:pt idx="2">
                  <c:v>0.69575276565300315</c:v>
                </c:pt>
                <c:pt idx="3">
                  <c:v>0.6627685939729353</c:v>
                </c:pt>
              </c:numCache>
            </c:numRef>
          </c:xVal>
          <c:yVal>
            <c:numRef>
              <c:f>'WRC 20-25cm'!$X$3:$X$6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EE-DA41-BEBB-580C99CE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24639"/>
        <c:axId val="396747824"/>
      </c:scatterChart>
      <c:valAx>
        <c:axId val="2098224639"/>
        <c:scaling>
          <c:orientation val="minMax"/>
          <c:max val="0.8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volumetric</a:t>
                </a:r>
                <a:r>
                  <a:rPr lang="en-US" sz="1200" baseline="0"/>
                  <a:t> water content %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%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6747824"/>
        <c:crosses val="autoZero"/>
        <c:crossBetween val="midCat"/>
      </c:valAx>
      <c:valAx>
        <c:axId val="396747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9822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WRC 7 samples</a:t>
            </a:r>
          </a:p>
          <a:p>
            <a:pPr>
              <a:defRPr/>
            </a:pPr>
            <a:r>
              <a:rPr lang="en-US"/>
              <a:t>40-45cm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sample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'WRC 40-45cm'!$S$3:$S$6</c:f>
              <c:numCache>
                <c:formatCode>0.00%</c:formatCode>
                <c:ptCount val="4"/>
                <c:pt idx="0">
                  <c:v>0.88653451441213715</c:v>
                </c:pt>
                <c:pt idx="1">
                  <c:v>0.84914006560784505</c:v>
                </c:pt>
                <c:pt idx="2">
                  <c:v>0.7700600017430308</c:v>
                </c:pt>
                <c:pt idx="3">
                  <c:v>0.75037417075495094</c:v>
                </c:pt>
              </c:numCache>
            </c:numRef>
          </c:xVal>
          <c:yVal>
            <c:numRef>
              <c:f>'WRC 40-45cm'!$T$3:$T$6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B-904C-9492-D0C76BC67A74}"/>
            </c:ext>
          </c:extLst>
        </c:ser>
        <c:ser>
          <c:idx val="1"/>
          <c:order val="1"/>
          <c:tx>
            <c:v>sample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'WRC 40-45cm'!$S$9:$S$12</c:f>
              <c:numCache>
                <c:formatCode>0.00%</c:formatCode>
                <c:ptCount val="4"/>
                <c:pt idx="0">
                  <c:v>0.88694319691273071</c:v>
                </c:pt>
                <c:pt idx="1">
                  <c:v>0.82186050869323868</c:v>
                </c:pt>
                <c:pt idx="2">
                  <c:v>0.72694399793043185</c:v>
                </c:pt>
                <c:pt idx="3">
                  <c:v>0.68333927756139079</c:v>
                </c:pt>
              </c:numCache>
            </c:numRef>
          </c:xVal>
          <c:yVal>
            <c:numRef>
              <c:f>'WRC 40-45cm'!$T$9:$T$12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EB-904C-9492-D0C76BC67A74}"/>
            </c:ext>
          </c:extLst>
        </c:ser>
        <c:ser>
          <c:idx val="2"/>
          <c:order val="2"/>
          <c:tx>
            <c:v>sample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'WRC 40-45cm'!$S$15:$S$18</c:f>
              <c:numCache>
                <c:formatCode>0.00%</c:formatCode>
                <c:ptCount val="4"/>
                <c:pt idx="0">
                  <c:v>0.90175793755923983</c:v>
                </c:pt>
                <c:pt idx="1">
                  <c:v>0.88776056191391728</c:v>
                </c:pt>
                <c:pt idx="2">
                  <c:v>0.82134965556749695</c:v>
                </c:pt>
                <c:pt idx="3">
                  <c:v>0.78313106339840288</c:v>
                </c:pt>
              </c:numCache>
            </c:numRef>
          </c:xVal>
          <c:yVal>
            <c:numRef>
              <c:f>'WRC 40-45cm'!$T$15:$T$18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EB-904C-9492-D0C76BC67A74}"/>
            </c:ext>
          </c:extLst>
        </c:ser>
        <c:ser>
          <c:idx val="3"/>
          <c:order val="3"/>
          <c:tx>
            <c:v>sampl3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'WRC 40-45cm'!$S$21:$S$24</c:f>
              <c:numCache>
                <c:formatCode>0.00%</c:formatCode>
                <c:ptCount val="4"/>
                <c:pt idx="0">
                  <c:v>0.85271603748803715</c:v>
                </c:pt>
                <c:pt idx="1">
                  <c:v>0.82982981745480933</c:v>
                </c:pt>
                <c:pt idx="2">
                  <c:v>0.73358508856507398</c:v>
                </c:pt>
                <c:pt idx="3">
                  <c:v>0.69605464539864925</c:v>
                </c:pt>
              </c:numCache>
            </c:numRef>
          </c:xVal>
          <c:yVal>
            <c:numRef>
              <c:f>'WRC 40-45cm'!$T$21:$T$24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EB-904C-9492-D0C76BC67A74}"/>
            </c:ext>
          </c:extLst>
        </c:ser>
        <c:ser>
          <c:idx val="4"/>
          <c:order val="4"/>
          <c:tx>
            <c:v>sample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'WRC 40-45cm'!$S$27:$S$30</c:f>
              <c:numCache>
                <c:formatCode>0.00%</c:formatCode>
                <c:ptCount val="4"/>
                <c:pt idx="0">
                  <c:v>0.90359700881191019</c:v>
                </c:pt>
                <c:pt idx="1">
                  <c:v>0.87529574564582002</c:v>
                </c:pt>
                <c:pt idx="2">
                  <c:v>0.82799074620213919</c:v>
                </c:pt>
                <c:pt idx="3">
                  <c:v>0.7947028882169892</c:v>
                </c:pt>
              </c:numCache>
            </c:numRef>
          </c:xVal>
          <c:yVal>
            <c:numRef>
              <c:f>'WRC 40-45cm'!$T$27:$T$30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EB-904C-9492-D0C76BC67A74}"/>
            </c:ext>
          </c:extLst>
        </c:ser>
        <c:ser>
          <c:idx val="5"/>
          <c:order val="5"/>
          <c:tx>
            <c:v>sample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'WRC 40-45cm'!$S$33:$S$36</c:f>
              <c:numCache>
                <c:formatCode>0.00%</c:formatCode>
                <c:ptCount val="4"/>
                <c:pt idx="0">
                  <c:v>0.89951018380597625</c:v>
                </c:pt>
                <c:pt idx="1">
                  <c:v>0.88643234378698887</c:v>
                </c:pt>
                <c:pt idx="2">
                  <c:v>0.80796530367306452</c:v>
                </c:pt>
                <c:pt idx="3">
                  <c:v>0.74468549982544441</c:v>
                </c:pt>
              </c:numCache>
            </c:numRef>
          </c:xVal>
          <c:yVal>
            <c:numRef>
              <c:f>'WRC 40-45cm'!$T$33:$T$36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EB-904C-9492-D0C76BC67A74}"/>
            </c:ext>
          </c:extLst>
        </c:ser>
        <c:ser>
          <c:idx val="6"/>
          <c:order val="6"/>
          <c:tx>
            <c:v>sample 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'WRC 40-45cm'!$S$39:$S$42</c:f>
              <c:numCache>
                <c:formatCode>0.00%</c:formatCode>
                <c:ptCount val="4"/>
                <c:pt idx="0">
                  <c:v>0.8842867606588739</c:v>
                </c:pt>
                <c:pt idx="1">
                  <c:v>0.86998287313810629</c:v>
                </c:pt>
                <c:pt idx="2">
                  <c:v>0.81552592993404183</c:v>
                </c:pt>
                <c:pt idx="3">
                  <c:v>0.79553689360931978</c:v>
                </c:pt>
              </c:numCache>
            </c:numRef>
          </c:xVal>
          <c:yVal>
            <c:numRef>
              <c:f>'WRC 40-45cm'!$T$39:$T$42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EB-904C-9492-D0C76BC6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01439"/>
        <c:axId val="489603119"/>
      </c:scatterChart>
      <c:valAx>
        <c:axId val="489601439"/>
        <c:scaling>
          <c:orientation val="minMax"/>
          <c:max val="0.95000000000000007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volumetric water content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%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9603119"/>
        <c:crosses val="autoZero"/>
        <c:crossBetween val="midCat"/>
      </c:valAx>
      <c:valAx>
        <c:axId val="489603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</a:t>
                </a:r>
                <a:r>
                  <a:rPr lang="en-US" sz="1200" baseline="0"/>
                  <a:t> [kPa]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960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WRC average 7 samples</a:t>
            </a:r>
          </a:p>
          <a:p>
            <a:pPr>
              <a:defRPr/>
            </a:pPr>
            <a:r>
              <a:rPr lang="en-US"/>
              <a:t>40-45cm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'WRC 40-45cm'!$W$3:$W$6</c:f>
              <c:numCache>
                <c:formatCode>0.00%</c:formatCode>
                <c:ptCount val="4"/>
                <c:pt idx="0">
                  <c:v>0.88790651994984349</c:v>
                </c:pt>
                <c:pt idx="1">
                  <c:v>0.86004313089153228</c:v>
                </c:pt>
                <c:pt idx="2">
                  <c:v>0.78620296051646843</c:v>
                </c:pt>
                <c:pt idx="3">
                  <c:v>0.74968920553787832</c:v>
                </c:pt>
              </c:numCache>
            </c:numRef>
          </c:xVal>
          <c:yVal>
            <c:numRef>
              <c:f>'WRC 40-45cm'!$X$3:$X$6</c:f>
              <c:numCache>
                <c:formatCode>General</c:formatCode>
                <c:ptCount val="4"/>
                <c:pt idx="0">
                  <c:v>0.1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7-6C4C-8E7C-949883FEA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06336"/>
        <c:axId val="358591808"/>
      </c:scatterChart>
      <c:valAx>
        <c:axId val="43280633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volumetrci water content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%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58591808"/>
        <c:crosses val="autoZero"/>
        <c:crossBetween val="midCat"/>
      </c:valAx>
      <c:valAx>
        <c:axId val="358591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280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696191</xdr:colOff>
      <xdr:row>8</xdr:row>
      <xdr:rowOff>87168</xdr:rowOff>
    </xdr:from>
    <xdr:to>
      <xdr:col>29</xdr:col>
      <xdr:colOff>242454</xdr:colOff>
      <xdr:row>26</xdr:row>
      <xdr:rowOff>184727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A89A4-CF01-2E47-B519-680C23254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352136</xdr:colOff>
      <xdr:row>27</xdr:row>
      <xdr:rowOff>187035</xdr:rowOff>
    </xdr:from>
    <xdr:to>
      <xdr:col>29</xdr:col>
      <xdr:colOff>103909</xdr:colOff>
      <xdr:row>50</xdr:row>
      <xdr:rowOff>92364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CD8C8-2BFA-6E4E-B68C-D9768AD73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637792</xdr:colOff>
      <xdr:row>6</xdr:row>
      <xdr:rowOff>132859</xdr:rowOff>
    </xdr:from>
    <xdr:to>
      <xdr:col>29</xdr:col>
      <xdr:colOff>154215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7DB74-9D0A-3D4A-9D3A-CE7C72A54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775606</xdr:colOff>
      <xdr:row>23</xdr:row>
      <xdr:rowOff>175079</xdr:rowOff>
    </xdr:from>
    <xdr:to>
      <xdr:col>27</xdr:col>
      <xdr:colOff>240392</xdr:colOff>
      <xdr:row>38</xdr:row>
      <xdr:rowOff>60779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8E215A-DD4B-ED49-9D7D-8B894B01F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12699</xdr:colOff>
      <xdr:row>7</xdr:row>
      <xdr:rowOff>10392</xdr:rowOff>
    </xdr:from>
    <xdr:to>
      <xdr:col>29</xdr:col>
      <xdr:colOff>196272</xdr:colOff>
      <xdr:row>26</xdr:row>
      <xdr:rowOff>92364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7777D-6707-4045-B738-C81C7EFA9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80818</xdr:colOff>
      <xdr:row>28</xdr:row>
      <xdr:rowOff>25400</xdr:rowOff>
    </xdr:from>
    <xdr:to>
      <xdr:col>28</xdr:col>
      <xdr:colOff>496453</xdr:colOff>
      <xdr:row>45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2C0BA-8DAC-E84B-A892-865CA91BE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D12" sqref="D12"/>
    </sheetView>
  </sheetViews>
  <sheetFormatPr defaultColWidth="8.85546875" defaultRowHeight="15" x14ac:dyDescent="0.25"/>
  <cols>
    <col min="1" max="1" width="11.42578125" customWidth="1"/>
    <col min="2" max="2" width="11.140625" customWidth="1"/>
    <col min="3" max="3" width="17.7109375" style="1" customWidth="1"/>
    <col min="4" max="4" width="19.85546875" style="1" customWidth="1"/>
    <col min="5" max="5" width="19" style="1" customWidth="1"/>
  </cols>
  <sheetData>
    <row r="1" spans="1:5" x14ac:dyDescent="0.25">
      <c r="A1" t="s">
        <v>1</v>
      </c>
      <c r="B1" t="s">
        <v>0</v>
      </c>
      <c r="C1" s="1" t="s">
        <v>6</v>
      </c>
      <c r="D1" s="1" t="s">
        <v>7</v>
      </c>
      <c r="E1" s="1" t="s">
        <v>5</v>
      </c>
    </row>
    <row r="2" spans="1:5" x14ac:dyDescent="0.25">
      <c r="A2" t="s">
        <v>2</v>
      </c>
      <c r="B2">
        <v>1</v>
      </c>
      <c r="C2" s="1">
        <v>28.92</v>
      </c>
      <c r="D2" s="1">
        <v>9.5400000000000009</v>
      </c>
      <c r="E2" s="1">
        <v>67.012448132780094</v>
      </c>
    </row>
    <row r="3" spans="1:5" x14ac:dyDescent="0.25">
      <c r="A3" t="s">
        <v>2</v>
      </c>
      <c r="B3">
        <v>2</v>
      </c>
      <c r="C3" s="1">
        <v>52.47</v>
      </c>
      <c r="D3" s="1">
        <v>13.22</v>
      </c>
      <c r="E3" s="1">
        <v>74.804650276348397</v>
      </c>
    </row>
    <row r="4" spans="1:5" x14ac:dyDescent="0.25">
      <c r="A4" t="s">
        <v>2</v>
      </c>
      <c r="B4">
        <v>3</v>
      </c>
      <c r="C4" s="1">
        <v>53.480000000000004</v>
      </c>
      <c r="D4" s="1">
        <v>15.23</v>
      </c>
      <c r="E4" s="1">
        <v>71.522064323111437</v>
      </c>
    </row>
    <row r="5" spans="1:5" x14ac:dyDescent="0.25">
      <c r="A5" t="s">
        <v>2</v>
      </c>
      <c r="B5">
        <v>4</v>
      </c>
      <c r="C5" s="1">
        <v>49.76</v>
      </c>
      <c r="D5" s="1">
        <v>10.89</v>
      </c>
      <c r="E5" s="1">
        <v>78.114951768488737</v>
      </c>
    </row>
    <row r="6" spans="1:5" x14ac:dyDescent="0.25">
      <c r="A6" t="s">
        <v>2</v>
      </c>
      <c r="B6">
        <v>5</v>
      </c>
      <c r="C6" s="1">
        <v>63.26</v>
      </c>
      <c r="D6" s="1">
        <v>17.41</v>
      </c>
      <c r="E6" s="1">
        <v>72.478659500474237</v>
      </c>
    </row>
    <row r="7" spans="1:5" x14ac:dyDescent="0.25">
      <c r="A7" t="s">
        <v>2</v>
      </c>
      <c r="B7">
        <v>6</v>
      </c>
      <c r="C7" s="1">
        <v>45.34</v>
      </c>
      <c r="D7" s="1">
        <v>12.620000000000001</v>
      </c>
      <c r="E7" s="1">
        <v>72.165857962064393</v>
      </c>
    </row>
    <row r="8" spans="1:5" x14ac:dyDescent="0.25">
      <c r="A8" t="s">
        <v>2</v>
      </c>
      <c r="B8">
        <v>7</v>
      </c>
      <c r="C8" s="1">
        <v>69.33</v>
      </c>
      <c r="D8" s="1">
        <v>17.27</v>
      </c>
      <c r="E8" s="1">
        <v>75.090148564834863</v>
      </c>
    </row>
    <row r="9" spans="1:5" x14ac:dyDescent="0.25">
      <c r="A9" t="s">
        <v>3</v>
      </c>
      <c r="B9">
        <v>1</v>
      </c>
      <c r="C9" s="1">
        <v>71.069999999999993</v>
      </c>
      <c r="D9" s="1">
        <v>13.65</v>
      </c>
      <c r="E9" s="1">
        <v>80.793583790628958</v>
      </c>
    </row>
    <row r="10" spans="1:5" x14ac:dyDescent="0.25">
      <c r="A10" t="s">
        <v>3</v>
      </c>
      <c r="B10">
        <v>2</v>
      </c>
      <c r="C10" s="1">
        <v>80.320000000000007</v>
      </c>
      <c r="D10" s="1">
        <v>13.620000000000001</v>
      </c>
      <c r="E10" s="1">
        <v>83.042828685258968</v>
      </c>
    </row>
    <row r="11" spans="1:5" x14ac:dyDescent="0.25">
      <c r="A11" t="s">
        <v>3</v>
      </c>
      <c r="B11">
        <v>3</v>
      </c>
      <c r="C11" s="1">
        <v>76.289999999999992</v>
      </c>
      <c r="D11" s="1">
        <v>14.040000000000001</v>
      </c>
      <c r="E11" s="1">
        <v>81.596539520251667</v>
      </c>
    </row>
    <row r="12" spans="1:5" x14ac:dyDescent="0.25">
      <c r="A12" t="s">
        <v>3</v>
      </c>
      <c r="B12">
        <v>4</v>
      </c>
      <c r="C12" s="1">
        <v>72.930000000000007</v>
      </c>
      <c r="D12" s="1">
        <v>14.14</v>
      </c>
      <c r="E12" s="1">
        <v>80.611545317427669</v>
      </c>
    </row>
    <row r="13" spans="1:5" x14ac:dyDescent="0.25">
      <c r="A13" t="s">
        <v>3</v>
      </c>
      <c r="B13">
        <v>5</v>
      </c>
      <c r="C13" s="1">
        <v>67.960000000000008</v>
      </c>
      <c r="D13" s="1">
        <v>15.84</v>
      </c>
      <c r="E13" s="1">
        <v>76.692171865803417</v>
      </c>
    </row>
    <row r="14" spans="1:5" x14ac:dyDescent="0.25">
      <c r="A14" t="s">
        <v>3</v>
      </c>
      <c r="B14">
        <v>6</v>
      </c>
      <c r="C14" s="1">
        <v>79.349999999999994</v>
      </c>
      <c r="D14" s="1">
        <v>17.48</v>
      </c>
      <c r="E14" s="1">
        <v>77.971014492753625</v>
      </c>
    </row>
    <row r="15" spans="1:5" x14ac:dyDescent="0.25">
      <c r="A15" t="s">
        <v>3</v>
      </c>
      <c r="B15">
        <v>7</v>
      </c>
      <c r="C15" s="1">
        <v>84.860000000000014</v>
      </c>
      <c r="D15" s="1">
        <v>15.889999999999999</v>
      </c>
      <c r="E15" s="1">
        <v>81.275041244402544</v>
      </c>
    </row>
    <row r="16" spans="1:5" x14ac:dyDescent="0.25">
      <c r="A16" t="s">
        <v>4</v>
      </c>
      <c r="B16">
        <v>1</v>
      </c>
      <c r="C16" s="1">
        <v>79.25</v>
      </c>
      <c r="D16" s="1">
        <v>11.370000000000001</v>
      </c>
      <c r="E16" s="1">
        <v>85.652996845425861</v>
      </c>
    </row>
    <row r="17" spans="1:5" x14ac:dyDescent="0.25">
      <c r="A17" t="s">
        <v>4</v>
      </c>
      <c r="B17">
        <v>2</v>
      </c>
      <c r="C17" s="1">
        <v>73.819999999999993</v>
      </c>
      <c r="D17" s="1">
        <v>10.86</v>
      </c>
      <c r="E17" s="1">
        <v>85.288539691140613</v>
      </c>
    </row>
    <row r="18" spans="1:5" x14ac:dyDescent="0.25">
      <c r="A18" t="s">
        <v>4</v>
      </c>
      <c r="B18">
        <v>3</v>
      </c>
      <c r="C18" s="1">
        <v>86.080000000000013</v>
      </c>
      <c r="D18" s="1">
        <v>12.420000000000002</v>
      </c>
      <c r="E18" s="1">
        <v>85.571561338289953</v>
      </c>
    </row>
    <row r="19" spans="1:5" x14ac:dyDescent="0.25">
      <c r="A19" t="s">
        <v>4</v>
      </c>
      <c r="B19">
        <v>4</v>
      </c>
      <c r="C19" s="1">
        <v>79.050000000000011</v>
      </c>
      <c r="D19" s="1">
        <v>12.29</v>
      </c>
      <c r="E19" s="1">
        <v>84.452877925363694</v>
      </c>
    </row>
    <row r="20" spans="1:5" x14ac:dyDescent="0.25">
      <c r="A20" t="s">
        <v>4</v>
      </c>
      <c r="B20">
        <v>5</v>
      </c>
      <c r="C20" s="1">
        <v>88.38</v>
      </c>
      <c r="D20" s="1">
        <v>13.209999999999997</v>
      </c>
      <c r="E20" s="1">
        <v>85.053179452364787</v>
      </c>
    </row>
    <row r="21" spans="1:5" x14ac:dyDescent="0.25">
      <c r="A21" t="s">
        <v>4</v>
      </c>
      <c r="B21">
        <v>6</v>
      </c>
      <c r="C21" s="1">
        <v>85.32</v>
      </c>
      <c r="D21" s="1">
        <v>13.579999999999998</v>
      </c>
      <c r="E21" s="1">
        <v>84.083450539146739</v>
      </c>
    </row>
    <row r="22" spans="1:5" x14ac:dyDescent="0.25">
      <c r="A22" t="s">
        <v>4</v>
      </c>
      <c r="B22">
        <v>7</v>
      </c>
      <c r="C22" s="1">
        <v>87.33</v>
      </c>
      <c r="D22" s="1">
        <v>12.190000000000001</v>
      </c>
      <c r="E22" s="1">
        <v>86.041451963815419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CB6D-C420-B043-B520-9D696ED99968}">
  <dimension ref="A1:X47"/>
  <sheetViews>
    <sheetView topLeftCell="C1" zoomScaleNormal="100" workbookViewId="0">
      <selection activeCell="I1" sqref="I1"/>
    </sheetView>
  </sheetViews>
  <sheetFormatPr defaultColWidth="11.42578125" defaultRowHeight="15" x14ac:dyDescent="0.25"/>
  <cols>
    <col min="1" max="1" width="9.140625" customWidth="1"/>
    <col min="2" max="2" width="9.28515625" customWidth="1"/>
    <col min="3" max="3" width="21.85546875" customWidth="1"/>
    <col min="4" max="4" width="19.28515625" customWidth="1"/>
    <col min="5" max="5" width="12.28515625" customWidth="1"/>
    <col min="6" max="6" width="14.7109375" customWidth="1"/>
    <col min="7" max="7" width="15.85546875" customWidth="1"/>
    <col min="8" max="8" width="14.7109375" customWidth="1"/>
    <col min="9" max="9" width="15.85546875" customWidth="1"/>
    <col min="10" max="10" width="14.28515625" customWidth="1"/>
    <col min="11" max="11" width="22.140625" customWidth="1"/>
    <col min="12" max="12" width="24.28515625" customWidth="1"/>
    <col min="13" max="13" width="22" customWidth="1"/>
    <col min="14" max="16" width="22" style="6" customWidth="1"/>
    <col min="17" max="17" width="8" customWidth="1"/>
    <col min="18" max="18" width="18" customWidth="1"/>
    <col min="19" max="19" width="20.140625" customWidth="1"/>
    <col min="20" max="20" width="11.7109375" customWidth="1"/>
    <col min="22" max="22" width="18.28515625" customWidth="1"/>
    <col min="23" max="23" width="28" customWidth="1"/>
    <col min="24" max="24" width="11.28515625" customWidth="1"/>
  </cols>
  <sheetData>
    <row r="1" spans="1:24" x14ac:dyDescent="0.25">
      <c r="A1" t="s">
        <v>8</v>
      </c>
      <c r="B1" t="s">
        <v>9</v>
      </c>
      <c r="C1" t="s">
        <v>18</v>
      </c>
      <c r="D1" t="s">
        <v>19</v>
      </c>
      <c r="E1" t="s">
        <v>20</v>
      </c>
      <c r="F1" t="s">
        <v>10</v>
      </c>
      <c r="G1" t="s">
        <v>22</v>
      </c>
      <c r="H1" t="s">
        <v>12</v>
      </c>
      <c r="I1" t="s">
        <v>49</v>
      </c>
      <c r="J1" t="s">
        <v>14</v>
      </c>
      <c r="K1" t="s">
        <v>29</v>
      </c>
      <c r="L1" t="s">
        <v>11</v>
      </c>
      <c r="M1" t="s">
        <v>28</v>
      </c>
      <c r="N1" s="6" t="s">
        <v>33</v>
      </c>
      <c r="O1" s="7" t="s">
        <v>34</v>
      </c>
      <c r="P1" s="7" t="s">
        <v>35</v>
      </c>
      <c r="Q1" t="s">
        <v>17</v>
      </c>
      <c r="R1" t="s">
        <v>31</v>
      </c>
      <c r="S1" t="s">
        <v>27</v>
      </c>
      <c r="T1" t="s">
        <v>16</v>
      </c>
      <c r="V1" t="s">
        <v>25</v>
      </c>
      <c r="W1" t="s">
        <v>30</v>
      </c>
      <c r="X1" t="s">
        <v>26</v>
      </c>
    </row>
    <row r="2" spans="1:24" x14ac:dyDescent="0.25">
      <c r="C2" s="1"/>
      <c r="O2" s="7"/>
      <c r="P2" s="7"/>
    </row>
    <row r="3" spans="1:24" x14ac:dyDescent="0.25">
      <c r="A3">
        <v>0.1</v>
      </c>
      <c r="B3">
        <v>1</v>
      </c>
      <c r="C3">
        <v>92.35</v>
      </c>
      <c r="D3" s="1">
        <v>50.2</v>
      </c>
      <c r="E3" s="1">
        <f>C3-D3</f>
        <v>42.149999999999991</v>
      </c>
      <c r="F3" s="1">
        <v>9.5400000000000009</v>
      </c>
      <c r="G3" s="1">
        <f>E3-F3</f>
        <v>32.609999999999992</v>
      </c>
      <c r="H3">
        <f>PI()*2.5*2.5*5</f>
        <v>98.174770424681043</v>
      </c>
      <c r="I3">
        <f>F3/H3</f>
        <v>9.7173642054187617E-2</v>
      </c>
      <c r="J3">
        <v>0.997</v>
      </c>
      <c r="K3">
        <f>G3/E3</f>
        <v>0.77366548042704619</v>
      </c>
      <c r="L3">
        <f>G3/F3</f>
        <v>3.4182389937106907</v>
      </c>
      <c r="M3">
        <f>L3*I3/J3</f>
        <v>0.33316221908777244</v>
      </c>
      <c r="N3" s="6">
        <f>1-I3/1.5</f>
        <v>0.93521757196387489</v>
      </c>
      <c r="O3" s="7">
        <f>N3-M3</f>
        <v>0.60205535287610246</v>
      </c>
      <c r="P3" s="7">
        <f>G3*1.5/F3/J3</f>
        <v>5.1427868511193946</v>
      </c>
      <c r="Q3">
        <v>1</v>
      </c>
      <c r="R3" s="2">
        <v>0.77366548042704619</v>
      </c>
      <c r="S3" s="2">
        <v>0.33317840860873332</v>
      </c>
      <c r="T3">
        <v>0.1</v>
      </c>
      <c r="V3" s="4">
        <f>(R3+R8+R13+R18+R23+R28+R33)/7</f>
        <v>0.80916980371720759</v>
      </c>
      <c r="W3" s="4">
        <f>(S3+S8+S13+S18+S23+S28+S33)/7</f>
        <v>0.60379920301949819</v>
      </c>
      <c r="X3">
        <v>0.1</v>
      </c>
    </row>
    <row r="4" spans="1:24" x14ac:dyDescent="0.25">
      <c r="A4">
        <v>0.1</v>
      </c>
      <c r="B4">
        <v>2</v>
      </c>
      <c r="C4">
        <v>121.89</v>
      </c>
      <c r="D4" s="1">
        <v>50.55</v>
      </c>
      <c r="E4" s="1">
        <f t="shared" ref="E4:E36" si="0">C4-D4</f>
        <v>71.34</v>
      </c>
      <c r="F4" s="1">
        <v>13.22</v>
      </c>
      <c r="G4" s="1">
        <f t="shared" ref="G4:G36" si="1">E4-F4</f>
        <v>58.120000000000005</v>
      </c>
      <c r="H4">
        <f t="shared" ref="H4:H27" si="2">PI()*2.5*2.5*5</f>
        <v>98.174770424681043</v>
      </c>
      <c r="I4">
        <f t="shared" ref="I4:I36" si="3">F4/H4</f>
        <v>0.1346578142511908</v>
      </c>
      <c r="J4">
        <v>0.997</v>
      </c>
      <c r="K4">
        <f t="shared" ref="K4:K36" si="4">G4/E4</f>
        <v>0.81469021586767598</v>
      </c>
      <c r="L4">
        <f t="shared" ref="L4:L36" si="5">G4/F4</f>
        <v>4.396369137670197</v>
      </c>
      <c r="M4">
        <f t="shared" ref="M4:M36" si="6">L4*I4/J4</f>
        <v>0.59378681917759402</v>
      </c>
      <c r="N4" s="6">
        <f t="shared" ref="N4:N9" si="7">1-I4/1.5</f>
        <v>0.91022812383253948</v>
      </c>
      <c r="O4" s="7">
        <f t="shared" ref="O4:O9" si="8">N4-M4</f>
        <v>0.31644130465494547</v>
      </c>
      <c r="P4" s="7">
        <f t="shared" ref="P4:P9" si="9">G4*1.5/F4/J4</f>
        <v>6.6143968971968858</v>
      </c>
      <c r="Q4">
        <v>1</v>
      </c>
      <c r="R4" s="2">
        <v>0.75481881264456441</v>
      </c>
      <c r="S4" s="2">
        <v>0.30007512606067155</v>
      </c>
      <c r="T4">
        <v>3</v>
      </c>
      <c r="V4" s="4">
        <f>(R4+R9+R14+R19+R24+R29+R34)/7</f>
        <v>0.79446730025997414</v>
      </c>
      <c r="W4" s="4">
        <f t="shared" ref="W4:W6" si="10">(S4+S9+S14+S19+S24+S29+S34)/7</f>
        <v>0.55087481919265857</v>
      </c>
      <c r="X4">
        <v>3</v>
      </c>
    </row>
    <row r="5" spans="1:24" x14ac:dyDescent="0.25">
      <c r="A5">
        <v>0.1</v>
      </c>
      <c r="B5">
        <v>3</v>
      </c>
      <c r="C5">
        <v>124.09</v>
      </c>
      <c r="D5" s="1">
        <v>50.47</v>
      </c>
      <c r="E5" s="1">
        <f t="shared" si="0"/>
        <v>73.62</v>
      </c>
      <c r="F5" s="1">
        <v>15.23</v>
      </c>
      <c r="G5" s="1">
        <f t="shared" si="1"/>
        <v>58.39</v>
      </c>
      <c r="H5">
        <f t="shared" si="2"/>
        <v>98.174770424681043</v>
      </c>
      <c r="I5">
        <f t="shared" si="3"/>
        <v>0.15513150613053223</v>
      </c>
      <c r="J5">
        <v>0.997</v>
      </c>
      <c r="K5">
        <f t="shared" si="4"/>
        <v>0.79312686769899476</v>
      </c>
      <c r="L5">
        <f t="shared" si="5"/>
        <v>3.8338804990151019</v>
      </c>
      <c r="M5">
        <f t="shared" si="6"/>
        <v>0.59654529201272743</v>
      </c>
      <c r="N5" s="6">
        <f t="shared" si="7"/>
        <v>0.89657899591297852</v>
      </c>
      <c r="O5" s="7">
        <f t="shared" si="8"/>
        <v>0.30003370390025108</v>
      </c>
      <c r="P5" s="7">
        <f t="shared" si="9"/>
        <v>5.7681251238943361</v>
      </c>
      <c r="Q5">
        <v>1</v>
      </c>
      <c r="R5" s="2">
        <v>0.72072599531615922</v>
      </c>
      <c r="S5" s="2">
        <v>0.25154407911521048</v>
      </c>
      <c r="T5">
        <v>6</v>
      </c>
      <c r="V5" s="4">
        <f>(R5+R10+R15+R20+R25+R30+R35)/7</f>
        <v>0.76990055634145704</v>
      </c>
      <c r="W5" s="4">
        <f t="shared" si="10"/>
        <v>0.47947214801756216</v>
      </c>
      <c r="X5">
        <v>6</v>
      </c>
    </row>
    <row r="6" spans="1:24" x14ac:dyDescent="0.25">
      <c r="A6">
        <v>0.1</v>
      </c>
      <c r="B6">
        <v>4</v>
      </c>
      <c r="C6">
        <v>129.38</v>
      </c>
      <c r="D6" s="1">
        <v>50.38</v>
      </c>
      <c r="E6" s="1">
        <f t="shared" si="0"/>
        <v>79</v>
      </c>
      <c r="F6" s="1">
        <v>10.89</v>
      </c>
      <c r="G6" s="1">
        <f t="shared" si="1"/>
        <v>68.11</v>
      </c>
      <c r="H6">
        <f t="shared" si="2"/>
        <v>98.174770424681043</v>
      </c>
      <c r="I6">
        <f t="shared" si="3"/>
        <v>0.11092462913732737</v>
      </c>
      <c r="J6">
        <v>0.997</v>
      </c>
      <c r="K6">
        <f t="shared" si="4"/>
        <v>0.86215189873417719</v>
      </c>
      <c r="L6">
        <f t="shared" si="5"/>
        <v>6.254361799816345</v>
      </c>
      <c r="M6">
        <f t="shared" si="6"/>
        <v>0.69585031407752795</v>
      </c>
      <c r="N6" s="6">
        <f t="shared" si="7"/>
        <v>0.92605024724178175</v>
      </c>
      <c r="O6" s="7">
        <f t="shared" si="8"/>
        <v>0.2301999331642538</v>
      </c>
      <c r="P6" s="7">
        <f t="shared" si="9"/>
        <v>9.4097720157718321</v>
      </c>
      <c r="Q6">
        <v>1</v>
      </c>
      <c r="R6" s="3">
        <v>0.68772504091653031</v>
      </c>
      <c r="S6" s="3">
        <v>0.23850005870844321</v>
      </c>
      <c r="T6">
        <v>10</v>
      </c>
      <c r="V6" s="4">
        <f>(R6+R11+R16+R21+R26+R31+R36)/7</f>
        <v>0.73770630588739972</v>
      </c>
      <c r="W6" s="4">
        <f t="shared" si="10"/>
        <v>0.42953357132268899</v>
      </c>
      <c r="X6">
        <v>10</v>
      </c>
    </row>
    <row r="7" spans="1:24" x14ac:dyDescent="0.25">
      <c r="A7">
        <v>0.1</v>
      </c>
      <c r="B7">
        <v>5</v>
      </c>
      <c r="C7">
        <v>134.84</v>
      </c>
      <c r="D7" s="1">
        <v>50.57</v>
      </c>
      <c r="E7" s="1">
        <f t="shared" si="0"/>
        <v>84.27000000000001</v>
      </c>
      <c r="F7" s="1">
        <v>17.41</v>
      </c>
      <c r="G7" s="1">
        <f t="shared" si="1"/>
        <v>66.860000000000014</v>
      </c>
      <c r="H7">
        <f t="shared" si="2"/>
        <v>98.174770424681043</v>
      </c>
      <c r="I7">
        <f t="shared" si="3"/>
        <v>0.17733680379071345</v>
      </c>
      <c r="J7">
        <v>0.997</v>
      </c>
      <c r="K7">
        <f t="shared" si="4"/>
        <v>0.79340215972469452</v>
      </c>
      <c r="L7">
        <f t="shared" si="5"/>
        <v>3.8403216542217122</v>
      </c>
      <c r="M7">
        <f t="shared" si="6"/>
        <v>0.68307960650746624</v>
      </c>
      <c r="N7" s="6">
        <f t="shared" si="7"/>
        <v>0.88177546413952435</v>
      </c>
      <c r="O7" s="7">
        <f t="shared" si="8"/>
        <v>0.1986958576320581</v>
      </c>
      <c r="P7" s="7">
        <f t="shared" si="9"/>
        <v>5.7778159291199289</v>
      </c>
      <c r="R7" s="2"/>
      <c r="S7" s="2"/>
    </row>
    <row r="8" spans="1:24" x14ac:dyDescent="0.25">
      <c r="A8">
        <v>0.1</v>
      </c>
      <c r="B8">
        <v>6</v>
      </c>
      <c r="C8">
        <v>122.14</v>
      </c>
      <c r="D8" s="1">
        <v>50.84</v>
      </c>
      <c r="E8" s="1">
        <f t="shared" si="0"/>
        <v>71.3</v>
      </c>
      <c r="F8" s="1">
        <v>12.620000000000001</v>
      </c>
      <c r="G8" s="1">
        <f t="shared" si="1"/>
        <v>58.679999999999993</v>
      </c>
      <c r="H8">
        <f t="shared" si="2"/>
        <v>98.174770424681043</v>
      </c>
      <c r="I8">
        <f t="shared" si="3"/>
        <v>0.12854626443646203</v>
      </c>
      <c r="J8">
        <v>0.997</v>
      </c>
      <c r="K8">
        <f t="shared" si="4"/>
        <v>0.82300140252454412</v>
      </c>
      <c r="L8">
        <f t="shared" si="5"/>
        <v>4.6497622820919169</v>
      </c>
      <c r="M8">
        <f t="shared" si="6"/>
        <v>0.5995080961689816</v>
      </c>
      <c r="N8" s="6">
        <f t="shared" si="7"/>
        <v>0.914302490375692</v>
      </c>
      <c r="O8" s="7">
        <f t="shared" si="8"/>
        <v>0.3147943942067104</v>
      </c>
      <c r="P8" s="7">
        <f t="shared" si="9"/>
        <v>6.995630314080115</v>
      </c>
      <c r="Q8">
        <v>2</v>
      </c>
      <c r="R8" s="2">
        <v>0.81469021586767598</v>
      </c>
      <c r="S8" s="2">
        <v>0.59381567336214625</v>
      </c>
      <c r="T8">
        <v>0.1</v>
      </c>
    </row>
    <row r="9" spans="1:24" x14ac:dyDescent="0.25">
      <c r="A9">
        <v>0.1</v>
      </c>
      <c r="B9">
        <v>7</v>
      </c>
      <c r="C9">
        <v>138.74</v>
      </c>
      <c r="D9" s="1">
        <v>50.56</v>
      </c>
      <c r="E9" s="1">
        <f t="shared" si="0"/>
        <v>88.18</v>
      </c>
      <c r="F9" s="1">
        <v>17.27</v>
      </c>
      <c r="G9" s="1">
        <f t="shared" si="1"/>
        <v>70.910000000000011</v>
      </c>
      <c r="H9">
        <f t="shared" si="2"/>
        <v>98.174770424681043</v>
      </c>
      <c r="I9">
        <f t="shared" si="3"/>
        <v>0.17591077550061007</v>
      </c>
      <c r="J9">
        <v>0.997</v>
      </c>
      <c r="K9">
        <f t="shared" si="4"/>
        <v>0.80415060104332059</v>
      </c>
      <c r="L9">
        <f t="shared" si="5"/>
        <v>4.105964099594674</v>
      </c>
      <c r="M9">
        <f t="shared" si="6"/>
        <v>0.72445669903446663</v>
      </c>
      <c r="N9" s="6">
        <f t="shared" si="7"/>
        <v>0.88272614966625995</v>
      </c>
      <c r="O9" s="7">
        <f t="shared" si="8"/>
        <v>0.15826945063179332</v>
      </c>
      <c r="P9" s="7">
        <f t="shared" si="9"/>
        <v>6.1774785851474521</v>
      </c>
      <c r="Q9">
        <v>2</v>
      </c>
      <c r="R9" s="4">
        <v>0.80362448009506837</v>
      </c>
      <c r="S9" s="4">
        <v>0.55274308205251388</v>
      </c>
      <c r="T9">
        <v>3</v>
      </c>
    </row>
    <row r="10" spans="1:24" x14ac:dyDescent="0.25">
      <c r="E10" s="1"/>
      <c r="G10" s="1"/>
      <c r="O10" s="7"/>
      <c r="P10" s="7"/>
      <c r="Q10">
        <v>2</v>
      </c>
      <c r="R10" s="4">
        <v>0.77926198029721161</v>
      </c>
      <c r="S10" s="4">
        <v>0.47683030756729805</v>
      </c>
      <c r="T10">
        <v>6</v>
      </c>
    </row>
    <row r="11" spans="1:24" x14ac:dyDescent="0.25">
      <c r="E11" s="1"/>
      <c r="G11" s="1"/>
      <c r="O11" s="7"/>
      <c r="P11" s="7"/>
      <c r="Q11">
        <v>2</v>
      </c>
      <c r="R11" s="4">
        <v>0.75275855619973819</v>
      </c>
      <c r="S11" s="4">
        <v>0.45690753750665597</v>
      </c>
      <c r="T11">
        <v>10</v>
      </c>
    </row>
    <row r="12" spans="1:24" x14ac:dyDescent="0.25">
      <c r="A12">
        <v>3</v>
      </c>
      <c r="B12">
        <v>1</v>
      </c>
      <c r="C12">
        <v>89.11</v>
      </c>
      <c r="D12" s="1">
        <v>50.2</v>
      </c>
      <c r="E12" s="1">
        <f t="shared" si="0"/>
        <v>38.909999999999997</v>
      </c>
      <c r="F12" s="1">
        <v>9.5400000000000009</v>
      </c>
      <c r="G12" s="1">
        <f t="shared" si="1"/>
        <v>29.369999999999997</v>
      </c>
      <c r="H12">
        <f t="shared" si="2"/>
        <v>98.174770424681043</v>
      </c>
      <c r="I12">
        <f t="shared" si="3"/>
        <v>9.7173642054187617E-2</v>
      </c>
      <c r="J12">
        <v>0.997</v>
      </c>
      <c r="K12">
        <f t="shared" si="4"/>
        <v>0.75481881264456441</v>
      </c>
      <c r="L12">
        <f t="shared" si="5"/>
        <v>3.0786163522012573</v>
      </c>
      <c r="M12">
        <f>L12*I12/J12</f>
        <v>0.3000605450661723</v>
      </c>
      <c r="N12" s="6">
        <f>1-I12/1.5</f>
        <v>0.93521757196387489</v>
      </c>
      <c r="O12" s="7">
        <f>N12-M12</f>
        <v>0.63515702689770259</v>
      </c>
      <c r="P12" s="7">
        <f>G12*1.5/F12/J12</f>
        <v>4.6318199882666855</v>
      </c>
      <c r="R12" s="2"/>
      <c r="S12" s="2"/>
    </row>
    <row r="13" spans="1:24" x14ac:dyDescent="0.25">
      <c r="A13">
        <v>3</v>
      </c>
      <c r="B13">
        <v>2</v>
      </c>
      <c r="C13">
        <v>117.87</v>
      </c>
      <c r="D13" s="1">
        <v>50.55</v>
      </c>
      <c r="E13" s="1">
        <f t="shared" si="0"/>
        <v>67.320000000000007</v>
      </c>
      <c r="F13" s="1">
        <v>13.22</v>
      </c>
      <c r="G13" s="1">
        <f t="shared" si="1"/>
        <v>54.100000000000009</v>
      </c>
      <c r="H13">
        <f t="shared" si="2"/>
        <v>98.174770424681043</v>
      </c>
      <c r="I13">
        <f t="shared" si="3"/>
        <v>0.1346578142511908</v>
      </c>
      <c r="J13">
        <v>0.997</v>
      </c>
      <c r="K13">
        <f t="shared" si="4"/>
        <v>0.80362448009506837</v>
      </c>
      <c r="L13">
        <f t="shared" si="5"/>
        <v>4.0922844175491679</v>
      </c>
      <c r="M13">
        <f t="shared" si="6"/>
        <v>0.55271622363227524</v>
      </c>
      <c r="N13" s="6">
        <f t="shared" ref="N13:N18" si="11">1-I13/1.5</f>
        <v>0.91022812383253948</v>
      </c>
      <c r="O13" s="7">
        <f t="shared" ref="O13:O18" si="12">N13-M13</f>
        <v>0.35751190020026424</v>
      </c>
      <c r="P13" s="7">
        <f t="shared" ref="P13:P18" si="13">G13*1.5/F13/J13</f>
        <v>6.1568973182785873</v>
      </c>
      <c r="Q13">
        <v>3</v>
      </c>
      <c r="R13" s="2">
        <v>0.79312686769899476</v>
      </c>
      <c r="S13" s="2">
        <v>0.59657428024115122</v>
      </c>
      <c r="T13">
        <v>0.1</v>
      </c>
    </row>
    <row r="14" spans="1:24" x14ac:dyDescent="0.25">
      <c r="A14">
        <v>3</v>
      </c>
      <c r="B14">
        <v>3</v>
      </c>
      <c r="C14">
        <v>118.32</v>
      </c>
      <c r="D14" s="1">
        <v>50.47</v>
      </c>
      <c r="E14" s="1">
        <f t="shared" si="0"/>
        <v>67.849999999999994</v>
      </c>
      <c r="F14" s="1">
        <v>15.23</v>
      </c>
      <c r="G14" s="1">
        <f t="shared" si="1"/>
        <v>52.61999999999999</v>
      </c>
      <c r="H14">
        <f t="shared" si="2"/>
        <v>98.174770424681043</v>
      </c>
      <c r="I14">
        <f t="shared" si="3"/>
        <v>0.15513150613053223</v>
      </c>
      <c r="J14">
        <v>0.997</v>
      </c>
      <c r="K14">
        <f>G14/E14</f>
        <v>0.77553426676492254</v>
      </c>
      <c r="L14">
        <f t="shared" si="5"/>
        <v>3.4550229809586335</v>
      </c>
      <c r="M14">
        <f t="shared" si="6"/>
        <v>0.53759570586932193</v>
      </c>
      <c r="N14" s="6">
        <f t="shared" si="11"/>
        <v>0.89657899591297852</v>
      </c>
      <c r="O14" s="7">
        <f t="shared" si="12"/>
        <v>0.35898329004365659</v>
      </c>
      <c r="P14" s="7">
        <f t="shared" si="13"/>
        <v>5.1981288580119855</v>
      </c>
      <c r="Q14">
        <v>3</v>
      </c>
      <c r="R14" s="2">
        <v>0.77553426676492254</v>
      </c>
      <c r="S14" s="2">
        <v>0.53762182953055948</v>
      </c>
      <c r="T14">
        <v>3</v>
      </c>
    </row>
    <row r="15" spans="1:24" x14ac:dyDescent="0.25">
      <c r="A15">
        <v>3</v>
      </c>
      <c r="B15">
        <v>4</v>
      </c>
      <c r="C15">
        <v>121.81</v>
      </c>
      <c r="D15" s="1">
        <v>50.38</v>
      </c>
      <c r="E15" s="1">
        <f t="shared" si="0"/>
        <v>71.430000000000007</v>
      </c>
      <c r="F15" s="1">
        <v>10.89</v>
      </c>
      <c r="G15" s="1">
        <f t="shared" si="1"/>
        <v>60.540000000000006</v>
      </c>
      <c r="H15">
        <f t="shared" si="2"/>
        <v>98.174770424681043</v>
      </c>
      <c r="I15">
        <f t="shared" si="3"/>
        <v>0.11092462913732737</v>
      </c>
      <c r="J15">
        <v>0.997</v>
      </c>
      <c r="K15">
        <f t="shared" si="4"/>
        <v>0.84754304913901723</v>
      </c>
      <c r="L15">
        <f t="shared" si="5"/>
        <v>5.559228650137741</v>
      </c>
      <c r="M15">
        <f t="shared" si="6"/>
        <v>0.61851090903323369</v>
      </c>
      <c r="N15" s="6">
        <f t="shared" si="11"/>
        <v>0.92605024724178175</v>
      </c>
      <c r="O15" s="7">
        <f t="shared" si="12"/>
        <v>0.30753933820854806</v>
      </c>
      <c r="P15" s="7">
        <f t="shared" si="13"/>
        <v>8.3639347795452483</v>
      </c>
      <c r="Q15">
        <v>3</v>
      </c>
      <c r="R15" s="2">
        <v>0.74629351990671322</v>
      </c>
      <c r="S15" s="2">
        <v>0.4577244006645585</v>
      </c>
      <c r="T15">
        <v>6</v>
      </c>
    </row>
    <row r="16" spans="1:24" x14ac:dyDescent="0.25">
      <c r="A16">
        <v>3</v>
      </c>
      <c r="B16">
        <v>5</v>
      </c>
      <c r="C16">
        <v>130.58000000000001</v>
      </c>
      <c r="D16" s="1">
        <v>50.57</v>
      </c>
      <c r="E16" s="1">
        <f t="shared" si="0"/>
        <v>80.010000000000019</v>
      </c>
      <c r="F16" s="1">
        <v>17.41</v>
      </c>
      <c r="G16" s="1">
        <f t="shared" si="1"/>
        <v>62.600000000000023</v>
      </c>
      <c r="H16">
        <f t="shared" si="2"/>
        <v>98.174770424681043</v>
      </c>
      <c r="I16">
        <f t="shared" si="3"/>
        <v>0.17733680379071345</v>
      </c>
      <c r="J16">
        <v>0.997</v>
      </c>
      <c r="K16">
        <f t="shared" si="4"/>
        <v>0.78240219972503444</v>
      </c>
      <c r="L16">
        <f t="shared" si="5"/>
        <v>3.5956346927053429</v>
      </c>
      <c r="M16">
        <f t="shared" si="6"/>
        <v>0.63955703510869577</v>
      </c>
      <c r="N16" s="6">
        <f t="shared" si="11"/>
        <v>0.88177546413952435</v>
      </c>
      <c r="O16" s="7">
        <f t="shared" si="12"/>
        <v>0.24221842903082857</v>
      </c>
      <c r="P16" s="7">
        <f t="shared" si="13"/>
        <v>5.4096810823049291</v>
      </c>
      <c r="Q16">
        <v>3</v>
      </c>
      <c r="R16" s="2">
        <v>0.72034520749173703</v>
      </c>
      <c r="S16" s="2">
        <v>0.41749571497793747</v>
      </c>
      <c r="T16">
        <v>10</v>
      </c>
    </row>
    <row r="17" spans="1:20" x14ac:dyDescent="0.25">
      <c r="A17">
        <v>3</v>
      </c>
      <c r="B17">
        <v>6</v>
      </c>
      <c r="C17">
        <v>114.74</v>
      </c>
      <c r="D17" s="1">
        <v>50.84</v>
      </c>
      <c r="E17" s="1">
        <f t="shared" si="0"/>
        <v>63.899999999999991</v>
      </c>
      <c r="F17" s="1">
        <v>12.620000000000001</v>
      </c>
      <c r="G17" s="1">
        <f t="shared" si="1"/>
        <v>51.279999999999987</v>
      </c>
      <c r="H17">
        <f t="shared" si="2"/>
        <v>98.174770424681043</v>
      </c>
      <c r="I17">
        <f t="shared" si="3"/>
        <v>0.12854626443646203</v>
      </c>
      <c r="J17">
        <v>0.997</v>
      </c>
      <c r="K17">
        <f t="shared" si="4"/>
        <v>0.80250391236306717</v>
      </c>
      <c r="L17">
        <f t="shared" si="5"/>
        <v>4.0633914421553081</v>
      </c>
      <c r="M17">
        <f t="shared" si="6"/>
        <v>0.5239055073542157</v>
      </c>
      <c r="N17" s="6">
        <f t="shared" si="11"/>
        <v>0.914302490375692</v>
      </c>
      <c r="O17" s="7">
        <f t="shared" si="12"/>
        <v>0.3903969830214763</v>
      </c>
      <c r="P17" s="7">
        <f t="shared" si="13"/>
        <v>6.1134274455696707</v>
      </c>
      <c r="R17" s="2"/>
      <c r="S17" s="2"/>
    </row>
    <row r="18" spans="1:20" x14ac:dyDescent="0.25">
      <c r="A18">
        <v>3</v>
      </c>
      <c r="B18">
        <v>7</v>
      </c>
      <c r="C18">
        <v>134.74</v>
      </c>
      <c r="D18" s="1">
        <v>50.56</v>
      </c>
      <c r="E18" s="1">
        <f t="shared" si="0"/>
        <v>84.18</v>
      </c>
      <c r="F18" s="1">
        <v>17.27</v>
      </c>
      <c r="G18" s="1">
        <f t="shared" si="1"/>
        <v>66.910000000000011</v>
      </c>
      <c r="H18">
        <f t="shared" si="2"/>
        <v>98.174770424681043</v>
      </c>
      <c r="I18">
        <f t="shared" si="3"/>
        <v>0.17591077550061007</v>
      </c>
      <c r="J18">
        <v>0.997</v>
      </c>
      <c r="K18">
        <f t="shared" si="4"/>
        <v>0.79484438108814448</v>
      </c>
      <c r="L18">
        <f t="shared" si="5"/>
        <v>3.8743485813549516</v>
      </c>
      <c r="M18">
        <f t="shared" si="6"/>
        <v>0.68359043481026882</v>
      </c>
      <c r="N18" s="6">
        <f t="shared" si="11"/>
        <v>0.88272614966625995</v>
      </c>
      <c r="O18" s="7">
        <f t="shared" si="12"/>
        <v>0.19913571485599113</v>
      </c>
      <c r="P18" s="7">
        <f t="shared" si="13"/>
        <v>5.8290099017376393</v>
      </c>
      <c r="Q18">
        <v>4</v>
      </c>
      <c r="R18" s="2">
        <v>0.86215189873417719</v>
      </c>
      <c r="S18" s="2">
        <v>0.69588412788533682</v>
      </c>
      <c r="T18">
        <v>0.1</v>
      </c>
    </row>
    <row r="19" spans="1:20" x14ac:dyDescent="0.25">
      <c r="E19" s="1"/>
      <c r="G19" s="1"/>
      <c r="O19" s="7"/>
      <c r="P19" s="7"/>
      <c r="Q19">
        <v>4</v>
      </c>
      <c r="R19" s="2">
        <v>0.84754304913901723</v>
      </c>
      <c r="S19" s="2">
        <v>0.6185409646480442</v>
      </c>
      <c r="T19">
        <v>3</v>
      </c>
    </row>
    <row r="20" spans="1:20" x14ac:dyDescent="0.25">
      <c r="E20" s="1"/>
      <c r="G20" s="1"/>
      <c r="O20" s="7"/>
      <c r="P20" s="7"/>
      <c r="Q20">
        <v>4</v>
      </c>
      <c r="R20" s="2">
        <v>0.82749881197528907</v>
      </c>
      <c r="S20" s="2">
        <v>0.53373934577492288</v>
      </c>
      <c r="T20">
        <v>6</v>
      </c>
    </row>
    <row r="21" spans="1:20" x14ac:dyDescent="0.25">
      <c r="A21">
        <v>6</v>
      </c>
      <c r="B21">
        <v>1</v>
      </c>
      <c r="C21">
        <v>84.36</v>
      </c>
      <c r="D21" s="1">
        <v>50.2</v>
      </c>
      <c r="E21" s="1">
        <f t="shared" si="0"/>
        <v>34.159999999999997</v>
      </c>
      <c r="F21" s="1">
        <v>9.5400000000000009</v>
      </c>
      <c r="G21" s="1">
        <f t="shared" si="1"/>
        <v>24.619999999999997</v>
      </c>
      <c r="H21">
        <f t="shared" si="2"/>
        <v>98.174770424681043</v>
      </c>
      <c r="I21">
        <f t="shared" si="3"/>
        <v>9.7173642054187617E-2</v>
      </c>
      <c r="J21">
        <v>0.997</v>
      </c>
      <c r="K21">
        <f t="shared" si="4"/>
        <v>0.72072599531615922</v>
      </c>
      <c r="L21">
        <f t="shared" si="5"/>
        <v>2.5807127882599574</v>
      </c>
      <c r="M21">
        <f t="shared" si="6"/>
        <v>0.25153185629993735</v>
      </c>
      <c r="N21" s="6">
        <f>1-I21/1.5</f>
        <v>0.93521757196387489</v>
      </c>
      <c r="O21" s="7">
        <f>N21-M21</f>
        <v>0.68368571566393754</v>
      </c>
      <c r="P21" s="7">
        <f>G21*1.5/F21/J21</f>
        <v>3.8827173343931154</v>
      </c>
      <c r="Q21">
        <v>4</v>
      </c>
      <c r="R21" s="2">
        <v>0.78567211178901786</v>
      </c>
      <c r="S21" s="2">
        <v>0.42483887183072283</v>
      </c>
      <c r="T21">
        <v>10</v>
      </c>
    </row>
    <row r="22" spans="1:20" x14ac:dyDescent="0.25">
      <c r="A22">
        <v>6</v>
      </c>
      <c r="B22">
        <v>2</v>
      </c>
      <c r="C22">
        <v>110.44</v>
      </c>
      <c r="D22" s="1">
        <v>50.55</v>
      </c>
      <c r="E22" s="1">
        <f t="shared" si="0"/>
        <v>59.89</v>
      </c>
      <c r="F22" s="1">
        <v>13.22</v>
      </c>
      <c r="G22" s="1">
        <f t="shared" si="1"/>
        <v>46.67</v>
      </c>
      <c r="H22">
        <f t="shared" si="2"/>
        <v>98.174770424681043</v>
      </c>
      <c r="I22">
        <f t="shared" si="3"/>
        <v>0.1346578142511908</v>
      </c>
      <c r="J22">
        <v>0.997</v>
      </c>
      <c r="K22">
        <f t="shared" si="4"/>
        <v>0.77926198029721161</v>
      </c>
      <c r="L22">
        <f t="shared" si="5"/>
        <v>3.5302571860816943</v>
      </c>
      <c r="M22">
        <f t="shared" si="6"/>
        <v>0.47680713783582779</v>
      </c>
      <c r="N22" s="6">
        <f t="shared" ref="N22:N27" si="14">1-I22/1.5</f>
        <v>0.91022812383253948</v>
      </c>
      <c r="O22" s="7">
        <f t="shared" ref="O22:O27" si="15">N22-M22</f>
        <v>0.43342098599671169</v>
      </c>
      <c r="P22" s="7">
        <f t="shared" ref="P22:P27" si="16">G22*1.5/F22/J22</f>
        <v>5.3113197383375539</v>
      </c>
      <c r="R22" s="2"/>
      <c r="S22" s="2"/>
    </row>
    <row r="23" spans="1:20" x14ac:dyDescent="0.25">
      <c r="A23">
        <v>6</v>
      </c>
      <c r="B23">
        <v>3</v>
      </c>
      <c r="C23">
        <v>110.5</v>
      </c>
      <c r="D23" s="1">
        <v>50.47</v>
      </c>
      <c r="E23" s="1">
        <f t="shared" si="0"/>
        <v>60.03</v>
      </c>
      <c r="F23" s="1">
        <v>15.23</v>
      </c>
      <c r="G23" s="1">
        <f t="shared" si="1"/>
        <v>44.8</v>
      </c>
      <c r="H23">
        <f t="shared" si="2"/>
        <v>98.174770424681043</v>
      </c>
      <c r="I23">
        <f t="shared" si="3"/>
        <v>0.15513150613053223</v>
      </c>
      <c r="J23">
        <v>0.997</v>
      </c>
      <c r="K23">
        <f t="shared" si="4"/>
        <v>0.74629351990671322</v>
      </c>
      <c r="L23">
        <f t="shared" si="5"/>
        <v>2.9415627051871303</v>
      </c>
      <c r="M23">
        <f t="shared" si="6"/>
        <v>0.45770215931101532</v>
      </c>
      <c r="N23" s="6">
        <f t="shared" si="14"/>
        <v>0.89657899591297852</v>
      </c>
      <c r="O23" s="7">
        <f t="shared" si="15"/>
        <v>0.43887683660196319</v>
      </c>
      <c r="P23" s="7">
        <f t="shared" si="16"/>
        <v>4.4256209205423218</v>
      </c>
      <c r="Q23">
        <v>5</v>
      </c>
      <c r="R23" s="2">
        <v>0.79340215972469452</v>
      </c>
      <c r="S23" s="2">
        <v>0.68311279974179451</v>
      </c>
      <c r="T23">
        <v>0.1</v>
      </c>
    </row>
    <row r="24" spans="1:20" x14ac:dyDescent="0.25">
      <c r="A24">
        <v>6</v>
      </c>
      <c r="B24">
        <v>4</v>
      </c>
      <c r="C24">
        <v>113.51</v>
      </c>
      <c r="D24" s="1">
        <v>50.38</v>
      </c>
      <c r="E24" s="1">
        <f t="shared" si="0"/>
        <v>63.13</v>
      </c>
      <c r="F24" s="1">
        <v>10.89</v>
      </c>
      <c r="G24" s="1">
        <f t="shared" si="1"/>
        <v>52.24</v>
      </c>
      <c r="H24">
        <f t="shared" si="2"/>
        <v>98.174770424681043</v>
      </c>
      <c r="I24">
        <f t="shared" si="3"/>
        <v>0.11092462913732737</v>
      </c>
      <c r="J24">
        <v>0.997</v>
      </c>
      <c r="K24">
        <f t="shared" si="4"/>
        <v>0.82749881197528907</v>
      </c>
      <c r="L24">
        <f t="shared" si="5"/>
        <v>4.7970615243342518</v>
      </c>
      <c r="M24">
        <f t="shared" si="6"/>
        <v>0.53371341076802326</v>
      </c>
      <c r="N24" s="6">
        <f t="shared" si="14"/>
        <v>0.92605024724178175</v>
      </c>
      <c r="O24" s="7">
        <f t="shared" si="15"/>
        <v>0.3923368364737585</v>
      </c>
      <c r="P24" s="7">
        <f t="shared" si="16"/>
        <v>7.2172440185570483</v>
      </c>
      <c r="Q24">
        <v>5</v>
      </c>
      <c r="R24" s="2">
        <v>0.78240219972503444</v>
      </c>
      <c r="S24" s="2">
        <v>0.63958811342860222</v>
      </c>
      <c r="T24">
        <v>3</v>
      </c>
    </row>
    <row r="25" spans="1:20" x14ac:dyDescent="0.25">
      <c r="A25">
        <v>6</v>
      </c>
      <c r="B25">
        <v>5</v>
      </c>
      <c r="C25">
        <v>122.51</v>
      </c>
      <c r="D25" s="1">
        <v>50.57</v>
      </c>
      <c r="E25" s="1">
        <f t="shared" si="0"/>
        <v>71.94</v>
      </c>
      <c r="F25" s="1">
        <v>17.41</v>
      </c>
      <c r="G25" s="1">
        <f t="shared" si="1"/>
        <v>54.53</v>
      </c>
      <c r="H25">
        <f t="shared" si="2"/>
        <v>98.174770424681043</v>
      </c>
      <c r="I25">
        <f t="shared" si="3"/>
        <v>0.17733680379071345</v>
      </c>
      <c r="J25">
        <v>0.997</v>
      </c>
      <c r="K25">
        <f t="shared" si="4"/>
        <v>0.75799277175423974</v>
      </c>
      <c r="L25">
        <f t="shared" si="5"/>
        <v>3.132107983917289</v>
      </c>
      <c r="M25">
        <f t="shared" si="6"/>
        <v>0.55710934703637649</v>
      </c>
      <c r="N25" s="6">
        <f t="shared" si="14"/>
        <v>0.88177546413952435</v>
      </c>
      <c r="O25" s="7">
        <f t="shared" si="15"/>
        <v>0.32466611710314786</v>
      </c>
      <c r="P25" s="7">
        <f t="shared" si="16"/>
        <v>4.7122988724934141</v>
      </c>
      <c r="Q25">
        <v>5</v>
      </c>
      <c r="R25" s="2">
        <v>0.75799277175423974</v>
      </c>
      <c r="S25" s="2">
        <v>0.55713641893389243</v>
      </c>
      <c r="T25">
        <v>6</v>
      </c>
    </row>
    <row r="26" spans="1:20" x14ac:dyDescent="0.25">
      <c r="A26">
        <v>6</v>
      </c>
      <c r="B26">
        <v>6</v>
      </c>
      <c r="C26">
        <v>106.87</v>
      </c>
      <c r="D26" s="1">
        <v>50.84</v>
      </c>
      <c r="E26" s="1">
        <f t="shared" si="0"/>
        <v>56.03</v>
      </c>
      <c r="F26" s="1">
        <v>12.620000000000001</v>
      </c>
      <c r="G26" s="1">
        <f t="shared" si="1"/>
        <v>43.41</v>
      </c>
      <c r="H26">
        <f t="shared" si="2"/>
        <v>98.174770424681043</v>
      </c>
      <c r="I26">
        <f t="shared" si="3"/>
        <v>0.12854626443646203</v>
      </c>
      <c r="J26">
        <v>0.997</v>
      </c>
      <c r="K26">
        <f t="shared" si="4"/>
        <v>0.77476351954310185</v>
      </c>
      <c r="L26">
        <f t="shared" si="5"/>
        <v>3.4397781299524559</v>
      </c>
      <c r="M26">
        <f t="shared" si="6"/>
        <v>0.44350113249310658</v>
      </c>
      <c r="N26" s="6">
        <f t="shared" si="14"/>
        <v>0.914302490375692</v>
      </c>
      <c r="O26" s="7">
        <f t="shared" si="15"/>
        <v>0.47080135788258543</v>
      </c>
      <c r="P26" s="7">
        <f t="shared" si="16"/>
        <v>5.1751927732484289</v>
      </c>
      <c r="Q26">
        <v>5</v>
      </c>
      <c r="R26" s="2">
        <v>0.72949036668738354</v>
      </c>
      <c r="S26" s="2">
        <v>0.47969108507145169</v>
      </c>
      <c r="T26">
        <v>10</v>
      </c>
    </row>
    <row r="27" spans="1:20" x14ac:dyDescent="0.25">
      <c r="A27">
        <v>6</v>
      </c>
      <c r="B27">
        <v>7</v>
      </c>
      <c r="C27">
        <v>130.06</v>
      </c>
      <c r="D27" s="1">
        <v>50.56</v>
      </c>
      <c r="E27" s="1">
        <f t="shared" si="0"/>
        <v>79.5</v>
      </c>
      <c r="F27" s="1">
        <v>17.27</v>
      </c>
      <c r="G27" s="1">
        <f t="shared" si="1"/>
        <v>62.230000000000004</v>
      </c>
      <c r="H27">
        <f t="shared" si="2"/>
        <v>98.174770424681043</v>
      </c>
      <c r="I27">
        <f t="shared" si="3"/>
        <v>0.17591077550061007</v>
      </c>
      <c r="J27">
        <v>0.997</v>
      </c>
      <c r="K27">
        <f t="shared" si="4"/>
        <v>0.78276729559748437</v>
      </c>
      <c r="L27">
        <f t="shared" si="5"/>
        <v>3.6033584250144761</v>
      </c>
      <c r="M27">
        <f t="shared" si="6"/>
        <v>0.6357769056679573</v>
      </c>
      <c r="N27" s="6">
        <f t="shared" si="14"/>
        <v>0.88272614966625995</v>
      </c>
      <c r="O27" s="7">
        <f t="shared" si="15"/>
        <v>0.24694924399830265</v>
      </c>
      <c r="P27" s="7">
        <f t="shared" si="16"/>
        <v>5.4213015421481581</v>
      </c>
      <c r="R27" s="2"/>
      <c r="S27" s="2"/>
    </row>
    <row r="28" spans="1:20" x14ac:dyDescent="0.25">
      <c r="E28" s="1"/>
      <c r="G28" s="1"/>
      <c r="O28" s="7"/>
      <c r="P28" s="7"/>
      <c r="Q28">
        <v>6</v>
      </c>
      <c r="R28" s="2">
        <v>0.82300140252454412</v>
      </c>
      <c r="S28" s="2">
        <v>0.59953722837045298</v>
      </c>
      <c r="T28">
        <v>0.1</v>
      </c>
    </row>
    <row r="29" spans="1:20" x14ac:dyDescent="0.25">
      <c r="E29" s="1"/>
      <c r="G29" s="1"/>
      <c r="O29" s="7"/>
      <c r="P29" s="7"/>
      <c r="Q29">
        <v>6</v>
      </c>
      <c r="R29" s="2">
        <v>0.80250391236306717</v>
      </c>
      <c r="S29" s="2">
        <v>0.52393096576068221</v>
      </c>
      <c r="T29">
        <v>3</v>
      </c>
    </row>
    <row r="30" spans="1:20" x14ac:dyDescent="0.25">
      <c r="A30">
        <v>10</v>
      </c>
      <c r="B30">
        <v>1</v>
      </c>
      <c r="C30">
        <v>80.75</v>
      </c>
      <c r="D30" s="1">
        <v>50.2</v>
      </c>
      <c r="E30" s="1">
        <f t="shared" si="0"/>
        <v>30.549999999999997</v>
      </c>
      <c r="F30" s="1">
        <v>9.5400000000000009</v>
      </c>
      <c r="G30" s="1">
        <f t="shared" si="1"/>
        <v>21.009999999999998</v>
      </c>
      <c r="H30">
        <f>PI()*2.5*2.5*4.5</f>
        <v>88.35729338221293</v>
      </c>
      <c r="I30">
        <f t="shared" si="3"/>
        <v>0.10797071339354181</v>
      </c>
      <c r="J30">
        <v>0.997</v>
      </c>
      <c r="K30">
        <f t="shared" si="4"/>
        <v>0.68772504091653031</v>
      </c>
      <c r="L30">
        <f t="shared" si="5"/>
        <v>2.2023060796645697</v>
      </c>
      <c r="M30">
        <f t="shared" si="6"/>
        <v>0.23850005870844321</v>
      </c>
      <c r="N30" s="6">
        <f>1-I30/1.5</f>
        <v>0.92801952440430546</v>
      </c>
      <c r="O30" s="7">
        <f>N30-M30</f>
        <v>0.68951946569586231</v>
      </c>
      <c r="P30" s="7">
        <f>G30*1.5/F30/J30</f>
        <v>3.3133993174492025</v>
      </c>
      <c r="Q30">
        <v>6</v>
      </c>
      <c r="R30" s="2">
        <v>0.77476351954310185</v>
      </c>
      <c r="S30" s="2">
        <v>0.4435226837689395</v>
      </c>
      <c r="T30">
        <v>6</v>
      </c>
    </row>
    <row r="31" spans="1:20" x14ac:dyDescent="0.25">
      <c r="A31">
        <v>10</v>
      </c>
      <c r="B31">
        <v>2</v>
      </c>
      <c r="C31">
        <v>104.02</v>
      </c>
      <c r="D31" s="1">
        <v>50.55</v>
      </c>
      <c r="E31" s="1">
        <f t="shared" si="0"/>
        <v>53.47</v>
      </c>
      <c r="F31" s="1">
        <v>13.22</v>
      </c>
      <c r="G31" s="1">
        <f t="shared" si="1"/>
        <v>40.25</v>
      </c>
      <c r="H31">
        <f>PI()*2.5*2.5*4.5</f>
        <v>88.35729338221293</v>
      </c>
      <c r="I31">
        <f t="shared" si="3"/>
        <v>0.14961979361243424</v>
      </c>
      <c r="J31">
        <v>0.997</v>
      </c>
      <c r="K31">
        <f t="shared" si="4"/>
        <v>0.75275855619973819</v>
      </c>
      <c r="L31">
        <f t="shared" si="5"/>
        <v>3.0446293494704992</v>
      </c>
      <c r="M31">
        <f t="shared" si="6"/>
        <v>0.45690753750665597</v>
      </c>
      <c r="N31" s="6">
        <f t="shared" ref="N31:N36" si="17">1-I31/1.5</f>
        <v>0.90025347092504382</v>
      </c>
      <c r="O31" s="7">
        <f t="shared" ref="O31:O36" si="18">N31-M31</f>
        <v>0.44334593341838785</v>
      </c>
      <c r="P31" s="7">
        <f t="shared" ref="P31:P36" si="19">G31*1.5/F31/J31</f>
        <v>4.5806860824531084</v>
      </c>
      <c r="Q31">
        <v>6</v>
      </c>
      <c r="R31" s="2">
        <v>0.72701708847068991</v>
      </c>
      <c r="S31" s="2">
        <v>0.36529657994023601</v>
      </c>
      <c r="T31">
        <v>10</v>
      </c>
    </row>
    <row r="32" spans="1:20" x14ac:dyDescent="0.25">
      <c r="A32">
        <v>10</v>
      </c>
      <c r="B32">
        <v>3</v>
      </c>
      <c r="C32">
        <v>104.93</v>
      </c>
      <c r="D32" s="1">
        <v>50.47</v>
      </c>
      <c r="E32" s="1">
        <f t="shared" si="0"/>
        <v>54.460000000000008</v>
      </c>
      <c r="F32" s="1">
        <v>15.23</v>
      </c>
      <c r="G32" s="1">
        <f t="shared" si="1"/>
        <v>39.230000000000004</v>
      </c>
      <c r="H32">
        <f>PI()*2.5*2.5*4.8</f>
        <v>94.247779607693801</v>
      </c>
      <c r="I32">
        <f t="shared" si="3"/>
        <v>0.16159531888597106</v>
      </c>
      <c r="J32">
        <v>0.997</v>
      </c>
      <c r="K32">
        <f t="shared" si="4"/>
        <v>0.72034520749173703</v>
      </c>
      <c r="L32">
        <f t="shared" si="5"/>
        <v>2.5758371634931061</v>
      </c>
      <c r="M32">
        <f t="shared" si="6"/>
        <v>0.41749571497793747</v>
      </c>
      <c r="N32" s="6">
        <f t="shared" si="17"/>
        <v>0.89226978740935259</v>
      </c>
      <c r="O32" s="7">
        <f t="shared" si="18"/>
        <v>0.47477407243141512</v>
      </c>
      <c r="P32" s="7">
        <f t="shared" si="19"/>
        <v>3.8753818909123958</v>
      </c>
      <c r="R32" s="2"/>
      <c r="S32" s="2"/>
    </row>
    <row r="33" spans="1:20" x14ac:dyDescent="0.25">
      <c r="A33">
        <v>10</v>
      </c>
      <c r="B33">
        <v>4</v>
      </c>
      <c r="C33">
        <v>101.19</v>
      </c>
      <c r="D33" s="1">
        <v>50.38</v>
      </c>
      <c r="E33" s="1">
        <f t="shared" si="0"/>
        <v>50.809999999999995</v>
      </c>
      <c r="F33" s="1">
        <v>10.89</v>
      </c>
      <c r="G33" s="1">
        <f t="shared" si="1"/>
        <v>39.919999999999995</v>
      </c>
      <c r="H33">
        <f>PI()*2.5*2.5*4.8</f>
        <v>94.247779607693801</v>
      </c>
      <c r="I33">
        <f t="shared" si="3"/>
        <v>0.11554648868471601</v>
      </c>
      <c r="J33">
        <v>0.997</v>
      </c>
      <c r="K33">
        <f t="shared" si="4"/>
        <v>0.78567211178901786</v>
      </c>
      <c r="L33">
        <f t="shared" si="5"/>
        <v>3.6657483930211194</v>
      </c>
      <c r="M33">
        <f t="shared" si="6"/>
        <v>0.42483887183072283</v>
      </c>
      <c r="N33" s="6">
        <f t="shared" si="17"/>
        <v>0.92296900754352262</v>
      </c>
      <c r="O33" s="7">
        <f t="shared" si="18"/>
        <v>0.49813013571279979</v>
      </c>
      <c r="P33" s="7">
        <f t="shared" si="19"/>
        <v>5.5151680938131191</v>
      </c>
      <c r="Q33">
        <v>7</v>
      </c>
      <c r="R33" s="2">
        <v>0.80415060104332059</v>
      </c>
      <c r="S33" s="2">
        <v>0.72449190292687171</v>
      </c>
      <c r="T33">
        <v>0.1</v>
      </c>
    </row>
    <row r="34" spans="1:20" x14ac:dyDescent="0.25">
      <c r="A34">
        <v>10</v>
      </c>
      <c r="B34">
        <v>5</v>
      </c>
      <c r="C34">
        <v>114.93</v>
      </c>
      <c r="D34" s="1">
        <v>50.57</v>
      </c>
      <c r="E34" s="1">
        <f t="shared" si="0"/>
        <v>64.360000000000014</v>
      </c>
      <c r="F34" s="1">
        <v>17.41</v>
      </c>
      <c r="G34" s="1">
        <f t="shared" si="1"/>
        <v>46.950000000000017</v>
      </c>
      <c r="H34">
        <f>PI()*2.5*2.5*5</f>
        <v>98.174770424681043</v>
      </c>
      <c r="I34">
        <f t="shared" si="3"/>
        <v>0.17733680379071345</v>
      </c>
      <c r="J34">
        <v>0.997</v>
      </c>
      <c r="K34">
        <f t="shared" si="4"/>
        <v>0.72949036668738354</v>
      </c>
      <c r="L34">
        <f t="shared" si="5"/>
        <v>2.6967260195290073</v>
      </c>
      <c r="M34">
        <f t="shared" si="6"/>
        <v>0.4796677763315218</v>
      </c>
      <c r="N34" s="6">
        <f t="shared" si="17"/>
        <v>0.88177546413952435</v>
      </c>
      <c r="O34" s="7">
        <f t="shared" si="18"/>
        <v>0.40210768780800255</v>
      </c>
      <c r="P34" s="7">
        <f t="shared" si="19"/>
        <v>4.057260811728697</v>
      </c>
      <c r="Q34">
        <v>7</v>
      </c>
      <c r="R34" s="2">
        <v>0.79484438108814448</v>
      </c>
      <c r="S34" s="2">
        <v>0.68362365286753612</v>
      </c>
      <c r="T34">
        <v>3</v>
      </c>
    </row>
    <row r="35" spans="1:20" x14ac:dyDescent="0.25">
      <c r="A35">
        <v>10</v>
      </c>
      <c r="B35">
        <v>6</v>
      </c>
      <c r="C35">
        <v>97.07</v>
      </c>
      <c r="D35" s="1">
        <v>50.84</v>
      </c>
      <c r="E35" s="1">
        <f t="shared" si="0"/>
        <v>46.22999999999999</v>
      </c>
      <c r="F35" s="1">
        <v>12.620000000000001</v>
      </c>
      <c r="G35" s="1">
        <f t="shared" si="1"/>
        <v>33.609999999999985</v>
      </c>
      <c r="H35">
        <f>PI()*2.5*2.5*4.7</f>
        <v>92.284284199200187</v>
      </c>
      <c r="I35">
        <f t="shared" si="3"/>
        <v>0.13675134514517237</v>
      </c>
      <c r="J35">
        <v>0.997</v>
      </c>
      <c r="K35">
        <f t="shared" si="4"/>
        <v>0.72701708847068991</v>
      </c>
      <c r="L35">
        <f t="shared" si="5"/>
        <v>2.6632329635499192</v>
      </c>
      <c r="M35">
        <f t="shared" si="6"/>
        <v>0.36529657994023601</v>
      </c>
      <c r="N35" s="6">
        <f t="shared" si="17"/>
        <v>0.9088324365698851</v>
      </c>
      <c r="O35" s="7">
        <f t="shared" si="18"/>
        <v>0.54353585662964909</v>
      </c>
      <c r="P35" s="7">
        <f t="shared" si="19"/>
        <v>4.006870055491353</v>
      </c>
      <c r="Q35">
        <v>7</v>
      </c>
      <c r="R35" s="2">
        <v>0.78276729559748437</v>
      </c>
      <c r="S35" s="2">
        <v>0.63580780029811346</v>
      </c>
      <c r="T35">
        <v>6</v>
      </c>
    </row>
    <row r="36" spans="1:20" x14ac:dyDescent="0.25">
      <c r="A36">
        <v>10</v>
      </c>
      <c r="B36">
        <v>7</v>
      </c>
      <c r="C36">
        <v>122.8</v>
      </c>
      <c r="D36" s="1">
        <v>50.56</v>
      </c>
      <c r="E36" s="1">
        <f t="shared" si="0"/>
        <v>72.239999999999995</v>
      </c>
      <c r="F36" s="1">
        <v>17.27</v>
      </c>
      <c r="G36" s="1">
        <f t="shared" si="1"/>
        <v>54.97</v>
      </c>
      <c r="H36">
        <f>PI()*2.5*2.5*4.5</f>
        <v>88.35729338221293</v>
      </c>
      <c r="I36">
        <f t="shared" si="3"/>
        <v>0.19545641722290008</v>
      </c>
      <c r="J36">
        <v>0.997</v>
      </c>
      <c r="K36">
        <f t="shared" si="4"/>
        <v>0.76093576965669996</v>
      </c>
      <c r="L36">
        <f t="shared" si="5"/>
        <v>3.1829762594093802</v>
      </c>
      <c r="M36">
        <f t="shared" si="6"/>
        <v>0.62400515122337574</v>
      </c>
      <c r="N36" s="6">
        <f t="shared" si="17"/>
        <v>0.86969572185139998</v>
      </c>
      <c r="O36" s="7">
        <f t="shared" si="18"/>
        <v>0.24569057062802424</v>
      </c>
      <c r="P36" s="7">
        <f t="shared" si="19"/>
        <v>4.788830881759349</v>
      </c>
      <c r="Q36">
        <v>7</v>
      </c>
      <c r="R36" s="2">
        <v>0.76093576965669996</v>
      </c>
      <c r="S36" s="2">
        <v>0.62400515122337574</v>
      </c>
      <c r="T36">
        <v>10</v>
      </c>
    </row>
    <row r="37" spans="1:20" x14ac:dyDescent="0.25">
      <c r="G37" s="1"/>
    </row>
    <row r="38" spans="1:20" x14ac:dyDescent="0.25">
      <c r="G38" t="s">
        <v>36</v>
      </c>
      <c r="H38" t="s">
        <v>37</v>
      </c>
      <c r="I38" t="s">
        <v>38</v>
      </c>
    </row>
    <row r="39" spans="1:20" x14ac:dyDescent="0.25">
      <c r="H39">
        <f t="shared" ref="H39:H45" si="20">5-H30/2.5/2.5/PI()</f>
        <v>0.5</v>
      </c>
      <c r="I39">
        <f>H39/5*100</f>
        <v>10</v>
      </c>
    </row>
    <row r="40" spans="1:20" x14ac:dyDescent="0.25">
      <c r="H40">
        <f t="shared" si="20"/>
        <v>0.5</v>
      </c>
      <c r="I40">
        <f t="shared" ref="I40:I46" si="21">H40/5*100</f>
        <v>10</v>
      </c>
    </row>
    <row r="41" spans="1:20" x14ac:dyDescent="0.25">
      <c r="H41">
        <f t="shared" si="20"/>
        <v>0.20000000000000018</v>
      </c>
      <c r="I41">
        <f t="shared" si="21"/>
        <v>4.0000000000000036</v>
      </c>
    </row>
    <row r="42" spans="1:20" x14ac:dyDescent="0.25">
      <c r="H42">
        <f t="shared" si="20"/>
        <v>0.20000000000000018</v>
      </c>
      <c r="I42">
        <f t="shared" si="21"/>
        <v>4.0000000000000036</v>
      </c>
    </row>
    <row r="43" spans="1:20" x14ac:dyDescent="0.25">
      <c r="H43">
        <f t="shared" si="20"/>
        <v>0</v>
      </c>
      <c r="I43">
        <f t="shared" si="21"/>
        <v>0</v>
      </c>
    </row>
    <row r="44" spans="1:20" x14ac:dyDescent="0.25">
      <c r="H44">
        <f t="shared" si="20"/>
        <v>0.29999999999999982</v>
      </c>
      <c r="I44">
        <f t="shared" si="21"/>
        <v>5.9999999999999964</v>
      </c>
    </row>
    <row r="45" spans="1:20" x14ac:dyDescent="0.25">
      <c r="H45">
        <f t="shared" si="20"/>
        <v>0.5</v>
      </c>
      <c r="I45">
        <f t="shared" si="21"/>
        <v>10</v>
      </c>
    </row>
    <row r="46" spans="1:20" x14ac:dyDescent="0.25">
      <c r="G46" t="s">
        <v>39</v>
      </c>
      <c r="H46">
        <f>AVERAGE(H39:H45)</f>
        <v>0.31428571428571433</v>
      </c>
      <c r="I46">
        <f t="shared" si="21"/>
        <v>6.2857142857142865</v>
      </c>
    </row>
    <row r="47" spans="1:20" x14ac:dyDescent="0.25">
      <c r="G47" t="s">
        <v>40</v>
      </c>
      <c r="H47">
        <f>MEDIAN(H39:H45)</f>
        <v>0.29999999999999982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62FC-90B8-9146-8794-A1B13EFB0962}">
  <dimension ref="A1:X47"/>
  <sheetViews>
    <sheetView zoomScaleNormal="100" workbookViewId="0">
      <selection activeCell="I1" sqref="I1"/>
    </sheetView>
  </sheetViews>
  <sheetFormatPr defaultColWidth="11.42578125" defaultRowHeight="15" x14ac:dyDescent="0.25"/>
  <cols>
    <col min="3" max="4" width="20.42578125" customWidth="1"/>
    <col min="5" max="5" width="11.7109375" customWidth="1"/>
    <col min="8" max="8" width="15.140625" customWidth="1"/>
    <col min="10" max="10" width="14.28515625" customWidth="1"/>
    <col min="11" max="11" width="14.85546875" customWidth="1"/>
    <col min="12" max="12" width="20.7109375" customWidth="1"/>
    <col min="13" max="13" width="22" customWidth="1"/>
    <col min="14" max="16" width="22" style="6" customWidth="1"/>
    <col min="18" max="18" width="15.140625" customWidth="1"/>
    <col min="19" max="19" width="21.42578125" customWidth="1"/>
    <col min="22" max="22" width="12.85546875" customWidth="1"/>
    <col min="23" max="23" width="23.140625" customWidth="1"/>
  </cols>
  <sheetData>
    <row r="1" spans="1:24" x14ac:dyDescent="0.25">
      <c r="A1" t="s">
        <v>8</v>
      </c>
      <c r="B1" t="s">
        <v>9</v>
      </c>
      <c r="C1" t="s">
        <v>23</v>
      </c>
      <c r="D1" t="s">
        <v>19</v>
      </c>
      <c r="E1" t="s">
        <v>20</v>
      </c>
      <c r="F1" t="s">
        <v>10</v>
      </c>
      <c r="G1" t="s">
        <v>13</v>
      </c>
      <c r="H1" t="s">
        <v>12</v>
      </c>
      <c r="I1" t="s">
        <v>49</v>
      </c>
      <c r="J1" t="s">
        <v>14</v>
      </c>
      <c r="K1" t="s">
        <v>21</v>
      </c>
      <c r="L1" t="s">
        <v>11</v>
      </c>
      <c r="M1" t="s">
        <v>28</v>
      </c>
      <c r="N1" s="6" t="s">
        <v>33</v>
      </c>
      <c r="O1" s="7" t="s">
        <v>34</v>
      </c>
      <c r="P1" s="7" t="s">
        <v>35</v>
      </c>
      <c r="Q1" t="s">
        <v>17</v>
      </c>
      <c r="R1" t="s">
        <v>31</v>
      </c>
      <c r="S1" t="s">
        <v>27</v>
      </c>
      <c r="T1" t="s">
        <v>16</v>
      </c>
      <c r="V1" t="s">
        <v>24</v>
      </c>
      <c r="W1" t="s">
        <v>30</v>
      </c>
      <c r="X1" t="s">
        <v>26</v>
      </c>
    </row>
    <row r="2" spans="1:24" x14ac:dyDescent="0.25">
      <c r="O2" s="7"/>
      <c r="P2" s="7"/>
    </row>
    <row r="3" spans="1:24" x14ac:dyDescent="0.25">
      <c r="A3">
        <v>0.1</v>
      </c>
      <c r="B3">
        <v>1</v>
      </c>
      <c r="C3">
        <v>134.80000000000001</v>
      </c>
      <c r="D3" s="1">
        <v>50.2</v>
      </c>
      <c r="E3" s="1">
        <f>C3-D3</f>
        <v>84.600000000000009</v>
      </c>
      <c r="F3" s="1">
        <v>13.65</v>
      </c>
      <c r="G3" s="1">
        <f>E3-F3</f>
        <v>70.95</v>
      </c>
      <c r="H3">
        <f>PI()*2.5*2.5*5</f>
        <v>98.174770424681043</v>
      </c>
      <c r="I3">
        <f>F3/H3</f>
        <v>0.13903775828507978</v>
      </c>
      <c r="J3">
        <v>0.997</v>
      </c>
      <c r="K3">
        <f>G3/E3</f>
        <v>0.83865248226950351</v>
      </c>
      <c r="L3">
        <f>G3/F3</f>
        <v>5.197802197802198</v>
      </c>
      <c r="M3">
        <f>L3*I3/J3</f>
        <v>0.72486536167670856</v>
      </c>
      <c r="N3" s="6">
        <f>1-I3/1.5</f>
        <v>0.90730816114328017</v>
      </c>
      <c r="O3" s="7">
        <f>N3-M3</f>
        <v>0.1824427994665716</v>
      </c>
      <c r="P3" s="7">
        <f>G3*1.5/F3/J3</f>
        <v>7.8201637880675001</v>
      </c>
      <c r="Q3">
        <v>1</v>
      </c>
      <c r="R3" s="4">
        <v>0.83865248226950351</v>
      </c>
      <c r="S3" s="4">
        <v>0.72490058542746505</v>
      </c>
      <c r="T3">
        <v>0.1</v>
      </c>
      <c r="V3" s="4">
        <f>(R3+R8+R13+R18+R23+R30+R35)/7</f>
        <v>0.83612609663048088</v>
      </c>
      <c r="W3" s="4">
        <f>(S3+S8+S13+S18+S23+S30+S35)/7</f>
        <v>0.77915318738123307</v>
      </c>
      <c r="X3">
        <v>0.1</v>
      </c>
    </row>
    <row r="4" spans="1:24" x14ac:dyDescent="0.25">
      <c r="A4">
        <v>0.1</v>
      </c>
      <c r="B4">
        <v>2</v>
      </c>
      <c r="C4">
        <v>142.38</v>
      </c>
      <c r="D4" s="1">
        <v>50.55</v>
      </c>
      <c r="E4" s="1">
        <f t="shared" ref="E4:E36" si="0">C4-D4</f>
        <v>91.83</v>
      </c>
      <c r="F4" s="1">
        <v>13.620000000000001</v>
      </c>
      <c r="G4" s="1">
        <f t="shared" ref="G4:G36" si="1">E4-F4</f>
        <v>78.209999999999994</v>
      </c>
      <c r="H4">
        <f t="shared" ref="H4:H27" si="2">PI()*2.5*2.5*5</f>
        <v>98.174770424681043</v>
      </c>
      <c r="I4">
        <f t="shared" ref="I4:I36" si="3">F4/H4</f>
        <v>0.13873218079434332</v>
      </c>
      <c r="J4">
        <v>0.997</v>
      </c>
      <c r="K4">
        <f t="shared" ref="K4:K36" si="4">G4/E4</f>
        <v>0.8516824567134923</v>
      </c>
      <c r="L4">
        <f t="shared" ref="L4:L36" si="5">G4/F4</f>
        <v>5.7422907488986779</v>
      </c>
      <c r="M4">
        <f t="shared" ref="M4:M36" si="6">L4*I4/J4</f>
        <v>0.79903763124362737</v>
      </c>
      <c r="N4" s="6">
        <f t="shared" ref="N4:N9" si="7">1-I4/1.5</f>
        <v>0.90751187947043777</v>
      </c>
      <c r="O4" s="7">
        <f t="shared" ref="O4:O9" si="8">N4-M4</f>
        <v>0.1084742482268104</v>
      </c>
      <c r="P4" s="7">
        <f t="shared" ref="P4:P9" si="9">G4*1.5/F4/J4</f>
        <v>8.6393541859057343</v>
      </c>
      <c r="Q4">
        <v>1</v>
      </c>
      <c r="R4" s="4">
        <v>0.83482575024201344</v>
      </c>
      <c r="S4" s="4">
        <v>0.70487514289839059</v>
      </c>
      <c r="T4">
        <v>3</v>
      </c>
      <c r="V4" s="4">
        <f>(R4+R9+R14+R19+R24+R31+R36)/7</f>
        <v>0.83154973182876957</v>
      </c>
      <c r="W4" s="4">
        <f t="shared" ref="W4:W6" si="10">(S4+S9+S14+S19+S24+S31+S36)/7</f>
        <v>0.75496794082826191</v>
      </c>
      <c r="X4">
        <v>3</v>
      </c>
    </row>
    <row r="5" spans="1:24" x14ac:dyDescent="0.25">
      <c r="A5">
        <v>0.1</v>
      </c>
      <c r="B5">
        <v>3</v>
      </c>
      <c r="C5">
        <v>142.36000000000001</v>
      </c>
      <c r="D5" s="1">
        <v>50.43</v>
      </c>
      <c r="E5" s="1">
        <f t="shared" si="0"/>
        <v>91.93</v>
      </c>
      <c r="F5" s="1">
        <v>14.040000000000001</v>
      </c>
      <c r="G5" s="1">
        <f t="shared" si="1"/>
        <v>77.89</v>
      </c>
      <c r="H5">
        <f t="shared" si="2"/>
        <v>98.174770424681043</v>
      </c>
      <c r="I5">
        <f t="shared" si="3"/>
        <v>0.14301026566465347</v>
      </c>
      <c r="J5">
        <v>0.997</v>
      </c>
      <c r="K5">
        <f t="shared" si="4"/>
        <v>0.84727510062003697</v>
      </c>
      <c r="L5">
        <f t="shared" si="5"/>
        <v>5.547720797720797</v>
      </c>
      <c r="M5">
        <f t="shared" si="6"/>
        <v>0.79576833010569148</v>
      </c>
      <c r="N5" s="6">
        <f t="shared" si="7"/>
        <v>0.90465982289023106</v>
      </c>
      <c r="O5" s="7">
        <f t="shared" si="8"/>
        <v>0.10889149278453958</v>
      </c>
      <c r="P5" s="7">
        <f t="shared" si="9"/>
        <v>8.3466210597604782</v>
      </c>
      <c r="Q5">
        <v>1</v>
      </c>
      <c r="R5" s="4">
        <v>0.82258903041330911</v>
      </c>
      <c r="S5" s="4">
        <v>0.64663788656383725</v>
      </c>
      <c r="T5">
        <v>6</v>
      </c>
      <c r="V5" s="4">
        <f>(R5+R10+R15+R20+R25+R32+R37)/7</f>
        <v>0.81941088037864152</v>
      </c>
      <c r="W5" s="4">
        <f t="shared" si="10"/>
        <v>0.69575276565300315</v>
      </c>
      <c r="X5">
        <v>6</v>
      </c>
    </row>
    <row r="6" spans="1:24" x14ac:dyDescent="0.25">
      <c r="A6">
        <v>0.1</v>
      </c>
      <c r="B6">
        <v>4</v>
      </c>
      <c r="C6">
        <v>138.41999999999999</v>
      </c>
      <c r="D6" s="1">
        <v>50.47</v>
      </c>
      <c r="E6" s="1">
        <f t="shared" si="0"/>
        <v>87.949999999999989</v>
      </c>
      <c r="F6" s="1">
        <v>14.14</v>
      </c>
      <c r="G6" s="1">
        <f t="shared" si="1"/>
        <v>73.809999999999988</v>
      </c>
      <c r="H6">
        <f t="shared" si="2"/>
        <v>98.174770424681043</v>
      </c>
      <c r="I6">
        <f t="shared" si="3"/>
        <v>0.1440288573004416</v>
      </c>
      <c r="J6">
        <v>0.997</v>
      </c>
      <c r="K6">
        <f t="shared" si="4"/>
        <v>0.83922683342808413</v>
      </c>
      <c r="L6">
        <f t="shared" si="5"/>
        <v>5.2199434229137189</v>
      </c>
      <c r="M6">
        <f t="shared" si="6"/>
        <v>0.7540847405970097</v>
      </c>
      <c r="N6" s="6">
        <f t="shared" si="7"/>
        <v>0.90398076179970555</v>
      </c>
      <c r="O6" s="7">
        <f t="shared" si="8"/>
        <v>0.14989602120269585</v>
      </c>
      <c r="P6" s="7">
        <f t="shared" si="9"/>
        <v>7.853475561053739</v>
      </c>
      <c r="Q6">
        <v>1</v>
      </c>
      <c r="R6" s="4">
        <v>0.81057452123230644</v>
      </c>
      <c r="S6" s="4">
        <v>0.63484002482324287</v>
      </c>
      <c r="T6">
        <v>10</v>
      </c>
      <c r="V6" s="4">
        <f>(R6+R11+R16+R21+R26+R33+R38)/7</f>
        <v>0.80617013843828411</v>
      </c>
      <c r="W6" s="4">
        <f t="shared" si="10"/>
        <v>0.6627685939729353</v>
      </c>
      <c r="X6">
        <v>10</v>
      </c>
    </row>
    <row r="7" spans="1:24" x14ac:dyDescent="0.25">
      <c r="A7">
        <v>0.1</v>
      </c>
      <c r="B7">
        <v>5</v>
      </c>
      <c r="C7">
        <v>137.86000000000001</v>
      </c>
      <c r="D7" s="1">
        <v>50.58</v>
      </c>
      <c r="E7" s="1">
        <f t="shared" si="0"/>
        <v>87.280000000000015</v>
      </c>
      <c r="F7" s="1">
        <v>15.84</v>
      </c>
      <c r="G7" s="1">
        <f t="shared" si="1"/>
        <v>71.440000000000012</v>
      </c>
      <c r="H7">
        <f t="shared" si="2"/>
        <v>98.174770424681043</v>
      </c>
      <c r="I7">
        <f t="shared" si="3"/>
        <v>0.1613449151088398</v>
      </c>
      <c r="J7">
        <v>0.997</v>
      </c>
      <c r="K7">
        <f t="shared" si="4"/>
        <v>0.81851512373968838</v>
      </c>
      <c r="L7">
        <f t="shared" si="5"/>
        <v>4.5101010101010113</v>
      </c>
      <c r="M7">
        <f t="shared" si="6"/>
        <v>0.72987147904417282</v>
      </c>
      <c r="N7" s="6">
        <f t="shared" si="7"/>
        <v>0.8924367232607735</v>
      </c>
      <c r="O7" s="7">
        <f t="shared" si="8"/>
        <v>0.16256524421660068</v>
      </c>
      <c r="P7" s="7">
        <f t="shared" si="9"/>
        <v>6.7855080392693248</v>
      </c>
    </row>
    <row r="8" spans="1:24" x14ac:dyDescent="0.25">
      <c r="A8">
        <v>0.1</v>
      </c>
      <c r="B8">
        <v>6</v>
      </c>
      <c r="C8">
        <v>147.79</v>
      </c>
      <c r="D8" s="1">
        <v>50.46</v>
      </c>
      <c r="E8" s="1">
        <f t="shared" si="0"/>
        <v>97.329999999999984</v>
      </c>
      <c r="F8" s="1">
        <v>17.48</v>
      </c>
      <c r="G8" s="1">
        <f t="shared" si="1"/>
        <v>79.84999999999998</v>
      </c>
      <c r="H8">
        <f t="shared" si="2"/>
        <v>98.174770424681043</v>
      </c>
      <c r="I8">
        <f t="shared" si="3"/>
        <v>0.17804981793576516</v>
      </c>
      <c r="J8">
        <v>0.997</v>
      </c>
      <c r="K8">
        <f t="shared" si="4"/>
        <v>0.82040480838384866</v>
      </c>
      <c r="L8">
        <f t="shared" si="5"/>
        <v>4.5680778032036597</v>
      </c>
      <c r="M8">
        <f t="shared" si="6"/>
        <v>0.8157927995755484</v>
      </c>
      <c r="N8" s="6">
        <f t="shared" si="7"/>
        <v>0.88130012137615654</v>
      </c>
      <c r="O8" s="7">
        <f t="shared" si="8"/>
        <v>6.5507321800608143E-2</v>
      </c>
      <c r="P8" s="7">
        <f t="shared" si="9"/>
        <v>6.8727349095340928</v>
      </c>
      <c r="Q8">
        <v>2</v>
      </c>
      <c r="R8" s="4">
        <v>0.8516824567134923</v>
      </c>
      <c r="S8" s="4">
        <v>0.79907645928515914</v>
      </c>
      <c r="T8">
        <v>0.1</v>
      </c>
    </row>
    <row r="9" spans="1:24" x14ac:dyDescent="0.25">
      <c r="A9">
        <v>0.1</v>
      </c>
      <c r="B9">
        <v>7</v>
      </c>
      <c r="C9">
        <v>148.25</v>
      </c>
      <c r="D9" s="1">
        <v>50.69</v>
      </c>
      <c r="E9" s="1">
        <f t="shared" si="0"/>
        <v>97.56</v>
      </c>
      <c r="F9" s="1">
        <v>15.889999999999999</v>
      </c>
      <c r="G9" s="1">
        <f t="shared" si="1"/>
        <v>81.67</v>
      </c>
      <c r="H9">
        <f t="shared" si="2"/>
        <v>98.174770424681043</v>
      </c>
      <c r="I9">
        <f t="shared" si="3"/>
        <v>0.16185421092673385</v>
      </c>
      <c r="J9">
        <v>0.997</v>
      </c>
      <c r="K9">
        <f t="shared" si="4"/>
        <v>0.83712587125871263</v>
      </c>
      <c r="L9">
        <f t="shared" si="5"/>
        <v>5.139710509754563</v>
      </c>
      <c r="M9">
        <f>L9*I9/J9</f>
        <v>0.83438694979755856</v>
      </c>
      <c r="N9" s="6">
        <f t="shared" si="7"/>
        <v>0.8920971927155108</v>
      </c>
      <c r="O9" s="7">
        <f t="shared" si="8"/>
        <v>5.7710242917952237E-2</v>
      </c>
      <c r="P9" s="7">
        <f t="shared" si="9"/>
        <v>7.7327640568022513</v>
      </c>
      <c r="Q9">
        <v>2</v>
      </c>
      <c r="R9" s="4">
        <v>0.84861620540180061</v>
      </c>
      <c r="S9" s="4">
        <v>0.78007272300756825</v>
      </c>
      <c r="T9">
        <v>3</v>
      </c>
    </row>
    <row r="10" spans="1:24" x14ac:dyDescent="0.25">
      <c r="E10" s="1"/>
      <c r="G10" s="1"/>
      <c r="O10" s="7"/>
      <c r="P10" s="7"/>
      <c r="Q10">
        <v>2</v>
      </c>
      <c r="R10" s="4">
        <v>0.84299711815561962</v>
      </c>
      <c r="S10" s="4">
        <v>0.74717378170980309</v>
      </c>
      <c r="T10">
        <v>6</v>
      </c>
    </row>
    <row r="11" spans="1:24" x14ac:dyDescent="0.25">
      <c r="E11" s="1"/>
      <c r="G11" s="1"/>
      <c r="O11" s="7"/>
      <c r="P11" s="7"/>
      <c r="Q11">
        <v>2</v>
      </c>
      <c r="R11" s="4">
        <v>0.83265757464061918</v>
      </c>
      <c r="S11" s="4">
        <v>0.73657093789199057</v>
      </c>
      <c r="T11">
        <v>10</v>
      </c>
    </row>
    <row r="12" spans="1:24" x14ac:dyDescent="0.25">
      <c r="A12">
        <v>3</v>
      </c>
      <c r="B12">
        <v>1</v>
      </c>
      <c r="C12">
        <v>132.84</v>
      </c>
      <c r="D12" s="1">
        <v>50.2</v>
      </c>
      <c r="E12" s="1">
        <f t="shared" si="0"/>
        <v>82.64</v>
      </c>
      <c r="F12" s="1">
        <v>13.65</v>
      </c>
      <c r="G12" s="1">
        <f t="shared" si="1"/>
        <v>68.989999999999995</v>
      </c>
      <c r="H12">
        <f t="shared" si="2"/>
        <v>98.174770424681043</v>
      </c>
      <c r="I12">
        <f t="shared" si="3"/>
        <v>0.13903775828507978</v>
      </c>
      <c r="J12">
        <v>0.997</v>
      </c>
      <c r="K12">
        <f t="shared" si="4"/>
        <v>0.83482575024201344</v>
      </c>
      <c r="L12">
        <f t="shared" si="5"/>
        <v>5.054212454212454</v>
      </c>
      <c r="M12">
        <f t="shared" si="6"/>
        <v>0.70484089220685164</v>
      </c>
      <c r="N12" s="6">
        <f>1-I12/1.5</f>
        <v>0.90730816114328017</v>
      </c>
      <c r="O12" s="7">
        <f>N12-M12</f>
        <v>0.20246726893642852</v>
      </c>
      <c r="P12" s="7">
        <f>G12*1.5/F12/J12</f>
        <v>7.6041310745423072</v>
      </c>
    </row>
    <row r="13" spans="1:24" x14ac:dyDescent="0.25">
      <c r="A13">
        <v>3</v>
      </c>
      <c r="B13">
        <v>2</v>
      </c>
      <c r="C13">
        <v>140.52000000000001</v>
      </c>
      <c r="D13" s="1">
        <v>50.55</v>
      </c>
      <c r="E13" s="1">
        <f t="shared" si="0"/>
        <v>89.970000000000013</v>
      </c>
      <c r="F13" s="1">
        <v>13.620000000000001</v>
      </c>
      <c r="G13" s="1">
        <f t="shared" si="1"/>
        <v>76.350000000000009</v>
      </c>
      <c r="H13">
        <f t="shared" si="2"/>
        <v>98.174770424681043</v>
      </c>
      <c r="I13">
        <f t="shared" si="3"/>
        <v>0.13873218079434332</v>
      </c>
      <c r="J13">
        <v>0.997</v>
      </c>
      <c r="K13">
        <f t="shared" si="4"/>
        <v>0.84861620540180061</v>
      </c>
      <c r="L13">
        <f t="shared" si="5"/>
        <v>5.605726872246696</v>
      </c>
      <c r="M13">
        <f t="shared" si="6"/>
        <v>0.78003481837937549</v>
      </c>
      <c r="N13" s="6">
        <f t="shared" ref="N13:N18" si="11">1-I13/1.5</f>
        <v>0.90751187947043777</v>
      </c>
      <c r="O13" s="7">
        <f t="shared" ref="O13:O18" si="12">N13-M13</f>
        <v>0.12747706109106227</v>
      </c>
      <c r="P13" s="7">
        <f t="shared" ref="P13:P18" si="13">G13*1.5/F13/J13</f>
        <v>8.4338919843230133</v>
      </c>
      <c r="Q13">
        <v>3</v>
      </c>
      <c r="R13" s="4">
        <v>0.84727510062003697</v>
      </c>
      <c r="S13" s="4">
        <v>0.79580699928041221</v>
      </c>
      <c r="T13" s="5">
        <v>0.1</v>
      </c>
    </row>
    <row r="14" spans="1:24" x14ac:dyDescent="0.25">
      <c r="A14">
        <v>3</v>
      </c>
      <c r="B14">
        <v>3</v>
      </c>
      <c r="C14">
        <v>139.4</v>
      </c>
      <c r="D14" s="1">
        <v>50.43</v>
      </c>
      <c r="E14" s="1">
        <f t="shared" si="0"/>
        <v>88.97</v>
      </c>
      <c r="F14" s="1">
        <v>14.040000000000001</v>
      </c>
      <c r="G14" s="1">
        <f t="shared" si="1"/>
        <v>74.929999999999993</v>
      </c>
      <c r="H14">
        <f t="shared" si="2"/>
        <v>98.174770424681043</v>
      </c>
      <c r="I14">
        <f t="shared" si="3"/>
        <v>0.14301026566465347</v>
      </c>
      <c r="J14">
        <v>0.997</v>
      </c>
      <c r="K14">
        <f t="shared" si="4"/>
        <v>0.84219399797684602</v>
      </c>
      <c r="L14">
        <f t="shared" si="5"/>
        <v>5.3368945868945863</v>
      </c>
      <c r="M14">
        <f t="shared" si="6"/>
        <v>0.76552729457978519</v>
      </c>
      <c r="N14" s="6">
        <f t="shared" si="11"/>
        <v>0.90465982289023106</v>
      </c>
      <c r="O14" s="7">
        <f t="shared" si="12"/>
        <v>0.13913252831044587</v>
      </c>
      <c r="P14" s="7">
        <f t="shared" si="13"/>
        <v>8.0294301708544431</v>
      </c>
      <c r="Q14">
        <v>3</v>
      </c>
      <c r="R14" s="4">
        <v>0.84219399797684602</v>
      </c>
      <c r="S14" s="4">
        <v>0.76556449423650386</v>
      </c>
      <c r="T14" s="5">
        <v>3</v>
      </c>
    </row>
    <row r="15" spans="1:24" x14ac:dyDescent="0.25">
      <c r="A15">
        <v>3</v>
      </c>
      <c r="B15">
        <v>4</v>
      </c>
      <c r="C15">
        <v>136.6</v>
      </c>
      <c r="D15" s="1">
        <v>50.47</v>
      </c>
      <c r="E15" s="1">
        <f t="shared" si="0"/>
        <v>86.13</v>
      </c>
      <c r="F15" s="1">
        <v>14.14</v>
      </c>
      <c r="G15" s="1">
        <f t="shared" si="1"/>
        <v>71.989999999999995</v>
      </c>
      <c r="H15">
        <f t="shared" si="2"/>
        <v>98.174770424681043</v>
      </c>
      <c r="I15">
        <f t="shared" si="3"/>
        <v>0.1440288573004416</v>
      </c>
      <c r="J15">
        <v>0.997</v>
      </c>
      <c r="K15">
        <f t="shared" si="4"/>
        <v>0.83582955996749098</v>
      </c>
      <c r="L15">
        <f t="shared" si="5"/>
        <v>5.091230551626591</v>
      </c>
      <c r="M15">
        <f t="shared" si="6"/>
        <v>0.73549059037499986</v>
      </c>
      <c r="N15" s="6">
        <f t="shared" si="11"/>
        <v>0.90398076179970555</v>
      </c>
      <c r="O15" s="7">
        <f t="shared" si="12"/>
        <v>0.16849017142470568</v>
      </c>
      <c r="P15" s="7">
        <f t="shared" si="13"/>
        <v>7.6598253033499351</v>
      </c>
      <c r="Q15">
        <v>3</v>
      </c>
      <c r="R15" s="4">
        <v>0.82996245609785624</v>
      </c>
      <c r="S15" s="4">
        <v>0.70017529414156687</v>
      </c>
      <c r="T15" s="5">
        <v>6</v>
      </c>
    </row>
    <row r="16" spans="1:24" x14ac:dyDescent="0.25">
      <c r="A16">
        <v>3</v>
      </c>
      <c r="B16">
        <v>5</v>
      </c>
      <c r="C16">
        <v>132.57</v>
      </c>
      <c r="D16" s="1">
        <v>50.58</v>
      </c>
      <c r="E16" s="1">
        <f t="shared" si="0"/>
        <v>81.99</v>
      </c>
      <c r="F16" s="1">
        <v>15.84</v>
      </c>
      <c r="G16" s="1">
        <f t="shared" si="1"/>
        <v>66.149999999999991</v>
      </c>
      <c r="H16">
        <f t="shared" si="2"/>
        <v>98.174770424681043</v>
      </c>
      <c r="I16">
        <f t="shared" si="3"/>
        <v>0.1613449151088398</v>
      </c>
      <c r="J16">
        <v>0.997</v>
      </c>
      <c r="K16">
        <f t="shared" si="4"/>
        <v>0.80680570801317231</v>
      </c>
      <c r="L16">
        <f t="shared" si="5"/>
        <v>4.1761363636363633</v>
      </c>
      <c r="M16">
        <f t="shared" si="6"/>
        <v>0.67582584460767103</v>
      </c>
      <c r="N16" s="6">
        <f t="shared" si="11"/>
        <v>0.8924367232607735</v>
      </c>
      <c r="O16" s="7">
        <f t="shared" si="12"/>
        <v>0.21661087865310247</v>
      </c>
      <c r="P16" s="7">
        <f t="shared" si="13"/>
        <v>6.2830537065742682</v>
      </c>
      <c r="Q16">
        <v>3</v>
      </c>
      <c r="R16" s="4">
        <v>0.81883870967741934</v>
      </c>
      <c r="S16" s="4">
        <v>0.67535758533010215</v>
      </c>
      <c r="T16" s="5">
        <v>10</v>
      </c>
    </row>
    <row r="17" spans="1:20" x14ac:dyDescent="0.25">
      <c r="A17">
        <v>3</v>
      </c>
      <c r="B17">
        <v>6</v>
      </c>
      <c r="C17">
        <v>145.61000000000001</v>
      </c>
      <c r="D17" s="1">
        <v>50.46</v>
      </c>
      <c r="E17" s="1">
        <f t="shared" si="0"/>
        <v>95.15</v>
      </c>
      <c r="F17" s="1">
        <v>17.48</v>
      </c>
      <c r="G17" s="1">
        <f t="shared" si="1"/>
        <v>77.67</v>
      </c>
      <c r="H17">
        <f t="shared" si="2"/>
        <v>98.174770424681043</v>
      </c>
      <c r="I17">
        <f t="shared" si="3"/>
        <v>0.17804981793576516</v>
      </c>
      <c r="J17">
        <v>0.997</v>
      </c>
      <c r="K17">
        <f t="shared" si="4"/>
        <v>0.81629006831318962</v>
      </c>
      <c r="L17">
        <f t="shared" si="5"/>
        <v>4.443363844393593</v>
      </c>
      <c r="M17">
        <f t="shared" si="6"/>
        <v>0.79352068557336086</v>
      </c>
      <c r="N17" s="6">
        <f t="shared" si="11"/>
        <v>0.88130012137615654</v>
      </c>
      <c r="O17" s="7">
        <f t="shared" si="12"/>
        <v>8.777943580279568E-2</v>
      </c>
      <c r="P17" s="7">
        <f t="shared" si="13"/>
        <v>6.6851010697997877</v>
      </c>
    </row>
    <row r="18" spans="1:20" x14ac:dyDescent="0.25">
      <c r="A18">
        <v>3</v>
      </c>
      <c r="B18">
        <v>7</v>
      </c>
      <c r="C18">
        <v>147.75</v>
      </c>
      <c r="D18" s="1">
        <v>50.69</v>
      </c>
      <c r="E18" s="1">
        <f t="shared" si="0"/>
        <v>97.06</v>
      </c>
      <c r="F18" s="1">
        <v>15.889999999999999</v>
      </c>
      <c r="G18" s="1">
        <f t="shared" si="1"/>
        <v>81.17</v>
      </c>
      <c r="H18">
        <f t="shared" si="2"/>
        <v>98.174770424681043</v>
      </c>
      <c r="I18">
        <f t="shared" si="3"/>
        <v>0.16185421092673385</v>
      </c>
      <c r="J18">
        <v>0.997</v>
      </c>
      <c r="K18">
        <f t="shared" si="4"/>
        <v>0.83628683288687411</v>
      </c>
      <c r="L18">
        <f t="shared" si="5"/>
        <v>5.1082441787287607</v>
      </c>
      <c r="M18">
        <f t="shared" si="6"/>
        <v>0.82927866676953377</v>
      </c>
      <c r="N18" s="6">
        <f t="shared" si="11"/>
        <v>0.8920971927155108</v>
      </c>
      <c r="O18" s="7">
        <f t="shared" si="12"/>
        <v>6.2818525945977033E-2</v>
      </c>
      <c r="P18" s="7">
        <f t="shared" si="13"/>
        <v>7.6854225357002415</v>
      </c>
      <c r="Q18">
        <v>4</v>
      </c>
      <c r="R18" s="4">
        <v>0.83922683342808413</v>
      </c>
      <c r="S18" s="4">
        <v>0.75412138421988995</v>
      </c>
      <c r="T18" s="5">
        <v>0.1</v>
      </c>
    </row>
    <row r="19" spans="1:20" x14ac:dyDescent="0.25">
      <c r="E19" s="1"/>
      <c r="G19" s="1"/>
      <c r="O19" s="7"/>
      <c r="P19" s="7"/>
      <c r="Q19">
        <v>4</v>
      </c>
      <c r="R19" s="4">
        <v>0.83582955996749098</v>
      </c>
      <c r="S19" s="4">
        <v>0.73552633044289228</v>
      </c>
      <c r="T19" s="5">
        <v>3</v>
      </c>
    </row>
    <row r="20" spans="1:20" x14ac:dyDescent="0.25">
      <c r="E20" s="1"/>
      <c r="G20" s="1"/>
      <c r="O20" s="7"/>
      <c r="P20" s="7"/>
      <c r="Q20">
        <v>4</v>
      </c>
      <c r="R20" s="4">
        <v>0.8230952083072689</v>
      </c>
      <c r="S20" s="4">
        <v>0.67218054285092221</v>
      </c>
      <c r="T20" s="5">
        <v>6</v>
      </c>
    </row>
    <row r="21" spans="1:20" x14ac:dyDescent="0.25">
      <c r="A21">
        <v>6</v>
      </c>
      <c r="B21">
        <v>1</v>
      </c>
      <c r="C21">
        <v>127.14</v>
      </c>
      <c r="D21" s="1">
        <v>50.2</v>
      </c>
      <c r="E21" s="1">
        <f t="shared" si="0"/>
        <v>76.94</v>
      </c>
      <c r="F21" s="1">
        <v>13.65</v>
      </c>
      <c r="G21" s="1">
        <f t="shared" si="1"/>
        <v>63.29</v>
      </c>
      <c r="H21">
        <f t="shared" si="2"/>
        <v>98.174770424681043</v>
      </c>
      <c r="I21">
        <f t="shared" si="3"/>
        <v>0.13903775828507978</v>
      </c>
      <c r="J21">
        <v>0.997</v>
      </c>
      <c r="K21">
        <f t="shared" si="4"/>
        <v>0.82258903041330911</v>
      </c>
      <c r="L21">
        <f t="shared" si="5"/>
        <v>4.6366300366300361</v>
      </c>
      <c r="M21">
        <f t="shared" si="6"/>
        <v>0.64660646568736968</v>
      </c>
      <c r="N21" s="6">
        <f>1-I21/1.5</f>
        <v>0.90730816114328017</v>
      </c>
      <c r="O21" s="7">
        <f>N21-M21</f>
        <v>0.26070169545591049</v>
      </c>
      <c r="P21" s="7">
        <f>G21*1.5/F21/J21</f>
        <v>6.9758726729639466</v>
      </c>
      <c r="Q21">
        <v>4</v>
      </c>
      <c r="R21" s="4">
        <v>0.81103835360149668</v>
      </c>
      <c r="S21" s="4">
        <v>0.65962063185280961</v>
      </c>
      <c r="T21" s="5">
        <v>10</v>
      </c>
    </row>
    <row r="22" spans="1:20" x14ac:dyDescent="0.25">
      <c r="A22">
        <v>6</v>
      </c>
      <c r="B22">
        <v>2</v>
      </c>
      <c r="C22">
        <v>137.30000000000001</v>
      </c>
      <c r="D22" s="1">
        <v>50.55</v>
      </c>
      <c r="E22" s="1">
        <f t="shared" si="0"/>
        <v>86.750000000000014</v>
      </c>
      <c r="F22" s="1">
        <v>13.620000000000001</v>
      </c>
      <c r="G22" s="1">
        <f t="shared" si="1"/>
        <v>73.13000000000001</v>
      </c>
      <c r="H22">
        <f t="shared" si="2"/>
        <v>98.174770424681043</v>
      </c>
      <c r="I22">
        <f t="shared" si="3"/>
        <v>0.13873218079434332</v>
      </c>
      <c r="J22">
        <v>0.997</v>
      </c>
      <c r="K22">
        <f t="shared" si="4"/>
        <v>0.84299711815561962</v>
      </c>
      <c r="L22">
        <f t="shared" si="5"/>
        <v>5.3693098384728346</v>
      </c>
      <c r="M22">
        <f t="shared" si="6"/>
        <v>0.74713747567889632</v>
      </c>
      <c r="N22" s="6">
        <f t="shared" ref="N22:N27" si="14">1-I22/1.5</f>
        <v>0.90751187947043777</v>
      </c>
      <c r="O22" s="7">
        <f t="shared" ref="O22:O27" si="15">N22-M22</f>
        <v>0.16037440379154144</v>
      </c>
      <c r="P22" s="7">
        <f t="shared" ref="P22:P27" si="16">G22*1.5/F22/J22</f>
        <v>8.078199355776583</v>
      </c>
    </row>
    <row r="23" spans="1:20" x14ac:dyDescent="0.25">
      <c r="A23">
        <v>6</v>
      </c>
      <c r="B23">
        <v>3</v>
      </c>
      <c r="C23">
        <v>133</v>
      </c>
      <c r="D23" s="1">
        <v>50.43</v>
      </c>
      <c r="E23" s="1">
        <f t="shared" si="0"/>
        <v>82.57</v>
      </c>
      <c r="F23" s="1">
        <v>14.040000000000001</v>
      </c>
      <c r="G23" s="1">
        <f t="shared" si="1"/>
        <v>68.529999999999987</v>
      </c>
      <c r="H23">
        <f t="shared" si="2"/>
        <v>98.174770424681043</v>
      </c>
      <c r="I23">
        <f t="shared" si="3"/>
        <v>0.14301026566465347</v>
      </c>
      <c r="J23">
        <v>0.997</v>
      </c>
      <c r="K23">
        <f t="shared" si="4"/>
        <v>0.82996245609785624</v>
      </c>
      <c r="L23">
        <f t="shared" si="5"/>
        <v>4.88105413105413</v>
      </c>
      <c r="M23">
        <f t="shared" si="6"/>
        <v>0.70014127182106856</v>
      </c>
      <c r="N23" s="6">
        <f t="shared" si="14"/>
        <v>0.90465982289023106</v>
      </c>
      <c r="O23" s="7">
        <f t="shared" si="15"/>
        <v>0.2045185510691625</v>
      </c>
      <c r="P23" s="7">
        <f t="shared" si="16"/>
        <v>7.3436120326792329</v>
      </c>
      <c r="Q23">
        <v>5</v>
      </c>
      <c r="R23" s="4">
        <v>0.81851512373968838</v>
      </c>
      <c r="S23" s="4">
        <v>0.72990694605973383</v>
      </c>
      <c r="T23" s="5">
        <v>0.1</v>
      </c>
    </row>
    <row r="24" spans="1:20" x14ac:dyDescent="0.25">
      <c r="A24">
        <v>6</v>
      </c>
      <c r="B24">
        <v>4</v>
      </c>
      <c r="C24">
        <v>130.4</v>
      </c>
      <c r="D24" s="1">
        <v>50.47</v>
      </c>
      <c r="E24" s="1">
        <f t="shared" si="0"/>
        <v>79.930000000000007</v>
      </c>
      <c r="F24" s="1">
        <v>14.14</v>
      </c>
      <c r="G24" s="1">
        <f t="shared" si="1"/>
        <v>65.790000000000006</v>
      </c>
      <c r="H24">
        <f t="shared" si="2"/>
        <v>98.174770424681043</v>
      </c>
      <c r="I24">
        <f t="shared" si="3"/>
        <v>0.1440288573004416</v>
      </c>
      <c r="J24">
        <v>0.997</v>
      </c>
      <c r="K24">
        <f t="shared" si="4"/>
        <v>0.8230952083072689</v>
      </c>
      <c r="L24">
        <f t="shared" si="5"/>
        <v>4.6527581329561531</v>
      </c>
      <c r="M24">
        <f t="shared" si="6"/>
        <v>0.67214788082749333</v>
      </c>
      <c r="N24" s="6">
        <f t="shared" si="14"/>
        <v>0.90398076179970555</v>
      </c>
      <c r="O24" s="7">
        <f t="shared" si="15"/>
        <v>0.23183288097221222</v>
      </c>
      <c r="P24" s="7">
        <f t="shared" si="16"/>
        <v>7.0001376122710424</v>
      </c>
      <c r="Q24">
        <v>5</v>
      </c>
      <c r="R24" s="4">
        <v>0.80680570801317231</v>
      </c>
      <c r="S24" s="4">
        <v>0.67585868535626226</v>
      </c>
      <c r="T24" s="5">
        <v>3</v>
      </c>
    </row>
    <row r="25" spans="1:20" x14ac:dyDescent="0.25">
      <c r="A25">
        <v>6</v>
      </c>
      <c r="B25">
        <v>5</v>
      </c>
      <c r="C25">
        <v>124.4</v>
      </c>
      <c r="D25" s="1">
        <v>50.58</v>
      </c>
      <c r="E25" s="1">
        <f t="shared" si="0"/>
        <v>73.820000000000007</v>
      </c>
      <c r="F25" s="1">
        <v>15.84</v>
      </c>
      <c r="G25" s="1">
        <f t="shared" si="1"/>
        <v>57.980000000000004</v>
      </c>
      <c r="H25">
        <f t="shared" si="2"/>
        <v>98.174770424681043</v>
      </c>
      <c r="I25">
        <f t="shared" si="3"/>
        <v>0.1613449151088398</v>
      </c>
      <c r="J25">
        <v>0.997</v>
      </c>
      <c r="K25">
        <f t="shared" si="4"/>
        <v>0.78542400433486859</v>
      </c>
      <c r="L25">
        <f t="shared" si="5"/>
        <v>3.6603535353535355</v>
      </c>
      <c r="M25">
        <f t="shared" si="6"/>
        <v>0.59235649992974715</v>
      </c>
      <c r="N25" s="6">
        <f t="shared" si="14"/>
        <v>0.8924367232607735</v>
      </c>
      <c r="O25" s="7">
        <f t="shared" si="15"/>
        <v>0.30008022333102635</v>
      </c>
      <c r="P25" s="7">
        <f t="shared" si="16"/>
        <v>5.5070514574025102</v>
      </c>
      <c r="Q25">
        <v>5</v>
      </c>
      <c r="R25" s="4">
        <v>0.78542400433486859</v>
      </c>
      <c r="S25" s="4">
        <v>0.59238528461006934</v>
      </c>
      <c r="T25" s="5">
        <v>6</v>
      </c>
    </row>
    <row r="26" spans="1:20" x14ac:dyDescent="0.25">
      <c r="A26">
        <v>6</v>
      </c>
      <c r="B26">
        <v>6</v>
      </c>
      <c r="C26">
        <v>140.52000000000001</v>
      </c>
      <c r="D26" s="1">
        <v>50.46</v>
      </c>
      <c r="E26" s="1">
        <f t="shared" si="0"/>
        <v>90.06</v>
      </c>
      <c r="F26" s="1">
        <v>17.48</v>
      </c>
      <c r="G26" s="1">
        <f t="shared" si="1"/>
        <v>72.58</v>
      </c>
      <c r="H26">
        <f t="shared" si="2"/>
        <v>98.174770424681043</v>
      </c>
      <c r="I26">
        <f t="shared" si="3"/>
        <v>0.17804981793576516</v>
      </c>
      <c r="J26">
        <v>0.997</v>
      </c>
      <c r="K26">
        <f t="shared" si="4"/>
        <v>0.80590717299578052</v>
      </c>
      <c r="L26">
        <f t="shared" si="5"/>
        <v>4.1521739130434785</v>
      </c>
      <c r="M26">
        <f t="shared" si="6"/>
        <v>0.74151836434806917</v>
      </c>
      <c r="N26" s="6">
        <f t="shared" si="14"/>
        <v>0.88130012137615654</v>
      </c>
      <c r="O26" s="7">
        <f t="shared" si="15"/>
        <v>0.13978175702808737</v>
      </c>
      <c r="P26" s="7">
        <f t="shared" si="16"/>
        <v>6.2470018751907901</v>
      </c>
      <c r="Q26">
        <v>5</v>
      </c>
      <c r="R26" s="4">
        <v>0.77116440335163239</v>
      </c>
      <c r="S26" s="4">
        <v>0.55649009803257099</v>
      </c>
      <c r="T26" s="5">
        <v>10</v>
      </c>
    </row>
    <row r="27" spans="1:20" x14ac:dyDescent="0.25">
      <c r="A27">
        <v>6</v>
      </c>
      <c r="B27">
        <v>7</v>
      </c>
      <c r="C27">
        <v>141.96</v>
      </c>
      <c r="D27" s="1">
        <v>50.69</v>
      </c>
      <c r="E27" s="1">
        <f t="shared" si="0"/>
        <v>91.27000000000001</v>
      </c>
      <c r="F27" s="1">
        <v>15.889999999999999</v>
      </c>
      <c r="G27" s="1">
        <f t="shared" si="1"/>
        <v>75.38000000000001</v>
      </c>
      <c r="H27">
        <f t="shared" si="2"/>
        <v>98.174770424681043</v>
      </c>
      <c r="I27">
        <f t="shared" si="3"/>
        <v>0.16185421092673385</v>
      </c>
      <c r="J27">
        <v>0.997</v>
      </c>
      <c r="K27">
        <f t="shared" si="4"/>
        <v>0.82590117234578719</v>
      </c>
      <c r="L27">
        <f t="shared" si="5"/>
        <v>4.7438640654499693</v>
      </c>
      <c r="M27">
        <f t="shared" si="6"/>
        <v>0.77012474930500752</v>
      </c>
      <c r="N27" s="6">
        <f t="shared" si="14"/>
        <v>0.8920971927155108</v>
      </c>
      <c r="O27" s="7">
        <f t="shared" si="15"/>
        <v>0.12197244341050328</v>
      </c>
      <c r="P27" s="7">
        <f t="shared" si="16"/>
        <v>7.1372077213389717</v>
      </c>
    </row>
    <row r="28" spans="1:20" x14ac:dyDescent="0.25">
      <c r="E28" s="1"/>
      <c r="G28" s="1"/>
      <c r="O28" s="7"/>
      <c r="P28" s="7"/>
    </row>
    <row r="29" spans="1:20" x14ac:dyDescent="0.25">
      <c r="E29" s="1"/>
      <c r="G29" s="1"/>
      <c r="O29" s="7"/>
      <c r="P29" s="7"/>
    </row>
    <row r="30" spans="1:20" x14ac:dyDescent="0.25">
      <c r="A30">
        <v>10</v>
      </c>
      <c r="B30">
        <v>1</v>
      </c>
      <c r="C30">
        <v>122.26</v>
      </c>
      <c r="D30" s="1">
        <v>50.2</v>
      </c>
      <c r="E30" s="1">
        <f t="shared" si="0"/>
        <v>72.06</v>
      </c>
      <c r="F30" s="1">
        <v>13.65</v>
      </c>
      <c r="G30" s="1">
        <f t="shared" si="1"/>
        <v>58.410000000000004</v>
      </c>
      <c r="H30">
        <f>PI()*2.5*2.5*4.7</f>
        <v>92.284284199200187</v>
      </c>
      <c r="I30">
        <f t="shared" si="3"/>
        <v>0.14791250881391463</v>
      </c>
      <c r="J30">
        <v>0.997</v>
      </c>
      <c r="K30">
        <f t="shared" si="4"/>
        <v>0.81057452123230644</v>
      </c>
      <c r="L30">
        <f t="shared" si="5"/>
        <v>4.279120879120879</v>
      </c>
      <c r="M30">
        <f t="shared" si="6"/>
        <v>0.63484002482324287</v>
      </c>
      <c r="N30" s="6">
        <f>1-I30/1.5</f>
        <v>0.90139166079072353</v>
      </c>
      <c r="O30" s="7">
        <f>N30-M30</f>
        <v>0.26655163596748066</v>
      </c>
      <c r="P30" s="7">
        <f>G30*1.5/F30/J30</f>
        <v>6.4379953045951046</v>
      </c>
      <c r="Q30">
        <v>6</v>
      </c>
      <c r="R30" s="4">
        <v>0.82040480838384866</v>
      </c>
      <c r="S30" s="4">
        <v>0.81583244180948655</v>
      </c>
      <c r="T30" s="5">
        <v>0.1</v>
      </c>
    </row>
    <row r="31" spans="1:20" x14ac:dyDescent="0.25">
      <c r="A31">
        <v>10</v>
      </c>
      <c r="B31">
        <v>2</v>
      </c>
      <c r="C31">
        <v>131.94</v>
      </c>
      <c r="D31" s="1">
        <v>50.55</v>
      </c>
      <c r="E31" s="1">
        <f t="shared" si="0"/>
        <v>81.39</v>
      </c>
      <c r="F31" s="1">
        <v>13.620000000000001</v>
      </c>
      <c r="G31" s="1">
        <f t="shared" si="1"/>
        <v>67.77</v>
      </c>
      <c r="H31">
        <f>PI()*2.5*2.5*4.7</f>
        <v>92.284284199200187</v>
      </c>
      <c r="I31">
        <f t="shared" si="3"/>
        <v>0.14758742637696098</v>
      </c>
      <c r="J31">
        <v>0.997</v>
      </c>
      <c r="K31">
        <f t="shared" si="4"/>
        <v>0.83265757464061918</v>
      </c>
      <c r="L31">
        <f t="shared" si="5"/>
        <v>4.9757709251101314</v>
      </c>
      <c r="M31">
        <f t="shared" si="6"/>
        <v>0.73657093789199057</v>
      </c>
      <c r="N31" s="6">
        <f t="shared" ref="N31:N36" si="17">1-I31/1.5</f>
        <v>0.90160838241535934</v>
      </c>
      <c r="O31" s="7">
        <f t="shared" ref="O31:O36" si="18">N31-M31</f>
        <v>0.16503744452336877</v>
      </c>
      <c r="P31" s="7">
        <f t="shared" ref="P31:P36" si="19">G31*1.5/F31/J31</f>
        <v>7.4861147318607806</v>
      </c>
      <c r="Q31">
        <v>6</v>
      </c>
      <c r="R31" s="4">
        <v>0.81629006831318962</v>
      </c>
      <c r="S31" s="4">
        <v>0.79355924552714896</v>
      </c>
      <c r="T31" s="5">
        <v>3</v>
      </c>
    </row>
    <row r="32" spans="1:20" x14ac:dyDescent="0.25">
      <c r="A32">
        <v>10</v>
      </c>
      <c r="B32">
        <v>3</v>
      </c>
      <c r="C32">
        <v>127.93</v>
      </c>
      <c r="D32" s="1">
        <v>50.43</v>
      </c>
      <c r="E32" s="1">
        <f t="shared" si="0"/>
        <v>77.5</v>
      </c>
      <c r="F32" s="1">
        <v>14.040000000000001</v>
      </c>
      <c r="G32" s="1">
        <f t="shared" si="1"/>
        <v>63.46</v>
      </c>
      <c r="H32">
        <f>PI()*2.5*2.5*4.8</f>
        <v>94.247779607693801</v>
      </c>
      <c r="I32">
        <f t="shared" si="3"/>
        <v>0.14896902673401405</v>
      </c>
      <c r="J32">
        <v>0.997</v>
      </c>
      <c r="K32">
        <f t="shared" si="4"/>
        <v>0.81883870967741934</v>
      </c>
      <c r="L32">
        <f t="shared" si="5"/>
        <v>4.5199430199430193</v>
      </c>
      <c r="M32">
        <f t="shared" si="6"/>
        <v>0.67535758533010215</v>
      </c>
      <c r="N32" s="6">
        <f t="shared" si="17"/>
        <v>0.90068731551065728</v>
      </c>
      <c r="O32" s="7">
        <f t="shared" si="18"/>
        <v>0.22532973018055513</v>
      </c>
      <c r="P32" s="7">
        <f t="shared" si="19"/>
        <v>6.8003154763435596</v>
      </c>
      <c r="Q32">
        <v>6</v>
      </c>
      <c r="R32" s="4">
        <v>0.80590717299578052</v>
      </c>
      <c r="S32" s="4">
        <v>0.7415543973266443</v>
      </c>
      <c r="T32" s="5">
        <v>6</v>
      </c>
    </row>
    <row r="33" spans="1:20" x14ac:dyDescent="0.25">
      <c r="A33">
        <v>10</v>
      </c>
      <c r="B33">
        <v>4</v>
      </c>
      <c r="C33">
        <v>125.3</v>
      </c>
      <c r="D33" s="1">
        <v>50.47</v>
      </c>
      <c r="E33" s="1">
        <f t="shared" si="0"/>
        <v>74.83</v>
      </c>
      <c r="F33" s="1">
        <v>14.14</v>
      </c>
      <c r="G33" s="1">
        <f t="shared" si="1"/>
        <v>60.69</v>
      </c>
      <c r="H33">
        <f>PI()*2.5*2.5*4.7</f>
        <v>92.284284199200187</v>
      </c>
      <c r="I33">
        <f t="shared" si="3"/>
        <v>0.15322218861749107</v>
      </c>
      <c r="J33">
        <v>0.997</v>
      </c>
      <c r="K33">
        <f t="shared" si="4"/>
        <v>0.81103835360149668</v>
      </c>
      <c r="L33">
        <f t="shared" si="5"/>
        <v>4.2920792079207919</v>
      </c>
      <c r="M33">
        <f t="shared" si="6"/>
        <v>0.65962063185280961</v>
      </c>
      <c r="N33" s="6">
        <f t="shared" si="17"/>
        <v>0.8978518742550059</v>
      </c>
      <c r="O33" s="7">
        <f t="shared" si="18"/>
        <v>0.23823124240219629</v>
      </c>
      <c r="P33" s="7">
        <f t="shared" si="19"/>
        <v>6.4574912857384028</v>
      </c>
      <c r="Q33">
        <v>6</v>
      </c>
      <c r="R33" s="4">
        <v>0.78366336633663358</v>
      </c>
      <c r="S33" s="4">
        <v>0.66011526802964371</v>
      </c>
      <c r="T33" s="5">
        <v>10</v>
      </c>
    </row>
    <row r="34" spans="1:20" x14ac:dyDescent="0.25">
      <c r="A34">
        <v>10</v>
      </c>
      <c r="B34">
        <v>5</v>
      </c>
      <c r="C34">
        <v>119.8</v>
      </c>
      <c r="D34" s="1">
        <v>50.58</v>
      </c>
      <c r="E34" s="1">
        <f t="shared" si="0"/>
        <v>69.22</v>
      </c>
      <c r="F34" s="1">
        <v>15.84</v>
      </c>
      <c r="G34" s="1">
        <f t="shared" si="1"/>
        <v>53.379999999999995</v>
      </c>
      <c r="H34">
        <f>PI()*2.5*2.5*4.9</f>
        <v>96.211275016187429</v>
      </c>
      <c r="I34">
        <f t="shared" si="3"/>
        <v>0.16463766847840797</v>
      </c>
      <c r="J34">
        <v>0.997</v>
      </c>
      <c r="K34">
        <f t="shared" si="4"/>
        <v>0.77116440335163239</v>
      </c>
      <c r="L34">
        <f t="shared" si="5"/>
        <v>3.3699494949494948</v>
      </c>
      <c r="M34">
        <f t="shared" si="6"/>
        <v>0.55649009803257099</v>
      </c>
      <c r="N34" s="6">
        <f t="shared" si="17"/>
        <v>0.890241554347728</v>
      </c>
      <c r="O34" s="7">
        <f t="shared" si="18"/>
        <v>0.33375145631515701</v>
      </c>
      <c r="P34" s="7">
        <f t="shared" si="19"/>
        <v>5.0701346463633321</v>
      </c>
    </row>
    <row r="35" spans="1:20" x14ac:dyDescent="0.25">
      <c r="A35">
        <v>10</v>
      </c>
      <c r="B35">
        <v>6</v>
      </c>
      <c r="C35">
        <v>131.26</v>
      </c>
      <c r="D35" s="1">
        <v>50.46</v>
      </c>
      <c r="E35" s="1">
        <f t="shared" si="0"/>
        <v>80.799999999999983</v>
      </c>
      <c r="F35" s="1">
        <v>17.48</v>
      </c>
      <c r="G35" s="1">
        <f t="shared" si="1"/>
        <v>63.319999999999979</v>
      </c>
      <c r="H35">
        <f>PI()*2.5*2.5*4.9</f>
        <v>96.211275016187429</v>
      </c>
      <c r="I35">
        <f t="shared" si="3"/>
        <v>0.18168348768955625</v>
      </c>
      <c r="J35">
        <v>0.997</v>
      </c>
      <c r="K35">
        <f t="shared" si="4"/>
        <v>0.78366336633663358</v>
      </c>
      <c r="L35">
        <f t="shared" si="5"/>
        <v>3.6224256292906167</v>
      </c>
      <c r="M35">
        <f t="shared" si="6"/>
        <v>0.66011526802964371</v>
      </c>
      <c r="N35" s="6">
        <f t="shared" si="17"/>
        <v>0.87887767487362911</v>
      </c>
      <c r="O35" s="7">
        <f t="shared" si="18"/>
        <v>0.2187624068439854</v>
      </c>
      <c r="P35" s="7">
        <f t="shared" si="19"/>
        <v>5.4499884091634145</v>
      </c>
      <c r="Q35">
        <v>7</v>
      </c>
      <c r="R35" s="4">
        <v>0.83712587125871263</v>
      </c>
      <c r="S35" s="4">
        <v>0.83442749558648444</v>
      </c>
      <c r="T35" s="5">
        <v>0.1</v>
      </c>
    </row>
    <row r="36" spans="1:20" x14ac:dyDescent="0.25">
      <c r="A36">
        <v>10</v>
      </c>
      <c r="B36">
        <v>7</v>
      </c>
      <c r="C36">
        <v>136.69999999999999</v>
      </c>
      <c r="D36" s="1">
        <v>50.69</v>
      </c>
      <c r="E36" s="1">
        <f t="shared" si="0"/>
        <v>86.009999999999991</v>
      </c>
      <c r="F36" s="1">
        <v>15.889999999999999</v>
      </c>
      <c r="G36" s="1">
        <f t="shared" si="1"/>
        <v>70.11999999999999</v>
      </c>
      <c r="H36">
        <f>PI()*2.5*2.5*5</f>
        <v>98.174770424681043</v>
      </c>
      <c r="I36">
        <f t="shared" si="3"/>
        <v>0.16185421092673385</v>
      </c>
      <c r="J36">
        <v>0.997</v>
      </c>
      <c r="K36">
        <f t="shared" si="4"/>
        <v>0.81525404022788051</v>
      </c>
      <c r="L36">
        <f t="shared" si="5"/>
        <v>4.4128382630585268</v>
      </c>
      <c r="M36">
        <f t="shared" si="6"/>
        <v>0.71638561185018723</v>
      </c>
      <c r="N36" s="6">
        <f t="shared" si="17"/>
        <v>0.8920971927155108</v>
      </c>
      <c r="O36" s="7">
        <f t="shared" si="18"/>
        <v>0.17571158086532357</v>
      </c>
      <c r="P36" s="7">
        <f t="shared" si="19"/>
        <v>6.6391749193458276</v>
      </c>
      <c r="Q36">
        <v>7</v>
      </c>
      <c r="R36" s="4">
        <v>0.83628683288687411</v>
      </c>
      <c r="S36" s="4">
        <v>0.82931896432906749</v>
      </c>
      <c r="T36" s="5">
        <v>3</v>
      </c>
    </row>
    <row r="37" spans="1:20" x14ac:dyDescent="0.25">
      <c r="Q37">
        <v>7</v>
      </c>
      <c r="R37" s="4">
        <v>0.82590117234578719</v>
      </c>
      <c r="S37" s="4">
        <v>0.7701621723681793</v>
      </c>
      <c r="T37" s="5">
        <v>6</v>
      </c>
    </row>
    <row r="38" spans="1:20" x14ac:dyDescent="0.25">
      <c r="Q38">
        <v>7</v>
      </c>
      <c r="R38" s="4">
        <v>0.81525404022788051</v>
      </c>
      <c r="S38" s="4">
        <v>0.71638561185018723</v>
      </c>
      <c r="T38" s="5">
        <v>10</v>
      </c>
    </row>
    <row r="39" spans="1:20" x14ac:dyDescent="0.25">
      <c r="G39" t="s">
        <v>36</v>
      </c>
      <c r="H39">
        <f t="shared" ref="H39:H45" si="20">5-H30/2.5/2.5/PI()</f>
        <v>0.29999999999999982</v>
      </c>
      <c r="I39">
        <f>H39/5*100</f>
        <v>5.9999999999999964</v>
      </c>
    </row>
    <row r="40" spans="1:20" x14ac:dyDescent="0.25">
      <c r="H40">
        <f t="shared" si="20"/>
        <v>0.29999999999999982</v>
      </c>
      <c r="I40">
        <f t="shared" ref="I40:I46" si="21">H40/5*100</f>
        <v>5.9999999999999964</v>
      </c>
    </row>
    <row r="41" spans="1:20" x14ac:dyDescent="0.25">
      <c r="H41">
        <f t="shared" si="20"/>
        <v>0.20000000000000018</v>
      </c>
      <c r="I41">
        <f t="shared" si="21"/>
        <v>4.0000000000000036</v>
      </c>
    </row>
    <row r="42" spans="1:20" x14ac:dyDescent="0.25">
      <c r="H42">
        <f t="shared" si="20"/>
        <v>0.29999999999999982</v>
      </c>
      <c r="I42">
        <f t="shared" si="21"/>
        <v>5.9999999999999964</v>
      </c>
    </row>
    <row r="43" spans="1:20" x14ac:dyDescent="0.25">
      <c r="H43">
        <f t="shared" si="20"/>
        <v>9.9999999999999645E-2</v>
      </c>
      <c r="I43">
        <f t="shared" si="21"/>
        <v>1.9999999999999927</v>
      </c>
    </row>
    <row r="44" spans="1:20" x14ac:dyDescent="0.25">
      <c r="H44">
        <f t="shared" si="20"/>
        <v>9.9999999999999645E-2</v>
      </c>
      <c r="I44">
        <f t="shared" si="21"/>
        <v>1.9999999999999927</v>
      </c>
    </row>
    <row r="45" spans="1:20" x14ac:dyDescent="0.25">
      <c r="H45">
        <f t="shared" si="20"/>
        <v>0</v>
      </c>
      <c r="I45">
        <f t="shared" si="21"/>
        <v>0</v>
      </c>
    </row>
    <row r="46" spans="1:20" x14ac:dyDescent="0.25">
      <c r="G46" t="s">
        <v>39</v>
      </c>
      <c r="H46">
        <f>AVERAGE(H39:H45)</f>
        <v>0.18571428571428555</v>
      </c>
      <c r="I46">
        <f t="shared" si="21"/>
        <v>3.7142857142857109</v>
      </c>
    </row>
    <row r="47" spans="1:20" x14ac:dyDescent="0.25">
      <c r="G47" t="s">
        <v>40</v>
      </c>
      <c r="H47">
        <f>MEDIAN(H39:H45)</f>
        <v>0.20000000000000018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A7A6-C0C3-5449-A288-A4D401D7C227}">
  <dimension ref="A1:X47"/>
  <sheetViews>
    <sheetView tabSelected="1" zoomScaleNormal="100" workbookViewId="0">
      <selection activeCell="K1" sqref="K1"/>
    </sheetView>
  </sheetViews>
  <sheetFormatPr defaultColWidth="11.42578125" defaultRowHeight="15" x14ac:dyDescent="0.25"/>
  <cols>
    <col min="3" max="3" width="22.85546875" customWidth="1"/>
    <col min="4" max="5" width="20.140625" customWidth="1"/>
    <col min="11" max="11" width="21.7109375" customWidth="1"/>
    <col min="12" max="12" width="20.7109375" customWidth="1"/>
    <col min="13" max="13" width="22" customWidth="1"/>
    <col min="14" max="14" width="22" style="6" customWidth="1"/>
    <col min="15" max="16" width="22" style="7" customWidth="1"/>
    <col min="18" max="19" width="22.7109375" customWidth="1"/>
    <col min="20" max="20" width="11.42578125" customWidth="1"/>
    <col min="22" max="22" width="15.85546875" customWidth="1"/>
    <col min="23" max="23" width="22" customWidth="1"/>
  </cols>
  <sheetData>
    <row r="1" spans="1:24" x14ac:dyDescent="0.25">
      <c r="A1" t="s">
        <v>8</v>
      </c>
      <c r="B1" t="s">
        <v>9</v>
      </c>
      <c r="C1" t="s">
        <v>23</v>
      </c>
      <c r="D1" t="s">
        <v>19</v>
      </c>
      <c r="E1" t="s">
        <v>20</v>
      </c>
      <c r="F1" t="s">
        <v>10</v>
      </c>
      <c r="G1" t="s">
        <v>13</v>
      </c>
      <c r="H1" t="s">
        <v>12</v>
      </c>
      <c r="I1" t="s">
        <v>49</v>
      </c>
      <c r="J1" t="s">
        <v>14</v>
      </c>
      <c r="K1" t="s">
        <v>29</v>
      </c>
      <c r="L1" t="s">
        <v>11</v>
      </c>
      <c r="M1" t="s">
        <v>28</v>
      </c>
      <c r="N1" s="6" t="s">
        <v>33</v>
      </c>
      <c r="O1" s="7" t="s">
        <v>34</v>
      </c>
      <c r="P1" s="7" t="s">
        <v>35</v>
      </c>
      <c r="Q1" t="s">
        <v>17</v>
      </c>
      <c r="R1" t="s">
        <v>15</v>
      </c>
      <c r="S1" t="s">
        <v>27</v>
      </c>
      <c r="T1" t="s">
        <v>16</v>
      </c>
      <c r="V1" t="s">
        <v>24</v>
      </c>
      <c r="W1" t="s">
        <v>32</v>
      </c>
      <c r="X1" t="s">
        <v>26</v>
      </c>
    </row>
    <row r="3" spans="1:24" x14ac:dyDescent="0.25">
      <c r="A3">
        <v>0.1</v>
      </c>
      <c r="B3">
        <v>1</v>
      </c>
      <c r="C3">
        <v>148.69999999999999</v>
      </c>
      <c r="D3" s="1">
        <v>50.56</v>
      </c>
      <c r="E3" s="1">
        <f>C3-D3</f>
        <v>98.139999999999986</v>
      </c>
      <c r="F3" s="1">
        <v>11.370000000000001</v>
      </c>
      <c r="G3" s="1">
        <f>E3-F3</f>
        <v>86.769999999999982</v>
      </c>
      <c r="H3">
        <f>PI()*2.5*2.5*5</f>
        <v>98.174770424681043</v>
      </c>
      <c r="I3">
        <f>F3/H3</f>
        <v>0.11581386898911041</v>
      </c>
      <c r="J3">
        <v>0.997</v>
      </c>
      <c r="K3">
        <f>G3/E3</f>
        <v>0.88414509883839409</v>
      </c>
      <c r="L3">
        <f>G3/F3</f>
        <v>7.6314863676341229</v>
      </c>
      <c r="M3">
        <f>L3*I3/J3</f>
        <v>0.88649143668341057</v>
      </c>
      <c r="N3" s="6">
        <f>1-I3/1.5</f>
        <v>0.92279075400725974</v>
      </c>
      <c r="O3" s="7">
        <f t="shared" ref="O3:O9" si="0">N3-M3</f>
        <v>3.6299317323849167E-2</v>
      </c>
      <c r="P3" s="7">
        <f>G3*1.5/F3/J3</f>
        <v>11.481674575176713</v>
      </c>
      <c r="Q3">
        <v>1</v>
      </c>
      <c r="R3" s="4">
        <v>0.88414509883839409</v>
      </c>
      <c r="S3" s="4">
        <v>0.88653451441213715</v>
      </c>
      <c r="T3">
        <v>0.1</v>
      </c>
      <c r="V3" s="4">
        <f>(R3+R9+R15+R21+R27+R33+R39)/7</f>
        <v>0.87631310534919737</v>
      </c>
      <c r="W3" s="4">
        <f>(S3+S9+S15+S21+S27+S33+S39)/7</f>
        <v>0.88790651994984349</v>
      </c>
      <c r="X3">
        <v>0.1</v>
      </c>
    </row>
    <row r="4" spans="1:24" x14ac:dyDescent="0.25">
      <c r="A4">
        <v>0.1</v>
      </c>
      <c r="B4">
        <v>2</v>
      </c>
      <c r="C4">
        <v>148.12</v>
      </c>
      <c r="D4" s="1">
        <v>50.45</v>
      </c>
      <c r="E4" s="1">
        <f t="shared" ref="E4:E36" si="1">C4-D4</f>
        <v>97.67</v>
      </c>
      <c r="F4" s="1">
        <v>10.86</v>
      </c>
      <c r="G4" s="1">
        <f t="shared" ref="G4:G36" si="2">E4-F4</f>
        <v>86.81</v>
      </c>
      <c r="H4">
        <f t="shared" ref="H4:H35" si="3">PI()*2.5*2.5*5</f>
        <v>98.174770424681043</v>
      </c>
      <c r="I4">
        <f t="shared" ref="I4:I36" si="4">F4/H4</f>
        <v>0.11061905164659093</v>
      </c>
      <c r="J4">
        <v>0.997</v>
      </c>
      <c r="K4">
        <f t="shared" ref="K4:K36" si="5">G4/E4</f>
        <v>0.88880925565680358</v>
      </c>
      <c r="L4">
        <f t="shared" ref="L4:L36" si="6">G4/F4</f>
        <v>7.9935543278084724</v>
      </c>
      <c r="M4">
        <f t="shared" ref="M4:M36" si="7">L4*I4/J4</f>
        <v>0.88690009932565284</v>
      </c>
      <c r="N4" s="6">
        <f t="shared" ref="N4:N9" si="8">1-I4/1.5</f>
        <v>0.92625396556893935</v>
      </c>
      <c r="O4" s="7">
        <f t="shared" si="0"/>
        <v>3.9353866243286517E-2</v>
      </c>
      <c r="P4" s="7">
        <f t="shared" ref="P4:P9" si="9">G4*1.5/F4/J4</f>
        <v>12.026410723884361</v>
      </c>
      <c r="Q4">
        <v>1</v>
      </c>
      <c r="R4" s="4">
        <v>0.87965707027942419</v>
      </c>
      <c r="S4" s="4">
        <v>0.84914006560784505</v>
      </c>
      <c r="T4">
        <v>3</v>
      </c>
      <c r="V4" s="4">
        <f>(R4+R10+R16+R22+R28+R34+R40)/7</f>
        <v>0.87286407852468262</v>
      </c>
      <c r="W4" s="4">
        <f t="shared" ref="W4:W6" si="10">(S4+S10+S16+S22+S28+S34+S40)/7</f>
        <v>0.86004313089153228</v>
      </c>
      <c r="X4">
        <v>3</v>
      </c>
    </row>
    <row r="5" spans="1:24" x14ac:dyDescent="0.25">
      <c r="A5">
        <v>0.1</v>
      </c>
      <c r="B5">
        <v>3</v>
      </c>
      <c r="C5">
        <v>151</v>
      </c>
      <c r="D5" s="1">
        <v>50.32</v>
      </c>
      <c r="E5" s="1">
        <f t="shared" si="1"/>
        <v>100.68</v>
      </c>
      <c r="F5" s="1">
        <v>12.420000000000002</v>
      </c>
      <c r="G5" s="1">
        <f t="shared" si="2"/>
        <v>88.26</v>
      </c>
      <c r="H5">
        <f t="shared" si="3"/>
        <v>98.174770424681043</v>
      </c>
      <c r="I5">
        <f t="shared" si="4"/>
        <v>0.12650908116488577</v>
      </c>
      <c r="J5">
        <v>0.997</v>
      </c>
      <c r="K5">
        <f t="shared" si="5"/>
        <v>0.87663885578069134</v>
      </c>
      <c r="L5">
        <f t="shared" si="6"/>
        <v>7.1062801932367146</v>
      </c>
      <c r="M5">
        <f t="shared" si="7"/>
        <v>0.90171412010692442</v>
      </c>
      <c r="N5" s="6">
        <f t="shared" si="8"/>
        <v>0.9156606125567428</v>
      </c>
      <c r="O5" s="7">
        <f t="shared" si="0"/>
        <v>1.3946492449818382E-2</v>
      </c>
      <c r="P5" s="7">
        <f t="shared" si="9"/>
        <v>10.691494774177604</v>
      </c>
      <c r="Q5">
        <v>1</v>
      </c>
      <c r="R5" s="4">
        <v>0.86891860733225723</v>
      </c>
      <c r="S5" s="4">
        <v>0.7700600017430308</v>
      </c>
      <c r="T5">
        <v>6</v>
      </c>
      <c r="V5" s="4">
        <f>(R5+R11+R17+R23+R29+R35+R41)/7</f>
        <v>0.86247413676837748</v>
      </c>
      <c r="W5" s="4">
        <f t="shared" si="10"/>
        <v>0.78620296051646843</v>
      </c>
      <c r="X5">
        <v>6</v>
      </c>
    </row>
    <row r="6" spans="1:24" x14ac:dyDescent="0.25">
      <c r="A6">
        <v>0.1</v>
      </c>
      <c r="B6">
        <v>4</v>
      </c>
      <c r="C6">
        <v>145.47999999999999</v>
      </c>
      <c r="D6" s="1">
        <v>49.73</v>
      </c>
      <c r="E6" s="1">
        <f t="shared" si="1"/>
        <v>95.75</v>
      </c>
      <c r="F6" s="1">
        <v>12.29</v>
      </c>
      <c r="G6" s="1">
        <f t="shared" si="2"/>
        <v>83.460000000000008</v>
      </c>
      <c r="H6">
        <f t="shared" si="3"/>
        <v>98.174770424681043</v>
      </c>
      <c r="I6">
        <f t="shared" si="4"/>
        <v>0.12518491203836118</v>
      </c>
      <c r="J6">
        <v>0.997</v>
      </c>
      <c r="K6">
        <f t="shared" si="5"/>
        <v>0.87164490861618804</v>
      </c>
      <c r="L6">
        <f t="shared" si="6"/>
        <v>6.7908868999186343</v>
      </c>
      <c r="M6">
        <f t="shared" si="7"/>
        <v>0.85267460303788711</v>
      </c>
      <c r="N6" s="6">
        <f t="shared" si="8"/>
        <v>0.91654339197442591</v>
      </c>
      <c r="O6" s="7">
        <f t="shared" si="0"/>
        <v>6.3868788936538801E-2</v>
      </c>
      <c r="P6" s="7">
        <f t="shared" si="9"/>
        <v>10.216981293759229</v>
      </c>
      <c r="Q6">
        <v>1</v>
      </c>
      <c r="R6" s="4">
        <v>0.8585996766571321</v>
      </c>
      <c r="S6" s="4">
        <v>0.75037417075495094</v>
      </c>
      <c r="T6">
        <v>10</v>
      </c>
      <c r="V6" s="4">
        <f>(R6+R12+R18+R24+R30+R36+R42)/7</f>
        <v>0.85382120534079697</v>
      </c>
      <c r="W6" s="4">
        <f t="shared" si="10"/>
        <v>0.74968920553787832</v>
      </c>
      <c r="X6">
        <v>10</v>
      </c>
    </row>
    <row r="7" spans="1:24" x14ac:dyDescent="0.25">
      <c r="A7">
        <v>0.1</v>
      </c>
      <c r="B7">
        <v>5</v>
      </c>
      <c r="C7">
        <v>152.36000000000001</v>
      </c>
      <c r="D7" s="1">
        <v>50.71</v>
      </c>
      <c r="E7" s="1">
        <f t="shared" si="1"/>
        <v>101.65</v>
      </c>
      <c r="F7" s="1">
        <v>13.209999999999997</v>
      </c>
      <c r="G7" s="1">
        <f t="shared" si="2"/>
        <v>88.440000000000012</v>
      </c>
      <c r="H7">
        <f t="shared" si="3"/>
        <v>98.174770424681043</v>
      </c>
      <c r="I7">
        <f t="shared" si="4"/>
        <v>0.13455595508761195</v>
      </c>
      <c r="J7">
        <v>0.997</v>
      </c>
      <c r="K7">
        <f t="shared" si="5"/>
        <v>0.87004426955238567</v>
      </c>
      <c r="L7">
        <f t="shared" si="6"/>
        <v>6.6949280847842569</v>
      </c>
      <c r="M7">
        <f t="shared" si="7"/>
        <v>0.90355310199701333</v>
      </c>
      <c r="N7" s="6">
        <f t="shared" si="8"/>
        <v>0.91029602994159209</v>
      </c>
      <c r="O7" s="7">
        <f t="shared" si="0"/>
        <v>6.7429279445787582E-3</v>
      </c>
      <c r="P7" s="7">
        <f t="shared" si="9"/>
        <v>10.072609957047529</v>
      </c>
    </row>
    <row r="8" spans="1:24" x14ac:dyDescent="0.25">
      <c r="A8">
        <v>0.1</v>
      </c>
      <c r="B8">
        <v>6</v>
      </c>
      <c r="C8">
        <v>152.18</v>
      </c>
      <c r="D8" s="1">
        <v>50.56</v>
      </c>
      <c r="E8" s="1">
        <f t="shared" si="1"/>
        <v>101.62</v>
      </c>
      <c r="F8" s="1">
        <v>13.579999999999998</v>
      </c>
      <c r="G8" s="1">
        <f t="shared" si="2"/>
        <v>88.04</v>
      </c>
      <c r="H8">
        <f t="shared" si="3"/>
        <v>98.174770424681043</v>
      </c>
      <c r="I8">
        <f t="shared" si="4"/>
        <v>0.13832474414002804</v>
      </c>
      <c r="J8">
        <v>0.997</v>
      </c>
      <c r="K8">
        <f t="shared" si="5"/>
        <v>0.86636488880141704</v>
      </c>
      <c r="L8">
        <f t="shared" si="6"/>
        <v>6.4830633284241541</v>
      </c>
      <c r="M8">
        <f t="shared" si="7"/>
        <v>0.89946647557459347</v>
      </c>
      <c r="N8" s="6">
        <f t="shared" si="8"/>
        <v>0.90778350390664797</v>
      </c>
      <c r="O8" s="7">
        <f t="shared" si="0"/>
        <v>8.3170283320544991E-3</v>
      </c>
      <c r="P8" s="7">
        <f t="shared" si="9"/>
        <v>9.7538565623232003</v>
      </c>
    </row>
    <row r="9" spans="1:24" x14ac:dyDescent="0.25">
      <c r="A9">
        <v>0.1</v>
      </c>
      <c r="B9">
        <v>7</v>
      </c>
      <c r="C9">
        <v>149.19</v>
      </c>
      <c r="D9" s="1">
        <v>50.45</v>
      </c>
      <c r="E9" s="1">
        <f t="shared" si="1"/>
        <v>98.74</v>
      </c>
      <c r="F9" s="1">
        <v>12.190000000000001</v>
      </c>
      <c r="G9" s="1">
        <f t="shared" si="2"/>
        <v>86.55</v>
      </c>
      <c r="H9">
        <f t="shared" si="3"/>
        <v>98.174770424681043</v>
      </c>
      <c r="I9">
        <f t="shared" si="4"/>
        <v>0.12416632040257307</v>
      </c>
      <c r="J9">
        <v>0.997</v>
      </c>
      <c r="K9">
        <f t="shared" si="5"/>
        <v>0.87654446019850119</v>
      </c>
      <c r="L9">
        <f t="shared" si="6"/>
        <v>7.1000820344544699</v>
      </c>
      <c r="M9">
        <f t="shared" si="7"/>
        <v>0.88424379215107984</v>
      </c>
      <c r="N9" s="6">
        <f t="shared" si="8"/>
        <v>0.91722245306495132</v>
      </c>
      <c r="O9" s="7">
        <f t="shared" si="0"/>
        <v>3.2978660913871471E-2</v>
      </c>
      <c r="P9" s="7">
        <f t="shared" si="9"/>
        <v>10.682169560362793</v>
      </c>
      <c r="Q9">
        <v>2</v>
      </c>
      <c r="R9" s="4">
        <v>0.88880925565680358</v>
      </c>
      <c r="S9" s="4">
        <v>0.88694319691273071</v>
      </c>
      <c r="T9">
        <v>0.1</v>
      </c>
    </row>
    <row r="10" spans="1:24" x14ac:dyDescent="0.25">
      <c r="E10" s="1"/>
      <c r="G10" s="1"/>
      <c r="Q10">
        <v>2</v>
      </c>
      <c r="R10" s="4">
        <v>0.88105147864184008</v>
      </c>
      <c r="S10" s="4">
        <v>0.82186050869323868</v>
      </c>
      <c r="T10">
        <v>3</v>
      </c>
    </row>
    <row r="11" spans="1:24" x14ac:dyDescent="0.25">
      <c r="E11" s="1"/>
      <c r="G11" s="1"/>
      <c r="Q11">
        <v>2</v>
      </c>
      <c r="R11" s="4">
        <v>0.86757712474088522</v>
      </c>
      <c r="S11" s="4">
        <v>0.72694399793043185</v>
      </c>
      <c r="T11">
        <v>6</v>
      </c>
    </row>
    <row r="12" spans="1:24" x14ac:dyDescent="0.25">
      <c r="A12">
        <v>3</v>
      </c>
      <c r="B12">
        <v>1</v>
      </c>
      <c r="C12">
        <v>145.04</v>
      </c>
      <c r="D12" s="1">
        <v>50.56</v>
      </c>
      <c r="E12" s="1">
        <f t="shared" si="1"/>
        <v>94.47999999999999</v>
      </c>
      <c r="F12" s="1">
        <v>11.370000000000001</v>
      </c>
      <c r="G12" s="1">
        <f t="shared" si="2"/>
        <v>83.109999999999985</v>
      </c>
      <c r="H12">
        <f t="shared" si="3"/>
        <v>98.174770424681043</v>
      </c>
      <c r="I12">
        <f t="shared" si="4"/>
        <v>0.11581386898911041</v>
      </c>
      <c r="J12">
        <v>0.997</v>
      </c>
      <c r="K12">
        <f t="shared" si="5"/>
        <v>0.87965707027942419</v>
      </c>
      <c r="L12">
        <f t="shared" si="6"/>
        <v>7.3095866314863658</v>
      </c>
      <c r="M12">
        <f t="shared" si="7"/>
        <v>0.84909880491826961</v>
      </c>
      <c r="N12" s="6">
        <f>1-I12/1.5</f>
        <v>0.92279075400725974</v>
      </c>
      <c r="O12" s="7">
        <f>N12-M12</f>
        <v>7.3691949088990127E-2</v>
      </c>
      <c r="P12" s="7">
        <f>G12*1.5/F12/J12</f>
        <v>10.997372063419808</v>
      </c>
      <c r="Q12">
        <v>2</v>
      </c>
      <c r="R12" s="4">
        <v>0.85533502064739575</v>
      </c>
      <c r="S12" s="4">
        <v>0.68333927756139079</v>
      </c>
      <c r="T12">
        <v>10</v>
      </c>
    </row>
    <row r="13" spans="1:24" x14ac:dyDescent="0.25">
      <c r="A13">
        <v>3</v>
      </c>
      <c r="B13">
        <v>2</v>
      </c>
      <c r="C13">
        <v>141.75</v>
      </c>
      <c r="D13" s="1">
        <v>50.45</v>
      </c>
      <c r="E13" s="1">
        <f t="shared" si="1"/>
        <v>91.3</v>
      </c>
      <c r="F13" s="1">
        <v>10.86</v>
      </c>
      <c r="G13" s="1">
        <f t="shared" si="2"/>
        <v>80.44</v>
      </c>
      <c r="H13">
        <f t="shared" si="3"/>
        <v>98.174770424681043</v>
      </c>
      <c r="I13">
        <f t="shared" si="4"/>
        <v>0.11061905164659093</v>
      </c>
      <c r="J13">
        <v>0.997</v>
      </c>
      <c r="K13">
        <f t="shared" si="5"/>
        <v>0.88105147864184008</v>
      </c>
      <c r="L13">
        <f t="shared" si="6"/>
        <v>7.4069981583793743</v>
      </c>
      <c r="M13">
        <f t="shared" si="7"/>
        <v>0.82182057354861782</v>
      </c>
      <c r="N13" s="6">
        <f t="shared" ref="N13:N18" si="11">1-I13/1.5</f>
        <v>0.92625396556893935</v>
      </c>
      <c r="O13" s="7">
        <f t="shared" ref="O13:O18" si="12">N13-M13</f>
        <v>0.10443339202032154</v>
      </c>
      <c r="P13" s="7">
        <f t="shared" ref="P13:P18" si="13">G13*1.5/F13/J13</f>
        <v>11.143929024642992</v>
      </c>
      <c r="R13" s="4"/>
      <c r="S13" s="4"/>
    </row>
    <row r="14" spans="1:24" x14ac:dyDescent="0.25">
      <c r="A14">
        <v>3</v>
      </c>
      <c r="B14">
        <v>3</v>
      </c>
      <c r="C14">
        <v>149.63</v>
      </c>
      <c r="D14" s="1">
        <v>50.32</v>
      </c>
      <c r="E14" s="1">
        <f t="shared" si="1"/>
        <v>99.31</v>
      </c>
      <c r="F14" s="1">
        <v>12.420000000000002</v>
      </c>
      <c r="G14" s="1">
        <f t="shared" si="2"/>
        <v>86.89</v>
      </c>
      <c r="H14">
        <f t="shared" si="3"/>
        <v>98.174770424681043</v>
      </c>
      <c r="I14">
        <f t="shared" si="4"/>
        <v>0.12650908116488577</v>
      </c>
      <c r="J14">
        <v>0.997</v>
      </c>
      <c r="K14">
        <f t="shared" si="5"/>
        <v>0.87493706575370056</v>
      </c>
      <c r="L14">
        <f t="shared" si="6"/>
        <v>6.9959742351046685</v>
      </c>
      <c r="M14">
        <f t="shared" si="7"/>
        <v>0.88771742461013659</v>
      </c>
      <c r="N14" s="6">
        <f t="shared" si="11"/>
        <v>0.9156606125567428</v>
      </c>
      <c r="O14" s="7">
        <f t="shared" si="12"/>
        <v>2.7943187946606218E-2</v>
      </c>
      <c r="P14" s="7">
        <f t="shared" si="13"/>
        <v>10.525537966556675</v>
      </c>
      <c r="R14" s="4"/>
      <c r="S14" s="4"/>
    </row>
    <row r="15" spans="1:24" x14ac:dyDescent="0.25">
      <c r="A15">
        <v>3</v>
      </c>
      <c r="B15">
        <v>4</v>
      </c>
      <c r="C15">
        <v>143.24</v>
      </c>
      <c r="D15" s="1">
        <v>49.73</v>
      </c>
      <c r="E15" s="1">
        <f t="shared" si="1"/>
        <v>93.510000000000019</v>
      </c>
      <c r="F15" s="1">
        <v>12.29</v>
      </c>
      <c r="G15" s="1">
        <f t="shared" si="2"/>
        <v>81.220000000000027</v>
      </c>
      <c r="H15">
        <f t="shared" si="3"/>
        <v>98.174770424681043</v>
      </c>
      <c r="I15">
        <f t="shared" si="4"/>
        <v>0.12518491203836118</v>
      </c>
      <c r="J15">
        <v>0.997</v>
      </c>
      <c r="K15">
        <f t="shared" si="5"/>
        <v>0.86857020639503812</v>
      </c>
      <c r="L15">
        <f t="shared" si="6"/>
        <v>6.6086248982912963</v>
      </c>
      <c r="M15">
        <f t="shared" si="7"/>
        <v>0.82978949507233657</v>
      </c>
      <c r="N15" s="6">
        <f t="shared" si="11"/>
        <v>0.91654339197442591</v>
      </c>
      <c r="O15" s="7">
        <f t="shared" si="12"/>
        <v>8.6753896902089345E-2</v>
      </c>
      <c r="P15" s="7">
        <f t="shared" si="13"/>
        <v>9.9427656443700538</v>
      </c>
      <c r="Q15">
        <v>3</v>
      </c>
      <c r="R15" s="4">
        <v>0.87663885578069134</v>
      </c>
      <c r="S15" s="4">
        <v>0.90175793755923983</v>
      </c>
      <c r="T15">
        <v>0.1</v>
      </c>
    </row>
    <row r="16" spans="1:24" x14ac:dyDescent="0.25">
      <c r="A16">
        <v>3</v>
      </c>
      <c r="B16">
        <v>5</v>
      </c>
      <c r="C16">
        <v>149.59</v>
      </c>
      <c r="D16" s="1">
        <v>50.71</v>
      </c>
      <c r="E16" s="1">
        <f t="shared" si="1"/>
        <v>98.88</v>
      </c>
      <c r="F16" s="1">
        <v>13.209999999999997</v>
      </c>
      <c r="G16" s="1">
        <f t="shared" si="2"/>
        <v>85.67</v>
      </c>
      <c r="H16">
        <f t="shared" si="3"/>
        <v>98.174770424681043</v>
      </c>
      <c r="I16">
        <f t="shared" si="4"/>
        <v>0.13455595508761195</v>
      </c>
      <c r="J16">
        <v>0.997</v>
      </c>
      <c r="K16">
        <f t="shared" si="5"/>
        <v>0.86640372168284796</v>
      </c>
      <c r="L16">
        <f t="shared" si="6"/>
        <v>6.4852384557153684</v>
      </c>
      <c r="M16">
        <f t="shared" si="7"/>
        <v>0.87525321402175627</v>
      </c>
      <c r="N16" s="6">
        <f t="shared" si="11"/>
        <v>0.91029602994159209</v>
      </c>
      <c r="O16" s="7">
        <f t="shared" si="12"/>
        <v>3.5042815919835824E-2</v>
      </c>
      <c r="P16" s="7">
        <f t="shared" si="13"/>
        <v>9.7571290707854086</v>
      </c>
      <c r="Q16">
        <v>3</v>
      </c>
      <c r="R16" s="4">
        <v>0.87493706575370056</v>
      </c>
      <c r="S16" s="4">
        <v>0.88776056191391728</v>
      </c>
      <c r="T16">
        <v>3</v>
      </c>
    </row>
    <row r="17" spans="1:20" x14ac:dyDescent="0.25">
      <c r="A17">
        <v>3</v>
      </c>
      <c r="B17">
        <v>6</v>
      </c>
      <c r="C17">
        <v>150.9</v>
      </c>
      <c r="D17" s="1">
        <v>50.56</v>
      </c>
      <c r="E17" s="1">
        <f t="shared" si="1"/>
        <v>100.34</v>
      </c>
      <c r="F17" s="1">
        <v>13.579999999999998</v>
      </c>
      <c r="G17" s="1">
        <f t="shared" si="2"/>
        <v>86.76</v>
      </c>
      <c r="H17">
        <f t="shared" si="3"/>
        <v>98.174770424681043</v>
      </c>
      <c r="I17">
        <f t="shared" si="4"/>
        <v>0.13832474414002804</v>
      </c>
      <c r="J17">
        <v>0.997</v>
      </c>
      <c r="K17">
        <f t="shared" si="5"/>
        <v>0.8646601554713973</v>
      </c>
      <c r="L17">
        <f t="shared" si="6"/>
        <v>6.3888070692194416</v>
      </c>
      <c r="M17">
        <f t="shared" si="7"/>
        <v>0.88638927102285026</v>
      </c>
      <c r="N17" s="6">
        <f t="shared" si="11"/>
        <v>0.90778350390664797</v>
      </c>
      <c r="O17" s="7">
        <f t="shared" si="12"/>
        <v>2.1394232883797715E-2</v>
      </c>
      <c r="P17" s="7">
        <f t="shared" si="13"/>
        <v>9.6120467440613453</v>
      </c>
      <c r="Q17">
        <v>3</v>
      </c>
      <c r="R17" s="4">
        <v>0.86617821355457381</v>
      </c>
      <c r="S17" s="4">
        <v>0.82134965556749695</v>
      </c>
      <c r="T17">
        <v>6</v>
      </c>
    </row>
    <row r="18" spans="1:20" x14ac:dyDescent="0.25">
      <c r="A18">
        <v>3</v>
      </c>
      <c r="B18">
        <v>7</v>
      </c>
      <c r="C18">
        <v>147.79</v>
      </c>
      <c r="D18" s="1">
        <v>50.45</v>
      </c>
      <c r="E18" s="1">
        <f t="shared" si="1"/>
        <v>97.339999999999989</v>
      </c>
      <c r="F18" s="1">
        <v>12.190000000000001</v>
      </c>
      <c r="G18" s="1">
        <f t="shared" si="2"/>
        <v>85.149999999999991</v>
      </c>
      <c r="H18">
        <f t="shared" si="3"/>
        <v>98.174770424681043</v>
      </c>
      <c r="I18">
        <f t="shared" si="4"/>
        <v>0.12416632040257307</v>
      </c>
      <c r="J18">
        <v>0.997</v>
      </c>
      <c r="K18">
        <f t="shared" si="5"/>
        <v>0.87476885144853089</v>
      </c>
      <c r="L18">
        <f t="shared" si="6"/>
        <v>6.9852337981952406</v>
      </c>
      <c r="M18">
        <f t="shared" si="7"/>
        <v>0.8699405996726105</v>
      </c>
      <c r="N18" s="6">
        <f t="shared" si="11"/>
        <v>0.91722245306495132</v>
      </c>
      <c r="O18" s="7">
        <f t="shared" si="12"/>
        <v>4.7281853392340811E-2</v>
      </c>
      <c r="P18" s="7">
        <f t="shared" si="13"/>
        <v>10.509378833794244</v>
      </c>
      <c r="Q18">
        <v>3</v>
      </c>
      <c r="R18" s="4">
        <v>0.85812200137080197</v>
      </c>
      <c r="S18" s="4">
        <v>0.78313106339840288</v>
      </c>
      <c r="T18">
        <v>10</v>
      </c>
    </row>
    <row r="19" spans="1:20" x14ac:dyDescent="0.25">
      <c r="E19" s="1"/>
      <c r="G19" s="1"/>
      <c r="R19" s="4"/>
      <c r="S19" s="4"/>
    </row>
    <row r="20" spans="1:20" x14ac:dyDescent="0.25">
      <c r="E20" s="1"/>
      <c r="G20" s="1"/>
      <c r="R20" s="4"/>
      <c r="S20" s="4"/>
    </row>
    <row r="21" spans="1:20" x14ac:dyDescent="0.25">
      <c r="A21">
        <v>6</v>
      </c>
      <c r="B21">
        <v>1</v>
      </c>
      <c r="C21">
        <v>137.30000000000001</v>
      </c>
      <c r="D21" s="1">
        <v>50.56</v>
      </c>
      <c r="E21" s="1">
        <f t="shared" si="1"/>
        <v>86.740000000000009</v>
      </c>
      <c r="F21" s="1">
        <v>11.370000000000001</v>
      </c>
      <c r="G21" s="1">
        <f t="shared" si="2"/>
        <v>75.37</v>
      </c>
      <c r="H21">
        <f t="shared" si="3"/>
        <v>98.174770424681043</v>
      </c>
      <c r="I21">
        <f t="shared" si="4"/>
        <v>0.11581386898911041</v>
      </c>
      <c r="J21">
        <v>0.997</v>
      </c>
      <c r="K21">
        <f t="shared" si="5"/>
        <v>0.86891860733225723</v>
      </c>
      <c r="L21">
        <f t="shared" si="6"/>
        <v>6.6288478452066837</v>
      </c>
      <c r="M21">
        <f t="shared" si="7"/>
        <v>0.77002258364444698</v>
      </c>
      <c r="N21" s="6">
        <f>1-I21/1.5</f>
        <v>0.92279075400725974</v>
      </c>
      <c r="O21" s="7">
        <f>N21-M21</f>
        <v>0.15276817036281276</v>
      </c>
      <c r="P21" s="7">
        <f>G21*1.5/F21/J21</f>
        <v>9.9731913418355322</v>
      </c>
      <c r="Q21">
        <v>4</v>
      </c>
      <c r="R21" s="4">
        <v>0.87164490861618804</v>
      </c>
      <c r="S21" s="4">
        <v>0.85271603748803715</v>
      </c>
      <c r="T21">
        <v>0.1</v>
      </c>
    </row>
    <row r="22" spans="1:20" x14ac:dyDescent="0.25">
      <c r="A22">
        <v>6</v>
      </c>
      <c r="B22">
        <v>2</v>
      </c>
      <c r="C22">
        <v>132.46</v>
      </c>
      <c r="D22" s="1">
        <v>50.45</v>
      </c>
      <c r="E22" s="1">
        <f t="shared" si="1"/>
        <v>82.01</v>
      </c>
      <c r="F22" s="1">
        <v>10.86</v>
      </c>
      <c r="G22" s="1">
        <f t="shared" si="2"/>
        <v>71.150000000000006</v>
      </c>
      <c r="H22">
        <f t="shared" si="3"/>
        <v>98.174770424681043</v>
      </c>
      <c r="I22">
        <f t="shared" si="4"/>
        <v>0.11061905164659093</v>
      </c>
      <c r="J22">
        <v>0.997</v>
      </c>
      <c r="K22">
        <f t="shared" si="5"/>
        <v>0.86757712474088522</v>
      </c>
      <c r="L22">
        <f t="shared" si="6"/>
        <v>6.5515653775322296</v>
      </c>
      <c r="M22">
        <f t="shared" si="7"/>
        <v>0.72690867488791855</v>
      </c>
      <c r="N22" s="6">
        <f t="shared" ref="N22:N27" si="14">1-I22/1.5</f>
        <v>0.92625396556893935</v>
      </c>
      <c r="O22" s="7">
        <f t="shared" ref="O22:O27" si="15">N22-M22</f>
        <v>0.1993452906810208</v>
      </c>
      <c r="P22" s="7">
        <f t="shared" ref="P22:P27" si="16">G22*1.5/F22/J22</f>
        <v>9.8569188227666427</v>
      </c>
      <c r="Q22">
        <v>4</v>
      </c>
      <c r="R22" s="4">
        <v>0.86857020639503812</v>
      </c>
      <c r="S22" s="4">
        <v>0.82982981745480933</v>
      </c>
      <c r="T22">
        <v>3</v>
      </c>
    </row>
    <row r="23" spans="1:20" x14ac:dyDescent="0.25">
      <c r="A23">
        <v>6</v>
      </c>
      <c r="B23">
        <v>3</v>
      </c>
      <c r="C23">
        <v>143.13</v>
      </c>
      <c r="D23" s="1">
        <v>50.32</v>
      </c>
      <c r="E23" s="1">
        <f t="shared" si="1"/>
        <v>92.81</v>
      </c>
      <c r="F23" s="1">
        <v>12.420000000000002</v>
      </c>
      <c r="G23" s="1">
        <f t="shared" si="2"/>
        <v>80.39</v>
      </c>
      <c r="H23">
        <f t="shared" si="3"/>
        <v>98.174770424681043</v>
      </c>
      <c r="I23">
        <f t="shared" si="4"/>
        <v>0.12650908116488577</v>
      </c>
      <c r="J23">
        <v>0.997</v>
      </c>
      <c r="K23">
        <f t="shared" si="5"/>
        <v>0.86617821355457381</v>
      </c>
      <c r="L23">
        <f t="shared" si="6"/>
        <v>6.4726247987117542</v>
      </c>
      <c r="M23">
        <f t="shared" si="7"/>
        <v>0.82130974524581513</v>
      </c>
      <c r="N23" s="6">
        <f t="shared" si="14"/>
        <v>0.9156606125567428</v>
      </c>
      <c r="O23" s="7">
        <f t="shared" si="15"/>
        <v>9.4350867310927677E-2</v>
      </c>
      <c r="P23" s="7">
        <f t="shared" si="16"/>
        <v>9.738151653026712</v>
      </c>
      <c r="Q23">
        <v>4</v>
      </c>
      <c r="R23" s="4">
        <v>0.85384706861695814</v>
      </c>
      <c r="S23" s="4">
        <v>0.73358508856507398</v>
      </c>
      <c r="T23">
        <v>6</v>
      </c>
    </row>
    <row r="24" spans="1:20" x14ac:dyDescent="0.25">
      <c r="A24">
        <v>6</v>
      </c>
      <c r="B24">
        <v>4</v>
      </c>
      <c r="C24">
        <v>133.82</v>
      </c>
      <c r="D24" s="1">
        <v>49.73</v>
      </c>
      <c r="E24" s="1">
        <f t="shared" si="1"/>
        <v>84.09</v>
      </c>
      <c r="F24" s="1">
        <v>12.29</v>
      </c>
      <c r="G24" s="1">
        <f t="shared" si="2"/>
        <v>71.800000000000011</v>
      </c>
      <c r="H24">
        <f t="shared" si="3"/>
        <v>98.174770424681043</v>
      </c>
      <c r="I24">
        <f t="shared" si="4"/>
        <v>0.12518491203836118</v>
      </c>
      <c r="J24">
        <v>0.997</v>
      </c>
      <c r="K24">
        <f t="shared" si="5"/>
        <v>0.85384706861695814</v>
      </c>
      <c r="L24">
        <f t="shared" si="6"/>
        <v>5.8421480878763239</v>
      </c>
      <c r="M24">
        <f t="shared" si="7"/>
        <v>0.73354944282435075</v>
      </c>
      <c r="N24" s="6">
        <f t="shared" si="14"/>
        <v>0.91654339197442591</v>
      </c>
      <c r="O24" s="7">
        <f t="shared" si="15"/>
        <v>0.18299394915007516</v>
      </c>
      <c r="P24" s="7">
        <f t="shared" si="16"/>
        <v>8.7895909045280689</v>
      </c>
      <c r="Q24">
        <v>4</v>
      </c>
      <c r="R24" s="4">
        <v>0.84717731907485716</v>
      </c>
      <c r="S24" s="4">
        <v>0.69605464539864925</v>
      </c>
      <c r="T24">
        <v>10</v>
      </c>
    </row>
    <row r="25" spans="1:20" x14ac:dyDescent="0.25">
      <c r="A25">
        <v>6</v>
      </c>
      <c r="B25">
        <v>5</v>
      </c>
      <c r="C25">
        <v>144.96</v>
      </c>
      <c r="D25" s="1">
        <v>50.71</v>
      </c>
      <c r="E25" s="1">
        <f t="shared" si="1"/>
        <v>94.25</v>
      </c>
      <c r="F25" s="1">
        <v>13.209999999999997</v>
      </c>
      <c r="G25" s="1">
        <f t="shared" si="2"/>
        <v>81.040000000000006</v>
      </c>
      <c r="H25">
        <f t="shared" si="3"/>
        <v>98.174770424681043</v>
      </c>
      <c r="I25">
        <f t="shared" si="4"/>
        <v>0.13455595508761195</v>
      </c>
      <c r="J25">
        <v>0.997</v>
      </c>
      <c r="K25">
        <f t="shared" si="5"/>
        <v>0.85984084880636613</v>
      </c>
      <c r="L25">
        <f t="shared" si="6"/>
        <v>6.1347464042392144</v>
      </c>
      <c r="M25">
        <f t="shared" si="7"/>
        <v>0.82795051318224744</v>
      </c>
      <c r="N25" s="6">
        <f t="shared" si="14"/>
        <v>0.91029602994159209</v>
      </c>
      <c r="O25" s="7">
        <f t="shared" si="15"/>
        <v>8.234551675934465E-2</v>
      </c>
      <c r="P25" s="7">
        <f t="shared" si="16"/>
        <v>9.2298090334591976</v>
      </c>
      <c r="R25" s="4"/>
      <c r="S25" s="4"/>
    </row>
    <row r="26" spans="1:20" x14ac:dyDescent="0.25">
      <c r="A26">
        <v>6</v>
      </c>
      <c r="B26">
        <v>6</v>
      </c>
      <c r="C26">
        <v>143.22</v>
      </c>
      <c r="D26" s="1">
        <v>50.56</v>
      </c>
      <c r="E26" s="1">
        <f t="shared" si="1"/>
        <v>92.66</v>
      </c>
      <c r="F26" s="1">
        <v>13.579999999999998</v>
      </c>
      <c r="G26" s="1">
        <f t="shared" si="2"/>
        <v>79.08</v>
      </c>
      <c r="H26">
        <f t="shared" si="3"/>
        <v>98.174770424681043</v>
      </c>
      <c r="I26">
        <f t="shared" si="4"/>
        <v>0.13832474414002804</v>
      </c>
      <c r="J26">
        <v>0.997</v>
      </c>
      <c r="K26">
        <f t="shared" si="5"/>
        <v>0.85344269371897263</v>
      </c>
      <c r="L26">
        <f t="shared" si="6"/>
        <v>5.8232695139911641</v>
      </c>
      <c r="M26">
        <f t="shared" si="7"/>
        <v>0.80792604371239041</v>
      </c>
      <c r="N26" s="6">
        <f t="shared" si="14"/>
        <v>0.90778350390664797</v>
      </c>
      <c r="O26" s="7">
        <f t="shared" si="15"/>
        <v>9.9857460194257563E-2</v>
      </c>
      <c r="P26" s="7">
        <f t="shared" si="16"/>
        <v>8.761187834490217</v>
      </c>
      <c r="R26" s="4"/>
      <c r="S26" s="4"/>
    </row>
    <row r="27" spans="1:20" x14ac:dyDescent="0.25">
      <c r="A27">
        <v>6</v>
      </c>
      <c r="B27">
        <v>7</v>
      </c>
      <c r="C27">
        <v>142.46</v>
      </c>
      <c r="D27" s="1">
        <v>50.45</v>
      </c>
      <c r="E27" s="1">
        <f t="shared" si="1"/>
        <v>92.01</v>
      </c>
      <c r="F27" s="1">
        <v>12.190000000000001</v>
      </c>
      <c r="G27" s="1">
        <f t="shared" si="2"/>
        <v>79.820000000000007</v>
      </c>
      <c r="H27">
        <f t="shared" si="3"/>
        <v>98.174770424681043</v>
      </c>
      <c r="I27">
        <f t="shared" si="4"/>
        <v>0.12416632040257307</v>
      </c>
      <c r="J27">
        <v>0.997</v>
      </c>
      <c r="K27">
        <f t="shared" si="5"/>
        <v>0.8675144006086295</v>
      </c>
      <c r="L27">
        <f t="shared" si="6"/>
        <v>6.5479901558654632</v>
      </c>
      <c r="M27">
        <f t="shared" si="7"/>
        <v>0.81548630259386712</v>
      </c>
      <c r="N27" s="6">
        <f t="shared" si="14"/>
        <v>0.91722245306495132</v>
      </c>
      <c r="O27" s="7">
        <f t="shared" si="15"/>
        <v>0.1017361504710842</v>
      </c>
      <c r="P27" s="7">
        <f t="shared" si="16"/>
        <v>9.8515398533582719</v>
      </c>
      <c r="Q27">
        <v>5</v>
      </c>
      <c r="R27" s="4">
        <v>0.87004426955238567</v>
      </c>
      <c r="S27" s="4">
        <v>0.90359700881191019</v>
      </c>
      <c r="T27">
        <v>0.1</v>
      </c>
    </row>
    <row r="28" spans="1:20" x14ac:dyDescent="0.25">
      <c r="E28" s="1"/>
      <c r="G28" s="1"/>
      <c r="Q28">
        <v>5</v>
      </c>
      <c r="R28" s="4">
        <v>0.86640372168284796</v>
      </c>
      <c r="S28" s="4">
        <v>0.87529574564582002</v>
      </c>
      <c r="T28">
        <v>3</v>
      </c>
    </row>
    <row r="29" spans="1:20" x14ac:dyDescent="0.25">
      <c r="E29" s="1"/>
      <c r="G29" s="1"/>
      <c r="Q29">
        <v>5</v>
      </c>
      <c r="R29" s="4">
        <v>0.85984084880636613</v>
      </c>
      <c r="S29" s="4">
        <v>0.82799074620213919</v>
      </c>
      <c r="T29">
        <v>6</v>
      </c>
    </row>
    <row r="30" spans="1:20" x14ac:dyDescent="0.25">
      <c r="A30">
        <v>10</v>
      </c>
      <c r="B30">
        <v>1</v>
      </c>
      <c r="C30">
        <v>130.97</v>
      </c>
      <c r="D30" s="1">
        <v>50.56</v>
      </c>
      <c r="E30" s="1">
        <f t="shared" si="1"/>
        <v>80.41</v>
      </c>
      <c r="F30" s="1">
        <v>11.370000000000001</v>
      </c>
      <c r="G30" s="1">
        <f t="shared" si="2"/>
        <v>69.039999999999992</v>
      </c>
      <c r="H30">
        <f>PI()*2.5*2.5*4.7</f>
        <v>92.284284199200187</v>
      </c>
      <c r="I30">
        <f t="shared" si="4"/>
        <v>0.1232062436054366</v>
      </c>
      <c r="J30">
        <v>0.997</v>
      </c>
      <c r="K30">
        <f t="shared" si="5"/>
        <v>0.8585996766571321</v>
      </c>
      <c r="L30">
        <f t="shared" si="6"/>
        <v>6.0721196130167092</v>
      </c>
      <c r="M30">
        <f t="shared" si="7"/>
        <v>0.75037417075495094</v>
      </c>
      <c r="N30" s="6">
        <f>1-I30/1.5</f>
        <v>0.91786250426304228</v>
      </c>
      <c r="O30" s="7">
        <f>N30-M30</f>
        <v>0.16748833350809134</v>
      </c>
      <c r="P30" s="7">
        <f>G30*1.5/F30/J30</f>
        <v>9.135586178059242</v>
      </c>
      <c r="Q30">
        <v>5</v>
      </c>
      <c r="R30" s="4">
        <v>0.85230322003577819</v>
      </c>
      <c r="S30" s="4">
        <v>0.7947028882169892</v>
      </c>
      <c r="T30">
        <v>10</v>
      </c>
    </row>
    <row r="31" spans="1:20" x14ac:dyDescent="0.25">
      <c r="A31">
        <v>10</v>
      </c>
      <c r="B31">
        <v>2</v>
      </c>
      <c r="C31">
        <v>125.52</v>
      </c>
      <c r="D31" s="1">
        <v>50.45</v>
      </c>
      <c r="E31" s="1">
        <f t="shared" si="1"/>
        <v>75.069999999999993</v>
      </c>
      <c r="F31" s="1">
        <v>10.86</v>
      </c>
      <c r="G31" s="1">
        <f t="shared" si="2"/>
        <v>64.209999999999994</v>
      </c>
      <c r="H31">
        <f>PI()*2.5*2.5*4.8</f>
        <v>94.247779607693801</v>
      </c>
      <c r="I31">
        <f t="shared" si="4"/>
        <v>0.11522817879853221</v>
      </c>
      <c r="J31">
        <v>0.997</v>
      </c>
      <c r="K31">
        <f t="shared" si="5"/>
        <v>0.85533502064739575</v>
      </c>
      <c r="L31">
        <f t="shared" si="6"/>
        <v>5.9125230202578267</v>
      </c>
      <c r="M31">
        <f t="shared" si="7"/>
        <v>0.68333927756139079</v>
      </c>
      <c r="N31" s="6">
        <f t="shared" ref="N31:N36" si="17">1-I31/1.5</f>
        <v>0.92318121413431187</v>
      </c>
      <c r="O31" s="7">
        <f t="shared" ref="O31:O36" si="18">N31-M31</f>
        <v>0.23984193657292108</v>
      </c>
      <c r="P31" s="7">
        <f t="shared" ref="P31:P36" si="19">G31*1.5/F31/J31</f>
        <v>8.8954709432163899</v>
      </c>
    </row>
    <row r="32" spans="1:20" x14ac:dyDescent="0.25">
      <c r="A32">
        <v>10</v>
      </c>
      <c r="B32">
        <v>3</v>
      </c>
      <c r="C32">
        <v>137.86000000000001</v>
      </c>
      <c r="D32" s="1">
        <v>50.32</v>
      </c>
      <c r="E32" s="1">
        <f t="shared" si="1"/>
        <v>87.54000000000002</v>
      </c>
      <c r="F32" s="1">
        <v>12.420000000000002</v>
      </c>
      <c r="G32" s="1">
        <f t="shared" si="2"/>
        <v>75.120000000000019</v>
      </c>
      <c r="H32">
        <f>PI()*2.5*2.5*4.9</f>
        <v>96.211275016187429</v>
      </c>
      <c r="I32">
        <f t="shared" si="4"/>
        <v>0.12909089914784261</v>
      </c>
      <c r="J32">
        <v>0.997</v>
      </c>
      <c r="K32">
        <f t="shared" si="5"/>
        <v>0.85812200137080197</v>
      </c>
      <c r="L32">
        <f t="shared" si="6"/>
        <v>6.0483091787439625</v>
      </c>
      <c r="M32">
        <f t="shared" si="7"/>
        <v>0.78313106339840288</v>
      </c>
      <c r="N32" s="6">
        <f t="shared" si="17"/>
        <v>0.91393940056810496</v>
      </c>
      <c r="O32" s="7">
        <f t="shared" si="18"/>
        <v>0.13080833716970208</v>
      </c>
      <c r="P32" s="7">
        <f t="shared" si="19"/>
        <v>9.0997630572878059</v>
      </c>
    </row>
    <row r="33" spans="1:20" x14ac:dyDescent="0.25">
      <c r="A33">
        <v>10</v>
      </c>
      <c r="B33">
        <v>4</v>
      </c>
      <c r="C33">
        <v>130.15</v>
      </c>
      <c r="D33" s="1">
        <v>49.73</v>
      </c>
      <c r="E33" s="1">
        <f t="shared" si="1"/>
        <v>80.420000000000016</v>
      </c>
      <c r="F33" s="1">
        <v>12.29</v>
      </c>
      <c r="G33" s="1">
        <f t="shared" si="2"/>
        <v>68.130000000000024</v>
      </c>
      <c r="H33">
        <f>PI()*2.5*2.5*5</f>
        <v>98.174770424681043</v>
      </c>
      <c r="I33">
        <f t="shared" si="4"/>
        <v>0.12518491203836118</v>
      </c>
      <c r="J33">
        <v>0.997</v>
      </c>
      <c r="K33">
        <f t="shared" si="5"/>
        <v>0.84717731907485716</v>
      </c>
      <c r="L33">
        <f t="shared" si="6"/>
        <v>5.5435313262815322</v>
      </c>
      <c r="M33">
        <f t="shared" si="7"/>
        <v>0.69605464539864925</v>
      </c>
      <c r="N33" s="6">
        <f t="shared" si="17"/>
        <v>0.91654339197442591</v>
      </c>
      <c r="O33" s="7">
        <f t="shared" si="18"/>
        <v>0.22048874657577666</v>
      </c>
      <c r="P33" s="7">
        <f t="shared" si="19"/>
        <v>8.3403179432520549</v>
      </c>
      <c r="Q33">
        <v>6</v>
      </c>
      <c r="R33" s="4">
        <v>0.86636488880141704</v>
      </c>
      <c r="S33" s="4">
        <v>0.89951018380597625</v>
      </c>
      <c r="T33">
        <v>0.1</v>
      </c>
    </row>
    <row r="34" spans="1:20" x14ac:dyDescent="0.25">
      <c r="A34">
        <v>10</v>
      </c>
      <c r="B34">
        <v>5</v>
      </c>
      <c r="C34">
        <v>140.15</v>
      </c>
      <c r="D34" s="1">
        <v>50.71</v>
      </c>
      <c r="E34" s="1">
        <f t="shared" si="1"/>
        <v>89.44</v>
      </c>
      <c r="F34" s="1">
        <v>13.209999999999997</v>
      </c>
      <c r="G34" s="1">
        <f t="shared" si="2"/>
        <v>76.23</v>
      </c>
      <c r="H34">
        <f>PI()*2.5*2.5*4.9</f>
        <v>96.211275016187429</v>
      </c>
      <c r="I34">
        <f t="shared" si="4"/>
        <v>0.13730199498735912</v>
      </c>
      <c r="J34">
        <v>0.997</v>
      </c>
      <c r="K34">
        <f t="shared" si="5"/>
        <v>0.85230322003577819</v>
      </c>
      <c r="L34">
        <f t="shared" si="6"/>
        <v>5.7706283118849369</v>
      </c>
      <c r="M34">
        <f t="shared" si="7"/>
        <v>0.7947028882169892</v>
      </c>
      <c r="N34" s="6">
        <f t="shared" si="17"/>
        <v>0.90846533667509388</v>
      </c>
      <c r="O34" s="7">
        <f t="shared" si="18"/>
        <v>0.11376244845810468</v>
      </c>
      <c r="P34" s="7">
        <f t="shared" si="19"/>
        <v>8.6819884331267847</v>
      </c>
      <c r="Q34">
        <v>6</v>
      </c>
      <c r="R34" s="4">
        <v>0.8646601554713973</v>
      </c>
      <c r="S34" s="4">
        <v>0.88643234378698887</v>
      </c>
      <c r="T34">
        <v>3</v>
      </c>
    </row>
    <row r="35" spans="1:20" x14ac:dyDescent="0.25">
      <c r="A35">
        <v>10</v>
      </c>
      <c r="B35">
        <v>6</v>
      </c>
      <c r="C35">
        <v>137.03</v>
      </c>
      <c r="D35" s="1">
        <v>50.56</v>
      </c>
      <c r="E35" s="1">
        <f t="shared" si="1"/>
        <v>86.47</v>
      </c>
      <c r="F35" s="1">
        <v>13.579999999999998</v>
      </c>
      <c r="G35" s="1">
        <f t="shared" si="2"/>
        <v>72.89</v>
      </c>
      <c r="H35">
        <f t="shared" si="3"/>
        <v>98.174770424681043</v>
      </c>
      <c r="I35">
        <f t="shared" si="4"/>
        <v>0.13832474414002804</v>
      </c>
      <c r="J35">
        <v>0.997</v>
      </c>
      <c r="K35">
        <f t="shared" si="5"/>
        <v>0.84295131259396328</v>
      </c>
      <c r="L35">
        <f t="shared" si="6"/>
        <v>5.3674521354933731</v>
      </c>
      <c r="M35">
        <f t="shared" si="7"/>
        <v>0.74468549982544441</v>
      </c>
      <c r="N35" s="6">
        <f t="shared" si="17"/>
        <v>0.90778350390664797</v>
      </c>
      <c r="O35" s="7">
        <f t="shared" si="18"/>
        <v>0.16309800408120356</v>
      </c>
      <c r="P35" s="7">
        <f t="shared" si="19"/>
        <v>8.0754044164895298</v>
      </c>
      <c r="Q35">
        <v>6</v>
      </c>
      <c r="R35" s="4">
        <v>0.85344269371897263</v>
      </c>
      <c r="S35" s="4">
        <v>0.80796530367306452</v>
      </c>
      <c r="T35">
        <v>6</v>
      </c>
    </row>
    <row r="36" spans="1:20" x14ac:dyDescent="0.25">
      <c r="A36">
        <v>10</v>
      </c>
      <c r="B36">
        <v>7</v>
      </c>
      <c r="C36">
        <v>138.94999999999999</v>
      </c>
      <c r="D36" s="1">
        <v>50.45</v>
      </c>
      <c r="E36" s="1">
        <f t="shared" si="1"/>
        <v>88.499999999999986</v>
      </c>
      <c r="F36" s="1">
        <v>12.190000000000001</v>
      </c>
      <c r="G36" s="1">
        <f t="shared" si="2"/>
        <v>76.309999999999988</v>
      </c>
      <c r="H36">
        <f>PI()*2.5*2.5*4.9</f>
        <v>96.211275016187429</v>
      </c>
      <c r="I36">
        <f t="shared" si="4"/>
        <v>0.1267003269414011</v>
      </c>
      <c r="J36">
        <v>0.997</v>
      </c>
      <c r="K36">
        <f t="shared" si="5"/>
        <v>0.86225988700564971</v>
      </c>
      <c r="L36">
        <f t="shared" si="6"/>
        <v>6.2600492206726805</v>
      </c>
      <c r="M36">
        <f t="shared" si="7"/>
        <v>0.79553689360931978</v>
      </c>
      <c r="N36" s="6">
        <f t="shared" si="17"/>
        <v>0.91553311537239923</v>
      </c>
      <c r="O36" s="7">
        <f t="shared" si="18"/>
        <v>0.11999622176307945</v>
      </c>
      <c r="P36" s="7">
        <f t="shared" si="19"/>
        <v>9.4183288174614059</v>
      </c>
      <c r="Q36">
        <v>6</v>
      </c>
      <c r="R36" s="4">
        <v>0.84295131259396328</v>
      </c>
      <c r="S36" s="4">
        <v>0.74468549982544441</v>
      </c>
      <c r="T36">
        <v>10</v>
      </c>
    </row>
    <row r="37" spans="1:20" x14ac:dyDescent="0.25">
      <c r="R37" s="4"/>
      <c r="S37" s="4"/>
    </row>
    <row r="38" spans="1:20" x14ac:dyDescent="0.25">
      <c r="R38" s="4"/>
      <c r="S38" s="4"/>
    </row>
    <row r="39" spans="1:20" x14ac:dyDescent="0.25">
      <c r="G39" t="s">
        <v>36</v>
      </c>
      <c r="H39">
        <f t="shared" ref="H39:H45" si="20">5-H30/2.5/2.5/PI()</f>
        <v>0.29999999999999982</v>
      </c>
      <c r="I39">
        <f>H39/5*100</f>
        <v>5.9999999999999964</v>
      </c>
      <c r="Q39">
        <v>7</v>
      </c>
      <c r="R39" s="4">
        <v>0.87654446019850119</v>
      </c>
      <c r="S39" s="4">
        <v>0.8842867606588739</v>
      </c>
      <c r="T39">
        <v>0.1</v>
      </c>
    </row>
    <row r="40" spans="1:20" x14ac:dyDescent="0.25">
      <c r="H40">
        <f t="shared" si="20"/>
        <v>0.20000000000000018</v>
      </c>
      <c r="I40">
        <f t="shared" ref="I40:I46" si="21">H40/5*100</f>
        <v>4.0000000000000036</v>
      </c>
      <c r="Q40">
        <v>7</v>
      </c>
      <c r="R40" s="4">
        <v>0.87476885144853089</v>
      </c>
      <c r="S40" s="4">
        <v>0.86998287313810629</v>
      </c>
      <c r="T40">
        <v>3</v>
      </c>
    </row>
    <row r="41" spans="1:20" x14ac:dyDescent="0.25">
      <c r="H41">
        <f t="shared" si="20"/>
        <v>9.9999999999999645E-2</v>
      </c>
      <c r="I41">
        <f t="shared" si="21"/>
        <v>1.9999999999999927</v>
      </c>
      <c r="Q41">
        <v>7</v>
      </c>
      <c r="R41" s="4">
        <v>0.8675144006086295</v>
      </c>
      <c r="S41" s="4">
        <v>0.81552592993404183</v>
      </c>
      <c r="T41">
        <v>6</v>
      </c>
    </row>
    <row r="42" spans="1:20" x14ac:dyDescent="0.25">
      <c r="H42">
        <f t="shared" si="20"/>
        <v>0</v>
      </c>
      <c r="I42">
        <f t="shared" si="21"/>
        <v>0</v>
      </c>
      <c r="Q42">
        <v>7</v>
      </c>
      <c r="R42" s="4">
        <v>0.86225988700564971</v>
      </c>
      <c r="S42" s="4">
        <v>0.79553689360931978</v>
      </c>
      <c r="T42">
        <v>10</v>
      </c>
    </row>
    <row r="43" spans="1:20" x14ac:dyDescent="0.25">
      <c r="H43">
        <f t="shared" si="20"/>
        <v>9.9999999999999645E-2</v>
      </c>
      <c r="I43">
        <f t="shared" si="21"/>
        <v>1.9999999999999927</v>
      </c>
    </row>
    <row r="44" spans="1:20" x14ac:dyDescent="0.25">
      <c r="H44">
        <f t="shared" si="20"/>
        <v>0</v>
      </c>
      <c r="I44">
        <f t="shared" si="21"/>
        <v>0</v>
      </c>
    </row>
    <row r="45" spans="1:20" x14ac:dyDescent="0.25">
      <c r="H45">
        <f t="shared" si="20"/>
        <v>9.9999999999999645E-2</v>
      </c>
      <c r="I45">
        <f t="shared" si="21"/>
        <v>1.9999999999999927</v>
      </c>
    </row>
    <row r="46" spans="1:20" x14ac:dyDescent="0.25">
      <c r="G46" t="s">
        <v>39</v>
      </c>
      <c r="H46">
        <f>AVERAGE(H39:H45)</f>
        <v>0.11428571428571413</v>
      </c>
      <c r="I46">
        <f t="shared" si="21"/>
        <v>2.2857142857142825</v>
      </c>
    </row>
    <row r="47" spans="1:20" x14ac:dyDescent="0.25">
      <c r="G47" t="s">
        <v>40</v>
      </c>
      <c r="H47">
        <f>MEDIAN(H39:H45)</f>
        <v>9.9999999999999645E-2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250A-5BD0-4399-8586-97EEA0D2DA0B}">
  <dimension ref="A2:D33"/>
  <sheetViews>
    <sheetView workbookViewId="0">
      <selection activeCell="B26" sqref="B26"/>
    </sheetView>
  </sheetViews>
  <sheetFormatPr defaultRowHeight="15" x14ac:dyDescent="0.25"/>
  <cols>
    <col min="1" max="4" width="12.7109375" customWidth="1"/>
  </cols>
  <sheetData>
    <row r="2" spans="1:4" x14ac:dyDescent="0.25">
      <c r="B2" t="s">
        <v>41</v>
      </c>
      <c r="C2" s="8" t="s">
        <v>43</v>
      </c>
      <c r="D2" t="s">
        <v>42</v>
      </c>
    </row>
    <row r="3" spans="1:4" x14ac:dyDescent="0.25">
      <c r="A3" t="s">
        <v>44</v>
      </c>
      <c r="B3">
        <v>5.52858143</v>
      </c>
      <c r="C3">
        <f>B3*0.0980655</f>
        <v>0.54216310222366504</v>
      </c>
      <c r="D3">
        <v>1.42335134</v>
      </c>
    </row>
    <row r="4" spans="1:4" x14ac:dyDescent="0.25">
      <c r="B4">
        <v>4.95239444</v>
      </c>
      <c r="C4">
        <f t="shared" ref="C4:C11" si="0">B4*0.0980655</f>
        <v>0.48565903695582002</v>
      </c>
      <c r="D4">
        <v>1.19915829</v>
      </c>
    </row>
    <row r="5" spans="1:4" x14ac:dyDescent="0.25">
      <c r="B5">
        <v>4.3733314300000004</v>
      </c>
      <c r="C5">
        <f t="shared" si="0"/>
        <v>0.42887293334866505</v>
      </c>
      <c r="D5">
        <v>1.2106730400000001</v>
      </c>
    </row>
    <row r="6" spans="1:4" x14ac:dyDescent="0.25">
      <c r="B6">
        <v>2.0534105999999999</v>
      </c>
      <c r="C6">
        <f t="shared" si="0"/>
        <v>0.20136873719429998</v>
      </c>
      <c r="D6">
        <v>1.23986247</v>
      </c>
    </row>
    <row r="7" spans="1:4" x14ac:dyDescent="0.25">
      <c r="B7">
        <v>2.7350452199999999</v>
      </c>
      <c r="C7">
        <f t="shared" si="0"/>
        <v>0.26821357702191001</v>
      </c>
      <c r="D7">
        <v>1.17016258</v>
      </c>
    </row>
    <row r="8" spans="1:4" x14ac:dyDescent="0.25">
      <c r="B8">
        <v>3.4491338900000001</v>
      </c>
      <c r="C8">
        <f t="shared" si="0"/>
        <v>0.338241039489795</v>
      </c>
      <c r="D8">
        <v>1.2562576700000001</v>
      </c>
    </row>
    <row r="9" spans="1:4" x14ac:dyDescent="0.25">
      <c r="B9">
        <v>3.0845819699999999</v>
      </c>
      <c r="C9">
        <f>B9*0.0980655</f>
        <v>0.30249107317903501</v>
      </c>
      <c r="D9">
        <v>1.1215538700000001</v>
      </c>
    </row>
    <row r="10" spans="1:4" x14ac:dyDescent="0.25">
      <c r="B10">
        <f t="shared" ref="B10:D10" si="1">AVERAGE(B3:B9)</f>
        <v>3.7394969971428571</v>
      </c>
      <c r="C10">
        <f t="shared" si="0"/>
        <v>0.36671564277331287</v>
      </c>
      <c r="D10">
        <f t="shared" si="1"/>
        <v>1.2315741799999997</v>
      </c>
    </row>
    <row r="11" spans="1:4" x14ac:dyDescent="0.25">
      <c r="A11" t="s">
        <v>45</v>
      </c>
      <c r="B11">
        <v>4.4335764900000001</v>
      </c>
      <c r="C11" s="6">
        <f t="shared" si="0"/>
        <v>0.434780895280095</v>
      </c>
      <c r="D11" s="6">
        <v>1.2055611900000001</v>
      </c>
    </row>
    <row r="13" spans="1:4" x14ac:dyDescent="0.25">
      <c r="A13" t="s">
        <v>46</v>
      </c>
      <c r="B13">
        <v>4.8268206400000002</v>
      </c>
      <c r="C13">
        <f>B13*0.0980655</f>
        <v>0.47334457947192005</v>
      </c>
      <c r="D13">
        <v>1.1038802599999999</v>
      </c>
    </row>
    <row r="14" spans="1:4" x14ac:dyDescent="0.25">
      <c r="B14">
        <v>3.4278021600000002</v>
      </c>
      <c r="C14">
        <f t="shared" ref="C14:C21" si="2">B14*0.0980655</f>
        <v>0.33614913272148</v>
      </c>
      <c r="D14">
        <v>1.07013387</v>
      </c>
    </row>
    <row r="15" spans="1:4" x14ac:dyDescent="0.25">
      <c r="B15">
        <v>1.74325894</v>
      </c>
      <c r="C15">
        <f t="shared" si="2"/>
        <v>0.17095355958057001</v>
      </c>
      <c r="D15">
        <v>1.10903679</v>
      </c>
    </row>
    <row r="16" spans="1:4" x14ac:dyDescent="0.25">
      <c r="B16">
        <v>3.4736967600000002</v>
      </c>
      <c r="C16">
        <f t="shared" si="2"/>
        <v>0.34064980961778002</v>
      </c>
      <c r="D16">
        <v>1.0998775300000001</v>
      </c>
    </row>
    <row r="17" spans="1:4" x14ac:dyDescent="0.25">
      <c r="B17">
        <v>2.42804609</v>
      </c>
      <c r="C17">
        <f t="shared" si="2"/>
        <v>0.23810755383889501</v>
      </c>
      <c r="D17">
        <v>1.14982099</v>
      </c>
    </row>
    <row r="18" spans="1:4" x14ac:dyDescent="0.25">
      <c r="B18">
        <v>0.30743508000000003</v>
      </c>
      <c r="C18">
        <f t="shared" si="2"/>
        <v>3.0148774837740002E-2</v>
      </c>
      <c r="D18">
        <v>1.2174793900000001</v>
      </c>
    </row>
    <row r="19" spans="1:4" x14ac:dyDescent="0.25">
      <c r="B19">
        <v>0.38106479999999998</v>
      </c>
      <c r="C19">
        <f t="shared" si="2"/>
        <v>3.7369310144399995E-2</v>
      </c>
      <c r="D19">
        <v>1.13799501</v>
      </c>
    </row>
    <row r="20" spans="1:4" x14ac:dyDescent="0.25">
      <c r="B20">
        <f t="shared" ref="B20:D20" si="3">AVERAGE(B13:B19)</f>
        <v>2.369732067142857</v>
      </c>
      <c r="C20">
        <f t="shared" si="2"/>
        <v>0.23238896003039786</v>
      </c>
      <c r="D20">
        <f t="shared" si="3"/>
        <v>1.12688912</v>
      </c>
    </row>
    <row r="21" spans="1:4" x14ac:dyDescent="0.25">
      <c r="A21" t="s">
        <v>45</v>
      </c>
      <c r="B21">
        <v>2.2287295899999999</v>
      </c>
      <c r="C21" s="6">
        <f t="shared" si="2"/>
        <v>0.21856148160814498</v>
      </c>
      <c r="D21" s="6">
        <v>1.10175074</v>
      </c>
    </row>
    <row r="23" spans="1:4" x14ac:dyDescent="0.25">
      <c r="A23" t="s">
        <v>47</v>
      </c>
      <c r="B23">
        <v>0.20606357</v>
      </c>
      <c r="C23">
        <f>B23*0.0980655</f>
        <v>2.0207727023835002E-2</v>
      </c>
      <c r="D23">
        <v>1.2713272200000001</v>
      </c>
    </row>
    <row r="24" spans="1:4" x14ac:dyDescent="0.25">
      <c r="B24">
        <v>0.26181669000000002</v>
      </c>
      <c r="C24">
        <f t="shared" ref="C24:C31" si="4">B24*0.0980655</f>
        <v>2.5675184613195002E-2</v>
      </c>
      <c r="D24">
        <v>1.2996505700000001</v>
      </c>
    </row>
    <row r="25" spans="1:4" x14ac:dyDescent="0.25">
      <c r="B25">
        <v>8.7538790000000005E-2</v>
      </c>
      <c r="C25">
        <f t="shared" si="4"/>
        <v>8.5845352107450004E-3</v>
      </c>
      <c r="D25">
        <v>1.42391683</v>
      </c>
    </row>
    <row r="26" spans="1:4" x14ac:dyDescent="0.25">
      <c r="B26">
        <v>0.45176293000000001</v>
      </c>
      <c r="C26">
        <f t="shared" si="4"/>
        <v>4.4302357611914998E-2</v>
      </c>
      <c r="D26">
        <v>1.1683797300000001</v>
      </c>
    </row>
    <row r="27" spans="1:4" x14ac:dyDescent="0.25">
      <c r="B27">
        <v>9.0665220000000005E-2</v>
      </c>
      <c r="C27">
        <f t="shared" si="4"/>
        <v>8.8911301319100008E-3</v>
      </c>
      <c r="D27">
        <v>1.3329968299999999</v>
      </c>
    </row>
    <row r="28" spans="1:4" x14ac:dyDescent="0.25">
      <c r="B28">
        <v>8.160394E-2</v>
      </c>
      <c r="C28">
        <f t="shared" si="4"/>
        <v>8.0025311780699999E-3</v>
      </c>
      <c r="D28">
        <v>1.5941450399999999</v>
      </c>
    </row>
    <row r="29" spans="1:4" x14ac:dyDescent="0.25">
      <c r="B29">
        <v>0.24008283999999999</v>
      </c>
      <c r="C29">
        <f t="shared" si="4"/>
        <v>2.3543843746019998E-2</v>
      </c>
      <c r="D29">
        <v>1.1408151799999999</v>
      </c>
    </row>
    <row r="30" spans="1:4" x14ac:dyDescent="0.25">
      <c r="B30">
        <f t="shared" ref="B30:D30" si="5">AVERAGE(B23:B29)</f>
        <v>0.20279056857142855</v>
      </c>
      <c r="C30">
        <f t="shared" si="4"/>
        <v>1.9886758502241426E-2</v>
      </c>
      <c r="D30">
        <f t="shared" si="5"/>
        <v>1.318747342857143</v>
      </c>
    </row>
    <row r="31" spans="1:4" x14ac:dyDescent="0.25">
      <c r="A31" t="s">
        <v>45</v>
      </c>
      <c r="B31">
        <v>0.17046188000000001</v>
      </c>
      <c r="C31" s="6">
        <f t="shared" si="4"/>
        <v>1.6716429493140002E-2</v>
      </c>
      <c r="D31" s="6">
        <v>1.26256273</v>
      </c>
    </row>
    <row r="33" spans="1:1" x14ac:dyDescent="0.25">
      <c r="A3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WRC 0-5cm</vt:lpstr>
      <vt:lpstr>WRC 20-25cm</vt:lpstr>
      <vt:lpstr>WRC 40-45cm</vt:lpstr>
      <vt:lpstr>vG fits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Palviainen, Marjo Maarit</dc:creator>
  <cp:lastModifiedBy>Petri Kiuru</cp:lastModifiedBy>
  <dcterms:created xsi:type="dcterms:W3CDTF">2020-08-09T15:53:11Z</dcterms:created>
  <dcterms:modified xsi:type="dcterms:W3CDTF">2021-05-10T14:59:02Z</dcterms:modified>
</cp:coreProperties>
</file>