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0_ncr:100000_{49674468-B087-4AE7-A05A-931C3BC4DE91}" xr6:coauthVersionLast="31" xr6:coauthVersionMax="31" xr10:uidLastSave="{00000000-0000-0000-0000-000000000000}"/>
  <bookViews>
    <workbookView xWindow="0" yWindow="0" windowWidth="23040" windowHeight="7920" activeTab="2" xr2:uid="{8ABE1DC5-FD3B-4C3B-A0FB-826C37F23AF2}"/>
  </bookViews>
  <sheets>
    <sheet name="WB MHPSS ER " sheetId="1" r:id="rId1"/>
    <sheet name="WB Psuchoeducation " sheetId="2" r:id="rId2"/>
    <sheet name="WB total " sheetId="4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4" l="1"/>
  <c r="B13" i="4"/>
  <c r="B12" i="4"/>
  <c r="E14" i="4"/>
  <c r="E13" i="4"/>
  <c r="E12" i="4"/>
  <c r="C14" i="4"/>
  <c r="C13" i="4"/>
  <c r="C12" i="4"/>
  <c r="E17" i="2"/>
  <c r="C17" i="2"/>
  <c r="E16" i="2"/>
  <c r="C16" i="2"/>
  <c r="E15" i="2"/>
  <c r="C15" i="2"/>
  <c r="G17" i="2"/>
  <c r="G16" i="2"/>
  <c r="G15" i="2"/>
  <c r="M17" i="2"/>
  <c r="M15" i="2"/>
  <c r="E28" i="1"/>
  <c r="C28" i="1"/>
  <c r="E27" i="1"/>
  <c r="C27" i="1"/>
  <c r="E26" i="1"/>
  <c r="C26" i="1"/>
  <c r="B28" i="1"/>
  <c r="G21" i="1"/>
  <c r="G20" i="1"/>
  <c r="P10" i="1"/>
  <c r="J15" i="1"/>
  <c r="J14" i="1"/>
  <c r="F13" i="1"/>
  <c r="F12" i="1"/>
  <c r="B22" i="1"/>
  <c r="F6" i="2"/>
  <c r="N12" i="2"/>
  <c r="N11" i="2"/>
  <c r="N9" i="2"/>
  <c r="M10" i="2"/>
  <c r="N10" i="2" s="1"/>
  <c r="M9" i="2"/>
  <c r="P7" i="1"/>
  <c r="N7" i="2"/>
  <c r="N5" i="2"/>
  <c r="M6" i="2"/>
  <c r="N6" i="2" s="1"/>
  <c r="C3" i="2" l="1"/>
  <c r="Q8" i="1"/>
  <c r="Q7" i="1"/>
  <c r="Q6" i="1"/>
  <c r="C14" i="1" l="1"/>
  <c r="C15" i="1" s="1"/>
  <c r="B6" i="1" s="1"/>
  <c r="C16" i="1"/>
  <c r="C17" i="1" l="1"/>
  <c r="E6" i="1" s="1"/>
  <c r="C6" i="1" l="1"/>
  <c r="F6" i="1" s="1"/>
</calcChain>
</file>

<file path=xl/sharedStrings.xml><?xml version="1.0" encoding="utf-8"?>
<sst xmlns="http://schemas.openxmlformats.org/spreadsheetml/2006/main" count="103" uniqueCount="37">
  <si>
    <t xml:space="preserve">MHPSS ER </t>
  </si>
  <si>
    <t xml:space="preserve">Female </t>
  </si>
  <si>
    <t xml:space="preserve">Male </t>
  </si>
  <si>
    <t xml:space="preserve">Girl </t>
  </si>
  <si>
    <t xml:space="preserve">Boy </t>
  </si>
  <si>
    <t>Children 5-17</t>
  </si>
  <si>
    <t>Adults 18-49</t>
  </si>
  <si>
    <t xml:space="preserve">Elderly 50 and above </t>
  </si>
  <si>
    <t xml:space="preserve">Females </t>
  </si>
  <si>
    <t xml:space="preserve">Gender </t>
  </si>
  <si>
    <t>Girl</t>
  </si>
  <si>
    <t>%</t>
  </si>
  <si>
    <t xml:space="preserve">Note </t>
  </si>
  <si>
    <t xml:space="preserve">From Females </t>
  </si>
  <si>
    <t xml:space="preserve">From  Males </t>
  </si>
  <si>
    <t xml:space="preserve">Total </t>
  </si>
  <si>
    <t xml:space="preserve">Grand Total </t>
  </si>
  <si>
    <t xml:space="preserve">Girls </t>
  </si>
  <si>
    <t>.</t>
  </si>
  <si>
    <t xml:space="preserve">Males </t>
  </si>
  <si>
    <t xml:space="preserve">Boys </t>
  </si>
  <si>
    <t>ALL</t>
  </si>
  <si>
    <t xml:space="preserve">Total PFA </t>
  </si>
  <si>
    <t xml:space="preserve">Adults </t>
  </si>
  <si>
    <t xml:space="preserve">Total estimated is </t>
  </si>
  <si>
    <t xml:space="preserve">Ramallah </t>
  </si>
  <si>
    <t xml:space="preserve">EJ </t>
  </si>
  <si>
    <t xml:space="preserve">Female Children </t>
  </si>
  <si>
    <t>Male Child</t>
  </si>
  <si>
    <t>Total Adults</t>
  </si>
  <si>
    <t xml:space="preserve">children </t>
  </si>
  <si>
    <t xml:space="preserve">Total Adults </t>
  </si>
  <si>
    <t xml:space="preserve">Elderly </t>
  </si>
  <si>
    <t xml:space="preserve">Female children </t>
  </si>
  <si>
    <t xml:space="preserve">Male children </t>
  </si>
  <si>
    <t xml:space="preserve">Adult Females </t>
  </si>
  <si>
    <t xml:space="preserve">elderlly females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</si>
</sst>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9" fontId="0" fillId="0" borderId="0" xfId="2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9" fontId="0" fillId="0" borderId="1" xfId="2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2" fillId="0" borderId="0" xfId="0" applyFont="1"/>
    <xf numFmtId="0" fontId="2" fillId="0" borderId="1" xfId="0" applyFont="1" applyFill="1" applyBorder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0" borderId="0" xfId="2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/>
    </xf>
    <xf numFmtId="9" fontId="0" fillId="0" borderId="1" xfId="2" applyFont="1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2" xfId="2" applyNumberFormat="1" applyFont="1" applyBorder="1" applyAlignment="1">
      <alignment horizontal="center"/>
    </xf>
    <xf numFmtId="1" fontId="0" fillId="0" borderId="3" xfId="2" applyNumberFormat="1" applyFont="1" applyBorder="1" applyAlignment="1">
      <alignment horizontal="center"/>
    </xf>
    <xf numFmtId="43" fontId="0" fillId="0" borderId="0" xfId="1" applyFont="1"/>
    <xf numFmtId="43" fontId="0" fillId="0" borderId="0" xfId="0" applyNumberFormat="1"/>
    <xf numFmtId="9" fontId="0" fillId="0" borderId="2" xfId="2" applyFont="1" applyBorder="1" applyAlignment="1">
      <alignment horizontal="center"/>
    </xf>
    <xf numFmtId="9" fontId="0" fillId="0" borderId="3" xfId="2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1" xfId="2" applyFont="1" applyBorder="1" applyAlignment="1">
      <alignment horizontal="center"/>
    </xf>
    <xf numFmtId="1" fontId="2" fillId="0" borderId="2" xfId="2" applyNumberFormat="1" applyFont="1" applyBorder="1" applyAlignment="1">
      <alignment horizontal="center"/>
    </xf>
    <xf numFmtId="1" fontId="2" fillId="0" borderId="3" xfId="2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B2241-EE43-4939-BCDE-0C8C4C841A60}">
  <dimension ref="A3:Q29"/>
  <sheetViews>
    <sheetView topLeftCell="A13" workbookViewId="0">
      <selection activeCell="A26" sqref="A26:F29"/>
    </sheetView>
  </sheetViews>
  <sheetFormatPr defaultRowHeight="14.4" x14ac:dyDescent="0.3"/>
  <cols>
    <col min="1" max="1" width="18.44140625" bestFit="1" customWidth="1"/>
    <col min="5" max="5" width="14.5546875" bestFit="1" customWidth="1"/>
    <col min="9" max="9" width="11.109375" bestFit="1" customWidth="1"/>
    <col min="13" max="13" width="12.77734375" bestFit="1" customWidth="1"/>
    <col min="15" max="15" width="18.44140625" bestFit="1" customWidth="1"/>
  </cols>
  <sheetData>
    <row r="3" spans="1:17" x14ac:dyDescent="0.3">
      <c r="K3" s="8" t="s">
        <v>0</v>
      </c>
    </row>
    <row r="4" spans="1:17" x14ac:dyDescent="0.3">
      <c r="A4" s="8" t="s">
        <v>0</v>
      </c>
      <c r="K4" s="4" t="s">
        <v>9</v>
      </c>
      <c r="L4" s="4" t="s">
        <v>11</v>
      </c>
      <c r="M4" s="5" t="s">
        <v>12</v>
      </c>
      <c r="O4" s="15">
        <v>2018</v>
      </c>
      <c r="P4" s="15" t="s">
        <v>22</v>
      </c>
      <c r="Q4" s="1" t="s">
        <v>11</v>
      </c>
    </row>
    <row r="5" spans="1:17" x14ac:dyDescent="0.3">
      <c r="A5" s="3"/>
      <c r="B5" s="3" t="s">
        <v>1</v>
      </c>
      <c r="C5" s="3" t="s">
        <v>2</v>
      </c>
      <c r="D5" s="3" t="s">
        <v>3</v>
      </c>
      <c r="E5" s="3" t="s">
        <v>4</v>
      </c>
      <c r="F5" s="7" t="s">
        <v>15</v>
      </c>
      <c r="K5" s="4"/>
      <c r="L5" s="4"/>
      <c r="M5" s="5"/>
      <c r="O5" s="1">
        <v>245</v>
      </c>
      <c r="P5" s="1"/>
    </row>
    <row r="6" spans="1:17" x14ac:dyDescent="0.3">
      <c r="A6" t="s">
        <v>21</v>
      </c>
      <c r="B6" s="12">
        <f>C14-C15</f>
        <v>811.14599999999996</v>
      </c>
      <c r="C6" s="12">
        <f>C16-C17</f>
        <v>758.88</v>
      </c>
      <c r="D6" s="3">
        <v>100</v>
      </c>
      <c r="E6" s="10">
        <f>C17</f>
        <v>189.72000000000003</v>
      </c>
      <c r="F6" s="10">
        <f>SUM(B6:E6)</f>
        <v>1859.7459999999999</v>
      </c>
      <c r="K6" s="5" t="s">
        <v>8</v>
      </c>
      <c r="L6" s="6">
        <v>0.49</v>
      </c>
      <c r="M6" s="5"/>
      <c r="O6" s="16" t="s">
        <v>5</v>
      </c>
      <c r="P6">
        <v>47</v>
      </c>
      <c r="Q6" s="2">
        <f>P6/O5</f>
        <v>0.19183673469387755</v>
      </c>
    </row>
    <row r="7" spans="1:17" x14ac:dyDescent="0.3">
      <c r="A7" t="s">
        <v>11</v>
      </c>
      <c r="B7" s="13">
        <v>0.44</v>
      </c>
      <c r="C7" s="13">
        <v>0.41</v>
      </c>
      <c r="D7" s="13">
        <v>0.05</v>
      </c>
      <c r="E7" s="13">
        <v>0.1</v>
      </c>
      <c r="F7" s="10"/>
      <c r="K7" s="5"/>
      <c r="L7" s="6"/>
      <c r="M7" s="5"/>
      <c r="O7" s="16" t="s">
        <v>6</v>
      </c>
      <c r="P7">
        <f>O5-(P8+P6)</f>
        <v>133</v>
      </c>
      <c r="Q7" s="2">
        <f>P7/O5</f>
        <v>0.54285714285714282</v>
      </c>
    </row>
    <row r="8" spans="1:17" x14ac:dyDescent="0.3">
      <c r="K8" s="5" t="s">
        <v>10</v>
      </c>
      <c r="L8" s="6">
        <v>0.11</v>
      </c>
      <c r="M8" s="5" t="s">
        <v>13</v>
      </c>
      <c r="O8" s="16" t="s">
        <v>7</v>
      </c>
      <c r="P8">
        <v>65</v>
      </c>
      <c r="Q8" s="2">
        <f>P8/O5</f>
        <v>0.26530612244897961</v>
      </c>
    </row>
    <row r="9" spans="1:17" x14ac:dyDescent="0.3">
      <c r="K9" s="5" t="s">
        <v>2</v>
      </c>
      <c r="L9" s="6">
        <v>0.51</v>
      </c>
      <c r="M9" s="5"/>
    </row>
    <row r="10" spans="1:17" x14ac:dyDescent="0.3">
      <c r="K10" s="5" t="s">
        <v>4</v>
      </c>
      <c r="L10" s="6">
        <v>0.2</v>
      </c>
      <c r="M10" s="5" t="s">
        <v>14</v>
      </c>
      <c r="O10" s="17" t="s">
        <v>23</v>
      </c>
      <c r="P10">
        <f>P7/(P7+P8)</f>
        <v>0.67171717171717171</v>
      </c>
    </row>
    <row r="12" spans="1:17" x14ac:dyDescent="0.3">
      <c r="E12" t="s">
        <v>27</v>
      </c>
      <c r="F12" s="22">
        <f>D6/290</f>
        <v>0.34482758620689657</v>
      </c>
    </row>
    <row r="13" spans="1:17" x14ac:dyDescent="0.3">
      <c r="E13" s="2" t="s">
        <v>28</v>
      </c>
      <c r="F13" s="23">
        <f>1-F12</f>
        <v>0.65517241379310343</v>
      </c>
    </row>
    <row r="14" spans="1:17" x14ac:dyDescent="0.3">
      <c r="B14" t="s">
        <v>8</v>
      </c>
      <c r="C14" s="11">
        <f>F23*L6</f>
        <v>911.4</v>
      </c>
      <c r="D14" s="1"/>
      <c r="F14" s="2"/>
      <c r="I14" t="s">
        <v>30</v>
      </c>
      <c r="J14" s="10">
        <f>0.19*F23</f>
        <v>353.4</v>
      </c>
    </row>
    <row r="15" spans="1:17" x14ac:dyDescent="0.3">
      <c r="B15" t="s">
        <v>17</v>
      </c>
      <c r="C15" s="11">
        <f>C14*L8</f>
        <v>100.254</v>
      </c>
      <c r="D15" s="1"/>
      <c r="F15" s="2"/>
      <c r="I15" t="s">
        <v>31</v>
      </c>
      <c r="J15" s="10">
        <f>F6-J14</f>
        <v>1506.346</v>
      </c>
    </row>
    <row r="16" spans="1:17" x14ac:dyDescent="0.3">
      <c r="B16" t="s">
        <v>19</v>
      </c>
      <c r="C16" s="11">
        <f>F23*L9</f>
        <v>948.6</v>
      </c>
      <c r="E16" t="s">
        <v>29</v>
      </c>
      <c r="F16" s="2"/>
      <c r="I16" t="s">
        <v>23</v>
      </c>
    </row>
    <row r="17" spans="1:9" x14ac:dyDescent="0.3">
      <c r="B17" t="s">
        <v>20</v>
      </c>
      <c r="C17" s="11">
        <f>C16*L10</f>
        <v>189.72000000000003</v>
      </c>
      <c r="F17" s="2"/>
      <c r="I17" t="s">
        <v>32</v>
      </c>
    </row>
    <row r="18" spans="1:9" x14ac:dyDescent="0.3">
      <c r="C18" s="11"/>
      <c r="F18" s="2"/>
    </row>
    <row r="19" spans="1:9" x14ac:dyDescent="0.3">
      <c r="A19" t="s">
        <v>11</v>
      </c>
      <c r="C19" s="19" t="s">
        <v>1</v>
      </c>
      <c r="D19" s="19"/>
      <c r="E19" s="19" t="s">
        <v>2</v>
      </c>
      <c r="F19" s="19"/>
    </row>
    <row r="20" spans="1:9" x14ac:dyDescent="0.3">
      <c r="A20" s="3" t="s">
        <v>5</v>
      </c>
      <c r="B20" s="18">
        <v>0.19</v>
      </c>
      <c r="C20" s="24">
        <v>0.34</v>
      </c>
      <c r="D20" s="25"/>
      <c r="E20" s="24">
        <v>0.66</v>
      </c>
      <c r="F20" s="25"/>
      <c r="G20" s="11">
        <f>B20*1860</f>
        <v>353.4</v>
      </c>
    </row>
    <row r="21" spans="1:9" x14ac:dyDescent="0.3">
      <c r="A21" s="3" t="s">
        <v>6</v>
      </c>
      <c r="B21" s="18">
        <v>0.54</v>
      </c>
      <c r="C21" s="24">
        <v>0.49</v>
      </c>
      <c r="D21" s="25"/>
      <c r="E21" s="24">
        <v>0.51</v>
      </c>
      <c r="F21" s="25"/>
      <c r="G21" s="11">
        <f>B21*1860</f>
        <v>1004.4000000000001</v>
      </c>
    </row>
    <row r="22" spans="1:9" x14ac:dyDescent="0.3">
      <c r="A22" s="3" t="s">
        <v>7</v>
      </c>
      <c r="B22" s="18">
        <f>Q8</f>
        <v>0.26530612244897961</v>
      </c>
      <c r="C22" s="24">
        <v>0.49</v>
      </c>
      <c r="D22" s="25"/>
      <c r="E22" s="24">
        <v>0.51</v>
      </c>
      <c r="F22" s="25"/>
      <c r="G22" s="11">
        <v>502</v>
      </c>
    </row>
    <row r="23" spans="1:9" x14ac:dyDescent="0.3">
      <c r="A23" s="9" t="s">
        <v>16</v>
      </c>
      <c r="C23" t="s">
        <v>18</v>
      </c>
      <c r="F23" s="3">
        <v>1860</v>
      </c>
    </row>
    <row r="25" spans="1:9" x14ac:dyDescent="0.3">
      <c r="A25" t="s">
        <v>11</v>
      </c>
      <c r="C25" s="19" t="s">
        <v>1</v>
      </c>
      <c r="D25" s="19"/>
      <c r="E25" s="19" t="s">
        <v>2</v>
      </c>
      <c r="F25" s="19"/>
    </row>
    <row r="26" spans="1:9" x14ac:dyDescent="0.3">
      <c r="A26" s="3" t="s">
        <v>5</v>
      </c>
      <c r="B26" s="18">
        <v>0.19</v>
      </c>
      <c r="C26" s="20">
        <f>C20*G20</f>
        <v>120.15600000000001</v>
      </c>
      <c r="D26" s="21"/>
      <c r="E26" s="20">
        <f>G20-C26</f>
        <v>233.24399999999997</v>
      </c>
      <c r="F26" s="21"/>
    </row>
    <row r="27" spans="1:9" x14ac:dyDescent="0.3">
      <c r="A27" s="3" t="s">
        <v>6</v>
      </c>
      <c r="B27" s="18">
        <v>0.54</v>
      </c>
      <c r="C27" s="20">
        <f>C21*G21</f>
        <v>492.15600000000006</v>
      </c>
      <c r="D27" s="21"/>
      <c r="E27" s="20">
        <f>G21-C27</f>
        <v>512.24400000000003</v>
      </c>
      <c r="F27" s="21"/>
    </row>
    <row r="28" spans="1:9" x14ac:dyDescent="0.3">
      <c r="A28" s="3" t="s">
        <v>7</v>
      </c>
      <c r="B28" s="18">
        <f>Q14</f>
        <v>0</v>
      </c>
      <c r="C28" s="20">
        <f>C22*G22</f>
        <v>245.98</v>
      </c>
      <c r="D28" s="21"/>
      <c r="E28" s="20">
        <f>G22-C28</f>
        <v>256.02</v>
      </c>
      <c r="F28" s="21"/>
    </row>
    <row r="29" spans="1:9" x14ac:dyDescent="0.3">
      <c r="A29" s="9" t="s">
        <v>16</v>
      </c>
      <c r="C29" t="s">
        <v>18</v>
      </c>
      <c r="F29" s="3">
        <v>1860</v>
      </c>
    </row>
  </sheetData>
  <mergeCells count="16">
    <mergeCell ref="C27:D27"/>
    <mergeCell ref="E27:F27"/>
    <mergeCell ref="C28:D28"/>
    <mergeCell ref="E28:F28"/>
    <mergeCell ref="C19:D19"/>
    <mergeCell ref="E19:F19"/>
    <mergeCell ref="C25:D25"/>
    <mergeCell ref="E25:F25"/>
    <mergeCell ref="C26:D26"/>
    <mergeCell ref="E26:F26"/>
    <mergeCell ref="C20:D20"/>
    <mergeCell ref="E20:F20"/>
    <mergeCell ref="C21:D21"/>
    <mergeCell ref="C22:D22"/>
    <mergeCell ref="E21:F21"/>
    <mergeCell ref="E22:F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08E7-097D-4730-A945-4735208E92D0}">
  <dimension ref="A1:N18"/>
  <sheetViews>
    <sheetView workbookViewId="0">
      <selection activeCell="A15" sqref="A15:F18"/>
    </sheetView>
  </sheetViews>
  <sheetFormatPr defaultRowHeight="14.4" x14ac:dyDescent="0.3"/>
  <cols>
    <col min="1" max="1" width="18.44140625" bestFit="1" customWidth="1"/>
    <col min="2" max="2" width="16.21875" bestFit="1" customWidth="1"/>
    <col min="3" max="4" width="10.5546875" bestFit="1" customWidth="1"/>
    <col min="5" max="5" width="9.5546875" bestFit="1" customWidth="1"/>
    <col min="12" max="12" width="18.44140625" bestFit="1" customWidth="1"/>
  </cols>
  <sheetData>
    <row r="1" spans="1:14" x14ac:dyDescent="0.3">
      <c r="C1" s="1" t="s">
        <v>25</v>
      </c>
      <c r="D1" s="1" t="s">
        <v>26</v>
      </c>
    </row>
    <row r="2" spans="1:14" x14ac:dyDescent="0.3">
      <c r="B2" t="s">
        <v>24</v>
      </c>
      <c r="C2">
        <v>1200</v>
      </c>
      <c r="D2">
        <v>1200</v>
      </c>
    </row>
    <row r="3" spans="1:14" x14ac:dyDescent="0.3">
      <c r="B3" t="s">
        <v>16</v>
      </c>
      <c r="C3" s="1">
        <f>C2+D2</f>
        <v>2400</v>
      </c>
      <c r="L3" s="15">
        <v>2018</v>
      </c>
    </row>
    <row r="4" spans="1:14" x14ac:dyDescent="0.3">
      <c r="L4" s="1">
        <v>1178</v>
      </c>
      <c r="N4" t="s">
        <v>11</v>
      </c>
    </row>
    <row r="5" spans="1:14" x14ac:dyDescent="0.3">
      <c r="A5" s="3"/>
      <c r="B5" s="3" t="s">
        <v>1</v>
      </c>
      <c r="C5" s="3" t="s">
        <v>2</v>
      </c>
      <c r="D5" s="3" t="s">
        <v>3</v>
      </c>
      <c r="E5" s="3" t="s">
        <v>4</v>
      </c>
      <c r="F5" s="7" t="s">
        <v>15</v>
      </c>
      <c r="L5" s="16" t="s">
        <v>5</v>
      </c>
      <c r="M5">
        <v>94</v>
      </c>
      <c r="N5" s="14">
        <f>M5/L4</f>
        <v>7.979626485568761E-2</v>
      </c>
    </row>
    <row r="6" spans="1:14" x14ac:dyDescent="0.3">
      <c r="A6" t="s">
        <v>11</v>
      </c>
      <c r="B6" s="11"/>
      <c r="C6" s="11"/>
      <c r="D6" s="11"/>
      <c r="E6" s="11"/>
      <c r="F6" s="11">
        <f>SUM(B6:E6)</f>
        <v>0</v>
      </c>
      <c r="L6" s="16" t="s">
        <v>6</v>
      </c>
      <c r="M6">
        <f>L4-(M7+M5)</f>
        <v>899</v>
      </c>
      <c r="N6" s="14">
        <f>M6/L4</f>
        <v>0.76315789473684215</v>
      </c>
    </row>
    <row r="7" spans="1:14" x14ac:dyDescent="0.3">
      <c r="L7" s="16" t="s">
        <v>7</v>
      </c>
      <c r="M7">
        <v>185</v>
      </c>
      <c r="N7" s="14">
        <f>M7/L4</f>
        <v>0.1570458404074703</v>
      </c>
    </row>
    <row r="9" spans="1:14" x14ac:dyDescent="0.3">
      <c r="A9" t="s">
        <v>11</v>
      </c>
      <c r="C9" s="19" t="s">
        <v>1</v>
      </c>
      <c r="D9" s="19"/>
      <c r="E9" s="19" t="s">
        <v>2</v>
      </c>
      <c r="F9" s="19"/>
      <c r="L9" s="17" t="s">
        <v>8</v>
      </c>
      <c r="M9">
        <f>979-187</f>
        <v>792</v>
      </c>
      <c r="N9" s="2">
        <f>M9/L4</f>
        <v>0.67232597623089985</v>
      </c>
    </row>
    <row r="10" spans="1:14" x14ac:dyDescent="0.3">
      <c r="A10" s="3" t="s">
        <v>5</v>
      </c>
      <c r="B10" s="18">
        <v>0.08</v>
      </c>
      <c r="C10" s="24">
        <v>0.96</v>
      </c>
      <c r="D10" s="25"/>
      <c r="E10" s="24">
        <v>0.04</v>
      </c>
      <c r="F10" s="25"/>
      <c r="L10" s="17" t="s">
        <v>19</v>
      </c>
      <c r="M10">
        <f>199-8</f>
        <v>191</v>
      </c>
      <c r="N10" s="2">
        <f>M10/L4</f>
        <v>0.16213921901528014</v>
      </c>
    </row>
    <row r="11" spans="1:14" x14ac:dyDescent="0.3">
      <c r="A11" s="3" t="s">
        <v>6</v>
      </c>
      <c r="B11" s="18">
        <v>0.76</v>
      </c>
      <c r="C11" s="24">
        <v>0.88</v>
      </c>
      <c r="D11" s="25"/>
      <c r="E11" s="24">
        <v>0.12</v>
      </c>
      <c r="F11" s="25"/>
      <c r="L11" s="17" t="s">
        <v>20</v>
      </c>
      <c r="M11">
        <v>8</v>
      </c>
      <c r="N11" s="2">
        <f>M11/L4</f>
        <v>6.7911714770797962E-3</v>
      </c>
    </row>
    <row r="12" spans="1:14" x14ac:dyDescent="0.3">
      <c r="A12" s="3" t="s">
        <v>7</v>
      </c>
      <c r="B12" s="18">
        <v>0.16</v>
      </c>
      <c r="C12" s="24">
        <v>0.88</v>
      </c>
      <c r="D12" s="25"/>
      <c r="E12" s="24">
        <v>0.12</v>
      </c>
      <c r="F12" s="25"/>
      <c r="L12" s="17" t="s">
        <v>17</v>
      </c>
      <c r="M12">
        <v>187</v>
      </c>
      <c r="N12" s="2">
        <f>M12/L4</f>
        <v>0.15874363327674024</v>
      </c>
    </row>
    <row r="13" spans="1:14" x14ac:dyDescent="0.3">
      <c r="A13" s="9" t="s">
        <v>16</v>
      </c>
      <c r="C13" t="s">
        <v>18</v>
      </c>
      <c r="F13" s="3">
        <v>2400</v>
      </c>
    </row>
    <row r="14" spans="1:14" x14ac:dyDescent="0.3">
      <c r="L14" s="17"/>
    </row>
    <row r="15" spans="1:14" x14ac:dyDescent="0.3">
      <c r="A15" s="3" t="s">
        <v>5</v>
      </c>
      <c r="B15" s="18">
        <v>0.08</v>
      </c>
      <c r="C15" s="20">
        <f>C10*G15</f>
        <v>184.32</v>
      </c>
      <c r="D15" s="21"/>
      <c r="E15" s="20">
        <f>G15-C15</f>
        <v>7.6800000000000068</v>
      </c>
      <c r="F15" s="21"/>
      <c r="G15">
        <f>B15*F18</f>
        <v>192</v>
      </c>
      <c r="L15" s="17" t="s">
        <v>33</v>
      </c>
      <c r="M15" s="2">
        <f>M12/195</f>
        <v>0.95897435897435901</v>
      </c>
    </row>
    <row r="16" spans="1:14" x14ac:dyDescent="0.3">
      <c r="A16" s="3" t="s">
        <v>6</v>
      </c>
      <c r="B16" s="18">
        <v>0.76</v>
      </c>
      <c r="C16" s="20">
        <f>C11*G16</f>
        <v>1605.1200000000001</v>
      </c>
      <c r="D16" s="21"/>
      <c r="E16" s="20">
        <f>G16-C16</f>
        <v>218.87999999999988</v>
      </c>
      <c r="F16" s="21"/>
      <c r="G16">
        <f>B16*F18</f>
        <v>1824</v>
      </c>
      <c r="L16" s="17" t="s">
        <v>34</v>
      </c>
      <c r="M16" s="2">
        <v>0.04</v>
      </c>
    </row>
    <row r="17" spans="1:13" x14ac:dyDescent="0.3">
      <c r="A17" s="3" t="s">
        <v>7</v>
      </c>
      <c r="B17" s="18">
        <v>0.16</v>
      </c>
      <c r="C17" s="20">
        <f>C12*G17</f>
        <v>337.92</v>
      </c>
      <c r="D17" s="21"/>
      <c r="E17" s="20">
        <f>G17-C17</f>
        <v>46.079999999999984</v>
      </c>
      <c r="F17" s="21"/>
      <c r="G17">
        <f>B17*F18</f>
        <v>384</v>
      </c>
      <c r="L17" s="17" t="s">
        <v>35</v>
      </c>
      <c r="M17" s="2">
        <f>M9/M6</f>
        <v>0.88097886540600667</v>
      </c>
    </row>
    <row r="18" spans="1:13" x14ac:dyDescent="0.3">
      <c r="A18" s="9" t="s">
        <v>16</v>
      </c>
      <c r="C18" t="s">
        <v>18</v>
      </c>
      <c r="F18" s="3">
        <v>2400</v>
      </c>
      <c r="L18" s="17" t="s">
        <v>36</v>
      </c>
    </row>
  </sheetData>
  <mergeCells count="14">
    <mergeCell ref="C17:D17"/>
    <mergeCell ref="E17:F17"/>
    <mergeCell ref="C12:D12"/>
    <mergeCell ref="E12:F12"/>
    <mergeCell ref="C15:D15"/>
    <mergeCell ref="E15:F15"/>
    <mergeCell ref="C16:D16"/>
    <mergeCell ref="E16:F16"/>
    <mergeCell ref="C9:D9"/>
    <mergeCell ref="E9:F9"/>
    <mergeCell ref="C10:D10"/>
    <mergeCell ref="E10:F10"/>
    <mergeCell ref="C11:D11"/>
    <mergeCell ref="E11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32AA-0A8F-41E8-A05A-CB5ADFB9DD78}">
  <dimension ref="A2:H15"/>
  <sheetViews>
    <sheetView tabSelected="1" workbookViewId="0">
      <selection activeCell="H12" sqref="H12"/>
    </sheetView>
  </sheetViews>
  <sheetFormatPr defaultRowHeight="14.4" x14ac:dyDescent="0.3"/>
  <cols>
    <col min="1" max="1" width="18.44140625" bestFit="1" customWidth="1"/>
  </cols>
  <sheetData>
    <row r="2" spans="1:8" x14ac:dyDescent="0.3">
      <c r="A2" t="s">
        <v>0</v>
      </c>
    </row>
    <row r="3" spans="1:8" x14ac:dyDescent="0.3">
      <c r="A3" t="s">
        <v>5</v>
      </c>
      <c r="B3" s="10">
        <v>120.15600000000001</v>
      </c>
      <c r="C3" s="10"/>
      <c r="D3" s="10">
        <v>233.24399999999997</v>
      </c>
    </row>
    <row r="4" spans="1:8" x14ac:dyDescent="0.3">
      <c r="A4" t="s">
        <v>6</v>
      </c>
      <c r="B4" s="10">
        <v>492.15600000000006</v>
      </c>
      <c r="C4" s="10"/>
      <c r="D4" s="10">
        <v>512.24400000000003</v>
      </c>
    </row>
    <row r="5" spans="1:8" x14ac:dyDescent="0.3">
      <c r="A5" t="s">
        <v>7</v>
      </c>
      <c r="B5" s="10">
        <v>245.98</v>
      </c>
      <c r="C5" s="10"/>
      <c r="D5" s="10">
        <v>256.02</v>
      </c>
    </row>
    <row r="6" spans="1:8" x14ac:dyDescent="0.3">
      <c r="B6" t="s">
        <v>18</v>
      </c>
      <c r="H6">
        <v>2400</v>
      </c>
    </row>
    <row r="7" spans="1:8" x14ac:dyDescent="0.3">
      <c r="A7" t="s">
        <v>5</v>
      </c>
      <c r="B7" s="10">
        <v>184.32</v>
      </c>
      <c r="C7" s="10"/>
      <c r="D7" s="10">
        <v>7.6800000000000068</v>
      </c>
      <c r="H7">
        <v>1860</v>
      </c>
    </row>
    <row r="8" spans="1:8" x14ac:dyDescent="0.3">
      <c r="A8" t="s">
        <v>6</v>
      </c>
      <c r="B8" s="10">
        <v>1605.1200000000001</v>
      </c>
      <c r="C8" s="10"/>
      <c r="D8" s="10">
        <v>218.87999999999988</v>
      </c>
    </row>
    <row r="9" spans="1:8" x14ac:dyDescent="0.3">
      <c r="A9" t="s">
        <v>7</v>
      </c>
      <c r="B9" s="10">
        <v>337.92</v>
      </c>
      <c r="C9" s="10"/>
      <c r="D9" s="10">
        <v>46.079999999999984</v>
      </c>
    </row>
    <row r="10" spans="1:8" x14ac:dyDescent="0.3">
      <c r="A10" t="s">
        <v>16</v>
      </c>
      <c r="C10" t="s">
        <v>18</v>
      </c>
    </row>
    <row r="11" spans="1:8" x14ac:dyDescent="0.3">
      <c r="A11" s="8"/>
      <c r="B11" s="8"/>
      <c r="C11" s="26" t="s">
        <v>1</v>
      </c>
      <c r="D11" s="26"/>
      <c r="E11" s="26" t="s">
        <v>2</v>
      </c>
      <c r="F11" s="26"/>
    </row>
    <row r="12" spans="1:8" x14ac:dyDescent="0.3">
      <c r="A12" s="27" t="s">
        <v>5</v>
      </c>
      <c r="B12" s="28">
        <f>(C12+E12)/F15</f>
        <v>0.12802816901408451</v>
      </c>
      <c r="C12" s="29">
        <f>B3+B7</f>
        <v>304.476</v>
      </c>
      <c r="D12" s="30"/>
      <c r="E12" s="29">
        <f>D3+D7</f>
        <v>240.92399999999998</v>
      </c>
      <c r="F12" s="30"/>
    </row>
    <row r="13" spans="1:8" x14ac:dyDescent="0.3">
      <c r="A13" s="27" t="s">
        <v>6</v>
      </c>
      <c r="B13" s="28">
        <f>(C13+E13)/F15</f>
        <v>0.66394366197183097</v>
      </c>
      <c r="C13" s="29">
        <f>B4+B8</f>
        <v>2097.2760000000003</v>
      </c>
      <c r="D13" s="30"/>
      <c r="E13" s="29">
        <f>D4+D8</f>
        <v>731.12399999999991</v>
      </c>
      <c r="F13" s="30"/>
    </row>
    <row r="14" spans="1:8" x14ac:dyDescent="0.3">
      <c r="A14" s="27" t="s">
        <v>7</v>
      </c>
      <c r="B14" s="28">
        <f>(C14+E14)/F15</f>
        <v>0.20798122065727701</v>
      </c>
      <c r="C14" s="29">
        <f>B5+B9</f>
        <v>583.9</v>
      </c>
      <c r="D14" s="30"/>
      <c r="E14" s="29">
        <f>D5+D9</f>
        <v>302.09999999999997</v>
      </c>
      <c r="F14" s="30"/>
    </row>
    <row r="15" spans="1:8" x14ac:dyDescent="0.3">
      <c r="A15" s="9" t="s">
        <v>16</v>
      </c>
      <c r="B15" s="8"/>
      <c r="C15" s="8" t="s">
        <v>18</v>
      </c>
      <c r="D15" s="8"/>
      <c r="E15" s="8"/>
      <c r="F15" s="27">
        <v>4260</v>
      </c>
    </row>
  </sheetData>
  <mergeCells count="8">
    <mergeCell ref="C11:D11"/>
    <mergeCell ref="E11:F11"/>
    <mergeCell ref="C12:D12"/>
    <mergeCell ref="E12:F12"/>
    <mergeCell ref="C13:D13"/>
    <mergeCell ref="E13:F13"/>
    <mergeCell ref="C14:D14"/>
    <mergeCell ref="E14:F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CBA7043CA4964EBE72C8E160DC2A24" ma:contentTypeVersion="2" ma:contentTypeDescription="Create a new document." ma:contentTypeScope="" ma:versionID="59f4ec951e10d5c1e7eb5e5096d1d6fe">
  <xsd:schema xmlns:xsd="http://www.w3.org/2001/XMLSchema" xmlns:xs="http://www.w3.org/2001/XMLSchema" xmlns:p="http://schemas.microsoft.com/office/2006/metadata/properties" xmlns:ns2="8eb5f810-5ab0-433e-9dd5-29827d663b58" targetNamespace="http://schemas.microsoft.com/office/2006/metadata/properties" ma:root="true" ma:fieldsID="95aad367df2f3a8852b8791f83f40dad" ns2:_="">
    <xsd:import namespace="8eb5f810-5ab0-433e-9dd5-29827d663b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b5f810-5ab0-433e-9dd5-29827d663b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DB89DD-FBE3-4327-B6E5-BF15CBF16AD7}"/>
</file>

<file path=customXml/itemProps2.xml><?xml version="1.0" encoding="utf-8"?>
<ds:datastoreItem xmlns:ds="http://schemas.openxmlformats.org/officeDocument/2006/customXml" ds:itemID="{681403EB-555D-43AD-9C15-4233504C6BC8}"/>
</file>

<file path=customXml/itemProps3.xml><?xml version="1.0" encoding="utf-8"?>
<ds:datastoreItem xmlns:ds="http://schemas.openxmlformats.org/officeDocument/2006/customXml" ds:itemID="{FC2FF454-EB77-43E9-92F0-C7F78B01EB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WB MHPSS ER </vt:lpstr>
      <vt:lpstr>WB Psuchoeducation </vt:lpstr>
      <vt:lpstr>WB total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Isleem - MDM WB Field.co</dc:creator>
  <cp:lastModifiedBy>Mahmoud Isleem - MDM WB Field.co </cp:lastModifiedBy>
  <dcterms:created xsi:type="dcterms:W3CDTF">2018-12-24T16:15:20Z</dcterms:created>
  <dcterms:modified xsi:type="dcterms:W3CDTF">2018-12-24T18:07:48Z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0x0101001FCBA7043CA4964EBE72C8E160DC2A24</vt:lpwstr>
  </property>
</Properties>
</file>